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75" windowWidth="12120" windowHeight="8190" activeTab="3"/>
  </bookViews>
  <sheets>
    <sheet name="CDT ROUT" sheetId="1" r:id="rId1"/>
    <sheet name="IMPR FAC" sheetId="2" r:id="rId2"/>
    <sheet name="HORS MURS" sheetId="3" r:id="rId3"/>
    <sheet name="COMMUN" sheetId="4" r:id="rId4"/>
    <sheet name="Individuel" sheetId="6" r:id="rId5"/>
    <sheet name="Données" sheetId="7" r:id="rId6"/>
  </sheets>
  <externalReferences>
    <externalReference r:id="rId7"/>
  </externalReferences>
  <definedNames>
    <definedName name="_xlnm._FilterDatabase" localSheetId="4" hidden="1">Individuel!$A$3:$A$4</definedName>
    <definedName name="_xlnm.Print_Titles" localSheetId="0">'CDT ROUT'!$A:$B</definedName>
    <definedName name="NomFamille">Données!$A$4:$A$38</definedName>
    <definedName name="_xlnm.Print_Area" localSheetId="0">'CDT ROUT'!$A$1:$AL$63</definedName>
    <definedName name="_xlnm.Print_Area" localSheetId="2">'HORS MURS'!$A$1:$AU$67</definedName>
    <definedName name="_xlnm.Print_Area" localSheetId="1">'IMPR FAC'!$A$1:$AJ$40</definedName>
  </definedNames>
  <calcPr calcId="124519"/>
</workbook>
</file>

<file path=xl/calcChain.xml><?xml version="1.0" encoding="utf-8"?>
<calcChain xmlns="http://schemas.openxmlformats.org/spreadsheetml/2006/main">
  <c r="C8" i="4"/>
  <c r="D8"/>
  <c r="E8"/>
  <c r="F8"/>
  <c r="G8"/>
  <c r="H8"/>
  <c r="I8"/>
  <c r="J8"/>
  <c r="K8"/>
  <c r="L8"/>
  <c r="M8"/>
  <c r="N8"/>
  <c r="P8"/>
  <c r="Q8"/>
  <c r="R8"/>
  <c r="S8"/>
  <c r="T8"/>
  <c r="U8"/>
  <c r="W8"/>
  <c r="X8"/>
  <c r="Y8"/>
  <c r="Z8"/>
  <c r="AA8"/>
  <c r="AB8"/>
  <c r="AC8"/>
  <c r="AD8"/>
  <c r="C9"/>
  <c r="D9"/>
  <c r="E9"/>
  <c r="F9"/>
  <c r="G9"/>
  <c r="H9"/>
  <c r="I9"/>
  <c r="J9"/>
  <c r="K9"/>
  <c r="L9"/>
  <c r="M9"/>
  <c r="N9"/>
  <c r="P9"/>
  <c r="Q9"/>
  <c r="R9"/>
  <c r="S9"/>
  <c r="T9"/>
  <c r="U9"/>
  <c r="W9"/>
  <c r="X9"/>
  <c r="Y9"/>
  <c r="Z9"/>
  <c r="AA9"/>
  <c r="AB9"/>
  <c r="AC9"/>
  <c r="AD9"/>
  <c r="C10"/>
  <c r="D10"/>
  <c r="E10"/>
  <c r="F10"/>
  <c r="G10"/>
  <c r="H10"/>
  <c r="I10"/>
  <c r="J10"/>
  <c r="K10"/>
  <c r="L10"/>
  <c r="M10"/>
  <c r="N10"/>
  <c r="P10"/>
  <c r="Q10"/>
  <c r="R10"/>
  <c r="S10"/>
  <c r="T10"/>
  <c r="U10"/>
  <c r="W10"/>
  <c r="X10"/>
  <c r="Y10"/>
  <c r="Z10"/>
  <c r="AA10"/>
  <c r="AB10"/>
  <c r="AC10"/>
  <c r="AD10"/>
  <c r="C11"/>
  <c r="D11"/>
  <c r="E11"/>
  <c r="F11"/>
  <c r="G11"/>
  <c r="H11"/>
  <c r="I11"/>
  <c r="J11"/>
  <c r="K11"/>
  <c r="L11"/>
  <c r="M11"/>
  <c r="N11"/>
  <c r="P11"/>
  <c r="Q11"/>
  <c r="R11"/>
  <c r="S11"/>
  <c r="T11"/>
  <c r="U11"/>
  <c r="W11"/>
  <c r="X11"/>
  <c r="Y11"/>
  <c r="Z11"/>
  <c r="AA11"/>
  <c r="AB11"/>
  <c r="AC11"/>
  <c r="AD11"/>
  <c r="C12"/>
  <c r="D12"/>
  <c r="E12"/>
  <c r="F12"/>
  <c r="G12"/>
  <c r="H12"/>
  <c r="I12"/>
  <c r="J12"/>
  <c r="K12"/>
  <c r="L12"/>
  <c r="M12"/>
  <c r="N12"/>
  <c r="P12"/>
  <c r="Q12"/>
  <c r="R12"/>
  <c r="S12"/>
  <c r="T12"/>
  <c r="U12"/>
  <c r="W12"/>
  <c r="X12"/>
  <c r="Y12"/>
  <c r="Z12"/>
  <c r="AA12"/>
  <c r="AB12"/>
  <c r="AC12"/>
  <c r="AD12"/>
  <c r="C13"/>
  <c r="D13"/>
  <c r="E13"/>
  <c r="F13"/>
  <c r="G13"/>
  <c r="H13"/>
  <c r="I13"/>
  <c r="J13"/>
  <c r="K13"/>
  <c r="L13"/>
  <c r="M13"/>
  <c r="N13"/>
  <c r="P13"/>
  <c r="Q13"/>
  <c r="R13"/>
  <c r="S13"/>
  <c r="T13"/>
  <c r="U13"/>
  <c r="W13"/>
  <c r="X13"/>
  <c r="Y13"/>
  <c r="Z13"/>
  <c r="AA13"/>
  <c r="AB13"/>
  <c r="AC13"/>
  <c r="AD13"/>
  <c r="C14"/>
  <c r="D14"/>
  <c r="E14"/>
  <c r="F14"/>
  <c r="G14"/>
  <c r="H14"/>
  <c r="I14"/>
  <c r="J14"/>
  <c r="K14"/>
  <c r="L14"/>
  <c r="M14"/>
  <c r="N14"/>
  <c r="P14"/>
  <c r="Q14"/>
  <c r="R14"/>
  <c r="S14"/>
  <c r="T14"/>
  <c r="U14"/>
  <c r="W14"/>
  <c r="X14"/>
  <c r="Y14"/>
  <c r="Z14"/>
  <c r="AA14"/>
  <c r="AB14"/>
  <c r="AC14"/>
  <c r="AD14"/>
  <c r="C15"/>
  <c r="D15"/>
  <c r="E15"/>
  <c r="F15"/>
  <c r="G15"/>
  <c r="H15"/>
  <c r="I15"/>
  <c r="J15"/>
  <c r="K15"/>
  <c r="L15"/>
  <c r="M15"/>
  <c r="N15"/>
  <c r="P15"/>
  <c r="Q15"/>
  <c r="R15"/>
  <c r="S15"/>
  <c r="T15"/>
  <c r="U15"/>
  <c r="W15"/>
  <c r="X15"/>
  <c r="Y15"/>
  <c r="Z15"/>
  <c r="AA15"/>
  <c r="AB15"/>
  <c r="AC15"/>
  <c r="AD15"/>
  <c r="C16"/>
  <c r="D16"/>
  <c r="E16"/>
  <c r="F16"/>
  <c r="G16"/>
  <c r="H16"/>
  <c r="I16"/>
  <c r="J16"/>
  <c r="K16"/>
  <c r="L16"/>
  <c r="M16"/>
  <c r="N16"/>
  <c r="P16"/>
  <c r="Q16"/>
  <c r="R16"/>
  <c r="S16"/>
  <c r="T16"/>
  <c r="U16"/>
  <c r="W16"/>
  <c r="X16"/>
  <c r="Y16"/>
  <c r="Z16"/>
  <c r="AA16"/>
  <c r="AB16"/>
  <c r="AC16"/>
  <c r="AD16"/>
  <c r="C17"/>
  <c r="D17"/>
  <c r="E17"/>
  <c r="F17"/>
  <c r="G17"/>
  <c r="H17"/>
  <c r="I17"/>
  <c r="J17"/>
  <c r="K17"/>
  <c r="L17"/>
  <c r="M17"/>
  <c r="N17"/>
  <c r="P17"/>
  <c r="Q17"/>
  <c r="R17"/>
  <c r="S17"/>
  <c r="T17"/>
  <c r="U17"/>
  <c r="W17"/>
  <c r="X17"/>
  <c r="Y17"/>
  <c r="Z17"/>
  <c r="AA17"/>
  <c r="AB17"/>
  <c r="AC17"/>
  <c r="AD17"/>
  <c r="C18"/>
  <c r="D18"/>
  <c r="E18"/>
  <c r="F18"/>
  <c r="G18"/>
  <c r="H18"/>
  <c r="I18"/>
  <c r="J18"/>
  <c r="K18"/>
  <c r="L18"/>
  <c r="M18"/>
  <c r="N18"/>
  <c r="P18"/>
  <c r="Q18"/>
  <c r="R18"/>
  <c r="S18"/>
  <c r="T18"/>
  <c r="U18"/>
  <c r="W18"/>
  <c r="X18"/>
  <c r="Y18"/>
  <c r="Z18"/>
  <c r="AA18"/>
  <c r="AB18"/>
  <c r="AC18"/>
  <c r="AD18"/>
  <c r="C19"/>
  <c r="D19"/>
  <c r="E19"/>
  <c r="F19"/>
  <c r="G19"/>
  <c r="H19"/>
  <c r="I19"/>
  <c r="J19"/>
  <c r="K19"/>
  <c r="L19"/>
  <c r="M19"/>
  <c r="N19"/>
  <c r="P19"/>
  <c r="Q19"/>
  <c r="R19"/>
  <c r="S19"/>
  <c r="T19"/>
  <c r="U19"/>
  <c r="W19"/>
  <c r="X19"/>
  <c r="Y19"/>
  <c r="Z19"/>
  <c r="AA19"/>
  <c r="AB19"/>
  <c r="AC19"/>
  <c r="AD19"/>
  <c r="C20"/>
  <c r="D20"/>
  <c r="E20"/>
  <c r="F20"/>
  <c r="G20"/>
  <c r="H20"/>
  <c r="I20"/>
  <c r="J20"/>
  <c r="K20"/>
  <c r="L20"/>
  <c r="M20"/>
  <c r="N20"/>
  <c r="P20"/>
  <c r="Q20"/>
  <c r="R20"/>
  <c r="S20"/>
  <c r="T20"/>
  <c r="U20"/>
  <c r="W20"/>
  <c r="X20"/>
  <c r="Y20"/>
  <c r="Z20"/>
  <c r="AA20"/>
  <c r="AB20"/>
  <c r="AC20"/>
  <c r="AD20"/>
  <c r="C21"/>
  <c r="D21"/>
  <c r="E21"/>
  <c r="F21"/>
  <c r="G21"/>
  <c r="H21"/>
  <c r="I21"/>
  <c r="J21"/>
  <c r="K21"/>
  <c r="L21"/>
  <c r="M21"/>
  <c r="N21"/>
  <c r="P21"/>
  <c r="Q21"/>
  <c r="R21"/>
  <c r="S21"/>
  <c r="T21"/>
  <c r="U21"/>
  <c r="W21"/>
  <c r="X21"/>
  <c r="Y21"/>
  <c r="Z21"/>
  <c r="AA21"/>
  <c r="AB21"/>
  <c r="AC21"/>
  <c r="AD21"/>
  <c r="C22"/>
  <c r="D22"/>
  <c r="E22"/>
  <c r="F22"/>
  <c r="G22"/>
  <c r="H22"/>
  <c r="I22"/>
  <c r="J22"/>
  <c r="K22"/>
  <c r="L22"/>
  <c r="M22"/>
  <c r="N22"/>
  <c r="P22"/>
  <c r="Q22"/>
  <c r="R22"/>
  <c r="S22"/>
  <c r="T22"/>
  <c r="U22"/>
  <c r="W22"/>
  <c r="X22"/>
  <c r="Y22"/>
  <c r="Z22"/>
  <c r="AA22"/>
  <c r="AB22"/>
  <c r="AC22"/>
  <c r="AD22"/>
  <c r="C23"/>
  <c r="D23"/>
  <c r="E23"/>
  <c r="F23"/>
  <c r="G23"/>
  <c r="H23"/>
  <c r="I23"/>
  <c r="J23"/>
  <c r="K23"/>
  <c r="L23"/>
  <c r="M23"/>
  <c r="N23"/>
  <c r="P23"/>
  <c r="Q23"/>
  <c r="R23"/>
  <c r="S23"/>
  <c r="T23"/>
  <c r="U23"/>
  <c r="W23"/>
  <c r="X23"/>
  <c r="Y23"/>
  <c r="Z23"/>
  <c r="AA23"/>
  <c r="AB23"/>
  <c r="AC23"/>
  <c r="AD23"/>
  <c r="C24"/>
  <c r="D24"/>
  <c r="E24"/>
  <c r="F24"/>
  <c r="G24"/>
  <c r="H24"/>
  <c r="I24"/>
  <c r="J24"/>
  <c r="K24"/>
  <c r="L24"/>
  <c r="M24"/>
  <c r="N24"/>
  <c r="P24"/>
  <c r="Q24"/>
  <c r="R24"/>
  <c r="S24"/>
  <c r="T24"/>
  <c r="U24"/>
  <c r="W24"/>
  <c r="X24"/>
  <c r="Y24"/>
  <c r="Z24"/>
  <c r="AA24"/>
  <c r="AB24"/>
  <c r="AC24"/>
  <c r="AD24"/>
  <c r="C25"/>
  <c r="D25"/>
  <c r="E25"/>
  <c r="F25"/>
  <c r="G25"/>
  <c r="H25"/>
  <c r="I25"/>
  <c r="J25"/>
  <c r="K25"/>
  <c r="L25"/>
  <c r="M25"/>
  <c r="N25"/>
  <c r="P25"/>
  <c r="Q25"/>
  <c r="R25"/>
  <c r="S25"/>
  <c r="T25"/>
  <c r="U25"/>
  <c r="W25"/>
  <c r="X25"/>
  <c r="Y25"/>
  <c r="Z25"/>
  <c r="AA25"/>
  <c r="AB25"/>
  <c r="AC25"/>
  <c r="AD25"/>
  <c r="C26"/>
  <c r="D26"/>
  <c r="E26"/>
  <c r="F26"/>
  <c r="G26"/>
  <c r="H26"/>
  <c r="I26"/>
  <c r="J26"/>
  <c r="K26"/>
  <c r="L26"/>
  <c r="M26"/>
  <c r="N26"/>
  <c r="P26"/>
  <c r="Q26"/>
  <c r="R26"/>
  <c r="S26"/>
  <c r="T26"/>
  <c r="U26"/>
  <c r="W26"/>
  <c r="X26"/>
  <c r="Y26"/>
  <c r="Z26"/>
  <c r="AA26"/>
  <c r="AB26"/>
  <c r="AC26"/>
  <c r="AD26"/>
  <c r="C27"/>
  <c r="D27"/>
  <c r="E27"/>
  <c r="F27"/>
  <c r="G27"/>
  <c r="H27"/>
  <c r="I27"/>
  <c r="J27"/>
  <c r="K27"/>
  <c r="L27"/>
  <c r="M27"/>
  <c r="N27"/>
  <c r="P27"/>
  <c r="Q27"/>
  <c r="R27"/>
  <c r="S27"/>
  <c r="T27"/>
  <c r="U27"/>
  <c r="W27"/>
  <c r="X27"/>
  <c r="Y27"/>
  <c r="Z27"/>
  <c r="AA27"/>
  <c r="AB27"/>
  <c r="AC27"/>
  <c r="AD27"/>
  <c r="C28"/>
  <c r="D28"/>
  <c r="E28"/>
  <c r="F28"/>
  <c r="G28"/>
  <c r="H28"/>
  <c r="I28"/>
  <c r="J28"/>
  <c r="K28"/>
  <c r="L28"/>
  <c r="M28"/>
  <c r="N28"/>
  <c r="P28"/>
  <c r="Q28"/>
  <c r="R28"/>
  <c r="S28"/>
  <c r="T28"/>
  <c r="U28"/>
  <c r="W28"/>
  <c r="X28"/>
  <c r="Y28"/>
  <c r="Z28"/>
  <c r="AA28"/>
  <c r="AB28"/>
  <c r="AC28"/>
  <c r="AD28"/>
  <c r="C29"/>
  <c r="D29"/>
  <c r="E29"/>
  <c r="F29"/>
  <c r="G29"/>
  <c r="H29"/>
  <c r="I29"/>
  <c r="J29"/>
  <c r="K29"/>
  <c r="L29"/>
  <c r="M29"/>
  <c r="N29"/>
  <c r="P29"/>
  <c r="Q29"/>
  <c r="R29"/>
  <c r="S29"/>
  <c r="T29"/>
  <c r="U29"/>
  <c r="W29"/>
  <c r="X29"/>
  <c r="Y29"/>
  <c r="Z29"/>
  <c r="AA29"/>
  <c r="AB29"/>
  <c r="AC29"/>
  <c r="AD29"/>
  <c r="C30"/>
  <c r="D30"/>
  <c r="E30"/>
  <c r="F30"/>
  <c r="G30"/>
  <c r="H30"/>
  <c r="I30"/>
  <c r="J30"/>
  <c r="K30"/>
  <c r="L30"/>
  <c r="M30"/>
  <c r="N30"/>
  <c r="P30"/>
  <c r="Q30"/>
  <c r="R30"/>
  <c r="S30"/>
  <c r="T30"/>
  <c r="U30"/>
  <c r="W30"/>
  <c r="X30"/>
  <c r="Y30"/>
  <c r="Z30"/>
  <c r="AA30"/>
  <c r="AB30"/>
  <c r="AC30"/>
  <c r="AD30"/>
  <c r="C31"/>
  <c r="D31"/>
  <c r="E31"/>
  <c r="F31"/>
  <c r="G31"/>
  <c r="H31"/>
  <c r="I31"/>
  <c r="J31"/>
  <c r="K31"/>
  <c r="L31"/>
  <c r="M31"/>
  <c r="N31"/>
  <c r="P31"/>
  <c r="Q31"/>
  <c r="R31"/>
  <c r="S31"/>
  <c r="T31"/>
  <c r="U31"/>
  <c r="W31"/>
  <c r="X31"/>
  <c r="Y31"/>
  <c r="Z31"/>
  <c r="AA31"/>
  <c r="AB31"/>
  <c r="AC31"/>
  <c r="AD31"/>
  <c r="C32"/>
  <c r="D32"/>
  <c r="E32"/>
  <c r="F32"/>
  <c r="G32"/>
  <c r="H32"/>
  <c r="I32"/>
  <c r="J32"/>
  <c r="K32"/>
  <c r="L32"/>
  <c r="M32"/>
  <c r="N32"/>
  <c r="P32"/>
  <c r="Q32"/>
  <c r="R32"/>
  <c r="S32"/>
  <c r="T32"/>
  <c r="U32"/>
  <c r="W32"/>
  <c r="X32"/>
  <c r="Y32"/>
  <c r="Z32"/>
  <c r="AA32"/>
  <c r="AB32"/>
  <c r="AC32"/>
  <c r="AD32"/>
  <c r="C33"/>
  <c r="D33"/>
  <c r="E33"/>
  <c r="F33"/>
  <c r="G33"/>
  <c r="H33"/>
  <c r="I33"/>
  <c r="J33"/>
  <c r="K33"/>
  <c r="L33"/>
  <c r="M33"/>
  <c r="N33"/>
  <c r="P33"/>
  <c r="Q33"/>
  <c r="R33"/>
  <c r="S33"/>
  <c r="T33"/>
  <c r="U33"/>
  <c r="W33"/>
  <c r="X33"/>
  <c r="Y33"/>
  <c r="Z33"/>
  <c r="AA33"/>
  <c r="AB33"/>
  <c r="AC33"/>
  <c r="AD33"/>
  <c r="C34"/>
  <c r="D34"/>
  <c r="E34"/>
  <c r="F34"/>
  <c r="G34"/>
  <c r="H34"/>
  <c r="I34"/>
  <c r="J34"/>
  <c r="K34"/>
  <c r="L34"/>
  <c r="M34"/>
  <c r="N34"/>
  <c r="P34"/>
  <c r="Q34"/>
  <c r="R34"/>
  <c r="S34"/>
  <c r="T34"/>
  <c r="U34"/>
  <c r="W34"/>
  <c r="X34"/>
  <c r="Y34"/>
  <c r="Z34"/>
  <c r="AA34"/>
  <c r="AB34"/>
  <c r="AC34"/>
  <c r="AD34"/>
  <c r="C35"/>
  <c r="D35"/>
  <c r="E35"/>
  <c r="F35"/>
  <c r="G35"/>
  <c r="H35"/>
  <c r="I35"/>
  <c r="J35"/>
  <c r="K35"/>
  <c r="L35"/>
  <c r="M35"/>
  <c r="N35"/>
  <c r="P35"/>
  <c r="Q35"/>
  <c r="R35"/>
  <c r="S35"/>
  <c r="T35"/>
  <c r="U35"/>
  <c r="W35"/>
  <c r="X35"/>
  <c r="Y35"/>
  <c r="Z35"/>
  <c r="AA35"/>
  <c r="AB35"/>
  <c r="AC35"/>
  <c r="AD35"/>
  <c r="C36"/>
  <c r="D36"/>
  <c r="E36"/>
  <c r="F36"/>
  <c r="G36"/>
  <c r="H36"/>
  <c r="I36"/>
  <c r="J36"/>
  <c r="K36"/>
  <c r="L36"/>
  <c r="M36"/>
  <c r="N36"/>
  <c r="P36"/>
  <c r="Q36"/>
  <c r="R36"/>
  <c r="S36"/>
  <c r="T36"/>
  <c r="U36"/>
  <c r="W36"/>
  <c r="X36"/>
  <c r="Y36"/>
  <c r="Z36"/>
  <c r="AA36"/>
  <c r="AB36"/>
  <c r="AC36"/>
  <c r="AD36"/>
  <c r="C37"/>
  <c r="D37"/>
  <c r="E37"/>
  <c r="F37"/>
  <c r="G37"/>
  <c r="H37"/>
  <c r="I37"/>
  <c r="J37"/>
  <c r="K37"/>
  <c r="L37"/>
  <c r="M37"/>
  <c r="N37"/>
  <c r="P37"/>
  <c r="Q37"/>
  <c r="R37"/>
  <c r="S37"/>
  <c r="T37"/>
  <c r="U37"/>
  <c r="W37"/>
  <c r="X37"/>
  <c r="Y37"/>
  <c r="Z37"/>
  <c r="AA37"/>
  <c r="AB37"/>
  <c r="AC37"/>
  <c r="AD37"/>
  <c r="C38"/>
  <c r="D38"/>
  <c r="E38"/>
  <c r="F38"/>
  <c r="G38"/>
  <c r="H38"/>
  <c r="I38"/>
  <c r="J38"/>
  <c r="K38"/>
  <c r="L38"/>
  <c r="M38"/>
  <c r="N38"/>
  <c r="P38"/>
  <c r="Q38"/>
  <c r="R38"/>
  <c r="S38"/>
  <c r="T38"/>
  <c r="U38"/>
  <c r="W38"/>
  <c r="X38"/>
  <c r="Y38"/>
  <c r="Z38"/>
  <c r="AA38"/>
  <c r="AB38"/>
  <c r="AC38"/>
  <c r="AD38"/>
  <c r="C39"/>
  <c r="D39"/>
  <c r="E39"/>
  <c r="F39"/>
  <c r="G39"/>
  <c r="H39"/>
  <c r="I39"/>
  <c r="J39"/>
  <c r="K39"/>
  <c r="L39"/>
  <c r="M39"/>
  <c r="N39"/>
  <c r="P39"/>
  <c r="Q39"/>
  <c r="R39"/>
  <c r="S39"/>
  <c r="T39"/>
  <c r="U39"/>
  <c r="W39"/>
  <c r="X39"/>
  <c r="Y39"/>
  <c r="Z39"/>
  <c r="AA39"/>
  <c r="AB39"/>
  <c r="AC39"/>
  <c r="AD39"/>
  <c r="C40"/>
  <c r="D40"/>
  <c r="E40"/>
  <c r="F40"/>
  <c r="G40"/>
  <c r="H40"/>
  <c r="I40"/>
  <c r="J40"/>
  <c r="K40"/>
  <c r="L40"/>
  <c r="M40"/>
  <c r="N40"/>
  <c r="P40"/>
  <c r="Q40"/>
  <c r="R40"/>
  <c r="S40"/>
  <c r="T40"/>
  <c r="U40"/>
  <c r="W40"/>
  <c r="X40"/>
  <c r="Y40"/>
  <c r="Z40"/>
  <c r="AA40"/>
  <c r="AB40"/>
  <c r="AC40"/>
  <c r="AD40"/>
  <c r="C41"/>
  <c r="D41"/>
  <c r="E41"/>
  <c r="F41"/>
  <c r="G41"/>
  <c r="H41"/>
  <c r="I41"/>
  <c r="J41"/>
  <c r="K41"/>
  <c r="L41"/>
  <c r="M41"/>
  <c r="N41"/>
  <c r="P41"/>
  <c r="Q41"/>
  <c r="R41"/>
  <c r="S41"/>
  <c r="T41"/>
  <c r="U41"/>
  <c r="W41"/>
  <c r="X41"/>
  <c r="Y41"/>
  <c r="Z41"/>
  <c r="AA41"/>
  <c r="AB41"/>
  <c r="AC41"/>
  <c r="AD41"/>
  <c r="AD7"/>
  <c r="AC7"/>
  <c r="AB7"/>
  <c r="AA7"/>
  <c r="Z7"/>
  <c r="Y7"/>
  <c r="X7"/>
  <c r="W7"/>
  <c r="U7"/>
  <c r="T7"/>
  <c r="S7"/>
  <c r="R7"/>
  <c r="Q7"/>
  <c r="P7"/>
  <c r="N7"/>
  <c r="M7"/>
  <c r="L7"/>
  <c r="K7"/>
  <c r="J7"/>
  <c r="I7"/>
  <c r="H7"/>
  <c r="G7"/>
  <c r="F7"/>
  <c r="E7"/>
  <c r="D7"/>
  <c r="C7"/>
  <c r="C22" i="2"/>
  <c r="D22"/>
  <c r="E22"/>
  <c r="F22"/>
  <c r="G22"/>
  <c r="H22"/>
  <c r="I22"/>
  <c r="J22"/>
  <c r="K22"/>
  <c r="L22"/>
  <c r="M22"/>
  <c r="N22"/>
  <c r="O22"/>
  <c r="P22"/>
  <c r="Q22"/>
  <c r="R22"/>
  <c r="S22"/>
  <c r="C23"/>
  <c r="D23"/>
  <c r="E23"/>
  <c r="F23"/>
  <c r="G23"/>
  <c r="H23"/>
  <c r="I23"/>
  <c r="J23"/>
  <c r="K23"/>
  <c r="L23"/>
  <c r="M23"/>
  <c r="N23"/>
  <c r="O23"/>
  <c r="P23"/>
  <c r="Q23"/>
  <c r="R23"/>
  <c r="S23"/>
  <c r="C24"/>
  <c r="D24"/>
  <c r="E24"/>
  <c r="F24"/>
  <c r="G24"/>
  <c r="H24"/>
  <c r="I24"/>
  <c r="J24"/>
  <c r="K24"/>
  <c r="L24"/>
  <c r="M24"/>
  <c r="N24"/>
  <c r="O24"/>
  <c r="P24"/>
  <c r="Q24"/>
  <c r="R24"/>
  <c r="S24"/>
  <c r="S21"/>
  <c r="R21"/>
  <c r="Q21"/>
  <c r="P21"/>
  <c r="O21"/>
  <c r="N21"/>
  <c r="M21"/>
  <c r="L21"/>
  <c r="K21"/>
  <c r="J21"/>
  <c r="I21"/>
  <c r="H21"/>
  <c r="G21"/>
  <c r="F21"/>
  <c r="E21"/>
  <c r="D21"/>
  <c r="C21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D7"/>
  <c r="AE7"/>
  <c r="AF7"/>
  <c r="AG7"/>
  <c r="AH7"/>
  <c r="AI7"/>
  <c r="AJ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D8"/>
  <c r="AE8"/>
  <c r="AF8"/>
  <c r="AG8"/>
  <c r="AH8"/>
  <c r="AI8"/>
  <c r="AJ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D9"/>
  <c r="AE9"/>
  <c r="AF9"/>
  <c r="AG9"/>
  <c r="AH9"/>
  <c r="AI9"/>
  <c r="AJ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D10"/>
  <c r="AE10"/>
  <c r="AF10"/>
  <c r="AG10"/>
  <c r="AH10"/>
  <c r="AI10"/>
  <c r="AJ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D11"/>
  <c r="AE11"/>
  <c r="AF11"/>
  <c r="AG11"/>
  <c r="AH11"/>
  <c r="AI11"/>
  <c r="AJ11"/>
  <c r="AJ6"/>
  <c r="AI6"/>
  <c r="AH6"/>
  <c r="AG6"/>
  <c r="AF6"/>
  <c r="AE6"/>
  <c r="AD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C9" i="1"/>
  <c r="D9"/>
  <c r="E9"/>
  <c r="F9"/>
  <c r="G9"/>
  <c r="H9"/>
  <c r="I9"/>
  <c r="J9"/>
  <c r="K9"/>
  <c r="L9"/>
  <c r="M9"/>
  <c r="N9"/>
  <c r="O9"/>
  <c r="P9"/>
  <c r="Q9"/>
  <c r="R9"/>
  <c r="S9"/>
  <c r="T9"/>
  <c r="V9"/>
  <c r="W9"/>
  <c r="X9"/>
  <c r="Y9"/>
  <c r="Z9"/>
  <c r="AA9"/>
  <c r="AB9"/>
  <c r="AC9"/>
  <c r="AD9"/>
  <c r="AE9"/>
  <c r="AF9"/>
  <c r="AG9"/>
  <c r="AI9"/>
  <c r="AJ9"/>
  <c r="AK9"/>
  <c r="AL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V10"/>
  <c r="W10"/>
  <c r="X10"/>
  <c r="Y10"/>
  <c r="Z10"/>
  <c r="AA10"/>
  <c r="AB10"/>
  <c r="AC10"/>
  <c r="AD10"/>
  <c r="AE10"/>
  <c r="AF10"/>
  <c r="AG10"/>
  <c r="AI10"/>
  <c r="AJ10"/>
  <c r="AK10"/>
  <c r="AL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V11"/>
  <c r="W11"/>
  <c r="X11"/>
  <c r="Y11"/>
  <c r="Z11"/>
  <c r="AA11"/>
  <c r="AB11"/>
  <c r="AC11"/>
  <c r="AD11"/>
  <c r="AE11"/>
  <c r="AF11"/>
  <c r="AG11"/>
  <c r="AI11"/>
  <c r="AJ11"/>
  <c r="AK11"/>
  <c r="AL11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V12"/>
  <c r="W12"/>
  <c r="X12"/>
  <c r="Y12"/>
  <c r="Z12"/>
  <c r="AA12"/>
  <c r="AB12"/>
  <c r="AC12"/>
  <c r="AD12"/>
  <c r="AE12"/>
  <c r="AF12"/>
  <c r="AG12"/>
  <c r="AI12"/>
  <c r="AJ12"/>
  <c r="AK12"/>
  <c r="AL12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V13"/>
  <c r="W13"/>
  <c r="X13"/>
  <c r="Y13"/>
  <c r="Z13"/>
  <c r="AA13"/>
  <c r="AB13"/>
  <c r="AC13"/>
  <c r="AD13"/>
  <c r="AE13"/>
  <c r="AF13"/>
  <c r="AG13"/>
  <c r="AI13"/>
  <c r="AJ13"/>
  <c r="AK13"/>
  <c r="AL13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V14"/>
  <c r="W14"/>
  <c r="X14"/>
  <c r="Y14"/>
  <c r="Z14"/>
  <c r="AA14"/>
  <c r="AB14"/>
  <c r="AC14"/>
  <c r="AD14"/>
  <c r="AE14"/>
  <c r="AF14"/>
  <c r="AG14"/>
  <c r="AI14"/>
  <c r="AJ14"/>
  <c r="AK14"/>
  <c r="AL14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V15"/>
  <c r="W15"/>
  <c r="X15"/>
  <c r="Y15"/>
  <c r="Z15"/>
  <c r="AA15"/>
  <c r="AB15"/>
  <c r="AC15"/>
  <c r="AD15"/>
  <c r="AE15"/>
  <c r="AF15"/>
  <c r="AG15"/>
  <c r="AI15"/>
  <c r="AJ15"/>
  <c r="AK15"/>
  <c r="AL15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V16"/>
  <c r="W16"/>
  <c r="X16"/>
  <c r="Y16"/>
  <c r="Z16"/>
  <c r="AA16"/>
  <c r="AB16"/>
  <c r="AC16"/>
  <c r="AD16"/>
  <c r="AE16"/>
  <c r="AF16"/>
  <c r="AG16"/>
  <c r="AI16"/>
  <c r="AJ16"/>
  <c r="AK16"/>
  <c r="AL16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V17"/>
  <c r="W17"/>
  <c r="X17"/>
  <c r="Y17"/>
  <c r="Z17"/>
  <c r="AA17"/>
  <c r="AB17"/>
  <c r="AC17"/>
  <c r="AD17"/>
  <c r="AE17"/>
  <c r="AF17"/>
  <c r="AG17"/>
  <c r="AI17"/>
  <c r="AJ17"/>
  <c r="AK17"/>
  <c r="AL17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V18"/>
  <c r="W18"/>
  <c r="X18"/>
  <c r="Y18"/>
  <c r="Z18"/>
  <c r="AA18"/>
  <c r="AB18"/>
  <c r="AC18"/>
  <c r="AD18"/>
  <c r="AE18"/>
  <c r="AF18"/>
  <c r="AG18"/>
  <c r="AI18"/>
  <c r="AJ18"/>
  <c r="AK18"/>
  <c r="AL18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V19"/>
  <c r="W19"/>
  <c r="X19"/>
  <c r="Y19"/>
  <c r="Z19"/>
  <c r="AA19"/>
  <c r="AB19"/>
  <c r="AC19"/>
  <c r="AD19"/>
  <c r="AE19"/>
  <c r="AF19"/>
  <c r="AG19"/>
  <c r="AI19"/>
  <c r="AJ19"/>
  <c r="AK19"/>
  <c r="AL19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V20"/>
  <c r="W20"/>
  <c r="X20"/>
  <c r="Y20"/>
  <c r="Z20"/>
  <c r="AA20"/>
  <c r="AB20"/>
  <c r="AC20"/>
  <c r="AD20"/>
  <c r="AE20"/>
  <c r="AF20"/>
  <c r="AG20"/>
  <c r="AI20"/>
  <c r="AJ20"/>
  <c r="AK20"/>
  <c r="AL20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V21"/>
  <c r="W21"/>
  <c r="X21"/>
  <c r="Y21"/>
  <c r="Z21"/>
  <c r="AA21"/>
  <c r="AB21"/>
  <c r="AC21"/>
  <c r="AD21"/>
  <c r="AE21"/>
  <c r="AF21"/>
  <c r="AG21"/>
  <c r="AI21"/>
  <c r="AJ21"/>
  <c r="AK21"/>
  <c r="AL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V22"/>
  <c r="W22"/>
  <c r="X22"/>
  <c r="Y22"/>
  <c r="Z22"/>
  <c r="AA22"/>
  <c r="AB22"/>
  <c r="AC22"/>
  <c r="AD22"/>
  <c r="AE22"/>
  <c r="AF22"/>
  <c r="AG22"/>
  <c r="AI22"/>
  <c r="AJ22"/>
  <c r="AK22"/>
  <c r="AL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V23"/>
  <c r="W23"/>
  <c r="X23"/>
  <c r="Y23"/>
  <c r="Z23"/>
  <c r="AA23"/>
  <c r="AB23"/>
  <c r="AC23"/>
  <c r="AD23"/>
  <c r="AE23"/>
  <c r="AF23"/>
  <c r="AG23"/>
  <c r="AI23"/>
  <c r="AJ23"/>
  <c r="AK23"/>
  <c r="AL23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V24"/>
  <c r="W24"/>
  <c r="X24"/>
  <c r="Y24"/>
  <c r="Z24"/>
  <c r="AA24"/>
  <c r="AB24"/>
  <c r="AC24"/>
  <c r="AD24"/>
  <c r="AE24"/>
  <c r="AF24"/>
  <c r="AG24"/>
  <c r="AI24"/>
  <c r="AJ24"/>
  <c r="AK24"/>
  <c r="AL24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V25"/>
  <c r="W25"/>
  <c r="X25"/>
  <c r="Y25"/>
  <c r="Z25"/>
  <c r="AA25"/>
  <c r="AB25"/>
  <c r="AC25"/>
  <c r="AD25"/>
  <c r="AE25"/>
  <c r="AF25"/>
  <c r="AG25"/>
  <c r="AI25"/>
  <c r="AJ25"/>
  <c r="AK25"/>
  <c r="AL25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V26"/>
  <c r="W26"/>
  <c r="X26"/>
  <c r="Y26"/>
  <c r="Z26"/>
  <c r="AA26"/>
  <c r="AB26"/>
  <c r="AC26"/>
  <c r="AD26"/>
  <c r="AE26"/>
  <c r="AF26"/>
  <c r="AG26"/>
  <c r="AI26"/>
  <c r="AJ26"/>
  <c r="AK26"/>
  <c r="AL26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V27"/>
  <c r="W27"/>
  <c r="X27"/>
  <c r="Y27"/>
  <c r="Z27"/>
  <c r="AA27"/>
  <c r="AB27"/>
  <c r="AC27"/>
  <c r="AD27"/>
  <c r="AE27"/>
  <c r="AF27"/>
  <c r="AG27"/>
  <c r="AI27"/>
  <c r="AJ27"/>
  <c r="AK27"/>
  <c r="AL27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V28"/>
  <c r="W28"/>
  <c r="X28"/>
  <c r="Y28"/>
  <c r="Z28"/>
  <c r="AA28"/>
  <c r="AB28"/>
  <c r="AC28"/>
  <c r="AD28"/>
  <c r="AE28"/>
  <c r="AF28"/>
  <c r="AG28"/>
  <c r="AI28"/>
  <c r="AJ28"/>
  <c r="AK28"/>
  <c r="AL28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V29"/>
  <c r="W29"/>
  <c r="X29"/>
  <c r="Y29"/>
  <c r="Z29"/>
  <c r="AA29"/>
  <c r="AB29"/>
  <c r="AC29"/>
  <c r="AD29"/>
  <c r="AE29"/>
  <c r="AF29"/>
  <c r="AG29"/>
  <c r="AI29"/>
  <c r="AJ29"/>
  <c r="AK29"/>
  <c r="AL29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V30"/>
  <c r="W30"/>
  <c r="X30"/>
  <c r="Y30"/>
  <c r="Z30"/>
  <c r="AA30"/>
  <c r="AB30"/>
  <c r="AC30"/>
  <c r="AD30"/>
  <c r="AE30"/>
  <c r="AF30"/>
  <c r="AG30"/>
  <c r="AI30"/>
  <c r="AJ30"/>
  <c r="AK30"/>
  <c r="AL30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V31"/>
  <c r="W31"/>
  <c r="X31"/>
  <c r="Y31"/>
  <c r="Z31"/>
  <c r="AA31"/>
  <c r="AB31"/>
  <c r="AC31"/>
  <c r="AD31"/>
  <c r="AE31"/>
  <c r="AF31"/>
  <c r="AG31"/>
  <c r="AI31"/>
  <c r="AJ31"/>
  <c r="AK31"/>
  <c r="AL31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V32"/>
  <c r="W32"/>
  <c r="X32"/>
  <c r="Y32"/>
  <c r="Z32"/>
  <c r="AA32"/>
  <c r="AB32"/>
  <c r="AC32"/>
  <c r="AD32"/>
  <c r="AE32"/>
  <c r="AF32"/>
  <c r="AG32"/>
  <c r="AI32"/>
  <c r="AJ32"/>
  <c r="AK32"/>
  <c r="AL32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V33"/>
  <c r="W33"/>
  <c r="X33"/>
  <c r="Y33"/>
  <c r="Z33"/>
  <c r="AA33"/>
  <c r="AB33"/>
  <c r="AC33"/>
  <c r="AD33"/>
  <c r="AE33"/>
  <c r="AF33"/>
  <c r="AG33"/>
  <c r="AI33"/>
  <c r="AJ33"/>
  <c r="AK33"/>
  <c r="AL33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V34"/>
  <c r="W34"/>
  <c r="X34"/>
  <c r="Y34"/>
  <c r="Z34"/>
  <c r="AA34"/>
  <c r="AB34"/>
  <c r="AC34"/>
  <c r="AD34"/>
  <c r="AE34"/>
  <c r="AF34"/>
  <c r="AG34"/>
  <c r="AI34"/>
  <c r="AJ34"/>
  <c r="AK34"/>
  <c r="AL34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V35"/>
  <c r="W35"/>
  <c r="X35"/>
  <c r="Y35"/>
  <c r="Z35"/>
  <c r="AA35"/>
  <c r="AB35"/>
  <c r="AC35"/>
  <c r="AD35"/>
  <c r="AE35"/>
  <c r="AF35"/>
  <c r="AG35"/>
  <c r="AI35"/>
  <c r="AJ35"/>
  <c r="AK35"/>
  <c r="AL35"/>
  <c r="C36"/>
  <c r="D36"/>
  <c r="E36"/>
  <c r="F36"/>
  <c r="G36"/>
  <c r="H36"/>
  <c r="I36"/>
  <c r="J36"/>
  <c r="K36"/>
  <c r="L36"/>
  <c r="M36"/>
  <c r="N36"/>
  <c r="O36"/>
  <c r="P36"/>
  <c r="Q36"/>
  <c r="R36"/>
  <c r="S36"/>
  <c r="T36"/>
  <c r="V36"/>
  <c r="W36"/>
  <c r="X36"/>
  <c r="Y36"/>
  <c r="Z36"/>
  <c r="AA36"/>
  <c r="AB36"/>
  <c r="AC36"/>
  <c r="AD36"/>
  <c r="AE36"/>
  <c r="AF36"/>
  <c r="AG36"/>
  <c r="AI36"/>
  <c r="AJ36"/>
  <c r="AK36"/>
  <c r="AL36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V37"/>
  <c r="W37"/>
  <c r="X37"/>
  <c r="Y37"/>
  <c r="Z37"/>
  <c r="AA37"/>
  <c r="AB37"/>
  <c r="AC37"/>
  <c r="AD37"/>
  <c r="AE37"/>
  <c r="AF37"/>
  <c r="AG37"/>
  <c r="AI37"/>
  <c r="AJ37"/>
  <c r="AK37"/>
  <c r="AL37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V38"/>
  <c r="W38"/>
  <c r="X38"/>
  <c r="Y38"/>
  <c r="Z38"/>
  <c r="AA38"/>
  <c r="AB38"/>
  <c r="AC38"/>
  <c r="AD38"/>
  <c r="AE38"/>
  <c r="AF38"/>
  <c r="AG38"/>
  <c r="AI38"/>
  <c r="AJ38"/>
  <c r="AK38"/>
  <c r="AL38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V39"/>
  <c r="W39"/>
  <c r="X39"/>
  <c r="Y39"/>
  <c r="Z39"/>
  <c r="AA39"/>
  <c r="AB39"/>
  <c r="AC39"/>
  <c r="AD39"/>
  <c r="AE39"/>
  <c r="AF39"/>
  <c r="AG39"/>
  <c r="AI39"/>
  <c r="AJ39"/>
  <c r="AK39"/>
  <c r="AL39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V40"/>
  <c r="W40"/>
  <c r="X40"/>
  <c r="Y40"/>
  <c r="Z40"/>
  <c r="AA40"/>
  <c r="AB40"/>
  <c r="AC40"/>
  <c r="AD40"/>
  <c r="AE40"/>
  <c r="AF40"/>
  <c r="AG40"/>
  <c r="AI40"/>
  <c r="AJ40"/>
  <c r="AK40"/>
  <c r="AL40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V41"/>
  <c r="W41"/>
  <c r="X41"/>
  <c r="Y41"/>
  <c r="Z41"/>
  <c r="AA41"/>
  <c r="AB41"/>
  <c r="AC41"/>
  <c r="AD41"/>
  <c r="AE41"/>
  <c r="AF41"/>
  <c r="AG41"/>
  <c r="AI41"/>
  <c r="AJ41"/>
  <c r="AK41"/>
  <c r="AL41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V42"/>
  <c r="W42"/>
  <c r="X42"/>
  <c r="Y42"/>
  <c r="Z42"/>
  <c r="AA42"/>
  <c r="AB42"/>
  <c r="AC42"/>
  <c r="AD42"/>
  <c r="AE42"/>
  <c r="AF42"/>
  <c r="AG42"/>
  <c r="AI42"/>
  <c r="AJ42"/>
  <c r="AK42"/>
  <c r="AL42"/>
  <c r="C43"/>
  <c r="D43"/>
  <c r="E43"/>
  <c r="F43"/>
  <c r="G43"/>
  <c r="H43"/>
  <c r="I43"/>
  <c r="J43"/>
  <c r="K43"/>
  <c r="L43"/>
  <c r="M43"/>
  <c r="N43"/>
  <c r="O43"/>
  <c r="P43"/>
  <c r="Q43"/>
  <c r="R43"/>
  <c r="S43"/>
  <c r="T43"/>
  <c r="V43"/>
  <c r="W43"/>
  <c r="X43"/>
  <c r="Y43"/>
  <c r="Z43"/>
  <c r="AA43"/>
  <c r="AB43"/>
  <c r="AC43"/>
  <c r="AD43"/>
  <c r="AE43"/>
  <c r="AF43"/>
  <c r="AG43"/>
  <c r="AI43"/>
  <c r="AJ43"/>
  <c r="AK43"/>
  <c r="AL43"/>
  <c r="C44"/>
  <c r="D44"/>
  <c r="E44"/>
  <c r="F44"/>
  <c r="G44"/>
  <c r="H44"/>
  <c r="I44"/>
  <c r="J44"/>
  <c r="K44"/>
  <c r="L44"/>
  <c r="M44"/>
  <c r="N44"/>
  <c r="O44"/>
  <c r="P44"/>
  <c r="Q44"/>
  <c r="R44"/>
  <c r="S44"/>
  <c r="T44"/>
  <c r="V44"/>
  <c r="W44"/>
  <c r="X44"/>
  <c r="Y44"/>
  <c r="Z44"/>
  <c r="AA44"/>
  <c r="AB44"/>
  <c r="AC44"/>
  <c r="AD44"/>
  <c r="AE44"/>
  <c r="AF44"/>
  <c r="AG44"/>
  <c r="AI44"/>
  <c r="AJ44"/>
  <c r="AK44"/>
  <c r="AL44"/>
  <c r="AL8"/>
  <c r="AK8"/>
  <c r="AJ8"/>
  <c r="AI8"/>
  <c r="AG8"/>
  <c r="AF8"/>
  <c r="AE8"/>
  <c r="AD8"/>
  <c r="AC8"/>
  <c r="AB8"/>
  <c r="AA8"/>
  <c r="Z8"/>
  <c r="Y8"/>
  <c r="X8"/>
  <c r="W8"/>
  <c r="V8"/>
  <c r="T8"/>
  <c r="S8"/>
  <c r="R8"/>
  <c r="Q8"/>
  <c r="P8"/>
  <c r="O8"/>
  <c r="N8"/>
  <c r="M8"/>
  <c r="L8"/>
  <c r="K8"/>
  <c r="J8"/>
  <c r="I8"/>
  <c r="H8"/>
  <c r="G8"/>
  <c r="F8"/>
  <c r="E8"/>
  <c r="D8"/>
  <c r="C8"/>
  <c r="A2" i="7"/>
  <c r="B4" i="6"/>
  <c r="C12"/>
  <c r="I12"/>
  <c r="C13"/>
  <c r="I13"/>
  <c r="C14"/>
  <c r="I14"/>
  <c r="C15"/>
  <c r="I15"/>
  <c r="C16"/>
  <c r="I16"/>
  <c r="C17"/>
  <c r="I17"/>
  <c r="C18"/>
  <c r="I18"/>
  <c r="C19"/>
  <c r="I19"/>
  <c r="C20"/>
  <c r="I20"/>
  <c r="C21"/>
  <c r="I21"/>
  <c r="C22"/>
  <c r="I22"/>
  <c r="C23"/>
  <c r="I23"/>
  <c r="C24"/>
  <c r="I24"/>
  <c r="C25"/>
  <c r="I25"/>
  <c r="C26"/>
  <c r="I26"/>
  <c r="C27"/>
  <c r="I27"/>
  <c r="C28"/>
  <c r="I28"/>
  <c r="C29"/>
  <c r="I29"/>
  <c r="C30"/>
  <c r="I30"/>
  <c r="C31"/>
  <c r="I31"/>
  <c r="C32"/>
  <c r="I32"/>
  <c r="C33"/>
  <c r="I33"/>
  <c r="C34"/>
  <c r="I34"/>
  <c r="C35"/>
  <c r="I35"/>
  <c r="C36"/>
  <c r="I36"/>
  <c r="C37"/>
  <c r="I37"/>
  <c r="C38"/>
  <c r="I38"/>
  <c r="C39"/>
  <c r="I39"/>
  <c r="C40"/>
  <c r="I40"/>
  <c r="C41"/>
  <c r="I41"/>
  <c r="C42"/>
  <c r="I42"/>
  <c r="C43"/>
  <c r="I43"/>
  <c r="C44"/>
  <c r="I44"/>
  <c r="C45"/>
  <c r="C47"/>
  <c r="I47"/>
  <c r="C48"/>
  <c r="I48"/>
  <c r="C49"/>
  <c r="I49"/>
  <c r="C50"/>
  <c r="I50"/>
  <c r="C51"/>
  <c r="I51"/>
  <c r="C52"/>
  <c r="I52"/>
  <c r="C53"/>
  <c r="I53"/>
  <c r="C54"/>
  <c r="I54"/>
  <c r="C55"/>
  <c r="I55"/>
  <c r="C56"/>
  <c r="I56"/>
  <c r="C57"/>
  <c r="I57"/>
  <c r="C58"/>
  <c r="I58"/>
  <c r="C59"/>
  <c r="I59"/>
  <c r="C60"/>
  <c r="I60"/>
  <c r="C61"/>
  <c r="I61"/>
  <c r="C62"/>
  <c r="I62"/>
  <c r="C63"/>
  <c r="I63"/>
  <c r="C64"/>
  <c r="C65"/>
  <c r="C66"/>
  <c r="C67"/>
  <c r="C68"/>
  <c r="C69"/>
  <c r="C70"/>
  <c r="C71"/>
  <c r="C72"/>
  <c r="I65" l="1"/>
  <c r="I68"/>
  <c r="I67"/>
  <c r="I66"/>
  <c r="R9" i="3" l="1"/>
  <c r="S9"/>
  <c r="T9"/>
  <c r="U9"/>
  <c r="V9"/>
  <c r="R10"/>
  <c r="S10"/>
  <c r="T10"/>
  <c r="U10"/>
  <c r="V10"/>
  <c r="R11"/>
  <c r="S11"/>
  <c r="T11"/>
  <c r="U11"/>
  <c r="V11"/>
  <c r="R12"/>
  <c r="S12"/>
  <c r="T12"/>
  <c r="U12"/>
  <c r="V12"/>
  <c r="R13"/>
  <c r="S13"/>
  <c r="T13"/>
  <c r="U13"/>
  <c r="V13"/>
  <c r="R14"/>
  <c r="S14"/>
  <c r="T14"/>
  <c r="U14"/>
  <c r="V14"/>
  <c r="R15"/>
  <c r="S15"/>
  <c r="T15"/>
  <c r="U15"/>
  <c r="V15"/>
  <c r="R16"/>
  <c r="S16"/>
  <c r="T16"/>
  <c r="U16"/>
  <c r="V16"/>
  <c r="R17"/>
  <c r="S17"/>
  <c r="T17"/>
  <c r="U17"/>
  <c r="V17"/>
  <c r="R18"/>
  <c r="S18"/>
  <c r="T18"/>
  <c r="U18"/>
  <c r="V18"/>
  <c r="R19"/>
  <c r="S19"/>
  <c r="T19"/>
  <c r="U19"/>
  <c r="V19"/>
  <c r="R20"/>
  <c r="S20"/>
  <c r="T20"/>
  <c r="U20"/>
  <c r="V20"/>
  <c r="R21"/>
  <c r="S21"/>
  <c r="T21"/>
  <c r="U21"/>
  <c r="V21"/>
  <c r="R22"/>
  <c r="S22"/>
  <c r="T22"/>
  <c r="U22"/>
  <c r="V22"/>
  <c r="R23"/>
  <c r="S23"/>
  <c r="T23"/>
  <c r="U23"/>
  <c r="V23"/>
  <c r="R24"/>
  <c r="S24"/>
  <c r="T24"/>
  <c r="U24"/>
  <c r="V24"/>
  <c r="R25"/>
  <c r="S25"/>
  <c r="T25"/>
  <c r="U25"/>
  <c r="V25"/>
  <c r="R26"/>
  <c r="S26"/>
  <c r="T26"/>
  <c r="U26"/>
  <c r="V26"/>
  <c r="R27"/>
  <c r="S27"/>
  <c r="T27"/>
  <c r="U27"/>
  <c r="V27"/>
  <c r="R28"/>
  <c r="S28"/>
  <c r="T28"/>
  <c r="U28"/>
  <c r="V28"/>
  <c r="R29"/>
  <c r="S29"/>
  <c r="T29"/>
  <c r="U29"/>
  <c r="V29"/>
  <c r="R30"/>
  <c r="S30"/>
  <c r="T30"/>
  <c r="U30"/>
  <c r="V30"/>
  <c r="R31"/>
  <c r="S31"/>
  <c r="T31"/>
  <c r="U31"/>
  <c r="V31"/>
  <c r="R32"/>
  <c r="S32"/>
  <c r="T32"/>
  <c r="U32"/>
  <c r="V32"/>
  <c r="R33"/>
  <c r="S33"/>
  <c r="T33"/>
  <c r="U33"/>
  <c r="V33"/>
  <c r="R34"/>
  <c r="S34"/>
  <c r="T34"/>
  <c r="U34"/>
  <c r="V34"/>
  <c r="R35"/>
  <c r="S35"/>
  <c r="T35"/>
  <c r="U35"/>
  <c r="V35"/>
  <c r="R36"/>
  <c r="S36"/>
  <c r="T36"/>
  <c r="U36"/>
  <c r="V36"/>
  <c r="R37"/>
  <c r="S37"/>
  <c r="T37"/>
  <c r="U37"/>
  <c r="V37"/>
  <c r="R38"/>
  <c r="S38"/>
  <c r="T38"/>
  <c r="U38"/>
  <c r="V38"/>
  <c r="R39"/>
  <c r="S39"/>
  <c r="T39"/>
  <c r="U39"/>
  <c r="V39"/>
  <c r="R40"/>
  <c r="S40"/>
  <c r="T40"/>
  <c r="U40"/>
  <c r="V40"/>
  <c r="R41"/>
  <c r="S41"/>
  <c r="T41"/>
  <c r="U41"/>
  <c r="V41"/>
  <c r="R42"/>
  <c r="S42"/>
  <c r="T42"/>
  <c r="U42"/>
  <c r="V42"/>
  <c r="R43"/>
  <c r="S43"/>
  <c r="T43"/>
  <c r="U43"/>
  <c r="V43"/>
  <c r="R44"/>
  <c r="S44"/>
  <c r="T44"/>
  <c r="U44"/>
  <c r="V44"/>
  <c r="V8"/>
  <c r="U8"/>
  <c r="T8"/>
  <c r="S8"/>
  <c r="R8"/>
  <c r="Q39"/>
  <c r="P39"/>
  <c r="O39"/>
  <c r="N39"/>
  <c r="M39"/>
  <c r="Q24"/>
  <c r="P24"/>
  <c r="O24"/>
  <c r="N24"/>
  <c r="M24"/>
  <c r="Q16"/>
  <c r="P16"/>
  <c r="O16"/>
  <c r="N16"/>
  <c r="M16"/>
  <c r="Q8"/>
  <c r="Q45" s="1"/>
  <c r="P8"/>
  <c r="O8"/>
  <c r="O45" s="1"/>
  <c r="N8"/>
  <c r="M8"/>
  <c r="M45" s="1"/>
  <c r="N45" l="1"/>
  <c r="P45"/>
  <c r="B42" l="1"/>
  <c r="A42"/>
  <c r="G39"/>
  <c r="AA39" s="1"/>
  <c r="F39"/>
  <c r="Z39" s="1"/>
  <c r="E39"/>
  <c r="Y39" s="1"/>
  <c r="D39"/>
  <c r="X39" s="1"/>
  <c r="C39"/>
  <c r="W39" s="1"/>
  <c r="B32"/>
  <c r="A32"/>
  <c r="L30"/>
  <c r="K30"/>
  <c r="J30"/>
  <c r="I30"/>
  <c r="H30"/>
  <c r="G29"/>
  <c r="AA29" s="1"/>
  <c r="F29"/>
  <c r="Z29" s="1"/>
  <c r="E29"/>
  <c r="Y29" s="1"/>
  <c r="D29"/>
  <c r="X29" s="1"/>
  <c r="C29"/>
  <c r="W29" s="1"/>
  <c r="B23"/>
  <c r="A23"/>
  <c r="G19"/>
  <c r="AA19" s="1"/>
  <c r="F19"/>
  <c r="Z19" s="1"/>
  <c r="E19"/>
  <c r="Y19" s="1"/>
  <c r="D19"/>
  <c r="X19" s="1"/>
  <c r="C19"/>
  <c r="W19" s="1"/>
  <c r="B13"/>
  <c r="A13"/>
  <c r="G9"/>
  <c r="F9"/>
  <c r="E9"/>
  <c r="D9"/>
  <c r="C9"/>
  <c r="V45"/>
  <c r="U45"/>
  <c r="T45"/>
  <c r="S45"/>
  <c r="R45"/>
  <c r="K37"/>
  <c r="J37"/>
  <c r="I37"/>
  <c r="H37"/>
  <c r="L37"/>
  <c r="H31"/>
  <c r="I31"/>
  <c r="J31"/>
  <c r="K31"/>
  <c r="L31"/>
  <c r="L23"/>
  <c r="I23"/>
  <c r="K23"/>
  <c r="J23"/>
  <c r="H23"/>
  <c r="L20"/>
  <c r="K20"/>
  <c r="J20"/>
  <c r="I20"/>
  <c r="H20"/>
  <c r="K9"/>
  <c r="K45" s="1"/>
  <c r="J9"/>
  <c r="J45" s="1"/>
  <c r="I9"/>
  <c r="H9"/>
  <c r="C10"/>
  <c r="W10" s="1"/>
  <c r="D10"/>
  <c r="X10" s="1"/>
  <c r="E10"/>
  <c r="Y10" s="1"/>
  <c r="F10"/>
  <c r="Z10" s="1"/>
  <c r="G10"/>
  <c r="AA10" s="1"/>
  <c r="C11"/>
  <c r="W11" s="1"/>
  <c r="D11"/>
  <c r="X11" s="1"/>
  <c r="E11"/>
  <c r="Y11" s="1"/>
  <c r="F11"/>
  <c r="Z11" s="1"/>
  <c r="G11"/>
  <c r="AA11" s="1"/>
  <c r="C12"/>
  <c r="W12" s="1"/>
  <c r="D12"/>
  <c r="X12" s="1"/>
  <c r="E12"/>
  <c r="Y12" s="1"/>
  <c r="F12"/>
  <c r="Z12" s="1"/>
  <c r="G12"/>
  <c r="AA12" s="1"/>
  <c r="C13"/>
  <c r="W13" s="1"/>
  <c r="D13"/>
  <c r="X13" s="1"/>
  <c r="E13"/>
  <c r="Y13" s="1"/>
  <c r="F13"/>
  <c r="Z13" s="1"/>
  <c r="G13"/>
  <c r="AA13" s="1"/>
  <c r="C14"/>
  <c r="W14" s="1"/>
  <c r="D14"/>
  <c r="X14" s="1"/>
  <c r="E14"/>
  <c r="Y14" s="1"/>
  <c r="F14"/>
  <c r="Z14" s="1"/>
  <c r="G14"/>
  <c r="AA14" s="1"/>
  <c r="C15"/>
  <c r="W15" s="1"/>
  <c r="D15"/>
  <c r="X15" s="1"/>
  <c r="E15"/>
  <c r="Y15" s="1"/>
  <c r="F15"/>
  <c r="Z15" s="1"/>
  <c r="G15"/>
  <c r="AA15" s="1"/>
  <c r="C16"/>
  <c r="W16" s="1"/>
  <c r="D16"/>
  <c r="X16" s="1"/>
  <c r="E16"/>
  <c r="Y16" s="1"/>
  <c r="F16"/>
  <c r="Z16" s="1"/>
  <c r="G16"/>
  <c r="AA16" s="1"/>
  <c r="C17"/>
  <c r="W17" s="1"/>
  <c r="D17"/>
  <c r="X17" s="1"/>
  <c r="E17"/>
  <c r="Y17" s="1"/>
  <c r="F17"/>
  <c r="Z17" s="1"/>
  <c r="G17"/>
  <c r="AA17" s="1"/>
  <c r="C18"/>
  <c r="W18" s="1"/>
  <c r="D18"/>
  <c r="X18" s="1"/>
  <c r="E18"/>
  <c r="Y18" s="1"/>
  <c r="F18"/>
  <c r="Z18" s="1"/>
  <c r="G18"/>
  <c r="AA18" s="1"/>
  <c r="C20"/>
  <c r="W20" s="1"/>
  <c r="D20"/>
  <c r="X20" s="1"/>
  <c r="E20"/>
  <c r="Y20" s="1"/>
  <c r="F20"/>
  <c r="Z20" s="1"/>
  <c r="G20"/>
  <c r="AA20" s="1"/>
  <c r="C21"/>
  <c r="W21" s="1"/>
  <c r="D21"/>
  <c r="X21" s="1"/>
  <c r="E21"/>
  <c r="Y21" s="1"/>
  <c r="F21"/>
  <c r="Z21" s="1"/>
  <c r="G21"/>
  <c r="AA21" s="1"/>
  <c r="C22"/>
  <c r="W22" s="1"/>
  <c r="D22"/>
  <c r="X22" s="1"/>
  <c r="E22"/>
  <c r="Y22" s="1"/>
  <c r="F22"/>
  <c r="Z22" s="1"/>
  <c r="G22"/>
  <c r="AA22" s="1"/>
  <c r="C23"/>
  <c r="W23" s="1"/>
  <c r="D23"/>
  <c r="X23" s="1"/>
  <c r="E23"/>
  <c r="F23"/>
  <c r="Z23" s="1"/>
  <c r="G23"/>
  <c r="AA23" s="1"/>
  <c r="C24"/>
  <c r="W24" s="1"/>
  <c r="D24"/>
  <c r="X24" s="1"/>
  <c r="E24"/>
  <c r="Y24" s="1"/>
  <c r="F24"/>
  <c r="Z24" s="1"/>
  <c r="G24"/>
  <c r="AA24" s="1"/>
  <c r="C25"/>
  <c r="W25" s="1"/>
  <c r="D25"/>
  <c r="X25" s="1"/>
  <c r="E25"/>
  <c r="Y25" s="1"/>
  <c r="F25"/>
  <c r="Z25" s="1"/>
  <c r="G25"/>
  <c r="AA25" s="1"/>
  <c r="C26"/>
  <c r="W26" s="1"/>
  <c r="D26"/>
  <c r="X26" s="1"/>
  <c r="E26"/>
  <c r="Y26" s="1"/>
  <c r="F26"/>
  <c r="Z26" s="1"/>
  <c r="G26"/>
  <c r="AA26" s="1"/>
  <c r="C27"/>
  <c r="W27" s="1"/>
  <c r="D27"/>
  <c r="X27" s="1"/>
  <c r="E27"/>
  <c r="Y27" s="1"/>
  <c r="F27"/>
  <c r="Z27" s="1"/>
  <c r="G27"/>
  <c r="AA27" s="1"/>
  <c r="C28"/>
  <c r="W28" s="1"/>
  <c r="D28"/>
  <c r="X28" s="1"/>
  <c r="E28"/>
  <c r="Y28" s="1"/>
  <c r="F28"/>
  <c r="Z28" s="1"/>
  <c r="G28"/>
  <c r="AA28" s="1"/>
  <c r="C30"/>
  <c r="D30"/>
  <c r="X30" s="1"/>
  <c r="E30"/>
  <c r="F30"/>
  <c r="Z30" s="1"/>
  <c r="G30"/>
  <c r="C31"/>
  <c r="W31" s="1"/>
  <c r="D31"/>
  <c r="X31" s="1"/>
  <c r="E31"/>
  <c r="Y31" s="1"/>
  <c r="F31"/>
  <c r="Z31" s="1"/>
  <c r="G31"/>
  <c r="AA31" s="1"/>
  <c r="C32"/>
  <c r="W32" s="1"/>
  <c r="D32"/>
  <c r="X32" s="1"/>
  <c r="E32"/>
  <c r="Y32" s="1"/>
  <c r="F32"/>
  <c r="Z32" s="1"/>
  <c r="G32"/>
  <c r="AA32" s="1"/>
  <c r="C33"/>
  <c r="W33" s="1"/>
  <c r="D33"/>
  <c r="X33" s="1"/>
  <c r="E33"/>
  <c r="Y33" s="1"/>
  <c r="F33"/>
  <c r="Z33" s="1"/>
  <c r="G33"/>
  <c r="AA33" s="1"/>
  <c r="C34"/>
  <c r="W34" s="1"/>
  <c r="D34"/>
  <c r="X34" s="1"/>
  <c r="E34"/>
  <c r="Y34" s="1"/>
  <c r="F34"/>
  <c r="Z34" s="1"/>
  <c r="G34"/>
  <c r="AA34" s="1"/>
  <c r="C35"/>
  <c r="W35" s="1"/>
  <c r="D35"/>
  <c r="X35" s="1"/>
  <c r="E35"/>
  <c r="Y35" s="1"/>
  <c r="F35"/>
  <c r="Z35" s="1"/>
  <c r="G35"/>
  <c r="AA35" s="1"/>
  <c r="C36"/>
  <c r="W36" s="1"/>
  <c r="D36"/>
  <c r="X36" s="1"/>
  <c r="E36"/>
  <c r="Y36" s="1"/>
  <c r="F36"/>
  <c r="Z36" s="1"/>
  <c r="G36"/>
  <c r="AA36" s="1"/>
  <c r="C37"/>
  <c r="W37" s="1"/>
  <c r="D37"/>
  <c r="X37" s="1"/>
  <c r="E37"/>
  <c r="Y37" s="1"/>
  <c r="F37"/>
  <c r="Z37" s="1"/>
  <c r="G37"/>
  <c r="AA37" s="1"/>
  <c r="C38"/>
  <c r="W38" s="1"/>
  <c r="D38"/>
  <c r="X38" s="1"/>
  <c r="E38"/>
  <c r="Y38" s="1"/>
  <c r="F38"/>
  <c r="Z38" s="1"/>
  <c r="G38"/>
  <c r="AA38" s="1"/>
  <c r="C40"/>
  <c r="W40" s="1"/>
  <c r="D40"/>
  <c r="X40" s="1"/>
  <c r="E40"/>
  <c r="Y40" s="1"/>
  <c r="F40"/>
  <c r="Z40" s="1"/>
  <c r="G40"/>
  <c r="AA40" s="1"/>
  <c r="C41"/>
  <c r="W41" s="1"/>
  <c r="D41"/>
  <c r="X41" s="1"/>
  <c r="E41"/>
  <c r="Y41" s="1"/>
  <c r="F41"/>
  <c r="Z41" s="1"/>
  <c r="G41"/>
  <c r="AA41" s="1"/>
  <c r="C42"/>
  <c r="W42" s="1"/>
  <c r="D42"/>
  <c r="X42" s="1"/>
  <c r="E42"/>
  <c r="Y42" s="1"/>
  <c r="F42"/>
  <c r="Z42" s="1"/>
  <c r="G42"/>
  <c r="AA42" s="1"/>
  <c r="C43"/>
  <c r="W43" s="1"/>
  <c r="D43"/>
  <c r="X43" s="1"/>
  <c r="E43"/>
  <c r="Y43" s="1"/>
  <c r="F43"/>
  <c r="Z43" s="1"/>
  <c r="G43"/>
  <c r="AA43" s="1"/>
  <c r="C44"/>
  <c r="W44" s="1"/>
  <c r="D44"/>
  <c r="X44" s="1"/>
  <c r="E44"/>
  <c r="Y44" s="1"/>
  <c r="F44"/>
  <c r="Z44" s="1"/>
  <c r="G44"/>
  <c r="AA44" s="1"/>
  <c r="C8"/>
  <c r="W8" s="1"/>
  <c r="G8"/>
  <c r="AA8" s="1"/>
  <c r="F8"/>
  <c r="Z8" s="1"/>
  <c r="E8"/>
  <c r="Y8" s="1"/>
  <c r="D8"/>
  <c r="X8" s="1"/>
  <c r="AA30" l="1"/>
  <c r="Y30"/>
  <c r="W30"/>
  <c r="Y23"/>
  <c r="H45"/>
  <c r="C45"/>
  <c r="W9"/>
  <c r="W45" s="1"/>
  <c r="Y9"/>
  <c r="I45"/>
  <c r="X9"/>
  <c r="Z9"/>
  <c r="E45"/>
  <c r="G45"/>
  <c r="X45"/>
  <c r="Z45"/>
  <c r="D45"/>
  <c r="F45"/>
  <c r="A4"/>
  <c r="Y45" l="1"/>
  <c r="A4" i="1"/>
  <c r="B3" i="3"/>
  <c r="A9" l="1"/>
  <c r="B9"/>
  <c r="A10"/>
  <c r="B10"/>
  <c r="A11"/>
  <c r="B11"/>
  <c r="A12"/>
  <c r="B12"/>
  <c r="A14"/>
  <c r="B14"/>
  <c r="A15"/>
  <c r="B15"/>
  <c r="A16"/>
  <c r="B16"/>
  <c r="A18"/>
  <c r="B18"/>
  <c r="A19"/>
  <c r="B19"/>
  <c r="A20"/>
  <c r="B20"/>
  <c r="A21"/>
  <c r="B21"/>
  <c r="A22"/>
  <c r="B22"/>
  <c r="A24"/>
  <c r="B24"/>
  <c r="A25"/>
  <c r="B25"/>
  <c r="A26"/>
  <c r="B26"/>
  <c r="A27"/>
  <c r="B27"/>
  <c r="A28"/>
  <c r="B28"/>
  <c r="A29"/>
  <c r="B29"/>
  <c r="A30"/>
  <c r="B30"/>
  <c r="A31"/>
  <c r="B31"/>
  <c r="A33"/>
  <c r="B33"/>
  <c r="A34"/>
  <c r="B34"/>
  <c r="A35"/>
  <c r="B35"/>
  <c r="A37"/>
  <c r="B37"/>
  <c r="A39"/>
  <c r="B39"/>
  <c r="A40"/>
  <c r="B40"/>
  <c r="A41"/>
  <c r="B41"/>
  <c r="L9" l="1"/>
  <c r="AA9" s="1"/>
  <c r="L45" l="1"/>
  <c r="AA45"/>
</calcChain>
</file>

<file path=xl/sharedStrings.xml><?xml version="1.0" encoding="utf-8"?>
<sst xmlns="http://schemas.openxmlformats.org/spreadsheetml/2006/main" count="770" uniqueCount="223">
  <si>
    <t>Nom</t>
  </si>
  <si>
    <t>Prénom</t>
  </si>
  <si>
    <t>A</t>
  </si>
  <si>
    <t>B</t>
  </si>
  <si>
    <t>C</t>
  </si>
  <si>
    <t>VALIDATION</t>
  </si>
  <si>
    <t>Educateur Spécialisé :</t>
  </si>
  <si>
    <t>Atelier :</t>
  </si>
  <si>
    <t>Date :</t>
  </si>
  <si>
    <t>Psychologue</t>
  </si>
  <si>
    <t>Moniteur d'atelier</t>
  </si>
  <si>
    <t>Signature :</t>
  </si>
  <si>
    <t>Tri postal 59/62</t>
  </si>
  <si>
    <t>COLLAGE ETIQUETTE</t>
  </si>
  <si>
    <t>CONDITIONNEMENT POSTAL</t>
  </si>
  <si>
    <t>Ne sais pas faire</t>
  </si>
  <si>
    <t>REGLAGE HONEWELL</t>
  </si>
  <si>
    <t>REGLAGE KERN</t>
  </si>
  <si>
    <t>Chef d'atelier</t>
  </si>
  <si>
    <t>DIFFUSION</t>
  </si>
  <si>
    <t>Sais faire</t>
  </si>
  <si>
    <t>Fais avec aide</t>
  </si>
  <si>
    <t>FACONNAGE</t>
  </si>
  <si>
    <t>CUISINE</t>
  </si>
  <si>
    <t>Préparation repas self</t>
  </si>
  <si>
    <t>Vaisselle self</t>
  </si>
  <si>
    <t>Réception</t>
  </si>
  <si>
    <t>Chaque atelier doit renseigner cet imprimé et le transmettre au secrétariat de Direction selon le calendrier défini.</t>
  </si>
  <si>
    <t>Expérience en milieu ordinaire (hors murs)</t>
  </si>
  <si>
    <t>Moyen de transport</t>
  </si>
  <si>
    <t>Nombre de prestations de service</t>
  </si>
  <si>
    <t>Nom des entreprises</t>
  </si>
  <si>
    <t>Prestations de service</t>
  </si>
  <si>
    <t>Souhait du T.H. pour les prestations de service</t>
  </si>
  <si>
    <t>Formation professionnelle à envisager</t>
  </si>
  <si>
    <t>Perspectives d'avenir</t>
  </si>
  <si>
    <t>Vélo</t>
  </si>
  <si>
    <t>Bus de ville</t>
  </si>
  <si>
    <t>A pied</t>
  </si>
  <si>
    <t>Exceptionnelles</t>
  </si>
  <si>
    <t>Régulières</t>
  </si>
  <si>
    <t>C.A.T.</t>
  </si>
  <si>
    <t>C.A.T. &amp; P.S.</t>
  </si>
  <si>
    <t>A.P.</t>
  </si>
  <si>
    <t>Milieu ordinaire de travail</t>
  </si>
  <si>
    <t>Non Testé</t>
  </si>
  <si>
    <t>Oui</t>
  </si>
  <si>
    <t>Non</t>
  </si>
  <si>
    <t>Ne sait pas</t>
  </si>
  <si>
    <t>Oui, laquelle</t>
  </si>
  <si>
    <t>navette</t>
  </si>
  <si>
    <t>EVALUATION CONDITIONNEMENT ROUTAGE</t>
  </si>
  <si>
    <t>EVALUATION GENERALE</t>
  </si>
  <si>
    <t>D</t>
  </si>
  <si>
    <t>Non réalisable par le travailleur</t>
  </si>
  <si>
    <t>Ateliers Formation</t>
  </si>
  <si>
    <t>BERTHAT Hugues</t>
  </si>
  <si>
    <t>Educateur Specialisée</t>
  </si>
  <si>
    <t>x</t>
  </si>
  <si>
    <t>ppg</t>
  </si>
  <si>
    <t>restauration</t>
  </si>
  <si>
    <t>cariste</t>
  </si>
  <si>
    <t>comunication</t>
  </si>
  <si>
    <t>interne</t>
  </si>
  <si>
    <t>DELMOTTE</t>
  </si>
  <si>
    <t>Peggy</t>
  </si>
  <si>
    <t>RICHARD</t>
  </si>
  <si>
    <t>Guillaume</t>
  </si>
  <si>
    <t>PAWELEC</t>
  </si>
  <si>
    <t>Lydie</t>
  </si>
  <si>
    <t>CONDITIONNEMENT ET ROUTAGE</t>
  </si>
  <si>
    <t>UTILISATION PETITS OUTILS</t>
  </si>
  <si>
    <t>ASSEMBLAGE ASSORTIS</t>
  </si>
  <si>
    <t>PLIAGE MANUEL</t>
  </si>
  <si>
    <t>FILMAGE</t>
  </si>
  <si>
    <t>UTILISATION TRANSPALETTE MANUEL</t>
  </si>
  <si>
    <t>SOUDAGE SACHET</t>
  </si>
  <si>
    <t>FILMAGE THERMORETRACATABLE</t>
  </si>
  <si>
    <t>MISE SOUS PLI N1</t>
  </si>
  <si>
    <t>MISE SOUS PLI N2</t>
  </si>
  <si>
    <t>MISE SOUS PLI N3</t>
  </si>
  <si>
    <t>TRI POSTAL 59/62</t>
  </si>
  <si>
    <t>RECONNAISSANCE DE DOCUMENTS</t>
  </si>
  <si>
    <t>ALIMENTATION HONEWELL</t>
  </si>
  <si>
    <t>ALIMENTATION KERN</t>
  </si>
  <si>
    <t>ASSEMBLAGE AVEC N°</t>
  </si>
  <si>
    <t>AGRAFAGE A CHEVAL</t>
  </si>
  <si>
    <t>AGRAFAGE MACHINE</t>
  </si>
  <si>
    <t>COLLAGE DE BLOC</t>
  </si>
  <si>
    <t>UTILISATION TAQUEUSE</t>
  </si>
  <si>
    <t xml:space="preserve">PLIAGE MACHINE </t>
  </si>
  <si>
    <t>RECHERCHER UN PROGRAMME</t>
  </si>
  <si>
    <t>PROGRAMMER MACHINE</t>
  </si>
  <si>
    <t>ASSEMBLAGE SANS N°</t>
  </si>
  <si>
    <t>COUPE SUIVANT PROGRAMME</t>
  </si>
  <si>
    <t>TROU CLASSEUR</t>
  </si>
  <si>
    <t>PROGRAMMATION BALANCE</t>
  </si>
  <si>
    <t>REPROGRAPHIE</t>
  </si>
  <si>
    <t>APPRECIATION QUANTITE</t>
  </si>
  <si>
    <t>RECONNAISSANCE PAPIER</t>
  </si>
  <si>
    <t>RECONNAISSANCE FORMAT</t>
  </si>
  <si>
    <t>RECONNAISSANCE PLAQUE</t>
  </si>
  <si>
    <t>VERIFICATION PLAQUE</t>
  </si>
  <si>
    <t>COMPREHENSION DU DELAI</t>
  </si>
  <si>
    <t>CHOIX ENCRE</t>
  </si>
  <si>
    <t>CALAGE PLAQUE</t>
  </si>
  <si>
    <t>CHANGEMENT FORMAT PAPIER</t>
  </si>
  <si>
    <t>REGLAGE RECTIFICATEUR</t>
  </si>
  <si>
    <t>REGLAGE ANTI DOUBLE</t>
  </si>
  <si>
    <t>REGALAGE DEPART PAPIER</t>
  </si>
  <si>
    <t>PRE-REGLAGE ENCRIER</t>
  </si>
  <si>
    <t>PRE-REGLAGE MOUILLAGE</t>
  </si>
  <si>
    <t>PREMIER EPREUVE</t>
  </si>
  <si>
    <t>TRACE FEUILLE+PLIAGE CAHIER</t>
  </si>
  <si>
    <t>RETOUCHE PLAQUE</t>
  </si>
  <si>
    <t>BAT/MODELE DE TIRAGE</t>
  </si>
  <si>
    <t>MESURE DE L'ENCRAGE</t>
  </si>
  <si>
    <t>CORRECTION ENCRAGE</t>
  </si>
  <si>
    <t>CHARGEMENT DU PAPIER</t>
  </si>
  <si>
    <t>VERIF MACULAGE</t>
  </si>
  <si>
    <t>SURVEILLANCE REPERAGE</t>
  </si>
  <si>
    <t>SURVEILLANCE ENCRAGE</t>
  </si>
  <si>
    <t>SURVEILLANCE MOUILLAGE</t>
  </si>
  <si>
    <t>GACHE PAPIER</t>
  </si>
  <si>
    <t>NETTOYAGE DES CYLINDRES</t>
  </si>
  <si>
    <t>CHANGEMENT DE BLANCHET</t>
  </si>
  <si>
    <t>PROPRETE POSTE DE TRAVAIL</t>
  </si>
  <si>
    <t>OUTILLAGE</t>
  </si>
  <si>
    <t>VETEMENT DE TRAVAIL</t>
  </si>
  <si>
    <t>GRAISSAGE</t>
  </si>
  <si>
    <t>MACHINES OFFSET</t>
  </si>
  <si>
    <t>DECHIFFRAGE DE LA POCHETTE DE PROGRAMMATION</t>
  </si>
  <si>
    <t>MISE EN ROUTE/CALAGE</t>
  </si>
  <si>
    <t>TIRAGE</t>
  </si>
  <si>
    <t>ENTRETIEN ET LAVAGE</t>
  </si>
  <si>
    <t>APPRENTISSAGE DES MACHINES</t>
  </si>
  <si>
    <t>DEFINIR UN MODELE</t>
  </si>
  <si>
    <t>LANCER UNE IMPRESSION</t>
  </si>
  <si>
    <t>IDENTIFIER LES MACHINES</t>
  </si>
  <si>
    <t>INDIQUER LES MAGASINS</t>
  </si>
  <si>
    <t>DEFINIR OUTILS DE FINITION</t>
  </si>
  <si>
    <t>COULEUR DE L'IMPRESSION</t>
  </si>
  <si>
    <t>COULEUR DU PAPIER</t>
  </si>
  <si>
    <t>RETOURNEMENT (R° ou R°/V°)</t>
  </si>
  <si>
    <t>GRAMMAGE</t>
  </si>
  <si>
    <t>FORMAT DU PAPIER</t>
  </si>
  <si>
    <t>IDENTIFIER LA REFERENCE</t>
  </si>
  <si>
    <t>ALLUMER L'ORDINATEUR</t>
  </si>
  <si>
    <t>ALLUMER LES COPIEURS</t>
  </si>
  <si>
    <t>CHARGER LE PAPIER</t>
  </si>
  <si>
    <t>SE CONNECTER AU SERVEUR</t>
  </si>
  <si>
    <t>TROUVER UN DOCUMENT</t>
  </si>
  <si>
    <t>REGLER PARAMETRES D'IMPRESSION</t>
  </si>
  <si>
    <t>VERIFIER DOC DE SORTIE SUIVANT MODELE</t>
  </si>
  <si>
    <t>DEBLOQUER OU SUPPRIMER L'IMPRESSION</t>
  </si>
  <si>
    <t>Educateur spécialisé</t>
  </si>
  <si>
    <t>Date:</t>
  </si>
  <si>
    <t>Signature:</t>
  </si>
  <si>
    <t>Atelier:</t>
  </si>
  <si>
    <t>Educateur Specialisé</t>
  </si>
  <si>
    <t>ENTRETIEN DES SOLS</t>
  </si>
  <si>
    <t>COMPETENCES COMMUNES AUX  ATELIERS</t>
  </si>
  <si>
    <t>COMPETENCES PARTICULIERES</t>
  </si>
  <si>
    <t>Habilitations particulières</t>
  </si>
  <si>
    <t>CHARIOT ELEVATEUR</t>
  </si>
  <si>
    <t>…..………………..</t>
  </si>
  <si>
    <t>.....………………..</t>
  </si>
  <si>
    <t>BOUWET Alain</t>
  </si>
  <si>
    <t>ECRITURE</t>
  </si>
  <si>
    <t>COPIE</t>
  </si>
  <si>
    <t>LECTURE SIMPLE</t>
  </si>
  <si>
    <t>LECTURE COMPLEXE</t>
  </si>
  <si>
    <t>COMPTAGE SIMPLE</t>
  </si>
  <si>
    <t>COMPTAGE COMPLEXE</t>
  </si>
  <si>
    <t>TRI COULEUR</t>
  </si>
  <si>
    <t>TRI NUMERIQUE</t>
  </si>
  <si>
    <t>DETECTION D'ERREURS</t>
  </si>
  <si>
    <t>ORIENTATION TEMPORELLE</t>
  </si>
  <si>
    <t>ORIENTATION SPATIALE</t>
  </si>
  <si>
    <t>CAPACIT A ETRE ATTENTIF</t>
  </si>
  <si>
    <t>PRECISION</t>
  </si>
  <si>
    <t>TRAVAIL SOIGNE</t>
  </si>
  <si>
    <t>RAPIDITE</t>
  </si>
  <si>
    <t>FORCE PHYSIQUE</t>
  </si>
  <si>
    <t>ENDURANCE</t>
  </si>
  <si>
    <t>PRESENTATION/IMAGE DE SOI</t>
  </si>
  <si>
    <t>ASSIDUITE</t>
  </si>
  <si>
    <t>PONCTUALITE</t>
  </si>
  <si>
    <t>COMPREHENSION DES PROCEDURES</t>
  </si>
  <si>
    <t>RESPECT DES CONSIGNES DE SECURITE</t>
  </si>
  <si>
    <t>VOLONTAIRE</t>
  </si>
  <si>
    <t>BONNES INITIATIVES</t>
  </si>
  <si>
    <t>SOCIABILITE:TRAVAIL EN EQUIPE</t>
  </si>
  <si>
    <t>CAPABLE D'ASSUMER DE LEGERES RESPONSABILITES</t>
  </si>
  <si>
    <t>DIPLÔME(S) ET FORMATION(S)</t>
  </si>
  <si>
    <t>COMPETENCES DE TRAVAIL</t>
  </si>
  <si>
    <t>APTITUDES PHYSIQUES</t>
  </si>
  <si>
    <t>APTITUDES INTELLECTUELLES</t>
  </si>
  <si>
    <t>Atelier Formation</t>
  </si>
  <si>
    <t>Eductaur spécialisé:</t>
  </si>
  <si>
    <t>EVALUATION REPROGRAPHIE</t>
  </si>
  <si>
    <t>EVALUATION MACHINE OFFSET FACONNAGE</t>
  </si>
  <si>
    <t>BARRA</t>
  </si>
  <si>
    <t>Jérôme</t>
  </si>
  <si>
    <t>Socle commun</t>
  </si>
  <si>
    <t>MASSICOT</t>
  </si>
  <si>
    <t>LAVAGE ROULEAUX</t>
  </si>
  <si>
    <t>D (NON REALISABLE PAR LE TRAVAILLEUR )</t>
  </si>
  <si>
    <t>C ( NE SAIS PAS FAIRE )</t>
  </si>
  <si>
    <t>B ( FAIT AVEC AIDE )</t>
  </si>
  <si>
    <t>A ( SAIS FAIRE SEUL )</t>
  </si>
  <si>
    <t>BILAN</t>
  </si>
  <si>
    <t>MAJ</t>
  </si>
  <si>
    <t>Objectif</t>
  </si>
  <si>
    <t>Niveau</t>
  </si>
  <si>
    <t>DECHIFFRAGE DE LA POCHETTE DE TRAVAIL</t>
  </si>
  <si>
    <t>Prénom :</t>
  </si>
  <si>
    <t>Nom :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</si>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</sst>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>
  <fonts count="23">
    <font>
      <sz val="10"/>
      <name val="Arial"/>
    </font>
    <font>
      <sz val="11"/>
      <color theme="1"/>
      <name val="Calibri"/>
      <family val="2"/>
      <scheme val="minor"/>
    </font>
    <font>
      <sz val="14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7"/>
      <name val="Arial"/>
      <family val="2"/>
    </font>
    <font>
      <b/>
      <sz val="6"/>
      <name val="Arial"/>
      <family val="2"/>
    </font>
    <font>
      <b/>
      <sz val="6"/>
      <color theme="1"/>
      <name val="Arial"/>
      <family val="2"/>
    </font>
    <font>
      <sz val="9"/>
      <color theme="1"/>
      <name val="Calibri"/>
      <family val="2"/>
      <scheme val="minor"/>
    </font>
    <font>
      <b/>
      <sz val="5"/>
      <name val="Arial"/>
      <family val="2"/>
    </font>
    <font>
      <b/>
      <sz val="9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 style="medium">
        <color indexed="9"/>
      </bottom>
      <diagonal/>
    </border>
    <border>
      <left style="medium">
        <color indexed="64"/>
      </left>
      <right style="medium">
        <color indexed="9"/>
      </right>
      <top style="medium">
        <color indexed="9"/>
      </top>
      <bottom style="medium">
        <color indexed="9"/>
      </bottom>
      <diagonal/>
    </border>
    <border>
      <left style="medium">
        <color indexed="9"/>
      </left>
      <right style="medium">
        <color indexed="64"/>
      </right>
      <top style="medium">
        <color indexed="9"/>
      </top>
      <bottom style="medium">
        <color indexed="9"/>
      </bottom>
      <diagonal/>
    </border>
    <border>
      <left style="medium">
        <color indexed="9"/>
      </left>
      <right/>
      <top style="medium">
        <color indexed="9"/>
      </top>
      <bottom style="medium">
        <color indexed="9"/>
      </bottom>
      <diagonal/>
    </border>
    <border>
      <left/>
      <right style="medium">
        <color indexed="9"/>
      </right>
      <top style="medium">
        <color indexed="9"/>
      </top>
      <bottom style="medium">
        <color indexed="9"/>
      </bottom>
      <diagonal/>
    </border>
    <border>
      <left style="medium">
        <color indexed="9"/>
      </left>
      <right style="medium">
        <color indexed="9"/>
      </right>
      <top/>
      <bottom style="medium">
        <color indexed="9"/>
      </bottom>
      <diagonal/>
    </border>
    <border>
      <left/>
      <right style="medium">
        <color indexed="64"/>
      </right>
      <top style="medium">
        <color indexed="9"/>
      </top>
      <bottom style="medium">
        <color indexed="9"/>
      </bottom>
      <diagonal/>
    </border>
    <border>
      <left style="thin">
        <color indexed="9"/>
      </left>
      <right/>
      <top/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 style="thin">
        <color indexed="9"/>
      </right>
      <top style="thin">
        <color indexed="9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medium">
        <color indexed="64"/>
      </bottom>
      <diagonal/>
    </border>
    <border>
      <left style="thin">
        <color indexed="9"/>
      </left>
      <right style="medium">
        <color indexed="64"/>
      </right>
      <top style="thin">
        <color indexed="9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/>
      <right style="thin">
        <color indexed="9"/>
      </right>
      <top/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9"/>
      </right>
      <top style="thin">
        <color indexed="64"/>
      </top>
      <bottom style="thin">
        <color indexed="9"/>
      </bottom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medium">
        <color indexed="9"/>
      </left>
      <right style="medium">
        <color indexed="64"/>
      </right>
      <top/>
      <bottom style="medium">
        <color indexed="9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/>
      <right style="thin">
        <color indexed="9"/>
      </right>
      <top/>
      <bottom style="thin">
        <color indexed="9"/>
      </bottom>
      <diagonal style="thin">
        <color indexed="9"/>
      </diagonal>
    </border>
    <border diagonalDown="1">
      <left style="thin">
        <color indexed="9"/>
      </left>
      <right style="medium">
        <color indexed="64"/>
      </right>
      <top/>
      <bottom style="thin">
        <color indexed="9"/>
      </bottom>
      <diagonal style="thin">
        <color indexed="9"/>
      </diagonal>
    </border>
    <border diagonalDown="1">
      <left style="thin">
        <color indexed="9"/>
      </left>
      <right style="thin">
        <color indexed="9"/>
      </right>
      <top style="thin">
        <color indexed="9"/>
      </top>
      <bottom/>
      <diagonal style="thin">
        <color indexed="9"/>
      </diagonal>
    </border>
    <border diagonalDown="1">
      <left style="thin">
        <color indexed="9"/>
      </left>
      <right style="thin">
        <color indexed="9"/>
      </right>
      <top/>
      <bottom/>
      <diagonal style="thin">
        <color indexed="9"/>
      </diagonal>
    </border>
    <border diagonalDown="1">
      <left style="thin">
        <color indexed="9"/>
      </left>
      <right/>
      <top/>
      <bottom/>
      <diagonal style="thin">
        <color indexed="9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thin">
        <color indexed="9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9"/>
      </right>
      <top style="medium">
        <color indexed="64"/>
      </top>
      <bottom style="medium">
        <color indexed="9"/>
      </bottom>
      <diagonal/>
    </border>
    <border>
      <left style="medium">
        <color indexed="9"/>
      </left>
      <right style="medium">
        <color indexed="9"/>
      </right>
      <top style="medium">
        <color indexed="64"/>
      </top>
      <bottom style="medium">
        <color indexed="9"/>
      </bottom>
      <diagonal/>
    </border>
    <border>
      <left style="medium">
        <color indexed="9"/>
      </left>
      <right style="medium">
        <color indexed="9"/>
      </right>
      <top style="medium">
        <color indexed="64"/>
      </top>
      <bottom/>
      <diagonal/>
    </border>
    <border>
      <left style="medium">
        <color indexed="9"/>
      </left>
      <right style="medium">
        <color indexed="64"/>
      </right>
      <top style="medium">
        <color indexed="64"/>
      </top>
      <bottom style="medium">
        <color indexed="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9"/>
      </top>
      <bottom style="medium">
        <color indexed="64"/>
      </bottom>
      <diagonal/>
    </border>
    <border>
      <left/>
      <right/>
      <top style="medium">
        <color indexed="9"/>
      </top>
      <bottom style="medium">
        <color indexed="64"/>
      </bottom>
      <diagonal/>
    </border>
    <border>
      <left/>
      <right style="medium">
        <color indexed="64"/>
      </right>
      <top style="medium">
        <color indexed="9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 style="medium">
        <color indexed="9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9"/>
      </top>
      <bottom/>
      <diagonal/>
    </border>
    <border>
      <left/>
      <right style="medium">
        <color indexed="64"/>
      </right>
      <top/>
      <bottom style="thin">
        <color indexed="9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9"/>
      </right>
      <top style="thin">
        <color indexed="64"/>
      </top>
      <bottom/>
      <diagonal/>
    </border>
    <border>
      <left style="thin">
        <color indexed="9"/>
      </left>
      <right style="thin">
        <color indexed="9"/>
      </right>
      <top style="thin">
        <color indexed="64"/>
      </top>
      <bottom/>
      <diagonal/>
    </border>
    <border>
      <left style="thin">
        <color indexed="9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6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Border="1" applyAlignment="1"/>
    <xf numFmtId="0" fontId="0" fillId="0" borderId="0" xfId="0" applyAlignment="1"/>
    <xf numFmtId="0" fontId="6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6" fillId="0" borderId="1" xfId="0" applyFont="1" applyBorder="1" applyAlignment="1"/>
    <xf numFmtId="0" fontId="6" fillId="0" borderId="0" xfId="0" applyFont="1" applyAlignment="1"/>
    <xf numFmtId="0" fontId="8" fillId="0" borderId="0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3" fillId="0" borderId="8" xfId="0" applyFont="1" applyBorder="1" applyAlignment="1"/>
    <xf numFmtId="0" fontId="0" fillId="0" borderId="9" xfId="0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14" fontId="3" fillId="0" borderId="10" xfId="0" applyNumberFormat="1" applyFont="1" applyBorder="1" applyAlignment="1"/>
    <xf numFmtId="0" fontId="6" fillId="3" borderId="0" xfId="0" applyFont="1" applyFill="1" applyBorder="1" applyAlignment="1">
      <alignment horizontal="center"/>
    </xf>
    <xf numFmtId="0" fontId="3" fillId="0" borderId="11" xfId="0" applyFont="1" applyBorder="1" applyAlignment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2" borderId="0" xfId="0" applyFill="1"/>
    <xf numFmtId="0" fontId="6" fillId="0" borderId="0" xfId="0" applyFont="1" applyBorder="1" applyAlignment="1"/>
    <xf numFmtId="0" fontId="0" fillId="0" borderId="0" xfId="0" applyBorder="1"/>
    <xf numFmtId="14" fontId="3" fillId="0" borderId="1" xfId="0" applyNumberFormat="1" applyFont="1" applyBorder="1" applyAlignment="1"/>
    <xf numFmtId="0" fontId="2" fillId="0" borderId="0" xfId="0" applyFont="1" applyBorder="1" applyAlignment="1"/>
    <xf numFmtId="0" fontId="0" fillId="0" borderId="0" xfId="0" applyFill="1"/>
    <xf numFmtId="0" fontId="0" fillId="0" borderId="0" xfId="0" applyNumberFormat="1" applyAlignment="1"/>
    <xf numFmtId="0" fontId="6" fillId="0" borderId="0" xfId="0" applyNumberFormat="1" applyFont="1" applyAlignment="1">
      <alignment horizontal="center"/>
    </xf>
    <xf numFmtId="0" fontId="0" fillId="0" borderId="0" xfId="0" applyNumberFormat="1"/>
    <xf numFmtId="0" fontId="4" fillId="4" borderId="17" xfId="0" applyNumberFormat="1" applyFont="1" applyFill="1" applyBorder="1" applyAlignment="1">
      <alignment horizontal="center" vertical="center"/>
    </xf>
    <xf numFmtId="0" fontId="6" fillId="2" borderId="8" xfId="0" applyNumberFormat="1" applyFont="1" applyFill="1" applyBorder="1" applyAlignment="1">
      <alignment horizontal="center" textRotation="90"/>
    </xf>
    <xf numFmtId="0" fontId="4" fillId="4" borderId="18" xfId="0" applyNumberFormat="1" applyFont="1" applyFill="1" applyBorder="1" applyAlignment="1">
      <alignment horizontal="center" vertical="center"/>
    </xf>
    <xf numFmtId="0" fontId="6" fillId="2" borderId="10" xfId="0" applyNumberFormat="1" applyFont="1" applyFill="1" applyBorder="1" applyAlignment="1">
      <alignment horizontal="center" textRotation="90"/>
    </xf>
    <xf numFmtId="0" fontId="6" fillId="2" borderId="19" xfId="0" applyNumberFormat="1" applyFont="1" applyFill="1" applyBorder="1" applyAlignment="1">
      <alignment horizontal="center" textRotation="90"/>
    </xf>
    <xf numFmtId="0" fontId="6" fillId="0" borderId="16" xfId="0" applyNumberFormat="1" applyFont="1" applyBorder="1" applyAlignment="1"/>
    <xf numFmtId="0" fontId="6" fillId="0" borderId="20" xfId="0" applyNumberFormat="1" applyFont="1" applyBorder="1" applyAlignment="1"/>
    <xf numFmtId="0" fontId="6" fillId="0" borderId="1" xfId="0" applyNumberFormat="1" applyFont="1" applyBorder="1" applyAlignment="1"/>
    <xf numFmtId="0" fontId="4" fillId="0" borderId="21" xfId="0" applyNumberFormat="1" applyFont="1" applyBorder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6" fillId="0" borderId="23" xfId="0" applyNumberFormat="1" applyFont="1" applyBorder="1" applyAlignment="1">
      <alignment horizontal="center"/>
    </xf>
    <xf numFmtId="0" fontId="6" fillId="0" borderId="2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/>
    </xf>
    <xf numFmtId="0" fontId="8" fillId="0" borderId="0" xfId="0" applyNumberFormat="1" applyFont="1" applyAlignment="1"/>
    <xf numFmtId="0" fontId="6" fillId="0" borderId="24" xfId="0" applyFont="1" applyBorder="1" applyAlignment="1"/>
    <xf numFmtId="0" fontId="8" fillId="0" borderId="24" xfId="0" applyFont="1" applyBorder="1" applyAlignment="1"/>
    <xf numFmtId="0" fontId="0" fillId="0" borderId="24" xfId="0" applyBorder="1" applyAlignment="1"/>
    <xf numFmtId="0" fontId="6" fillId="0" borderId="25" xfId="0" applyFont="1" applyBorder="1" applyAlignment="1"/>
    <xf numFmtId="0" fontId="8" fillId="0" borderId="25" xfId="0" applyFont="1" applyBorder="1" applyAlignment="1"/>
    <xf numFmtId="0" fontId="8" fillId="0" borderId="24" xfId="0" applyFont="1" applyBorder="1"/>
    <xf numFmtId="0" fontId="8" fillId="0" borderId="24" xfId="0" applyFont="1" applyBorder="1" applyAlignment="1">
      <alignment horizontal="center"/>
    </xf>
    <xf numFmtId="0" fontId="8" fillId="0" borderId="26" xfId="0" applyFont="1" applyBorder="1"/>
    <xf numFmtId="0" fontId="8" fillId="0" borderId="26" xfId="0" applyFont="1" applyBorder="1" applyAlignment="1">
      <alignment horizontal="center"/>
    </xf>
    <xf numFmtId="0" fontId="8" fillId="3" borderId="27" xfId="0" applyFont="1" applyFill="1" applyBorder="1" applyAlignment="1">
      <alignment horizontal="left"/>
    </xf>
    <xf numFmtId="0" fontId="6" fillId="3" borderId="27" xfId="0" applyFont="1" applyFill="1" applyBorder="1" applyAlignment="1">
      <alignment horizontal="center"/>
    </xf>
    <xf numFmtId="0" fontId="8" fillId="0" borderId="27" xfId="0" applyFont="1" applyBorder="1" applyAlignment="1">
      <alignment horizontal="left"/>
    </xf>
    <xf numFmtId="0" fontId="8" fillId="0" borderId="27" xfId="0" applyFont="1" applyBorder="1" applyAlignment="1">
      <alignment horizontal="center"/>
    </xf>
    <xf numFmtId="0" fontId="8" fillId="0" borderId="27" xfId="0" applyFont="1" applyBorder="1"/>
    <xf numFmtId="0" fontId="8" fillId="3" borderId="28" xfId="0" applyFont="1" applyFill="1" applyBorder="1" applyAlignment="1">
      <alignment horizontal="left"/>
    </xf>
    <xf numFmtId="0" fontId="8" fillId="0" borderId="28" xfId="0" applyFont="1" applyBorder="1" applyAlignment="1">
      <alignment horizontal="left"/>
    </xf>
    <xf numFmtId="0" fontId="8" fillId="0" borderId="29" xfId="0" applyFont="1" applyBorder="1" applyAlignment="1">
      <alignment horizontal="center"/>
    </xf>
    <xf numFmtId="0" fontId="8" fillId="0" borderId="28" xfId="0" applyFont="1" applyBorder="1"/>
    <xf numFmtId="0" fontId="6" fillId="3" borderId="30" xfId="0" applyFont="1" applyFill="1" applyBorder="1" applyAlignment="1">
      <alignment horizontal="center"/>
    </xf>
    <xf numFmtId="0" fontId="8" fillId="0" borderId="30" xfId="0" applyFont="1" applyBorder="1" applyAlignment="1">
      <alignment horizontal="center"/>
    </xf>
    <xf numFmtId="0" fontId="6" fillId="3" borderId="31" xfId="0" applyFont="1" applyFill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6" fillId="3" borderId="33" xfId="0" applyFont="1" applyFill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34" xfId="0" applyFont="1" applyBorder="1" applyAlignment="1">
      <alignment horizontal="center"/>
    </xf>
    <xf numFmtId="0" fontId="6" fillId="3" borderId="24" xfId="0" applyFont="1" applyFill="1" applyBorder="1" applyAlignment="1">
      <alignment horizontal="center"/>
    </xf>
    <xf numFmtId="0" fontId="0" fillId="0" borderId="24" xfId="0" applyBorder="1"/>
    <xf numFmtId="0" fontId="6" fillId="3" borderId="24" xfId="0" applyFont="1" applyFill="1" applyBorder="1" applyAlignment="1">
      <alignment horizontal="left"/>
    </xf>
    <xf numFmtId="0" fontId="3" fillId="0" borderId="24" xfId="0" applyFont="1" applyBorder="1" applyAlignment="1">
      <alignment horizontal="left"/>
    </xf>
    <xf numFmtId="0" fontId="6" fillId="0" borderId="24" xfId="0" applyFont="1" applyBorder="1" applyAlignment="1">
      <alignment horizontal="center"/>
    </xf>
    <xf numFmtId="0" fontId="6" fillId="3" borderId="35" xfId="0" applyFont="1" applyFill="1" applyBorder="1" applyAlignment="1">
      <alignment horizontal="center"/>
    </xf>
    <xf numFmtId="0" fontId="8" fillId="0" borderId="35" xfId="0" applyFont="1" applyBorder="1" applyAlignment="1">
      <alignment horizontal="center"/>
    </xf>
    <xf numFmtId="0" fontId="6" fillId="3" borderId="25" xfId="0" applyFont="1" applyFill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0" fillId="0" borderId="35" xfId="0" applyBorder="1"/>
    <xf numFmtId="0" fontId="8" fillId="0" borderId="35" xfId="0" applyFont="1" applyBorder="1"/>
    <xf numFmtId="0" fontId="8" fillId="0" borderId="26" xfId="0" applyFont="1" applyBorder="1" applyAlignment="1"/>
    <xf numFmtId="0" fontId="6" fillId="3" borderId="36" xfId="0" applyFont="1" applyFill="1" applyBorder="1" applyAlignment="1">
      <alignment horizontal="center"/>
    </xf>
    <xf numFmtId="0" fontId="6" fillId="3" borderId="37" xfId="0" applyFont="1" applyFill="1" applyBorder="1" applyAlignment="1">
      <alignment horizontal="center"/>
    </xf>
    <xf numFmtId="0" fontId="6" fillId="3" borderId="36" xfId="0" applyFont="1" applyFill="1" applyBorder="1" applyAlignment="1">
      <alignment horizontal="left"/>
    </xf>
    <xf numFmtId="0" fontId="3" fillId="0" borderId="36" xfId="0" applyFont="1" applyBorder="1" applyAlignment="1">
      <alignment horizontal="center"/>
    </xf>
    <xf numFmtId="0" fontId="8" fillId="0" borderId="37" xfId="0" applyFont="1" applyBorder="1" applyAlignment="1">
      <alignment horizontal="center"/>
    </xf>
    <xf numFmtId="0" fontId="3" fillId="0" borderId="36" xfId="0" applyFont="1" applyBorder="1" applyAlignment="1">
      <alignment horizontal="left"/>
    </xf>
    <xf numFmtId="0" fontId="8" fillId="0" borderId="36" xfId="0" applyFont="1" applyBorder="1" applyAlignment="1">
      <alignment horizontal="center"/>
    </xf>
    <xf numFmtId="0" fontId="8" fillId="0" borderId="38" xfId="0" applyFont="1" applyBorder="1" applyAlignment="1">
      <alignment horizontal="center"/>
    </xf>
    <xf numFmtId="0" fontId="8" fillId="0" borderId="39" xfId="0" applyFont="1" applyBorder="1" applyAlignment="1">
      <alignment horizontal="center"/>
    </xf>
    <xf numFmtId="0" fontId="8" fillId="0" borderId="39" xfId="0" applyFont="1" applyBorder="1" applyAlignment="1"/>
    <xf numFmtId="0" fontId="8" fillId="0" borderId="40" xfId="0" applyFont="1" applyBorder="1" applyAlignment="1">
      <alignment horizontal="center"/>
    </xf>
    <xf numFmtId="0" fontId="6" fillId="3" borderId="41" xfId="0" applyFont="1" applyFill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0" fillId="0" borderId="42" xfId="0" applyBorder="1" applyAlignment="1"/>
    <xf numFmtId="0" fontId="0" fillId="0" borderId="26" xfId="0" applyBorder="1" applyAlignment="1"/>
    <xf numFmtId="0" fontId="0" fillId="0" borderId="26" xfId="0" applyBorder="1"/>
    <xf numFmtId="0" fontId="0" fillId="0" borderId="26" xfId="0" applyBorder="1" applyAlignment="1">
      <alignment horizontal="center"/>
    </xf>
    <xf numFmtId="0" fontId="0" fillId="0" borderId="43" xfId="0" applyBorder="1" applyAlignment="1"/>
    <xf numFmtId="0" fontId="2" fillId="0" borderId="44" xfId="0" applyFont="1" applyBorder="1" applyAlignment="1"/>
    <xf numFmtId="0" fontId="2" fillId="0" borderId="41" xfId="0" applyFont="1" applyBorder="1" applyAlignment="1">
      <alignment horizontal="left"/>
    </xf>
    <xf numFmtId="0" fontId="0" fillId="0" borderId="41" xfId="0" applyBorder="1" applyAlignment="1">
      <alignment horizontal="center"/>
    </xf>
    <xf numFmtId="0" fontId="2" fillId="0" borderId="41" xfId="0" applyFont="1" applyBorder="1" applyAlignment="1">
      <alignment horizontal="center"/>
    </xf>
    <xf numFmtId="17" fontId="7" fillId="3" borderId="41" xfId="0" applyNumberFormat="1" applyFont="1" applyFill="1" applyBorder="1" applyAlignment="1">
      <alignment horizontal="center"/>
    </xf>
    <xf numFmtId="0" fontId="4" fillId="0" borderId="41" xfId="0" applyFont="1" applyBorder="1" applyAlignment="1">
      <alignment horizontal="center"/>
    </xf>
    <xf numFmtId="0" fontId="6" fillId="0" borderId="26" xfId="0" applyFont="1" applyBorder="1" applyAlignment="1"/>
    <xf numFmtId="0" fontId="11" fillId="0" borderId="47" xfId="0" applyFont="1" applyFill="1" applyBorder="1" applyAlignment="1">
      <alignment wrapText="1"/>
    </xf>
    <xf numFmtId="0" fontId="11" fillId="0" borderId="35" xfId="0" applyFont="1" applyFill="1" applyBorder="1" applyAlignment="1">
      <alignment wrapText="1"/>
    </xf>
    <xf numFmtId="0" fontId="0" fillId="0" borderId="35" xfId="0" applyBorder="1" applyAlignment="1"/>
    <xf numFmtId="0" fontId="0" fillId="0" borderId="25" xfId="0" applyBorder="1" applyAlignment="1"/>
    <xf numFmtId="0" fontId="0" fillId="0" borderId="45" xfId="0" applyBorder="1" applyAlignment="1"/>
    <xf numFmtId="0" fontId="0" fillId="0" borderId="48" xfId="0" applyBorder="1" applyAlignment="1"/>
    <xf numFmtId="0" fontId="0" fillId="0" borderId="49" xfId="0" applyBorder="1" applyAlignment="1"/>
    <xf numFmtId="0" fontId="12" fillId="0" borderId="41" xfId="0" applyFont="1" applyFill="1" applyBorder="1" applyAlignment="1">
      <alignment horizontal="center" wrapText="1"/>
    </xf>
    <xf numFmtId="0" fontId="12" fillId="0" borderId="50" xfId="0" applyFont="1" applyFill="1" applyBorder="1" applyAlignment="1">
      <alignment wrapText="1"/>
    </xf>
    <xf numFmtId="0" fontId="12" fillId="0" borderId="24" xfId="0" applyFont="1" applyFill="1" applyBorder="1" applyAlignment="1">
      <alignment wrapText="1"/>
    </xf>
    <xf numFmtId="0" fontId="0" fillId="0" borderId="48" xfId="0" applyBorder="1"/>
    <xf numFmtId="0" fontId="0" fillId="0" borderId="51" xfId="0" applyBorder="1"/>
    <xf numFmtId="0" fontId="0" fillId="0" borderId="51" xfId="0" applyBorder="1" applyAlignment="1">
      <alignment horizontal="center"/>
    </xf>
    <xf numFmtId="0" fontId="6" fillId="3" borderId="42" xfId="0" applyFont="1" applyFill="1" applyBorder="1" applyAlignment="1">
      <alignment horizontal="center"/>
    </xf>
    <xf numFmtId="0" fontId="0" fillId="0" borderId="51" xfId="0" applyBorder="1" applyAlignment="1"/>
    <xf numFmtId="0" fontId="6" fillId="0" borderId="47" xfId="0" applyNumberFormat="1" applyFont="1" applyBorder="1" applyAlignment="1">
      <alignment horizontal="center"/>
    </xf>
    <xf numFmtId="0" fontId="6" fillId="0" borderId="50" xfId="0" applyNumberFormat="1" applyFont="1" applyBorder="1" applyAlignment="1">
      <alignment horizontal="center"/>
    </xf>
    <xf numFmtId="0" fontId="6" fillId="0" borderId="24" xfId="0" applyNumberFormat="1" applyFont="1" applyBorder="1" applyAlignment="1">
      <alignment horizontal="center"/>
    </xf>
    <xf numFmtId="0" fontId="6" fillId="0" borderId="43" xfId="0" applyNumberFormat="1" applyFont="1" applyBorder="1" applyAlignment="1">
      <alignment horizontal="center"/>
    </xf>
    <xf numFmtId="0" fontId="6" fillId="0" borderId="41" xfId="0" applyNumberFormat="1" applyFont="1" applyBorder="1" applyAlignment="1">
      <alignment horizontal="center"/>
    </xf>
    <xf numFmtId="0" fontId="6" fillId="0" borderId="42" xfId="0" applyFont="1" applyBorder="1" applyAlignment="1"/>
    <xf numFmtId="0" fontId="6" fillId="0" borderId="43" xfId="0" applyFont="1" applyBorder="1" applyAlignment="1"/>
    <xf numFmtId="0" fontId="6" fillId="0" borderId="35" xfId="0" applyNumberFormat="1" applyFont="1" applyBorder="1" applyAlignment="1">
      <alignment horizontal="center"/>
    </xf>
    <xf numFmtId="0" fontId="6" fillId="0" borderId="13" xfId="0" applyNumberFormat="1" applyFont="1" applyBorder="1" applyAlignment="1"/>
    <xf numFmtId="0" fontId="6" fillId="0" borderId="56" xfId="0" applyFont="1" applyBorder="1" applyAlignment="1"/>
    <xf numFmtId="0" fontId="6" fillId="0" borderId="57" xfId="0" applyNumberFormat="1" applyFont="1" applyBorder="1" applyAlignment="1"/>
    <xf numFmtId="0" fontId="6" fillId="0" borderId="35" xfId="0" applyFont="1" applyBorder="1" applyAlignment="1"/>
    <xf numFmtId="0" fontId="6" fillId="3" borderId="41" xfId="0" applyNumberFormat="1" applyFont="1" applyFill="1" applyBorder="1" applyAlignment="1">
      <alignment horizontal="center"/>
    </xf>
    <xf numFmtId="0" fontId="6" fillId="0" borderId="58" xfId="0" applyNumberFormat="1" applyFont="1" applyBorder="1" applyAlignment="1">
      <alignment horizontal="center"/>
    </xf>
    <xf numFmtId="0" fontId="6" fillId="0" borderId="59" xfId="0" applyNumberFormat="1" applyFont="1" applyBorder="1" applyAlignment="1">
      <alignment horizontal="center"/>
    </xf>
    <xf numFmtId="0" fontId="6" fillId="0" borderId="60" xfId="0" applyNumberFormat="1" applyFont="1" applyBorder="1" applyAlignment="1">
      <alignment horizontal="center"/>
    </xf>
    <xf numFmtId="0" fontId="0" fillId="0" borderId="26" xfId="0" applyNumberFormat="1" applyBorder="1" applyAlignment="1"/>
    <xf numFmtId="0" fontId="6" fillId="0" borderId="26" xfId="0" applyNumberFormat="1" applyFont="1" applyBorder="1" applyAlignment="1">
      <alignment horizontal="center"/>
    </xf>
    <xf numFmtId="0" fontId="6" fillId="0" borderId="34" xfId="0" applyNumberFormat="1" applyFont="1" applyBorder="1" applyAlignment="1">
      <alignment horizontal="center"/>
    </xf>
    <xf numFmtId="0" fontId="0" fillId="0" borderId="41" xfId="0" applyNumberFormat="1" applyBorder="1" applyAlignment="1"/>
    <xf numFmtId="0" fontId="6" fillId="0" borderId="61" xfId="0" applyNumberFormat="1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8" borderId="55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/>
    </xf>
    <xf numFmtId="0" fontId="5" fillId="0" borderId="23" xfId="0" applyNumberFormat="1" applyFont="1" applyBorder="1" applyAlignment="1">
      <alignment horizontal="center"/>
    </xf>
    <xf numFmtId="0" fontId="5" fillId="0" borderId="50" xfId="0" applyNumberFormat="1" applyFont="1" applyBorder="1" applyAlignment="1">
      <alignment horizontal="center"/>
    </xf>
    <xf numFmtId="0" fontId="6" fillId="0" borderId="61" xfId="0" applyNumberFormat="1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/>
    <xf numFmtId="0" fontId="6" fillId="5" borderId="55" xfId="0" applyNumberFormat="1" applyFont="1" applyFill="1" applyBorder="1" applyAlignment="1">
      <alignment horizontal="center" vertical="center"/>
    </xf>
    <xf numFmtId="0" fontId="6" fillId="6" borderId="55" xfId="0" applyNumberFormat="1" applyFont="1" applyFill="1" applyBorder="1" applyAlignment="1">
      <alignment horizontal="center" vertical="center"/>
    </xf>
    <xf numFmtId="0" fontId="6" fillId="7" borderId="55" xfId="0" applyNumberFormat="1" applyFont="1" applyFill="1" applyBorder="1" applyAlignment="1">
      <alignment horizontal="center" vertical="center"/>
    </xf>
    <xf numFmtId="0" fontId="6" fillId="9" borderId="55" xfId="0" applyNumberFormat="1" applyFont="1" applyFill="1" applyBorder="1" applyAlignment="1">
      <alignment horizontal="center" vertical="center"/>
    </xf>
    <xf numFmtId="0" fontId="6" fillId="9" borderId="9" xfId="0" applyNumberFormat="1" applyFont="1" applyFill="1" applyBorder="1" applyAlignment="1">
      <alignment horizontal="center" textRotation="90"/>
    </xf>
    <xf numFmtId="0" fontId="6" fillId="9" borderId="10" xfId="0" applyNumberFormat="1" applyFont="1" applyFill="1" applyBorder="1" applyAlignment="1">
      <alignment horizontal="center" textRotation="90"/>
    </xf>
    <xf numFmtId="0" fontId="6" fillId="9" borderId="10" xfId="0" applyNumberFormat="1" applyFont="1" applyFill="1" applyBorder="1" applyAlignment="1">
      <alignment horizontal="center" vertical="center" textRotation="90" wrapText="1"/>
    </xf>
    <xf numFmtId="0" fontId="6" fillId="9" borderId="14" xfId="0" applyNumberFormat="1" applyFont="1" applyFill="1" applyBorder="1" applyAlignment="1">
      <alignment horizontal="center" vertical="center" textRotation="90"/>
    </xf>
    <xf numFmtId="0" fontId="6" fillId="9" borderId="9" xfId="0" applyNumberFormat="1" applyFont="1" applyFill="1" applyBorder="1" applyAlignment="1">
      <alignment horizontal="center" vertical="center" textRotation="90"/>
    </xf>
    <xf numFmtId="0" fontId="6" fillId="9" borderId="10" xfId="0" applyNumberFormat="1" applyFont="1" applyFill="1" applyBorder="1" applyAlignment="1">
      <alignment horizontal="center" textRotation="90" wrapText="1"/>
    </xf>
    <xf numFmtId="0" fontId="6" fillId="9" borderId="10" xfId="0" applyNumberFormat="1" applyFont="1" applyFill="1" applyBorder="1" applyAlignment="1">
      <alignment horizontal="center" vertical="center" wrapText="1"/>
    </xf>
    <xf numFmtId="0" fontId="5" fillId="9" borderId="10" xfId="0" applyNumberFormat="1" applyFont="1" applyFill="1" applyBorder="1" applyAlignment="1">
      <alignment horizontal="center" vertical="center" wrapText="1"/>
    </xf>
    <xf numFmtId="0" fontId="6" fillId="9" borderId="10" xfId="0" applyNumberFormat="1" applyFont="1" applyFill="1" applyBorder="1" applyAlignment="1">
      <alignment horizontal="center" vertical="center" textRotation="90"/>
    </xf>
    <xf numFmtId="0" fontId="5" fillId="9" borderId="10" xfId="0" applyNumberFormat="1" applyFont="1" applyFill="1" applyBorder="1" applyAlignment="1">
      <alignment horizontal="center" vertical="center" textRotation="90" wrapText="1"/>
    </xf>
    <xf numFmtId="0" fontId="6" fillId="9" borderId="14" xfId="0" applyNumberFormat="1" applyFont="1" applyFill="1" applyBorder="1" applyAlignment="1">
      <alignment horizontal="center" vertical="center" wrapText="1"/>
    </xf>
    <xf numFmtId="0" fontId="6" fillId="9" borderId="23" xfId="0" applyNumberFormat="1" applyFont="1" applyFill="1" applyBorder="1" applyAlignment="1">
      <alignment horizontal="center"/>
    </xf>
    <xf numFmtId="0" fontId="6" fillId="9" borderId="2" xfId="0" applyNumberFormat="1" applyFont="1" applyFill="1" applyBorder="1" applyAlignment="1">
      <alignment horizontal="center"/>
    </xf>
    <xf numFmtId="0" fontId="5" fillId="9" borderId="2" xfId="0" applyNumberFormat="1" applyFont="1" applyFill="1" applyBorder="1" applyAlignment="1">
      <alignment horizontal="center"/>
    </xf>
    <xf numFmtId="0" fontId="5" fillId="9" borderId="23" xfId="0" applyNumberFormat="1" applyFont="1" applyFill="1" applyBorder="1" applyAlignment="1">
      <alignment horizontal="center"/>
    </xf>
    <xf numFmtId="0" fontId="6" fillId="9" borderId="61" xfId="0" applyNumberFormat="1" applyFont="1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0" borderId="81" xfId="0" applyBorder="1" applyAlignment="1">
      <alignment horizontal="center"/>
    </xf>
    <xf numFmtId="0" fontId="6" fillId="0" borderId="41" xfId="0" applyNumberFormat="1" applyFont="1" applyBorder="1" applyAlignment="1">
      <alignment horizontal="center"/>
    </xf>
    <xf numFmtId="0" fontId="10" fillId="0" borderId="67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4" fillId="10" borderId="6" xfId="0" applyFont="1" applyFill="1" applyBorder="1" applyAlignment="1">
      <alignment vertical="center"/>
    </xf>
    <xf numFmtId="0" fontId="5" fillId="10" borderId="1" xfId="0" applyFont="1" applyFill="1" applyBorder="1" applyAlignment="1">
      <alignment horizontal="center" vertical="center"/>
    </xf>
    <xf numFmtId="0" fontId="6" fillId="0" borderId="10" xfId="0" applyNumberFormat="1" applyFont="1" applyBorder="1" applyAlignment="1">
      <alignment horizontal="center" vertical="center" textRotation="90"/>
    </xf>
    <xf numFmtId="0" fontId="6" fillId="2" borderId="10" xfId="0" applyNumberFormat="1" applyFont="1" applyFill="1" applyBorder="1" applyAlignment="1">
      <alignment horizontal="center" vertical="center" wrapText="1"/>
    </xf>
    <xf numFmtId="0" fontId="6" fillId="0" borderId="10" xfId="0" applyNumberFormat="1" applyFont="1" applyBorder="1" applyAlignment="1">
      <alignment horizontal="center" vertical="center" textRotation="90" wrapText="1"/>
    </xf>
    <xf numFmtId="0" fontId="6" fillId="0" borderId="14" xfId="0" applyNumberFormat="1" applyFont="1" applyBorder="1" applyAlignment="1">
      <alignment horizontal="center" vertical="center" textRotation="90"/>
    </xf>
    <xf numFmtId="0" fontId="6" fillId="0" borderId="9" xfId="0" applyNumberFormat="1" applyFont="1" applyBorder="1" applyAlignment="1">
      <alignment horizontal="center" vertical="center" textRotation="90"/>
    </xf>
    <xf numFmtId="0" fontId="6" fillId="2" borderId="10" xfId="0" applyNumberFormat="1" applyFont="1" applyFill="1" applyBorder="1" applyAlignment="1">
      <alignment horizontal="center" textRotation="90" wrapText="1"/>
    </xf>
    <xf numFmtId="0" fontId="6" fillId="2" borderId="10" xfId="0" applyNumberFormat="1" applyFont="1" applyFill="1" applyBorder="1" applyAlignment="1">
      <alignment horizontal="center" vertical="center" textRotation="90" wrapText="1"/>
    </xf>
    <xf numFmtId="0" fontId="6" fillId="2" borderId="10" xfId="0" applyNumberFormat="1" applyFont="1" applyFill="1" applyBorder="1" applyAlignment="1">
      <alignment horizontal="center" textRotation="90"/>
    </xf>
    <xf numFmtId="0" fontId="6" fillId="2" borderId="14" xfId="0" applyNumberFormat="1" applyFont="1" applyFill="1" applyBorder="1" applyAlignment="1">
      <alignment horizontal="center" vertical="center" wrapText="1"/>
    </xf>
    <xf numFmtId="0" fontId="6" fillId="2" borderId="9" xfId="0" applyNumberFormat="1" applyFont="1" applyFill="1" applyBorder="1" applyAlignment="1">
      <alignment horizontal="center" textRotation="90"/>
    </xf>
    <xf numFmtId="0" fontId="13" fillId="9" borderId="46" xfId="0" applyFont="1" applyFill="1" applyBorder="1" applyAlignment="1">
      <alignment horizontal="center"/>
    </xf>
    <xf numFmtId="0" fontId="13" fillId="9" borderId="93" xfId="0" applyFont="1" applyFill="1" applyBorder="1" applyAlignment="1">
      <alignment horizontal="center"/>
    </xf>
    <xf numFmtId="0" fontId="14" fillId="9" borderId="16" xfId="0" applyFont="1" applyFill="1" applyBorder="1" applyAlignment="1" applyProtection="1">
      <alignment horizontal="center"/>
      <protection locked="0"/>
    </xf>
    <xf numFmtId="0" fontId="13" fillId="9" borderId="2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3" fillId="0" borderId="46" xfId="0" applyFont="1" applyBorder="1" applyAlignment="1"/>
    <xf numFmtId="0" fontId="6" fillId="0" borderId="2" xfId="0" applyFont="1" applyBorder="1" applyAlignment="1"/>
    <xf numFmtId="0" fontId="6" fillId="0" borderId="16" xfId="0" applyFont="1" applyBorder="1" applyAlignment="1"/>
    <xf numFmtId="0" fontId="4" fillId="0" borderId="2" xfId="0" applyFont="1" applyBorder="1" applyAlignment="1">
      <alignment vertical="center"/>
    </xf>
    <xf numFmtId="0" fontId="13" fillId="9" borderId="61" xfId="0" applyFont="1" applyFill="1" applyBorder="1" applyAlignment="1">
      <alignment horizontal="center"/>
    </xf>
    <xf numFmtId="0" fontId="10" fillId="10" borderId="100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vertical="center"/>
    </xf>
    <xf numFmtId="0" fontId="5" fillId="10" borderId="0" xfId="0" applyFont="1" applyFill="1" applyBorder="1" applyAlignment="1">
      <alignment horizontal="center" textRotation="90" wrapText="1"/>
    </xf>
    <xf numFmtId="0" fontId="0" fillId="10" borderId="0" xfId="0" applyFill="1" applyAlignment="1">
      <alignment horizontal="center"/>
    </xf>
    <xf numFmtId="0" fontId="0" fillId="9" borderId="0" xfId="0" applyFill="1"/>
    <xf numFmtId="0" fontId="8" fillId="3" borderId="2" xfId="0" applyFont="1" applyFill="1" applyBorder="1" applyAlignment="1">
      <alignment horizontal="left"/>
    </xf>
    <xf numFmtId="0" fontId="8" fillId="0" borderId="2" xfId="0" applyFont="1" applyBorder="1" applyAlignment="1">
      <alignment horizontal="left"/>
    </xf>
    <xf numFmtId="0" fontId="6" fillId="3" borderId="102" xfId="0" applyFont="1" applyFill="1" applyBorder="1" applyAlignment="1">
      <alignment horizontal="center"/>
    </xf>
    <xf numFmtId="0" fontId="6" fillId="3" borderId="103" xfId="0" applyFont="1" applyFill="1" applyBorder="1" applyAlignment="1">
      <alignment horizontal="center"/>
    </xf>
    <xf numFmtId="0" fontId="8" fillId="0" borderId="103" xfId="0" applyFont="1" applyBorder="1" applyAlignment="1">
      <alignment horizontal="center"/>
    </xf>
    <xf numFmtId="0" fontId="0" fillId="3" borderId="51" xfId="0" applyFill="1" applyBorder="1" applyAlignment="1">
      <alignment horizontal="center"/>
    </xf>
    <xf numFmtId="0" fontId="8" fillId="0" borderId="52" xfId="0" applyFont="1" applyBorder="1" applyAlignment="1">
      <alignment horizontal="center"/>
    </xf>
    <xf numFmtId="0" fontId="8" fillId="0" borderId="107" xfId="0" applyFont="1" applyBorder="1" applyAlignment="1">
      <alignment horizontal="center"/>
    </xf>
    <xf numFmtId="0" fontId="6" fillId="3" borderId="11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5" fillId="3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8" fillId="0" borderId="0" xfId="0" applyFont="1" applyBorder="1" applyAlignment="1"/>
    <xf numFmtId="0" fontId="0" fillId="0" borderId="81" xfId="0" applyBorder="1" applyAlignment="1"/>
    <xf numFmtId="0" fontId="6" fillId="3" borderId="4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4" xfId="0" applyFont="1" applyBorder="1" applyAlignment="1">
      <alignment horizontal="left"/>
    </xf>
    <xf numFmtId="0" fontId="0" fillId="0" borderId="49" xfId="0" applyBorder="1" applyAlignment="1">
      <alignment horizontal="center"/>
    </xf>
    <xf numFmtId="0" fontId="5" fillId="8" borderId="105" xfId="0" applyFont="1" applyFill="1" applyBorder="1" applyAlignment="1">
      <alignment horizontal="center" vertical="center"/>
    </xf>
    <xf numFmtId="0" fontId="5" fillId="5" borderId="106" xfId="0" applyFont="1" applyFill="1" applyBorder="1" applyAlignment="1">
      <alignment horizontal="center" vertical="center"/>
    </xf>
    <xf numFmtId="0" fontId="5" fillId="6" borderId="106" xfId="0" applyFont="1" applyFill="1" applyBorder="1" applyAlignment="1">
      <alignment horizontal="center" vertical="center"/>
    </xf>
    <xf numFmtId="0" fontId="5" fillId="11" borderId="108" xfId="0" applyFont="1" applyFill="1" applyBorder="1" applyAlignment="1">
      <alignment horizontal="center" vertical="center"/>
    </xf>
    <xf numFmtId="0" fontId="5" fillId="0" borderId="1" xfId="0" applyFont="1" applyBorder="1" applyAlignment="1">
      <alignment textRotation="90" wrapText="1"/>
    </xf>
    <xf numFmtId="0" fontId="13" fillId="9" borderId="16" xfId="0" applyFont="1" applyFill="1" applyBorder="1" applyAlignment="1">
      <alignment horizontal="center"/>
    </xf>
    <xf numFmtId="0" fontId="14" fillId="9" borderId="2" xfId="0" applyFont="1" applyFill="1" applyBorder="1" applyAlignment="1" applyProtection="1">
      <alignment horizontal="center"/>
      <protection locked="0"/>
    </xf>
    <xf numFmtId="0" fontId="4" fillId="0" borderId="2" xfId="0" applyFont="1" applyBorder="1" applyAlignment="1">
      <alignment horizontal="center" vertical="center" textRotation="90" wrapText="1"/>
    </xf>
    <xf numFmtId="0" fontId="4" fillId="9" borderId="2" xfId="0" applyFont="1" applyFill="1" applyBorder="1" applyAlignment="1">
      <alignment horizontal="right" vertical="center" textRotation="90" wrapText="1"/>
    </xf>
    <xf numFmtId="0" fontId="4" fillId="0" borderId="2" xfId="0" applyFont="1" applyBorder="1" applyAlignment="1">
      <alignment horizontal="right" vertical="center" textRotation="90" wrapText="1"/>
    </xf>
    <xf numFmtId="0" fontId="0" fillId="9" borderId="0" xfId="0" applyFill="1" applyAlignment="1">
      <alignment horizontal="center"/>
    </xf>
    <xf numFmtId="0" fontId="8" fillId="9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1" fillId="0" borderId="114" xfId="0" applyFont="1" applyFill="1" applyBorder="1" applyAlignment="1">
      <alignment wrapText="1"/>
    </xf>
    <xf numFmtId="0" fontId="12" fillId="0" borderId="115" xfId="0" applyFont="1" applyFill="1" applyBorder="1" applyAlignment="1">
      <alignment wrapText="1"/>
    </xf>
    <xf numFmtId="0" fontId="5" fillId="3" borderId="114" xfId="0" applyFont="1" applyFill="1" applyBorder="1" applyAlignment="1">
      <alignment horizontal="center"/>
    </xf>
    <xf numFmtId="0" fontId="8" fillId="0" borderId="34" xfId="0" applyFont="1" applyBorder="1" applyAlignment="1"/>
    <xf numFmtId="0" fontId="8" fillId="3" borderId="1" xfId="0" applyFont="1" applyFill="1" applyBorder="1" applyAlignment="1">
      <alignment horizontal="left"/>
    </xf>
    <xf numFmtId="0" fontId="0" fillId="0" borderId="20" xfId="0" applyBorder="1" applyAlignment="1"/>
    <xf numFmtId="0" fontId="5" fillId="3" borderId="22" xfId="0" applyFont="1" applyFill="1" applyBorder="1" applyAlignment="1">
      <alignment horizontal="center"/>
    </xf>
    <xf numFmtId="0" fontId="0" fillId="0" borderId="106" xfId="0" applyBorder="1" applyAlignment="1"/>
    <xf numFmtId="0" fontId="5" fillId="3" borderId="107" xfId="0" applyFont="1" applyFill="1" applyBorder="1" applyAlignment="1">
      <alignment horizontal="center"/>
    </xf>
    <xf numFmtId="0" fontId="0" fillId="0" borderId="113" xfId="0" applyBorder="1" applyAlignment="1"/>
    <xf numFmtId="0" fontId="8" fillId="0" borderId="8" xfId="0" applyFont="1" applyBorder="1" applyAlignment="1">
      <alignment horizontal="left"/>
    </xf>
    <xf numFmtId="0" fontId="6" fillId="0" borderId="61" xfId="0" applyFont="1" applyBorder="1" applyAlignment="1"/>
    <xf numFmtId="0" fontId="6" fillId="0" borderId="108" xfId="0" applyFont="1" applyBorder="1" applyAlignment="1">
      <alignment horizontal="center" vertical="center"/>
    </xf>
    <xf numFmtId="0" fontId="6" fillId="0" borderId="109" xfId="0" applyFont="1" applyBorder="1" applyAlignment="1">
      <alignment horizontal="center" vertical="center"/>
    </xf>
    <xf numFmtId="0" fontId="6" fillId="0" borderId="110" xfId="0" applyFont="1" applyBorder="1" applyAlignment="1">
      <alignment horizontal="center" vertical="center"/>
    </xf>
    <xf numFmtId="0" fontId="6" fillId="0" borderId="109" xfId="0" applyFont="1" applyBorder="1" applyAlignment="1"/>
    <xf numFmtId="0" fontId="4" fillId="0" borderId="61" xfId="0" applyFont="1" applyBorder="1" applyAlignment="1">
      <alignment vertical="center"/>
    </xf>
    <xf numFmtId="0" fontId="4" fillId="0" borderId="105" xfId="0" applyFont="1" applyBorder="1" applyAlignment="1">
      <alignment horizontal="center" vertical="center" textRotation="90" wrapText="1"/>
    </xf>
    <xf numFmtId="0" fontId="4" fillId="0" borderId="86" xfId="0" applyFont="1" applyBorder="1" applyAlignment="1">
      <alignment horizontal="center" vertical="center" textRotation="90" wrapText="1"/>
    </xf>
    <xf numFmtId="0" fontId="4" fillId="0" borderId="21" xfId="0" applyFont="1" applyBorder="1" applyAlignment="1">
      <alignment horizontal="center" vertical="center" textRotation="90" wrapText="1"/>
    </xf>
    <xf numFmtId="0" fontId="5" fillId="8" borderId="117" xfId="0" applyFont="1" applyFill="1" applyBorder="1" applyAlignment="1">
      <alignment horizontal="center" vertical="center"/>
    </xf>
    <xf numFmtId="0" fontId="5" fillId="5" borderId="118" xfId="0" applyFont="1" applyFill="1" applyBorder="1" applyAlignment="1">
      <alignment horizontal="center" vertical="center"/>
    </xf>
    <xf numFmtId="0" fontId="5" fillId="6" borderId="118" xfId="0" applyFont="1" applyFill="1" applyBorder="1" applyAlignment="1">
      <alignment horizontal="center" vertical="center"/>
    </xf>
    <xf numFmtId="0" fontId="5" fillId="11" borderId="119" xfId="0" applyFont="1" applyFill="1" applyBorder="1" applyAlignment="1">
      <alignment horizontal="center" vertical="center"/>
    </xf>
    <xf numFmtId="0" fontId="4" fillId="0" borderId="13" xfId="0" applyNumberFormat="1" applyFont="1" applyBorder="1" applyAlignment="1">
      <alignment horizontal="center"/>
    </xf>
    <xf numFmtId="0" fontId="0" fillId="12" borderId="71" xfId="0" applyFill="1" applyBorder="1" applyAlignment="1">
      <alignment horizontal="center"/>
    </xf>
    <xf numFmtId="0" fontId="4" fillId="12" borderId="0" xfId="0" applyNumberFormat="1" applyFont="1" applyFill="1" applyBorder="1" applyAlignment="1">
      <alignment horizontal="center" vertical="center" wrapText="1"/>
    </xf>
    <xf numFmtId="0" fontId="4" fillId="12" borderId="6" xfId="0" applyNumberFormat="1" applyFont="1" applyFill="1" applyBorder="1" applyAlignment="1">
      <alignment horizontal="center" vertical="center" wrapText="1"/>
    </xf>
    <xf numFmtId="0" fontId="4" fillId="12" borderId="0" xfId="0" applyNumberFormat="1" applyFont="1" applyFill="1" applyBorder="1" applyAlignment="1">
      <alignment horizontal="center"/>
    </xf>
    <xf numFmtId="0" fontId="4" fillId="12" borderId="46" xfId="0" applyNumberFormat="1" applyFont="1" applyFill="1" applyBorder="1" applyAlignment="1">
      <alignment horizontal="center"/>
    </xf>
    <xf numFmtId="0" fontId="6" fillId="12" borderId="0" xfId="0" applyNumberFormat="1" applyFont="1" applyFill="1" applyBorder="1" applyAlignment="1">
      <alignment horizontal="center" vertical="center"/>
    </xf>
    <xf numFmtId="2" fontId="6" fillId="12" borderId="0" xfId="0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8" fillId="0" borderId="0" xfId="0" applyFont="1" applyBorder="1" applyAlignment="1">
      <alignment horizontal="center"/>
    </xf>
    <xf numFmtId="0" fontId="8" fillId="3" borderId="0" xfId="0" applyFont="1" applyFill="1" applyBorder="1" applyAlignment="1">
      <alignment horizontal="left"/>
    </xf>
    <xf numFmtId="0" fontId="8" fillId="0" borderId="0" xfId="0" applyFont="1" applyBorder="1" applyAlignment="1">
      <alignment horizontal="left"/>
    </xf>
    <xf numFmtId="0" fontId="6" fillId="9" borderId="68" xfId="0" applyNumberFormat="1" applyFont="1" applyFill="1" applyBorder="1" applyAlignment="1">
      <alignment horizontal="center" vertical="center"/>
    </xf>
    <xf numFmtId="0" fontId="6" fillId="8" borderId="121" xfId="0" applyNumberFormat="1" applyFont="1" applyFill="1" applyBorder="1" applyAlignment="1">
      <alignment horizontal="center" vertical="center"/>
    </xf>
    <xf numFmtId="0" fontId="6" fillId="0" borderId="22" xfId="0" applyNumberFormat="1" applyFont="1" applyBorder="1" applyAlignment="1"/>
    <xf numFmtId="0" fontId="6" fillId="9" borderId="100" xfId="0" applyNumberFormat="1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/>
    </xf>
    <xf numFmtId="0" fontId="0" fillId="9" borderId="0" xfId="0" applyFill="1" applyBorder="1" applyAlignment="1"/>
    <xf numFmtId="0" fontId="0" fillId="9" borderId="0" xfId="0" applyFill="1" applyBorder="1" applyAlignment="1">
      <alignment horizontal="center"/>
    </xf>
    <xf numFmtId="17" fontId="7" fillId="9" borderId="0" xfId="0" applyNumberFormat="1" applyFont="1" applyFill="1" applyBorder="1" applyAlignment="1">
      <alignment horizontal="center"/>
    </xf>
    <xf numFmtId="0" fontId="10" fillId="9" borderId="0" xfId="0" applyFont="1" applyFill="1" applyBorder="1" applyAlignment="1">
      <alignment vertical="center"/>
    </xf>
    <xf numFmtId="0" fontId="10" fillId="10" borderId="46" xfId="0" applyFont="1" applyFill="1" applyBorder="1" applyAlignment="1">
      <alignment vertical="center"/>
    </xf>
    <xf numFmtId="0" fontId="17" fillId="0" borderId="86" xfId="0" applyFont="1" applyBorder="1" applyAlignment="1">
      <alignment horizontal="center" vertical="center" textRotation="90" wrapText="1"/>
    </xf>
    <xf numFmtId="0" fontId="18" fillId="0" borderId="86" xfId="0" applyFont="1" applyBorder="1" applyAlignment="1">
      <alignment horizontal="center" textRotation="90" wrapText="1"/>
    </xf>
    <xf numFmtId="0" fontId="19" fillId="9" borderId="92" xfId="0" applyFont="1" applyFill="1" applyBorder="1" applyAlignment="1">
      <alignment horizontal="center" textRotation="90" wrapText="1"/>
    </xf>
    <xf numFmtId="0" fontId="5" fillId="10" borderId="54" xfId="0" applyFont="1" applyFill="1" applyBorder="1" applyAlignment="1">
      <alignment textRotation="90" wrapText="1"/>
    </xf>
    <xf numFmtId="0" fontId="3" fillId="0" borderId="0" xfId="0" applyFont="1" applyBorder="1" applyAlignment="1">
      <alignment horizontal="left"/>
    </xf>
    <xf numFmtId="0" fontId="6" fillId="3" borderId="0" xfId="0" applyFont="1" applyFill="1" applyBorder="1" applyAlignment="1">
      <alignment horizontal="left"/>
    </xf>
    <xf numFmtId="0" fontId="2" fillId="0" borderId="68" xfId="0" applyFont="1" applyBorder="1" applyAlignment="1">
      <alignment horizontal="center" vertical="center"/>
    </xf>
    <xf numFmtId="0" fontId="2" fillId="0" borderId="65" xfId="0" applyFont="1" applyBorder="1" applyAlignment="1">
      <alignment horizontal="center" vertical="center"/>
    </xf>
    <xf numFmtId="0" fontId="2" fillId="0" borderId="66" xfId="0" applyFont="1" applyBorder="1" applyAlignment="1">
      <alignment horizontal="center" vertical="center"/>
    </xf>
    <xf numFmtId="0" fontId="4" fillId="9" borderId="68" xfId="0" applyFont="1" applyFill="1" applyBorder="1" applyAlignment="1">
      <alignment vertical="center"/>
    </xf>
    <xf numFmtId="0" fontId="4" fillId="9" borderId="65" xfId="0" applyFont="1" applyFill="1" applyBorder="1" applyAlignment="1">
      <alignment vertical="center"/>
    </xf>
    <xf numFmtId="0" fontId="4" fillId="9" borderId="66" xfId="0" applyFont="1" applyFill="1" applyBorder="1" applyAlignment="1">
      <alignment vertical="center"/>
    </xf>
    <xf numFmtId="0" fontId="6" fillId="3" borderId="90" xfId="0" applyFont="1" applyFill="1" applyBorder="1" applyAlignment="1">
      <alignment horizontal="left"/>
    </xf>
    <xf numFmtId="0" fontId="0" fillId="0" borderId="91" xfId="0" applyBorder="1" applyAlignment="1"/>
    <xf numFmtId="0" fontId="0" fillId="0" borderId="92" xfId="0" applyBorder="1" applyAlignment="1"/>
    <xf numFmtId="0" fontId="5" fillId="10" borderId="54" xfId="0" applyFont="1" applyFill="1" applyBorder="1" applyAlignment="1">
      <alignment textRotation="90" wrapText="1"/>
    </xf>
    <xf numFmtId="0" fontId="0" fillId="10" borderId="63" xfId="0" applyFill="1" applyBorder="1" applyAlignment="1">
      <alignment textRotation="90" wrapText="1"/>
    </xf>
    <xf numFmtId="0" fontId="5" fillId="0" borderId="10" xfId="0" applyFont="1" applyBorder="1" applyAlignment="1">
      <alignment horizontal="center" textRotation="90" wrapText="1"/>
    </xf>
    <xf numFmtId="0" fontId="5" fillId="0" borderId="54" xfId="0" applyFont="1" applyBorder="1" applyAlignment="1">
      <alignment horizontal="center" textRotation="90" wrapText="1"/>
    </xf>
    <xf numFmtId="0" fontId="5" fillId="0" borderId="53" xfId="0" applyFont="1" applyBorder="1" applyAlignment="1">
      <alignment textRotation="90" wrapText="1"/>
    </xf>
    <xf numFmtId="0" fontId="5" fillId="9" borderId="97" xfId="0" applyFont="1" applyFill="1" applyBorder="1" applyAlignment="1">
      <alignment horizontal="center" textRotation="90" wrapText="1"/>
    </xf>
    <xf numFmtId="0" fontId="5" fillId="9" borderId="99" xfId="0" applyFont="1" applyFill="1" applyBorder="1" applyAlignment="1">
      <alignment horizontal="center" textRotation="90" wrapText="1"/>
    </xf>
    <xf numFmtId="0" fontId="5" fillId="0" borderId="64" xfId="0" applyFont="1" applyBorder="1" applyAlignment="1">
      <alignment horizontal="center" textRotation="90" wrapText="1"/>
    </xf>
    <xf numFmtId="0" fontId="6" fillId="3" borderId="61" xfId="0" applyFont="1" applyFill="1" applyBorder="1" applyAlignment="1">
      <alignment horizontal="left"/>
    </xf>
    <xf numFmtId="0" fontId="0" fillId="0" borderId="93" xfId="0" applyBorder="1" applyAlignment="1"/>
    <xf numFmtId="0" fontId="0" fillId="0" borderId="94" xfId="0" applyBorder="1" applyAlignment="1"/>
    <xf numFmtId="0" fontId="6" fillId="0" borderId="61" xfId="0" applyFont="1" applyBorder="1" applyAlignment="1">
      <alignment horizontal="left"/>
    </xf>
    <xf numFmtId="0" fontId="5" fillId="0" borderId="87" xfId="0" applyFont="1" applyBorder="1" applyAlignment="1">
      <alignment horizontal="left"/>
    </xf>
    <xf numFmtId="0" fontId="0" fillId="0" borderId="88" xfId="0" applyBorder="1" applyAlignment="1"/>
    <xf numFmtId="0" fontId="0" fillId="0" borderId="89" xfId="0" applyBorder="1" applyAlignment="1"/>
    <xf numFmtId="0" fontId="9" fillId="2" borderId="83" xfId="0" applyFont="1" applyFill="1" applyBorder="1" applyAlignment="1">
      <alignment horizontal="left" vertical="center"/>
    </xf>
    <xf numFmtId="0" fontId="0" fillId="0" borderId="84" xfId="0" applyBorder="1" applyAlignment="1">
      <alignment vertical="center"/>
    </xf>
    <xf numFmtId="0" fontId="0" fillId="0" borderId="85" xfId="0" applyBorder="1" applyAlignment="1">
      <alignment vertical="center"/>
    </xf>
    <xf numFmtId="0" fontId="6" fillId="2" borderId="73" xfId="0" applyFont="1" applyFill="1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75" xfId="0" applyBorder="1" applyAlignment="1">
      <alignment horizontal="center"/>
    </xf>
    <xf numFmtId="0" fontId="6" fillId="2" borderId="76" xfId="0" applyFont="1" applyFill="1" applyBorder="1" applyAlignment="1">
      <alignment horizontal="center"/>
    </xf>
    <xf numFmtId="0" fontId="0" fillId="0" borderId="77" xfId="0" applyBorder="1" applyAlignment="1">
      <alignment horizontal="center"/>
    </xf>
    <xf numFmtId="0" fontId="0" fillId="0" borderId="78" xfId="0" applyBorder="1" applyAlignment="1">
      <alignment horizontal="center"/>
    </xf>
    <xf numFmtId="0" fontId="0" fillId="0" borderId="79" xfId="0" applyBorder="1" applyAlignment="1">
      <alignment horizontal="center"/>
    </xf>
    <xf numFmtId="0" fontId="6" fillId="0" borderId="71" xfId="0" applyFont="1" applyBorder="1" applyAlignment="1">
      <alignment horizontal="center" textRotation="90" wrapText="1"/>
    </xf>
    <xf numFmtId="0" fontId="5" fillId="0" borderId="9" xfId="0" applyFont="1" applyBorder="1" applyAlignment="1">
      <alignment horizontal="center" textRotation="90" wrapText="1"/>
    </xf>
    <xf numFmtId="0" fontId="5" fillId="0" borderId="14" xfId="0" applyFont="1" applyBorder="1" applyAlignment="1">
      <alignment horizontal="center" textRotation="90" wrapText="1"/>
    </xf>
    <xf numFmtId="0" fontId="5" fillId="9" borderId="62" xfId="0" applyFont="1" applyFill="1" applyBorder="1" applyAlignment="1">
      <alignment horizontal="center" textRotation="90" wrapText="1"/>
    </xf>
    <xf numFmtId="0" fontId="4" fillId="0" borderId="8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67" xfId="0" applyFont="1" applyBorder="1" applyAlignment="1">
      <alignment vertical="center" wrapText="1"/>
    </xf>
    <xf numFmtId="0" fontId="4" fillId="0" borderId="16" xfId="0" applyFont="1" applyBorder="1" applyAlignment="1">
      <alignment vertical="center" wrapText="1"/>
    </xf>
    <xf numFmtId="0" fontId="5" fillId="0" borderId="53" xfId="0" applyFont="1" applyBorder="1" applyAlignment="1">
      <alignment horizontal="center" textRotation="90" wrapText="1"/>
    </xf>
    <xf numFmtId="0" fontId="5" fillId="0" borderId="9" xfId="0" applyFont="1" applyBorder="1" applyAlignment="1">
      <alignment textRotation="90" wrapText="1"/>
    </xf>
    <xf numFmtId="0" fontId="5" fillId="0" borderId="80" xfId="0" applyFont="1" applyBorder="1" applyAlignment="1">
      <alignment horizontal="center" textRotation="90" wrapText="1"/>
    </xf>
    <xf numFmtId="0" fontId="6" fillId="0" borderId="86" xfId="0" applyFont="1" applyBorder="1" applyAlignment="1">
      <alignment horizontal="center" textRotation="90" wrapText="1"/>
    </xf>
    <xf numFmtId="0" fontId="6" fillId="0" borderId="62" xfId="0" applyFont="1" applyBorder="1" applyAlignment="1">
      <alignment horizontal="center" textRotation="90" wrapText="1"/>
    </xf>
    <xf numFmtId="0" fontId="0" fillId="0" borderId="14" xfId="0" applyBorder="1"/>
    <xf numFmtId="0" fontId="0" fillId="0" borderId="0" xfId="0" applyBorder="1"/>
    <xf numFmtId="0" fontId="0" fillId="0" borderId="9" xfId="0" applyBorder="1"/>
    <xf numFmtId="0" fontId="4" fillId="0" borderId="68" xfId="0" applyFont="1" applyBorder="1" applyAlignment="1">
      <alignment horizontal="center" vertical="center"/>
    </xf>
    <xf numFmtId="0" fontId="4" fillId="0" borderId="65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65" xfId="0" applyFont="1" applyBorder="1" applyAlignment="1">
      <alignment vertical="center"/>
    </xf>
    <xf numFmtId="0" fontId="4" fillId="0" borderId="68" xfId="0" applyFont="1" applyBorder="1" applyAlignment="1">
      <alignment vertical="center"/>
    </xf>
    <xf numFmtId="0" fontId="4" fillId="0" borderId="64" xfId="0" applyFont="1" applyBorder="1" applyAlignment="1">
      <alignment horizontal="center" textRotation="90" wrapText="1"/>
    </xf>
    <xf numFmtId="0" fontId="4" fillId="0" borderId="62" xfId="0" applyFont="1" applyBorder="1" applyAlignment="1">
      <alignment horizontal="center" textRotation="90" wrapText="1"/>
    </xf>
    <xf numFmtId="0" fontId="12" fillId="0" borderId="26" xfId="0" applyFont="1" applyFill="1" applyBorder="1" applyAlignment="1">
      <alignment horizontal="center" wrapText="1"/>
    </xf>
    <xf numFmtId="0" fontId="4" fillId="0" borderId="62" xfId="0" applyFont="1" applyBorder="1" applyAlignment="1">
      <alignment textRotation="90" wrapText="1"/>
    </xf>
    <xf numFmtId="0" fontId="4" fillId="0" borderId="67" xfId="0" applyFont="1" applyBorder="1" applyAlignment="1"/>
    <xf numFmtId="0" fontId="4" fillId="0" borderId="16" xfId="0" applyFont="1" applyBorder="1" applyAlignment="1"/>
    <xf numFmtId="0" fontId="4" fillId="0" borderId="8" xfId="0" applyFont="1" applyBorder="1" applyAlignment="1"/>
    <xf numFmtId="0" fontId="4" fillId="0" borderId="1" xfId="0" applyFont="1" applyBorder="1" applyAlignment="1"/>
    <xf numFmtId="0" fontId="4" fillId="0" borderId="69" xfId="0" applyFont="1" applyBorder="1" applyAlignment="1">
      <alignment horizontal="center" textRotation="90" wrapText="1"/>
    </xf>
    <xf numFmtId="0" fontId="4" fillId="0" borderId="10" xfId="0" applyFont="1" applyBorder="1" applyAlignment="1">
      <alignment vertical="center" wrapText="1"/>
    </xf>
    <xf numFmtId="0" fontId="4" fillId="0" borderId="14" xfId="0" applyFont="1" applyBorder="1" applyAlignment="1">
      <alignment vertical="center" wrapText="1"/>
    </xf>
    <xf numFmtId="0" fontId="4" fillId="0" borderId="64" xfId="0" applyFont="1" applyBorder="1" applyAlignment="1">
      <alignment textRotation="90" wrapText="1"/>
    </xf>
    <xf numFmtId="0" fontId="4" fillId="0" borderId="68" xfId="0" applyFont="1" applyBorder="1" applyAlignment="1">
      <alignment horizontal="center" vertical="center" wrapText="1"/>
    </xf>
    <xf numFmtId="0" fontId="4" fillId="0" borderId="65" xfId="0" applyFont="1" applyBorder="1" applyAlignment="1">
      <alignment horizontal="center" vertical="center" wrapText="1"/>
    </xf>
    <xf numFmtId="0" fontId="4" fillId="0" borderId="66" xfId="0" applyFont="1" applyBorder="1" applyAlignment="1">
      <alignment horizontal="center" vertical="center" wrapText="1"/>
    </xf>
    <xf numFmtId="0" fontId="2" fillId="0" borderId="80" xfId="0" applyFont="1" applyBorder="1" applyAlignment="1">
      <alignment horizontal="center" vertical="center"/>
    </xf>
    <xf numFmtId="0" fontId="2" fillId="0" borderId="81" xfId="0" applyFont="1" applyBorder="1" applyAlignment="1">
      <alignment horizontal="center" vertical="center"/>
    </xf>
    <xf numFmtId="0" fontId="2" fillId="0" borderId="82" xfId="0" applyFont="1" applyBorder="1" applyAlignment="1">
      <alignment horizontal="center" vertical="center"/>
    </xf>
    <xf numFmtId="0" fontId="4" fillId="0" borderId="80" xfId="0" applyFont="1" applyBorder="1" applyAlignment="1">
      <alignment horizontal="center" vertical="center" wrapText="1"/>
    </xf>
    <xf numFmtId="0" fontId="4" fillId="0" borderId="81" xfId="0" applyFont="1" applyBorder="1" applyAlignment="1">
      <alignment horizontal="center" vertical="center" wrapText="1"/>
    </xf>
    <xf numFmtId="0" fontId="4" fillId="0" borderId="82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81" xfId="0" applyBorder="1" applyAlignment="1">
      <alignment horizontal="center"/>
    </xf>
    <xf numFmtId="0" fontId="5" fillId="0" borderId="0" xfId="0" applyFont="1" applyBorder="1" applyAlignment="1">
      <alignment vertical="center"/>
    </xf>
    <xf numFmtId="0" fontId="4" fillId="9" borderId="64" xfId="0" applyFont="1" applyFill="1" applyBorder="1" applyAlignment="1">
      <alignment horizontal="center" textRotation="90" wrapText="1"/>
    </xf>
    <xf numFmtId="0" fontId="0" fillId="0" borderId="104" xfId="0" applyBorder="1" applyAlignment="1">
      <alignment horizontal="center"/>
    </xf>
    <xf numFmtId="0" fontId="5" fillId="0" borderId="0" xfId="0" applyFont="1" applyBorder="1" applyAlignment="1"/>
    <xf numFmtId="0" fontId="5" fillId="0" borderId="0" xfId="0" applyFont="1" applyBorder="1"/>
    <xf numFmtId="0" fontId="5" fillId="0" borderId="3" xfId="0" applyFont="1" applyBorder="1"/>
    <xf numFmtId="0" fontId="5" fillId="3" borderId="0" xfId="0" applyFont="1" applyFill="1" applyBorder="1" applyAlignment="1">
      <alignment horizontal="left"/>
    </xf>
    <xf numFmtId="0" fontId="5" fillId="3" borderId="3" xfId="0" applyFont="1" applyFill="1" applyBorder="1" applyAlignment="1">
      <alignment horizontal="left"/>
    </xf>
    <xf numFmtId="0" fontId="5" fillId="9" borderId="81" xfId="0" applyFont="1" applyFill="1" applyBorder="1" applyAlignment="1"/>
    <xf numFmtId="0" fontId="5" fillId="9" borderId="82" xfId="0" applyFont="1" applyFill="1" applyBorder="1" applyAlignment="1"/>
    <xf numFmtId="0" fontId="8" fillId="0" borderId="3" xfId="0" applyFont="1" applyBorder="1" applyAlignment="1">
      <alignment horizontal="center"/>
    </xf>
    <xf numFmtId="0" fontId="8" fillId="0" borderId="112" xfId="0" applyFont="1" applyBorder="1" applyAlignment="1">
      <alignment horizontal="center"/>
    </xf>
    <xf numFmtId="0" fontId="5" fillId="0" borderId="6" xfId="0" applyFont="1" applyBorder="1" applyAlignment="1"/>
    <xf numFmtId="0" fontId="5" fillId="0" borderId="7" xfId="0" applyFont="1" applyBorder="1" applyAlignment="1"/>
    <xf numFmtId="0" fontId="6" fillId="9" borderId="0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5" fillId="11" borderId="68" xfId="0" applyFont="1" applyFill="1" applyBorder="1" applyAlignment="1">
      <alignment horizontal="center"/>
    </xf>
    <xf numFmtId="0" fontId="6" fillId="11" borderId="65" xfId="0" applyFont="1" applyFill="1" applyBorder="1" applyAlignment="1">
      <alignment horizontal="center"/>
    </xf>
    <xf numFmtId="0" fontId="6" fillId="11" borderId="66" xfId="0" applyFont="1" applyFill="1" applyBorder="1" applyAlignment="1">
      <alignment horizontal="center"/>
    </xf>
    <xf numFmtId="0" fontId="8" fillId="11" borderId="68" xfId="0" applyFont="1" applyFill="1" applyBorder="1" applyAlignment="1">
      <alignment horizontal="center"/>
    </xf>
    <xf numFmtId="0" fontId="8" fillId="11" borderId="65" xfId="0" applyFont="1" applyFill="1" applyBorder="1" applyAlignment="1">
      <alignment horizontal="center"/>
    </xf>
    <xf numFmtId="0" fontId="8" fillId="11" borderId="66" xfId="0" applyFont="1" applyFill="1" applyBorder="1" applyAlignment="1">
      <alignment horizontal="center"/>
    </xf>
    <xf numFmtId="0" fontId="0" fillId="0" borderId="81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6" fillId="0" borderId="61" xfId="0" applyNumberFormat="1" applyFont="1" applyBorder="1" applyAlignment="1">
      <alignment horizontal="center"/>
    </xf>
    <xf numFmtId="0" fontId="0" fillId="0" borderId="23" xfId="0" applyBorder="1" applyAlignment="1">
      <alignment horizontal="center"/>
    </xf>
    <xf numFmtId="17" fontId="7" fillId="3" borderId="80" xfId="0" applyNumberFormat="1" applyFont="1" applyFill="1" applyBorder="1" applyAlignment="1">
      <alignment horizontal="center"/>
    </xf>
    <xf numFmtId="0" fontId="0" fillId="0" borderId="71" xfId="0" applyBorder="1" applyAlignment="1">
      <alignment horizontal="center"/>
    </xf>
    <xf numFmtId="0" fontId="6" fillId="0" borderId="50" xfId="0" applyNumberFormat="1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6" fillId="0" borderId="24" xfId="0" applyNumberFormat="1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6" fillId="9" borderId="61" xfId="0" applyNumberFormat="1" applyFont="1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5" fillId="0" borderId="61" xfId="0" applyNumberFormat="1" applyFont="1" applyBorder="1" applyAlignment="1">
      <alignment horizontal="center"/>
    </xf>
    <xf numFmtId="0" fontId="4" fillId="0" borderId="17" xfId="0" applyNumberFormat="1" applyFont="1" applyBorder="1" applyAlignment="1">
      <alignment vertical="center" wrapText="1"/>
    </xf>
    <xf numFmtId="0" fontId="4" fillId="0" borderId="4" xfId="0" applyNumberFormat="1" applyFont="1" applyBorder="1" applyAlignment="1">
      <alignment vertical="center" wrapText="1"/>
    </xf>
    <xf numFmtId="0" fontId="6" fillId="0" borderId="10" xfId="0" applyNumberFormat="1" applyFont="1" applyBorder="1" applyAlignment="1">
      <alignment horizontal="center" vertical="center" textRotation="90"/>
    </xf>
    <xf numFmtId="0" fontId="6" fillId="0" borderId="19" xfId="0" applyNumberFormat="1" applyFont="1" applyBorder="1" applyAlignment="1">
      <alignment horizontal="center" vertical="center" textRotation="90"/>
    </xf>
    <xf numFmtId="0" fontId="4" fillId="0" borderId="64" xfId="0" applyNumberFormat="1" applyFont="1" applyBorder="1" applyAlignment="1">
      <alignment horizontal="center" vertical="center"/>
    </xf>
    <xf numFmtId="0" fontId="4" fillId="0" borderId="19" xfId="0" applyNumberFormat="1" applyFont="1" applyBorder="1" applyAlignment="1">
      <alignment horizontal="center" vertical="center"/>
    </xf>
    <xf numFmtId="0" fontId="4" fillId="0" borderId="71" xfId="0" applyNumberFormat="1" applyFont="1" applyBorder="1" applyAlignment="1">
      <alignment horizontal="center" vertical="center"/>
    </xf>
    <xf numFmtId="0" fontId="4" fillId="0" borderId="72" xfId="0" applyNumberFormat="1" applyFont="1" applyBorder="1" applyAlignment="1">
      <alignment horizontal="center" vertical="center"/>
    </xf>
    <xf numFmtId="0" fontId="6" fillId="2" borderId="10" xfId="0" applyNumberFormat="1" applyFont="1" applyFill="1" applyBorder="1" applyAlignment="1">
      <alignment horizontal="center" vertical="center" wrapText="1"/>
    </xf>
    <xf numFmtId="0" fontId="6" fillId="2" borderId="19" xfId="0" applyNumberFormat="1" applyFont="1" applyFill="1" applyBorder="1" applyAlignment="1">
      <alignment horizontal="center" vertical="center" wrapText="1"/>
    </xf>
    <xf numFmtId="0" fontId="4" fillId="0" borderId="62" xfId="0" applyNumberFormat="1" applyFont="1" applyBorder="1" applyAlignment="1">
      <alignment horizontal="center" vertical="center" wrapText="1"/>
    </xf>
    <xf numFmtId="0" fontId="4" fillId="0" borderId="63" xfId="0" applyNumberFormat="1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4" fillId="0" borderId="69" xfId="0" applyNumberFormat="1" applyFont="1" applyBorder="1" applyAlignment="1">
      <alignment vertical="center" wrapText="1"/>
    </xf>
    <xf numFmtId="0" fontId="4" fillId="0" borderId="70" xfId="0" applyNumberFormat="1" applyFont="1" applyBorder="1" applyAlignment="1">
      <alignment vertical="center" wrapText="1"/>
    </xf>
    <xf numFmtId="0" fontId="4" fillId="0" borderId="64" xfId="0" applyNumberFormat="1" applyFont="1" applyBorder="1" applyAlignment="1">
      <alignment vertical="center" wrapText="1"/>
    </xf>
    <xf numFmtId="0" fontId="4" fillId="0" borderId="19" xfId="0" applyNumberFormat="1" applyFont="1" applyBorder="1" applyAlignment="1">
      <alignment vertical="center" wrapText="1"/>
    </xf>
    <xf numFmtId="0" fontId="4" fillId="0" borderId="62" xfId="0" applyNumberFormat="1" applyFont="1" applyBorder="1" applyAlignment="1">
      <alignment vertical="center" wrapText="1"/>
    </xf>
    <xf numFmtId="0" fontId="4" fillId="0" borderId="63" xfId="0" applyNumberFormat="1" applyFont="1" applyBorder="1" applyAlignment="1">
      <alignment vertical="center" wrapText="1"/>
    </xf>
    <xf numFmtId="0" fontId="6" fillId="0" borderId="41" xfId="0" applyNumberFormat="1" applyFont="1" applyBorder="1" applyAlignment="1">
      <alignment horizontal="center"/>
    </xf>
    <xf numFmtId="0" fontId="6" fillId="0" borderId="45" xfId="0" applyNumberFormat="1" applyFont="1" applyBorder="1" applyAlignment="1">
      <alignment horizontal="center"/>
    </xf>
    <xf numFmtId="0" fontId="6" fillId="2" borderId="86" xfId="0" applyNumberFormat="1" applyFont="1" applyFill="1" applyBorder="1" applyAlignment="1">
      <alignment horizontal="center"/>
    </xf>
    <xf numFmtId="0" fontId="17" fillId="2" borderId="90" xfId="0" applyNumberFormat="1" applyFont="1" applyFill="1" applyBorder="1" applyAlignment="1">
      <alignment horizontal="center" vertical="center" wrapText="1"/>
    </xf>
    <xf numFmtId="0" fontId="17" fillId="2" borderId="91" xfId="0" applyNumberFormat="1" applyFont="1" applyFill="1" applyBorder="1" applyAlignment="1">
      <alignment horizontal="center" vertical="center" wrapText="1"/>
    </xf>
    <xf numFmtId="0" fontId="17" fillId="2" borderId="101" xfId="0" applyNumberFormat="1" applyFont="1" applyFill="1" applyBorder="1" applyAlignment="1">
      <alignment horizontal="center" vertical="center" wrapText="1"/>
    </xf>
    <xf numFmtId="0" fontId="6" fillId="2" borderId="8" xfId="0" applyNumberFormat="1" applyFont="1" applyFill="1" applyBorder="1" applyAlignment="1">
      <alignment horizontal="center" textRotation="90"/>
    </xf>
    <xf numFmtId="0" fontId="6" fillId="2" borderId="10" xfId="0" applyNumberFormat="1" applyFont="1" applyFill="1" applyBorder="1" applyAlignment="1">
      <alignment horizontal="center" textRotation="90"/>
    </xf>
    <xf numFmtId="0" fontId="6" fillId="2" borderId="19" xfId="0" applyNumberFormat="1" applyFont="1" applyFill="1" applyBorder="1" applyAlignment="1">
      <alignment horizontal="center" textRotation="90"/>
    </xf>
    <xf numFmtId="0" fontId="6" fillId="0" borderId="64" xfId="0" applyNumberFormat="1" applyFont="1" applyBorder="1" applyAlignment="1">
      <alignment horizontal="center" vertical="center" textRotation="90" wrapText="1"/>
    </xf>
    <xf numFmtId="0" fontId="6" fillId="0" borderId="10" xfId="0" applyNumberFormat="1" applyFont="1" applyBorder="1" applyAlignment="1">
      <alignment horizontal="center" vertical="center" textRotation="90" wrapText="1"/>
    </xf>
    <xf numFmtId="0" fontId="6" fillId="0" borderId="19" xfId="0" applyNumberFormat="1" applyFont="1" applyBorder="1" applyAlignment="1">
      <alignment horizontal="center" vertical="center" textRotation="90" wrapText="1"/>
    </xf>
    <xf numFmtId="0" fontId="6" fillId="0" borderId="15" xfId="0" applyNumberFormat="1" applyFont="1" applyBorder="1" applyAlignment="1">
      <alignment horizontal="center" vertical="center" textRotation="90"/>
    </xf>
    <xf numFmtId="0" fontId="6" fillId="0" borderId="71" xfId="0" applyNumberFormat="1" applyFont="1" applyBorder="1" applyAlignment="1">
      <alignment horizontal="center" vertical="center" textRotation="90"/>
    </xf>
    <xf numFmtId="0" fontId="6" fillId="0" borderId="14" xfId="0" applyNumberFormat="1" applyFont="1" applyBorder="1" applyAlignment="1">
      <alignment horizontal="center" vertical="center" textRotation="90"/>
    </xf>
    <xf numFmtId="0" fontId="6" fillId="0" borderId="9" xfId="0" applyNumberFormat="1" applyFont="1" applyBorder="1" applyAlignment="1">
      <alignment horizontal="center" vertical="center" textRotation="90"/>
    </xf>
    <xf numFmtId="0" fontId="6" fillId="0" borderId="95" xfId="0" applyNumberFormat="1" applyFont="1" applyBorder="1" applyAlignment="1">
      <alignment horizontal="center" vertical="center" textRotation="90"/>
    </xf>
    <xf numFmtId="0" fontId="6" fillId="0" borderId="72" xfId="0" applyNumberFormat="1" applyFont="1" applyBorder="1" applyAlignment="1">
      <alignment horizontal="center" vertical="center" textRotation="90"/>
    </xf>
    <xf numFmtId="0" fontId="6" fillId="2" borderId="15" xfId="0" applyNumberFormat="1" applyFont="1" applyFill="1" applyBorder="1" applyAlignment="1">
      <alignment horizontal="center" vertical="center" wrapText="1"/>
    </xf>
    <xf numFmtId="0" fontId="6" fillId="2" borderId="81" xfId="0" applyNumberFormat="1" applyFont="1" applyFill="1" applyBorder="1" applyAlignment="1">
      <alignment horizontal="center" vertical="center" wrapText="1"/>
    </xf>
    <xf numFmtId="0" fontId="6" fillId="2" borderId="71" xfId="0" applyNumberFormat="1" applyFont="1" applyFill="1" applyBorder="1" applyAlignment="1">
      <alignment horizontal="center" vertical="center" wrapText="1"/>
    </xf>
    <xf numFmtId="0" fontId="6" fillId="2" borderId="14" xfId="0" applyNumberFormat="1" applyFont="1" applyFill="1" applyBorder="1" applyAlignment="1">
      <alignment horizontal="center" vertical="center" wrapText="1"/>
    </xf>
    <xf numFmtId="0" fontId="6" fillId="2" borderId="0" xfId="0" applyNumberFormat="1" applyFont="1" applyFill="1" applyBorder="1" applyAlignment="1">
      <alignment horizontal="center" vertical="center" wrapText="1"/>
    </xf>
    <xf numFmtId="0" fontId="6" fillId="2" borderId="9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>
      <alignment horizontal="center" vertical="center" wrapText="1"/>
    </xf>
    <xf numFmtId="0" fontId="6" fillId="2" borderId="46" xfId="0" applyNumberFormat="1" applyFont="1" applyFill="1" applyBorder="1" applyAlignment="1">
      <alignment horizontal="center" vertical="center" wrapText="1"/>
    </xf>
    <xf numFmtId="0" fontId="6" fillId="2" borderId="13" xfId="0" applyNumberFormat="1" applyFont="1" applyFill="1" applyBorder="1" applyAlignment="1">
      <alignment horizontal="center" vertical="center" wrapText="1"/>
    </xf>
    <xf numFmtId="0" fontId="6" fillId="0" borderId="15" xfId="0" applyNumberFormat="1" applyFont="1" applyBorder="1" applyAlignment="1">
      <alignment horizontal="center" vertical="center" wrapText="1"/>
    </xf>
    <xf numFmtId="0" fontId="6" fillId="0" borderId="71" xfId="0" applyNumberFormat="1" applyFont="1" applyBorder="1" applyAlignment="1">
      <alignment horizontal="center" vertical="center" wrapText="1"/>
    </xf>
    <xf numFmtId="0" fontId="6" fillId="0" borderId="14" xfId="0" applyNumberFormat="1" applyFont="1" applyBorder="1" applyAlignment="1">
      <alignment horizontal="center" vertical="center" wrapText="1"/>
    </xf>
    <xf numFmtId="0" fontId="6" fillId="0" borderId="9" xfId="0" applyNumberFormat="1" applyFont="1" applyBorder="1" applyAlignment="1">
      <alignment horizontal="center" vertical="center" wrapText="1"/>
    </xf>
    <xf numFmtId="0" fontId="6" fillId="0" borderId="16" xfId="0" applyNumberFormat="1" applyFont="1" applyBorder="1" applyAlignment="1">
      <alignment horizontal="center" vertical="center" wrapText="1"/>
    </xf>
    <xf numFmtId="0" fontId="6" fillId="0" borderId="13" xfId="0" applyNumberFormat="1" applyFont="1" applyBorder="1" applyAlignment="1">
      <alignment horizontal="center" vertical="center" wrapText="1"/>
    </xf>
    <xf numFmtId="0" fontId="6" fillId="2" borderId="21" xfId="0" applyNumberFormat="1" applyFont="1" applyFill="1" applyBorder="1" applyAlignment="1">
      <alignment horizontal="center"/>
    </xf>
    <xf numFmtId="0" fontId="6" fillId="2" borderId="8" xfId="0" applyNumberFormat="1" applyFont="1" applyFill="1" applyBorder="1" applyAlignment="1">
      <alignment horizontal="center" textRotation="90" wrapText="1"/>
    </xf>
    <xf numFmtId="0" fontId="6" fillId="2" borderId="10" xfId="0" applyNumberFormat="1" applyFont="1" applyFill="1" applyBorder="1" applyAlignment="1">
      <alignment horizontal="center" textRotation="90" wrapText="1"/>
    </xf>
    <xf numFmtId="0" fontId="6" fillId="2" borderId="19" xfId="0" applyNumberFormat="1" applyFont="1" applyFill="1" applyBorder="1" applyAlignment="1">
      <alignment horizontal="center" textRotation="90" wrapText="1"/>
    </xf>
    <xf numFmtId="0" fontId="6" fillId="2" borderId="8" xfId="0" applyNumberFormat="1" applyFont="1" applyFill="1" applyBorder="1" applyAlignment="1">
      <alignment horizontal="center" vertical="center" textRotation="90" wrapText="1"/>
    </xf>
    <xf numFmtId="0" fontId="6" fillId="2" borderId="10" xfId="0" applyNumberFormat="1" applyFont="1" applyFill="1" applyBorder="1" applyAlignment="1">
      <alignment horizontal="center" vertical="center" textRotation="90" wrapText="1"/>
    </xf>
    <xf numFmtId="0" fontId="6" fillId="2" borderId="19" xfId="0" applyNumberFormat="1" applyFont="1" applyFill="1" applyBorder="1" applyAlignment="1">
      <alignment horizontal="center" vertical="center" textRotation="90" wrapText="1"/>
    </xf>
    <xf numFmtId="0" fontId="6" fillId="2" borderId="96" xfId="0" applyNumberFormat="1" applyFont="1" applyFill="1" applyBorder="1" applyAlignment="1">
      <alignment horizontal="center" vertical="center" wrapText="1"/>
    </xf>
    <xf numFmtId="0" fontId="6" fillId="2" borderId="54" xfId="0" applyNumberFormat="1" applyFont="1" applyFill="1" applyBorder="1" applyAlignment="1">
      <alignment horizontal="center" vertical="center" wrapText="1"/>
    </xf>
    <xf numFmtId="0" fontId="6" fillId="2" borderId="63" xfId="0" applyNumberFormat="1" applyFont="1" applyFill="1" applyBorder="1" applyAlignment="1">
      <alignment horizontal="center" vertical="center" wrapText="1"/>
    </xf>
    <xf numFmtId="0" fontId="6" fillId="2" borderId="14" xfId="0" applyNumberFormat="1" applyFont="1" applyFill="1" applyBorder="1" applyAlignment="1">
      <alignment horizontal="center" textRotation="90" wrapText="1"/>
    </xf>
    <xf numFmtId="0" fontId="6" fillId="2" borderId="9" xfId="0" applyNumberFormat="1" applyFont="1" applyFill="1" applyBorder="1" applyAlignment="1">
      <alignment horizontal="center" vertical="center" textRotation="90" wrapText="1"/>
    </xf>
    <xf numFmtId="0" fontId="6" fillId="0" borderId="26" xfId="0" applyNumberFormat="1" applyFont="1" applyBorder="1" applyAlignment="1">
      <alignment horizontal="center" wrapText="1"/>
    </xf>
    <xf numFmtId="0" fontId="6" fillId="0" borderId="34" xfId="0" applyNumberFormat="1" applyFont="1" applyBorder="1" applyAlignment="1">
      <alignment horizontal="center" wrapText="1"/>
    </xf>
    <xf numFmtId="0" fontId="6" fillId="0" borderId="24" xfId="0" applyNumberFormat="1" applyFont="1" applyBorder="1" applyAlignment="1">
      <alignment horizontal="center" wrapText="1"/>
    </xf>
    <xf numFmtId="0" fontId="6" fillId="0" borderId="25" xfId="0" applyNumberFormat="1" applyFont="1" applyBorder="1" applyAlignment="1">
      <alignment horizontal="center" wrapText="1"/>
    </xf>
    <xf numFmtId="2" fontId="6" fillId="0" borderId="80" xfId="0" applyNumberFormat="1" applyFont="1" applyBorder="1" applyAlignment="1">
      <alignment horizontal="center" vertical="center"/>
    </xf>
    <xf numFmtId="2" fontId="6" fillId="0" borderId="81" xfId="0" applyNumberFormat="1" applyFont="1" applyBorder="1" applyAlignment="1">
      <alignment horizontal="center" vertical="center"/>
    </xf>
    <xf numFmtId="2" fontId="6" fillId="0" borderId="82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7" xfId="0" applyNumberFormat="1" applyFont="1" applyBorder="1" applyAlignment="1">
      <alignment horizontal="center" vertical="center"/>
    </xf>
    <xf numFmtId="0" fontId="6" fillId="2" borderId="12" xfId="0" applyNumberFormat="1" applyFont="1" applyFill="1" applyBorder="1" applyAlignment="1">
      <alignment horizontal="center" textRotation="90"/>
    </xf>
    <xf numFmtId="0" fontId="6" fillId="2" borderId="0" xfId="0" applyNumberFormat="1" applyFont="1" applyFill="1" applyBorder="1" applyAlignment="1">
      <alignment horizontal="center" textRotation="90"/>
    </xf>
    <xf numFmtId="0" fontId="6" fillId="2" borderId="72" xfId="0" applyNumberFormat="1" applyFont="1" applyFill="1" applyBorder="1" applyAlignment="1">
      <alignment horizontal="center" textRotation="90"/>
    </xf>
    <xf numFmtId="0" fontId="6" fillId="2" borderId="9" xfId="0" applyNumberFormat="1" applyFont="1" applyFill="1" applyBorder="1" applyAlignment="1">
      <alignment horizontal="center" textRotation="90"/>
    </xf>
    <xf numFmtId="0" fontId="4" fillId="0" borderId="80" xfId="0" applyNumberFormat="1" applyFont="1" applyBorder="1" applyAlignment="1">
      <alignment horizontal="center" vertical="center" wrapText="1"/>
    </xf>
    <xf numFmtId="0" fontId="4" fillId="0" borderId="81" xfId="0" applyNumberFormat="1" applyFont="1" applyBorder="1" applyAlignment="1">
      <alignment horizontal="center" vertical="center" wrapText="1"/>
    </xf>
    <xf numFmtId="0" fontId="4" fillId="0" borderId="82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0" xfId="0" applyNumberFormat="1" applyFont="1" applyBorder="1" applyAlignment="1">
      <alignment horizontal="center" vertical="center" wrapText="1"/>
    </xf>
    <xf numFmtId="0" fontId="4" fillId="0" borderId="3" xfId="0" applyNumberFormat="1" applyFont="1" applyBorder="1" applyAlignment="1">
      <alignment horizontal="center" vertical="center" wrapText="1"/>
    </xf>
    <xf numFmtId="0" fontId="4" fillId="0" borderId="69" xfId="0" applyNumberFormat="1" applyFont="1" applyBorder="1" applyAlignment="1">
      <alignment horizontal="center" vertical="center"/>
    </xf>
    <xf numFmtId="0" fontId="4" fillId="0" borderId="70" xfId="0" applyNumberFormat="1" applyFont="1" applyBorder="1" applyAlignment="1">
      <alignment horizontal="center" vertical="center"/>
    </xf>
    <xf numFmtId="0" fontId="4" fillId="0" borderId="6" xfId="0" applyNumberFormat="1" applyFont="1" applyBorder="1" applyAlignment="1">
      <alignment horizontal="center" vertical="center" wrapText="1"/>
    </xf>
    <xf numFmtId="0" fontId="4" fillId="0" borderId="7" xfId="0" applyNumberFormat="1" applyFont="1" applyBorder="1" applyAlignment="1">
      <alignment horizontal="center" vertical="center" wrapText="1"/>
    </xf>
    <xf numFmtId="0" fontId="4" fillId="0" borderId="5" xfId="0" applyNumberFormat="1" applyFont="1" applyBorder="1" applyAlignment="1">
      <alignment horizontal="center" vertical="center" wrapText="1"/>
    </xf>
    <xf numFmtId="0" fontId="4" fillId="0" borderId="15" xfId="0" applyNumberFormat="1" applyFont="1" applyBorder="1" applyAlignment="1">
      <alignment horizontal="center" vertical="center" wrapText="1"/>
    </xf>
    <xf numFmtId="0" fontId="4" fillId="0" borderId="95" xfId="0" applyNumberFormat="1" applyFont="1" applyBorder="1" applyAlignment="1">
      <alignment horizontal="center" vertical="center" wrapText="1"/>
    </xf>
    <xf numFmtId="0" fontId="0" fillId="9" borderId="0" xfId="0" applyFill="1" applyBorder="1" applyAlignment="1"/>
    <xf numFmtId="0" fontId="5" fillId="9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3" borderId="0" xfId="0" applyFont="1" applyFill="1" applyBorder="1" applyAlignment="1">
      <alignment horizontal="left"/>
    </xf>
    <xf numFmtId="0" fontId="11" fillId="0" borderId="67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10" borderId="0" xfId="0" applyFill="1" applyBorder="1" applyAlignment="1">
      <alignment horizontal="center"/>
    </xf>
    <xf numFmtId="0" fontId="15" fillId="0" borderId="1" xfId="0" applyFont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 textRotation="90" wrapText="1"/>
    </xf>
    <xf numFmtId="0" fontId="17" fillId="0" borderId="64" xfId="0" applyFont="1" applyBorder="1" applyAlignment="1">
      <alignment horizontal="center" vertical="center" textRotation="90" wrapText="1"/>
    </xf>
    <xf numFmtId="0" fontId="5" fillId="10" borderId="16" xfId="0" applyFont="1" applyFill="1" applyBorder="1" applyAlignment="1">
      <alignment horizontal="center" textRotation="90" wrapText="1"/>
    </xf>
    <xf numFmtId="0" fontId="4" fillId="0" borderId="16" xfId="0" applyFont="1" applyBorder="1" applyAlignment="1">
      <alignment horizontal="center"/>
    </xf>
    <xf numFmtId="0" fontId="4" fillId="0" borderId="46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15" fillId="0" borderId="64" xfId="0" applyFont="1" applyBorder="1" applyAlignment="1">
      <alignment horizontal="center" vertical="center" textRotation="90" wrapText="1"/>
    </xf>
    <xf numFmtId="0" fontId="12" fillId="0" borderId="115" xfId="0" applyFont="1" applyFill="1" applyBorder="1" applyAlignment="1">
      <alignment horizontal="center" wrapText="1"/>
    </xf>
    <xf numFmtId="0" fontId="12" fillId="0" borderId="116" xfId="0" applyFont="1" applyFill="1" applyBorder="1" applyAlignment="1">
      <alignment horizontal="center" wrapText="1"/>
    </xf>
    <xf numFmtId="0" fontId="8" fillId="9" borderId="101" xfId="0" applyFont="1" applyFill="1" applyBorder="1" applyAlignment="1"/>
    <xf numFmtId="0" fontId="8" fillId="9" borderId="86" xfId="0" applyFont="1" applyFill="1" applyBorder="1" applyAlignment="1"/>
    <xf numFmtId="0" fontId="8" fillId="9" borderId="21" xfId="0" applyFont="1" applyFill="1" applyBorder="1" applyAlignment="1"/>
    <xf numFmtId="0" fontId="4" fillId="0" borderId="64" xfId="0" applyFont="1" applyBorder="1" applyAlignment="1">
      <alignment horizontal="center" vertical="center" textRotation="90" wrapText="1"/>
    </xf>
    <xf numFmtId="0" fontId="0" fillId="0" borderId="80" xfId="0" applyBorder="1" applyAlignment="1"/>
    <xf numFmtId="0" fontId="5" fillId="3" borderId="4" xfId="0" applyFont="1" applyFill="1" applyBorder="1" applyAlignment="1">
      <alignment horizontal="left"/>
    </xf>
    <xf numFmtId="0" fontId="8" fillId="3" borderId="4" xfId="0" applyFont="1" applyFill="1" applyBorder="1" applyAlignment="1">
      <alignment horizontal="left"/>
    </xf>
    <xf numFmtId="0" fontId="8" fillId="0" borderId="4" xfId="0" applyFont="1" applyBorder="1" applyAlignment="1">
      <alignment horizontal="left"/>
    </xf>
    <xf numFmtId="0" fontId="9" fillId="9" borderId="0" xfId="0" applyFont="1" applyFill="1" applyBorder="1" applyAlignment="1">
      <alignment horizontal="left" vertical="center"/>
    </xf>
    <xf numFmtId="0" fontId="0" fillId="9" borderId="0" xfId="0" applyFill="1" applyBorder="1" applyAlignment="1">
      <alignment vertical="center"/>
    </xf>
    <xf numFmtId="0" fontId="5" fillId="3" borderId="10" xfId="0" applyFont="1" applyFill="1" applyBorder="1" applyAlignment="1">
      <alignment horizontal="center"/>
    </xf>
    <xf numFmtId="0" fontId="5" fillId="3" borderId="14" xfId="0" applyFont="1" applyFill="1" applyBorder="1" applyAlignment="1">
      <alignment horizontal="center"/>
    </xf>
    <xf numFmtId="0" fontId="8" fillId="0" borderId="2" xfId="0" applyFont="1" applyBorder="1" applyAlignment="1">
      <alignment horizontal="left"/>
    </xf>
    <xf numFmtId="0" fontId="8" fillId="3" borderId="90" xfId="0" applyFont="1" applyFill="1" applyBorder="1" applyAlignment="1">
      <alignment horizontal="left"/>
    </xf>
    <xf numFmtId="0" fontId="8" fillId="3" borderId="91" xfId="0" applyFont="1" applyFill="1" applyBorder="1" applyAlignment="1">
      <alignment horizontal="left"/>
    </xf>
    <xf numFmtId="0" fontId="8" fillId="3" borderId="101" xfId="0" applyFont="1" applyFill="1" applyBorder="1" applyAlignment="1">
      <alignment horizontal="left"/>
    </xf>
    <xf numFmtId="0" fontId="11" fillId="0" borderId="67" xfId="0" applyFont="1" applyFill="1" applyBorder="1" applyAlignment="1">
      <alignment wrapText="1"/>
    </xf>
    <xf numFmtId="0" fontId="11" fillId="0" borderId="14" xfId="0" applyFont="1" applyFill="1" applyBorder="1" applyAlignment="1">
      <alignment wrapText="1"/>
    </xf>
    <xf numFmtId="0" fontId="11" fillId="0" borderId="16" xfId="0" applyFont="1" applyFill="1" applyBorder="1" applyAlignment="1">
      <alignment wrapText="1"/>
    </xf>
    <xf numFmtId="0" fontId="12" fillId="0" borderId="14" xfId="0" applyFont="1" applyFill="1" applyBorder="1" applyAlignment="1">
      <alignment wrapText="1"/>
    </xf>
    <xf numFmtId="0" fontId="12" fillId="0" borderId="0" xfId="0" applyFont="1" applyFill="1" applyBorder="1" applyAlignment="1">
      <alignment wrapText="1"/>
    </xf>
    <xf numFmtId="0" fontId="0" fillId="0" borderId="99" xfId="0" applyBorder="1" applyAlignment="1"/>
    <xf numFmtId="0" fontId="0" fillId="0" borderId="98" xfId="0" applyBorder="1" applyAlignment="1"/>
    <xf numFmtId="0" fontId="8" fillId="0" borderId="0" xfId="0" applyFont="1" applyBorder="1" applyAlignment="1"/>
    <xf numFmtId="0" fontId="5" fillId="0" borderId="0" xfId="0" applyFont="1" applyBorder="1" applyAlignment="1">
      <alignment horizontal="left"/>
    </xf>
    <xf numFmtId="0" fontId="8" fillId="0" borderId="23" xfId="0" applyFont="1" applyBorder="1" applyAlignment="1"/>
    <xf numFmtId="0" fontId="8" fillId="0" borderId="2" xfId="0" applyFont="1" applyBorder="1" applyAlignment="1"/>
    <xf numFmtId="0" fontId="8" fillId="0" borderId="107" xfId="0" applyFont="1" applyBorder="1" applyAlignment="1"/>
    <xf numFmtId="0" fontId="8" fillId="3" borderId="23" xfId="0" applyFont="1" applyFill="1" applyBorder="1" applyAlignment="1">
      <alignment horizontal="left"/>
    </xf>
    <xf numFmtId="0" fontId="8" fillId="3" borderId="2" xfId="0" applyFont="1" applyFill="1" applyBorder="1" applyAlignment="1">
      <alignment horizontal="left"/>
    </xf>
    <xf numFmtId="0" fontId="8" fillId="3" borderId="107" xfId="0" applyFont="1" applyFill="1" applyBorder="1" applyAlignment="1">
      <alignment horizontal="left"/>
    </xf>
    <xf numFmtId="0" fontId="8" fillId="0" borderId="120" xfId="0" applyFont="1" applyBorder="1" applyAlignment="1"/>
    <xf numFmtId="0" fontId="8" fillId="0" borderId="109" xfId="0" applyFont="1" applyBorder="1" applyAlignment="1"/>
    <xf numFmtId="0" fontId="8" fillId="0" borderId="110" xfId="0" applyFont="1" applyBorder="1" applyAlignment="1"/>
    <xf numFmtId="0" fontId="0" fillId="7" borderId="68" xfId="0" applyFill="1" applyBorder="1" applyAlignment="1"/>
    <xf numFmtId="0" fontId="0" fillId="7" borderId="65" xfId="0" applyFill="1" applyBorder="1" applyAlignment="1"/>
    <xf numFmtId="0" fontId="0" fillId="7" borderId="66" xfId="0" applyFill="1" applyBorder="1" applyAlignment="1"/>
    <xf numFmtId="0" fontId="5" fillId="7" borderId="68" xfId="0" applyFont="1" applyFill="1" applyBorder="1" applyAlignment="1">
      <alignment horizontal="center"/>
    </xf>
    <xf numFmtId="0" fontId="5" fillId="7" borderId="65" xfId="0" applyFont="1" applyFill="1" applyBorder="1" applyAlignment="1">
      <alignment horizontal="center"/>
    </xf>
    <xf numFmtId="0" fontId="5" fillId="7" borderId="66" xfId="0" applyFont="1" applyFill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0" fillId="0" borderId="82" xfId="0" applyBorder="1" applyAlignment="1"/>
    <xf numFmtId="0" fontId="0" fillId="0" borderId="3" xfId="0" applyBorder="1" applyAlignment="1"/>
    <xf numFmtId="0" fontId="20" fillId="0" borderId="0" xfId="1" applyFont="1"/>
    <xf numFmtId="0" fontId="20" fillId="0" borderId="0" xfId="1" applyFont="1" applyAlignment="1"/>
    <xf numFmtId="0" fontId="20" fillId="0" borderId="0" xfId="1" applyFont="1" applyAlignment="1">
      <alignment textRotation="90"/>
    </xf>
    <xf numFmtId="0" fontId="5" fillId="9" borderId="0" xfId="1" applyFont="1" applyFill="1" applyBorder="1" applyAlignment="1">
      <alignment horizontal="center" vertical="center"/>
    </xf>
    <xf numFmtId="0" fontId="5" fillId="9" borderId="110" xfId="1" applyFont="1" applyFill="1" applyBorder="1" applyAlignment="1">
      <alignment horizontal="center" vertical="center"/>
    </xf>
    <xf numFmtId="0" fontId="5" fillId="9" borderId="109" xfId="1" applyFont="1" applyFill="1" applyBorder="1" applyAlignment="1">
      <alignment horizontal="center" vertical="center"/>
    </xf>
    <xf numFmtId="0" fontId="5" fillId="9" borderId="108" xfId="1" applyFont="1" applyFill="1" applyBorder="1" applyAlignment="1">
      <alignment horizontal="center" vertical="center"/>
    </xf>
    <xf numFmtId="0" fontId="15" fillId="0" borderId="87" xfId="1" applyFont="1" applyBorder="1" applyAlignment="1">
      <alignment horizontal="center" vertical="center" wrapText="1"/>
    </xf>
    <xf numFmtId="0" fontId="20" fillId="13" borderId="70" xfId="1" applyFont="1" applyFill="1" applyBorder="1" applyAlignment="1">
      <alignment horizontal="center" vertical="center" textRotation="90" wrapText="1"/>
    </xf>
    <xf numFmtId="0" fontId="5" fillId="9" borderId="107" xfId="1" applyFont="1" applyFill="1" applyBorder="1" applyAlignment="1">
      <alignment horizontal="center" vertical="center"/>
    </xf>
    <xf numFmtId="0" fontId="5" fillId="9" borderId="2" xfId="1" applyFont="1" applyFill="1" applyBorder="1" applyAlignment="1">
      <alignment horizontal="center" vertical="center"/>
    </xf>
    <xf numFmtId="0" fontId="5" fillId="9" borderId="106" xfId="1" applyFont="1" applyFill="1" applyBorder="1" applyAlignment="1">
      <alignment horizontal="center" vertical="center"/>
    </xf>
    <xf numFmtId="0" fontId="15" fillId="0" borderId="61" xfId="1" applyFont="1" applyBorder="1" applyAlignment="1">
      <alignment horizontal="center" vertical="center" wrapText="1"/>
    </xf>
    <xf numFmtId="0" fontId="20" fillId="13" borderId="53" xfId="1" applyFont="1" applyFill="1" applyBorder="1" applyAlignment="1">
      <alignment horizontal="center" vertical="center" textRotation="90" wrapText="1"/>
    </xf>
    <xf numFmtId="0" fontId="1" fillId="0" borderId="119" xfId="1" applyBorder="1"/>
    <xf numFmtId="0" fontId="1" fillId="7" borderId="110" xfId="1" applyFill="1" applyBorder="1"/>
    <xf numFmtId="0" fontId="5" fillId="7" borderId="108" xfId="1" applyFont="1" applyFill="1" applyBorder="1" applyAlignment="1">
      <alignment horizontal="left" wrapText="1"/>
    </xf>
    <xf numFmtId="0" fontId="21" fillId="0" borderId="122" xfId="1" applyFont="1" applyBorder="1" applyAlignment="1">
      <alignment horizontal="center" vertical="center" textRotation="255" wrapText="1"/>
    </xf>
    <xf numFmtId="0" fontId="1" fillId="0" borderId="118" xfId="1" applyBorder="1"/>
    <xf numFmtId="0" fontId="1" fillId="6" borderId="107" xfId="1" applyFill="1" applyBorder="1"/>
    <xf numFmtId="0" fontId="5" fillId="6" borderId="106" xfId="1" applyFont="1" applyFill="1" applyBorder="1" applyAlignment="1">
      <alignment horizontal="left" wrapText="1"/>
    </xf>
    <xf numFmtId="0" fontId="21" fillId="0" borderId="99" xfId="1" applyFont="1" applyBorder="1" applyAlignment="1">
      <alignment horizontal="center" vertical="center" textRotation="255" wrapText="1"/>
    </xf>
    <xf numFmtId="0" fontId="1" fillId="14" borderId="107" xfId="1" applyFill="1" applyBorder="1"/>
    <xf numFmtId="0" fontId="5" fillId="14" borderId="106" xfId="1" applyFont="1" applyFill="1" applyBorder="1" applyAlignment="1">
      <alignment horizontal="left" wrapText="1"/>
    </xf>
    <xf numFmtId="0" fontId="1" fillId="0" borderId="117" xfId="1" applyBorder="1"/>
    <xf numFmtId="0" fontId="1" fillId="5" borderId="21" xfId="1" applyFill="1" applyBorder="1"/>
    <xf numFmtId="0" fontId="5" fillId="5" borderId="105" xfId="1" applyFont="1" applyFill="1" applyBorder="1" applyAlignment="1">
      <alignment horizontal="left" wrapText="1"/>
    </xf>
    <xf numFmtId="0" fontId="21" fillId="0" borderId="97" xfId="1" applyFont="1" applyBorder="1" applyAlignment="1">
      <alignment horizontal="center" vertical="center" textRotation="255" wrapText="1"/>
    </xf>
    <xf numFmtId="0" fontId="15" fillId="0" borderId="90" xfId="1" applyFont="1" applyBorder="1" applyAlignment="1">
      <alignment horizontal="center" vertical="center" wrapText="1"/>
    </xf>
    <xf numFmtId="0" fontId="20" fillId="13" borderId="69" xfId="1" applyFont="1" applyFill="1" applyBorder="1" applyAlignment="1">
      <alignment horizontal="center" vertical="center" textRotation="90" wrapText="1"/>
    </xf>
    <xf numFmtId="0" fontId="20" fillId="0" borderId="110" xfId="1" applyFont="1" applyBorder="1"/>
    <xf numFmtId="0" fontId="22" fillId="9" borderId="87" xfId="1" applyFont="1" applyFill="1" applyBorder="1" applyAlignment="1">
      <alignment horizontal="center" wrapText="1"/>
    </xf>
    <xf numFmtId="0" fontId="16" fillId="15" borderId="70" xfId="1" applyFont="1" applyFill="1" applyBorder="1" applyAlignment="1">
      <alignment horizontal="center" vertical="center" textRotation="90" wrapText="1"/>
    </xf>
    <xf numFmtId="0" fontId="20" fillId="0" borderId="107" xfId="1" applyFont="1" applyBorder="1"/>
    <xf numFmtId="0" fontId="15" fillId="0" borderId="61" xfId="1" applyFont="1" applyBorder="1" applyAlignment="1">
      <alignment horizontal="center" wrapText="1"/>
    </xf>
    <xf numFmtId="0" fontId="16" fillId="15" borderId="53" xfId="1" applyFont="1" applyFill="1" applyBorder="1" applyAlignment="1">
      <alignment horizontal="center" vertical="center" textRotation="90" wrapText="1"/>
    </xf>
    <xf numFmtId="0" fontId="20" fillId="13" borderId="108" xfId="1" applyFont="1" applyFill="1" applyBorder="1" applyAlignment="1">
      <alignment horizontal="center" vertical="center" textRotation="90"/>
    </xf>
    <xf numFmtId="0" fontId="20" fillId="13" borderId="106" xfId="1" applyFont="1" applyFill="1" applyBorder="1" applyAlignment="1">
      <alignment horizontal="center" vertical="center" textRotation="90"/>
    </xf>
    <xf numFmtId="0" fontId="16" fillId="15" borderId="69" xfId="1" applyFont="1" applyFill="1" applyBorder="1" applyAlignment="1">
      <alignment horizontal="center" vertical="center" textRotation="90" wrapText="1"/>
    </xf>
    <xf numFmtId="0" fontId="16" fillId="15" borderId="108" xfId="1" applyFont="1" applyFill="1" applyBorder="1" applyAlignment="1">
      <alignment horizontal="center" vertical="center" textRotation="90" wrapText="1"/>
    </xf>
    <xf numFmtId="0" fontId="16" fillId="15" borderId="106" xfId="1" applyFont="1" applyFill="1" applyBorder="1" applyAlignment="1">
      <alignment horizontal="center" vertical="center" textRotation="90" wrapText="1"/>
    </xf>
    <xf numFmtId="0" fontId="16" fillId="15" borderId="105" xfId="1" applyFont="1" applyFill="1" applyBorder="1" applyAlignment="1">
      <alignment horizontal="center" vertical="center" textRotation="90" wrapText="1"/>
    </xf>
    <xf numFmtId="0" fontId="5" fillId="9" borderId="21" xfId="1" applyFont="1" applyFill="1" applyBorder="1" applyAlignment="1">
      <alignment horizontal="center" vertical="center"/>
    </xf>
    <xf numFmtId="0" fontId="5" fillId="9" borderId="86" xfId="1" applyFont="1" applyFill="1" applyBorder="1" applyAlignment="1">
      <alignment horizontal="center" vertical="center"/>
    </xf>
    <xf numFmtId="0" fontId="5" fillId="9" borderId="105" xfId="1" applyFont="1" applyFill="1" applyBorder="1" applyAlignment="1">
      <alignment horizontal="center" vertical="center"/>
    </xf>
    <xf numFmtId="0" fontId="20" fillId="13" borderId="105" xfId="1" applyFont="1" applyFill="1" applyBorder="1" applyAlignment="1">
      <alignment horizontal="center" vertical="center" textRotation="90"/>
    </xf>
    <xf numFmtId="0" fontId="20" fillId="0" borderId="21" xfId="1" applyFont="1" applyBorder="1" applyAlignment="1">
      <alignment horizontal="center" vertical="center"/>
    </xf>
    <xf numFmtId="0" fontId="20" fillId="0" borderId="86" xfId="1" applyFont="1" applyBorder="1" applyAlignment="1">
      <alignment vertical="center"/>
    </xf>
    <xf numFmtId="0" fontId="20" fillId="0" borderId="105" xfId="1" applyFont="1" applyBorder="1" applyAlignment="1">
      <alignment vertical="center"/>
    </xf>
    <xf numFmtId="0" fontId="20" fillId="0" borderId="62" xfId="1" applyFont="1" applyBorder="1" applyAlignment="1">
      <alignment horizontal="center" vertical="center"/>
    </xf>
    <xf numFmtId="0" fontId="20" fillId="0" borderId="64" xfId="1" applyFont="1" applyBorder="1" applyAlignment="1">
      <alignment vertical="center"/>
    </xf>
    <xf numFmtId="0" fontId="20" fillId="0" borderId="69" xfId="1" applyFont="1" applyBorder="1" applyAlignment="1">
      <alignment vertical="center"/>
    </xf>
    <xf numFmtId="0" fontId="5" fillId="9" borderId="10" xfId="1" applyFont="1" applyFill="1" applyBorder="1" applyAlignment="1">
      <alignment horizontal="center" vertical="center"/>
    </xf>
    <xf numFmtId="0" fontId="15" fillId="0" borderId="87" xfId="1" applyFont="1" applyBorder="1" applyAlignment="1">
      <alignment horizontal="center" wrapText="1"/>
    </xf>
    <xf numFmtId="0" fontId="16" fillId="16" borderId="108" xfId="1" applyFont="1" applyFill="1" applyBorder="1" applyAlignment="1">
      <alignment horizontal="center" vertical="center" textRotation="90"/>
    </xf>
    <xf numFmtId="0" fontId="16" fillId="17" borderId="108" xfId="1" applyFont="1" applyFill="1" applyBorder="1" applyAlignment="1">
      <alignment horizontal="center" vertical="center" textRotation="90" wrapText="1"/>
    </xf>
    <xf numFmtId="0" fontId="16" fillId="16" borderId="106" xfId="1" applyFont="1" applyFill="1" applyBorder="1" applyAlignment="1">
      <alignment horizontal="center" vertical="center" textRotation="90"/>
    </xf>
    <xf numFmtId="0" fontId="16" fillId="17" borderId="106" xfId="1" applyFont="1" applyFill="1" applyBorder="1" applyAlignment="1">
      <alignment horizontal="center" vertical="center" textRotation="90" wrapText="1"/>
    </xf>
    <xf numFmtId="0" fontId="15" fillId="0" borderId="90" xfId="1" applyFont="1" applyBorder="1" applyAlignment="1">
      <alignment horizontal="center" wrapText="1"/>
    </xf>
    <xf numFmtId="0" fontId="16" fillId="16" borderId="105" xfId="1" applyFont="1" applyFill="1" applyBorder="1" applyAlignment="1">
      <alignment horizontal="center" vertical="center" textRotation="90"/>
    </xf>
    <xf numFmtId="0" fontId="15" fillId="9" borderId="87" xfId="1" applyFont="1" applyFill="1" applyBorder="1" applyAlignment="1">
      <alignment horizontal="center" wrapText="1"/>
    </xf>
    <xf numFmtId="0" fontId="16" fillId="17" borderId="105" xfId="1" applyFont="1" applyFill="1" applyBorder="1" applyAlignment="1">
      <alignment horizontal="center" vertical="center" textRotation="90" wrapText="1"/>
    </xf>
    <xf numFmtId="0" fontId="15" fillId="9" borderId="90" xfId="1" applyFont="1" applyFill="1" applyBorder="1" applyAlignment="1">
      <alignment horizontal="center" wrapText="1"/>
    </xf>
    <xf numFmtId="0" fontId="15" fillId="9" borderId="61" xfId="1" applyFont="1" applyFill="1" applyBorder="1" applyAlignment="1">
      <alignment horizontal="center" wrapText="1"/>
    </xf>
    <xf numFmtId="0" fontId="15" fillId="0" borderId="0" xfId="1" applyFont="1" applyBorder="1" applyAlignment="1">
      <alignment horizontal="center" vertical="center" wrapText="1"/>
    </xf>
    <xf numFmtId="0" fontId="16" fillId="0" borderId="0" xfId="1" applyFont="1" applyBorder="1" applyAlignment="1">
      <alignment horizontal="center" vertical="center" wrapText="1"/>
    </xf>
    <xf numFmtId="0" fontId="20" fillId="0" borderId="0" xfId="1" applyFont="1" applyAlignment="1">
      <alignment horizontal="center" vertical="center"/>
    </xf>
    <xf numFmtId="0" fontId="15" fillId="0" borderId="90" xfId="1" applyFont="1" applyBorder="1" applyAlignment="1">
      <alignment horizontal="center"/>
    </xf>
    <xf numFmtId="0" fontId="1" fillId="0" borderId="0" xfId="1"/>
    <xf numFmtId="0" fontId="1" fillId="0" borderId="2" xfId="1" applyBorder="1"/>
    <xf numFmtId="0" fontId="13" fillId="9" borderId="16" xfId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13" fillId="9" borderId="1" xfId="1" applyFont="1" applyFill="1" applyBorder="1" applyAlignment="1">
      <alignment horizontal="center" vertical="center"/>
    </xf>
    <xf numFmtId="0" fontId="5" fillId="0" borderId="1" xfId="1" applyFont="1" applyBorder="1" applyAlignment="1"/>
    <xf numFmtId="0" fontId="1" fillId="9" borderId="2" xfId="1" applyFill="1" applyBorder="1"/>
    <xf numFmtId="0" fontId="5" fillId="9" borderId="1" xfId="1" applyFont="1" applyFill="1" applyBorder="1" applyAlignment="1">
      <alignment horizontal="center" vertical="center"/>
    </xf>
    <xf numFmtId="0" fontId="13" fillId="9" borderId="61" xfId="1" applyFont="1" applyFill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1" fillId="9" borderId="61" xfId="1" applyFill="1" applyBorder="1" applyAlignment="1">
      <alignment horizontal="center" vertical="center"/>
    </xf>
    <xf numFmtId="0" fontId="17" fillId="0" borderId="64" xfId="1" applyFont="1" applyBorder="1" applyAlignment="1">
      <alignment vertical="center" textRotation="90" wrapText="1"/>
    </xf>
    <xf numFmtId="0" fontId="4" fillId="0" borderId="64" xfId="1" applyFont="1" applyBorder="1" applyAlignment="1">
      <alignment vertical="center" textRotation="90" wrapText="1"/>
    </xf>
    <xf numFmtId="0" fontId="15" fillId="0" borderId="10" xfId="1" applyFont="1" applyBorder="1" applyAlignment="1">
      <alignment vertical="center" textRotation="90" wrapText="1"/>
    </xf>
    <xf numFmtId="0" fontId="15" fillId="0" borderId="64" xfId="1" applyFont="1" applyBorder="1" applyAlignment="1">
      <alignment vertical="center" textRotation="90" wrapText="1"/>
    </xf>
    <xf numFmtId="0" fontId="15" fillId="0" borderId="71" xfId="1" applyFont="1" applyBorder="1" applyAlignment="1">
      <alignment vertical="center" textRotation="90" wrapText="1"/>
    </xf>
    <xf numFmtId="0" fontId="4" fillId="0" borderId="66" xfId="1" applyFont="1" applyBorder="1" applyAlignment="1">
      <alignment horizontal="center" vertical="center"/>
    </xf>
    <xf numFmtId="0" fontId="4" fillId="0" borderId="65" xfId="1" applyFont="1" applyBorder="1" applyAlignment="1">
      <alignment horizontal="center" vertical="center"/>
    </xf>
    <xf numFmtId="0" fontId="4" fillId="0" borderId="68" xfId="1" applyFont="1" applyBorder="1" applyAlignment="1">
      <alignment horizontal="center" vertical="center"/>
    </xf>
    <xf numFmtId="0" fontId="4" fillId="0" borderId="66" xfId="1" applyFont="1" applyBorder="1" applyAlignment="1">
      <alignment horizontal="center" vertical="center" wrapText="1"/>
    </xf>
    <xf numFmtId="0" fontId="4" fillId="0" borderId="65" xfId="1" applyFont="1" applyBorder="1" applyAlignment="1">
      <alignment horizontal="center" vertical="center" wrapText="1"/>
    </xf>
    <xf numFmtId="0" fontId="4" fillId="0" borderId="68" xfId="1" applyFont="1" applyBorder="1" applyAlignment="1">
      <alignment horizontal="center" vertical="center" wrapText="1"/>
    </xf>
    <xf numFmtId="0" fontId="4" fillId="0" borderId="62" xfId="1" applyFont="1" applyBorder="1" applyAlignment="1">
      <alignment horizontal="center" textRotation="90" wrapText="1"/>
    </xf>
    <xf numFmtId="0" fontId="4" fillId="0" borderId="64" xfId="1" applyFont="1" applyBorder="1" applyAlignment="1">
      <alignment horizontal="center" textRotation="90" wrapText="1"/>
    </xf>
    <xf numFmtId="0" fontId="4" fillId="0" borderId="69" xfId="1" applyFont="1" applyBorder="1" applyAlignment="1">
      <alignment horizontal="center" textRotation="90" wrapText="1"/>
    </xf>
    <xf numFmtId="0" fontId="4" fillId="0" borderId="62" xfId="1" applyFont="1" applyBorder="1" applyAlignment="1">
      <alignment textRotation="90" wrapText="1"/>
    </xf>
    <xf numFmtId="0" fontId="4" fillId="0" borderId="64" xfId="1" applyFont="1" applyBorder="1" applyAlignment="1">
      <alignment textRotation="90" wrapText="1"/>
    </xf>
    <xf numFmtId="0" fontId="4" fillId="9" borderId="64" xfId="1" applyFont="1" applyFill="1" applyBorder="1" applyAlignment="1">
      <alignment horizontal="center" textRotation="90" wrapText="1"/>
    </xf>
    <xf numFmtId="0" fontId="5" fillId="0" borderId="62" xfId="1" applyFont="1" applyBorder="1" applyAlignment="1">
      <alignment horizontal="center" textRotation="90" wrapText="1"/>
    </xf>
    <xf numFmtId="0" fontId="5" fillId="0" borderId="71" xfId="1" applyFont="1" applyBorder="1" applyAlignment="1">
      <alignment horizontal="center" textRotation="90" wrapText="1"/>
    </xf>
    <xf numFmtId="0" fontId="5" fillId="0" borderId="86" xfId="1" applyFont="1" applyBorder="1" applyAlignment="1">
      <alignment horizontal="center" textRotation="90" wrapText="1"/>
    </xf>
    <xf numFmtId="0" fontId="5" fillId="0" borderId="80" xfId="1" applyFont="1" applyBorder="1" applyAlignment="1">
      <alignment horizontal="center" textRotation="90" wrapText="1"/>
    </xf>
    <xf numFmtId="0" fontId="5" fillId="9" borderId="62" xfId="1" applyFont="1" applyFill="1" applyBorder="1" applyAlignment="1">
      <alignment horizontal="center" textRotation="90" wrapText="1"/>
    </xf>
    <xf numFmtId="0" fontId="5" fillId="0" borderId="14" xfId="1" applyFont="1" applyBorder="1" applyAlignment="1">
      <alignment horizontal="center" textRotation="90" wrapText="1"/>
    </xf>
    <xf numFmtId="0" fontId="5" fillId="0" borderId="10" xfId="1" applyFont="1" applyBorder="1" applyAlignment="1">
      <alignment horizontal="center" textRotation="90" wrapText="1"/>
    </xf>
    <xf numFmtId="0" fontId="5" fillId="0" borderId="9" xfId="1" applyFont="1" applyBorder="1" applyAlignment="1">
      <alignment horizontal="center" textRotation="90" wrapText="1"/>
    </xf>
    <xf numFmtId="0" fontId="5" fillId="0" borderId="54" xfId="1" applyFont="1" applyBorder="1" applyAlignment="1">
      <alignment horizontal="center" textRotation="90" wrapText="1"/>
    </xf>
    <xf numFmtId="0" fontId="5" fillId="0" borderId="53" xfId="1" applyFont="1" applyBorder="1" applyAlignment="1">
      <alignment textRotation="90" wrapText="1"/>
    </xf>
    <xf numFmtId="0" fontId="5" fillId="9" borderId="99" xfId="1" applyFont="1" applyFill="1" applyBorder="1" applyAlignment="1">
      <alignment horizontal="center" textRotation="90" wrapText="1"/>
    </xf>
    <xf numFmtId="0" fontId="5" fillId="0" borderId="64" xfId="1" applyFont="1" applyBorder="1" applyAlignment="1">
      <alignment horizontal="center" textRotation="90" wrapText="1"/>
    </xf>
    <xf numFmtId="0" fontId="5" fillId="0" borderId="9" xfId="1" applyFont="1" applyBorder="1" applyAlignment="1">
      <alignment textRotation="90" wrapText="1"/>
    </xf>
    <xf numFmtId="0" fontId="5" fillId="0" borderId="53" xfId="1" applyFont="1" applyBorder="1" applyAlignment="1">
      <alignment horizontal="center" textRotation="90" wrapText="1"/>
    </xf>
    <xf numFmtId="0" fontId="5" fillId="9" borderId="97" xfId="1" applyFont="1" applyFill="1" applyBorder="1" applyAlignment="1">
      <alignment horizontal="center" textRotation="90" wrapText="1"/>
    </xf>
    <xf numFmtId="0" fontId="4" fillId="0" borderId="67" xfId="1" applyFont="1" applyBorder="1" applyAlignment="1">
      <alignment vertical="center" wrapText="1"/>
    </xf>
    <xf numFmtId="0" fontId="4" fillId="0" borderId="8" xfId="1" applyFont="1" applyBorder="1" applyAlignment="1">
      <alignment vertical="center" wrapText="1"/>
    </xf>
    <xf numFmtId="0" fontId="5" fillId="0" borderId="7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3" xfId="1" applyFont="1" applyBorder="1" applyAlignment="1">
      <alignment vertical="center"/>
    </xf>
    <xf numFmtId="0" fontId="5" fillId="0" borderId="0" xfId="1" applyFont="1" applyBorder="1" applyAlignment="1">
      <alignment vertical="center"/>
    </xf>
    <xf numFmtId="0" fontId="5" fillId="0" borderId="4" xfId="1" applyFont="1" applyBorder="1" applyAlignment="1">
      <alignment vertical="center"/>
    </xf>
    <xf numFmtId="0" fontId="2" fillId="0" borderId="66" xfId="1" applyFont="1" applyBorder="1" applyAlignment="1">
      <alignment horizontal="center" vertical="center"/>
    </xf>
    <xf numFmtId="0" fontId="2" fillId="0" borderId="65" xfId="1" applyFont="1" applyBorder="1" applyAlignment="1">
      <alignment horizontal="center" vertical="center"/>
    </xf>
    <xf numFmtId="0" fontId="2" fillId="0" borderId="68" xfId="1" applyFont="1" applyBorder="1" applyAlignment="1">
      <alignment horizontal="center" vertical="center"/>
    </xf>
    <xf numFmtId="0" fontId="4" fillId="0" borderId="82" xfId="1" applyFont="1" applyBorder="1" applyAlignment="1">
      <alignment horizontal="center" vertical="center" wrapText="1"/>
    </xf>
    <xf numFmtId="0" fontId="4" fillId="0" borderId="81" xfId="1" applyFont="1" applyBorder="1" applyAlignment="1">
      <alignment horizontal="center" vertical="center" wrapText="1"/>
    </xf>
    <xf numFmtId="0" fontId="4" fillId="0" borderId="80" xfId="1" applyFont="1" applyBorder="1" applyAlignment="1">
      <alignment horizontal="center" vertical="center" wrapText="1"/>
    </xf>
    <xf numFmtId="0" fontId="3" fillId="0" borderId="0" xfId="1" applyFont="1" applyBorder="1" applyAlignment="1"/>
    <xf numFmtId="14" fontId="3" fillId="0" borderId="10" xfId="1" applyNumberFormat="1" applyFont="1" applyBorder="1" applyAlignment="1"/>
    <xf numFmtId="0" fontId="5" fillId="0" borderId="16" xfId="0" applyFont="1" applyBorder="1" applyAlignment="1"/>
    <xf numFmtId="0" fontId="15" fillId="0" borderId="10" xfId="0" applyFont="1" applyBorder="1" applyAlignment="1">
      <alignment horizontal="center" vertical="center" textRotation="90" wrapText="1"/>
    </xf>
    <xf numFmtId="0" fontId="16" fillId="0" borderId="8" xfId="0" applyFont="1" applyBorder="1" applyAlignment="1">
      <alignment horizontal="center" vertical="center" textRotation="90" wrapText="1"/>
    </xf>
    <xf numFmtId="0" fontId="15" fillId="0" borderId="8" xfId="0" applyFont="1" applyBorder="1" applyAlignment="1">
      <alignment horizontal="center" vertical="center" textRotation="90" wrapText="1"/>
    </xf>
    <xf numFmtId="0" fontId="3" fillId="0" borderId="8" xfId="0" applyFont="1" applyBorder="1" applyAlignment="1">
      <alignment horizontal="center" vertical="center" textRotation="90" wrapText="1"/>
    </xf>
    <xf numFmtId="0" fontId="3" fillId="0" borderId="10" xfId="0" applyFont="1" applyBorder="1" applyAlignment="1">
      <alignment horizontal="center" vertical="center" textRotation="90" wrapText="1"/>
    </xf>
    <xf numFmtId="0" fontId="4" fillId="0" borderId="8" xfId="0" applyFont="1" applyBorder="1" applyAlignment="1">
      <alignment horizontal="center" vertical="center" textRotation="90" wrapText="1"/>
    </xf>
    <xf numFmtId="0" fontId="17" fillId="0" borderId="10" xfId="0" applyFont="1" applyBorder="1" applyAlignment="1">
      <alignment horizontal="center" vertical="center" textRotation="90" wrapText="1"/>
    </xf>
    <xf numFmtId="0" fontId="0" fillId="10" borderId="67" xfId="0" applyFill="1" applyBorder="1" applyAlignment="1">
      <alignment horizontal="center" textRotation="90" wrapText="1"/>
    </xf>
    <xf numFmtId="0" fontId="5" fillId="10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/>
    <xf numFmtId="0" fontId="6" fillId="0" borderId="106" xfId="0" applyFont="1" applyBorder="1" applyAlignment="1">
      <alignment horizontal="center" vertical="center"/>
    </xf>
    <xf numFmtId="0" fontId="6" fillId="0" borderId="107" xfId="0" applyFont="1" applyBorder="1" applyAlignment="1">
      <alignment horizontal="center" vertical="center"/>
    </xf>
    <xf numFmtId="0" fontId="5" fillId="0" borderId="106" xfId="0" applyFont="1" applyBorder="1" applyAlignment="1">
      <alignment horizontal="center" vertical="center"/>
    </xf>
    <xf numFmtId="0" fontId="13" fillId="9" borderId="107" xfId="0" applyFont="1" applyFill="1" applyBorder="1" applyAlignment="1">
      <alignment horizontal="center"/>
    </xf>
    <xf numFmtId="0" fontId="13" fillId="9" borderId="110" xfId="0" applyFont="1" applyFill="1" applyBorder="1" applyAlignment="1">
      <alignment horizontal="center"/>
    </xf>
    <xf numFmtId="0" fontId="3" fillId="0" borderId="53" xfId="0" applyFont="1" applyBorder="1" applyAlignment="1">
      <alignment horizontal="center" textRotation="90" wrapText="1"/>
    </xf>
    <xf numFmtId="0" fontId="3" fillId="0" borderId="10" xfId="0" applyFont="1" applyBorder="1" applyAlignment="1">
      <alignment horizontal="center" textRotation="90" wrapText="1"/>
    </xf>
    <xf numFmtId="0" fontId="3" fillId="0" borderId="54" xfId="0" applyFont="1" applyBorder="1" applyAlignment="1">
      <alignment horizontal="center" textRotation="90" wrapText="1"/>
    </xf>
    <xf numFmtId="0" fontId="3" fillId="0" borderId="10" xfId="0" applyFont="1" applyBorder="1" applyAlignment="1">
      <alignment textRotation="90" wrapText="1"/>
    </xf>
    <xf numFmtId="0" fontId="4" fillId="9" borderId="10" xfId="0" applyFont="1" applyFill="1" applyBorder="1" applyAlignment="1">
      <alignment horizontal="center" textRotation="90" wrapText="1"/>
    </xf>
    <xf numFmtId="0" fontId="4" fillId="0" borderId="10" xfId="0" applyFont="1" applyBorder="1" applyAlignment="1">
      <alignment horizontal="center" textRotation="90" wrapText="1"/>
    </xf>
    <xf numFmtId="0" fontId="4" fillId="0" borderId="10" xfId="0" applyFont="1" applyBorder="1" applyAlignment="1">
      <alignment textRotation="90" wrapText="1"/>
    </xf>
    <xf numFmtId="0" fontId="4" fillId="0" borderId="54" xfId="0" applyFont="1" applyBorder="1" applyAlignment="1">
      <alignment textRotation="90" wrapText="1"/>
    </xf>
    <xf numFmtId="0" fontId="4" fillId="0" borderId="53" xfId="0" applyFont="1" applyBorder="1" applyAlignment="1">
      <alignment horizontal="center" textRotation="90" wrapText="1"/>
    </xf>
    <xf numFmtId="0" fontId="4" fillId="0" borderId="54" xfId="0" applyFont="1" applyBorder="1" applyAlignment="1">
      <alignment horizontal="center" textRotation="90" wrapText="1"/>
    </xf>
    <xf numFmtId="0" fontId="6" fillId="0" borderId="105" xfId="0" applyFont="1" applyBorder="1" applyAlignment="1">
      <alignment horizontal="center" vertical="center"/>
    </xf>
    <xf numFmtId="0" fontId="6" fillId="0" borderId="86" xfId="0" applyFont="1" applyBorder="1" applyAlignment="1">
      <alignment horizontal="center" vertical="center"/>
    </xf>
    <xf numFmtId="0" fontId="13" fillId="9" borderId="86" xfId="0" applyFont="1" applyFill="1" applyBorder="1" applyAlignment="1">
      <alignment horizontal="center"/>
    </xf>
    <xf numFmtId="0" fontId="6" fillId="0" borderId="86" xfId="0" applyFont="1" applyBorder="1" applyAlignment="1"/>
    <xf numFmtId="0" fontId="6" fillId="0" borderId="21" xfId="0" applyFont="1" applyBorder="1" applyAlignment="1">
      <alignment horizontal="center" vertical="center"/>
    </xf>
    <xf numFmtId="0" fontId="13" fillId="9" borderId="109" xfId="0" applyFont="1" applyFill="1" applyBorder="1" applyAlignment="1">
      <alignment horizontal="center"/>
    </xf>
    <xf numFmtId="0" fontId="0" fillId="0" borderId="53" xfId="0" applyBorder="1" applyAlignment="1">
      <alignment horizontal="center" textRotation="90" wrapText="1"/>
    </xf>
    <xf numFmtId="0" fontId="0" fillId="0" borderId="10" xfId="0" applyBorder="1" applyAlignment="1">
      <alignment horizontal="center" textRotation="90" wrapText="1"/>
    </xf>
    <xf numFmtId="0" fontId="0" fillId="0" borderId="54" xfId="0" applyBorder="1" applyAlignment="1">
      <alignment horizontal="center" textRotation="90" wrapText="1"/>
    </xf>
    <xf numFmtId="0" fontId="0" fillId="0" borderId="9" xfId="0" applyBorder="1" applyAlignment="1">
      <alignment textRotation="90" wrapText="1"/>
    </xf>
    <xf numFmtId="0" fontId="5" fillId="9" borderId="20" xfId="1" applyFont="1" applyFill="1" applyBorder="1" applyAlignment="1">
      <alignment horizontal="center" vertical="center"/>
    </xf>
    <xf numFmtId="0" fontId="0" fillId="0" borderId="53" xfId="0" applyBorder="1" applyAlignment="1">
      <alignment textRotation="90" wrapText="1"/>
    </xf>
    <xf numFmtId="0" fontId="6" fillId="0" borderId="10" xfId="0" applyFont="1" applyBorder="1" applyAlignment="1">
      <alignment horizontal="center" textRotation="90" wrapText="1"/>
    </xf>
    <xf numFmtId="0" fontId="0" fillId="0" borderId="14" xfId="0" applyBorder="1" applyAlignment="1">
      <alignment horizontal="center" textRotation="90" wrapText="1"/>
    </xf>
    <xf numFmtId="0" fontId="5" fillId="9" borderId="54" xfId="0" applyFont="1" applyFill="1" applyBorder="1" applyAlignment="1">
      <alignment horizontal="center" textRotation="90" wrapText="1"/>
    </xf>
    <xf numFmtId="0" fontId="6" fillId="0" borderId="4" xfId="0" applyFont="1" applyBorder="1" applyAlignment="1">
      <alignment horizontal="center" textRotation="90" wrapText="1"/>
    </xf>
    <xf numFmtId="0" fontId="6" fillId="0" borderId="8" xfId="0" applyFont="1" applyBorder="1" applyAlignment="1">
      <alignment horizontal="center" textRotation="90" wrapText="1"/>
    </xf>
    <xf numFmtId="0" fontId="6" fillId="0" borderId="9" xfId="0" applyFont="1" applyBorder="1" applyAlignment="1">
      <alignment horizontal="center" textRotation="90" wrapText="1"/>
    </xf>
    <xf numFmtId="0" fontId="6" fillId="0" borderId="54" xfId="0" applyFont="1" applyBorder="1" applyAlignment="1">
      <alignment horizontal="center" textRotation="90" wrapText="1"/>
    </xf>
    <xf numFmtId="0" fontId="5" fillId="9" borderId="70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09"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40"/>
        </patternFill>
      </fill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40"/>
        </patternFill>
      </fill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 val="0"/>
        <i val="0"/>
      </font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HUGUES~2/AppData/Local/Temp/aptitudes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sultation"/>
      <sheetName val="Nouveau"/>
      <sheetName val="Donnees"/>
      <sheetName val="param"/>
    </sheetNames>
    <sheetDataSet>
      <sheetData sheetId="0" refreshError="1"/>
      <sheetData sheetId="1" refreshError="1"/>
      <sheetData sheetId="2" refreshError="1">
        <row r="2">
          <cell r="B2" t="str">
            <v>ADAMCZYK</v>
          </cell>
        </row>
        <row r="3">
          <cell r="B3" t="str">
            <v>BIENAIME</v>
          </cell>
          <cell r="C3" t="str">
            <v>Roger</v>
          </cell>
        </row>
        <row r="5">
          <cell r="B5" t="str">
            <v>BOURLET</v>
          </cell>
          <cell r="C5" t="str">
            <v>Amanda</v>
          </cell>
        </row>
        <row r="6">
          <cell r="B6" t="str">
            <v>BRAIDOTI</v>
          </cell>
          <cell r="C6" t="str">
            <v>ludovic</v>
          </cell>
        </row>
        <row r="8">
          <cell r="B8" t="str">
            <v>BRUX</v>
          </cell>
          <cell r="C8" t="str">
            <v>Thierry</v>
          </cell>
        </row>
        <row r="9">
          <cell r="B9" t="str">
            <v>CASTIGLIONE</v>
          </cell>
          <cell r="C9" t="str">
            <v>Marie-Josée</v>
          </cell>
        </row>
        <row r="10">
          <cell r="B10" t="str">
            <v>CROVATTO</v>
          </cell>
          <cell r="C10" t="str">
            <v>Gaëlle</v>
          </cell>
        </row>
        <row r="11">
          <cell r="B11" t="str">
            <v>DEBEFFE</v>
          </cell>
          <cell r="C11" t="str">
            <v>jean Pierre</v>
          </cell>
        </row>
        <row r="12">
          <cell r="B12" t="str">
            <v>DELBECQ</v>
          </cell>
          <cell r="C12" t="str">
            <v>Eddy</v>
          </cell>
        </row>
        <row r="14">
          <cell r="B14" t="str">
            <v>DI VENTI</v>
          </cell>
          <cell r="C14" t="str">
            <v>Rosa</v>
          </cell>
        </row>
        <row r="15">
          <cell r="B15" t="str">
            <v>DOLIGER</v>
          </cell>
          <cell r="C15" t="str">
            <v>Frédéric</v>
          </cell>
        </row>
        <row r="16">
          <cell r="B16" t="str">
            <v>DOMISSE</v>
          </cell>
          <cell r="C16" t="str">
            <v>Sébastien</v>
          </cell>
        </row>
        <row r="17">
          <cell r="B17" t="str">
            <v>DUBOIS</v>
          </cell>
          <cell r="C17" t="str">
            <v>Christiane</v>
          </cell>
        </row>
        <row r="18">
          <cell r="B18" t="str">
            <v>DUBOIS</v>
          </cell>
          <cell r="C18" t="str">
            <v>Christine</v>
          </cell>
        </row>
        <row r="19">
          <cell r="B19" t="str">
            <v>DUEZ</v>
          </cell>
          <cell r="C19" t="str">
            <v>Christophe</v>
          </cell>
        </row>
        <row r="20">
          <cell r="B20" t="str">
            <v>ELHEDDADJI</v>
          </cell>
          <cell r="C20" t="str">
            <v>Djamel</v>
          </cell>
        </row>
        <row r="21">
          <cell r="B21" t="str">
            <v>FAES</v>
          </cell>
          <cell r="C21" t="str">
            <v>Francine</v>
          </cell>
        </row>
        <row r="22">
          <cell r="B22" t="str">
            <v>FUCHS</v>
          </cell>
          <cell r="C22" t="str">
            <v>Myriam</v>
          </cell>
        </row>
        <row r="23">
          <cell r="B23" t="str">
            <v>GERARDEAUX</v>
          </cell>
          <cell r="C23" t="str">
            <v>Evelyne</v>
          </cell>
        </row>
        <row r="24">
          <cell r="B24" t="str">
            <v>GOSSART</v>
          </cell>
          <cell r="C24" t="str">
            <v>Sébastien</v>
          </cell>
        </row>
        <row r="25">
          <cell r="B25" t="str">
            <v>GUILAIN</v>
          </cell>
          <cell r="C25" t="str">
            <v>Martine</v>
          </cell>
        </row>
        <row r="26">
          <cell r="B26" t="str">
            <v>KORDA</v>
          </cell>
          <cell r="C26" t="str">
            <v>Damien</v>
          </cell>
        </row>
        <row r="28">
          <cell r="B28" t="str">
            <v>LEFEVRE</v>
          </cell>
          <cell r="C28" t="str">
            <v>Didier</v>
          </cell>
        </row>
        <row r="29">
          <cell r="B29" t="str">
            <v>MACAREZ</v>
          </cell>
          <cell r="C29" t="str">
            <v>Sandrine</v>
          </cell>
        </row>
        <row r="30">
          <cell r="B30" t="str">
            <v>MARQUANT</v>
          </cell>
          <cell r="C30" t="str">
            <v>Sébastien</v>
          </cell>
        </row>
        <row r="32">
          <cell r="B32" t="str">
            <v>MENIVALLE</v>
          </cell>
          <cell r="C32" t="str">
            <v>Raymond</v>
          </cell>
        </row>
        <row r="33">
          <cell r="B33" t="str">
            <v>NOWAK</v>
          </cell>
          <cell r="C33" t="str">
            <v>Antoine</v>
          </cell>
        </row>
        <row r="34">
          <cell r="B34" t="str">
            <v>POMART</v>
          </cell>
          <cell r="C34" t="str">
            <v>Grégory</v>
          </cell>
        </row>
        <row r="36">
          <cell r="B36" t="str">
            <v>SCALBERT</v>
          </cell>
          <cell r="C36" t="str">
            <v>Rémi</v>
          </cell>
        </row>
        <row r="37">
          <cell r="B37" t="str">
            <v>SIMONIN</v>
          </cell>
          <cell r="C37" t="str">
            <v>Jérôme</v>
          </cell>
        </row>
        <row r="38">
          <cell r="B38" t="str">
            <v>SORICELLI</v>
          </cell>
          <cell r="C38" t="str">
            <v>Natalino</v>
          </cell>
        </row>
        <row r="39">
          <cell r="B39" t="str">
            <v>VAESKEN</v>
          </cell>
          <cell r="C39" t="str">
            <v>Marie-Louise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68"/>
  <sheetViews>
    <sheetView view="pageBreakPreview" topLeftCell="A4" zoomScaleNormal="60" zoomScaleSheetLayoutView="100" workbookViewId="0">
      <pane xSplit="2" ySplit="4" topLeftCell="T25" activePane="bottomRight" state="frozen"/>
      <selection activeCell="A4" sqref="A4"/>
      <selection pane="topRight" activeCell="C4" sqref="C4"/>
      <selection pane="bottomLeft" activeCell="A8" sqref="A8"/>
      <selection pane="bottomRight" activeCell="A13" sqref="A13:B42"/>
    </sheetView>
  </sheetViews>
  <sheetFormatPr baseColWidth="10" defaultRowHeight="12.75"/>
  <cols>
    <col min="1" max="1" width="19.7109375" style="3" bestFit="1" customWidth="1"/>
    <col min="2" max="2" width="14.140625" style="3" customWidth="1"/>
    <col min="3" max="4" width="7.42578125" customWidth="1"/>
    <col min="5" max="16" width="7.42578125" style="1" customWidth="1"/>
    <col min="17" max="17" width="7.42578125" style="11" customWidth="1"/>
    <col min="18" max="18" width="7.42578125" style="3" customWidth="1"/>
    <col min="19" max="19" width="7.42578125" style="1" customWidth="1"/>
    <col min="20" max="20" width="7.42578125" style="3" customWidth="1"/>
    <col min="21" max="21" width="1" style="3" customWidth="1"/>
    <col min="22" max="22" width="7.42578125" style="1" customWidth="1"/>
    <col min="23" max="23" width="7.42578125" style="3" customWidth="1"/>
    <col min="24" max="25" width="7.42578125" style="1" customWidth="1"/>
    <col min="26" max="28" width="7.42578125" customWidth="1"/>
    <col min="29" max="32" width="7.42578125" style="4" customWidth="1"/>
    <col min="33" max="33" width="7.42578125" style="1" customWidth="1"/>
    <col min="34" max="34" width="1" style="233" customWidth="1"/>
    <col min="35" max="38" width="7.42578125" customWidth="1"/>
  </cols>
  <sheetData>
    <row r="1" spans="1:38">
      <c r="A1" s="92"/>
      <c r="B1" s="93"/>
      <c r="C1" s="94"/>
      <c r="D1" s="94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3"/>
      <c r="S1" s="95"/>
      <c r="T1" s="93"/>
      <c r="U1" s="93"/>
      <c r="V1" s="95"/>
      <c r="W1" s="93"/>
      <c r="X1" s="93"/>
      <c r="Y1" s="93"/>
      <c r="Z1" s="94"/>
      <c r="AA1" s="94"/>
      <c r="AB1" s="94"/>
      <c r="AC1" s="91"/>
      <c r="AD1" s="91"/>
      <c r="AE1" s="91"/>
      <c r="AF1" s="91"/>
      <c r="AG1" s="95"/>
      <c r="AH1" s="278"/>
    </row>
    <row r="2" spans="1:38" ht="18" customHeight="1">
      <c r="A2" s="96"/>
      <c r="B2" s="97"/>
      <c r="C2" s="98"/>
      <c r="D2" s="98"/>
      <c r="E2" s="98"/>
      <c r="F2" s="98"/>
      <c r="G2" s="98"/>
      <c r="H2" s="98"/>
      <c r="I2" s="98"/>
      <c r="J2" s="98"/>
      <c r="K2" s="99"/>
      <c r="L2" s="100"/>
      <c r="M2" s="100"/>
      <c r="N2" s="101">
        <v>38869</v>
      </c>
      <c r="O2" s="101"/>
      <c r="P2" s="101"/>
      <c r="Q2" s="101"/>
      <c r="R2" s="101"/>
      <c r="S2" s="101"/>
      <c r="T2" s="101"/>
      <c r="U2" s="101"/>
      <c r="V2" s="101">
        <v>38869</v>
      </c>
      <c r="W2" s="101"/>
      <c r="X2" s="100"/>
      <c r="Y2" s="100"/>
      <c r="Z2" s="98"/>
      <c r="AA2" s="98"/>
      <c r="AB2" s="98"/>
      <c r="AC2" s="102"/>
      <c r="AD2" s="102"/>
      <c r="AE2" s="102"/>
      <c r="AF2" s="102"/>
      <c r="AG2" s="101">
        <v>38869</v>
      </c>
      <c r="AH2" s="279"/>
    </row>
    <row r="3" spans="1:38" ht="17.45" customHeight="1" thickBot="1">
      <c r="A3" s="10"/>
      <c r="B3" s="15"/>
      <c r="C3" s="173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74"/>
      <c r="V3" s="174"/>
      <c r="W3" s="174"/>
      <c r="X3" s="174"/>
      <c r="Y3" s="174"/>
      <c r="Z3" s="174"/>
      <c r="AA3" s="174"/>
      <c r="AB3" s="174"/>
      <c r="AC3" s="174"/>
      <c r="AD3" s="174"/>
      <c r="AE3" s="174"/>
      <c r="AF3" s="174"/>
      <c r="AG3" s="174"/>
      <c r="AH3" s="280"/>
    </row>
    <row r="4" spans="1:38" ht="37.5" customHeight="1" thickBot="1">
      <c r="A4" s="13">
        <f ca="1">+TODAY()</f>
        <v>41281</v>
      </c>
      <c r="B4" s="2"/>
      <c r="C4" s="288" t="s">
        <v>70</v>
      </c>
      <c r="D4" s="289"/>
      <c r="E4" s="289"/>
      <c r="F4" s="289"/>
      <c r="G4" s="289"/>
      <c r="H4" s="289"/>
      <c r="I4" s="289"/>
      <c r="J4" s="289"/>
      <c r="K4" s="289"/>
      <c r="L4" s="289"/>
      <c r="M4" s="289"/>
      <c r="N4" s="289"/>
      <c r="O4" s="289"/>
      <c r="P4" s="289"/>
      <c r="Q4" s="289"/>
      <c r="R4" s="289"/>
      <c r="S4" s="289"/>
      <c r="T4" s="290"/>
      <c r="U4" s="281"/>
      <c r="V4" s="288" t="s">
        <v>22</v>
      </c>
      <c r="W4" s="289"/>
      <c r="X4" s="289"/>
      <c r="Y4" s="289"/>
      <c r="Z4" s="289"/>
      <c r="AA4" s="289"/>
      <c r="AB4" s="289"/>
      <c r="AC4" s="289"/>
      <c r="AD4" s="289"/>
      <c r="AE4" s="289"/>
      <c r="AF4" s="289"/>
      <c r="AG4" s="289"/>
      <c r="AH4" s="197"/>
      <c r="AI4" s="288" t="s">
        <v>23</v>
      </c>
      <c r="AJ4" s="289"/>
      <c r="AK4" s="289"/>
      <c r="AL4" s="290"/>
    </row>
    <row r="5" spans="1:38" ht="12.6" customHeight="1" thickBot="1">
      <c r="A5" s="13"/>
      <c r="B5" s="2"/>
      <c r="C5" s="291"/>
      <c r="D5" s="292"/>
      <c r="E5" s="292"/>
      <c r="F5" s="292"/>
      <c r="G5" s="292"/>
      <c r="H5" s="292"/>
      <c r="I5" s="292"/>
      <c r="J5" s="292"/>
      <c r="K5" s="292"/>
      <c r="L5" s="292"/>
      <c r="M5" s="292"/>
      <c r="N5" s="292"/>
      <c r="O5" s="292"/>
      <c r="P5" s="292"/>
      <c r="Q5" s="292"/>
      <c r="R5" s="292"/>
      <c r="S5" s="292"/>
      <c r="T5" s="293"/>
      <c r="U5" s="175"/>
      <c r="V5" s="342"/>
      <c r="W5" s="341"/>
      <c r="X5" s="341"/>
      <c r="Y5" s="341"/>
      <c r="Z5" s="341"/>
      <c r="AA5" s="341"/>
      <c r="AB5" s="341"/>
      <c r="AC5" s="338" t="s">
        <v>205</v>
      </c>
      <c r="AD5" s="339"/>
      <c r="AE5" s="340"/>
      <c r="AF5" s="341"/>
      <c r="AG5" s="341"/>
      <c r="AH5" s="198"/>
      <c r="AI5" s="335"/>
      <c r="AJ5" s="336"/>
      <c r="AK5" s="336"/>
      <c r="AL5" s="337"/>
    </row>
    <row r="6" spans="1:38" ht="12.6" customHeight="1">
      <c r="A6" s="326" t="s">
        <v>0</v>
      </c>
      <c r="B6" s="328" t="s">
        <v>1</v>
      </c>
      <c r="C6" s="330" t="s">
        <v>71</v>
      </c>
      <c r="D6" s="299" t="s">
        <v>72</v>
      </c>
      <c r="E6" s="299" t="s">
        <v>73</v>
      </c>
      <c r="F6" s="299" t="s">
        <v>74</v>
      </c>
      <c r="G6" s="299" t="s">
        <v>75</v>
      </c>
      <c r="H6" s="299" t="s">
        <v>76</v>
      </c>
      <c r="I6" s="299" t="s">
        <v>77</v>
      </c>
      <c r="J6" s="299" t="s">
        <v>78</v>
      </c>
      <c r="K6" s="299" t="s">
        <v>79</v>
      </c>
      <c r="L6" s="299" t="s">
        <v>80</v>
      </c>
      <c r="M6" s="300" t="s">
        <v>81</v>
      </c>
      <c r="N6" s="302" t="s">
        <v>13</v>
      </c>
      <c r="O6" s="330" t="s">
        <v>82</v>
      </c>
      <c r="P6" s="299" t="s">
        <v>14</v>
      </c>
      <c r="Q6" s="299" t="s">
        <v>83</v>
      </c>
      <c r="R6" s="331" t="s">
        <v>16</v>
      </c>
      <c r="S6" s="299" t="s">
        <v>84</v>
      </c>
      <c r="T6" s="304" t="s">
        <v>17</v>
      </c>
      <c r="U6" s="297"/>
      <c r="V6" s="303" t="s">
        <v>85</v>
      </c>
      <c r="W6" s="301" t="s">
        <v>93</v>
      </c>
      <c r="X6" s="299" t="s">
        <v>86</v>
      </c>
      <c r="Y6" s="300" t="s">
        <v>87</v>
      </c>
      <c r="Z6" s="323" t="s">
        <v>88</v>
      </c>
      <c r="AA6" s="299" t="s">
        <v>89</v>
      </c>
      <c r="AB6" s="299" t="s">
        <v>90</v>
      </c>
      <c r="AC6" s="299" t="s">
        <v>91</v>
      </c>
      <c r="AD6" s="299" t="s">
        <v>92</v>
      </c>
      <c r="AE6" s="299" t="s">
        <v>94</v>
      </c>
      <c r="AF6" s="324" t="s">
        <v>95</v>
      </c>
      <c r="AG6" s="325" t="s">
        <v>96</v>
      </c>
      <c r="AH6" s="199"/>
      <c r="AI6" s="332" t="s">
        <v>160</v>
      </c>
      <c r="AJ6" s="333" t="s">
        <v>24</v>
      </c>
      <c r="AK6" s="322" t="s">
        <v>25</v>
      </c>
      <c r="AL6" s="334" t="s">
        <v>26</v>
      </c>
    </row>
    <row r="7" spans="1:38" ht="113.25" customHeight="1" thickBot="1">
      <c r="A7" s="327"/>
      <c r="B7" s="329"/>
      <c r="C7" s="732"/>
      <c r="D7" s="733"/>
      <c r="E7" s="733"/>
      <c r="F7" s="733"/>
      <c r="G7" s="733"/>
      <c r="H7" s="733"/>
      <c r="I7" s="733"/>
      <c r="J7" s="733"/>
      <c r="K7" s="733"/>
      <c r="L7" s="733"/>
      <c r="M7" s="734"/>
      <c r="N7" s="303"/>
      <c r="O7" s="732"/>
      <c r="P7" s="733"/>
      <c r="Q7" s="733"/>
      <c r="R7" s="735"/>
      <c r="S7" s="733"/>
      <c r="T7" s="733"/>
      <c r="U7" s="298"/>
      <c r="V7" s="303"/>
      <c r="W7" s="737"/>
      <c r="X7" s="733"/>
      <c r="Y7" s="734"/>
      <c r="Z7" s="323"/>
      <c r="AA7" s="299"/>
      <c r="AB7" s="299"/>
      <c r="AC7" s="738" t="s">
        <v>12</v>
      </c>
      <c r="AD7" s="733"/>
      <c r="AE7" s="733"/>
      <c r="AF7" s="739"/>
      <c r="AG7" s="740"/>
      <c r="AH7" s="199"/>
      <c r="AI7" s="741"/>
      <c r="AJ7" s="742"/>
      <c r="AK7" s="743"/>
      <c r="AL7" s="744"/>
    </row>
    <row r="8" spans="1:38" ht="19.5" customHeight="1">
      <c r="A8" s="645" t="s">
        <v>2</v>
      </c>
      <c r="B8" s="645" t="s">
        <v>218</v>
      </c>
      <c r="C8" s="616" t="str">
        <f>VLOOKUP(A8,Données!$A$4:$DI$40,3,FALSE)</f>
        <v>A</v>
      </c>
      <c r="D8" s="615" t="str">
        <f>VLOOKUP(A8,Données!$A$4:$DI$40,4,FALSE)</f>
        <v>B</v>
      </c>
      <c r="E8" s="615" t="str">
        <f>VLOOKUP(A8,Données!$A$4:$DI$40,5,FALSE)</f>
        <v>C</v>
      </c>
      <c r="F8" s="615" t="str">
        <f>VLOOKUP(A8,Données!$A$4:$DI$40,6,FALSE)</f>
        <v>D</v>
      </c>
      <c r="G8" s="615" t="str">
        <f>VLOOKUP(A8,Données!$A$4:$DI$40,7,FALSE)</f>
        <v>A</v>
      </c>
      <c r="H8" s="615" t="str">
        <f>VLOOKUP(A8,Données!$A$4:$DI$40,8,FALSE)</f>
        <v>B</v>
      </c>
      <c r="I8" s="615" t="str">
        <f>VLOOKUP(A8,Données!$A$4:$DI$40,9,FALSE)</f>
        <v>B</v>
      </c>
      <c r="J8" s="615" t="str">
        <f>VLOOKUP(A8,Données!$A$4:$DI$40,10,FALSE)</f>
        <v>B</v>
      </c>
      <c r="K8" s="615" t="str">
        <f>VLOOKUP(A8,Données!$A$4:$DI$40,11,FALSE)</f>
        <v>A</v>
      </c>
      <c r="L8" s="615" t="str">
        <f>VLOOKUP(A8,Données!$A$4:$DI$40,12,FALSE)</f>
        <v>B</v>
      </c>
      <c r="M8" s="615" t="str">
        <f>VLOOKUP(A8,Données!$A$4:$DI$40,13,FALSE)</f>
        <v>C</v>
      </c>
      <c r="N8" s="615" t="str">
        <f>VLOOKUP(A8,Données!$A$4:$DI$40,14,FALSE)</f>
        <v>D</v>
      </c>
      <c r="O8" s="615" t="str">
        <f>VLOOKUP(A8,Données!$A$4:$DI$40,15,FALSE)</f>
        <v>A</v>
      </c>
      <c r="P8" s="615" t="str">
        <f>VLOOKUP(A8,Données!$A$4:$DI$40,16,FALSE)</f>
        <v>B</v>
      </c>
      <c r="Q8" s="615" t="str">
        <f>VLOOKUP(A8,Données!$A$4:$DI$40,17,FALSE)</f>
        <v>B</v>
      </c>
      <c r="R8" s="615" t="str">
        <f>VLOOKUP(A8,Données!$A$4:$DI$40,18,FALSE)</f>
        <v>B</v>
      </c>
      <c r="S8" s="615" t="str">
        <f>VLOOKUP(A8,Données!$A$4:$DI$40,19,FALSE)</f>
        <v>A</v>
      </c>
      <c r="T8" s="614" t="str">
        <f>VLOOKUP(A8,Données!$A$4:$DI$40,20,FALSE)</f>
        <v>B</v>
      </c>
      <c r="U8" s="297"/>
      <c r="V8" s="616" t="str">
        <f>VLOOKUP(A8,Données!$A$4:$DI$40,21,FALSE)</f>
        <v>C</v>
      </c>
      <c r="W8" s="615" t="str">
        <f>VLOOKUP(A8,Données!$A$4:$DI$40,22,FALSE)</f>
        <v>D</v>
      </c>
      <c r="X8" s="615" t="str">
        <f>VLOOKUP(A8,Données!$A$4:$DI$40,23,FALSE)</f>
        <v>A</v>
      </c>
      <c r="Y8" s="615" t="str">
        <f>VLOOKUP(A8,Données!$A$4:$DI$40,24,FALSE)</f>
        <v>B</v>
      </c>
      <c r="Z8" s="615" t="str">
        <f>VLOOKUP(A8,Données!$A$4:$DI$40,25,FALSE)</f>
        <v>B</v>
      </c>
      <c r="AA8" s="615" t="str">
        <f>VLOOKUP(A8,Données!$A$4:$DI$40,26,FALSE)</f>
        <v>B</v>
      </c>
      <c r="AB8" s="615" t="str">
        <f>VLOOKUP(A8,Données!$A$4:$DI$40,27,FALSE)</f>
        <v>A</v>
      </c>
      <c r="AC8" s="615" t="str">
        <f>VLOOKUP(A8,Données!$A$4:$DI$40,28,FALSE)</f>
        <v>B</v>
      </c>
      <c r="AD8" s="615" t="str">
        <f>VLOOKUP(A8,Données!$A$4:$DI$40,29,FALSE)</f>
        <v>C</v>
      </c>
      <c r="AE8" s="615" t="str">
        <f>VLOOKUP(A8,Données!$A$4:$DI$40,30,FALSE)</f>
        <v>D</v>
      </c>
      <c r="AF8" s="615" t="str">
        <f>VLOOKUP(A8,Données!$A$4:$DI$40,31,FALSE)</f>
        <v>A</v>
      </c>
      <c r="AG8" s="614" t="str">
        <f>VLOOKUP(A8,Données!$A$4:$DI$40,32,FALSE)</f>
        <v>B</v>
      </c>
      <c r="AH8" s="199"/>
      <c r="AI8" s="616" t="str">
        <f>VLOOKUP(A8,Données!$A$4:$DI$40,33,FALSE)</f>
        <v>B</v>
      </c>
      <c r="AJ8" s="615" t="str">
        <f>VLOOKUP(A8,Données!$A$4:$DI$40,34,FALSE)</f>
        <v>B</v>
      </c>
      <c r="AK8" s="615" t="str">
        <f>VLOOKUP(A8,Données!$A$4:$DI$40,35,FALSE)</f>
        <v>A</v>
      </c>
      <c r="AL8" s="614" t="str">
        <f>VLOOKUP(A8,Données!$A$4:$DI$40,36,FALSE)</f>
        <v>B</v>
      </c>
    </row>
    <row r="9" spans="1:38" ht="19.5" customHeight="1" thickBot="1">
      <c r="A9" s="645" t="s">
        <v>218</v>
      </c>
      <c r="B9" s="645" t="s">
        <v>219</v>
      </c>
      <c r="C9" s="583">
        <f>VLOOKUP(A9,Données!$A$4:$DI$40,3,FALSE)</f>
        <v>0</v>
      </c>
      <c r="D9" s="582">
        <f>VLOOKUP(A9,Données!$A$4:$DI$40,4,FALSE)</f>
        <v>0</v>
      </c>
      <c r="E9" s="582" t="str">
        <f>VLOOKUP(A9,Données!$A$4:$DI$40,5,FALSE)</f>
        <v>B</v>
      </c>
      <c r="F9" s="582">
        <f>VLOOKUP(A9,Données!$A$4:$DI$40,6,FALSE)</f>
        <v>0</v>
      </c>
      <c r="G9" s="582">
        <f>VLOOKUP(A9,Données!$A$4:$DI$40,7,FALSE)</f>
        <v>0</v>
      </c>
      <c r="H9" s="582">
        <f>VLOOKUP(A9,Données!$A$4:$DI$40,8,FALSE)</f>
        <v>0</v>
      </c>
      <c r="I9" s="582">
        <f>VLOOKUP(A9,Données!$A$4:$DI$40,9,FALSE)</f>
        <v>0</v>
      </c>
      <c r="J9" s="582">
        <f>VLOOKUP(A9,Données!$A$4:$DI$40,10,FALSE)</f>
        <v>0</v>
      </c>
      <c r="K9" s="582">
        <f>VLOOKUP(A9,Données!$A$4:$DI$40,11,FALSE)</f>
        <v>0</v>
      </c>
      <c r="L9" s="582">
        <f>VLOOKUP(A9,Données!$A$4:$DI$40,12,FALSE)</f>
        <v>0</v>
      </c>
      <c r="M9" s="582">
        <f>VLOOKUP(A9,Données!$A$4:$DI$40,13,FALSE)</f>
        <v>0</v>
      </c>
      <c r="N9" s="582">
        <f>VLOOKUP(A9,Données!$A$4:$DI$40,14,FALSE)</f>
        <v>0</v>
      </c>
      <c r="O9" s="582">
        <f>VLOOKUP(A9,Données!$A$4:$DI$40,15,FALSE)</f>
        <v>0</v>
      </c>
      <c r="P9" s="582">
        <f>VLOOKUP(A9,Données!$A$4:$DI$40,16,FALSE)</f>
        <v>0</v>
      </c>
      <c r="Q9" s="582">
        <f>VLOOKUP(A9,Données!$A$4:$DI$40,17,FALSE)</f>
        <v>0</v>
      </c>
      <c r="R9" s="582">
        <f>VLOOKUP(A9,Données!$A$4:$DI$40,18,FALSE)</f>
        <v>0</v>
      </c>
      <c r="S9" s="582">
        <f>VLOOKUP(A9,Données!$A$4:$DI$40,19,FALSE)</f>
        <v>0</v>
      </c>
      <c r="T9" s="581">
        <f>VLOOKUP(A9,Données!$A$4:$DI$40,20,FALSE)</f>
        <v>0</v>
      </c>
      <c r="U9" s="298"/>
      <c r="V9" s="583">
        <f>VLOOKUP(A9,Données!$A$4:$DI$40,21,FALSE)</f>
        <v>0</v>
      </c>
      <c r="W9" s="582">
        <f>VLOOKUP(A9,Données!$A$4:$DI$40,22,FALSE)</f>
        <v>0</v>
      </c>
      <c r="X9" s="582">
        <f>VLOOKUP(A9,Données!$A$4:$DI$40,23,FALSE)</f>
        <v>0</v>
      </c>
      <c r="Y9" s="582">
        <f>VLOOKUP(A9,Données!$A$4:$DI$40,24,FALSE)</f>
        <v>0</v>
      </c>
      <c r="Z9" s="582">
        <f>VLOOKUP(A9,Données!$A$4:$DI$40,25,FALSE)</f>
        <v>0</v>
      </c>
      <c r="AA9" s="582">
        <f>VLOOKUP(A9,Données!$A$4:$DI$40,26,FALSE)</f>
        <v>0</v>
      </c>
      <c r="AB9" s="582">
        <f>VLOOKUP(A9,Données!$A$4:$DI$40,27,FALSE)</f>
        <v>0</v>
      </c>
      <c r="AC9" s="582">
        <f>VLOOKUP(A9,Données!$A$4:$DI$40,28,FALSE)</f>
        <v>0</v>
      </c>
      <c r="AD9" s="582">
        <f>VLOOKUP(A9,Données!$A$4:$DI$40,29,FALSE)</f>
        <v>0</v>
      </c>
      <c r="AE9" s="582">
        <f>VLOOKUP(A9,Données!$A$4:$DI$40,30,FALSE)</f>
        <v>0</v>
      </c>
      <c r="AF9" s="582">
        <f>VLOOKUP(A9,Données!$A$4:$DI$40,31,FALSE)</f>
        <v>0</v>
      </c>
      <c r="AG9" s="581">
        <f>VLOOKUP(A9,Données!$A$4:$DI$40,32,FALSE)</f>
        <v>0</v>
      </c>
      <c r="AH9" s="199"/>
      <c r="AI9" s="583">
        <f>VLOOKUP(A9,Données!$A$4:$DI$40,33,FALSE)</f>
        <v>0</v>
      </c>
      <c r="AJ9" s="582">
        <f>VLOOKUP(A9,Données!$A$4:$DI$40,34,FALSE)</f>
        <v>0</v>
      </c>
      <c r="AK9" s="582">
        <f>VLOOKUP(A9,Données!$A$4:$DI$40,35,FALSE)</f>
        <v>0</v>
      </c>
      <c r="AL9" s="581">
        <f>VLOOKUP(A9,Données!$A$4:$DI$40,36,FALSE)</f>
        <v>0</v>
      </c>
    </row>
    <row r="10" spans="1:38" ht="19.5" customHeight="1">
      <c r="A10" s="645" t="s">
        <v>219</v>
      </c>
      <c r="B10" s="645" t="s">
        <v>220</v>
      </c>
      <c r="C10" s="583">
        <f>VLOOKUP(A10,Données!$A$4:$DI$40,3,FALSE)</f>
        <v>0</v>
      </c>
      <c r="D10" s="582">
        <f>VLOOKUP(A10,Données!$A$4:$DI$40,4,FALSE)</f>
        <v>0</v>
      </c>
      <c r="E10" s="582">
        <f>VLOOKUP(A10,Données!$A$4:$DI$40,5,FALSE)</f>
        <v>0</v>
      </c>
      <c r="F10" s="582">
        <f>VLOOKUP(A10,Données!$A$4:$DI$40,6,FALSE)</f>
        <v>0</v>
      </c>
      <c r="G10" s="582">
        <f>VLOOKUP(A10,Données!$A$4:$DI$40,7,FALSE)</f>
        <v>0</v>
      </c>
      <c r="H10" s="582">
        <f>VLOOKUP(A10,Données!$A$4:$DI$40,8,FALSE)</f>
        <v>0</v>
      </c>
      <c r="I10" s="582">
        <f>VLOOKUP(A10,Données!$A$4:$DI$40,9,FALSE)</f>
        <v>0</v>
      </c>
      <c r="J10" s="582">
        <f>VLOOKUP(A10,Données!$A$4:$DI$40,10,FALSE)</f>
        <v>0</v>
      </c>
      <c r="K10" s="582">
        <f>VLOOKUP(A10,Données!$A$4:$DI$40,11,FALSE)</f>
        <v>0</v>
      </c>
      <c r="L10" s="582">
        <f>VLOOKUP(A10,Données!$A$4:$DI$40,12,FALSE)</f>
        <v>0</v>
      </c>
      <c r="M10" s="582">
        <f>VLOOKUP(A10,Données!$A$4:$DI$40,13,FALSE)</f>
        <v>0</v>
      </c>
      <c r="N10" s="582">
        <f>VLOOKUP(A10,Données!$A$4:$DI$40,14,FALSE)</f>
        <v>0</v>
      </c>
      <c r="O10" s="582">
        <f>VLOOKUP(A10,Données!$A$4:$DI$40,15,FALSE)</f>
        <v>0</v>
      </c>
      <c r="P10" s="582">
        <f>VLOOKUP(A10,Données!$A$4:$DI$40,16,FALSE)</f>
        <v>0</v>
      </c>
      <c r="Q10" s="582">
        <f>VLOOKUP(A10,Données!$A$4:$DI$40,17,FALSE)</f>
        <v>0</v>
      </c>
      <c r="R10" s="582">
        <f>VLOOKUP(A10,Données!$A$4:$DI$40,18,FALSE)</f>
        <v>0</v>
      </c>
      <c r="S10" s="582">
        <f>VLOOKUP(A10,Données!$A$4:$DI$40,19,FALSE)</f>
        <v>0</v>
      </c>
      <c r="T10" s="581">
        <f>VLOOKUP(A10,Données!$A$4:$DI$40,20,FALSE)</f>
        <v>0</v>
      </c>
      <c r="U10" s="297"/>
      <c r="V10" s="583">
        <f>VLOOKUP(A10,Données!$A$4:$DI$40,21,FALSE)</f>
        <v>0</v>
      </c>
      <c r="W10" s="582">
        <f>VLOOKUP(A10,Données!$A$4:$DI$40,22,FALSE)</f>
        <v>0</v>
      </c>
      <c r="X10" s="582">
        <f>VLOOKUP(A10,Données!$A$4:$DI$40,23,FALSE)</f>
        <v>0</v>
      </c>
      <c r="Y10" s="582">
        <f>VLOOKUP(A10,Données!$A$4:$DI$40,24,FALSE)</f>
        <v>0</v>
      </c>
      <c r="Z10" s="582">
        <f>VLOOKUP(A10,Données!$A$4:$DI$40,25,FALSE)</f>
        <v>0</v>
      </c>
      <c r="AA10" s="582">
        <f>VLOOKUP(A10,Données!$A$4:$DI$40,26,FALSE)</f>
        <v>0</v>
      </c>
      <c r="AB10" s="582">
        <f>VLOOKUP(A10,Données!$A$4:$DI$40,27,FALSE)</f>
        <v>0</v>
      </c>
      <c r="AC10" s="582">
        <f>VLOOKUP(A10,Données!$A$4:$DI$40,28,FALSE)</f>
        <v>0</v>
      </c>
      <c r="AD10" s="582">
        <f>VLOOKUP(A10,Données!$A$4:$DI$40,29,FALSE)</f>
        <v>0</v>
      </c>
      <c r="AE10" s="582">
        <f>VLOOKUP(A10,Données!$A$4:$DI$40,30,FALSE)</f>
        <v>0</v>
      </c>
      <c r="AF10" s="582">
        <f>VLOOKUP(A10,Données!$A$4:$DI$40,31,FALSE)</f>
        <v>0</v>
      </c>
      <c r="AG10" s="581">
        <f>VLOOKUP(A10,Données!$A$4:$DI$40,32,FALSE)</f>
        <v>0</v>
      </c>
      <c r="AH10" s="199"/>
      <c r="AI10" s="583">
        <f>VLOOKUP(A10,Données!$A$4:$DI$40,33,FALSE)</f>
        <v>0</v>
      </c>
      <c r="AJ10" s="582">
        <f>VLOOKUP(A10,Données!$A$4:$DI$40,34,FALSE)</f>
        <v>0</v>
      </c>
      <c r="AK10" s="582">
        <f>VLOOKUP(A10,Données!$A$4:$DI$40,35,FALSE)</f>
        <v>0</v>
      </c>
      <c r="AL10" s="581">
        <f>VLOOKUP(A10,Données!$A$4:$DI$40,36,FALSE)</f>
        <v>0</v>
      </c>
    </row>
    <row r="11" spans="1:38" ht="19.5" customHeight="1" thickBot="1">
      <c r="A11" s="645" t="s">
        <v>220</v>
      </c>
      <c r="B11" s="645" t="s">
        <v>221</v>
      </c>
      <c r="C11" s="583">
        <f>VLOOKUP(A11,Données!$A$4:$DI$40,3,FALSE)</f>
        <v>0</v>
      </c>
      <c r="D11" s="582">
        <f>VLOOKUP(A11,Données!$A$4:$DI$40,4,FALSE)</f>
        <v>0</v>
      </c>
      <c r="E11" s="582">
        <f>VLOOKUP(A11,Données!$A$4:$DI$40,5,FALSE)</f>
        <v>0</v>
      </c>
      <c r="F11" s="582">
        <f>VLOOKUP(A11,Données!$A$4:$DI$40,6,FALSE)</f>
        <v>0</v>
      </c>
      <c r="G11" s="582">
        <f>VLOOKUP(A11,Données!$A$4:$DI$40,7,FALSE)</f>
        <v>0</v>
      </c>
      <c r="H11" s="582">
        <f>VLOOKUP(A11,Données!$A$4:$DI$40,8,FALSE)</f>
        <v>0</v>
      </c>
      <c r="I11" s="582">
        <f>VLOOKUP(A11,Données!$A$4:$DI$40,9,FALSE)</f>
        <v>0</v>
      </c>
      <c r="J11" s="582">
        <f>VLOOKUP(A11,Données!$A$4:$DI$40,10,FALSE)</f>
        <v>0</v>
      </c>
      <c r="K11" s="582">
        <f>VLOOKUP(A11,Données!$A$4:$DI$40,11,FALSE)</f>
        <v>0</v>
      </c>
      <c r="L11" s="582">
        <f>VLOOKUP(A11,Données!$A$4:$DI$40,12,FALSE)</f>
        <v>0</v>
      </c>
      <c r="M11" s="582">
        <f>VLOOKUP(A11,Données!$A$4:$DI$40,13,FALSE)</f>
        <v>0</v>
      </c>
      <c r="N11" s="582">
        <f>VLOOKUP(A11,Données!$A$4:$DI$40,14,FALSE)</f>
        <v>0</v>
      </c>
      <c r="O11" s="582">
        <f>VLOOKUP(A11,Données!$A$4:$DI$40,15,FALSE)</f>
        <v>0</v>
      </c>
      <c r="P11" s="582">
        <f>VLOOKUP(A11,Données!$A$4:$DI$40,16,FALSE)</f>
        <v>0</v>
      </c>
      <c r="Q11" s="582">
        <f>VLOOKUP(A11,Données!$A$4:$DI$40,17,FALSE)</f>
        <v>0</v>
      </c>
      <c r="R11" s="582">
        <f>VLOOKUP(A11,Données!$A$4:$DI$40,18,FALSE)</f>
        <v>0</v>
      </c>
      <c r="S11" s="582">
        <f>VLOOKUP(A11,Données!$A$4:$DI$40,19,FALSE)</f>
        <v>0</v>
      </c>
      <c r="T11" s="581">
        <f>VLOOKUP(A11,Données!$A$4:$DI$40,20,FALSE)</f>
        <v>0</v>
      </c>
      <c r="U11" s="298"/>
      <c r="V11" s="583">
        <f>VLOOKUP(A11,Données!$A$4:$DI$40,21,FALSE)</f>
        <v>0</v>
      </c>
      <c r="W11" s="582">
        <f>VLOOKUP(A11,Données!$A$4:$DI$40,22,FALSE)</f>
        <v>0</v>
      </c>
      <c r="X11" s="582">
        <f>VLOOKUP(A11,Données!$A$4:$DI$40,23,FALSE)</f>
        <v>0</v>
      </c>
      <c r="Y11" s="582">
        <f>VLOOKUP(A11,Données!$A$4:$DI$40,24,FALSE)</f>
        <v>0</v>
      </c>
      <c r="Z11" s="582">
        <f>VLOOKUP(A11,Données!$A$4:$DI$40,25,FALSE)</f>
        <v>0</v>
      </c>
      <c r="AA11" s="582">
        <f>VLOOKUP(A11,Données!$A$4:$DI$40,26,FALSE)</f>
        <v>0</v>
      </c>
      <c r="AB11" s="582">
        <f>VLOOKUP(A11,Données!$A$4:$DI$40,27,FALSE)</f>
        <v>0</v>
      </c>
      <c r="AC11" s="582">
        <f>VLOOKUP(A11,Données!$A$4:$DI$40,28,FALSE)</f>
        <v>0</v>
      </c>
      <c r="AD11" s="582">
        <f>VLOOKUP(A11,Données!$A$4:$DI$40,29,FALSE)</f>
        <v>0</v>
      </c>
      <c r="AE11" s="582">
        <f>VLOOKUP(A11,Données!$A$4:$DI$40,30,FALSE)</f>
        <v>0</v>
      </c>
      <c r="AF11" s="582">
        <f>VLOOKUP(A11,Données!$A$4:$DI$40,31,FALSE)</f>
        <v>0</v>
      </c>
      <c r="AG11" s="581">
        <f>VLOOKUP(A11,Données!$A$4:$DI$40,32,FALSE)</f>
        <v>0</v>
      </c>
      <c r="AH11" s="199"/>
      <c r="AI11" s="583">
        <f>VLOOKUP(A11,Données!$A$4:$DI$40,33,FALSE)</f>
        <v>0</v>
      </c>
      <c r="AJ11" s="582">
        <f>VLOOKUP(A11,Données!$A$4:$DI$40,34,FALSE)</f>
        <v>0</v>
      </c>
      <c r="AK11" s="582">
        <f>VLOOKUP(A11,Données!$A$4:$DI$40,35,FALSE)</f>
        <v>0</v>
      </c>
      <c r="AL11" s="581">
        <f>VLOOKUP(A11,Données!$A$4:$DI$40,36,FALSE)</f>
        <v>0</v>
      </c>
    </row>
    <row r="12" spans="1:38" ht="19.5" customHeight="1">
      <c r="A12" s="645" t="s">
        <v>221</v>
      </c>
      <c r="B12" s="645" t="s">
        <v>222</v>
      </c>
      <c r="C12" s="583">
        <f>VLOOKUP(A12,Données!$A$4:$DI$40,3,FALSE)</f>
        <v>0</v>
      </c>
      <c r="D12" s="582">
        <f>VLOOKUP(A12,Données!$A$4:$DI$40,4,FALSE)</f>
        <v>0</v>
      </c>
      <c r="E12" s="582">
        <f>VLOOKUP(A12,Données!$A$4:$DI$40,5,FALSE)</f>
        <v>0</v>
      </c>
      <c r="F12" s="582">
        <f>VLOOKUP(A12,Données!$A$4:$DI$40,6,FALSE)</f>
        <v>0</v>
      </c>
      <c r="G12" s="582">
        <f>VLOOKUP(A12,Données!$A$4:$DI$40,7,FALSE)</f>
        <v>0</v>
      </c>
      <c r="H12" s="582">
        <f>VLOOKUP(A12,Données!$A$4:$DI$40,8,FALSE)</f>
        <v>0</v>
      </c>
      <c r="I12" s="582">
        <f>VLOOKUP(A12,Données!$A$4:$DI$40,9,FALSE)</f>
        <v>0</v>
      </c>
      <c r="J12" s="582">
        <f>VLOOKUP(A12,Données!$A$4:$DI$40,10,FALSE)</f>
        <v>0</v>
      </c>
      <c r="K12" s="582">
        <f>VLOOKUP(A12,Données!$A$4:$DI$40,11,FALSE)</f>
        <v>0</v>
      </c>
      <c r="L12" s="582">
        <f>VLOOKUP(A12,Données!$A$4:$DI$40,12,FALSE)</f>
        <v>0</v>
      </c>
      <c r="M12" s="582">
        <f>VLOOKUP(A12,Données!$A$4:$DI$40,13,FALSE)</f>
        <v>0</v>
      </c>
      <c r="N12" s="582">
        <f>VLOOKUP(A12,Données!$A$4:$DI$40,14,FALSE)</f>
        <v>0</v>
      </c>
      <c r="O12" s="582">
        <f>VLOOKUP(A12,Données!$A$4:$DI$40,15,FALSE)</f>
        <v>0</v>
      </c>
      <c r="P12" s="582">
        <f>VLOOKUP(A12,Données!$A$4:$DI$40,16,FALSE)</f>
        <v>0</v>
      </c>
      <c r="Q12" s="582">
        <f>VLOOKUP(A12,Données!$A$4:$DI$40,17,FALSE)</f>
        <v>0</v>
      </c>
      <c r="R12" s="582">
        <f>VLOOKUP(A12,Données!$A$4:$DI$40,18,FALSE)</f>
        <v>0</v>
      </c>
      <c r="S12" s="582">
        <f>VLOOKUP(A12,Données!$A$4:$DI$40,19,FALSE)</f>
        <v>0</v>
      </c>
      <c r="T12" s="581">
        <f>VLOOKUP(A12,Données!$A$4:$DI$40,20,FALSE)</f>
        <v>0</v>
      </c>
      <c r="U12" s="297"/>
      <c r="V12" s="583">
        <f>VLOOKUP(A12,Données!$A$4:$DI$40,21,FALSE)</f>
        <v>0</v>
      </c>
      <c r="W12" s="582">
        <f>VLOOKUP(A12,Données!$A$4:$DI$40,22,FALSE)</f>
        <v>0</v>
      </c>
      <c r="X12" s="582">
        <f>VLOOKUP(A12,Données!$A$4:$DI$40,23,FALSE)</f>
        <v>0</v>
      </c>
      <c r="Y12" s="582">
        <f>VLOOKUP(A12,Données!$A$4:$DI$40,24,FALSE)</f>
        <v>0</v>
      </c>
      <c r="Z12" s="582">
        <f>VLOOKUP(A12,Données!$A$4:$DI$40,25,FALSE)</f>
        <v>0</v>
      </c>
      <c r="AA12" s="582">
        <f>VLOOKUP(A12,Données!$A$4:$DI$40,26,FALSE)</f>
        <v>0</v>
      </c>
      <c r="AB12" s="582">
        <f>VLOOKUP(A12,Données!$A$4:$DI$40,27,FALSE)</f>
        <v>0</v>
      </c>
      <c r="AC12" s="582">
        <f>VLOOKUP(A12,Données!$A$4:$DI$40,28,FALSE)</f>
        <v>0</v>
      </c>
      <c r="AD12" s="582">
        <f>VLOOKUP(A12,Données!$A$4:$DI$40,29,FALSE)</f>
        <v>0</v>
      </c>
      <c r="AE12" s="582">
        <f>VLOOKUP(A12,Données!$A$4:$DI$40,30,FALSE)</f>
        <v>0</v>
      </c>
      <c r="AF12" s="582">
        <f>VLOOKUP(A12,Données!$A$4:$DI$40,31,FALSE)</f>
        <v>0</v>
      </c>
      <c r="AG12" s="581">
        <f>VLOOKUP(A12,Données!$A$4:$DI$40,32,FALSE)</f>
        <v>0</v>
      </c>
      <c r="AH12" s="199"/>
      <c r="AI12" s="583">
        <f>VLOOKUP(A12,Données!$A$4:$DI$40,33,FALSE)</f>
        <v>0</v>
      </c>
      <c r="AJ12" s="582">
        <f>VLOOKUP(A12,Données!$A$4:$DI$40,34,FALSE)</f>
        <v>0</v>
      </c>
      <c r="AK12" s="582">
        <f>VLOOKUP(A12,Données!$A$4:$DI$40,35,FALSE)</f>
        <v>0</v>
      </c>
      <c r="AL12" s="581">
        <f>VLOOKUP(A12,Données!$A$4:$DI$40,36,FALSE)</f>
        <v>0</v>
      </c>
    </row>
    <row r="13" spans="1:38" ht="19.5" customHeight="1" thickBot="1">
      <c r="A13" s="6"/>
      <c r="B13" s="194"/>
      <c r="C13" s="583" t="e">
        <f>VLOOKUP(A13,Données!$A$4:$DI$40,3,FALSE)</f>
        <v>#N/A</v>
      </c>
      <c r="D13" s="582" t="e">
        <f>VLOOKUP(A13,Données!$A$4:$DI$40,4,FALSE)</f>
        <v>#N/A</v>
      </c>
      <c r="E13" s="582" t="e">
        <f>VLOOKUP(A13,Données!$A$4:$DI$40,5,FALSE)</f>
        <v>#N/A</v>
      </c>
      <c r="F13" s="582" t="e">
        <f>VLOOKUP(A13,Données!$A$4:$DI$40,6,FALSE)</f>
        <v>#N/A</v>
      </c>
      <c r="G13" s="582" t="e">
        <f>VLOOKUP(A13,Données!$A$4:$DI$40,7,FALSE)</f>
        <v>#N/A</v>
      </c>
      <c r="H13" s="582" t="e">
        <f>VLOOKUP(A13,Données!$A$4:$DI$40,8,FALSE)</f>
        <v>#N/A</v>
      </c>
      <c r="I13" s="582" t="e">
        <f>VLOOKUP(A13,Données!$A$4:$DI$40,9,FALSE)</f>
        <v>#N/A</v>
      </c>
      <c r="J13" s="582" t="e">
        <f>VLOOKUP(A13,Données!$A$4:$DI$40,10,FALSE)</f>
        <v>#N/A</v>
      </c>
      <c r="K13" s="582" t="e">
        <f>VLOOKUP(A13,Données!$A$4:$DI$40,11,FALSE)</f>
        <v>#N/A</v>
      </c>
      <c r="L13" s="582" t="e">
        <f>VLOOKUP(A13,Données!$A$4:$DI$40,12,FALSE)</f>
        <v>#N/A</v>
      </c>
      <c r="M13" s="582" t="e">
        <f>VLOOKUP(A13,Données!$A$4:$DI$40,13,FALSE)</f>
        <v>#N/A</v>
      </c>
      <c r="N13" s="582" t="e">
        <f>VLOOKUP(A13,Données!$A$4:$DI$40,14,FALSE)</f>
        <v>#N/A</v>
      </c>
      <c r="O13" s="582" t="e">
        <f>VLOOKUP(A13,Données!$A$4:$DI$40,15,FALSE)</f>
        <v>#N/A</v>
      </c>
      <c r="P13" s="582" t="e">
        <f>VLOOKUP(A13,Données!$A$4:$DI$40,16,FALSE)</f>
        <v>#N/A</v>
      </c>
      <c r="Q13" s="582" t="e">
        <f>VLOOKUP(A13,Données!$A$4:$DI$40,17,FALSE)</f>
        <v>#N/A</v>
      </c>
      <c r="R13" s="582" t="e">
        <f>VLOOKUP(A13,Données!$A$4:$DI$40,18,FALSE)</f>
        <v>#N/A</v>
      </c>
      <c r="S13" s="582" t="e">
        <f>VLOOKUP(A13,Données!$A$4:$DI$40,19,FALSE)</f>
        <v>#N/A</v>
      </c>
      <c r="T13" s="581" t="e">
        <f>VLOOKUP(A13,Données!$A$4:$DI$40,20,FALSE)</f>
        <v>#N/A</v>
      </c>
      <c r="U13" s="298"/>
      <c r="V13" s="583" t="e">
        <f>VLOOKUP(A13,Données!$A$4:$DI$40,21,FALSE)</f>
        <v>#N/A</v>
      </c>
      <c r="W13" s="582" t="e">
        <f>VLOOKUP(A13,Données!$A$4:$DI$40,22,FALSE)</f>
        <v>#N/A</v>
      </c>
      <c r="X13" s="582" t="e">
        <f>VLOOKUP(A13,Données!$A$4:$DI$40,23,FALSE)</f>
        <v>#N/A</v>
      </c>
      <c r="Y13" s="582" t="e">
        <f>VLOOKUP(A13,Données!$A$4:$DI$40,24,FALSE)</f>
        <v>#N/A</v>
      </c>
      <c r="Z13" s="582" t="e">
        <f>VLOOKUP(A13,Données!$A$4:$DI$40,25,FALSE)</f>
        <v>#N/A</v>
      </c>
      <c r="AA13" s="582" t="e">
        <f>VLOOKUP(A13,Données!$A$4:$DI$40,26,FALSE)</f>
        <v>#N/A</v>
      </c>
      <c r="AB13" s="582" t="e">
        <f>VLOOKUP(A13,Données!$A$4:$DI$40,27,FALSE)</f>
        <v>#N/A</v>
      </c>
      <c r="AC13" s="582" t="e">
        <f>VLOOKUP(A13,Données!$A$4:$DI$40,28,FALSE)</f>
        <v>#N/A</v>
      </c>
      <c r="AD13" s="582" t="e">
        <f>VLOOKUP(A13,Données!$A$4:$DI$40,29,FALSE)</f>
        <v>#N/A</v>
      </c>
      <c r="AE13" s="582" t="e">
        <f>VLOOKUP(A13,Données!$A$4:$DI$40,30,FALSE)</f>
        <v>#N/A</v>
      </c>
      <c r="AF13" s="582" t="e">
        <f>VLOOKUP(A13,Données!$A$4:$DI$40,31,FALSE)</f>
        <v>#N/A</v>
      </c>
      <c r="AG13" s="581" t="e">
        <f>VLOOKUP(A13,Données!$A$4:$DI$40,32,FALSE)</f>
        <v>#N/A</v>
      </c>
      <c r="AH13" s="199"/>
      <c r="AI13" s="583" t="e">
        <f>VLOOKUP(A13,Données!$A$4:$DI$40,33,FALSE)</f>
        <v>#N/A</v>
      </c>
      <c r="AJ13" s="582" t="e">
        <f>VLOOKUP(A13,Données!$A$4:$DI$40,34,FALSE)</f>
        <v>#N/A</v>
      </c>
      <c r="AK13" s="582" t="e">
        <f>VLOOKUP(A13,Données!$A$4:$DI$40,35,FALSE)</f>
        <v>#N/A</v>
      </c>
      <c r="AL13" s="581" t="e">
        <f>VLOOKUP(A13,Données!$A$4:$DI$40,36,FALSE)</f>
        <v>#N/A</v>
      </c>
    </row>
    <row r="14" spans="1:38" ht="19.5" customHeight="1">
      <c r="A14" s="6"/>
      <c r="B14" s="194"/>
      <c r="C14" s="583" t="e">
        <f>VLOOKUP(A14,Données!$A$4:$DI$40,3,FALSE)</f>
        <v>#N/A</v>
      </c>
      <c r="D14" s="582" t="e">
        <f>VLOOKUP(A14,Données!$A$4:$DI$40,4,FALSE)</f>
        <v>#N/A</v>
      </c>
      <c r="E14" s="582" t="e">
        <f>VLOOKUP(A14,Données!$A$4:$DI$40,5,FALSE)</f>
        <v>#N/A</v>
      </c>
      <c r="F14" s="582" t="e">
        <f>VLOOKUP(A14,Données!$A$4:$DI$40,6,FALSE)</f>
        <v>#N/A</v>
      </c>
      <c r="G14" s="582" t="e">
        <f>VLOOKUP(A14,Données!$A$4:$DI$40,7,FALSE)</f>
        <v>#N/A</v>
      </c>
      <c r="H14" s="582" t="e">
        <f>VLOOKUP(A14,Données!$A$4:$DI$40,8,FALSE)</f>
        <v>#N/A</v>
      </c>
      <c r="I14" s="582" t="e">
        <f>VLOOKUP(A14,Données!$A$4:$DI$40,9,FALSE)</f>
        <v>#N/A</v>
      </c>
      <c r="J14" s="582" t="e">
        <f>VLOOKUP(A14,Données!$A$4:$DI$40,10,FALSE)</f>
        <v>#N/A</v>
      </c>
      <c r="K14" s="582" t="e">
        <f>VLOOKUP(A14,Données!$A$4:$DI$40,11,FALSE)</f>
        <v>#N/A</v>
      </c>
      <c r="L14" s="582" t="e">
        <f>VLOOKUP(A14,Données!$A$4:$DI$40,12,FALSE)</f>
        <v>#N/A</v>
      </c>
      <c r="M14" s="582" t="e">
        <f>VLOOKUP(A14,Données!$A$4:$DI$40,13,FALSE)</f>
        <v>#N/A</v>
      </c>
      <c r="N14" s="582" t="e">
        <f>VLOOKUP(A14,Données!$A$4:$DI$40,14,FALSE)</f>
        <v>#N/A</v>
      </c>
      <c r="O14" s="582" t="e">
        <f>VLOOKUP(A14,Données!$A$4:$DI$40,15,FALSE)</f>
        <v>#N/A</v>
      </c>
      <c r="P14" s="582" t="e">
        <f>VLOOKUP(A14,Données!$A$4:$DI$40,16,FALSE)</f>
        <v>#N/A</v>
      </c>
      <c r="Q14" s="582" t="e">
        <f>VLOOKUP(A14,Données!$A$4:$DI$40,17,FALSE)</f>
        <v>#N/A</v>
      </c>
      <c r="R14" s="582" t="e">
        <f>VLOOKUP(A14,Données!$A$4:$DI$40,18,FALSE)</f>
        <v>#N/A</v>
      </c>
      <c r="S14" s="582" t="e">
        <f>VLOOKUP(A14,Données!$A$4:$DI$40,19,FALSE)</f>
        <v>#N/A</v>
      </c>
      <c r="T14" s="581" t="e">
        <f>VLOOKUP(A14,Données!$A$4:$DI$40,20,FALSE)</f>
        <v>#N/A</v>
      </c>
      <c r="U14" s="297"/>
      <c r="V14" s="583" t="e">
        <f>VLOOKUP(A14,Données!$A$4:$DI$40,21,FALSE)</f>
        <v>#N/A</v>
      </c>
      <c r="W14" s="582" t="e">
        <f>VLOOKUP(A14,Données!$A$4:$DI$40,22,FALSE)</f>
        <v>#N/A</v>
      </c>
      <c r="X14" s="582" t="e">
        <f>VLOOKUP(A14,Données!$A$4:$DI$40,23,FALSE)</f>
        <v>#N/A</v>
      </c>
      <c r="Y14" s="582" t="e">
        <f>VLOOKUP(A14,Données!$A$4:$DI$40,24,FALSE)</f>
        <v>#N/A</v>
      </c>
      <c r="Z14" s="582" t="e">
        <f>VLOOKUP(A14,Données!$A$4:$DI$40,25,FALSE)</f>
        <v>#N/A</v>
      </c>
      <c r="AA14" s="582" t="e">
        <f>VLOOKUP(A14,Données!$A$4:$DI$40,26,FALSE)</f>
        <v>#N/A</v>
      </c>
      <c r="AB14" s="582" t="e">
        <f>VLOOKUP(A14,Données!$A$4:$DI$40,27,FALSE)</f>
        <v>#N/A</v>
      </c>
      <c r="AC14" s="582" t="e">
        <f>VLOOKUP(A14,Données!$A$4:$DI$40,28,FALSE)</f>
        <v>#N/A</v>
      </c>
      <c r="AD14" s="582" t="e">
        <f>VLOOKUP(A14,Données!$A$4:$DI$40,29,FALSE)</f>
        <v>#N/A</v>
      </c>
      <c r="AE14" s="582" t="e">
        <f>VLOOKUP(A14,Données!$A$4:$DI$40,30,FALSE)</f>
        <v>#N/A</v>
      </c>
      <c r="AF14" s="582" t="e">
        <f>VLOOKUP(A14,Données!$A$4:$DI$40,31,FALSE)</f>
        <v>#N/A</v>
      </c>
      <c r="AG14" s="581" t="e">
        <f>VLOOKUP(A14,Données!$A$4:$DI$40,32,FALSE)</f>
        <v>#N/A</v>
      </c>
      <c r="AH14" s="199"/>
      <c r="AI14" s="583" t="e">
        <f>VLOOKUP(A14,Données!$A$4:$DI$40,33,FALSE)</f>
        <v>#N/A</v>
      </c>
      <c r="AJ14" s="582" t="e">
        <f>VLOOKUP(A14,Données!$A$4:$DI$40,34,FALSE)</f>
        <v>#N/A</v>
      </c>
      <c r="AK14" s="582" t="e">
        <f>VLOOKUP(A14,Données!$A$4:$DI$40,35,FALSE)</f>
        <v>#N/A</v>
      </c>
      <c r="AL14" s="581" t="e">
        <f>VLOOKUP(A14,Données!$A$4:$DI$40,36,FALSE)</f>
        <v>#N/A</v>
      </c>
    </row>
    <row r="15" spans="1:38" ht="19.5" customHeight="1" thickBot="1">
      <c r="A15" s="6"/>
      <c r="B15" s="194"/>
      <c r="C15" s="583" t="e">
        <f>VLOOKUP(A15,Données!$A$4:$DI$40,3,FALSE)</f>
        <v>#N/A</v>
      </c>
      <c r="D15" s="582" t="e">
        <f>VLOOKUP(A15,Données!$A$4:$DI$40,4,FALSE)</f>
        <v>#N/A</v>
      </c>
      <c r="E15" s="582" t="e">
        <f>VLOOKUP(A15,Données!$A$4:$DI$40,5,FALSE)</f>
        <v>#N/A</v>
      </c>
      <c r="F15" s="582" t="e">
        <f>VLOOKUP(A15,Données!$A$4:$DI$40,6,FALSE)</f>
        <v>#N/A</v>
      </c>
      <c r="G15" s="582" t="e">
        <f>VLOOKUP(A15,Données!$A$4:$DI$40,7,FALSE)</f>
        <v>#N/A</v>
      </c>
      <c r="H15" s="582" t="e">
        <f>VLOOKUP(A15,Données!$A$4:$DI$40,8,FALSE)</f>
        <v>#N/A</v>
      </c>
      <c r="I15" s="582" t="e">
        <f>VLOOKUP(A15,Données!$A$4:$DI$40,9,FALSE)</f>
        <v>#N/A</v>
      </c>
      <c r="J15" s="582" t="e">
        <f>VLOOKUP(A15,Données!$A$4:$DI$40,10,FALSE)</f>
        <v>#N/A</v>
      </c>
      <c r="K15" s="582" t="e">
        <f>VLOOKUP(A15,Données!$A$4:$DI$40,11,FALSE)</f>
        <v>#N/A</v>
      </c>
      <c r="L15" s="582" t="e">
        <f>VLOOKUP(A15,Données!$A$4:$DI$40,12,FALSE)</f>
        <v>#N/A</v>
      </c>
      <c r="M15" s="582" t="e">
        <f>VLOOKUP(A15,Données!$A$4:$DI$40,13,FALSE)</f>
        <v>#N/A</v>
      </c>
      <c r="N15" s="582" t="e">
        <f>VLOOKUP(A15,Données!$A$4:$DI$40,14,FALSE)</f>
        <v>#N/A</v>
      </c>
      <c r="O15" s="582" t="e">
        <f>VLOOKUP(A15,Données!$A$4:$DI$40,15,FALSE)</f>
        <v>#N/A</v>
      </c>
      <c r="P15" s="582" t="e">
        <f>VLOOKUP(A15,Données!$A$4:$DI$40,16,FALSE)</f>
        <v>#N/A</v>
      </c>
      <c r="Q15" s="582" t="e">
        <f>VLOOKUP(A15,Données!$A$4:$DI$40,17,FALSE)</f>
        <v>#N/A</v>
      </c>
      <c r="R15" s="582" t="e">
        <f>VLOOKUP(A15,Données!$A$4:$DI$40,18,FALSE)</f>
        <v>#N/A</v>
      </c>
      <c r="S15" s="582" t="e">
        <f>VLOOKUP(A15,Données!$A$4:$DI$40,19,FALSE)</f>
        <v>#N/A</v>
      </c>
      <c r="T15" s="581" t="e">
        <f>VLOOKUP(A15,Données!$A$4:$DI$40,20,FALSE)</f>
        <v>#N/A</v>
      </c>
      <c r="U15" s="298"/>
      <c r="V15" s="583" t="e">
        <f>VLOOKUP(A15,Données!$A$4:$DI$40,21,FALSE)</f>
        <v>#N/A</v>
      </c>
      <c r="W15" s="582" t="e">
        <f>VLOOKUP(A15,Données!$A$4:$DI$40,22,FALSE)</f>
        <v>#N/A</v>
      </c>
      <c r="X15" s="582" t="e">
        <f>VLOOKUP(A15,Données!$A$4:$DI$40,23,FALSE)</f>
        <v>#N/A</v>
      </c>
      <c r="Y15" s="582" t="e">
        <f>VLOOKUP(A15,Données!$A$4:$DI$40,24,FALSE)</f>
        <v>#N/A</v>
      </c>
      <c r="Z15" s="582" t="e">
        <f>VLOOKUP(A15,Données!$A$4:$DI$40,25,FALSE)</f>
        <v>#N/A</v>
      </c>
      <c r="AA15" s="582" t="e">
        <f>VLOOKUP(A15,Données!$A$4:$DI$40,26,FALSE)</f>
        <v>#N/A</v>
      </c>
      <c r="AB15" s="582" t="e">
        <f>VLOOKUP(A15,Données!$A$4:$DI$40,27,FALSE)</f>
        <v>#N/A</v>
      </c>
      <c r="AC15" s="582" t="e">
        <f>VLOOKUP(A15,Données!$A$4:$DI$40,28,FALSE)</f>
        <v>#N/A</v>
      </c>
      <c r="AD15" s="582" t="e">
        <f>VLOOKUP(A15,Données!$A$4:$DI$40,29,FALSE)</f>
        <v>#N/A</v>
      </c>
      <c r="AE15" s="582" t="e">
        <f>VLOOKUP(A15,Données!$A$4:$DI$40,30,FALSE)</f>
        <v>#N/A</v>
      </c>
      <c r="AF15" s="582" t="e">
        <f>VLOOKUP(A15,Données!$A$4:$DI$40,31,FALSE)</f>
        <v>#N/A</v>
      </c>
      <c r="AG15" s="581" t="e">
        <f>VLOOKUP(A15,Données!$A$4:$DI$40,32,FALSE)</f>
        <v>#N/A</v>
      </c>
      <c r="AH15" s="199"/>
      <c r="AI15" s="583" t="e">
        <f>VLOOKUP(A15,Données!$A$4:$DI$40,33,FALSE)</f>
        <v>#N/A</v>
      </c>
      <c r="AJ15" s="582" t="e">
        <f>VLOOKUP(A15,Données!$A$4:$DI$40,34,FALSE)</f>
        <v>#N/A</v>
      </c>
      <c r="AK15" s="582" t="e">
        <f>VLOOKUP(A15,Données!$A$4:$DI$40,35,FALSE)</f>
        <v>#N/A</v>
      </c>
      <c r="AL15" s="581" t="e">
        <f>VLOOKUP(A15,Données!$A$4:$DI$40,36,FALSE)</f>
        <v>#N/A</v>
      </c>
    </row>
    <row r="16" spans="1:38" ht="19.5" customHeight="1">
      <c r="A16" s="6"/>
      <c r="B16" s="194"/>
      <c r="C16" s="583" t="e">
        <f>VLOOKUP(A16,Données!$A$4:$DI$40,3,FALSE)</f>
        <v>#N/A</v>
      </c>
      <c r="D16" s="582" t="e">
        <f>VLOOKUP(A16,Données!$A$4:$DI$40,4,FALSE)</f>
        <v>#N/A</v>
      </c>
      <c r="E16" s="582" t="e">
        <f>VLOOKUP(A16,Données!$A$4:$DI$40,5,FALSE)</f>
        <v>#N/A</v>
      </c>
      <c r="F16" s="582" t="e">
        <f>VLOOKUP(A16,Données!$A$4:$DI$40,6,FALSE)</f>
        <v>#N/A</v>
      </c>
      <c r="G16" s="582" t="e">
        <f>VLOOKUP(A16,Données!$A$4:$DI$40,7,FALSE)</f>
        <v>#N/A</v>
      </c>
      <c r="H16" s="582" t="e">
        <f>VLOOKUP(A16,Données!$A$4:$DI$40,8,FALSE)</f>
        <v>#N/A</v>
      </c>
      <c r="I16" s="582" t="e">
        <f>VLOOKUP(A16,Données!$A$4:$DI$40,9,FALSE)</f>
        <v>#N/A</v>
      </c>
      <c r="J16" s="582" t="e">
        <f>VLOOKUP(A16,Données!$A$4:$DI$40,10,FALSE)</f>
        <v>#N/A</v>
      </c>
      <c r="K16" s="582" t="e">
        <f>VLOOKUP(A16,Données!$A$4:$DI$40,11,FALSE)</f>
        <v>#N/A</v>
      </c>
      <c r="L16" s="582" t="e">
        <f>VLOOKUP(A16,Données!$A$4:$DI$40,12,FALSE)</f>
        <v>#N/A</v>
      </c>
      <c r="M16" s="582" t="e">
        <f>VLOOKUP(A16,Données!$A$4:$DI$40,13,FALSE)</f>
        <v>#N/A</v>
      </c>
      <c r="N16" s="582" t="e">
        <f>VLOOKUP(A16,Données!$A$4:$DI$40,14,FALSE)</f>
        <v>#N/A</v>
      </c>
      <c r="O16" s="582" t="e">
        <f>VLOOKUP(A16,Données!$A$4:$DI$40,15,FALSE)</f>
        <v>#N/A</v>
      </c>
      <c r="P16" s="582" t="e">
        <f>VLOOKUP(A16,Données!$A$4:$DI$40,16,FALSE)</f>
        <v>#N/A</v>
      </c>
      <c r="Q16" s="582" t="e">
        <f>VLOOKUP(A16,Données!$A$4:$DI$40,17,FALSE)</f>
        <v>#N/A</v>
      </c>
      <c r="R16" s="582" t="e">
        <f>VLOOKUP(A16,Données!$A$4:$DI$40,18,FALSE)</f>
        <v>#N/A</v>
      </c>
      <c r="S16" s="582" t="e">
        <f>VLOOKUP(A16,Données!$A$4:$DI$40,19,FALSE)</f>
        <v>#N/A</v>
      </c>
      <c r="T16" s="581" t="e">
        <f>VLOOKUP(A16,Données!$A$4:$DI$40,20,FALSE)</f>
        <v>#N/A</v>
      </c>
      <c r="U16" s="297"/>
      <c r="V16" s="583" t="e">
        <f>VLOOKUP(A16,Données!$A$4:$DI$40,21,FALSE)</f>
        <v>#N/A</v>
      </c>
      <c r="W16" s="582" t="e">
        <f>VLOOKUP(A16,Données!$A$4:$DI$40,22,FALSE)</f>
        <v>#N/A</v>
      </c>
      <c r="X16" s="582" t="e">
        <f>VLOOKUP(A16,Données!$A$4:$DI$40,23,FALSE)</f>
        <v>#N/A</v>
      </c>
      <c r="Y16" s="582" t="e">
        <f>VLOOKUP(A16,Données!$A$4:$DI$40,24,FALSE)</f>
        <v>#N/A</v>
      </c>
      <c r="Z16" s="582" t="e">
        <f>VLOOKUP(A16,Données!$A$4:$DI$40,25,FALSE)</f>
        <v>#N/A</v>
      </c>
      <c r="AA16" s="582" t="e">
        <f>VLOOKUP(A16,Données!$A$4:$DI$40,26,FALSE)</f>
        <v>#N/A</v>
      </c>
      <c r="AB16" s="582" t="e">
        <f>VLOOKUP(A16,Données!$A$4:$DI$40,27,FALSE)</f>
        <v>#N/A</v>
      </c>
      <c r="AC16" s="582" t="e">
        <f>VLOOKUP(A16,Données!$A$4:$DI$40,28,FALSE)</f>
        <v>#N/A</v>
      </c>
      <c r="AD16" s="582" t="e">
        <f>VLOOKUP(A16,Données!$A$4:$DI$40,29,FALSE)</f>
        <v>#N/A</v>
      </c>
      <c r="AE16" s="582" t="e">
        <f>VLOOKUP(A16,Données!$A$4:$DI$40,30,FALSE)</f>
        <v>#N/A</v>
      </c>
      <c r="AF16" s="582" t="e">
        <f>VLOOKUP(A16,Données!$A$4:$DI$40,31,FALSE)</f>
        <v>#N/A</v>
      </c>
      <c r="AG16" s="581" t="e">
        <f>VLOOKUP(A16,Données!$A$4:$DI$40,32,FALSE)</f>
        <v>#N/A</v>
      </c>
      <c r="AH16" s="199"/>
      <c r="AI16" s="583" t="e">
        <f>VLOOKUP(A16,Données!$A$4:$DI$40,33,FALSE)</f>
        <v>#N/A</v>
      </c>
      <c r="AJ16" s="582" t="e">
        <f>VLOOKUP(A16,Données!$A$4:$DI$40,34,FALSE)</f>
        <v>#N/A</v>
      </c>
      <c r="AK16" s="582" t="e">
        <f>VLOOKUP(A16,Données!$A$4:$DI$40,35,FALSE)</f>
        <v>#N/A</v>
      </c>
      <c r="AL16" s="581" t="e">
        <f>VLOOKUP(A16,Données!$A$4:$DI$40,36,FALSE)</f>
        <v>#N/A</v>
      </c>
    </row>
    <row r="17" spans="1:43" ht="19.5" customHeight="1" thickBot="1">
      <c r="A17" s="149"/>
      <c r="B17" s="699"/>
      <c r="C17" s="583" t="e">
        <f>VLOOKUP(A17,Données!$A$4:$DI$40,3,FALSE)</f>
        <v>#N/A</v>
      </c>
      <c r="D17" s="582" t="e">
        <f>VLOOKUP(A17,Données!$A$4:$DI$40,4,FALSE)</f>
        <v>#N/A</v>
      </c>
      <c r="E17" s="582" t="e">
        <f>VLOOKUP(A17,Données!$A$4:$DI$40,5,FALSE)</f>
        <v>#N/A</v>
      </c>
      <c r="F17" s="582" t="e">
        <f>VLOOKUP(A17,Données!$A$4:$DI$40,6,FALSE)</f>
        <v>#N/A</v>
      </c>
      <c r="G17" s="582" t="e">
        <f>VLOOKUP(A17,Données!$A$4:$DI$40,7,FALSE)</f>
        <v>#N/A</v>
      </c>
      <c r="H17" s="582" t="e">
        <f>VLOOKUP(A17,Données!$A$4:$DI$40,8,FALSE)</f>
        <v>#N/A</v>
      </c>
      <c r="I17" s="582" t="e">
        <f>VLOOKUP(A17,Données!$A$4:$DI$40,9,FALSE)</f>
        <v>#N/A</v>
      </c>
      <c r="J17" s="582" t="e">
        <f>VLOOKUP(A17,Données!$A$4:$DI$40,10,FALSE)</f>
        <v>#N/A</v>
      </c>
      <c r="K17" s="582" t="e">
        <f>VLOOKUP(A17,Données!$A$4:$DI$40,11,FALSE)</f>
        <v>#N/A</v>
      </c>
      <c r="L17" s="582" t="e">
        <f>VLOOKUP(A17,Données!$A$4:$DI$40,12,FALSE)</f>
        <v>#N/A</v>
      </c>
      <c r="M17" s="582" t="e">
        <f>VLOOKUP(A17,Données!$A$4:$DI$40,13,FALSE)</f>
        <v>#N/A</v>
      </c>
      <c r="N17" s="582" t="e">
        <f>VLOOKUP(A17,Données!$A$4:$DI$40,14,FALSE)</f>
        <v>#N/A</v>
      </c>
      <c r="O17" s="582" t="e">
        <f>VLOOKUP(A17,Données!$A$4:$DI$40,15,FALSE)</f>
        <v>#N/A</v>
      </c>
      <c r="P17" s="582" t="e">
        <f>VLOOKUP(A17,Données!$A$4:$DI$40,16,FALSE)</f>
        <v>#N/A</v>
      </c>
      <c r="Q17" s="582" t="e">
        <f>VLOOKUP(A17,Données!$A$4:$DI$40,17,FALSE)</f>
        <v>#N/A</v>
      </c>
      <c r="R17" s="582" t="e">
        <f>VLOOKUP(A17,Données!$A$4:$DI$40,18,FALSE)</f>
        <v>#N/A</v>
      </c>
      <c r="S17" s="582" t="e">
        <f>VLOOKUP(A17,Données!$A$4:$DI$40,19,FALSE)</f>
        <v>#N/A</v>
      </c>
      <c r="T17" s="581" t="e">
        <f>VLOOKUP(A17,Données!$A$4:$DI$40,20,FALSE)</f>
        <v>#N/A</v>
      </c>
      <c r="U17" s="298"/>
      <c r="V17" s="583" t="e">
        <f>VLOOKUP(A17,Données!$A$4:$DI$40,21,FALSE)</f>
        <v>#N/A</v>
      </c>
      <c r="W17" s="582" t="e">
        <f>VLOOKUP(A17,Données!$A$4:$DI$40,22,FALSE)</f>
        <v>#N/A</v>
      </c>
      <c r="X17" s="582" t="e">
        <f>VLOOKUP(A17,Données!$A$4:$DI$40,23,FALSE)</f>
        <v>#N/A</v>
      </c>
      <c r="Y17" s="582" t="e">
        <f>VLOOKUP(A17,Données!$A$4:$DI$40,24,FALSE)</f>
        <v>#N/A</v>
      </c>
      <c r="Z17" s="582" t="e">
        <f>VLOOKUP(A17,Données!$A$4:$DI$40,25,FALSE)</f>
        <v>#N/A</v>
      </c>
      <c r="AA17" s="582" t="e">
        <f>VLOOKUP(A17,Données!$A$4:$DI$40,26,FALSE)</f>
        <v>#N/A</v>
      </c>
      <c r="AB17" s="582" t="e">
        <f>VLOOKUP(A17,Données!$A$4:$DI$40,27,FALSE)</f>
        <v>#N/A</v>
      </c>
      <c r="AC17" s="582" t="e">
        <f>VLOOKUP(A17,Données!$A$4:$DI$40,28,FALSE)</f>
        <v>#N/A</v>
      </c>
      <c r="AD17" s="582" t="e">
        <f>VLOOKUP(A17,Données!$A$4:$DI$40,29,FALSE)</f>
        <v>#N/A</v>
      </c>
      <c r="AE17" s="582" t="e">
        <f>VLOOKUP(A17,Données!$A$4:$DI$40,30,FALSE)</f>
        <v>#N/A</v>
      </c>
      <c r="AF17" s="582" t="e">
        <f>VLOOKUP(A17,Données!$A$4:$DI$40,31,FALSE)</f>
        <v>#N/A</v>
      </c>
      <c r="AG17" s="581" t="e">
        <f>VLOOKUP(A17,Données!$A$4:$DI$40,32,FALSE)</f>
        <v>#N/A</v>
      </c>
      <c r="AH17" s="199"/>
      <c r="AI17" s="583" t="e">
        <f>VLOOKUP(A17,Données!$A$4:$DI$40,33,FALSE)</f>
        <v>#N/A</v>
      </c>
      <c r="AJ17" s="582" t="e">
        <f>VLOOKUP(A17,Données!$A$4:$DI$40,34,FALSE)</f>
        <v>#N/A</v>
      </c>
      <c r="AK17" s="582" t="e">
        <f>VLOOKUP(A17,Données!$A$4:$DI$40,35,FALSE)</f>
        <v>#N/A</v>
      </c>
      <c r="AL17" s="581" t="e">
        <f>VLOOKUP(A17,Données!$A$4:$DI$40,36,FALSE)</f>
        <v>#N/A</v>
      </c>
    </row>
    <row r="18" spans="1:43" ht="19.5" customHeight="1">
      <c r="A18" s="6"/>
      <c r="B18" s="194"/>
      <c r="C18" s="583" t="e">
        <f>VLOOKUP(A18,Données!$A$4:$DI$40,3,FALSE)</f>
        <v>#N/A</v>
      </c>
      <c r="D18" s="582" t="e">
        <f>VLOOKUP(A18,Données!$A$4:$DI$40,4,FALSE)</f>
        <v>#N/A</v>
      </c>
      <c r="E18" s="582" t="e">
        <f>VLOOKUP(A18,Données!$A$4:$DI$40,5,FALSE)</f>
        <v>#N/A</v>
      </c>
      <c r="F18" s="582" t="e">
        <f>VLOOKUP(A18,Données!$A$4:$DI$40,6,FALSE)</f>
        <v>#N/A</v>
      </c>
      <c r="G18" s="582" t="e">
        <f>VLOOKUP(A18,Données!$A$4:$DI$40,7,FALSE)</f>
        <v>#N/A</v>
      </c>
      <c r="H18" s="582" t="e">
        <f>VLOOKUP(A18,Données!$A$4:$DI$40,8,FALSE)</f>
        <v>#N/A</v>
      </c>
      <c r="I18" s="582" t="e">
        <f>VLOOKUP(A18,Données!$A$4:$DI$40,9,FALSE)</f>
        <v>#N/A</v>
      </c>
      <c r="J18" s="582" t="e">
        <f>VLOOKUP(A18,Données!$A$4:$DI$40,10,FALSE)</f>
        <v>#N/A</v>
      </c>
      <c r="K18" s="582" t="e">
        <f>VLOOKUP(A18,Données!$A$4:$DI$40,11,FALSE)</f>
        <v>#N/A</v>
      </c>
      <c r="L18" s="582" t="e">
        <f>VLOOKUP(A18,Données!$A$4:$DI$40,12,FALSE)</f>
        <v>#N/A</v>
      </c>
      <c r="M18" s="582" t="e">
        <f>VLOOKUP(A18,Données!$A$4:$DI$40,13,FALSE)</f>
        <v>#N/A</v>
      </c>
      <c r="N18" s="582" t="e">
        <f>VLOOKUP(A18,Données!$A$4:$DI$40,14,FALSE)</f>
        <v>#N/A</v>
      </c>
      <c r="O18" s="582" t="e">
        <f>VLOOKUP(A18,Données!$A$4:$DI$40,15,FALSE)</f>
        <v>#N/A</v>
      </c>
      <c r="P18" s="582" t="e">
        <f>VLOOKUP(A18,Données!$A$4:$DI$40,16,FALSE)</f>
        <v>#N/A</v>
      </c>
      <c r="Q18" s="582" t="e">
        <f>VLOOKUP(A18,Données!$A$4:$DI$40,17,FALSE)</f>
        <v>#N/A</v>
      </c>
      <c r="R18" s="582" t="e">
        <f>VLOOKUP(A18,Données!$A$4:$DI$40,18,FALSE)</f>
        <v>#N/A</v>
      </c>
      <c r="S18" s="582" t="e">
        <f>VLOOKUP(A18,Données!$A$4:$DI$40,19,FALSE)</f>
        <v>#N/A</v>
      </c>
      <c r="T18" s="581" t="e">
        <f>VLOOKUP(A18,Données!$A$4:$DI$40,20,FALSE)</f>
        <v>#N/A</v>
      </c>
      <c r="U18" s="297"/>
      <c r="V18" s="583" t="e">
        <f>VLOOKUP(A18,Données!$A$4:$DI$40,21,FALSE)</f>
        <v>#N/A</v>
      </c>
      <c r="W18" s="582" t="e">
        <f>VLOOKUP(A18,Données!$A$4:$DI$40,22,FALSE)</f>
        <v>#N/A</v>
      </c>
      <c r="X18" s="582" t="e">
        <f>VLOOKUP(A18,Données!$A$4:$DI$40,23,FALSE)</f>
        <v>#N/A</v>
      </c>
      <c r="Y18" s="582" t="e">
        <f>VLOOKUP(A18,Données!$A$4:$DI$40,24,FALSE)</f>
        <v>#N/A</v>
      </c>
      <c r="Z18" s="582" t="e">
        <f>VLOOKUP(A18,Données!$A$4:$DI$40,25,FALSE)</f>
        <v>#N/A</v>
      </c>
      <c r="AA18" s="582" t="e">
        <f>VLOOKUP(A18,Données!$A$4:$DI$40,26,FALSE)</f>
        <v>#N/A</v>
      </c>
      <c r="AB18" s="582" t="e">
        <f>VLOOKUP(A18,Données!$A$4:$DI$40,27,FALSE)</f>
        <v>#N/A</v>
      </c>
      <c r="AC18" s="582" t="e">
        <f>VLOOKUP(A18,Données!$A$4:$DI$40,28,FALSE)</f>
        <v>#N/A</v>
      </c>
      <c r="AD18" s="582" t="e">
        <f>VLOOKUP(A18,Données!$A$4:$DI$40,29,FALSE)</f>
        <v>#N/A</v>
      </c>
      <c r="AE18" s="582" t="e">
        <f>VLOOKUP(A18,Données!$A$4:$DI$40,30,FALSE)</f>
        <v>#N/A</v>
      </c>
      <c r="AF18" s="582" t="e">
        <f>VLOOKUP(A18,Données!$A$4:$DI$40,31,FALSE)</f>
        <v>#N/A</v>
      </c>
      <c r="AG18" s="581" t="e">
        <f>VLOOKUP(A18,Données!$A$4:$DI$40,32,FALSE)</f>
        <v>#N/A</v>
      </c>
      <c r="AH18" s="199"/>
      <c r="AI18" s="583" t="e">
        <f>VLOOKUP(A18,Données!$A$4:$DI$40,33,FALSE)</f>
        <v>#N/A</v>
      </c>
      <c r="AJ18" s="582" t="e">
        <f>VLOOKUP(A18,Données!$A$4:$DI$40,34,FALSE)</f>
        <v>#N/A</v>
      </c>
      <c r="AK18" s="582" t="e">
        <f>VLOOKUP(A18,Données!$A$4:$DI$40,35,FALSE)</f>
        <v>#N/A</v>
      </c>
      <c r="AL18" s="581" t="e">
        <f>VLOOKUP(A18,Données!$A$4:$DI$40,36,FALSE)</f>
        <v>#N/A</v>
      </c>
    </row>
    <row r="19" spans="1:43" ht="19.5" customHeight="1" thickBot="1">
      <c r="A19" s="6"/>
      <c r="B19" s="194"/>
      <c r="C19" s="583" t="e">
        <f>VLOOKUP(A19,Données!$A$4:$DI$40,3,FALSE)</f>
        <v>#N/A</v>
      </c>
      <c r="D19" s="582" t="e">
        <f>VLOOKUP(A19,Données!$A$4:$DI$40,4,FALSE)</f>
        <v>#N/A</v>
      </c>
      <c r="E19" s="582" t="e">
        <f>VLOOKUP(A19,Données!$A$4:$DI$40,5,FALSE)</f>
        <v>#N/A</v>
      </c>
      <c r="F19" s="582" t="e">
        <f>VLOOKUP(A19,Données!$A$4:$DI$40,6,FALSE)</f>
        <v>#N/A</v>
      </c>
      <c r="G19" s="582" t="e">
        <f>VLOOKUP(A19,Données!$A$4:$DI$40,7,FALSE)</f>
        <v>#N/A</v>
      </c>
      <c r="H19" s="582" t="e">
        <f>VLOOKUP(A19,Données!$A$4:$DI$40,8,FALSE)</f>
        <v>#N/A</v>
      </c>
      <c r="I19" s="582" t="e">
        <f>VLOOKUP(A19,Données!$A$4:$DI$40,9,FALSE)</f>
        <v>#N/A</v>
      </c>
      <c r="J19" s="582" t="e">
        <f>VLOOKUP(A19,Données!$A$4:$DI$40,10,FALSE)</f>
        <v>#N/A</v>
      </c>
      <c r="K19" s="582" t="e">
        <f>VLOOKUP(A19,Données!$A$4:$DI$40,11,FALSE)</f>
        <v>#N/A</v>
      </c>
      <c r="L19" s="582" t="e">
        <f>VLOOKUP(A19,Données!$A$4:$DI$40,12,FALSE)</f>
        <v>#N/A</v>
      </c>
      <c r="M19" s="582" t="e">
        <f>VLOOKUP(A19,Données!$A$4:$DI$40,13,FALSE)</f>
        <v>#N/A</v>
      </c>
      <c r="N19" s="582" t="e">
        <f>VLOOKUP(A19,Données!$A$4:$DI$40,14,FALSE)</f>
        <v>#N/A</v>
      </c>
      <c r="O19" s="582" t="e">
        <f>VLOOKUP(A19,Données!$A$4:$DI$40,15,FALSE)</f>
        <v>#N/A</v>
      </c>
      <c r="P19" s="582" t="e">
        <f>VLOOKUP(A19,Données!$A$4:$DI$40,16,FALSE)</f>
        <v>#N/A</v>
      </c>
      <c r="Q19" s="582" t="e">
        <f>VLOOKUP(A19,Données!$A$4:$DI$40,17,FALSE)</f>
        <v>#N/A</v>
      </c>
      <c r="R19" s="582" t="e">
        <f>VLOOKUP(A19,Données!$A$4:$DI$40,18,FALSE)</f>
        <v>#N/A</v>
      </c>
      <c r="S19" s="582" t="e">
        <f>VLOOKUP(A19,Données!$A$4:$DI$40,19,FALSE)</f>
        <v>#N/A</v>
      </c>
      <c r="T19" s="581" t="e">
        <f>VLOOKUP(A19,Données!$A$4:$DI$40,20,FALSE)</f>
        <v>#N/A</v>
      </c>
      <c r="U19" s="298"/>
      <c r="V19" s="583" t="e">
        <f>VLOOKUP(A19,Données!$A$4:$DI$40,21,FALSE)</f>
        <v>#N/A</v>
      </c>
      <c r="W19" s="582" t="e">
        <f>VLOOKUP(A19,Données!$A$4:$DI$40,22,FALSE)</f>
        <v>#N/A</v>
      </c>
      <c r="X19" s="582" t="e">
        <f>VLOOKUP(A19,Données!$A$4:$DI$40,23,FALSE)</f>
        <v>#N/A</v>
      </c>
      <c r="Y19" s="582" t="e">
        <f>VLOOKUP(A19,Données!$A$4:$DI$40,24,FALSE)</f>
        <v>#N/A</v>
      </c>
      <c r="Z19" s="582" t="e">
        <f>VLOOKUP(A19,Données!$A$4:$DI$40,25,FALSE)</f>
        <v>#N/A</v>
      </c>
      <c r="AA19" s="582" t="e">
        <f>VLOOKUP(A19,Données!$A$4:$DI$40,26,FALSE)</f>
        <v>#N/A</v>
      </c>
      <c r="AB19" s="582" t="e">
        <f>VLOOKUP(A19,Données!$A$4:$DI$40,27,FALSE)</f>
        <v>#N/A</v>
      </c>
      <c r="AC19" s="582" t="e">
        <f>VLOOKUP(A19,Données!$A$4:$DI$40,28,FALSE)</f>
        <v>#N/A</v>
      </c>
      <c r="AD19" s="582" t="e">
        <f>VLOOKUP(A19,Données!$A$4:$DI$40,29,FALSE)</f>
        <v>#N/A</v>
      </c>
      <c r="AE19" s="582" t="e">
        <f>VLOOKUP(A19,Données!$A$4:$DI$40,30,FALSE)</f>
        <v>#N/A</v>
      </c>
      <c r="AF19" s="582" t="e">
        <f>VLOOKUP(A19,Données!$A$4:$DI$40,31,FALSE)</f>
        <v>#N/A</v>
      </c>
      <c r="AG19" s="581" t="e">
        <f>VLOOKUP(A19,Données!$A$4:$DI$40,32,FALSE)</f>
        <v>#N/A</v>
      </c>
      <c r="AH19" s="199"/>
      <c r="AI19" s="583" t="e">
        <f>VLOOKUP(A19,Données!$A$4:$DI$40,33,FALSE)</f>
        <v>#N/A</v>
      </c>
      <c r="AJ19" s="582" t="e">
        <f>VLOOKUP(A19,Données!$A$4:$DI$40,34,FALSE)</f>
        <v>#N/A</v>
      </c>
      <c r="AK19" s="582" t="e">
        <f>VLOOKUP(A19,Données!$A$4:$DI$40,35,FALSE)</f>
        <v>#N/A</v>
      </c>
      <c r="AL19" s="581" t="e">
        <f>VLOOKUP(A19,Données!$A$4:$DI$40,36,FALSE)</f>
        <v>#N/A</v>
      </c>
    </row>
    <row r="20" spans="1:43" ht="19.5" customHeight="1">
      <c r="A20" s="6"/>
      <c r="B20" s="194"/>
      <c r="C20" s="583" t="e">
        <f>VLOOKUP(A20,Données!$A$4:$DI$40,3,FALSE)</f>
        <v>#N/A</v>
      </c>
      <c r="D20" s="582" t="e">
        <f>VLOOKUP(A20,Données!$A$4:$DI$40,4,FALSE)</f>
        <v>#N/A</v>
      </c>
      <c r="E20" s="582" t="e">
        <f>VLOOKUP(A20,Données!$A$4:$DI$40,5,FALSE)</f>
        <v>#N/A</v>
      </c>
      <c r="F20" s="582" t="e">
        <f>VLOOKUP(A20,Données!$A$4:$DI$40,6,FALSE)</f>
        <v>#N/A</v>
      </c>
      <c r="G20" s="582" t="e">
        <f>VLOOKUP(A20,Données!$A$4:$DI$40,7,FALSE)</f>
        <v>#N/A</v>
      </c>
      <c r="H20" s="582" t="e">
        <f>VLOOKUP(A20,Données!$A$4:$DI$40,8,FALSE)</f>
        <v>#N/A</v>
      </c>
      <c r="I20" s="582" t="e">
        <f>VLOOKUP(A20,Données!$A$4:$DI$40,9,FALSE)</f>
        <v>#N/A</v>
      </c>
      <c r="J20" s="582" t="e">
        <f>VLOOKUP(A20,Données!$A$4:$DI$40,10,FALSE)</f>
        <v>#N/A</v>
      </c>
      <c r="K20" s="582" t="e">
        <f>VLOOKUP(A20,Données!$A$4:$DI$40,11,FALSE)</f>
        <v>#N/A</v>
      </c>
      <c r="L20" s="582" t="e">
        <f>VLOOKUP(A20,Données!$A$4:$DI$40,12,FALSE)</f>
        <v>#N/A</v>
      </c>
      <c r="M20" s="582" t="e">
        <f>VLOOKUP(A20,Données!$A$4:$DI$40,13,FALSE)</f>
        <v>#N/A</v>
      </c>
      <c r="N20" s="582" t="e">
        <f>VLOOKUP(A20,Données!$A$4:$DI$40,14,FALSE)</f>
        <v>#N/A</v>
      </c>
      <c r="O20" s="582" t="e">
        <f>VLOOKUP(A20,Données!$A$4:$DI$40,15,FALSE)</f>
        <v>#N/A</v>
      </c>
      <c r="P20" s="582" t="e">
        <f>VLOOKUP(A20,Données!$A$4:$DI$40,16,FALSE)</f>
        <v>#N/A</v>
      </c>
      <c r="Q20" s="582" t="e">
        <f>VLOOKUP(A20,Données!$A$4:$DI$40,17,FALSE)</f>
        <v>#N/A</v>
      </c>
      <c r="R20" s="582" t="e">
        <f>VLOOKUP(A20,Données!$A$4:$DI$40,18,FALSE)</f>
        <v>#N/A</v>
      </c>
      <c r="S20" s="582" t="e">
        <f>VLOOKUP(A20,Données!$A$4:$DI$40,19,FALSE)</f>
        <v>#N/A</v>
      </c>
      <c r="T20" s="581" t="e">
        <f>VLOOKUP(A20,Données!$A$4:$DI$40,20,FALSE)</f>
        <v>#N/A</v>
      </c>
      <c r="U20" s="297"/>
      <c r="V20" s="583" t="e">
        <f>VLOOKUP(A20,Données!$A$4:$DI$40,21,FALSE)</f>
        <v>#N/A</v>
      </c>
      <c r="W20" s="582" t="e">
        <f>VLOOKUP(A20,Données!$A$4:$DI$40,22,FALSE)</f>
        <v>#N/A</v>
      </c>
      <c r="X20" s="582" t="e">
        <f>VLOOKUP(A20,Données!$A$4:$DI$40,23,FALSE)</f>
        <v>#N/A</v>
      </c>
      <c r="Y20" s="582" t="e">
        <f>VLOOKUP(A20,Données!$A$4:$DI$40,24,FALSE)</f>
        <v>#N/A</v>
      </c>
      <c r="Z20" s="582" t="e">
        <f>VLOOKUP(A20,Données!$A$4:$DI$40,25,FALSE)</f>
        <v>#N/A</v>
      </c>
      <c r="AA20" s="582" t="e">
        <f>VLOOKUP(A20,Données!$A$4:$DI$40,26,FALSE)</f>
        <v>#N/A</v>
      </c>
      <c r="AB20" s="582" t="e">
        <f>VLOOKUP(A20,Données!$A$4:$DI$40,27,FALSE)</f>
        <v>#N/A</v>
      </c>
      <c r="AC20" s="582" t="e">
        <f>VLOOKUP(A20,Données!$A$4:$DI$40,28,FALSE)</f>
        <v>#N/A</v>
      </c>
      <c r="AD20" s="582" t="e">
        <f>VLOOKUP(A20,Données!$A$4:$DI$40,29,FALSE)</f>
        <v>#N/A</v>
      </c>
      <c r="AE20" s="582" t="e">
        <f>VLOOKUP(A20,Données!$A$4:$DI$40,30,FALSE)</f>
        <v>#N/A</v>
      </c>
      <c r="AF20" s="582" t="e">
        <f>VLOOKUP(A20,Données!$A$4:$DI$40,31,FALSE)</f>
        <v>#N/A</v>
      </c>
      <c r="AG20" s="581" t="e">
        <f>VLOOKUP(A20,Données!$A$4:$DI$40,32,FALSE)</f>
        <v>#N/A</v>
      </c>
      <c r="AH20" s="199"/>
      <c r="AI20" s="583" t="e">
        <f>VLOOKUP(A20,Données!$A$4:$DI$40,33,FALSE)</f>
        <v>#N/A</v>
      </c>
      <c r="AJ20" s="582" t="e">
        <f>VLOOKUP(A20,Données!$A$4:$DI$40,34,FALSE)</f>
        <v>#N/A</v>
      </c>
      <c r="AK20" s="582" t="e">
        <f>VLOOKUP(A20,Données!$A$4:$DI$40,35,FALSE)</f>
        <v>#N/A</v>
      </c>
      <c r="AL20" s="581" t="e">
        <f>VLOOKUP(A20,Données!$A$4:$DI$40,36,FALSE)</f>
        <v>#N/A</v>
      </c>
    </row>
    <row r="21" spans="1:43" ht="19.5" customHeight="1" thickBot="1">
      <c r="A21" s="6"/>
      <c r="B21" s="194"/>
      <c r="C21" s="583" t="e">
        <f>VLOOKUP(A21,Données!$A$4:$DI$40,3,FALSE)</f>
        <v>#N/A</v>
      </c>
      <c r="D21" s="582" t="e">
        <f>VLOOKUP(A21,Données!$A$4:$DI$40,4,FALSE)</f>
        <v>#N/A</v>
      </c>
      <c r="E21" s="582" t="e">
        <f>VLOOKUP(A21,Données!$A$4:$DI$40,5,FALSE)</f>
        <v>#N/A</v>
      </c>
      <c r="F21" s="582" t="e">
        <f>VLOOKUP(A21,Données!$A$4:$DI$40,6,FALSE)</f>
        <v>#N/A</v>
      </c>
      <c r="G21" s="582" t="e">
        <f>VLOOKUP(A21,Données!$A$4:$DI$40,7,FALSE)</f>
        <v>#N/A</v>
      </c>
      <c r="H21" s="582" t="e">
        <f>VLOOKUP(A21,Données!$A$4:$DI$40,8,FALSE)</f>
        <v>#N/A</v>
      </c>
      <c r="I21" s="582" t="e">
        <f>VLOOKUP(A21,Données!$A$4:$DI$40,9,FALSE)</f>
        <v>#N/A</v>
      </c>
      <c r="J21" s="582" t="e">
        <f>VLOOKUP(A21,Données!$A$4:$DI$40,10,FALSE)</f>
        <v>#N/A</v>
      </c>
      <c r="K21" s="582" t="e">
        <f>VLOOKUP(A21,Données!$A$4:$DI$40,11,FALSE)</f>
        <v>#N/A</v>
      </c>
      <c r="L21" s="582" t="e">
        <f>VLOOKUP(A21,Données!$A$4:$DI$40,12,FALSE)</f>
        <v>#N/A</v>
      </c>
      <c r="M21" s="582" t="e">
        <f>VLOOKUP(A21,Données!$A$4:$DI$40,13,FALSE)</f>
        <v>#N/A</v>
      </c>
      <c r="N21" s="582" t="e">
        <f>VLOOKUP(A21,Données!$A$4:$DI$40,14,FALSE)</f>
        <v>#N/A</v>
      </c>
      <c r="O21" s="582" t="e">
        <f>VLOOKUP(A21,Données!$A$4:$DI$40,15,FALSE)</f>
        <v>#N/A</v>
      </c>
      <c r="P21" s="582" t="e">
        <f>VLOOKUP(A21,Données!$A$4:$DI$40,16,FALSE)</f>
        <v>#N/A</v>
      </c>
      <c r="Q21" s="582" t="e">
        <f>VLOOKUP(A21,Données!$A$4:$DI$40,17,FALSE)</f>
        <v>#N/A</v>
      </c>
      <c r="R21" s="582" t="e">
        <f>VLOOKUP(A21,Données!$A$4:$DI$40,18,FALSE)</f>
        <v>#N/A</v>
      </c>
      <c r="S21" s="582" t="e">
        <f>VLOOKUP(A21,Données!$A$4:$DI$40,19,FALSE)</f>
        <v>#N/A</v>
      </c>
      <c r="T21" s="581" t="e">
        <f>VLOOKUP(A21,Données!$A$4:$DI$40,20,FALSE)</f>
        <v>#N/A</v>
      </c>
      <c r="U21" s="298"/>
      <c r="V21" s="583" t="e">
        <f>VLOOKUP(A21,Données!$A$4:$DI$40,21,FALSE)</f>
        <v>#N/A</v>
      </c>
      <c r="W21" s="582" t="e">
        <f>VLOOKUP(A21,Données!$A$4:$DI$40,22,FALSE)</f>
        <v>#N/A</v>
      </c>
      <c r="X21" s="582" t="e">
        <f>VLOOKUP(A21,Données!$A$4:$DI$40,23,FALSE)</f>
        <v>#N/A</v>
      </c>
      <c r="Y21" s="582" t="e">
        <f>VLOOKUP(A21,Données!$A$4:$DI$40,24,FALSE)</f>
        <v>#N/A</v>
      </c>
      <c r="Z21" s="582" t="e">
        <f>VLOOKUP(A21,Données!$A$4:$DI$40,25,FALSE)</f>
        <v>#N/A</v>
      </c>
      <c r="AA21" s="582" t="e">
        <f>VLOOKUP(A21,Données!$A$4:$DI$40,26,FALSE)</f>
        <v>#N/A</v>
      </c>
      <c r="AB21" s="582" t="e">
        <f>VLOOKUP(A21,Données!$A$4:$DI$40,27,FALSE)</f>
        <v>#N/A</v>
      </c>
      <c r="AC21" s="582" t="e">
        <f>VLOOKUP(A21,Données!$A$4:$DI$40,28,FALSE)</f>
        <v>#N/A</v>
      </c>
      <c r="AD21" s="582" t="e">
        <f>VLOOKUP(A21,Données!$A$4:$DI$40,29,FALSE)</f>
        <v>#N/A</v>
      </c>
      <c r="AE21" s="582" t="e">
        <f>VLOOKUP(A21,Données!$A$4:$DI$40,30,FALSE)</f>
        <v>#N/A</v>
      </c>
      <c r="AF21" s="582" t="e">
        <f>VLOOKUP(A21,Données!$A$4:$DI$40,31,FALSE)</f>
        <v>#N/A</v>
      </c>
      <c r="AG21" s="581" t="e">
        <f>VLOOKUP(A21,Données!$A$4:$DI$40,32,FALSE)</f>
        <v>#N/A</v>
      </c>
      <c r="AH21" s="199"/>
      <c r="AI21" s="583" t="e">
        <f>VLOOKUP(A21,Données!$A$4:$DI$40,33,FALSE)</f>
        <v>#N/A</v>
      </c>
      <c r="AJ21" s="582" t="e">
        <f>VLOOKUP(A21,Données!$A$4:$DI$40,34,FALSE)</f>
        <v>#N/A</v>
      </c>
      <c r="AK21" s="582" t="e">
        <f>VLOOKUP(A21,Données!$A$4:$DI$40,35,FALSE)</f>
        <v>#N/A</v>
      </c>
      <c r="AL21" s="581" t="e">
        <f>VLOOKUP(A21,Données!$A$4:$DI$40,36,FALSE)</f>
        <v>#N/A</v>
      </c>
    </row>
    <row r="22" spans="1:43" ht="19.5" customHeight="1">
      <c r="A22" s="6"/>
      <c r="B22" s="194"/>
      <c r="C22" s="583" t="e">
        <f>VLOOKUP(A22,Données!$A$4:$DI$40,3,FALSE)</f>
        <v>#N/A</v>
      </c>
      <c r="D22" s="582" t="e">
        <f>VLOOKUP(A22,Données!$A$4:$DI$40,4,FALSE)</f>
        <v>#N/A</v>
      </c>
      <c r="E22" s="582" t="e">
        <f>VLOOKUP(A22,Données!$A$4:$DI$40,5,FALSE)</f>
        <v>#N/A</v>
      </c>
      <c r="F22" s="582" t="e">
        <f>VLOOKUP(A22,Données!$A$4:$DI$40,6,FALSE)</f>
        <v>#N/A</v>
      </c>
      <c r="G22" s="582" t="e">
        <f>VLOOKUP(A22,Données!$A$4:$DI$40,7,FALSE)</f>
        <v>#N/A</v>
      </c>
      <c r="H22" s="582" t="e">
        <f>VLOOKUP(A22,Données!$A$4:$DI$40,8,FALSE)</f>
        <v>#N/A</v>
      </c>
      <c r="I22" s="582" t="e">
        <f>VLOOKUP(A22,Données!$A$4:$DI$40,9,FALSE)</f>
        <v>#N/A</v>
      </c>
      <c r="J22" s="582" t="e">
        <f>VLOOKUP(A22,Données!$A$4:$DI$40,10,FALSE)</f>
        <v>#N/A</v>
      </c>
      <c r="K22" s="582" t="e">
        <f>VLOOKUP(A22,Données!$A$4:$DI$40,11,FALSE)</f>
        <v>#N/A</v>
      </c>
      <c r="L22" s="582" t="e">
        <f>VLOOKUP(A22,Données!$A$4:$DI$40,12,FALSE)</f>
        <v>#N/A</v>
      </c>
      <c r="M22" s="582" t="e">
        <f>VLOOKUP(A22,Données!$A$4:$DI$40,13,FALSE)</f>
        <v>#N/A</v>
      </c>
      <c r="N22" s="582" t="e">
        <f>VLOOKUP(A22,Données!$A$4:$DI$40,14,FALSE)</f>
        <v>#N/A</v>
      </c>
      <c r="O22" s="582" t="e">
        <f>VLOOKUP(A22,Données!$A$4:$DI$40,15,FALSE)</f>
        <v>#N/A</v>
      </c>
      <c r="P22" s="582" t="e">
        <f>VLOOKUP(A22,Données!$A$4:$DI$40,16,FALSE)</f>
        <v>#N/A</v>
      </c>
      <c r="Q22" s="582" t="e">
        <f>VLOOKUP(A22,Données!$A$4:$DI$40,17,FALSE)</f>
        <v>#N/A</v>
      </c>
      <c r="R22" s="582" t="e">
        <f>VLOOKUP(A22,Données!$A$4:$DI$40,18,FALSE)</f>
        <v>#N/A</v>
      </c>
      <c r="S22" s="582" t="e">
        <f>VLOOKUP(A22,Données!$A$4:$DI$40,19,FALSE)</f>
        <v>#N/A</v>
      </c>
      <c r="T22" s="581" t="e">
        <f>VLOOKUP(A22,Données!$A$4:$DI$40,20,FALSE)</f>
        <v>#N/A</v>
      </c>
      <c r="U22" s="297"/>
      <c r="V22" s="583" t="e">
        <f>VLOOKUP(A22,Données!$A$4:$DI$40,21,FALSE)</f>
        <v>#N/A</v>
      </c>
      <c r="W22" s="582" t="e">
        <f>VLOOKUP(A22,Données!$A$4:$DI$40,22,FALSE)</f>
        <v>#N/A</v>
      </c>
      <c r="X22" s="582" t="e">
        <f>VLOOKUP(A22,Données!$A$4:$DI$40,23,FALSE)</f>
        <v>#N/A</v>
      </c>
      <c r="Y22" s="582" t="e">
        <f>VLOOKUP(A22,Données!$A$4:$DI$40,24,FALSE)</f>
        <v>#N/A</v>
      </c>
      <c r="Z22" s="582" t="e">
        <f>VLOOKUP(A22,Données!$A$4:$DI$40,25,FALSE)</f>
        <v>#N/A</v>
      </c>
      <c r="AA22" s="582" t="e">
        <f>VLOOKUP(A22,Données!$A$4:$DI$40,26,FALSE)</f>
        <v>#N/A</v>
      </c>
      <c r="AB22" s="582" t="e">
        <f>VLOOKUP(A22,Données!$A$4:$DI$40,27,FALSE)</f>
        <v>#N/A</v>
      </c>
      <c r="AC22" s="582" t="e">
        <f>VLOOKUP(A22,Données!$A$4:$DI$40,28,FALSE)</f>
        <v>#N/A</v>
      </c>
      <c r="AD22" s="582" t="e">
        <f>VLOOKUP(A22,Données!$A$4:$DI$40,29,FALSE)</f>
        <v>#N/A</v>
      </c>
      <c r="AE22" s="582" t="e">
        <f>VLOOKUP(A22,Données!$A$4:$DI$40,30,FALSE)</f>
        <v>#N/A</v>
      </c>
      <c r="AF22" s="582" t="e">
        <f>VLOOKUP(A22,Données!$A$4:$DI$40,31,FALSE)</f>
        <v>#N/A</v>
      </c>
      <c r="AG22" s="581" t="e">
        <f>VLOOKUP(A22,Données!$A$4:$DI$40,32,FALSE)</f>
        <v>#N/A</v>
      </c>
      <c r="AH22" s="199"/>
      <c r="AI22" s="583" t="e">
        <f>VLOOKUP(A22,Données!$A$4:$DI$40,33,FALSE)</f>
        <v>#N/A</v>
      </c>
      <c r="AJ22" s="582" t="e">
        <f>VLOOKUP(A22,Données!$A$4:$DI$40,34,FALSE)</f>
        <v>#N/A</v>
      </c>
      <c r="AK22" s="582" t="e">
        <f>VLOOKUP(A22,Données!$A$4:$DI$40,35,FALSE)</f>
        <v>#N/A</v>
      </c>
      <c r="AL22" s="581" t="e">
        <f>VLOOKUP(A22,Données!$A$4:$DI$40,36,FALSE)</f>
        <v>#N/A</v>
      </c>
    </row>
    <row r="23" spans="1:43" ht="19.5" customHeight="1" thickBot="1">
      <c r="A23" s="6"/>
      <c r="B23" s="194"/>
      <c r="C23" s="583" t="e">
        <f>VLOOKUP(A23,Données!$A$4:$DI$40,3,FALSE)</f>
        <v>#N/A</v>
      </c>
      <c r="D23" s="582" t="e">
        <f>VLOOKUP(A23,Données!$A$4:$DI$40,4,FALSE)</f>
        <v>#N/A</v>
      </c>
      <c r="E23" s="582" t="e">
        <f>VLOOKUP(A23,Données!$A$4:$DI$40,5,FALSE)</f>
        <v>#N/A</v>
      </c>
      <c r="F23" s="582" t="e">
        <f>VLOOKUP(A23,Données!$A$4:$DI$40,6,FALSE)</f>
        <v>#N/A</v>
      </c>
      <c r="G23" s="582" t="e">
        <f>VLOOKUP(A23,Données!$A$4:$DI$40,7,FALSE)</f>
        <v>#N/A</v>
      </c>
      <c r="H23" s="582" t="e">
        <f>VLOOKUP(A23,Données!$A$4:$DI$40,8,FALSE)</f>
        <v>#N/A</v>
      </c>
      <c r="I23" s="582" t="e">
        <f>VLOOKUP(A23,Données!$A$4:$DI$40,9,FALSE)</f>
        <v>#N/A</v>
      </c>
      <c r="J23" s="582" t="e">
        <f>VLOOKUP(A23,Données!$A$4:$DI$40,10,FALSE)</f>
        <v>#N/A</v>
      </c>
      <c r="K23" s="582" t="e">
        <f>VLOOKUP(A23,Données!$A$4:$DI$40,11,FALSE)</f>
        <v>#N/A</v>
      </c>
      <c r="L23" s="582" t="e">
        <f>VLOOKUP(A23,Données!$A$4:$DI$40,12,FALSE)</f>
        <v>#N/A</v>
      </c>
      <c r="M23" s="582" t="e">
        <f>VLOOKUP(A23,Données!$A$4:$DI$40,13,FALSE)</f>
        <v>#N/A</v>
      </c>
      <c r="N23" s="582" t="e">
        <f>VLOOKUP(A23,Données!$A$4:$DI$40,14,FALSE)</f>
        <v>#N/A</v>
      </c>
      <c r="O23" s="582" t="e">
        <f>VLOOKUP(A23,Données!$A$4:$DI$40,15,FALSE)</f>
        <v>#N/A</v>
      </c>
      <c r="P23" s="582" t="e">
        <f>VLOOKUP(A23,Données!$A$4:$DI$40,16,FALSE)</f>
        <v>#N/A</v>
      </c>
      <c r="Q23" s="582" t="e">
        <f>VLOOKUP(A23,Données!$A$4:$DI$40,17,FALSE)</f>
        <v>#N/A</v>
      </c>
      <c r="R23" s="582" t="e">
        <f>VLOOKUP(A23,Données!$A$4:$DI$40,18,FALSE)</f>
        <v>#N/A</v>
      </c>
      <c r="S23" s="582" t="e">
        <f>VLOOKUP(A23,Données!$A$4:$DI$40,19,FALSE)</f>
        <v>#N/A</v>
      </c>
      <c r="T23" s="581" t="e">
        <f>VLOOKUP(A23,Données!$A$4:$DI$40,20,FALSE)</f>
        <v>#N/A</v>
      </c>
      <c r="U23" s="298"/>
      <c r="V23" s="583" t="e">
        <f>VLOOKUP(A23,Données!$A$4:$DI$40,21,FALSE)</f>
        <v>#N/A</v>
      </c>
      <c r="W23" s="582" t="e">
        <f>VLOOKUP(A23,Données!$A$4:$DI$40,22,FALSE)</f>
        <v>#N/A</v>
      </c>
      <c r="X23" s="582" t="e">
        <f>VLOOKUP(A23,Données!$A$4:$DI$40,23,FALSE)</f>
        <v>#N/A</v>
      </c>
      <c r="Y23" s="582" t="e">
        <f>VLOOKUP(A23,Données!$A$4:$DI$40,24,FALSE)</f>
        <v>#N/A</v>
      </c>
      <c r="Z23" s="582" t="e">
        <f>VLOOKUP(A23,Données!$A$4:$DI$40,25,FALSE)</f>
        <v>#N/A</v>
      </c>
      <c r="AA23" s="582" t="e">
        <f>VLOOKUP(A23,Données!$A$4:$DI$40,26,FALSE)</f>
        <v>#N/A</v>
      </c>
      <c r="AB23" s="582" t="e">
        <f>VLOOKUP(A23,Données!$A$4:$DI$40,27,FALSE)</f>
        <v>#N/A</v>
      </c>
      <c r="AC23" s="582" t="e">
        <f>VLOOKUP(A23,Données!$A$4:$DI$40,28,FALSE)</f>
        <v>#N/A</v>
      </c>
      <c r="AD23" s="582" t="e">
        <f>VLOOKUP(A23,Données!$A$4:$DI$40,29,FALSE)</f>
        <v>#N/A</v>
      </c>
      <c r="AE23" s="582" t="e">
        <f>VLOOKUP(A23,Données!$A$4:$DI$40,30,FALSE)</f>
        <v>#N/A</v>
      </c>
      <c r="AF23" s="582" t="e">
        <f>VLOOKUP(A23,Données!$A$4:$DI$40,31,FALSE)</f>
        <v>#N/A</v>
      </c>
      <c r="AG23" s="581" t="e">
        <f>VLOOKUP(A23,Données!$A$4:$DI$40,32,FALSE)</f>
        <v>#N/A</v>
      </c>
      <c r="AH23" s="199"/>
      <c r="AI23" s="583" t="e">
        <f>VLOOKUP(A23,Données!$A$4:$DI$40,33,FALSE)</f>
        <v>#N/A</v>
      </c>
      <c r="AJ23" s="582" t="e">
        <f>VLOOKUP(A23,Données!$A$4:$DI$40,34,FALSE)</f>
        <v>#N/A</v>
      </c>
      <c r="AK23" s="582" t="e">
        <f>VLOOKUP(A23,Données!$A$4:$DI$40,35,FALSE)</f>
        <v>#N/A</v>
      </c>
      <c r="AL23" s="581" t="e">
        <f>VLOOKUP(A23,Données!$A$4:$DI$40,36,FALSE)</f>
        <v>#N/A</v>
      </c>
    </row>
    <row r="24" spans="1:43" ht="19.5" customHeight="1">
      <c r="A24" s="6"/>
      <c r="B24" s="194"/>
      <c r="C24" s="583" t="e">
        <f>VLOOKUP(A24,Données!$A$4:$DI$40,3,FALSE)</f>
        <v>#N/A</v>
      </c>
      <c r="D24" s="582" t="e">
        <f>VLOOKUP(A24,Données!$A$4:$DI$40,4,FALSE)</f>
        <v>#N/A</v>
      </c>
      <c r="E24" s="582" t="e">
        <f>VLOOKUP(A24,Données!$A$4:$DI$40,5,FALSE)</f>
        <v>#N/A</v>
      </c>
      <c r="F24" s="582" t="e">
        <f>VLOOKUP(A24,Données!$A$4:$DI$40,6,FALSE)</f>
        <v>#N/A</v>
      </c>
      <c r="G24" s="582" t="e">
        <f>VLOOKUP(A24,Données!$A$4:$DI$40,7,FALSE)</f>
        <v>#N/A</v>
      </c>
      <c r="H24" s="582" t="e">
        <f>VLOOKUP(A24,Données!$A$4:$DI$40,8,FALSE)</f>
        <v>#N/A</v>
      </c>
      <c r="I24" s="582" t="e">
        <f>VLOOKUP(A24,Données!$A$4:$DI$40,9,FALSE)</f>
        <v>#N/A</v>
      </c>
      <c r="J24" s="582" t="e">
        <f>VLOOKUP(A24,Données!$A$4:$DI$40,10,FALSE)</f>
        <v>#N/A</v>
      </c>
      <c r="K24" s="582" t="e">
        <f>VLOOKUP(A24,Données!$A$4:$DI$40,11,FALSE)</f>
        <v>#N/A</v>
      </c>
      <c r="L24" s="582" t="e">
        <f>VLOOKUP(A24,Données!$A$4:$DI$40,12,FALSE)</f>
        <v>#N/A</v>
      </c>
      <c r="M24" s="582" t="e">
        <f>VLOOKUP(A24,Données!$A$4:$DI$40,13,FALSE)</f>
        <v>#N/A</v>
      </c>
      <c r="N24" s="582" t="e">
        <f>VLOOKUP(A24,Données!$A$4:$DI$40,14,FALSE)</f>
        <v>#N/A</v>
      </c>
      <c r="O24" s="582" t="e">
        <f>VLOOKUP(A24,Données!$A$4:$DI$40,15,FALSE)</f>
        <v>#N/A</v>
      </c>
      <c r="P24" s="582" t="e">
        <f>VLOOKUP(A24,Données!$A$4:$DI$40,16,FALSE)</f>
        <v>#N/A</v>
      </c>
      <c r="Q24" s="582" t="e">
        <f>VLOOKUP(A24,Données!$A$4:$DI$40,17,FALSE)</f>
        <v>#N/A</v>
      </c>
      <c r="R24" s="582" t="e">
        <f>VLOOKUP(A24,Données!$A$4:$DI$40,18,FALSE)</f>
        <v>#N/A</v>
      </c>
      <c r="S24" s="582" t="e">
        <f>VLOOKUP(A24,Données!$A$4:$DI$40,19,FALSE)</f>
        <v>#N/A</v>
      </c>
      <c r="T24" s="581" t="e">
        <f>VLOOKUP(A24,Données!$A$4:$DI$40,20,FALSE)</f>
        <v>#N/A</v>
      </c>
      <c r="U24" s="297"/>
      <c r="V24" s="583" t="e">
        <f>VLOOKUP(A24,Données!$A$4:$DI$40,21,FALSE)</f>
        <v>#N/A</v>
      </c>
      <c r="W24" s="582" t="e">
        <f>VLOOKUP(A24,Données!$A$4:$DI$40,22,FALSE)</f>
        <v>#N/A</v>
      </c>
      <c r="X24" s="582" t="e">
        <f>VLOOKUP(A24,Données!$A$4:$DI$40,23,FALSE)</f>
        <v>#N/A</v>
      </c>
      <c r="Y24" s="582" t="e">
        <f>VLOOKUP(A24,Données!$A$4:$DI$40,24,FALSE)</f>
        <v>#N/A</v>
      </c>
      <c r="Z24" s="582" t="e">
        <f>VLOOKUP(A24,Données!$A$4:$DI$40,25,FALSE)</f>
        <v>#N/A</v>
      </c>
      <c r="AA24" s="582" t="e">
        <f>VLOOKUP(A24,Données!$A$4:$DI$40,26,FALSE)</f>
        <v>#N/A</v>
      </c>
      <c r="AB24" s="582" t="e">
        <f>VLOOKUP(A24,Données!$A$4:$DI$40,27,FALSE)</f>
        <v>#N/A</v>
      </c>
      <c r="AC24" s="582" t="e">
        <f>VLOOKUP(A24,Données!$A$4:$DI$40,28,FALSE)</f>
        <v>#N/A</v>
      </c>
      <c r="AD24" s="582" t="e">
        <f>VLOOKUP(A24,Données!$A$4:$DI$40,29,FALSE)</f>
        <v>#N/A</v>
      </c>
      <c r="AE24" s="582" t="e">
        <f>VLOOKUP(A24,Données!$A$4:$DI$40,30,FALSE)</f>
        <v>#N/A</v>
      </c>
      <c r="AF24" s="582" t="e">
        <f>VLOOKUP(A24,Données!$A$4:$DI$40,31,FALSE)</f>
        <v>#N/A</v>
      </c>
      <c r="AG24" s="581" t="e">
        <f>VLOOKUP(A24,Données!$A$4:$DI$40,32,FALSE)</f>
        <v>#N/A</v>
      </c>
      <c r="AH24" s="199"/>
      <c r="AI24" s="583" t="e">
        <f>VLOOKUP(A24,Données!$A$4:$DI$40,33,FALSE)</f>
        <v>#N/A</v>
      </c>
      <c r="AJ24" s="582" t="e">
        <f>VLOOKUP(A24,Données!$A$4:$DI$40,34,FALSE)</f>
        <v>#N/A</v>
      </c>
      <c r="AK24" s="582" t="e">
        <f>VLOOKUP(A24,Données!$A$4:$DI$40,35,FALSE)</f>
        <v>#N/A</v>
      </c>
      <c r="AL24" s="581" t="e">
        <f>VLOOKUP(A24,Données!$A$4:$DI$40,36,FALSE)</f>
        <v>#N/A</v>
      </c>
    </row>
    <row r="25" spans="1:43" ht="19.5" customHeight="1" thickBot="1">
      <c r="A25" s="6"/>
      <c r="B25" s="194"/>
      <c r="C25" s="583" t="e">
        <f>VLOOKUP(A25,Données!$A$4:$DI$40,3,FALSE)</f>
        <v>#N/A</v>
      </c>
      <c r="D25" s="582" t="e">
        <f>VLOOKUP(A25,Données!$A$4:$DI$40,4,FALSE)</f>
        <v>#N/A</v>
      </c>
      <c r="E25" s="582" t="e">
        <f>VLOOKUP(A25,Données!$A$4:$DI$40,5,FALSE)</f>
        <v>#N/A</v>
      </c>
      <c r="F25" s="582" t="e">
        <f>VLOOKUP(A25,Données!$A$4:$DI$40,6,FALSE)</f>
        <v>#N/A</v>
      </c>
      <c r="G25" s="582" t="e">
        <f>VLOOKUP(A25,Données!$A$4:$DI$40,7,FALSE)</f>
        <v>#N/A</v>
      </c>
      <c r="H25" s="582" t="e">
        <f>VLOOKUP(A25,Données!$A$4:$DI$40,8,FALSE)</f>
        <v>#N/A</v>
      </c>
      <c r="I25" s="582" t="e">
        <f>VLOOKUP(A25,Données!$A$4:$DI$40,9,FALSE)</f>
        <v>#N/A</v>
      </c>
      <c r="J25" s="582" t="e">
        <f>VLOOKUP(A25,Données!$A$4:$DI$40,10,FALSE)</f>
        <v>#N/A</v>
      </c>
      <c r="K25" s="582" t="e">
        <f>VLOOKUP(A25,Données!$A$4:$DI$40,11,FALSE)</f>
        <v>#N/A</v>
      </c>
      <c r="L25" s="582" t="e">
        <f>VLOOKUP(A25,Données!$A$4:$DI$40,12,FALSE)</f>
        <v>#N/A</v>
      </c>
      <c r="M25" s="582" t="e">
        <f>VLOOKUP(A25,Données!$A$4:$DI$40,13,FALSE)</f>
        <v>#N/A</v>
      </c>
      <c r="N25" s="582" t="e">
        <f>VLOOKUP(A25,Données!$A$4:$DI$40,14,FALSE)</f>
        <v>#N/A</v>
      </c>
      <c r="O25" s="582" t="e">
        <f>VLOOKUP(A25,Données!$A$4:$DI$40,15,FALSE)</f>
        <v>#N/A</v>
      </c>
      <c r="P25" s="582" t="e">
        <f>VLOOKUP(A25,Données!$A$4:$DI$40,16,FALSE)</f>
        <v>#N/A</v>
      </c>
      <c r="Q25" s="582" t="e">
        <f>VLOOKUP(A25,Données!$A$4:$DI$40,17,FALSE)</f>
        <v>#N/A</v>
      </c>
      <c r="R25" s="582" t="e">
        <f>VLOOKUP(A25,Données!$A$4:$DI$40,18,FALSE)</f>
        <v>#N/A</v>
      </c>
      <c r="S25" s="582" t="e">
        <f>VLOOKUP(A25,Données!$A$4:$DI$40,19,FALSE)</f>
        <v>#N/A</v>
      </c>
      <c r="T25" s="581" t="e">
        <f>VLOOKUP(A25,Données!$A$4:$DI$40,20,FALSE)</f>
        <v>#N/A</v>
      </c>
      <c r="U25" s="298"/>
      <c r="V25" s="583" t="e">
        <f>VLOOKUP(A25,Données!$A$4:$DI$40,21,FALSE)</f>
        <v>#N/A</v>
      </c>
      <c r="W25" s="582" t="e">
        <f>VLOOKUP(A25,Données!$A$4:$DI$40,22,FALSE)</f>
        <v>#N/A</v>
      </c>
      <c r="X25" s="582" t="e">
        <f>VLOOKUP(A25,Données!$A$4:$DI$40,23,FALSE)</f>
        <v>#N/A</v>
      </c>
      <c r="Y25" s="582" t="e">
        <f>VLOOKUP(A25,Données!$A$4:$DI$40,24,FALSE)</f>
        <v>#N/A</v>
      </c>
      <c r="Z25" s="582" t="e">
        <f>VLOOKUP(A25,Données!$A$4:$DI$40,25,FALSE)</f>
        <v>#N/A</v>
      </c>
      <c r="AA25" s="582" t="e">
        <f>VLOOKUP(A25,Données!$A$4:$DI$40,26,FALSE)</f>
        <v>#N/A</v>
      </c>
      <c r="AB25" s="582" t="e">
        <f>VLOOKUP(A25,Données!$A$4:$DI$40,27,FALSE)</f>
        <v>#N/A</v>
      </c>
      <c r="AC25" s="582" t="e">
        <f>VLOOKUP(A25,Données!$A$4:$DI$40,28,FALSE)</f>
        <v>#N/A</v>
      </c>
      <c r="AD25" s="582" t="e">
        <f>VLOOKUP(A25,Données!$A$4:$DI$40,29,FALSE)</f>
        <v>#N/A</v>
      </c>
      <c r="AE25" s="582" t="e">
        <f>VLOOKUP(A25,Données!$A$4:$DI$40,30,FALSE)</f>
        <v>#N/A</v>
      </c>
      <c r="AF25" s="582" t="e">
        <f>VLOOKUP(A25,Données!$A$4:$DI$40,31,FALSE)</f>
        <v>#N/A</v>
      </c>
      <c r="AG25" s="581" t="e">
        <f>VLOOKUP(A25,Données!$A$4:$DI$40,32,FALSE)</f>
        <v>#N/A</v>
      </c>
      <c r="AH25" s="199"/>
      <c r="AI25" s="583" t="e">
        <f>VLOOKUP(A25,Données!$A$4:$DI$40,33,FALSE)</f>
        <v>#N/A</v>
      </c>
      <c r="AJ25" s="582" t="e">
        <f>VLOOKUP(A25,Données!$A$4:$DI$40,34,FALSE)</f>
        <v>#N/A</v>
      </c>
      <c r="AK25" s="582" t="e">
        <f>VLOOKUP(A25,Données!$A$4:$DI$40,35,FALSE)</f>
        <v>#N/A</v>
      </c>
      <c r="AL25" s="581" t="e">
        <f>VLOOKUP(A25,Données!$A$4:$DI$40,36,FALSE)</f>
        <v>#N/A</v>
      </c>
    </row>
    <row r="26" spans="1:43" ht="19.5" customHeight="1">
      <c r="A26" s="6"/>
      <c r="B26" s="194"/>
      <c r="C26" s="583" t="e">
        <f>VLOOKUP(A26,Données!$A$4:$DI$40,3,FALSE)</f>
        <v>#N/A</v>
      </c>
      <c r="D26" s="582" t="e">
        <f>VLOOKUP(A26,Données!$A$4:$DI$40,4,FALSE)</f>
        <v>#N/A</v>
      </c>
      <c r="E26" s="582" t="e">
        <f>VLOOKUP(A26,Données!$A$4:$DI$40,5,FALSE)</f>
        <v>#N/A</v>
      </c>
      <c r="F26" s="582" t="e">
        <f>VLOOKUP(A26,Données!$A$4:$DI$40,6,FALSE)</f>
        <v>#N/A</v>
      </c>
      <c r="G26" s="582" t="e">
        <f>VLOOKUP(A26,Données!$A$4:$DI$40,7,FALSE)</f>
        <v>#N/A</v>
      </c>
      <c r="H26" s="582" t="e">
        <f>VLOOKUP(A26,Données!$A$4:$DI$40,8,FALSE)</f>
        <v>#N/A</v>
      </c>
      <c r="I26" s="582" t="e">
        <f>VLOOKUP(A26,Données!$A$4:$DI$40,9,FALSE)</f>
        <v>#N/A</v>
      </c>
      <c r="J26" s="582" t="e">
        <f>VLOOKUP(A26,Données!$A$4:$DI$40,10,FALSE)</f>
        <v>#N/A</v>
      </c>
      <c r="K26" s="582" t="e">
        <f>VLOOKUP(A26,Données!$A$4:$DI$40,11,FALSE)</f>
        <v>#N/A</v>
      </c>
      <c r="L26" s="582" t="e">
        <f>VLOOKUP(A26,Données!$A$4:$DI$40,12,FALSE)</f>
        <v>#N/A</v>
      </c>
      <c r="M26" s="582" t="e">
        <f>VLOOKUP(A26,Données!$A$4:$DI$40,13,FALSE)</f>
        <v>#N/A</v>
      </c>
      <c r="N26" s="582" t="e">
        <f>VLOOKUP(A26,Données!$A$4:$DI$40,14,FALSE)</f>
        <v>#N/A</v>
      </c>
      <c r="O26" s="582" t="e">
        <f>VLOOKUP(A26,Données!$A$4:$DI$40,15,FALSE)</f>
        <v>#N/A</v>
      </c>
      <c r="P26" s="582" t="e">
        <f>VLOOKUP(A26,Données!$A$4:$DI$40,16,FALSE)</f>
        <v>#N/A</v>
      </c>
      <c r="Q26" s="582" t="e">
        <f>VLOOKUP(A26,Données!$A$4:$DI$40,17,FALSE)</f>
        <v>#N/A</v>
      </c>
      <c r="R26" s="582" t="e">
        <f>VLOOKUP(A26,Données!$A$4:$DI$40,18,FALSE)</f>
        <v>#N/A</v>
      </c>
      <c r="S26" s="582" t="e">
        <f>VLOOKUP(A26,Données!$A$4:$DI$40,19,FALSE)</f>
        <v>#N/A</v>
      </c>
      <c r="T26" s="581" t="e">
        <f>VLOOKUP(A26,Données!$A$4:$DI$40,20,FALSE)</f>
        <v>#N/A</v>
      </c>
      <c r="U26" s="297"/>
      <c r="V26" s="583" t="e">
        <f>VLOOKUP(A26,Données!$A$4:$DI$40,21,FALSE)</f>
        <v>#N/A</v>
      </c>
      <c r="W26" s="582" t="e">
        <f>VLOOKUP(A26,Données!$A$4:$DI$40,22,FALSE)</f>
        <v>#N/A</v>
      </c>
      <c r="X26" s="582" t="e">
        <f>VLOOKUP(A26,Données!$A$4:$DI$40,23,FALSE)</f>
        <v>#N/A</v>
      </c>
      <c r="Y26" s="582" t="e">
        <f>VLOOKUP(A26,Données!$A$4:$DI$40,24,FALSE)</f>
        <v>#N/A</v>
      </c>
      <c r="Z26" s="582" t="e">
        <f>VLOOKUP(A26,Données!$A$4:$DI$40,25,FALSE)</f>
        <v>#N/A</v>
      </c>
      <c r="AA26" s="582" t="e">
        <f>VLOOKUP(A26,Données!$A$4:$DI$40,26,FALSE)</f>
        <v>#N/A</v>
      </c>
      <c r="AB26" s="582" t="e">
        <f>VLOOKUP(A26,Données!$A$4:$DI$40,27,FALSE)</f>
        <v>#N/A</v>
      </c>
      <c r="AC26" s="582" t="e">
        <f>VLOOKUP(A26,Données!$A$4:$DI$40,28,FALSE)</f>
        <v>#N/A</v>
      </c>
      <c r="AD26" s="582" t="e">
        <f>VLOOKUP(A26,Données!$A$4:$DI$40,29,FALSE)</f>
        <v>#N/A</v>
      </c>
      <c r="AE26" s="582" t="e">
        <f>VLOOKUP(A26,Données!$A$4:$DI$40,30,FALSE)</f>
        <v>#N/A</v>
      </c>
      <c r="AF26" s="582" t="e">
        <f>VLOOKUP(A26,Données!$A$4:$DI$40,31,FALSE)</f>
        <v>#N/A</v>
      </c>
      <c r="AG26" s="581" t="e">
        <f>VLOOKUP(A26,Données!$A$4:$DI$40,32,FALSE)</f>
        <v>#N/A</v>
      </c>
      <c r="AH26" s="199"/>
      <c r="AI26" s="583" t="e">
        <f>VLOOKUP(A26,Données!$A$4:$DI$40,33,FALSE)</f>
        <v>#N/A</v>
      </c>
      <c r="AJ26" s="582" t="e">
        <f>VLOOKUP(A26,Données!$A$4:$DI$40,34,FALSE)</f>
        <v>#N/A</v>
      </c>
      <c r="AK26" s="582" t="e">
        <f>VLOOKUP(A26,Données!$A$4:$DI$40,35,FALSE)</f>
        <v>#N/A</v>
      </c>
      <c r="AL26" s="581" t="e">
        <f>VLOOKUP(A26,Données!$A$4:$DI$40,36,FALSE)</f>
        <v>#N/A</v>
      </c>
      <c r="AM26" s="201"/>
      <c r="AN26" s="201"/>
      <c r="AO26" s="201"/>
    </row>
    <row r="27" spans="1:43" ht="19.5" customHeight="1" thickBot="1">
      <c r="A27" s="6"/>
      <c r="B27" s="194"/>
      <c r="C27" s="583" t="e">
        <f>VLOOKUP(A27,Données!$A$4:$DI$40,3,FALSE)</f>
        <v>#N/A</v>
      </c>
      <c r="D27" s="582" t="e">
        <f>VLOOKUP(A27,Données!$A$4:$DI$40,4,FALSE)</f>
        <v>#N/A</v>
      </c>
      <c r="E27" s="582" t="e">
        <f>VLOOKUP(A27,Données!$A$4:$DI$40,5,FALSE)</f>
        <v>#N/A</v>
      </c>
      <c r="F27" s="582" t="e">
        <f>VLOOKUP(A27,Données!$A$4:$DI$40,6,FALSE)</f>
        <v>#N/A</v>
      </c>
      <c r="G27" s="582" t="e">
        <f>VLOOKUP(A27,Données!$A$4:$DI$40,7,FALSE)</f>
        <v>#N/A</v>
      </c>
      <c r="H27" s="582" t="e">
        <f>VLOOKUP(A27,Données!$A$4:$DI$40,8,FALSE)</f>
        <v>#N/A</v>
      </c>
      <c r="I27" s="582" t="e">
        <f>VLOOKUP(A27,Données!$A$4:$DI$40,9,FALSE)</f>
        <v>#N/A</v>
      </c>
      <c r="J27" s="582" t="e">
        <f>VLOOKUP(A27,Données!$A$4:$DI$40,10,FALSE)</f>
        <v>#N/A</v>
      </c>
      <c r="K27" s="582" t="e">
        <f>VLOOKUP(A27,Données!$A$4:$DI$40,11,FALSE)</f>
        <v>#N/A</v>
      </c>
      <c r="L27" s="582" t="e">
        <f>VLOOKUP(A27,Données!$A$4:$DI$40,12,FALSE)</f>
        <v>#N/A</v>
      </c>
      <c r="M27" s="582" t="e">
        <f>VLOOKUP(A27,Données!$A$4:$DI$40,13,FALSE)</f>
        <v>#N/A</v>
      </c>
      <c r="N27" s="582" t="e">
        <f>VLOOKUP(A27,Données!$A$4:$DI$40,14,FALSE)</f>
        <v>#N/A</v>
      </c>
      <c r="O27" s="582" t="e">
        <f>VLOOKUP(A27,Données!$A$4:$DI$40,15,FALSE)</f>
        <v>#N/A</v>
      </c>
      <c r="P27" s="582" t="e">
        <f>VLOOKUP(A27,Données!$A$4:$DI$40,16,FALSE)</f>
        <v>#N/A</v>
      </c>
      <c r="Q27" s="582" t="e">
        <f>VLOOKUP(A27,Données!$A$4:$DI$40,17,FALSE)</f>
        <v>#N/A</v>
      </c>
      <c r="R27" s="582" t="e">
        <f>VLOOKUP(A27,Données!$A$4:$DI$40,18,FALSE)</f>
        <v>#N/A</v>
      </c>
      <c r="S27" s="582" t="e">
        <f>VLOOKUP(A27,Données!$A$4:$DI$40,19,FALSE)</f>
        <v>#N/A</v>
      </c>
      <c r="T27" s="581" t="e">
        <f>VLOOKUP(A27,Données!$A$4:$DI$40,20,FALSE)</f>
        <v>#N/A</v>
      </c>
      <c r="U27" s="298"/>
      <c r="V27" s="583" t="e">
        <f>VLOOKUP(A27,Données!$A$4:$DI$40,21,FALSE)</f>
        <v>#N/A</v>
      </c>
      <c r="W27" s="582" t="e">
        <f>VLOOKUP(A27,Données!$A$4:$DI$40,22,FALSE)</f>
        <v>#N/A</v>
      </c>
      <c r="X27" s="582" t="e">
        <f>VLOOKUP(A27,Données!$A$4:$DI$40,23,FALSE)</f>
        <v>#N/A</v>
      </c>
      <c r="Y27" s="582" t="e">
        <f>VLOOKUP(A27,Données!$A$4:$DI$40,24,FALSE)</f>
        <v>#N/A</v>
      </c>
      <c r="Z27" s="582" t="e">
        <f>VLOOKUP(A27,Données!$A$4:$DI$40,25,FALSE)</f>
        <v>#N/A</v>
      </c>
      <c r="AA27" s="582" t="e">
        <f>VLOOKUP(A27,Données!$A$4:$DI$40,26,FALSE)</f>
        <v>#N/A</v>
      </c>
      <c r="AB27" s="582" t="e">
        <f>VLOOKUP(A27,Données!$A$4:$DI$40,27,FALSE)</f>
        <v>#N/A</v>
      </c>
      <c r="AC27" s="582" t="e">
        <f>VLOOKUP(A27,Données!$A$4:$DI$40,28,FALSE)</f>
        <v>#N/A</v>
      </c>
      <c r="AD27" s="582" t="e">
        <f>VLOOKUP(A27,Données!$A$4:$DI$40,29,FALSE)</f>
        <v>#N/A</v>
      </c>
      <c r="AE27" s="582" t="e">
        <f>VLOOKUP(A27,Données!$A$4:$DI$40,30,FALSE)</f>
        <v>#N/A</v>
      </c>
      <c r="AF27" s="582" t="e">
        <f>VLOOKUP(A27,Données!$A$4:$DI$40,31,FALSE)</f>
        <v>#N/A</v>
      </c>
      <c r="AG27" s="581" t="e">
        <f>VLOOKUP(A27,Données!$A$4:$DI$40,32,FALSE)</f>
        <v>#N/A</v>
      </c>
      <c r="AH27" s="199"/>
      <c r="AI27" s="583" t="e">
        <f>VLOOKUP(A27,Données!$A$4:$DI$40,33,FALSE)</f>
        <v>#N/A</v>
      </c>
      <c r="AJ27" s="582" t="e">
        <f>VLOOKUP(A27,Données!$A$4:$DI$40,34,FALSE)</f>
        <v>#N/A</v>
      </c>
      <c r="AK27" s="582" t="e">
        <f>VLOOKUP(A27,Données!$A$4:$DI$40,35,FALSE)</f>
        <v>#N/A</v>
      </c>
      <c r="AL27" s="581" t="e">
        <f>VLOOKUP(A27,Données!$A$4:$DI$40,36,FALSE)</f>
        <v>#N/A</v>
      </c>
    </row>
    <row r="28" spans="1:43" ht="19.5" customHeight="1">
      <c r="A28" s="6"/>
      <c r="B28" s="194"/>
      <c r="C28" s="583" t="e">
        <f>VLOOKUP(A28,Données!$A$4:$DI$40,3,FALSE)</f>
        <v>#N/A</v>
      </c>
      <c r="D28" s="582" t="e">
        <f>VLOOKUP(A28,Données!$A$4:$DI$40,4,FALSE)</f>
        <v>#N/A</v>
      </c>
      <c r="E28" s="582" t="e">
        <f>VLOOKUP(A28,Données!$A$4:$DI$40,5,FALSE)</f>
        <v>#N/A</v>
      </c>
      <c r="F28" s="582" t="e">
        <f>VLOOKUP(A28,Données!$A$4:$DI$40,6,FALSE)</f>
        <v>#N/A</v>
      </c>
      <c r="G28" s="582" t="e">
        <f>VLOOKUP(A28,Données!$A$4:$DI$40,7,FALSE)</f>
        <v>#N/A</v>
      </c>
      <c r="H28" s="582" t="e">
        <f>VLOOKUP(A28,Données!$A$4:$DI$40,8,FALSE)</f>
        <v>#N/A</v>
      </c>
      <c r="I28" s="582" t="e">
        <f>VLOOKUP(A28,Données!$A$4:$DI$40,9,FALSE)</f>
        <v>#N/A</v>
      </c>
      <c r="J28" s="582" t="e">
        <f>VLOOKUP(A28,Données!$A$4:$DI$40,10,FALSE)</f>
        <v>#N/A</v>
      </c>
      <c r="K28" s="582" t="e">
        <f>VLOOKUP(A28,Données!$A$4:$DI$40,11,FALSE)</f>
        <v>#N/A</v>
      </c>
      <c r="L28" s="582" t="e">
        <f>VLOOKUP(A28,Données!$A$4:$DI$40,12,FALSE)</f>
        <v>#N/A</v>
      </c>
      <c r="M28" s="582" t="e">
        <f>VLOOKUP(A28,Données!$A$4:$DI$40,13,FALSE)</f>
        <v>#N/A</v>
      </c>
      <c r="N28" s="582" t="e">
        <f>VLOOKUP(A28,Données!$A$4:$DI$40,14,FALSE)</f>
        <v>#N/A</v>
      </c>
      <c r="O28" s="582" t="e">
        <f>VLOOKUP(A28,Données!$A$4:$DI$40,15,FALSE)</f>
        <v>#N/A</v>
      </c>
      <c r="P28" s="582" t="e">
        <f>VLOOKUP(A28,Données!$A$4:$DI$40,16,FALSE)</f>
        <v>#N/A</v>
      </c>
      <c r="Q28" s="582" t="e">
        <f>VLOOKUP(A28,Données!$A$4:$DI$40,17,FALSE)</f>
        <v>#N/A</v>
      </c>
      <c r="R28" s="582" t="e">
        <f>VLOOKUP(A28,Données!$A$4:$DI$40,18,FALSE)</f>
        <v>#N/A</v>
      </c>
      <c r="S28" s="582" t="e">
        <f>VLOOKUP(A28,Données!$A$4:$DI$40,19,FALSE)</f>
        <v>#N/A</v>
      </c>
      <c r="T28" s="581" t="e">
        <f>VLOOKUP(A28,Données!$A$4:$DI$40,20,FALSE)</f>
        <v>#N/A</v>
      </c>
      <c r="U28" s="297"/>
      <c r="V28" s="583" t="e">
        <f>VLOOKUP(A28,Données!$A$4:$DI$40,21,FALSE)</f>
        <v>#N/A</v>
      </c>
      <c r="W28" s="582" t="e">
        <f>VLOOKUP(A28,Données!$A$4:$DI$40,22,FALSE)</f>
        <v>#N/A</v>
      </c>
      <c r="X28" s="582" t="e">
        <f>VLOOKUP(A28,Données!$A$4:$DI$40,23,FALSE)</f>
        <v>#N/A</v>
      </c>
      <c r="Y28" s="582" t="e">
        <f>VLOOKUP(A28,Données!$A$4:$DI$40,24,FALSE)</f>
        <v>#N/A</v>
      </c>
      <c r="Z28" s="582" t="e">
        <f>VLOOKUP(A28,Données!$A$4:$DI$40,25,FALSE)</f>
        <v>#N/A</v>
      </c>
      <c r="AA28" s="582" t="e">
        <f>VLOOKUP(A28,Données!$A$4:$DI$40,26,FALSE)</f>
        <v>#N/A</v>
      </c>
      <c r="AB28" s="582" t="e">
        <f>VLOOKUP(A28,Données!$A$4:$DI$40,27,FALSE)</f>
        <v>#N/A</v>
      </c>
      <c r="AC28" s="582" t="e">
        <f>VLOOKUP(A28,Données!$A$4:$DI$40,28,FALSE)</f>
        <v>#N/A</v>
      </c>
      <c r="AD28" s="582" t="e">
        <f>VLOOKUP(A28,Données!$A$4:$DI$40,29,FALSE)</f>
        <v>#N/A</v>
      </c>
      <c r="AE28" s="582" t="e">
        <f>VLOOKUP(A28,Données!$A$4:$DI$40,30,FALSE)</f>
        <v>#N/A</v>
      </c>
      <c r="AF28" s="582" t="e">
        <f>VLOOKUP(A28,Données!$A$4:$DI$40,31,FALSE)</f>
        <v>#N/A</v>
      </c>
      <c r="AG28" s="581" t="e">
        <f>VLOOKUP(A28,Données!$A$4:$DI$40,32,FALSE)</f>
        <v>#N/A</v>
      </c>
      <c r="AH28" s="199"/>
      <c r="AI28" s="583" t="e">
        <f>VLOOKUP(A28,Données!$A$4:$DI$40,33,FALSE)</f>
        <v>#N/A</v>
      </c>
      <c r="AJ28" s="582" t="e">
        <f>VLOOKUP(A28,Données!$A$4:$DI$40,34,FALSE)</f>
        <v>#N/A</v>
      </c>
      <c r="AK28" s="582" t="e">
        <f>VLOOKUP(A28,Données!$A$4:$DI$40,35,FALSE)</f>
        <v>#N/A</v>
      </c>
      <c r="AL28" s="581" t="e">
        <f>VLOOKUP(A28,Données!$A$4:$DI$40,36,FALSE)</f>
        <v>#N/A</v>
      </c>
    </row>
    <row r="29" spans="1:43" ht="19.5" customHeight="1" thickBot="1">
      <c r="A29" s="6"/>
      <c r="B29" s="194"/>
      <c r="C29" s="583" t="e">
        <f>VLOOKUP(A29,Données!$A$4:$DI$40,3,FALSE)</f>
        <v>#N/A</v>
      </c>
      <c r="D29" s="582" t="e">
        <f>VLOOKUP(A29,Données!$A$4:$DI$40,4,FALSE)</f>
        <v>#N/A</v>
      </c>
      <c r="E29" s="582" t="e">
        <f>VLOOKUP(A29,Données!$A$4:$DI$40,5,FALSE)</f>
        <v>#N/A</v>
      </c>
      <c r="F29" s="582" t="e">
        <f>VLOOKUP(A29,Données!$A$4:$DI$40,6,FALSE)</f>
        <v>#N/A</v>
      </c>
      <c r="G29" s="582" t="e">
        <f>VLOOKUP(A29,Données!$A$4:$DI$40,7,FALSE)</f>
        <v>#N/A</v>
      </c>
      <c r="H29" s="582" t="e">
        <f>VLOOKUP(A29,Données!$A$4:$DI$40,8,FALSE)</f>
        <v>#N/A</v>
      </c>
      <c r="I29" s="582" t="e">
        <f>VLOOKUP(A29,Données!$A$4:$DI$40,9,FALSE)</f>
        <v>#N/A</v>
      </c>
      <c r="J29" s="582" t="e">
        <f>VLOOKUP(A29,Données!$A$4:$DI$40,10,FALSE)</f>
        <v>#N/A</v>
      </c>
      <c r="K29" s="582" t="e">
        <f>VLOOKUP(A29,Données!$A$4:$DI$40,11,FALSE)</f>
        <v>#N/A</v>
      </c>
      <c r="L29" s="582" t="e">
        <f>VLOOKUP(A29,Données!$A$4:$DI$40,12,FALSE)</f>
        <v>#N/A</v>
      </c>
      <c r="M29" s="582" t="e">
        <f>VLOOKUP(A29,Données!$A$4:$DI$40,13,FALSE)</f>
        <v>#N/A</v>
      </c>
      <c r="N29" s="582" t="e">
        <f>VLOOKUP(A29,Données!$A$4:$DI$40,14,FALSE)</f>
        <v>#N/A</v>
      </c>
      <c r="O29" s="582" t="e">
        <f>VLOOKUP(A29,Données!$A$4:$DI$40,15,FALSE)</f>
        <v>#N/A</v>
      </c>
      <c r="P29" s="582" t="e">
        <f>VLOOKUP(A29,Données!$A$4:$DI$40,16,FALSE)</f>
        <v>#N/A</v>
      </c>
      <c r="Q29" s="582" t="e">
        <f>VLOOKUP(A29,Données!$A$4:$DI$40,17,FALSE)</f>
        <v>#N/A</v>
      </c>
      <c r="R29" s="582" t="e">
        <f>VLOOKUP(A29,Données!$A$4:$DI$40,18,FALSE)</f>
        <v>#N/A</v>
      </c>
      <c r="S29" s="582" t="e">
        <f>VLOOKUP(A29,Données!$A$4:$DI$40,19,FALSE)</f>
        <v>#N/A</v>
      </c>
      <c r="T29" s="581" t="e">
        <f>VLOOKUP(A29,Données!$A$4:$DI$40,20,FALSE)</f>
        <v>#N/A</v>
      </c>
      <c r="U29" s="298"/>
      <c r="V29" s="583" t="e">
        <f>VLOOKUP(A29,Données!$A$4:$DI$40,21,FALSE)</f>
        <v>#N/A</v>
      </c>
      <c r="W29" s="582" t="e">
        <f>VLOOKUP(A29,Données!$A$4:$DI$40,22,FALSE)</f>
        <v>#N/A</v>
      </c>
      <c r="X29" s="582" t="e">
        <f>VLOOKUP(A29,Données!$A$4:$DI$40,23,FALSE)</f>
        <v>#N/A</v>
      </c>
      <c r="Y29" s="582" t="e">
        <f>VLOOKUP(A29,Données!$A$4:$DI$40,24,FALSE)</f>
        <v>#N/A</v>
      </c>
      <c r="Z29" s="582" t="e">
        <f>VLOOKUP(A29,Données!$A$4:$DI$40,25,FALSE)</f>
        <v>#N/A</v>
      </c>
      <c r="AA29" s="582" t="e">
        <f>VLOOKUP(A29,Données!$A$4:$DI$40,26,FALSE)</f>
        <v>#N/A</v>
      </c>
      <c r="AB29" s="582" t="e">
        <f>VLOOKUP(A29,Données!$A$4:$DI$40,27,FALSE)</f>
        <v>#N/A</v>
      </c>
      <c r="AC29" s="582" t="e">
        <f>VLOOKUP(A29,Données!$A$4:$DI$40,28,FALSE)</f>
        <v>#N/A</v>
      </c>
      <c r="AD29" s="582" t="e">
        <f>VLOOKUP(A29,Données!$A$4:$DI$40,29,FALSE)</f>
        <v>#N/A</v>
      </c>
      <c r="AE29" s="582" t="e">
        <f>VLOOKUP(A29,Données!$A$4:$DI$40,30,FALSE)</f>
        <v>#N/A</v>
      </c>
      <c r="AF29" s="582" t="e">
        <f>VLOOKUP(A29,Données!$A$4:$DI$40,31,FALSE)</f>
        <v>#N/A</v>
      </c>
      <c r="AG29" s="581" t="e">
        <f>VLOOKUP(A29,Données!$A$4:$DI$40,32,FALSE)</f>
        <v>#N/A</v>
      </c>
      <c r="AH29" s="199"/>
      <c r="AI29" s="583" t="e">
        <f>VLOOKUP(A29,Données!$A$4:$DI$40,33,FALSE)</f>
        <v>#N/A</v>
      </c>
      <c r="AJ29" s="582" t="e">
        <f>VLOOKUP(A29,Données!$A$4:$DI$40,34,FALSE)</f>
        <v>#N/A</v>
      </c>
      <c r="AK29" s="582" t="e">
        <f>VLOOKUP(A29,Données!$A$4:$DI$40,35,FALSE)</f>
        <v>#N/A</v>
      </c>
      <c r="AL29" s="581" t="e">
        <f>VLOOKUP(A29,Données!$A$4:$DI$40,36,FALSE)</f>
        <v>#N/A</v>
      </c>
    </row>
    <row r="30" spans="1:43" s="18" customFormat="1" ht="19.5" customHeight="1">
      <c r="A30" s="6"/>
      <c r="B30" s="194"/>
      <c r="C30" s="583" t="e">
        <f>VLOOKUP(A30,Données!$A$4:$DI$40,3,FALSE)</f>
        <v>#N/A</v>
      </c>
      <c r="D30" s="582" t="e">
        <f>VLOOKUP(A30,Données!$A$4:$DI$40,4,FALSE)</f>
        <v>#N/A</v>
      </c>
      <c r="E30" s="582" t="e">
        <f>VLOOKUP(A30,Données!$A$4:$DI$40,5,FALSE)</f>
        <v>#N/A</v>
      </c>
      <c r="F30" s="582" t="e">
        <f>VLOOKUP(A30,Données!$A$4:$DI$40,6,FALSE)</f>
        <v>#N/A</v>
      </c>
      <c r="G30" s="582" t="e">
        <f>VLOOKUP(A30,Données!$A$4:$DI$40,7,FALSE)</f>
        <v>#N/A</v>
      </c>
      <c r="H30" s="582" t="e">
        <f>VLOOKUP(A30,Données!$A$4:$DI$40,8,FALSE)</f>
        <v>#N/A</v>
      </c>
      <c r="I30" s="582" t="e">
        <f>VLOOKUP(A30,Données!$A$4:$DI$40,9,FALSE)</f>
        <v>#N/A</v>
      </c>
      <c r="J30" s="582" t="e">
        <f>VLOOKUP(A30,Données!$A$4:$DI$40,10,FALSE)</f>
        <v>#N/A</v>
      </c>
      <c r="K30" s="582" t="e">
        <f>VLOOKUP(A30,Données!$A$4:$DI$40,11,FALSE)</f>
        <v>#N/A</v>
      </c>
      <c r="L30" s="582" t="e">
        <f>VLOOKUP(A30,Données!$A$4:$DI$40,12,FALSE)</f>
        <v>#N/A</v>
      </c>
      <c r="M30" s="582" t="e">
        <f>VLOOKUP(A30,Données!$A$4:$DI$40,13,FALSE)</f>
        <v>#N/A</v>
      </c>
      <c r="N30" s="582" t="e">
        <f>VLOOKUP(A30,Données!$A$4:$DI$40,14,FALSE)</f>
        <v>#N/A</v>
      </c>
      <c r="O30" s="582" t="e">
        <f>VLOOKUP(A30,Données!$A$4:$DI$40,15,FALSE)</f>
        <v>#N/A</v>
      </c>
      <c r="P30" s="582" t="e">
        <f>VLOOKUP(A30,Données!$A$4:$DI$40,16,FALSE)</f>
        <v>#N/A</v>
      </c>
      <c r="Q30" s="582" t="e">
        <f>VLOOKUP(A30,Données!$A$4:$DI$40,17,FALSE)</f>
        <v>#N/A</v>
      </c>
      <c r="R30" s="582" t="e">
        <f>VLOOKUP(A30,Données!$A$4:$DI$40,18,FALSE)</f>
        <v>#N/A</v>
      </c>
      <c r="S30" s="582" t="e">
        <f>VLOOKUP(A30,Données!$A$4:$DI$40,19,FALSE)</f>
        <v>#N/A</v>
      </c>
      <c r="T30" s="581" t="e">
        <f>VLOOKUP(A30,Données!$A$4:$DI$40,20,FALSE)</f>
        <v>#N/A</v>
      </c>
      <c r="U30" s="297"/>
      <c r="V30" s="583" t="e">
        <f>VLOOKUP(A30,Données!$A$4:$DI$40,21,FALSE)</f>
        <v>#N/A</v>
      </c>
      <c r="W30" s="582" t="e">
        <f>VLOOKUP(A30,Données!$A$4:$DI$40,22,FALSE)</f>
        <v>#N/A</v>
      </c>
      <c r="X30" s="582" t="e">
        <f>VLOOKUP(A30,Données!$A$4:$DI$40,23,FALSE)</f>
        <v>#N/A</v>
      </c>
      <c r="Y30" s="582" t="e">
        <f>VLOOKUP(A30,Données!$A$4:$DI$40,24,FALSE)</f>
        <v>#N/A</v>
      </c>
      <c r="Z30" s="582" t="e">
        <f>VLOOKUP(A30,Données!$A$4:$DI$40,25,FALSE)</f>
        <v>#N/A</v>
      </c>
      <c r="AA30" s="582" t="e">
        <f>VLOOKUP(A30,Données!$A$4:$DI$40,26,FALSE)</f>
        <v>#N/A</v>
      </c>
      <c r="AB30" s="582" t="e">
        <f>VLOOKUP(A30,Données!$A$4:$DI$40,27,FALSE)</f>
        <v>#N/A</v>
      </c>
      <c r="AC30" s="582" t="e">
        <f>VLOOKUP(A30,Données!$A$4:$DI$40,28,FALSE)</f>
        <v>#N/A</v>
      </c>
      <c r="AD30" s="582" t="e">
        <f>VLOOKUP(A30,Données!$A$4:$DI$40,29,FALSE)</f>
        <v>#N/A</v>
      </c>
      <c r="AE30" s="582" t="e">
        <f>VLOOKUP(A30,Données!$A$4:$DI$40,30,FALSE)</f>
        <v>#N/A</v>
      </c>
      <c r="AF30" s="582" t="e">
        <f>VLOOKUP(A30,Données!$A$4:$DI$40,31,FALSE)</f>
        <v>#N/A</v>
      </c>
      <c r="AG30" s="581" t="e">
        <f>VLOOKUP(A30,Données!$A$4:$DI$40,32,FALSE)</f>
        <v>#N/A</v>
      </c>
      <c r="AH30" s="199"/>
      <c r="AI30" s="583" t="e">
        <f>VLOOKUP(A30,Données!$A$4:$DI$40,33,FALSE)</f>
        <v>#N/A</v>
      </c>
      <c r="AJ30" s="582" t="e">
        <f>VLOOKUP(A30,Données!$A$4:$DI$40,34,FALSE)</f>
        <v>#N/A</v>
      </c>
      <c r="AK30" s="582" t="e">
        <f>VLOOKUP(A30,Données!$A$4:$DI$40,35,FALSE)</f>
        <v>#N/A</v>
      </c>
      <c r="AL30" s="581" t="e">
        <f>VLOOKUP(A30,Données!$A$4:$DI$40,36,FALSE)</f>
        <v>#N/A</v>
      </c>
      <c r="AM30"/>
      <c r="AN30"/>
      <c r="AO30"/>
      <c r="AP30" s="201"/>
      <c r="AQ30" s="201"/>
    </row>
    <row r="31" spans="1:43" ht="19.5" customHeight="1" thickBot="1">
      <c r="A31" s="6"/>
      <c r="B31" s="194"/>
      <c r="C31" s="583" t="e">
        <f>VLOOKUP(A31,Données!$A$4:$DI$40,3,FALSE)</f>
        <v>#N/A</v>
      </c>
      <c r="D31" s="582" t="e">
        <f>VLOOKUP(A31,Données!$A$4:$DI$40,4,FALSE)</f>
        <v>#N/A</v>
      </c>
      <c r="E31" s="582" t="e">
        <f>VLOOKUP(A31,Données!$A$4:$DI$40,5,FALSE)</f>
        <v>#N/A</v>
      </c>
      <c r="F31" s="582" t="e">
        <f>VLOOKUP(A31,Données!$A$4:$DI$40,6,FALSE)</f>
        <v>#N/A</v>
      </c>
      <c r="G31" s="582" t="e">
        <f>VLOOKUP(A31,Données!$A$4:$DI$40,7,FALSE)</f>
        <v>#N/A</v>
      </c>
      <c r="H31" s="582" t="e">
        <f>VLOOKUP(A31,Données!$A$4:$DI$40,8,FALSE)</f>
        <v>#N/A</v>
      </c>
      <c r="I31" s="582" t="e">
        <f>VLOOKUP(A31,Données!$A$4:$DI$40,9,FALSE)</f>
        <v>#N/A</v>
      </c>
      <c r="J31" s="582" t="e">
        <f>VLOOKUP(A31,Données!$A$4:$DI$40,10,FALSE)</f>
        <v>#N/A</v>
      </c>
      <c r="K31" s="582" t="e">
        <f>VLOOKUP(A31,Données!$A$4:$DI$40,11,FALSE)</f>
        <v>#N/A</v>
      </c>
      <c r="L31" s="582" t="e">
        <f>VLOOKUP(A31,Données!$A$4:$DI$40,12,FALSE)</f>
        <v>#N/A</v>
      </c>
      <c r="M31" s="582" t="e">
        <f>VLOOKUP(A31,Données!$A$4:$DI$40,13,FALSE)</f>
        <v>#N/A</v>
      </c>
      <c r="N31" s="582" t="e">
        <f>VLOOKUP(A31,Données!$A$4:$DI$40,14,FALSE)</f>
        <v>#N/A</v>
      </c>
      <c r="O31" s="582" t="e">
        <f>VLOOKUP(A31,Données!$A$4:$DI$40,15,FALSE)</f>
        <v>#N/A</v>
      </c>
      <c r="P31" s="582" t="e">
        <f>VLOOKUP(A31,Données!$A$4:$DI$40,16,FALSE)</f>
        <v>#N/A</v>
      </c>
      <c r="Q31" s="582" t="e">
        <f>VLOOKUP(A31,Données!$A$4:$DI$40,17,FALSE)</f>
        <v>#N/A</v>
      </c>
      <c r="R31" s="582" t="e">
        <f>VLOOKUP(A31,Données!$A$4:$DI$40,18,FALSE)</f>
        <v>#N/A</v>
      </c>
      <c r="S31" s="582" t="e">
        <f>VLOOKUP(A31,Données!$A$4:$DI$40,19,FALSE)</f>
        <v>#N/A</v>
      </c>
      <c r="T31" s="581" t="e">
        <f>VLOOKUP(A31,Données!$A$4:$DI$40,20,FALSE)</f>
        <v>#N/A</v>
      </c>
      <c r="U31" s="298"/>
      <c r="V31" s="583" t="e">
        <f>VLOOKUP(A31,Données!$A$4:$DI$40,21,FALSE)</f>
        <v>#N/A</v>
      </c>
      <c r="W31" s="582" t="e">
        <f>VLOOKUP(A31,Données!$A$4:$DI$40,22,FALSE)</f>
        <v>#N/A</v>
      </c>
      <c r="X31" s="582" t="e">
        <f>VLOOKUP(A31,Données!$A$4:$DI$40,23,FALSE)</f>
        <v>#N/A</v>
      </c>
      <c r="Y31" s="582" t="e">
        <f>VLOOKUP(A31,Données!$A$4:$DI$40,24,FALSE)</f>
        <v>#N/A</v>
      </c>
      <c r="Z31" s="582" t="e">
        <f>VLOOKUP(A31,Données!$A$4:$DI$40,25,FALSE)</f>
        <v>#N/A</v>
      </c>
      <c r="AA31" s="582" t="e">
        <f>VLOOKUP(A31,Données!$A$4:$DI$40,26,FALSE)</f>
        <v>#N/A</v>
      </c>
      <c r="AB31" s="582" t="e">
        <f>VLOOKUP(A31,Données!$A$4:$DI$40,27,FALSE)</f>
        <v>#N/A</v>
      </c>
      <c r="AC31" s="582" t="e">
        <f>VLOOKUP(A31,Données!$A$4:$DI$40,28,FALSE)</f>
        <v>#N/A</v>
      </c>
      <c r="AD31" s="582" t="e">
        <f>VLOOKUP(A31,Données!$A$4:$DI$40,29,FALSE)</f>
        <v>#N/A</v>
      </c>
      <c r="AE31" s="582" t="e">
        <f>VLOOKUP(A31,Données!$A$4:$DI$40,30,FALSE)</f>
        <v>#N/A</v>
      </c>
      <c r="AF31" s="582" t="e">
        <f>VLOOKUP(A31,Données!$A$4:$DI$40,31,FALSE)</f>
        <v>#N/A</v>
      </c>
      <c r="AG31" s="581" t="e">
        <f>VLOOKUP(A31,Données!$A$4:$DI$40,32,FALSE)</f>
        <v>#N/A</v>
      </c>
      <c r="AH31" s="199"/>
      <c r="AI31" s="583" t="e">
        <f>VLOOKUP(A31,Données!$A$4:$DI$40,33,FALSE)</f>
        <v>#N/A</v>
      </c>
      <c r="AJ31" s="582" t="e">
        <f>VLOOKUP(A31,Données!$A$4:$DI$40,34,FALSE)</f>
        <v>#N/A</v>
      </c>
      <c r="AK31" s="582" t="e">
        <f>VLOOKUP(A31,Données!$A$4:$DI$40,35,FALSE)</f>
        <v>#N/A</v>
      </c>
      <c r="AL31" s="581" t="e">
        <f>VLOOKUP(A31,Données!$A$4:$DI$40,36,FALSE)</f>
        <v>#N/A</v>
      </c>
    </row>
    <row r="32" spans="1:43" ht="19.5" customHeight="1">
      <c r="A32" s="6"/>
      <c r="B32" s="194"/>
      <c r="C32" s="583" t="e">
        <f>VLOOKUP(A32,Données!$A$4:$DI$40,3,FALSE)</f>
        <v>#N/A</v>
      </c>
      <c r="D32" s="582" t="e">
        <f>VLOOKUP(A32,Données!$A$4:$DI$40,4,FALSE)</f>
        <v>#N/A</v>
      </c>
      <c r="E32" s="582" t="e">
        <f>VLOOKUP(A32,Données!$A$4:$DI$40,5,FALSE)</f>
        <v>#N/A</v>
      </c>
      <c r="F32" s="582" t="e">
        <f>VLOOKUP(A32,Données!$A$4:$DI$40,6,FALSE)</f>
        <v>#N/A</v>
      </c>
      <c r="G32" s="582" t="e">
        <f>VLOOKUP(A32,Données!$A$4:$DI$40,7,FALSE)</f>
        <v>#N/A</v>
      </c>
      <c r="H32" s="582" t="e">
        <f>VLOOKUP(A32,Données!$A$4:$DI$40,8,FALSE)</f>
        <v>#N/A</v>
      </c>
      <c r="I32" s="582" t="e">
        <f>VLOOKUP(A32,Données!$A$4:$DI$40,9,FALSE)</f>
        <v>#N/A</v>
      </c>
      <c r="J32" s="582" t="e">
        <f>VLOOKUP(A32,Données!$A$4:$DI$40,10,FALSE)</f>
        <v>#N/A</v>
      </c>
      <c r="K32" s="582" t="e">
        <f>VLOOKUP(A32,Données!$A$4:$DI$40,11,FALSE)</f>
        <v>#N/A</v>
      </c>
      <c r="L32" s="582" t="e">
        <f>VLOOKUP(A32,Données!$A$4:$DI$40,12,FALSE)</f>
        <v>#N/A</v>
      </c>
      <c r="M32" s="582" t="e">
        <f>VLOOKUP(A32,Données!$A$4:$DI$40,13,FALSE)</f>
        <v>#N/A</v>
      </c>
      <c r="N32" s="582" t="e">
        <f>VLOOKUP(A32,Données!$A$4:$DI$40,14,FALSE)</f>
        <v>#N/A</v>
      </c>
      <c r="O32" s="582" t="e">
        <f>VLOOKUP(A32,Données!$A$4:$DI$40,15,FALSE)</f>
        <v>#N/A</v>
      </c>
      <c r="P32" s="582" t="e">
        <f>VLOOKUP(A32,Données!$A$4:$DI$40,16,FALSE)</f>
        <v>#N/A</v>
      </c>
      <c r="Q32" s="582" t="e">
        <f>VLOOKUP(A32,Données!$A$4:$DI$40,17,FALSE)</f>
        <v>#N/A</v>
      </c>
      <c r="R32" s="582" t="e">
        <f>VLOOKUP(A32,Données!$A$4:$DI$40,18,FALSE)</f>
        <v>#N/A</v>
      </c>
      <c r="S32" s="582" t="e">
        <f>VLOOKUP(A32,Données!$A$4:$DI$40,19,FALSE)</f>
        <v>#N/A</v>
      </c>
      <c r="T32" s="581" t="e">
        <f>VLOOKUP(A32,Données!$A$4:$DI$40,20,FALSE)</f>
        <v>#N/A</v>
      </c>
      <c r="U32" s="297"/>
      <c r="V32" s="583" t="e">
        <f>VLOOKUP(A32,Données!$A$4:$DI$40,21,FALSE)</f>
        <v>#N/A</v>
      </c>
      <c r="W32" s="582" t="e">
        <f>VLOOKUP(A32,Données!$A$4:$DI$40,22,FALSE)</f>
        <v>#N/A</v>
      </c>
      <c r="X32" s="582" t="e">
        <f>VLOOKUP(A32,Données!$A$4:$DI$40,23,FALSE)</f>
        <v>#N/A</v>
      </c>
      <c r="Y32" s="582" t="e">
        <f>VLOOKUP(A32,Données!$A$4:$DI$40,24,FALSE)</f>
        <v>#N/A</v>
      </c>
      <c r="Z32" s="582" t="e">
        <f>VLOOKUP(A32,Données!$A$4:$DI$40,25,FALSE)</f>
        <v>#N/A</v>
      </c>
      <c r="AA32" s="582" t="e">
        <f>VLOOKUP(A32,Données!$A$4:$DI$40,26,FALSE)</f>
        <v>#N/A</v>
      </c>
      <c r="AB32" s="582" t="e">
        <f>VLOOKUP(A32,Données!$A$4:$DI$40,27,FALSE)</f>
        <v>#N/A</v>
      </c>
      <c r="AC32" s="582" t="e">
        <f>VLOOKUP(A32,Données!$A$4:$DI$40,28,FALSE)</f>
        <v>#N/A</v>
      </c>
      <c r="AD32" s="582" t="e">
        <f>VLOOKUP(A32,Données!$A$4:$DI$40,29,FALSE)</f>
        <v>#N/A</v>
      </c>
      <c r="AE32" s="582" t="e">
        <f>VLOOKUP(A32,Données!$A$4:$DI$40,30,FALSE)</f>
        <v>#N/A</v>
      </c>
      <c r="AF32" s="582" t="e">
        <f>VLOOKUP(A32,Données!$A$4:$DI$40,31,FALSE)</f>
        <v>#N/A</v>
      </c>
      <c r="AG32" s="581" t="e">
        <f>VLOOKUP(A32,Données!$A$4:$DI$40,32,FALSE)</f>
        <v>#N/A</v>
      </c>
      <c r="AH32" s="199"/>
      <c r="AI32" s="583" t="e">
        <f>VLOOKUP(A32,Données!$A$4:$DI$40,33,FALSE)</f>
        <v>#N/A</v>
      </c>
      <c r="AJ32" s="582" t="e">
        <f>VLOOKUP(A32,Données!$A$4:$DI$40,34,FALSE)</f>
        <v>#N/A</v>
      </c>
      <c r="AK32" s="582" t="e">
        <f>VLOOKUP(A32,Données!$A$4:$DI$40,35,FALSE)</f>
        <v>#N/A</v>
      </c>
      <c r="AL32" s="581" t="e">
        <f>VLOOKUP(A32,Données!$A$4:$DI$40,36,FALSE)</f>
        <v>#N/A</v>
      </c>
    </row>
    <row r="33" spans="1:43" ht="19.5" customHeight="1" thickBot="1">
      <c r="A33" s="6"/>
      <c r="B33" s="194"/>
      <c r="C33" s="583" t="e">
        <f>VLOOKUP(A33,Données!$A$4:$DI$40,3,FALSE)</f>
        <v>#N/A</v>
      </c>
      <c r="D33" s="582" t="e">
        <f>VLOOKUP(A33,Données!$A$4:$DI$40,4,FALSE)</f>
        <v>#N/A</v>
      </c>
      <c r="E33" s="582" t="e">
        <f>VLOOKUP(A33,Données!$A$4:$DI$40,5,FALSE)</f>
        <v>#N/A</v>
      </c>
      <c r="F33" s="582" t="e">
        <f>VLOOKUP(A33,Données!$A$4:$DI$40,6,FALSE)</f>
        <v>#N/A</v>
      </c>
      <c r="G33" s="582" t="e">
        <f>VLOOKUP(A33,Données!$A$4:$DI$40,7,FALSE)</f>
        <v>#N/A</v>
      </c>
      <c r="H33" s="582" t="e">
        <f>VLOOKUP(A33,Données!$A$4:$DI$40,8,FALSE)</f>
        <v>#N/A</v>
      </c>
      <c r="I33" s="582" t="e">
        <f>VLOOKUP(A33,Données!$A$4:$DI$40,9,FALSE)</f>
        <v>#N/A</v>
      </c>
      <c r="J33" s="582" t="e">
        <f>VLOOKUP(A33,Données!$A$4:$DI$40,10,FALSE)</f>
        <v>#N/A</v>
      </c>
      <c r="K33" s="582" t="e">
        <f>VLOOKUP(A33,Données!$A$4:$DI$40,11,FALSE)</f>
        <v>#N/A</v>
      </c>
      <c r="L33" s="582" t="e">
        <f>VLOOKUP(A33,Données!$A$4:$DI$40,12,FALSE)</f>
        <v>#N/A</v>
      </c>
      <c r="M33" s="582" t="e">
        <f>VLOOKUP(A33,Données!$A$4:$DI$40,13,FALSE)</f>
        <v>#N/A</v>
      </c>
      <c r="N33" s="582" t="e">
        <f>VLOOKUP(A33,Données!$A$4:$DI$40,14,FALSE)</f>
        <v>#N/A</v>
      </c>
      <c r="O33" s="582" t="e">
        <f>VLOOKUP(A33,Données!$A$4:$DI$40,15,FALSE)</f>
        <v>#N/A</v>
      </c>
      <c r="P33" s="582" t="e">
        <f>VLOOKUP(A33,Données!$A$4:$DI$40,16,FALSE)</f>
        <v>#N/A</v>
      </c>
      <c r="Q33" s="582" t="e">
        <f>VLOOKUP(A33,Données!$A$4:$DI$40,17,FALSE)</f>
        <v>#N/A</v>
      </c>
      <c r="R33" s="582" t="e">
        <f>VLOOKUP(A33,Données!$A$4:$DI$40,18,FALSE)</f>
        <v>#N/A</v>
      </c>
      <c r="S33" s="582" t="e">
        <f>VLOOKUP(A33,Données!$A$4:$DI$40,19,FALSE)</f>
        <v>#N/A</v>
      </c>
      <c r="T33" s="581" t="e">
        <f>VLOOKUP(A33,Données!$A$4:$DI$40,20,FALSE)</f>
        <v>#N/A</v>
      </c>
      <c r="U33" s="298"/>
      <c r="V33" s="583" t="e">
        <f>VLOOKUP(A33,Données!$A$4:$DI$40,21,FALSE)</f>
        <v>#N/A</v>
      </c>
      <c r="W33" s="582" t="e">
        <f>VLOOKUP(A33,Données!$A$4:$DI$40,22,FALSE)</f>
        <v>#N/A</v>
      </c>
      <c r="X33" s="582" t="e">
        <f>VLOOKUP(A33,Données!$A$4:$DI$40,23,FALSE)</f>
        <v>#N/A</v>
      </c>
      <c r="Y33" s="582" t="e">
        <f>VLOOKUP(A33,Données!$A$4:$DI$40,24,FALSE)</f>
        <v>#N/A</v>
      </c>
      <c r="Z33" s="582" t="e">
        <f>VLOOKUP(A33,Données!$A$4:$DI$40,25,FALSE)</f>
        <v>#N/A</v>
      </c>
      <c r="AA33" s="582" t="e">
        <f>VLOOKUP(A33,Données!$A$4:$DI$40,26,FALSE)</f>
        <v>#N/A</v>
      </c>
      <c r="AB33" s="582" t="e">
        <f>VLOOKUP(A33,Données!$A$4:$DI$40,27,FALSE)</f>
        <v>#N/A</v>
      </c>
      <c r="AC33" s="582" t="e">
        <f>VLOOKUP(A33,Données!$A$4:$DI$40,28,FALSE)</f>
        <v>#N/A</v>
      </c>
      <c r="AD33" s="582" t="e">
        <f>VLOOKUP(A33,Données!$A$4:$DI$40,29,FALSE)</f>
        <v>#N/A</v>
      </c>
      <c r="AE33" s="582" t="e">
        <f>VLOOKUP(A33,Données!$A$4:$DI$40,30,FALSE)</f>
        <v>#N/A</v>
      </c>
      <c r="AF33" s="582" t="e">
        <f>VLOOKUP(A33,Données!$A$4:$DI$40,31,FALSE)</f>
        <v>#N/A</v>
      </c>
      <c r="AG33" s="581" t="e">
        <f>VLOOKUP(A33,Données!$A$4:$DI$40,32,FALSE)</f>
        <v>#N/A</v>
      </c>
      <c r="AH33" s="199"/>
      <c r="AI33" s="583" t="e">
        <f>VLOOKUP(A33,Données!$A$4:$DI$40,33,FALSE)</f>
        <v>#N/A</v>
      </c>
      <c r="AJ33" s="582" t="e">
        <f>VLOOKUP(A33,Données!$A$4:$DI$40,34,FALSE)</f>
        <v>#N/A</v>
      </c>
      <c r="AK33" s="582" t="e">
        <f>VLOOKUP(A33,Données!$A$4:$DI$40,35,FALSE)</f>
        <v>#N/A</v>
      </c>
      <c r="AL33" s="581" t="e">
        <f>VLOOKUP(A33,Données!$A$4:$DI$40,36,FALSE)</f>
        <v>#N/A</v>
      </c>
      <c r="AM33" s="201"/>
      <c r="AN33" s="201"/>
      <c r="AO33" s="201"/>
    </row>
    <row r="34" spans="1:43" ht="19.5" customHeight="1">
      <c r="A34" s="6"/>
      <c r="B34" s="194"/>
      <c r="C34" s="583" t="e">
        <f>VLOOKUP(A34,Données!$A$4:$DI$40,3,FALSE)</f>
        <v>#N/A</v>
      </c>
      <c r="D34" s="582" t="e">
        <f>VLOOKUP(A34,Données!$A$4:$DI$40,4,FALSE)</f>
        <v>#N/A</v>
      </c>
      <c r="E34" s="582" t="e">
        <f>VLOOKUP(A34,Données!$A$4:$DI$40,5,FALSE)</f>
        <v>#N/A</v>
      </c>
      <c r="F34" s="582" t="e">
        <f>VLOOKUP(A34,Données!$A$4:$DI$40,6,FALSE)</f>
        <v>#N/A</v>
      </c>
      <c r="G34" s="582" t="e">
        <f>VLOOKUP(A34,Données!$A$4:$DI$40,7,FALSE)</f>
        <v>#N/A</v>
      </c>
      <c r="H34" s="582" t="e">
        <f>VLOOKUP(A34,Données!$A$4:$DI$40,8,FALSE)</f>
        <v>#N/A</v>
      </c>
      <c r="I34" s="582" t="e">
        <f>VLOOKUP(A34,Données!$A$4:$DI$40,9,FALSE)</f>
        <v>#N/A</v>
      </c>
      <c r="J34" s="582" t="e">
        <f>VLOOKUP(A34,Données!$A$4:$DI$40,10,FALSE)</f>
        <v>#N/A</v>
      </c>
      <c r="K34" s="582" t="e">
        <f>VLOOKUP(A34,Données!$A$4:$DI$40,11,FALSE)</f>
        <v>#N/A</v>
      </c>
      <c r="L34" s="582" t="e">
        <f>VLOOKUP(A34,Données!$A$4:$DI$40,12,FALSE)</f>
        <v>#N/A</v>
      </c>
      <c r="M34" s="582" t="e">
        <f>VLOOKUP(A34,Données!$A$4:$DI$40,13,FALSE)</f>
        <v>#N/A</v>
      </c>
      <c r="N34" s="582" t="e">
        <f>VLOOKUP(A34,Données!$A$4:$DI$40,14,FALSE)</f>
        <v>#N/A</v>
      </c>
      <c r="O34" s="582" t="e">
        <f>VLOOKUP(A34,Données!$A$4:$DI$40,15,FALSE)</f>
        <v>#N/A</v>
      </c>
      <c r="P34" s="582" t="e">
        <f>VLOOKUP(A34,Données!$A$4:$DI$40,16,FALSE)</f>
        <v>#N/A</v>
      </c>
      <c r="Q34" s="582" t="e">
        <f>VLOOKUP(A34,Données!$A$4:$DI$40,17,FALSE)</f>
        <v>#N/A</v>
      </c>
      <c r="R34" s="582" t="e">
        <f>VLOOKUP(A34,Données!$A$4:$DI$40,18,FALSE)</f>
        <v>#N/A</v>
      </c>
      <c r="S34" s="582" t="e">
        <f>VLOOKUP(A34,Données!$A$4:$DI$40,19,FALSE)</f>
        <v>#N/A</v>
      </c>
      <c r="T34" s="581" t="e">
        <f>VLOOKUP(A34,Données!$A$4:$DI$40,20,FALSE)</f>
        <v>#N/A</v>
      </c>
      <c r="U34" s="297"/>
      <c r="V34" s="583" t="e">
        <f>VLOOKUP(A34,Données!$A$4:$DI$40,21,FALSE)</f>
        <v>#N/A</v>
      </c>
      <c r="W34" s="582" t="e">
        <f>VLOOKUP(A34,Données!$A$4:$DI$40,22,FALSE)</f>
        <v>#N/A</v>
      </c>
      <c r="X34" s="582" t="e">
        <f>VLOOKUP(A34,Données!$A$4:$DI$40,23,FALSE)</f>
        <v>#N/A</v>
      </c>
      <c r="Y34" s="582" t="e">
        <f>VLOOKUP(A34,Données!$A$4:$DI$40,24,FALSE)</f>
        <v>#N/A</v>
      </c>
      <c r="Z34" s="582" t="e">
        <f>VLOOKUP(A34,Données!$A$4:$DI$40,25,FALSE)</f>
        <v>#N/A</v>
      </c>
      <c r="AA34" s="582" t="e">
        <f>VLOOKUP(A34,Données!$A$4:$DI$40,26,FALSE)</f>
        <v>#N/A</v>
      </c>
      <c r="AB34" s="582" t="e">
        <f>VLOOKUP(A34,Données!$A$4:$DI$40,27,FALSE)</f>
        <v>#N/A</v>
      </c>
      <c r="AC34" s="582" t="e">
        <f>VLOOKUP(A34,Données!$A$4:$DI$40,28,FALSE)</f>
        <v>#N/A</v>
      </c>
      <c r="AD34" s="582" t="e">
        <f>VLOOKUP(A34,Données!$A$4:$DI$40,29,FALSE)</f>
        <v>#N/A</v>
      </c>
      <c r="AE34" s="582" t="e">
        <f>VLOOKUP(A34,Données!$A$4:$DI$40,30,FALSE)</f>
        <v>#N/A</v>
      </c>
      <c r="AF34" s="582" t="e">
        <f>VLOOKUP(A34,Données!$A$4:$DI$40,31,FALSE)</f>
        <v>#N/A</v>
      </c>
      <c r="AG34" s="581" t="e">
        <f>VLOOKUP(A34,Données!$A$4:$DI$40,32,FALSE)</f>
        <v>#N/A</v>
      </c>
      <c r="AH34" s="199"/>
      <c r="AI34" s="583" t="e">
        <f>VLOOKUP(A34,Données!$A$4:$DI$40,33,FALSE)</f>
        <v>#N/A</v>
      </c>
      <c r="AJ34" s="582" t="e">
        <f>VLOOKUP(A34,Données!$A$4:$DI$40,34,FALSE)</f>
        <v>#N/A</v>
      </c>
      <c r="AK34" s="582" t="e">
        <f>VLOOKUP(A34,Données!$A$4:$DI$40,35,FALSE)</f>
        <v>#N/A</v>
      </c>
      <c r="AL34" s="581" t="e">
        <f>VLOOKUP(A34,Données!$A$4:$DI$40,36,FALSE)</f>
        <v>#N/A</v>
      </c>
      <c r="AM34" s="201"/>
      <c r="AN34" s="201"/>
      <c r="AO34" s="201"/>
    </row>
    <row r="35" spans="1:43" ht="19.5" customHeight="1" thickBot="1">
      <c r="A35" s="6"/>
      <c r="B35" s="194"/>
      <c r="C35" s="583" t="e">
        <f>VLOOKUP(A35,Données!$A$4:$DI$40,3,FALSE)</f>
        <v>#N/A</v>
      </c>
      <c r="D35" s="582" t="e">
        <f>VLOOKUP(A35,Données!$A$4:$DI$40,4,FALSE)</f>
        <v>#N/A</v>
      </c>
      <c r="E35" s="582" t="e">
        <f>VLOOKUP(A35,Données!$A$4:$DI$40,5,FALSE)</f>
        <v>#N/A</v>
      </c>
      <c r="F35" s="582" t="e">
        <f>VLOOKUP(A35,Données!$A$4:$DI$40,6,FALSE)</f>
        <v>#N/A</v>
      </c>
      <c r="G35" s="582" t="e">
        <f>VLOOKUP(A35,Données!$A$4:$DI$40,7,FALSE)</f>
        <v>#N/A</v>
      </c>
      <c r="H35" s="582" t="e">
        <f>VLOOKUP(A35,Données!$A$4:$DI$40,8,FALSE)</f>
        <v>#N/A</v>
      </c>
      <c r="I35" s="582" t="e">
        <f>VLOOKUP(A35,Données!$A$4:$DI$40,9,FALSE)</f>
        <v>#N/A</v>
      </c>
      <c r="J35" s="582" t="e">
        <f>VLOOKUP(A35,Données!$A$4:$DI$40,10,FALSE)</f>
        <v>#N/A</v>
      </c>
      <c r="K35" s="582" t="e">
        <f>VLOOKUP(A35,Données!$A$4:$DI$40,11,FALSE)</f>
        <v>#N/A</v>
      </c>
      <c r="L35" s="582" t="e">
        <f>VLOOKUP(A35,Données!$A$4:$DI$40,12,FALSE)</f>
        <v>#N/A</v>
      </c>
      <c r="M35" s="582" t="e">
        <f>VLOOKUP(A35,Données!$A$4:$DI$40,13,FALSE)</f>
        <v>#N/A</v>
      </c>
      <c r="N35" s="582" t="e">
        <f>VLOOKUP(A35,Données!$A$4:$DI$40,14,FALSE)</f>
        <v>#N/A</v>
      </c>
      <c r="O35" s="582" t="e">
        <f>VLOOKUP(A35,Données!$A$4:$DI$40,15,FALSE)</f>
        <v>#N/A</v>
      </c>
      <c r="P35" s="582" t="e">
        <f>VLOOKUP(A35,Données!$A$4:$DI$40,16,FALSE)</f>
        <v>#N/A</v>
      </c>
      <c r="Q35" s="582" t="e">
        <f>VLOOKUP(A35,Données!$A$4:$DI$40,17,FALSE)</f>
        <v>#N/A</v>
      </c>
      <c r="R35" s="582" t="e">
        <f>VLOOKUP(A35,Données!$A$4:$DI$40,18,FALSE)</f>
        <v>#N/A</v>
      </c>
      <c r="S35" s="582" t="e">
        <f>VLOOKUP(A35,Données!$A$4:$DI$40,19,FALSE)</f>
        <v>#N/A</v>
      </c>
      <c r="T35" s="581" t="e">
        <f>VLOOKUP(A35,Données!$A$4:$DI$40,20,FALSE)</f>
        <v>#N/A</v>
      </c>
      <c r="U35" s="298"/>
      <c r="V35" s="583" t="e">
        <f>VLOOKUP(A35,Données!$A$4:$DI$40,21,FALSE)</f>
        <v>#N/A</v>
      </c>
      <c r="W35" s="582" t="e">
        <f>VLOOKUP(A35,Données!$A$4:$DI$40,22,FALSE)</f>
        <v>#N/A</v>
      </c>
      <c r="X35" s="582" t="e">
        <f>VLOOKUP(A35,Données!$A$4:$DI$40,23,FALSE)</f>
        <v>#N/A</v>
      </c>
      <c r="Y35" s="582" t="e">
        <f>VLOOKUP(A35,Données!$A$4:$DI$40,24,FALSE)</f>
        <v>#N/A</v>
      </c>
      <c r="Z35" s="582" t="e">
        <f>VLOOKUP(A35,Données!$A$4:$DI$40,25,FALSE)</f>
        <v>#N/A</v>
      </c>
      <c r="AA35" s="582" t="e">
        <f>VLOOKUP(A35,Données!$A$4:$DI$40,26,FALSE)</f>
        <v>#N/A</v>
      </c>
      <c r="AB35" s="582" t="e">
        <f>VLOOKUP(A35,Données!$A$4:$DI$40,27,FALSE)</f>
        <v>#N/A</v>
      </c>
      <c r="AC35" s="582" t="e">
        <f>VLOOKUP(A35,Données!$A$4:$DI$40,28,FALSE)</f>
        <v>#N/A</v>
      </c>
      <c r="AD35" s="582" t="e">
        <f>VLOOKUP(A35,Données!$A$4:$DI$40,29,FALSE)</f>
        <v>#N/A</v>
      </c>
      <c r="AE35" s="582" t="e">
        <f>VLOOKUP(A35,Données!$A$4:$DI$40,30,FALSE)</f>
        <v>#N/A</v>
      </c>
      <c r="AF35" s="582" t="e">
        <f>VLOOKUP(A35,Données!$A$4:$DI$40,31,FALSE)</f>
        <v>#N/A</v>
      </c>
      <c r="AG35" s="581" t="e">
        <f>VLOOKUP(A35,Données!$A$4:$DI$40,32,FALSE)</f>
        <v>#N/A</v>
      </c>
      <c r="AH35" s="199"/>
      <c r="AI35" s="583" t="e">
        <f>VLOOKUP(A35,Données!$A$4:$DI$40,33,FALSE)</f>
        <v>#N/A</v>
      </c>
      <c r="AJ35" s="582" t="e">
        <f>VLOOKUP(A35,Données!$A$4:$DI$40,34,FALSE)</f>
        <v>#N/A</v>
      </c>
      <c r="AK35" s="582" t="e">
        <f>VLOOKUP(A35,Données!$A$4:$DI$40,35,FALSE)</f>
        <v>#N/A</v>
      </c>
      <c r="AL35" s="581" t="e">
        <f>VLOOKUP(A35,Données!$A$4:$DI$40,36,FALSE)</f>
        <v>#N/A</v>
      </c>
    </row>
    <row r="36" spans="1:43" ht="19.5" customHeight="1">
      <c r="A36" s="149"/>
      <c r="B36" s="699"/>
      <c r="C36" s="583" t="e">
        <f>VLOOKUP(A36,Données!$A$4:$DI$40,3,FALSE)</f>
        <v>#N/A</v>
      </c>
      <c r="D36" s="582" t="e">
        <f>VLOOKUP(A36,Données!$A$4:$DI$40,4,FALSE)</f>
        <v>#N/A</v>
      </c>
      <c r="E36" s="582" t="e">
        <f>VLOOKUP(A36,Données!$A$4:$DI$40,5,FALSE)</f>
        <v>#N/A</v>
      </c>
      <c r="F36" s="582" t="e">
        <f>VLOOKUP(A36,Données!$A$4:$DI$40,6,FALSE)</f>
        <v>#N/A</v>
      </c>
      <c r="G36" s="582" t="e">
        <f>VLOOKUP(A36,Données!$A$4:$DI$40,7,FALSE)</f>
        <v>#N/A</v>
      </c>
      <c r="H36" s="582" t="e">
        <f>VLOOKUP(A36,Données!$A$4:$DI$40,8,FALSE)</f>
        <v>#N/A</v>
      </c>
      <c r="I36" s="582" t="e">
        <f>VLOOKUP(A36,Données!$A$4:$DI$40,9,FALSE)</f>
        <v>#N/A</v>
      </c>
      <c r="J36" s="582" t="e">
        <f>VLOOKUP(A36,Données!$A$4:$DI$40,10,FALSE)</f>
        <v>#N/A</v>
      </c>
      <c r="K36" s="582" t="e">
        <f>VLOOKUP(A36,Données!$A$4:$DI$40,11,FALSE)</f>
        <v>#N/A</v>
      </c>
      <c r="L36" s="582" t="e">
        <f>VLOOKUP(A36,Données!$A$4:$DI$40,12,FALSE)</f>
        <v>#N/A</v>
      </c>
      <c r="M36" s="582" t="e">
        <f>VLOOKUP(A36,Données!$A$4:$DI$40,13,FALSE)</f>
        <v>#N/A</v>
      </c>
      <c r="N36" s="582" t="e">
        <f>VLOOKUP(A36,Données!$A$4:$DI$40,14,FALSE)</f>
        <v>#N/A</v>
      </c>
      <c r="O36" s="582" t="e">
        <f>VLOOKUP(A36,Données!$A$4:$DI$40,15,FALSE)</f>
        <v>#N/A</v>
      </c>
      <c r="P36" s="582" t="e">
        <f>VLOOKUP(A36,Données!$A$4:$DI$40,16,FALSE)</f>
        <v>#N/A</v>
      </c>
      <c r="Q36" s="582" t="e">
        <f>VLOOKUP(A36,Données!$A$4:$DI$40,17,FALSE)</f>
        <v>#N/A</v>
      </c>
      <c r="R36" s="582" t="e">
        <f>VLOOKUP(A36,Données!$A$4:$DI$40,18,FALSE)</f>
        <v>#N/A</v>
      </c>
      <c r="S36" s="582" t="e">
        <f>VLOOKUP(A36,Données!$A$4:$DI$40,19,FALSE)</f>
        <v>#N/A</v>
      </c>
      <c r="T36" s="581" t="e">
        <f>VLOOKUP(A36,Données!$A$4:$DI$40,20,FALSE)</f>
        <v>#N/A</v>
      </c>
      <c r="U36" s="297"/>
      <c r="V36" s="583" t="e">
        <f>VLOOKUP(A36,Données!$A$4:$DI$40,21,FALSE)</f>
        <v>#N/A</v>
      </c>
      <c r="W36" s="582" t="e">
        <f>VLOOKUP(A36,Données!$A$4:$DI$40,22,FALSE)</f>
        <v>#N/A</v>
      </c>
      <c r="X36" s="582" t="e">
        <f>VLOOKUP(A36,Données!$A$4:$DI$40,23,FALSE)</f>
        <v>#N/A</v>
      </c>
      <c r="Y36" s="582" t="e">
        <f>VLOOKUP(A36,Données!$A$4:$DI$40,24,FALSE)</f>
        <v>#N/A</v>
      </c>
      <c r="Z36" s="582" t="e">
        <f>VLOOKUP(A36,Données!$A$4:$DI$40,25,FALSE)</f>
        <v>#N/A</v>
      </c>
      <c r="AA36" s="582" t="e">
        <f>VLOOKUP(A36,Données!$A$4:$DI$40,26,FALSE)</f>
        <v>#N/A</v>
      </c>
      <c r="AB36" s="582" t="e">
        <f>VLOOKUP(A36,Données!$A$4:$DI$40,27,FALSE)</f>
        <v>#N/A</v>
      </c>
      <c r="AC36" s="582" t="e">
        <f>VLOOKUP(A36,Données!$A$4:$DI$40,28,FALSE)</f>
        <v>#N/A</v>
      </c>
      <c r="AD36" s="582" t="e">
        <f>VLOOKUP(A36,Données!$A$4:$DI$40,29,FALSE)</f>
        <v>#N/A</v>
      </c>
      <c r="AE36" s="582" t="e">
        <f>VLOOKUP(A36,Données!$A$4:$DI$40,30,FALSE)</f>
        <v>#N/A</v>
      </c>
      <c r="AF36" s="582" t="e">
        <f>VLOOKUP(A36,Données!$A$4:$DI$40,31,FALSE)</f>
        <v>#N/A</v>
      </c>
      <c r="AG36" s="581" t="e">
        <f>VLOOKUP(A36,Données!$A$4:$DI$40,32,FALSE)</f>
        <v>#N/A</v>
      </c>
      <c r="AH36" s="199"/>
      <c r="AI36" s="583" t="e">
        <f>VLOOKUP(A36,Données!$A$4:$DI$40,33,FALSE)</f>
        <v>#N/A</v>
      </c>
      <c r="AJ36" s="582" t="e">
        <f>VLOOKUP(A36,Données!$A$4:$DI$40,34,FALSE)</f>
        <v>#N/A</v>
      </c>
      <c r="AK36" s="582" t="e">
        <f>VLOOKUP(A36,Données!$A$4:$DI$40,35,FALSE)</f>
        <v>#N/A</v>
      </c>
      <c r="AL36" s="581" t="e">
        <f>VLOOKUP(A36,Données!$A$4:$DI$40,36,FALSE)</f>
        <v>#N/A</v>
      </c>
    </row>
    <row r="37" spans="1:43" s="18" customFormat="1" ht="19.5" customHeight="1" thickBot="1">
      <c r="A37" s="6"/>
      <c r="B37" s="194"/>
      <c r="C37" s="583" t="e">
        <f>VLOOKUP(A37,Données!$A$4:$DI$40,3,FALSE)</f>
        <v>#N/A</v>
      </c>
      <c r="D37" s="582" t="e">
        <f>VLOOKUP(A37,Données!$A$4:$DI$40,4,FALSE)</f>
        <v>#N/A</v>
      </c>
      <c r="E37" s="582" t="e">
        <f>VLOOKUP(A37,Données!$A$4:$DI$40,5,FALSE)</f>
        <v>#N/A</v>
      </c>
      <c r="F37" s="582" t="e">
        <f>VLOOKUP(A37,Données!$A$4:$DI$40,6,FALSE)</f>
        <v>#N/A</v>
      </c>
      <c r="G37" s="582" t="e">
        <f>VLOOKUP(A37,Données!$A$4:$DI$40,7,FALSE)</f>
        <v>#N/A</v>
      </c>
      <c r="H37" s="582" t="e">
        <f>VLOOKUP(A37,Données!$A$4:$DI$40,8,FALSE)</f>
        <v>#N/A</v>
      </c>
      <c r="I37" s="582" t="e">
        <f>VLOOKUP(A37,Données!$A$4:$DI$40,9,FALSE)</f>
        <v>#N/A</v>
      </c>
      <c r="J37" s="582" t="e">
        <f>VLOOKUP(A37,Données!$A$4:$DI$40,10,FALSE)</f>
        <v>#N/A</v>
      </c>
      <c r="K37" s="582" t="e">
        <f>VLOOKUP(A37,Données!$A$4:$DI$40,11,FALSE)</f>
        <v>#N/A</v>
      </c>
      <c r="L37" s="582" t="e">
        <f>VLOOKUP(A37,Données!$A$4:$DI$40,12,FALSE)</f>
        <v>#N/A</v>
      </c>
      <c r="M37" s="582" t="e">
        <f>VLOOKUP(A37,Données!$A$4:$DI$40,13,FALSE)</f>
        <v>#N/A</v>
      </c>
      <c r="N37" s="582" t="e">
        <f>VLOOKUP(A37,Données!$A$4:$DI$40,14,FALSE)</f>
        <v>#N/A</v>
      </c>
      <c r="O37" s="582" t="e">
        <f>VLOOKUP(A37,Données!$A$4:$DI$40,15,FALSE)</f>
        <v>#N/A</v>
      </c>
      <c r="P37" s="582" t="e">
        <f>VLOOKUP(A37,Données!$A$4:$DI$40,16,FALSE)</f>
        <v>#N/A</v>
      </c>
      <c r="Q37" s="582" t="e">
        <f>VLOOKUP(A37,Données!$A$4:$DI$40,17,FALSE)</f>
        <v>#N/A</v>
      </c>
      <c r="R37" s="582" t="e">
        <f>VLOOKUP(A37,Données!$A$4:$DI$40,18,FALSE)</f>
        <v>#N/A</v>
      </c>
      <c r="S37" s="582" t="e">
        <f>VLOOKUP(A37,Données!$A$4:$DI$40,19,FALSE)</f>
        <v>#N/A</v>
      </c>
      <c r="T37" s="581" t="e">
        <f>VLOOKUP(A37,Données!$A$4:$DI$40,20,FALSE)</f>
        <v>#N/A</v>
      </c>
      <c r="U37" s="298"/>
      <c r="V37" s="583" t="e">
        <f>VLOOKUP(A37,Données!$A$4:$DI$40,21,FALSE)</f>
        <v>#N/A</v>
      </c>
      <c r="W37" s="582" t="e">
        <f>VLOOKUP(A37,Données!$A$4:$DI$40,22,FALSE)</f>
        <v>#N/A</v>
      </c>
      <c r="X37" s="582" t="e">
        <f>VLOOKUP(A37,Données!$A$4:$DI$40,23,FALSE)</f>
        <v>#N/A</v>
      </c>
      <c r="Y37" s="582" t="e">
        <f>VLOOKUP(A37,Données!$A$4:$DI$40,24,FALSE)</f>
        <v>#N/A</v>
      </c>
      <c r="Z37" s="582" t="e">
        <f>VLOOKUP(A37,Données!$A$4:$DI$40,25,FALSE)</f>
        <v>#N/A</v>
      </c>
      <c r="AA37" s="582" t="e">
        <f>VLOOKUP(A37,Données!$A$4:$DI$40,26,FALSE)</f>
        <v>#N/A</v>
      </c>
      <c r="AB37" s="582" t="e">
        <f>VLOOKUP(A37,Données!$A$4:$DI$40,27,FALSE)</f>
        <v>#N/A</v>
      </c>
      <c r="AC37" s="582" t="e">
        <f>VLOOKUP(A37,Données!$A$4:$DI$40,28,FALSE)</f>
        <v>#N/A</v>
      </c>
      <c r="AD37" s="582" t="e">
        <f>VLOOKUP(A37,Données!$A$4:$DI$40,29,FALSE)</f>
        <v>#N/A</v>
      </c>
      <c r="AE37" s="582" t="e">
        <f>VLOOKUP(A37,Données!$A$4:$DI$40,30,FALSE)</f>
        <v>#N/A</v>
      </c>
      <c r="AF37" s="582" t="e">
        <f>VLOOKUP(A37,Données!$A$4:$DI$40,31,FALSE)</f>
        <v>#N/A</v>
      </c>
      <c r="AG37" s="581" t="e">
        <f>VLOOKUP(A37,Données!$A$4:$DI$40,32,FALSE)</f>
        <v>#N/A</v>
      </c>
      <c r="AH37" s="199"/>
      <c r="AI37" s="583" t="e">
        <f>VLOOKUP(A37,Données!$A$4:$DI$40,33,FALSE)</f>
        <v>#N/A</v>
      </c>
      <c r="AJ37" s="582" t="e">
        <f>VLOOKUP(A37,Données!$A$4:$DI$40,34,FALSE)</f>
        <v>#N/A</v>
      </c>
      <c r="AK37" s="582" t="e">
        <f>VLOOKUP(A37,Données!$A$4:$DI$40,35,FALSE)</f>
        <v>#N/A</v>
      </c>
      <c r="AL37" s="581" t="e">
        <f>VLOOKUP(A37,Données!$A$4:$DI$40,36,FALSE)</f>
        <v>#N/A</v>
      </c>
      <c r="AM37"/>
      <c r="AN37"/>
      <c r="AO37"/>
      <c r="AP37" s="201"/>
      <c r="AQ37" s="201"/>
    </row>
    <row r="38" spans="1:43" s="18" customFormat="1" ht="19.5" customHeight="1">
      <c r="A38" s="149"/>
      <c r="B38" s="699"/>
      <c r="C38" s="583" t="e">
        <f>VLOOKUP(A38,Données!$A$4:$DI$40,3,FALSE)</f>
        <v>#N/A</v>
      </c>
      <c r="D38" s="582" t="e">
        <f>VLOOKUP(A38,Données!$A$4:$DI$40,4,FALSE)</f>
        <v>#N/A</v>
      </c>
      <c r="E38" s="582" t="e">
        <f>VLOOKUP(A38,Données!$A$4:$DI$40,5,FALSE)</f>
        <v>#N/A</v>
      </c>
      <c r="F38" s="582" t="e">
        <f>VLOOKUP(A38,Données!$A$4:$DI$40,6,FALSE)</f>
        <v>#N/A</v>
      </c>
      <c r="G38" s="582" t="e">
        <f>VLOOKUP(A38,Données!$A$4:$DI$40,7,FALSE)</f>
        <v>#N/A</v>
      </c>
      <c r="H38" s="582" t="e">
        <f>VLOOKUP(A38,Données!$A$4:$DI$40,8,FALSE)</f>
        <v>#N/A</v>
      </c>
      <c r="I38" s="582" t="e">
        <f>VLOOKUP(A38,Données!$A$4:$DI$40,9,FALSE)</f>
        <v>#N/A</v>
      </c>
      <c r="J38" s="582" t="e">
        <f>VLOOKUP(A38,Données!$A$4:$DI$40,10,FALSE)</f>
        <v>#N/A</v>
      </c>
      <c r="K38" s="582" t="e">
        <f>VLOOKUP(A38,Données!$A$4:$DI$40,11,FALSE)</f>
        <v>#N/A</v>
      </c>
      <c r="L38" s="582" t="e">
        <f>VLOOKUP(A38,Données!$A$4:$DI$40,12,FALSE)</f>
        <v>#N/A</v>
      </c>
      <c r="M38" s="582" t="e">
        <f>VLOOKUP(A38,Données!$A$4:$DI$40,13,FALSE)</f>
        <v>#N/A</v>
      </c>
      <c r="N38" s="582" t="e">
        <f>VLOOKUP(A38,Données!$A$4:$DI$40,14,FALSE)</f>
        <v>#N/A</v>
      </c>
      <c r="O38" s="582" t="e">
        <f>VLOOKUP(A38,Données!$A$4:$DI$40,15,FALSE)</f>
        <v>#N/A</v>
      </c>
      <c r="P38" s="582" t="e">
        <f>VLOOKUP(A38,Données!$A$4:$DI$40,16,FALSE)</f>
        <v>#N/A</v>
      </c>
      <c r="Q38" s="582" t="e">
        <f>VLOOKUP(A38,Données!$A$4:$DI$40,17,FALSE)</f>
        <v>#N/A</v>
      </c>
      <c r="R38" s="582" t="e">
        <f>VLOOKUP(A38,Données!$A$4:$DI$40,18,FALSE)</f>
        <v>#N/A</v>
      </c>
      <c r="S38" s="582" t="e">
        <f>VLOOKUP(A38,Données!$A$4:$DI$40,19,FALSE)</f>
        <v>#N/A</v>
      </c>
      <c r="T38" s="581" t="e">
        <f>VLOOKUP(A38,Données!$A$4:$DI$40,20,FALSE)</f>
        <v>#N/A</v>
      </c>
      <c r="U38" s="297"/>
      <c r="V38" s="583" t="e">
        <f>VLOOKUP(A38,Données!$A$4:$DI$40,21,FALSE)</f>
        <v>#N/A</v>
      </c>
      <c r="W38" s="582" t="e">
        <f>VLOOKUP(A38,Données!$A$4:$DI$40,22,FALSE)</f>
        <v>#N/A</v>
      </c>
      <c r="X38" s="582" t="e">
        <f>VLOOKUP(A38,Données!$A$4:$DI$40,23,FALSE)</f>
        <v>#N/A</v>
      </c>
      <c r="Y38" s="582" t="e">
        <f>VLOOKUP(A38,Données!$A$4:$DI$40,24,FALSE)</f>
        <v>#N/A</v>
      </c>
      <c r="Z38" s="582" t="e">
        <f>VLOOKUP(A38,Données!$A$4:$DI$40,25,FALSE)</f>
        <v>#N/A</v>
      </c>
      <c r="AA38" s="582" t="e">
        <f>VLOOKUP(A38,Données!$A$4:$DI$40,26,FALSE)</f>
        <v>#N/A</v>
      </c>
      <c r="AB38" s="582" t="e">
        <f>VLOOKUP(A38,Données!$A$4:$DI$40,27,FALSE)</f>
        <v>#N/A</v>
      </c>
      <c r="AC38" s="582" t="e">
        <f>VLOOKUP(A38,Données!$A$4:$DI$40,28,FALSE)</f>
        <v>#N/A</v>
      </c>
      <c r="AD38" s="582" t="e">
        <f>VLOOKUP(A38,Données!$A$4:$DI$40,29,FALSE)</f>
        <v>#N/A</v>
      </c>
      <c r="AE38" s="582" t="e">
        <f>VLOOKUP(A38,Données!$A$4:$DI$40,30,FALSE)</f>
        <v>#N/A</v>
      </c>
      <c r="AF38" s="582" t="e">
        <f>VLOOKUP(A38,Données!$A$4:$DI$40,31,FALSE)</f>
        <v>#N/A</v>
      </c>
      <c r="AG38" s="581" t="e">
        <f>VLOOKUP(A38,Données!$A$4:$DI$40,32,FALSE)</f>
        <v>#N/A</v>
      </c>
      <c r="AH38" s="199"/>
      <c r="AI38" s="583" t="e">
        <f>VLOOKUP(A38,Données!$A$4:$DI$40,33,FALSE)</f>
        <v>#N/A</v>
      </c>
      <c r="AJ38" s="582" t="e">
        <f>VLOOKUP(A38,Données!$A$4:$DI$40,34,FALSE)</f>
        <v>#N/A</v>
      </c>
      <c r="AK38" s="582" t="e">
        <f>VLOOKUP(A38,Données!$A$4:$DI$40,35,FALSE)</f>
        <v>#N/A</v>
      </c>
      <c r="AL38" s="581" t="e">
        <f>VLOOKUP(A38,Données!$A$4:$DI$40,36,FALSE)</f>
        <v>#N/A</v>
      </c>
      <c r="AM38"/>
      <c r="AN38"/>
      <c r="AO38"/>
      <c r="AP38" s="201"/>
      <c r="AQ38" s="201"/>
    </row>
    <row r="39" spans="1:43" ht="19.5" customHeight="1" thickBot="1">
      <c r="A39" s="6"/>
      <c r="B39" s="194"/>
      <c r="C39" s="583" t="e">
        <f>VLOOKUP(A39,Données!$A$4:$DI$40,3,FALSE)</f>
        <v>#N/A</v>
      </c>
      <c r="D39" s="582" t="e">
        <f>VLOOKUP(A39,Données!$A$4:$DI$40,4,FALSE)</f>
        <v>#N/A</v>
      </c>
      <c r="E39" s="582" t="e">
        <f>VLOOKUP(A39,Données!$A$4:$DI$40,5,FALSE)</f>
        <v>#N/A</v>
      </c>
      <c r="F39" s="582" t="e">
        <f>VLOOKUP(A39,Données!$A$4:$DI$40,6,FALSE)</f>
        <v>#N/A</v>
      </c>
      <c r="G39" s="582" t="e">
        <f>VLOOKUP(A39,Données!$A$4:$DI$40,7,FALSE)</f>
        <v>#N/A</v>
      </c>
      <c r="H39" s="582" t="e">
        <f>VLOOKUP(A39,Données!$A$4:$DI$40,8,FALSE)</f>
        <v>#N/A</v>
      </c>
      <c r="I39" s="582" t="e">
        <f>VLOOKUP(A39,Données!$A$4:$DI$40,9,FALSE)</f>
        <v>#N/A</v>
      </c>
      <c r="J39" s="582" t="e">
        <f>VLOOKUP(A39,Données!$A$4:$DI$40,10,FALSE)</f>
        <v>#N/A</v>
      </c>
      <c r="K39" s="582" t="e">
        <f>VLOOKUP(A39,Données!$A$4:$DI$40,11,FALSE)</f>
        <v>#N/A</v>
      </c>
      <c r="L39" s="582" t="e">
        <f>VLOOKUP(A39,Données!$A$4:$DI$40,12,FALSE)</f>
        <v>#N/A</v>
      </c>
      <c r="M39" s="582" t="e">
        <f>VLOOKUP(A39,Données!$A$4:$DI$40,13,FALSE)</f>
        <v>#N/A</v>
      </c>
      <c r="N39" s="582" t="e">
        <f>VLOOKUP(A39,Données!$A$4:$DI$40,14,FALSE)</f>
        <v>#N/A</v>
      </c>
      <c r="O39" s="582" t="e">
        <f>VLOOKUP(A39,Données!$A$4:$DI$40,15,FALSE)</f>
        <v>#N/A</v>
      </c>
      <c r="P39" s="582" t="e">
        <f>VLOOKUP(A39,Données!$A$4:$DI$40,16,FALSE)</f>
        <v>#N/A</v>
      </c>
      <c r="Q39" s="582" t="e">
        <f>VLOOKUP(A39,Données!$A$4:$DI$40,17,FALSE)</f>
        <v>#N/A</v>
      </c>
      <c r="R39" s="582" t="e">
        <f>VLOOKUP(A39,Données!$A$4:$DI$40,18,FALSE)</f>
        <v>#N/A</v>
      </c>
      <c r="S39" s="582" t="e">
        <f>VLOOKUP(A39,Données!$A$4:$DI$40,19,FALSE)</f>
        <v>#N/A</v>
      </c>
      <c r="T39" s="581" t="e">
        <f>VLOOKUP(A39,Données!$A$4:$DI$40,20,FALSE)</f>
        <v>#N/A</v>
      </c>
      <c r="U39" s="298"/>
      <c r="V39" s="583" t="e">
        <f>VLOOKUP(A39,Données!$A$4:$DI$40,21,FALSE)</f>
        <v>#N/A</v>
      </c>
      <c r="W39" s="582" t="e">
        <f>VLOOKUP(A39,Données!$A$4:$DI$40,22,FALSE)</f>
        <v>#N/A</v>
      </c>
      <c r="X39" s="582" t="e">
        <f>VLOOKUP(A39,Données!$A$4:$DI$40,23,FALSE)</f>
        <v>#N/A</v>
      </c>
      <c r="Y39" s="582" t="e">
        <f>VLOOKUP(A39,Données!$A$4:$DI$40,24,FALSE)</f>
        <v>#N/A</v>
      </c>
      <c r="Z39" s="582" t="e">
        <f>VLOOKUP(A39,Données!$A$4:$DI$40,25,FALSE)</f>
        <v>#N/A</v>
      </c>
      <c r="AA39" s="582" t="e">
        <f>VLOOKUP(A39,Données!$A$4:$DI$40,26,FALSE)</f>
        <v>#N/A</v>
      </c>
      <c r="AB39" s="582" t="e">
        <f>VLOOKUP(A39,Données!$A$4:$DI$40,27,FALSE)</f>
        <v>#N/A</v>
      </c>
      <c r="AC39" s="582" t="e">
        <f>VLOOKUP(A39,Données!$A$4:$DI$40,28,FALSE)</f>
        <v>#N/A</v>
      </c>
      <c r="AD39" s="582" t="e">
        <f>VLOOKUP(A39,Données!$A$4:$DI$40,29,FALSE)</f>
        <v>#N/A</v>
      </c>
      <c r="AE39" s="582" t="e">
        <f>VLOOKUP(A39,Données!$A$4:$DI$40,30,FALSE)</f>
        <v>#N/A</v>
      </c>
      <c r="AF39" s="582" t="e">
        <f>VLOOKUP(A39,Données!$A$4:$DI$40,31,FALSE)</f>
        <v>#N/A</v>
      </c>
      <c r="AG39" s="581" t="e">
        <f>VLOOKUP(A39,Données!$A$4:$DI$40,32,FALSE)</f>
        <v>#N/A</v>
      </c>
      <c r="AH39" s="199"/>
      <c r="AI39" s="583" t="e">
        <f>VLOOKUP(A39,Données!$A$4:$DI$40,33,FALSE)</f>
        <v>#N/A</v>
      </c>
      <c r="AJ39" s="582" t="e">
        <f>VLOOKUP(A39,Données!$A$4:$DI$40,34,FALSE)</f>
        <v>#N/A</v>
      </c>
      <c r="AK39" s="582" t="e">
        <f>VLOOKUP(A39,Données!$A$4:$DI$40,35,FALSE)</f>
        <v>#N/A</v>
      </c>
      <c r="AL39" s="581" t="e">
        <f>VLOOKUP(A39,Données!$A$4:$DI$40,36,FALSE)</f>
        <v>#N/A</v>
      </c>
    </row>
    <row r="40" spans="1:43" ht="19.5" customHeight="1">
      <c r="A40" s="6"/>
      <c r="B40" s="194"/>
      <c r="C40" s="583" t="e">
        <f>VLOOKUP(A40,Données!$A$4:$DI$40,3,FALSE)</f>
        <v>#N/A</v>
      </c>
      <c r="D40" s="582" t="e">
        <f>VLOOKUP(A40,Données!$A$4:$DI$40,4,FALSE)</f>
        <v>#N/A</v>
      </c>
      <c r="E40" s="582" t="e">
        <f>VLOOKUP(A40,Données!$A$4:$DI$40,5,FALSE)</f>
        <v>#N/A</v>
      </c>
      <c r="F40" s="582" t="e">
        <f>VLOOKUP(A40,Données!$A$4:$DI$40,6,FALSE)</f>
        <v>#N/A</v>
      </c>
      <c r="G40" s="582" t="e">
        <f>VLOOKUP(A40,Données!$A$4:$DI$40,7,FALSE)</f>
        <v>#N/A</v>
      </c>
      <c r="H40" s="582" t="e">
        <f>VLOOKUP(A40,Données!$A$4:$DI$40,8,FALSE)</f>
        <v>#N/A</v>
      </c>
      <c r="I40" s="582" t="e">
        <f>VLOOKUP(A40,Données!$A$4:$DI$40,9,FALSE)</f>
        <v>#N/A</v>
      </c>
      <c r="J40" s="582" t="e">
        <f>VLOOKUP(A40,Données!$A$4:$DI$40,10,FALSE)</f>
        <v>#N/A</v>
      </c>
      <c r="K40" s="582" t="e">
        <f>VLOOKUP(A40,Données!$A$4:$DI$40,11,FALSE)</f>
        <v>#N/A</v>
      </c>
      <c r="L40" s="582" t="e">
        <f>VLOOKUP(A40,Données!$A$4:$DI$40,12,FALSE)</f>
        <v>#N/A</v>
      </c>
      <c r="M40" s="582" t="e">
        <f>VLOOKUP(A40,Données!$A$4:$DI$40,13,FALSE)</f>
        <v>#N/A</v>
      </c>
      <c r="N40" s="582" t="e">
        <f>VLOOKUP(A40,Données!$A$4:$DI$40,14,FALSE)</f>
        <v>#N/A</v>
      </c>
      <c r="O40" s="582" t="e">
        <f>VLOOKUP(A40,Données!$A$4:$DI$40,15,FALSE)</f>
        <v>#N/A</v>
      </c>
      <c r="P40" s="582" t="e">
        <f>VLOOKUP(A40,Données!$A$4:$DI$40,16,FALSE)</f>
        <v>#N/A</v>
      </c>
      <c r="Q40" s="582" t="e">
        <f>VLOOKUP(A40,Données!$A$4:$DI$40,17,FALSE)</f>
        <v>#N/A</v>
      </c>
      <c r="R40" s="582" t="e">
        <f>VLOOKUP(A40,Données!$A$4:$DI$40,18,FALSE)</f>
        <v>#N/A</v>
      </c>
      <c r="S40" s="582" t="e">
        <f>VLOOKUP(A40,Données!$A$4:$DI$40,19,FALSE)</f>
        <v>#N/A</v>
      </c>
      <c r="T40" s="581" t="e">
        <f>VLOOKUP(A40,Données!$A$4:$DI$40,20,FALSE)</f>
        <v>#N/A</v>
      </c>
      <c r="U40" s="297"/>
      <c r="V40" s="583" t="e">
        <f>VLOOKUP(A40,Données!$A$4:$DI$40,21,FALSE)</f>
        <v>#N/A</v>
      </c>
      <c r="W40" s="582" t="e">
        <f>VLOOKUP(A40,Données!$A$4:$DI$40,22,FALSE)</f>
        <v>#N/A</v>
      </c>
      <c r="X40" s="582" t="e">
        <f>VLOOKUP(A40,Données!$A$4:$DI$40,23,FALSE)</f>
        <v>#N/A</v>
      </c>
      <c r="Y40" s="582" t="e">
        <f>VLOOKUP(A40,Données!$A$4:$DI$40,24,FALSE)</f>
        <v>#N/A</v>
      </c>
      <c r="Z40" s="582" t="e">
        <f>VLOOKUP(A40,Données!$A$4:$DI$40,25,FALSE)</f>
        <v>#N/A</v>
      </c>
      <c r="AA40" s="582" t="e">
        <f>VLOOKUP(A40,Données!$A$4:$DI$40,26,FALSE)</f>
        <v>#N/A</v>
      </c>
      <c r="AB40" s="582" t="e">
        <f>VLOOKUP(A40,Données!$A$4:$DI$40,27,FALSE)</f>
        <v>#N/A</v>
      </c>
      <c r="AC40" s="582" t="e">
        <f>VLOOKUP(A40,Données!$A$4:$DI$40,28,FALSE)</f>
        <v>#N/A</v>
      </c>
      <c r="AD40" s="582" t="e">
        <f>VLOOKUP(A40,Données!$A$4:$DI$40,29,FALSE)</f>
        <v>#N/A</v>
      </c>
      <c r="AE40" s="582" t="e">
        <f>VLOOKUP(A40,Données!$A$4:$DI$40,30,FALSE)</f>
        <v>#N/A</v>
      </c>
      <c r="AF40" s="582" t="e">
        <f>VLOOKUP(A40,Données!$A$4:$DI$40,31,FALSE)</f>
        <v>#N/A</v>
      </c>
      <c r="AG40" s="581" t="e">
        <f>VLOOKUP(A40,Données!$A$4:$DI$40,32,FALSE)</f>
        <v>#N/A</v>
      </c>
      <c r="AH40" s="199"/>
      <c r="AI40" s="583" t="e">
        <f>VLOOKUP(A40,Données!$A$4:$DI$40,33,FALSE)</f>
        <v>#N/A</v>
      </c>
      <c r="AJ40" s="582" t="e">
        <f>VLOOKUP(A40,Données!$A$4:$DI$40,34,FALSE)</f>
        <v>#N/A</v>
      </c>
      <c r="AK40" s="582" t="e">
        <f>VLOOKUP(A40,Données!$A$4:$DI$40,35,FALSE)</f>
        <v>#N/A</v>
      </c>
      <c r="AL40" s="581" t="e">
        <f>VLOOKUP(A40,Données!$A$4:$DI$40,36,FALSE)</f>
        <v>#N/A</v>
      </c>
    </row>
    <row r="41" spans="1:43" ht="19.5" customHeight="1" thickBot="1">
      <c r="A41" s="6"/>
      <c r="B41" s="194"/>
      <c r="C41" s="583" t="e">
        <f>VLOOKUP(A41,Données!$A$4:$DI$40,3,FALSE)</f>
        <v>#N/A</v>
      </c>
      <c r="D41" s="582" t="e">
        <f>VLOOKUP(A41,Données!$A$4:$DI$40,4,FALSE)</f>
        <v>#N/A</v>
      </c>
      <c r="E41" s="582" t="e">
        <f>VLOOKUP(A41,Données!$A$4:$DI$40,5,FALSE)</f>
        <v>#N/A</v>
      </c>
      <c r="F41" s="582" t="e">
        <f>VLOOKUP(A41,Données!$A$4:$DI$40,6,FALSE)</f>
        <v>#N/A</v>
      </c>
      <c r="G41" s="582" t="e">
        <f>VLOOKUP(A41,Données!$A$4:$DI$40,7,FALSE)</f>
        <v>#N/A</v>
      </c>
      <c r="H41" s="582" t="e">
        <f>VLOOKUP(A41,Données!$A$4:$DI$40,8,FALSE)</f>
        <v>#N/A</v>
      </c>
      <c r="I41" s="582" t="e">
        <f>VLOOKUP(A41,Données!$A$4:$DI$40,9,FALSE)</f>
        <v>#N/A</v>
      </c>
      <c r="J41" s="582" t="e">
        <f>VLOOKUP(A41,Données!$A$4:$DI$40,10,FALSE)</f>
        <v>#N/A</v>
      </c>
      <c r="K41" s="582" t="e">
        <f>VLOOKUP(A41,Données!$A$4:$DI$40,11,FALSE)</f>
        <v>#N/A</v>
      </c>
      <c r="L41" s="582" t="e">
        <f>VLOOKUP(A41,Données!$A$4:$DI$40,12,FALSE)</f>
        <v>#N/A</v>
      </c>
      <c r="M41" s="582" t="e">
        <f>VLOOKUP(A41,Données!$A$4:$DI$40,13,FALSE)</f>
        <v>#N/A</v>
      </c>
      <c r="N41" s="582" t="e">
        <f>VLOOKUP(A41,Données!$A$4:$DI$40,14,FALSE)</f>
        <v>#N/A</v>
      </c>
      <c r="O41" s="582" t="e">
        <f>VLOOKUP(A41,Données!$A$4:$DI$40,15,FALSE)</f>
        <v>#N/A</v>
      </c>
      <c r="P41" s="582" t="e">
        <f>VLOOKUP(A41,Données!$A$4:$DI$40,16,FALSE)</f>
        <v>#N/A</v>
      </c>
      <c r="Q41" s="582" t="e">
        <f>VLOOKUP(A41,Données!$A$4:$DI$40,17,FALSE)</f>
        <v>#N/A</v>
      </c>
      <c r="R41" s="582" t="e">
        <f>VLOOKUP(A41,Données!$A$4:$DI$40,18,FALSE)</f>
        <v>#N/A</v>
      </c>
      <c r="S41" s="582" t="e">
        <f>VLOOKUP(A41,Données!$A$4:$DI$40,19,FALSE)</f>
        <v>#N/A</v>
      </c>
      <c r="T41" s="581" t="e">
        <f>VLOOKUP(A41,Données!$A$4:$DI$40,20,FALSE)</f>
        <v>#N/A</v>
      </c>
      <c r="U41" s="298"/>
      <c r="V41" s="583" t="e">
        <f>VLOOKUP(A41,Données!$A$4:$DI$40,21,FALSE)</f>
        <v>#N/A</v>
      </c>
      <c r="W41" s="582" t="e">
        <f>VLOOKUP(A41,Données!$A$4:$DI$40,22,FALSE)</f>
        <v>#N/A</v>
      </c>
      <c r="X41" s="582" t="e">
        <f>VLOOKUP(A41,Données!$A$4:$DI$40,23,FALSE)</f>
        <v>#N/A</v>
      </c>
      <c r="Y41" s="582" t="e">
        <f>VLOOKUP(A41,Données!$A$4:$DI$40,24,FALSE)</f>
        <v>#N/A</v>
      </c>
      <c r="Z41" s="582" t="e">
        <f>VLOOKUP(A41,Données!$A$4:$DI$40,25,FALSE)</f>
        <v>#N/A</v>
      </c>
      <c r="AA41" s="582" t="e">
        <f>VLOOKUP(A41,Données!$A$4:$DI$40,26,FALSE)</f>
        <v>#N/A</v>
      </c>
      <c r="AB41" s="582" t="e">
        <f>VLOOKUP(A41,Données!$A$4:$DI$40,27,FALSE)</f>
        <v>#N/A</v>
      </c>
      <c r="AC41" s="582" t="e">
        <f>VLOOKUP(A41,Données!$A$4:$DI$40,28,FALSE)</f>
        <v>#N/A</v>
      </c>
      <c r="AD41" s="582" t="e">
        <f>VLOOKUP(A41,Données!$A$4:$DI$40,29,FALSE)</f>
        <v>#N/A</v>
      </c>
      <c r="AE41" s="582" t="e">
        <f>VLOOKUP(A41,Données!$A$4:$DI$40,30,FALSE)</f>
        <v>#N/A</v>
      </c>
      <c r="AF41" s="582" t="e">
        <f>VLOOKUP(A41,Données!$A$4:$DI$40,31,FALSE)</f>
        <v>#N/A</v>
      </c>
      <c r="AG41" s="581" t="e">
        <f>VLOOKUP(A41,Données!$A$4:$DI$40,32,FALSE)</f>
        <v>#N/A</v>
      </c>
      <c r="AH41" s="199"/>
      <c r="AI41" s="583" t="e">
        <f>VLOOKUP(A41,Données!$A$4:$DI$40,33,FALSE)</f>
        <v>#N/A</v>
      </c>
      <c r="AJ41" s="582" t="e">
        <f>VLOOKUP(A41,Données!$A$4:$DI$40,34,FALSE)</f>
        <v>#N/A</v>
      </c>
      <c r="AK41" s="582" t="e">
        <f>VLOOKUP(A41,Données!$A$4:$DI$40,35,FALSE)</f>
        <v>#N/A</v>
      </c>
      <c r="AL41" s="581" t="e">
        <f>VLOOKUP(A41,Données!$A$4:$DI$40,36,FALSE)</f>
        <v>#N/A</v>
      </c>
    </row>
    <row r="42" spans="1:43" ht="19.5" customHeight="1" thickBot="1">
      <c r="A42" s="6"/>
      <c r="B42" s="194"/>
      <c r="C42" s="578" t="e">
        <f>VLOOKUP(A42,Données!$A$4:$DI$40,3,FALSE)</f>
        <v>#N/A</v>
      </c>
      <c r="D42" s="577" t="e">
        <f>VLOOKUP(A42,Données!$A$4:$DI$40,4,FALSE)</f>
        <v>#N/A</v>
      </c>
      <c r="E42" s="577" t="e">
        <f>VLOOKUP(A42,Données!$A$4:$DI$40,5,FALSE)</f>
        <v>#N/A</v>
      </c>
      <c r="F42" s="577" t="e">
        <f>VLOOKUP(A42,Données!$A$4:$DI$40,6,FALSE)</f>
        <v>#N/A</v>
      </c>
      <c r="G42" s="577" t="e">
        <f>VLOOKUP(A42,Données!$A$4:$DI$40,7,FALSE)</f>
        <v>#N/A</v>
      </c>
      <c r="H42" s="577" t="e">
        <f>VLOOKUP(A42,Données!$A$4:$DI$40,8,FALSE)</f>
        <v>#N/A</v>
      </c>
      <c r="I42" s="577" t="e">
        <f>VLOOKUP(A42,Données!$A$4:$DI$40,9,FALSE)</f>
        <v>#N/A</v>
      </c>
      <c r="J42" s="577" t="e">
        <f>VLOOKUP(A42,Données!$A$4:$DI$40,10,FALSE)</f>
        <v>#N/A</v>
      </c>
      <c r="K42" s="577" t="e">
        <f>VLOOKUP(A42,Données!$A$4:$DI$40,11,FALSE)</f>
        <v>#N/A</v>
      </c>
      <c r="L42" s="577" t="e">
        <f>VLOOKUP(A42,Données!$A$4:$DI$40,12,FALSE)</f>
        <v>#N/A</v>
      </c>
      <c r="M42" s="577" t="e">
        <f>VLOOKUP(A42,Données!$A$4:$DI$40,13,FALSE)</f>
        <v>#N/A</v>
      </c>
      <c r="N42" s="577" t="e">
        <f>VLOOKUP(A42,Données!$A$4:$DI$40,14,FALSE)</f>
        <v>#N/A</v>
      </c>
      <c r="O42" s="577" t="e">
        <f>VLOOKUP(A42,Données!$A$4:$DI$40,15,FALSE)</f>
        <v>#N/A</v>
      </c>
      <c r="P42" s="577" t="e">
        <f>VLOOKUP(A42,Données!$A$4:$DI$40,16,FALSE)</f>
        <v>#N/A</v>
      </c>
      <c r="Q42" s="577" t="e">
        <f>VLOOKUP(A42,Données!$A$4:$DI$40,17,FALSE)</f>
        <v>#N/A</v>
      </c>
      <c r="R42" s="577" t="e">
        <f>VLOOKUP(A42,Données!$A$4:$DI$40,18,FALSE)</f>
        <v>#N/A</v>
      </c>
      <c r="S42" s="577" t="e">
        <f>VLOOKUP(A42,Données!$A$4:$DI$40,19,FALSE)</f>
        <v>#N/A</v>
      </c>
      <c r="T42" s="576" t="e">
        <f>VLOOKUP(A42,Données!$A$4:$DI$40,20,FALSE)</f>
        <v>#N/A</v>
      </c>
      <c r="U42" s="285"/>
      <c r="V42" s="578" t="e">
        <f>VLOOKUP(A42,Données!$A$4:$DI$40,21,FALSE)</f>
        <v>#N/A</v>
      </c>
      <c r="W42" s="577" t="e">
        <f>VLOOKUP(A42,Données!$A$4:$DI$40,22,FALSE)</f>
        <v>#N/A</v>
      </c>
      <c r="X42" s="577" t="e">
        <f>VLOOKUP(A42,Données!$A$4:$DI$40,23,FALSE)</f>
        <v>#N/A</v>
      </c>
      <c r="Y42" s="577" t="e">
        <f>VLOOKUP(A42,Données!$A$4:$DI$40,24,FALSE)</f>
        <v>#N/A</v>
      </c>
      <c r="Z42" s="577" t="e">
        <f>VLOOKUP(A42,Données!$A$4:$DI$40,25,FALSE)</f>
        <v>#N/A</v>
      </c>
      <c r="AA42" s="577" t="e">
        <f>VLOOKUP(A42,Données!$A$4:$DI$40,26,FALSE)</f>
        <v>#N/A</v>
      </c>
      <c r="AB42" s="577" t="e">
        <f>VLOOKUP(A42,Données!$A$4:$DI$40,27,FALSE)</f>
        <v>#N/A</v>
      </c>
      <c r="AC42" s="577" t="e">
        <f>VLOOKUP(A42,Données!$A$4:$DI$40,28,FALSE)</f>
        <v>#N/A</v>
      </c>
      <c r="AD42" s="577" t="e">
        <f>VLOOKUP(A42,Données!$A$4:$DI$40,29,FALSE)</f>
        <v>#N/A</v>
      </c>
      <c r="AE42" s="577" t="e">
        <f>VLOOKUP(A42,Données!$A$4:$DI$40,30,FALSE)</f>
        <v>#N/A</v>
      </c>
      <c r="AF42" s="577" t="e">
        <f>VLOOKUP(A42,Données!$A$4:$DI$40,31,FALSE)</f>
        <v>#N/A</v>
      </c>
      <c r="AG42" s="576" t="e">
        <f>VLOOKUP(A42,Données!$A$4:$DI$40,32,FALSE)</f>
        <v>#N/A</v>
      </c>
      <c r="AH42" s="199"/>
      <c r="AI42" s="578" t="e">
        <f>VLOOKUP(A42,Données!$A$4:$DI$40,33,FALSE)</f>
        <v>#N/A</v>
      </c>
      <c r="AJ42" s="577" t="e">
        <f>VLOOKUP(A42,Données!$A$4:$DI$40,34,FALSE)</f>
        <v>#N/A</v>
      </c>
      <c r="AK42" s="577" t="e">
        <f>VLOOKUP(A42,Données!$A$4:$DI$40,35,FALSE)</f>
        <v>#N/A</v>
      </c>
      <c r="AL42" s="576" t="e">
        <f>VLOOKUP(A42,Données!$A$4:$DI$40,36,FALSE)</f>
        <v>#N/A</v>
      </c>
      <c r="AM42" s="20"/>
      <c r="AN42" s="20"/>
      <c r="AO42" s="20"/>
    </row>
    <row r="43" spans="1:43" ht="19.5" customHeight="1" thickBot="1">
      <c r="A43" s="6"/>
      <c r="B43" s="6"/>
      <c r="C43" s="736" t="e">
        <f>VLOOKUP(A43,Données!$A$4:$DI$40,3,FALSE)</f>
        <v>#N/A</v>
      </c>
      <c r="D43" s="736" t="e">
        <f>VLOOKUP(A43,Données!$A$4:$DI$40,4,FALSE)</f>
        <v>#N/A</v>
      </c>
      <c r="E43" s="736" t="e">
        <f>VLOOKUP(A43,Données!$A$4:$DI$40,5,FALSE)</f>
        <v>#N/A</v>
      </c>
      <c r="F43" s="736" t="e">
        <f>VLOOKUP(A43,Données!$A$4:$DI$40,6,FALSE)</f>
        <v>#N/A</v>
      </c>
      <c r="G43" s="736" t="e">
        <f>VLOOKUP(A43,Données!$A$4:$DI$40,7,FALSE)</f>
        <v>#N/A</v>
      </c>
      <c r="H43" s="736" t="e">
        <f>VLOOKUP(A43,Données!$A$4:$DI$40,8,FALSE)</f>
        <v>#N/A</v>
      </c>
      <c r="I43" s="736" t="e">
        <f>VLOOKUP(A43,Données!$A$4:$DI$40,9,FALSE)</f>
        <v>#N/A</v>
      </c>
      <c r="J43" s="736" t="e">
        <f>VLOOKUP(A43,Données!$A$4:$DI$40,10,FALSE)</f>
        <v>#N/A</v>
      </c>
      <c r="K43" s="736" t="e">
        <f>VLOOKUP(A43,Données!$A$4:$DI$40,11,FALSE)</f>
        <v>#N/A</v>
      </c>
      <c r="L43" s="736" t="e">
        <f>VLOOKUP(A43,Données!$A$4:$DI$40,12,FALSE)</f>
        <v>#N/A</v>
      </c>
      <c r="M43" s="736" t="e">
        <f>VLOOKUP(A43,Données!$A$4:$DI$40,13,FALSE)</f>
        <v>#N/A</v>
      </c>
      <c r="N43" s="736" t="e">
        <f>VLOOKUP(A43,Données!$A$4:$DI$40,14,FALSE)</f>
        <v>#N/A</v>
      </c>
      <c r="O43" s="736" t="e">
        <f>VLOOKUP(A43,Données!$A$4:$DI$40,15,FALSE)</f>
        <v>#N/A</v>
      </c>
      <c r="P43" s="736" t="e">
        <f>VLOOKUP(A43,Données!$A$4:$DI$40,16,FALSE)</f>
        <v>#N/A</v>
      </c>
      <c r="Q43" s="736" t="e">
        <f>VLOOKUP(A43,Données!$A$4:$DI$40,17,FALSE)</f>
        <v>#N/A</v>
      </c>
      <c r="R43" s="736" t="e">
        <f>VLOOKUP(A43,Données!$A$4:$DI$40,18,FALSE)</f>
        <v>#N/A</v>
      </c>
      <c r="S43" s="736" t="e">
        <f>VLOOKUP(A43,Données!$A$4:$DI$40,19,FALSE)</f>
        <v>#N/A</v>
      </c>
      <c r="T43" s="736" t="e">
        <f>VLOOKUP(A43,Données!$A$4:$DI$40,20,FALSE)</f>
        <v>#N/A</v>
      </c>
      <c r="U43" s="583"/>
      <c r="V43" s="736" t="e">
        <f>VLOOKUP(A43,Données!$A$4:$DI$40,21,FALSE)</f>
        <v>#N/A</v>
      </c>
      <c r="W43" s="736" t="e">
        <f>VLOOKUP(A43,Données!$A$4:$DI$40,22,FALSE)</f>
        <v>#N/A</v>
      </c>
      <c r="X43" s="736" t="e">
        <f>VLOOKUP(A43,Données!$A$4:$DI$40,23,FALSE)</f>
        <v>#N/A</v>
      </c>
      <c r="Y43" s="736" t="e">
        <f>VLOOKUP(A43,Données!$A$4:$DI$40,24,FALSE)</f>
        <v>#N/A</v>
      </c>
      <c r="Z43" s="736" t="e">
        <f>VLOOKUP(A43,Données!$A$4:$DI$40,25,FALSE)</f>
        <v>#N/A</v>
      </c>
      <c r="AA43" s="736" t="e">
        <f>VLOOKUP(A43,Données!$A$4:$DI$40,26,FALSE)</f>
        <v>#N/A</v>
      </c>
      <c r="AB43" s="736" t="e">
        <f>VLOOKUP(A43,Données!$A$4:$DI$40,27,FALSE)</f>
        <v>#N/A</v>
      </c>
      <c r="AC43" s="736" t="e">
        <f>VLOOKUP(A43,Données!$A$4:$DI$40,28,FALSE)</f>
        <v>#N/A</v>
      </c>
      <c r="AD43" s="736" t="e">
        <f>VLOOKUP(A43,Données!$A$4:$DI$40,29,FALSE)</f>
        <v>#N/A</v>
      </c>
      <c r="AE43" s="736" t="e">
        <f>VLOOKUP(A43,Données!$A$4:$DI$40,30,FALSE)</f>
        <v>#N/A</v>
      </c>
      <c r="AF43" s="736" t="e">
        <f>VLOOKUP(A43,Données!$A$4:$DI$40,31,FALSE)</f>
        <v>#N/A</v>
      </c>
      <c r="AG43" s="736" t="e">
        <f>VLOOKUP(A43,Données!$A$4:$DI$40,32,FALSE)</f>
        <v>#N/A</v>
      </c>
      <c r="AH43" s="583"/>
      <c r="AI43" s="736" t="e">
        <f>VLOOKUP(A43,Données!$A$4:$DI$40,33,FALSE)</f>
        <v>#N/A</v>
      </c>
      <c r="AJ43" s="736" t="e">
        <f>VLOOKUP(A43,Données!$A$4:$DI$40,34,FALSE)</f>
        <v>#N/A</v>
      </c>
      <c r="AK43" s="736" t="e">
        <f>VLOOKUP(A43,Données!$A$4:$DI$40,35,FALSE)</f>
        <v>#N/A</v>
      </c>
      <c r="AL43" s="745" t="e">
        <f>VLOOKUP(A43,Données!$A$4:$DI$40,36,FALSE)</f>
        <v>#N/A</v>
      </c>
      <c r="AM43" s="20"/>
      <c r="AN43" s="20"/>
      <c r="AO43" s="20"/>
    </row>
    <row r="44" spans="1:43" ht="19.5" customHeight="1" thickBot="1">
      <c r="A44" s="6"/>
      <c r="B44" s="6"/>
      <c r="C44" s="583" t="e">
        <f>VLOOKUP(A44,Données!$A$4:$DI$40,3,FALSE)</f>
        <v>#N/A</v>
      </c>
      <c r="D44" s="583" t="e">
        <f>VLOOKUP(A44,Données!$A$4:$DI$40,4,FALSE)</f>
        <v>#N/A</v>
      </c>
      <c r="E44" s="583" t="e">
        <f>VLOOKUP(A44,Données!$A$4:$DI$40,5,FALSE)</f>
        <v>#N/A</v>
      </c>
      <c r="F44" s="583" t="e">
        <f>VLOOKUP(A44,Données!$A$4:$DI$40,6,FALSE)</f>
        <v>#N/A</v>
      </c>
      <c r="G44" s="583" t="e">
        <f>VLOOKUP(A44,Données!$A$4:$DI$40,7,FALSE)</f>
        <v>#N/A</v>
      </c>
      <c r="H44" s="583" t="e">
        <f>VLOOKUP(A44,Données!$A$4:$DI$40,8,FALSE)</f>
        <v>#N/A</v>
      </c>
      <c r="I44" s="583" t="e">
        <f>VLOOKUP(A44,Données!$A$4:$DI$40,9,FALSE)</f>
        <v>#N/A</v>
      </c>
      <c r="J44" s="583" t="e">
        <f>VLOOKUP(A44,Données!$A$4:$DI$40,10,FALSE)</f>
        <v>#N/A</v>
      </c>
      <c r="K44" s="583" t="e">
        <f>VLOOKUP(A44,Données!$A$4:$DI$40,11,FALSE)</f>
        <v>#N/A</v>
      </c>
      <c r="L44" s="583" t="e">
        <f>VLOOKUP(A44,Données!$A$4:$DI$40,12,FALSE)</f>
        <v>#N/A</v>
      </c>
      <c r="M44" s="583" t="e">
        <f>VLOOKUP(A44,Données!$A$4:$DI$40,13,FALSE)</f>
        <v>#N/A</v>
      </c>
      <c r="N44" s="583" t="e">
        <f>VLOOKUP(A44,Données!$A$4:$DI$40,14,FALSE)</f>
        <v>#N/A</v>
      </c>
      <c r="O44" s="583" t="e">
        <f>VLOOKUP(A44,Données!$A$4:$DI$40,15,FALSE)</f>
        <v>#N/A</v>
      </c>
      <c r="P44" s="583" t="e">
        <f>VLOOKUP(A44,Données!$A$4:$DI$40,16,FALSE)</f>
        <v>#N/A</v>
      </c>
      <c r="Q44" s="583" t="e">
        <f>VLOOKUP(A44,Données!$A$4:$DI$40,17,FALSE)</f>
        <v>#N/A</v>
      </c>
      <c r="R44" s="583" t="e">
        <f>VLOOKUP(A44,Données!$A$4:$DI$40,18,FALSE)</f>
        <v>#N/A</v>
      </c>
      <c r="S44" s="583" t="e">
        <f>VLOOKUP(A44,Données!$A$4:$DI$40,19,FALSE)</f>
        <v>#N/A</v>
      </c>
      <c r="T44" s="583" t="e">
        <f>VLOOKUP(A44,Données!$A$4:$DI$40,20,FALSE)</f>
        <v>#N/A</v>
      </c>
      <c r="U44" s="583"/>
      <c r="V44" s="583" t="e">
        <f>VLOOKUP(A44,Données!$A$4:$DI$40,21,FALSE)</f>
        <v>#N/A</v>
      </c>
      <c r="W44" s="583" t="e">
        <f>VLOOKUP(A44,Données!$A$4:$DI$40,22,FALSE)</f>
        <v>#N/A</v>
      </c>
      <c r="X44" s="583" t="e">
        <f>VLOOKUP(A44,Données!$A$4:$DI$40,23,FALSE)</f>
        <v>#N/A</v>
      </c>
      <c r="Y44" s="583" t="e">
        <f>VLOOKUP(A44,Données!$A$4:$DI$40,24,FALSE)</f>
        <v>#N/A</v>
      </c>
      <c r="Z44" s="583" t="e">
        <f>VLOOKUP(A44,Données!$A$4:$DI$40,25,FALSE)</f>
        <v>#N/A</v>
      </c>
      <c r="AA44" s="583" t="e">
        <f>VLOOKUP(A44,Données!$A$4:$DI$40,26,FALSE)</f>
        <v>#N/A</v>
      </c>
      <c r="AB44" s="583" t="e">
        <f>VLOOKUP(A44,Données!$A$4:$DI$40,27,FALSE)</f>
        <v>#N/A</v>
      </c>
      <c r="AC44" s="583" t="e">
        <f>VLOOKUP(A44,Données!$A$4:$DI$40,28,FALSE)</f>
        <v>#N/A</v>
      </c>
      <c r="AD44" s="583" t="e">
        <f>VLOOKUP(A44,Données!$A$4:$DI$40,29,FALSE)</f>
        <v>#N/A</v>
      </c>
      <c r="AE44" s="583" t="e">
        <f>VLOOKUP(A44,Données!$A$4:$DI$40,30,FALSE)</f>
        <v>#N/A</v>
      </c>
      <c r="AF44" s="583" t="e">
        <f>VLOOKUP(A44,Données!$A$4:$DI$40,31,FALSE)</f>
        <v>#N/A</v>
      </c>
      <c r="AG44" s="583" t="e">
        <f>VLOOKUP(A44,Données!$A$4:$DI$40,32,FALSE)</f>
        <v>#N/A</v>
      </c>
      <c r="AH44" s="583"/>
      <c r="AI44" s="583" t="e">
        <f>VLOOKUP(A44,Données!$A$4:$DI$40,33,FALSE)</f>
        <v>#N/A</v>
      </c>
      <c r="AJ44" s="583" t="e">
        <f>VLOOKUP(A44,Données!$A$4:$DI$40,34,FALSE)</f>
        <v>#N/A</v>
      </c>
      <c r="AK44" s="583" t="e">
        <f>VLOOKUP(A44,Données!$A$4:$DI$40,35,FALSE)</f>
        <v>#N/A</v>
      </c>
      <c r="AL44" s="578" t="e">
        <f>VLOOKUP(A44,Données!$A$4:$DI$40,36,FALSE)</f>
        <v>#N/A</v>
      </c>
      <c r="AM44" s="20"/>
      <c r="AN44" s="20"/>
      <c r="AO44" s="20"/>
    </row>
    <row r="45" spans="1:43" ht="13.5" thickBot="1">
      <c r="A45" s="103"/>
      <c r="B45" s="103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276"/>
    </row>
    <row r="46" spans="1:43" s="20" customFormat="1" ht="13.5" thickBot="1">
      <c r="A46" s="41"/>
      <c r="B46" s="44"/>
      <c r="C46" s="318" t="s">
        <v>19</v>
      </c>
      <c r="D46" s="319"/>
      <c r="E46" s="319"/>
      <c r="F46" s="320"/>
      <c r="G46" s="319"/>
      <c r="H46" s="319"/>
      <c r="I46" s="319"/>
      <c r="J46" s="319"/>
      <c r="K46" s="320"/>
      <c r="L46" s="321"/>
      <c r="M46" s="72"/>
      <c r="N46" s="74"/>
      <c r="O46" s="315" t="s">
        <v>5</v>
      </c>
      <c r="P46" s="316"/>
      <c r="Q46" s="316"/>
      <c r="R46" s="316"/>
      <c r="S46" s="316"/>
      <c r="T46" s="316"/>
      <c r="U46" s="316"/>
      <c r="V46" s="316"/>
      <c r="W46" s="316"/>
      <c r="X46" s="316"/>
      <c r="Y46" s="317"/>
      <c r="Z46" s="72"/>
      <c r="AA46" s="67"/>
      <c r="AB46" s="67"/>
      <c r="AC46" s="67"/>
      <c r="AD46" s="67"/>
      <c r="AE46" s="67"/>
      <c r="AF46" s="90"/>
      <c r="AG46" s="90"/>
      <c r="AH46" s="276"/>
      <c r="AM46"/>
      <c r="AN46"/>
      <c r="AO46"/>
    </row>
    <row r="47" spans="1:43" s="20" customFormat="1" ht="13.5" thickBot="1">
      <c r="A47" s="41"/>
      <c r="B47" s="44"/>
      <c r="C47" s="55" t="s">
        <v>55</v>
      </c>
      <c r="D47" s="51"/>
      <c r="E47" s="59"/>
      <c r="F47" s="12"/>
      <c r="G47" s="61"/>
      <c r="H47" s="50" t="s">
        <v>57</v>
      </c>
      <c r="I47" s="51"/>
      <c r="J47" s="59"/>
      <c r="K47" s="12"/>
      <c r="L47" s="64"/>
      <c r="M47" s="72"/>
      <c r="N47" s="74"/>
      <c r="O47" s="79"/>
      <c r="P47" s="67"/>
      <c r="Q47" s="67"/>
      <c r="R47" s="67"/>
      <c r="S47" s="67"/>
      <c r="T47" s="67"/>
      <c r="U47" s="67"/>
      <c r="V47" s="67"/>
      <c r="W47" s="67"/>
      <c r="X47" s="67"/>
      <c r="Y47" s="80"/>
      <c r="Z47" s="76"/>
      <c r="AA47" s="141" t="s">
        <v>2</v>
      </c>
      <c r="AB47" s="294" t="s">
        <v>20</v>
      </c>
      <c r="AC47" s="295"/>
      <c r="AD47" s="295"/>
      <c r="AE47" s="295"/>
      <c r="AF47" s="295"/>
      <c r="AG47" s="296"/>
      <c r="AH47" s="277"/>
      <c r="AM47"/>
      <c r="AN47"/>
      <c r="AO47"/>
    </row>
    <row r="48" spans="1:43" s="20" customFormat="1" ht="13.5" thickBot="1">
      <c r="A48" s="41"/>
      <c r="B48" s="44"/>
      <c r="C48" s="55" t="s">
        <v>18</v>
      </c>
      <c r="D48" s="51"/>
      <c r="E48" s="59"/>
      <c r="F48" s="12"/>
      <c r="G48" s="61"/>
      <c r="H48" s="52" t="s">
        <v>10</v>
      </c>
      <c r="I48" s="51"/>
      <c r="J48" s="59"/>
      <c r="K48" s="12"/>
      <c r="L48" s="64"/>
      <c r="M48" s="72"/>
      <c r="N48" s="74"/>
      <c r="O48" s="81" t="s">
        <v>6</v>
      </c>
      <c r="P48" s="67"/>
      <c r="Q48" s="67"/>
      <c r="R48" s="67"/>
      <c r="S48" s="67"/>
      <c r="T48" s="67"/>
      <c r="U48" s="68"/>
      <c r="V48" s="69" t="s">
        <v>7</v>
      </c>
      <c r="W48" s="68"/>
      <c r="X48" s="67"/>
      <c r="Y48" s="80"/>
      <c r="Z48" s="76"/>
      <c r="AA48" s="141" t="s">
        <v>3</v>
      </c>
      <c r="AB48" s="305" t="s">
        <v>21</v>
      </c>
      <c r="AC48" s="306"/>
      <c r="AD48" s="306"/>
      <c r="AE48" s="306"/>
      <c r="AF48" s="306"/>
      <c r="AG48" s="307"/>
      <c r="AH48" s="277"/>
      <c r="AM48"/>
      <c r="AN48"/>
      <c r="AO48"/>
    </row>
    <row r="49" spans="1:34" ht="13.5" thickBot="1">
      <c r="A49" s="41"/>
      <c r="B49" s="45"/>
      <c r="C49" s="56" t="s">
        <v>56</v>
      </c>
      <c r="D49" s="53"/>
      <c r="E49" s="60"/>
      <c r="F49" s="9"/>
      <c r="G49" s="62"/>
      <c r="H49" s="52" t="s">
        <v>167</v>
      </c>
      <c r="I49" s="53"/>
      <c r="J49" s="60"/>
      <c r="K49" s="9"/>
      <c r="L49" s="65"/>
      <c r="M49" s="73"/>
      <c r="N49" s="75"/>
      <c r="O49" s="82" t="s">
        <v>8</v>
      </c>
      <c r="P49" s="47"/>
      <c r="Q49" s="47"/>
      <c r="R49" s="47"/>
      <c r="S49" s="47"/>
      <c r="T49" s="47"/>
      <c r="U49" s="43"/>
      <c r="V49" s="70" t="s">
        <v>8</v>
      </c>
      <c r="W49" s="43"/>
      <c r="X49" s="47"/>
      <c r="Y49" s="83"/>
      <c r="Z49" s="76"/>
      <c r="AA49" s="141" t="s">
        <v>4</v>
      </c>
      <c r="AB49" s="308" t="s">
        <v>15</v>
      </c>
      <c r="AC49" s="306"/>
      <c r="AD49" s="306"/>
      <c r="AE49" s="306"/>
      <c r="AF49" s="306"/>
      <c r="AG49" s="307"/>
      <c r="AH49" s="277"/>
    </row>
    <row r="50" spans="1:34" ht="13.5" thickBot="1">
      <c r="A50" s="43"/>
      <c r="B50" s="45"/>
      <c r="C50" s="56" t="s">
        <v>9</v>
      </c>
      <c r="D50" s="54"/>
      <c r="E50" s="60"/>
      <c r="F50" s="9"/>
      <c r="G50" s="62"/>
      <c r="I50" s="53"/>
      <c r="J50" s="60"/>
      <c r="K50" s="8"/>
      <c r="L50" s="65"/>
      <c r="M50" s="73"/>
      <c r="N50" s="75"/>
      <c r="O50" s="84" t="s">
        <v>11</v>
      </c>
      <c r="P50" s="47"/>
      <c r="Q50" s="47"/>
      <c r="R50" s="42"/>
      <c r="S50" s="47"/>
      <c r="T50" s="42"/>
      <c r="U50" s="43"/>
      <c r="V50" s="70" t="s">
        <v>11</v>
      </c>
      <c r="W50" s="43"/>
      <c r="X50" s="47"/>
      <c r="Y50" s="83"/>
      <c r="Z50" s="77"/>
      <c r="AA50" s="141" t="s">
        <v>53</v>
      </c>
      <c r="AB50" s="309" t="s">
        <v>54</v>
      </c>
      <c r="AC50" s="310"/>
      <c r="AD50" s="310"/>
      <c r="AE50" s="310"/>
      <c r="AF50" s="310"/>
      <c r="AG50" s="311"/>
      <c r="AH50" s="277"/>
    </row>
    <row r="51" spans="1:34" ht="13.5" thickBot="1">
      <c r="A51" s="43"/>
      <c r="B51" s="45"/>
      <c r="C51" s="58"/>
      <c r="D51" s="54"/>
      <c r="E51" s="53"/>
      <c r="F51" s="63"/>
      <c r="G51" s="53"/>
      <c r="H51" s="53"/>
      <c r="I51" s="53"/>
      <c r="J51" s="53"/>
      <c r="K51" s="63"/>
      <c r="L51" s="57"/>
      <c r="M51" s="73"/>
      <c r="N51" s="75"/>
      <c r="O51" s="85"/>
      <c r="P51" s="47"/>
      <c r="Q51" s="47"/>
      <c r="R51" s="42"/>
      <c r="S51" s="47"/>
      <c r="T51" s="42"/>
      <c r="U51" s="42"/>
      <c r="V51" s="47"/>
      <c r="W51" s="42"/>
      <c r="X51" s="47"/>
      <c r="Y51" s="83"/>
      <c r="Z51" s="77"/>
      <c r="AA51" s="48"/>
      <c r="AB51" s="48"/>
      <c r="AC51" s="91"/>
      <c r="AD51" s="91"/>
      <c r="AE51" s="91"/>
      <c r="AF51" s="91"/>
      <c r="AG51" s="49"/>
      <c r="AH51" s="234"/>
    </row>
    <row r="52" spans="1:34" ht="13.5" thickBot="1">
      <c r="A52" s="43"/>
      <c r="B52" s="45"/>
      <c r="C52" s="312"/>
      <c r="D52" s="313"/>
      <c r="E52" s="313"/>
      <c r="F52" s="313"/>
      <c r="G52" s="313"/>
      <c r="H52" s="313"/>
      <c r="I52" s="313"/>
      <c r="J52" s="313"/>
      <c r="K52" s="313"/>
      <c r="L52" s="314"/>
      <c r="M52" s="73"/>
      <c r="N52" s="75"/>
      <c r="O52" s="86"/>
      <c r="P52" s="87"/>
      <c r="Q52" s="87"/>
      <c r="R52" s="88"/>
      <c r="S52" s="87"/>
      <c r="T52" s="88"/>
      <c r="U52" s="88"/>
      <c r="V52" s="87"/>
      <c r="W52" s="88"/>
      <c r="X52" s="87"/>
      <c r="Y52" s="89"/>
      <c r="Z52" s="77"/>
      <c r="AA52" s="46"/>
      <c r="AB52" s="46"/>
      <c r="AC52" s="71"/>
      <c r="AD52" s="71"/>
      <c r="AE52" s="71"/>
      <c r="AF52" s="71"/>
      <c r="AG52" s="47"/>
      <c r="AH52" s="234"/>
    </row>
    <row r="53" spans="1:34">
      <c r="A53" s="43"/>
      <c r="B53" s="42"/>
      <c r="C53" s="48"/>
      <c r="D53" s="48"/>
      <c r="E53" s="49"/>
      <c r="F53" s="49"/>
      <c r="G53" s="49"/>
      <c r="H53" s="49"/>
      <c r="I53" s="49"/>
      <c r="J53" s="49"/>
      <c r="K53" s="49"/>
      <c r="L53" s="66"/>
      <c r="M53" s="47"/>
      <c r="N53" s="47"/>
      <c r="O53" s="49"/>
      <c r="P53" s="49"/>
      <c r="Q53" s="49"/>
      <c r="R53" s="78"/>
      <c r="S53" s="49"/>
      <c r="T53" s="78"/>
      <c r="U53" s="78"/>
      <c r="V53" s="49"/>
      <c r="W53" s="78"/>
      <c r="X53" s="49"/>
      <c r="Y53" s="49"/>
      <c r="Z53" s="46"/>
      <c r="AA53" s="46"/>
      <c r="AB53" s="46"/>
      <c r="AC53" s="71"/>
      <c r="AD53" s="71"/>
      <c r="AE53" s="71"/>
      <c r="AF53" s="71"/>
      <c r="AG53" s="47"/>
      <c r="AH53" s="234"/>
    </row>
    <row r="54" spans="1:34">
      <c r="Q54" s="16"/>
      <c r="R54" s="17"/>
    </row>
    <row r="55" spans="1:34">
      <c r="Q55" s="16"/>
      <c r="R55" s="17"/>
    </row>
    <row r="56" spans="1:34">
      <c r="Q56" s="16"/>
      <c r="R56" s="17"/>
    </row>
    <row r="57" spans="1:34">
      <c r="Q57" s="16"/>
      <c r="R57" s="17"/>
    </row>
    <row r="58" spans="1:34">
      <c r="Q58" s="16"/>
      <c r="R58" s="17"/>
    </row>
    <row r="59" spans="1:34">
      <c r="Q59" s="16"/>
      <c r="R59" s="17"/>
    </row>
    <row r="60" spans="1:34">
      <c r="Q60" s="16"/>
      <c r="R60" s="17"/>
    </row>
    <row r="61" spans="1:34">
      <c r="Q61" s="16"/>
      <c r="R61" s="17"/>
    </row>
    <row r="62" spans="1:34">
      <c r="Q62" s="16"/>
      <c r="R62" s="17"/>
    </row>
    <row r="63" spans="1:34">
      <c r="Q63" s="16"/>
      <c r="R63" s="17"/>
    </row>
    <row r="64" spans="1:34">
      <c r="Q64" s="16"/>
      <c r="R64" s="17"/>
    </row>
    <row r="65" spans="17:18">
      <c r="Q65" s="16"/>
      <c r="R65" s="17"/>
    </row>
    <row r="66" spans="17:18">
      <c r="Q66" s="16"/>
      <c r="R66" s="17"/>
    </row>
    <row r="67" spans="17:18">
      <c r="Q67" s="16"/>
      <c r="R67" s="17"/>
    </row>
    <row r="68" spans="17:18">
      <c r="Q68" s="16"/>
      <c r="R68" s="17"/>
    </row>
  </sheetData>
  <mergeCells count="69">
    <mergeCell ref="U36:U37"/>
    <mergeCell ref="U38:U39"/>
    <mergeCell ref="U40:U41"/>
    <mergeCell ref="U26:U27"/>
    <mergeCell ref="U28:U29"/>
    <mergeCell ref="U30:U31"/>
    <mergeCell ref="U32:U33"/>
    <mergeCell ref="U34:U35"/>
    <mergeCell ref="U16:U17"/>
    <mergeCell ref="U18:U19"/>
    <mergeCell ref="U20:U21"/>
    <mergeCell ref="U22:U23"/>
    <mergeCell ref="U24:U25"/>
    <mergeCell ref="U8:U9"/>
    <mergeCell ref="U10:U11"/>
    <mergeCell ref="U12:U13"/>
    <mergeCell ref="U14:U15"/>
    <mergeCell ref="AI4:AL4"/>
    <mergeCell ref="AA6:AA7"/>
    <mergeCell ref="AI6:AI7"/>
    <mergeCell ref="AJ6:AJ7"/>
    <mergeCell ref="AL6:AL7"/>
    <mergeCell ref="AD6:AD7"/>
    <mergeCell ref="AI5:AL5"/>
    <mergeCell ref="AC5:AE5"/>
    <mergeCell ref="AF5:AG5"/>
    <mergeCell ref="V5:AB5"/>
    <mergeCell ref="A6:A7"/>
    <mergeCell ref="B6:B7"/>
    <mergeCell ref="C6:C7"/>
    <mergeCell ref="D6:D7"/>
    <mergeCell ref="R6:R7"/>
    <mergeCell ref="O6:O7"/>
    <mergeCell ref="M6:M7"/>
    <mergeCell ref="Q6:Q7"/>
    <mergeCell ref="L6:L7"/>
    <mergeCell ref="E6:E7"/>
    <mergeCell ref="I6:I7"/>
    <mergeCell ref="S6:S7"/>
    <mergeCell ref="P6:P7"/>
    <mergeCell ref="AK6:AK7"/>
    <mergeCell ref="AB6:AB7"/>
    <mergeCell ref="AC6:AC7"/>
    <mergeCell ref="Z6:Z7"/>
    <mergeCell ref="AE6:AE7"/>
    <mergeCell ref="AF6:AF7"/>
    <mergeCell ref="AG6:AG7"/>
    <mergeCell ref="AB48:AG48"/>
    <mergeCell ref="AB49:AG49"/>
    <mergeCell ref="AB50:AG50"/>
    <mergeCell ref="C52:L52"/>
    <mergeCell ref="O46:Y46"/>
    <mergeCell ref="C46:L46"/>
    <mergeCell ref="C4:T4"/>
    <mergeCell ref="C5:T5"/>
    <mergeCell ref="V4:AG4"/>
    <mergeCell ref="AB47:AG47"/>
    <mergeCell ref="U6:U7"/>
    <mergeCell ref="X6:X7"/>
    <mergeCell ref="Y6:Y7"/>
    <mergeCell ref="W6:W7"/>
    <mergeCell ref="N6:N7"/>
    <mergeCell ref="V6:V7"/>
    <mergeCell ref="F6:F7"/>
    <mergeCell ref="G6:G7"/>
    <mergeCell ref="H6:H7"/>
    <mergeCell ref="J6:J7"/>
    <mergeCell ref="K6:K7"/>
    <mergeCell ref="T6:T7"/>
  </mergeCells>
  <phoneticPr fontId="0" type="noConversion"/>
  <conditionalFormatting sqref="AA47:AA50 AH43:AH44 AI8:AL44 C8:T44 V8:AG44 U43:U44">
    <cfRule type="cellIs" dxfId="87" priority="31" operator="equal">
      <formula>0</formula>
    </cfRule>
    <cfRule type="cellIs" dxfId="86" priority="32" operator="equal">
      <formula>"D"</formula>
    </cfRule>
    <cfRule type="cellIs" dxfId="85" priority="33" operator="equal">
      <formula>"C"</formula>
    </cfRule>
    <cfRule type="cellIs" dxfId="84" priority="34" operator="equal">
      <formula>"B"</formula>
    </cfRule>
    <cfRule type="cellIs" dxfId="83" priority="35" operator="equal">
      <formula>"A"</formula>
    </cfRule>
  </conditionalFormatting>
  <pageMargins left="0.59055118110236227" right="0.59055118110236227" top="0.43307086614173229" bottom="0.31496062992125984" header="0.19685039370078741" footer="0.11811023622047245"/>
  <pageSetup paperSize="8" scale="65" orientation="landscape" r:id="rId1"/>
  <headerFooter alignWithMargins="0">
    <oddHeader>&amp;LAteliers de l'OstreventDENAIN&amp;CTable d'aptitudes &amp;"Arial,Gras"IMPRIMERIE&amp;RIM100table d'aptitudesind2 xlsAtelier imprimerieIM100/2</oddHeader>
    <oddFooter>&amp;C&amp;P/&amp;N</oddFooter>
  </headerFooter>
  <colBreaks count="1" manualBreakCount="1">
    <brk id="38" max="67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T917"/>
  <sheetViews>
    <sheetView view="pageBreakPreview" zoomScale="115" zoomScaleSheetLayoutView="115" workbookViewId="0">
      <pane xSplit="2" ySplit="5" topLeftCell="R24" activePane="bottomRight" state="frozen"/>
      <selection pane="topRight" activeCell="C1" sqref="C1"/>
      <selection pane="bottomLeft" activeCell="A8" sqref="A8"/>
      <selection pane="bottomRight" activeCell="B21" sqref="B21:B24"/>
    </sheetView>
  </sheetViews>
  <sheetFormatPr baseColWidth="10" defaultRowHeight="12.75"/>
  <cols>
    <col min="1" max="1" width="19.7109375" style="3" bestFit="1" customWidth="1"/>
    <col min="2" max="2" width="13.5703125" style="3" customWidth="1"/>
    <col min="3" max="4" width="5" customWidth="1"/>
    <col min="5" max="16" width="5" style="1" customWidth="1"/>
    <col min="17" max="17" width="5" style="11" customWidth="1"/>
    <col min="18" max="18" width="5" style="3" customWidth="1"/>
    <col min="19" max="19" width="5" style="1" customWidth="1"/>
    <col min="20" max="23" width="5" style="3" customWidth="1"/>
    <col min="24" max="27" width="5" style="1" customWidth="1"/>
    <col min="28" max="28" width="4.85546875" style="1" customWidth="1"/>
    <col min="29" max="29" width="4.28515625" style="1" hidden="1" customWidth="1"/>
    <col min="30" max="33" width="5" style="1" customWidth="1"/>
    <col min="34" max="34" width="5" customWidth="1"/>
    <col min="35" max="36" width="5" style="4" customWidth="1"/>
  </cols>
  <sheetData>
    <row r="1" spans="1:46" ht="24.75" customHeight="1" thickBot="1">
      <c r="B1" s="22"/>
      <c r="C1" s="358" t="s">
        <v>130</v>
      </c>
      <c r="D1" s="359"/>
      <c r="E1" s="359"/>
      <c r="F1" s="359"/>
      <c r="G1" s="359"/>
      <c r="H1" s="359"/>
      <c r="I1" s="359"/>
      <c r="J1" s="359"/>
      <c r="K1" s="359"/>
      <c r="L1" s="359"/>
      <c r="M1" s="359"/>
      <c r="N1" s="359"/>
      <c r="O1" s="359"/>
      <c r="P1" s="359"/>
      <c r="Q1" s="359"/>
      <c r="R1" s="359"/>
      <c r="S1" s="359"/>
      <c r="T1" s="359"/>
      <c r="U1" s="359"/>
      <c r="V1" s="359"/>
      <c r="W1" s="359"/>
      <c r="X1" s="359"/>
      <c r="Y1" s="359"/>
      <c r="Z1" s="359"/>
      <c r="AA1" s="359"/>
      <c r="AB1" s="359"/>
      <c r="AC1" s="359"/>
      <c r="AD1" s="359"/>
      <c r="AE1" s="359"/>
      <c r="AF1" s="359"/>
      <c r="AG1" s="359"/>
      <c r="AH1" s="359"/>
      <c r="AI1" s="359"/>
      <c r="AJ1" s="360"/>
    </row>
    <row r="2" spans="1:46" ht="12.6" customHeight="1">
      <c r="A2" s="10"/>
      <c r="B2" s="15"/>
      <c r="C2" s="361" t="s">
        <v>131</v>
      </c>
      <c r="D2" s="362"/>
      <c r="E2" s="362"/>
      <c r="F2" s="362"/>
      <c r="G2" s="362"/>
      <c r="H2" s="362"/>
      <c r="I2" s="363"/>
      <c r="J2" s="361" t="s">
        <v>132</v>
      </c>
      <c r="K2" s="362"/>
      <c r="L2" s="362"/>
      <c r="M2" s="362"/>
      <c r="N2" s="362"/>
      <c r="O2" s="362"/>
      <c r="P2" s="362"/>
      <c r="Q2" s="362"/>
      <c r="R2" s="362"/>
      <c r="S2" s="362"/>
      <c r="T2" s="362"/>
      <c r="U2" s="362"/>
      <c r="V2" s="362"/>
      <c r="W2" s="363"/>
      <c r="X2" s="361" t="s">
        <v>133</v>
      </c>
      <c r="Y2" s="362"/>
      <c r="Z2" s="362"/>
      <c r="AA2" s="362"/>
      <c r="AB2" s="362"/>
      <c r="AC2" s="363"/>
      <c r="AD2" s="361" t="s">
        <v>134</v>
      </c>
      <c r="AE2" s="362"/>
      <c r="AF2" s="362"/>
      <c r="AG2" s="362"/>
      <c r="AH2" s="362"/>
      <c r="AI2" s="362"/>
      <c r="AJ2" s="363"/>
    </row>
    <row r="3" spans="1:46" ht="17.25" customHeight="1" thickBot="1">
      <c r="A3" s="21"/>
      <c r="B3" s="192"/>
      <c r="C3" s="364"/>
      <c r="D3" s="365"/>
      <c r="E3" s="365"/>
      <c r="F3" s="365"/>
      <c r="G3" s="365"/>
      <c r="H3" s="365"/>
      <c r="I3" s="366"/>
      <c r="J3" s="364"/>
      <c r="K3" s="365"/>
      <c r="L3" s="365"/>
      <c r="M3" s="365"/>
      <c r="N3" s="365"/>
      <c r="O3" s="365"/>
      <c r="P3" s="365"/>
      <c r="Q3" s="365"/>
      <c r="R3" s="365"/>
      <c r="S3" s="365"/>
      <c r="T3" s="365"/>
      <c r="U3" s="365"/>
      <c r="V3" s="365"/>
      <c r="W3" s="366"/>
      <c r="X3" s="364"/>
      <c r="Y3" s="365"/>
      <c r="Z3" s="365"/>
      <c r="AA3" s="365"/>
      <c r="AB3" s="365"/>
      <c r="AC3" s="366"/>
      <c r="AD3" s="364"/>
      <c r="AE3" s="365"/>
      <c r="AF3" s="365"/>
      <c r="AG3" s="365"/>
      <c r="AH3" s="365"/>
      <c r="AI3" s="365"/>
      <c r="AJ3" s="366"/>
    </row>
    <row r="4" spans="1:46" ht="12.6" customHeight="1">
      <c r="A4" s="352" t="s">
        <v>0</v>
      </c>
      <c r="B4" s="353" t="s">
        <v>1</v>
      </c>
      <c r="C4" s="351" t="s">
        <v>98</v>
      </c>
      <c r="D4" s="343" t="s">
        <v>99</v>
      </c>
      <c r="E4" s="343" t="s">
        <v>100</v>
      </c>
      <c r="F4" s="343" t="s">
        <v>101</v>
      </c>
      <c r="G4" s="343" t="s">
        <v>102</v>
      </c>
      <c r="H4" s="343" t="s">
        <v>103</v>
      </c>
      <c r="I4" s="344" t="s">
        <v>104</v>
      </c>
      <c r="J4" s="351" t="s">
        <v>105</v>
      </c>
      <c r="K4" s="343" t="s">
        <v>106</v>
      </c>
      <c r="L4" s="343" t="s">
        <v>107</v>
      </c>
      <c r="M4" s="343" t="s">
        <v>108</v>
      </c>
      <c r="N4" s="343" t="s">
        <v>109</v>
      </c>
      <c r="O4" s="343" t="s">
        <v>110</v>
      </c>
      <c r="P4" s="343" t="s">
        <v>111</v>
      </c>
      <c r="Q4" s="354" t="s">
        <v>112</v>
      </c>
      <c r="R4" s="343" t="s">
        <v>113</v>
      </c>
      <c r="S4" s="370" t="s">
        <v>114</v>
      </c>
      <c r="T4" s="343" t="s">
        <v>115</v>
      </c>
      <c r="U4" s="354" t="s">
        <v>116</v>
      </c>
      <c r="V4" s="354" t="s">
        <v>117</v>
      </c>
      <c r="W4" s="346" t="s">
        <v>118</v>
      </c>
      <c r="X4" s="351" t="s">
        <v>119</v>
      </c>
      <c r="Y4" s="343" t="s">
        <v>120</v>
      </c>
      <c r="Z4" s="343" t="s">
        <v>121</v>
      </c>
      <c r="AA4" s="343" t="s">
        <v>122</v>
      </c>
      <c r="AB4" s="343" t="s">
        <v>123</v>
      </c>
      <c r="AC4" s="344"/>
      <c r="AD4" s="351" t="s">
        <v>206</v>
      </c>
      <c r="AE4" s="343" t="s">
        <v>124</v>
      </c>
      <c r="AF4" s="343" t="s">
        <v>125</v>
      </c>
      <c r="AG4" s="343" t="s">
        <v>126</v>
      </c>
      <c r="AH4" s="343" t="s">
        <v>127</v>
      </c>
      <c r="AI4" s="343" t="s">
        <v>128</v>
      </c>
      <c r="AJ4" s="344" t="s">
        <v>129</v>
      </c>
    </row>
    <row r="5" spans="1:46" ht="121.5" customHeight="1" thickBot="1">
      <c r="A5" s="327"/>
      <c r="B5" s="329"/>
      <c r="C5" s="716"/>
      <c r="D5" s="717"/>
      <c r="E5" s="717"/>
      <c r="F5" s="717"/>
      <c r="G5" s="717"/>
      <c r="H5" s="717"/>
      <c r="I5" s="718"/>
      <c r="J5" s="716"/>
      <c r="K5" s="717"/>
      <c r="L5" s="717"/>
      <c r="M5" s="717"/>
      <c r="N5" s="719"/>
      <c r="O5" s="719"/>
      <c r="P5" s="719"/>
      <c r="Q5" s="719"/>
      <c r="R5" s="717"/>
      <c r="S5" s="720"/>
      <c r="T5" s="721"/>
      <c r="U5" s="722"/>
      <c r="V5" s="722"/>
      <c r="W5" s="723"/>
      <c r="X5" s="724"/>
      <c r="Y5" s="721"/>
      <c r="Z5" s="721"/>
      <c r="AA5" s="721"/>
      <c r="AB5" s="721"/>
      <c r="AC5" s="725"/>
      <c r="AD5" s="724"/>
      <c r="AE5" s="721"/>
      <c r="AF5" s="721"/>
      <c r="AG5" s="721"/>
      <c r="AH5" s="721"/>
      <c r="AI5" s="721"/>
      <c r="AJ5" s="725"/>
    </row>
    <row r="6" spans="1:46" ht="12.75" customHeight="1">
      <c r="A6" s="6"/>
      <c r="B6" s="194"/>
      <c r="C6" s="726" t="e">
        <f>VLOOKUP(A6,Données!$A$4:$DI$40,37,FALSE)</f>
        <v>#N/A</v>
      </c>
      <c r="D6" s="727" t="e">
        <f>VLOOKUP(A6,Données!$A$4:$DI$40,38,FALSE)</f>
        <v>#N/A</v>
      </c>
      <c r="E6" s="727" t="e">
        <f>VLOOKUP(A6,Données!$A$4:$DI$40,39,FALSE)</f>
        <v>#N/A</v>
      </c>
      <c r="F6" s="727" t="e">
        <f>VLOOKUP(A6,Données!$A$4:$DI$40,40,FALSE)</f>
        <v>#N/A</v>
      </c>
      <c r="G6" s="727" t="e">
        <f>VLOOKUP(A6,Données!$A$4:$DI$40,41,FALSE)</f>
        <v>#N/A</v>
      </c>
      <c r="H6" s="727" t="e">
        <f>VLOOKUP(A6,Données!$A$4:$DI$40,42,FALSE)</f>
        <v>#N/A</v>
      </c>
      <c r="I6" s="730" t="e">
        <f>VLOOKUP(A6,Données!$A$4:$DI$40,43,FALSE)</f>
        <v>#N/A</v>
      </c>
      <c r="J6" s="726" t="e">
        <f>VLOOKUP(A6,Données!$A$4:$DI$40,44,FALSE)</f>
        <v>#N/A</v>
      </c>
      <c r="K6" s="727" t="e">
        <f>VLOOKUP(A6,Données!$A$4:$DI$40,45,FALSE)</f>
        <v>#N/A</v>
      </c>
      <c r="L6" s="727" t="e">
        <f>VLOOKUP(A6,Données!$A$4:$DI$40,46,FALSE)</f>
        <v>#N/A</v>
      </c>
      <c r="M6" s="727" t="e">
        <f>VLOOKUP(A6,Données!$A$4:$DI$40,47,FALSE)</f>
        <v>#N/A</v>
      </c>
      <c r="N6" s="727" t="e">
        <f>VLOOKUP(A6,Données!$A$4:$DI$40,48,FALSE)</f>
        <v>#N/A</v>
      </c>
      <c r="O6" s="727" t="e">
        <f>VLOOKUP(A6,Données!$A$4:$DI$40,49,FALSE)</f>
        <v>#N/A</v>
      </c>
      <c r="P6" s="727" t="e">
        <f>VLOOKUP(A6,Données!$A$4:$DI$40,50,FALSE)</f>
        <v>#N/A</v>
      </c>
      <c r="Q6" s="727" t="e">
        <f>VLOOKUP(A6,Données!$A$4:$DI$40,51,FALSE)</f>
        <v>#N/A</v>
      </c>
      <c r="R6" s="727" t="e">
        <f>VLOOKUP(A6,Données!$A$4:$DI$40,52,FALSE)</f>
        <v>#N/A</v>
      </c>
      <c r="S6" s="728" t="e">
        <f>VLOOKUP(A6,Données!$A$4:$DI$40,53,FALSE)</f>
        <v>#N/A</v>
      </c>
      <c r="T6" s="729" t="e">
        <f>VLOOKUP(A6,Données!$A$4:$DI$40,54,FALSE)</f>
        <v>#N/A</v>
      </c>
      <c r="U6" s="727" t="e">
        <f>VLOOKUP(A6,Données!$A$4:$DI$40,55,FALSE)</f>
        <v>#N/A</v>
      </c>
      <c r="V6" s="727" t="e">
        <f>VLOOKUP(A6,Données!$A$4:$DI$40,56,FALSE)</f>
        <v>#N/A</v>
      </c>
      <c r="W6" s="730" t="e">
        <f>VLOOKUP(A6,Données!$A$4:$DI$40,57,FALSE)</f>
        <v>#N/A</v>
      </c>
      <c r="X6" s="726" t="e">
        <f>VLOOKUP(A6,Données!$A$4:$DI$40,58,FALSE)</f>
        <v>#N/A</v>
      </c>
      <c r="Y6" s="727" t="e">
        <f>VLOOKUP(A6,Données!$A$4:$DI$40,59,FALSE)</f>
        <v>#N/A</v>
      </c>
      <c r="Z6" s="727" t="e">
        <f>VLOOKUP(A6,Données!$A$4:$DI$40,60,FALSE)</f>
        <v>#N/A</v>
      </c>
      <c r="AA6" s="727" t="e">
        <f>VLOOKUP(A6,Données!$A$4:$DI$40,61,FALSE)</f>
        <v>#N/A</v>
      </c>
      <c r="AB6" s="727" t="e">
        <f>VLOOKUP(A6,Données!$A$4:$DI$40,62,FALSE)</f>
        <v>#N/A</v>
      </c>
      <c r="AC6" s="730"/>
      <c r="AD6" s="726" t="e">
        <f>VLOOKUP(A6,Données!$A$4:$DI$40,64,FALSE)</f>
        <v>#N/A</v>
      </c>
      <c r="AE6" s="727" t="e">
        <f>VLOOKUP(A6,Données!$A$4:$DI$40,65,FALSE)</f>
        <v>#N/A</v>
      </c>
      <c r="AF6" s="727" t="e">
        <f>VLOOKUP(A6,Données!$A$4:$DI$40,66,FALSE)</f>
        <v>#N/A</v>
      </c>
      <c r="AG6" s="727" t="e">
        <f>VLOOKUP(A6,Données!$A$4:$DI$40,67,FALSE)</f>
        <v>#N/A</v>
      </c>
      <c r="AH6" s="727" t="e">
        <f>VLOOKUP(A6,Données!$A$4:$DI$40,68,FALSE)</f>
        <v>#N/A</v>
      </c>
      <c r="AI6" s="727" t="e">
        <f>VLOOKUP(A6,Données!$A$4:$DI$40,69,FALSE)</f>
        <v>#N/A</v>
      </c>
      <c r="AJ6" s="730" t="e">
        <f>VLOOKUP(A6,Données!$A$4:$DI$40,70,FALSE)</f>
        <v>#N/A</v>
      </c>
    </row>
    <row r="7" spans="1:46">
      <c r="A7" s="6"/>
      <c r="B7" s="194"/>
      <c r="C7" s="711" t="e">
        <f>VLOOKUP(A7,Données!$A$4:$DI$40,37,FALSE)</f>
        <v>#N/A</v>
      </c>
      <c r="D7" s="191" t="e">
        <f>VLOOKUP(A7,Données!$A$4:$DI$40,38,FALSE)</f>
        <v>#N/A</v>
      </c>
      <c r="E7" s="191" t="e">
        <f>VLOOKUP(A7,Données!$A$4:$DI$40,39,FALSE)</f>
        <v>#N/A</v>
      </c>
      <c r="F7" s="191" t="e">
        <f>VLOOKUP(A7,Données!$A$4:$DI$40,40,FALSE)</f>
        <v>#N/A</v>
      </c>
      <c r="G7" s="191" t="e">
        <f>VLOOKUP(A7,Données!$A$4:$DI$40,41,FALSE)</f>
        <v>#N/A</v>
      </c>
      <c r="H7" s="191" t="e">
        <f>VLOOKUP(A7,Données!$A$4:$DI$40,42,FALSE)</f>
        <v>#N/A</v>
      </c>
      <c r="I7" s="712" t="e">
        <f>VLOOKUP(A7,Données!$A$4:$DI$40,43,FALSE)</f>
        <v>#N/A</v>
      </c>
      <c r="J7" s="711" t="e">
        <f>VLOOKUP(A7,Données!$A$4:$DI$40,44,FALSE)</f>
        <v>#N/A</v>
      </c>
      <c r="K7" s="191" t="e">
        <f>VLOOKUP(A7,Données!$A$4:$DI$40,45,FALSE)</f>
        <v>#N/A</v>
      </c>
      <c r="L7" s="191" t="e">
        <f>VLOOKUP(A7,Données!$A$4:$DI$40,46,FALSE)</f>
        <v>#N/A</v>
      </c>
      <c r="M7" s="191" t="e">
        <f>VLOOKUP(A7,Données!$A$4:$DI$40,47,FALSE)</f>
        <v>#N/A</v>
      </c>
      <c r="N7" s="191" t="e">
        <f>VLOOKUP(A7,Données!$A$4:$DI$40,48,FALSE)</f>
        <v>#N/A</v>
      </c>
      <c r="O7" s="191" t="e">
        <f>VLOOKUP(A7,Données!$A$4:$DI$40,49,FALSE)</f>
        <v>#N/A</v>
      </c>
      <c r="P7" s="191" t="e">
        <f>VLOOKUP(A7,Données!$A$4:$DI$40,50,FALSE)</f>
        <v>#N/A</v>
      </c>
      <c r="Q7" s="191" t="e">
        <f>VLOOKUP(A7,Données!$A$4:$DI$40,51,FALSE)</f>
        <v>#N/A</v>
      </c>
      <c r="R7" s="191" t="e">
        <f>VLOOKUP(A7,Données!$A$4:$DI$40,52,FALSE)</f>
        <v>#N/A</v>
      </c>
      <c r="S7" s="190" t="e">
        <f>VLOOKUP(A7,Données!$A$4:$DI$40,53,FALSE)</f>
        <v>#N/A</v>
      </c>
      <c r="T7" s="193" t="e">
        <f>VLOOKUP(A7,Données!$A$4:$DI$40,54,FALSE)</f>
        <v>#N/A</v>
      </c>
      <c r="U7" s="191" t="e">
        <f>VLOOKUP(A7,Données!$A$4:$DI$40,55,FALSE)</f>
        <v>#N/A</v>
      </c>
      <c r="V7" s="191" t="e">
        <f>VLOOKUP(A7,Données!$A$4:$DI$40,56,FALSE)</f>
        <v>#N/A</v>
      </c>
      <c r="W7" s="712" t="e">
        <f>VLOOKUP(A7,Données!$A$4:$DI$40,57,FALSE)</f>
        <v>#N/A</v>
      </c>
      <c r="X7" s="711" t="e">
        <f>VLOOKUP(A7,Données!$A$4:$DI$40,58,FALSE)</f>
        <v>#N/A</v>
      </c>
      <c r="Y7" s="191" t="e">
        <f>VLOOKUP(A7,Données!$A$4:$DI$40,59,FALSE)</f>
        <v>#N/A</v>
      </c>
      <c r="Z7" s="191" t="e">
        <f>VLOOKUP(A7,Données!$A$4:$DI$40,60,FALSE)</f>
        <v>#N/A</v>
      </c>
      <c r="AA7" s="191" t="e">
        <f>VLOOKUP(A7,Données!$A$4:$DI$40,61,FALSE)</f>
        <v>#N/A</v>
      </c>
      <c r="AB7" s="191" t="e">
        <f>VLOOKUP(A7,Données!$A$4:$DI$40,62,FALSE)</f>
        <v>#N/A</v>
      </c>
      <c r="AC7" s="712"/>
      <c r="AD7" s="711" t="e">
        <f>VLOOKUP(A7,Données!$A$4:$DI$40,64,FALSE)</f>
        <v>#N/A</v>
      </c>
      <c r="AE7" s="191" t="e">
        <f>VLOOKUP(A7,Données!$A$4:$DI$40,65,FALSE)</f>
        <v>#N/A</v>
      </c>
      <c r="AF7" s="191" t="e">
        <f>VLOOKUP(A7,Données!$A$4:$DI$40,66,FALSE)</f>
        <v>#N/A</v>
      </c>
      <c r="AG7" s="191" t="e">
        <f>VLOOKUP(A7,Données!$A$4:$DI$40,67,FALSE)</f>
        <v>#N/A</v>
      </c>
      <c r="AH7" s="191" t="e">
        <f>VLOOKUP(A7,Données!$A$4:$DI$40,68,FALSE)</f>
        <v>#N/A</v>
      </c>
      <c r="AI7" s="191" t="e">
        <f>VLOOKUP(A7,Données!$A$4:$DI$40,69,FALSE)</f>
        <v>#N/A</v>
      </c>
      <c r="AJ7" s="712" t="e">
        <f>VLOOKUP(A7,Données!$A$4:$DI$40,70,FALSE)</f>
        <v>#N/A</v>
      </c>
    </row>
    <row r="8" spans="1:46">
      <c r="A8" s="6"/>
      <c r="B8" s="194"/>
      <c r="C8" s="711" t="e">
        <f>VLOOKUP(A8,Données!$A$4:$DI$40,37,FALSE)</f>
        <v>#N/A</v>
      </c>
      <c r="D8" s="191" t="e">
        <f>VLOOKUP(A8,Données!$A$4:$DI$40,38,FALSE)</f>
        <v>#N/A</v>
      </c>
      <c r="E8" s="191" t="e">
        <f>VLOOKUP(A8,Données!$A$4:$DI$40,39,FALSE)</f>
        <v>#N/A</v>
      </c>
      <c r="F8" s="191" t="e">
        <f>VLOOKUP(A8,Données!$A$4:$DI$40,40,FALSE)</f>
        <v>#N/A</v>
      </c>
      <c r="G8" s="191" t="e">
        <f>VLOOKUP(A8,Données!$A$4:$DI$40,41,FALSE)</f>
        <v>#N/A</v>
      </c>
      <c r="H8" s="191" t="e">
        <f>VLOOKUP(A8,Données!$A$4:$DI$40,42,FALSE)</f>
        <v>#N/A</v>
      </c>
      <c r="I8" s="712" t="e">
        <f>VLOOKUP(A8,Données!$A$4:$DI$40,43,FALSE)</f>
        <v>#N/A</v>
      </c>
      <c r="J8" s="711" t="e">
        <f>VLOOKUP(A8,Données!$A$4:$DI$40,44,FALSE)</f>
        <v>#N/A</v>
      </c>
      <c r="K8" s="191" t="e">
        <f>VLOOKUP(A8,Données!$A$4:$DI$40,45,FALSE)</f>
        <v>#N/A</v>
      </c>
      <c r="L8" s="191" t="e">
        <f>VLOOKUP(A8,Données!$A$4:$DI$40,46,FALSE)</f>
        <v>#N/A</v>
      </c>
      <c r="M8" s="191" t="e">
        <f>VLOOKUP(A8,Données!$A$4:$DI$40,47,FALSE)</f>
        <v>#N/A</v>
      </c>
      <c r="N8" s="191" t="e">
        <f>VLOOKUP(A8,Données!$A$4:$DI$40,48,FALSE)</f>
        <v>#N/A</v>
      </c>
      <c r="O8" s="191" t="e">
        <f>VLOOKUP(A8,Données!$A$4:$DI$40,49,FALSE)</f>
        <v>#N/A</v>
      </c>
      <c r="P8" s="191" t="e">
        <f>VLOOKUP(A8,Données!$A$4:$DI$40,50,FALSE)</f>
        <v>#N/A</v>
      </c>
      <c r="Q8" s="191" t="e">
        <f>VLOOKUP(A8,Données!$A$4:$DI$40,51,FALSE)</f>
        <v>#N/A</v>
      </c>
      <c r="R8" s="191" t="e">
        <f>VLOOKUP(A8,Données!$A$4:$DI$40,52,FALSE)</f>
        <v>#N/A</v>
      </c>
      <c r="S8" s="190" t="e">
        <f>VLOOKUP(A8,Données!$A$4:$DI$40,53,FALSE)</f>
        <v>#N/A</v>
      </c>
      <c r="T8" s="193" t="e">
        <f>VLOOKUP(A8,Données!$A$4:$DI$40,54,FALSE)</f>
        <v>#N/A</v>
      </c>
      <c r="U8" s="191" t="e">
        <f>VLOOKUP(A8,Données!$A$4:$DI$40,55,FALSE)</f>
        <v>#N/A</v>
      </c>
      <c r="V8" s="191" t="e">
        <f>VLOOKUP(A8,Données!$A$4:$DI$40,56,FALSE)</f>
        <v>#N/A</v>
      </c>
      <c r="W8" s="712" t="e">
        <f>VLOOKUP(A8,Données!$A$4:$DI$40,57,FALSE)</f>
        <v>#N/A</v>
      </c>
      <c r="X8" s="711" t="e">
        <f>VLOOKUP(A8,Données!$A$4:$DI$40,58,FALSE)</f>
        <v>#N/A</v>
      </c>
      <c r="Y8" s="191" t="e">
        <f>VLOOKUP(A8,Données!$A$4:$DI$40,59,FALSE)</f>
        <v>#N/A</v>
      </c>
      <c r="Z8" s="191" t="e">
        <f>VLOOKUP(A8,Données!$A$4:$DI$40,60,FALSE)</f>
        <v>#N/A</v>
      </c>
      <c r="AA8" s="191" t="e">
        <f>VLOOKUP(A8,Données!$A$4:$DI$40,61,FALSE)</f>
        <v>#N/A</v>
      </c>
      <c r="AB8" s="191" t="e">
        <f>VLOOKUP(A8,Données!$A$4:$DI$40,62,FALSE)</f>
        <v>#N/A</v>
      </c>
      <c r="AC8" s="712"/>
      <c r="AD8" s="711" t="e">
        <f>VLOOKUP(A8,Données!$A$4:$DI$40,64,FALSE)</f>
        <v>#N/A</v>
      </c>
      <c r="AE8" s="191" t="e">
        <f>VLOOKUP(A8,Données!$A$4:$DI$40,65,FALSE)</f>
        <v>#N/A</v>
      </c>
      <c r="AF8" s="191" t="e">
        <f>VLOOKUP(A8,Données!$A$4:$DI$40,66,FALSE)</f>
        <v>#N/A</v>
      </c>
      <c r="AG8" s="191" t="e">
        <f>VLOOKUP(A8,Données!$A$4:$DI$40,67,FALSE)</f>
        <v>#N/A</v>
      </c>
      <c r="AH8" s="191" t="e">
        <f>VLOOKUP(A8,Données!$A$4:$DI$40,68,FALSE)</f>
        <v>#N/A</v>
      </c>
      <c r="AI8" s="191" t="e">
        <f>VLOOKUP(A8,Données!$A$4:$DI$40,69,FALSE)</f>
        <v>#N/A</v>
      </c>
      <c r="AJ8" s="712" t="e">
        <f>VLOOKUP(A8,Données!$A$4:$DI$40,70,FALSE)</f>
        <v>#N/A</v>
      </c>
    </row>
    <row r="9" spans="1:46">
      <c r="A9" s="6"/>
      <c r="B9" s="194"/>
      <c r="C9" s="711" t="e">
        <f>VLOOKUP(A9,Données!$A$4:$DI$40,37,FALSE)</f>
        <v>#N/A</v>
      </c>
      <c r="D9" s="191" t="e">
        <f>VLOOKUP(A9,Données!$A$4:$DI$40,38,FALSE)</f>
        <v>#N/A</v>
      </c>
      <c r="E9" s="191" t="e">
        <f>VLOOKUP(A9,Données!$A$4:$DI$40,39,FALSE)</f>
        <v>#N/A</v>
      </c>
      <c r="F9" s="191" t="e">
        <f>VLOOKUP(A9,Données!$A$4:$DI$40,40,FALSE)</f>
        <v>#N/A</v>
      </c>
      <c r="G9" s="191" t="e">
        <f>VLOOKUP(A9,Données!$A$4:$DI$40,41,FALSE)</f>
        <v>#N/A</v>
      </c>
      <c r="H9" s="191" t="e">
        <f>VLOOKUP(A9,Données!$A$4:$DI$40,42,FALSE)</f>
        <v>#N/A</v>
      </c>
      <c r="I9" s="712" t="e">
        <f>VLOOKUP(A9,Données!$A$4:$DI$40,43,FALSE)</f>
        <v>#N/A</v>
      </c>
      <c r="J9" s="711" t="e">
        <f>VLOOKUP(A9,Données!$A$4:$DI$40,44,FALSE)</f>
        <v>#N/A</v>
      </c>
      <c r="K9" s="191" t="e">
        <f>VLOOKUP(A9,Données!$A$4:$DI$40,45,FALSE)</f>
        <v>#N/A</v>
      </c>
      <c r="L9" s="191" t="e">
        <f>VLOOKUP(A9,Données!$A$4:$DI$40,46,FALSE)</f>
        <v>#N/A</v>
      </c>
      <c r="M9" s="191" t="e">
        <f>VLOOKUP(A9,Données!$A$4:$DI$40,47,FALSE)</f>
        <v>#N/A</v>
      </c>
      <c r="N9" s="191" t="e">
        <f>VLOOKUP(A9,Données!$A$4:$DI$40,48,FALSE)</f>
        <v>#N/A</v>
      </c>
      <c r="O9" s="191" t="e">
        <f>VLOOKUP(A9,Données!$A$4:$DI$40,49,FALSE)</f>
        <v>#N/A</v>
      </c>
      <c r="P9" s="191" t="e">
        <f>VLOOKUP(A9,Données!$A$4:$DI$40,50,FALSE)</f>
        <v>#N/A</v>
      </c>
      <c r="Q9" s="191" t="e">
        <f>VLOOKUP(A9,Données!$A$4:$DI$40,51,FALSE)</f>
        <v>#N/A</v>
      </c>
      <c r="R9" s="191" t="e">
        <f>VLOOKUP(A9,Données!$A$4:$DI$40,52,FALSE)</f>
        <v>#N/A</v>
      </c>
      <c r="S9" s="190" t="e">
        <f>VLOOKUP(A9,Données!$A$4:$DI$40,53,FALSE)</f>
        <v>#N/A</v>
      </c>
      <c r="T9" s="193" t="e">
        <f>VLOOKUP(A9,Données!$A$4:$DI$40,54,FALSE)</f>
        <v>#N/A</v>
      </c>
      <c r="U9" s="191" t="e">
        <f>VLOOKUP(A9,Données!$A$4:$DI$40,55,FALSE)</f>
        <v>#N/A</v>
      </c>
      <c r="V9" s="191" t="e">
        <f>VLOOKUP(A9,Données!$A$4:$DI$40,56,FALSE)</f>
        <v>#N/A</v>
      </c>
      <c r="W9" s="712" t="e">
        <f>VLOOKUP(A9,Données!$A$4:$DI$40,57,FALSE)</f>
        <v>#N/A</v>
      </c>
      <c r="X9" s="711" t="e">
        <f>VLOOKUP(A9,Données!$A$4:$DI$40,58,FALSE)</f>
        <v>#N/A</v>
      </c>
      <c r="Y9" s="191" t="e">
        <f>VLOOKUP(A9,Données!$A$4:$DI$40,59,FALSE)</f>
        <v>#N/A</v>
      </c>
      <c r="Z9" s="191" t="e">
        <f>VLOOKUP(A9,Données!$A$4:$DI$40,60,FALSE)</f>
        <v>#N/A</v>
      </c>
      <c r="AA9" s="191" t="e">
        <f>VLOOKUP(A9,Données!$A$4:$DI$40,61,FALSE)</f>
        <v>#N/A</v>
      </c>
      <c r="AB9" s="191" t="e">
        <f>VLOOKUP(A9,Données!$A$4:$DI$40,62,FALSE)</f>
        <v>#N/A</v>
      </c>
      <c r="AC9" s="712"/>
      <c r="AD9" s="711" t="e">
        <f>VLOOKUP(A9,Données!$A$4:$DI$40,64,FALSE)</f>
        <v>#N/A</v>
      </c>
      <c r="AE9" s="191" t="e">
        <f>VLOOKUP(A9,Données!$A$4:$DI$40,65,FALSE)</f>
        <v>#N/A</v>
      </c>
      <c r="AF9" s="191" t="e">
        <f>VLOOKUP(A9,Données!$A$4:$DI$40,66,FALSE)</f>
        <v>#N/A</v>
      </c>
      <c r="AG9" s="191" t="e">
        <f>VLOOKUP(A9,Données!$A$4:$DI$40,67,FALSE)</f>
        <v>#N/A</v>
      </c>
      <c r="AH9" s="191" t="e">
        <f>VLOOKUP(A9,Données!$A$4:$DI$40,68,FALSE)</f>
        <v>#N/A</v>
      </c>
      <c r="AI9" s="191" t="e">
        <f>VLOOKUP(A9,Données!$A$4:$DI$40,69,FALSE)</f>
        <v>#N/A</v>
      </c>
      <c r="AJ9" s="712" t="e">
        <f>VLOOKUP(A9,Données!$A$4:$DI$40,70,FALSE)</f>
        <v>#N/A</v>
      </c>
    </row>
    <row r="10" spans="1:46">
      <c r="A10" s="6"/>
      <c r="B10" s="194"/>
      <c r="C10" s="711" t="e">
        <f>VLOOKUP(A10,Données!$A$4:$DI$40,37,FALSE)</f>
        <v>#N/A</v>
      </c>
      <c r="D10" s="191" t="e">
        <f>VLOOKUP(A10,Données!$A$4:$DI$40,38,FALSE)</f>
        <v>#N/A</v>
      </c>
      <c r="E10" s="191" t="e">
        <f>VLOOKUP(A10,Données!$A$4:$DI$40,39,FALSE)</f>
        <v>#N/A</v>
      </c>
      <c r="F10" s="191" t="e">
        <f>VLOOKUP(A10,Données!$A$4:$DI$40,40,FALSE)</f>
        <v>#N/A</v>
      </c>
      <c r="G10" s="191" t="e">
        <f>VLOOKUP(A10,Données!$A$4:$DI$40,41,FALSE)</f>
        <v>#N/A</v>
      </c>
      <c r="H10" s="191" t="e">
        <f>VLOOKUP(A10,Données!$A$4:$DI$40,42,FALSE)</f>
        <v>#N/A</v>
      </c>
      <c r="I10" s="712" t="e">
        <f>VLOOKUP(A10,Données!$A$4:$DI$40,43,FALSE)</f>
        <v>#N/A</v>
      </c>
      <c r="J10" s="711" t="e">
        <f>VLOOKUP(A10,Données!$A$4:$DI$40,44,FALSE)</f>
        <v>#N/A</v>
      </c>
      <c r="K10" s="191" t="e">
        <f>VLOOKUP(A10,Données!$A$4:$DI$40,45,FALSE)</f>
        <v>#N/A</v>
      </c>
      <c r="L10" s="191" t="e">
        <f>VLOOKUP(A10,Données!$A$4:$DI$40,46,FALSE)</f>
        <v>#N/A</v>
      </c>
      <c r="M10" s="191" t="e">
        <f>VLOOKUP(A10,Données!$A$4:$DI$40,47,FALSE)</f>
        <v>#N/A</v>
      </c>
      <c r="N10" s="191" t="e">
        <f>VLOOKUP(A10,Données!$A$4:$DI$40,48,FALSE)</f>
        <v>#N/A</v>
      </c>
      <c r="O10" s="191" t="e">
        <f>VLOOKUP(A10,Données!$A$4:$DI$40,49,FALSE)</f>
        <v>#N/A</v>
      </c>
      <c r="P10" s="191" t="e">
        <f>VLOOKUP(A10,Données!$A$4:$DI$40,50,FALSE)</f>
        <v>#N/A</v>
      </c>
      <c r="Q10" s="191" t="e">
        <f>VLOOKUP(A10,Données!$A$4:$DI$40,51,FALSE)</f>
        <v>#N/A</v>
      </c>
      <c r="R10" s="191" t="e">
        <f>VLOOKUP(A10,Données!$A$4:$DI$40,52,FALSE)</f>
        <v>#N/A</v>
      </c>
      <c r="S10" s="190" t="e">
        <f>VLOOKUP(A10,Données!$A$4:$DI$40,53,FALSE)</f>
        <v>#N/A</v>
      </c>
      <c r="T10" s="193" t="e">
        <f>VLOOKUP(A10,Données!$A$4:$DI$40,54,FALSE)</f>
        <v>#N/A</v>
      </c>
      <c r="U10" s="191" t="e">
        <f>VLOOKUP(A10,Données!$A$4:$DI$40,55,FALSE)</f>
        <v>#N/A</v>
      </c>
      <c r="V10" s="191" t="e">
        <f>VLOOKUP(A10,Données!$A$4:$DI$40,56,FALSE)</f>
        <v>#N/A</v>
      </c>
      <c r="W10" s="712" t="e">
        <f>VLOOKUP(A10,Données!$A$4:$DI$40,57,FALSE)</f>
        <v>#N/A</v>
      </c>
      <c r="X10" s="711" t="e">
        <f>VLOOKUP(A10,Données!$A$4:$DI$40,58,FALSE)</f>
        <v>#N/A</v>
      </c>
      <c r="Y10" s="191" t="e">
        <f>VLOOKUP(A10,Données!$A$4:$DI$40,59,FALSE)</f>
        <v>#N/A</v>
      </c>
      <c r="Z10" s="191" t="e">
        <f>VLOOKUP(A10,Données!$A$4:$DI$40,60,FALSE)</f>
        <v>#N/A</v>
      </c>
      <c r="AA10" s="191" t="e">
        <f>VLOOKUP(A10,Données!$A$4:$DI$40,61,FALSE)</f>
        <v>#N/A</v>
      </c>
      <c r="AB10" s="191" t="e">
        <f>VLOOKUP(A10,Données!$A$4:$DI$40,62,FALSE)</f>
        <v>#N/A</v>
      </c>
      <c r="AC10" s="712"/>
      <c r="AD10" s="711" t="e">
        <f>VLOOKUP(A10,Données!$A$4:$DI$40,64,FALSE)</f>
        <v>#N/A</v>
      </c>
      <c r="AE10" s="191" t="e">
        <f>VLOOKUP(A10,Données!$A$4:$DI$40,65,FALSE)</f>
        <v>#N/A</v>
      </c>
      <c r="AF10" s="191" t="e">
        <f>VLOOKUP(A10,Données!$A$4:$DI$40,66,FALSE)</f>
        <v>#N/A</v>
      </c>
      <c r="AG10" s="191" t="e">
        <f>VLOOKUP(A10,Données!$A$4:$DI$40,67,FALSE)</f>
        <v>#N/A</v>
      </c>
      <c r="AH10" s="191" t="e">
        <f>VLOOKUP(A10,Données!$A$4:$DI$40,68,FALSE)</f>
        <v>#N/A</v>
      </c>
      <c r="AI10" s="191" t="e">
        <f>VLOOKUP(A10,Données!$A$4:$DI$40,69,FALSE)</f>
        <v>#N/A</v>
      </c>
      <c r="AJ10" s="712" t="e">
        <f>VLOOKUP(A10,Données!$A$4:$DI$40,70,FALSE)</f>
        <v>#N/A</v>
      </c>
    </row>
    <row r="11" spans="1:46" s="18" customFormat="1">
      <c r="A11" s="6"/>
      <c r="B11" s="194"/>
      <c r="C11" s="711" t="e">
        <f>VLOOKUP(A11,Données!$A$4:$DI$40,37,FALSE)</f>
        <v>#N/A</v>
      </c>
      <c r="D11" s="191" t="e">
        <f>VLOOKUP(A11,Données!$A$4:$DI$40,38,FALSE)</f>
        <v>#N/A</v>
      </c>
      <c r="E11" s="191" t="e">
        <f>VLOOKUP(A11,Données!$A$4:$DI$40,39,FALSE)</f>
        <v>#N/A</v>
      </c>
      <c r="F11" s="191" t="e">
        <f>VLOOKUP(A11,Données!$A$4:$DI$40,40,FALSE)</f>
        <v>#N/A</v>
      </c>
      <c r="G11" s="191" t="e">
        <f>VLOOKUP(A11,Données!$A$4:$DI$40,41,FALSE)</f>
        <v>#N/A</v>
      </c>
      <c r="H11" s="191" t="e">
        <f>VLOOKUP(A11,Données!$A$4:$DI$40,42,FALSE)</f>
        <v>#N/A</v>
      </c>
      <c r="I11" s="712" t="e">
        <f>VLOOKUP(A11,Données!$A$4:$DI$40,43,FALSE)</f>
        <v>#N/A</v>
      </c>
      <c r="J11" s="711" t="e">
        <f>VLOOKUP(A11,Données!$A$4:$DI$40,44,FALSE)</f>
        <v>#N/A</v>
      </c>
      <c r="K11" s="191" t="e">
        <f>VLOOKUP(A11,Données!$A$4:$DI$40,45,FALSE)</f>
        <v>#N/A</v>
      </c>
      <c r="L11" s="191" t="e">
        <f>VLOOKUP(A11,Données!$A$4:$DI$40,46,FALSE)</f>
        <v>#N/A</v>
      </c>
      <c r="M11" s="191" t="e">
        <f>VLOOKUP(A11,Données!$A$4:$DI$40,47,FALSE)</f>
        <v>#N/A</v>
      </c>
      <c r="N11" s="191" t="e">
        <f>VLOOKUP(A11,Données!$A$4:$DI$40,48,FALSE)</f>
        <v>#N/A</v>
      </c>
      <c r="O11" s="191" t="e">
        <f>VLOOKUP(A11,Données!$A$4:$DI$40,49,FALSE)</f>
        <v>#N/A</v>
      </c>
      <c r="P11" s="191" t="e">
        <f>VLOOKUP(A11,Données!$A$4:$DI$40,50,FALSE)</f>
        <v>#N/A</v>
      </c>
      <c r="Q11" s="191" t="e">
        <f>VLOOKUP(A11,Données!$A$4:$DI$40,51,FALSE)</f>
        <v>#N/A</v>
      </c>
      <c r="R11" s="191" t="e">
        <f>VLOOKUP(A11,Données!$A$4:$DI$40,52,FALSE)</f>
        <v>#N/A</v>
      </c>
      <c r="S11" s="190" t="e">
        <f>VLOOKUP(A11,Données!$A$4:$DI$40,53,FALSE)</f>
        <v>#N/A</v>
      </c>
      <c r="T11" s="193" t="e">
        <f>VLOOKUP(A11,Données!$A$4:$DI$40,54,FALSE)</f>
        <v>#N/A</v>
      </c>
      <c r="U11" s="191" t="e">
        <f>VLOOKUP(A11,Données!$A$4:$DI$40,55,FALSE)</f>
        <v>#N/A</v>
      </c>
      <c r="V11" s="191" t="e">
        <f>VLOOKUP(A11,Données!$A$4:$DI$40,56,FALSE)</f>
        <v>#N/A</v>
      </c>
      <c r="W11" s="712" t="e">
        <f>VLOOKUP(A11,Données!$A$4:$DI$40,57,FALSE)</f>
        <v>#N/A</v>
      </c>
      <c r="X11" s="711" t="e">
        <f>VLOOKUP(A11,Données!$A$4:$DI$40,58,FALSE)</f>
        <v>#N/A</v>
      </c>
      <c r="Y11" s="191" t="e">
        <f>VLOOKUP(A11,Données!$A$4:$DI$40,59,FALSE)</f>
        <v>#N/A</v>
      </c>
      <c r="Z11" s="191" t="e">
        <f>VLOOKUP(A11,Données!$A$4:$DI$40,60,FALSE)</f>
        <v>#N/A</v>
      </c>
      <c r="AA11" s="191" t="e">
        <f>VLOOKUP(A11,Données!$A$4:$DI$40,61,FALSE)</f>
        <v>#N/A</v>
      </c>
      <c r="AB11" s="191" t="e">
        <f>VLOOKUP(A11,Données!$A$4:$DI$40,62,FALSE)</f>
        <v>#N/A</v>
      </c>
      <c r="AC11" s="712"/>
      <c r="AD11" s="711" t="e">
        <f>VLOOKUP(A11,Données!$A$4:$DI$40,64,FALSE)</f>
        <v>#N/A</v>
      </c>
      <c r="AE11" s="191" t="e">
        <f>VLOOKUP(A11,Données!$A$4:$DI$40,65,FALSE)</f>
        <v>#N/A</v>
      </c>
      <c r="AF11" s="191" t="e">
        <f>VLOOKUP(A11,Données!$A$4:$DI$40,66,FALSE)</f>
        <v>#N/A</v>
      </c>
      <c r="AG11" s="191" t="e">
        <f>VLOOKUP(A11,Données!$A$4:$DI$40,67,FALSE)</f>
        <v>#N/A</v>
      </c>
      <c r="AH11" s="191" t="e">
        <f>VLOOKUP(A11,Données!$A$4:$DI$40,68,FALSE)</f>
        <v>#N/A</v>
      </c>
      <c r="AI11" s="191" t="e">
        <f>VLOOKUP(A11,Données!$A$4:$DI$40,69,FALSE)</f>
        <v>#N/A</v>
      </c>
      <c r="AJ11" s="712" t="e">
        <f>VLOOKUP(A11,Données!$A$4:$DI$40,70,FALSE)</f>
        <v>#N/A</v>
      </c>
      <c r="AK11"/>
      <c r="AL11"/>
      <c r="AM11" s="23"/>
      <c r="AN11" s="23"/>
      <c r="AO11" s="23"/>
      <c r="AP11" s="23"/>
      <c r="AQ11" s="23"/>
      <c r="AR11" s="23"/>
      <c r="AS11" s="23"/>
      <c r="AT11" s="23"/>
    </row>
    <row r="12" spans="1:46">
      <c r="A12" s="6"/>
      <c r="B12" s="194"/>
      <c r="C12" s="711"/>
      <c r="D12" s="191"/>
      <c r="E12" s="191"/>
      <c r="F12" s="191"/>
      <c r="G12" s="191"/>
      <c r="H12" s="191"/>
      <c r="I12" s="712"/>
      <c r="J12" s="711"/>
      <c r="K12" s="191"/>
      <c r="L12" s="191"/>
      <c r="M12" s="191"/>
      <c r="N12" s="191"/>
      <c r="O12" s="191"/>
      <c r="P12" s="191"/>
      <c r="Q12" s="191"/>
      <c r="R12" s="191"/>
      <c r="S12" s="190"/>
      <c r="T12" s="193"/>
      <c r="U12" s="191"/>
      <c r="V12" s="191"/>
      <c r="W12" s="712"/>
      <c r="X12" s="711"/>
      <c r="Y12" s="191"/>
      <c r="Z12" s="191"/>
      <c r="AA12" s="191"/>
      <c r="AB12" s="191"/>
      <c r="AC12" s="712"/>
      <c r="AD12" s="711"/>
      <c r="AE12" s="191"/>
      <c r="AF12" s="191"/>
      <c r="AG12" s="191"/>
      <c r="AH12" s="191"/>
      <c r="AI12" s="191"/>
      <c r="AJ12" s="712"/>
    </row>
    <row r="13" spans="1:46">
      <c r="A13" s="6"/>
      <c r="B13" s="194"/>
      <c r="C13" s="711"/>
      <c r="D13" s="191"/>
      <c r="E13" s="191"/>
      <c r="F13" s="191"/>
      <c r="G13" s="191"/>
      <c r="H13" s="191"/>
      <c r="I13" s="712"/>
      <c r="J13" s="711"/>
      <c r="K13" s="191"/>
      <c r="L13" s="191"/>
      <c r="M13" s="191"/>
      <c r="N13" s="191"/>
      <c r="O13" s="191"/>
      <c r="P13" s="191"/>
      <c r="Q13" s="191"/>
      <c r="R13" s="191"/>
      <c r="S13" s="190"/>
      <c r="T13" s="193"/>
      <c r="U13" s="191"/>
      <c r="V13" s="191"/>
      <c r="W13" s="712"/>
      <c r="X13" s="711"/>
      <c r="Y13" s="191"/>
      <c r="Z13" s="191"/>
      <c r="AA13" s="191"/>
      <c r="AB13" s="191"/>
      <c r="AC13" s="712"/>
      <c r="AD13" s="711"/>
      <c r="AE13" s="191"/>
      <c r="AF13" s="191"/>
      <c r="AG13" s="191"/>
      <c r="AH13" s="191"/>
      <c r="AI13" s="191"/>
      <c r="AJ13" s="712"/>
    </row>
    <row r="14" spans="1:46" ht="13.5" thickBot="1">
      <c r="A14" s="193"/>
      <c r="B14" s="247"/>
      <c r="C14" s="248"/>
      <c r="D14" s="249"/>
      <c r="E14" s="249"/>
      <c r="F14" s="249"/>
      <c r="G14" s="249"/>
      <c r="H14" s="249"/>
      <c r="I14" s="250"/>
      <c r="J14" s="248"/>
      <c r="K14" s="249"/>
      <c r="L14" s="249"/>
      <c r="M14" s="249"/>
      <c r="N14" s="249"/>
      <c r="O14" s="249"/>
      <c r="P14" s="249"/>
      <c r="Q14" s="249"/>
      <c r="R14" s="249"/>
      <c r="S14" s="731"/>
      <c r="T14" s="251"/>
      <c r="U14" s="249"/>
      <c r="V14" s="249"/>
      <c r="W14" s="250"/>
      <c r="X14" s="248"/>
      <c r="Y14" s="249"/>
      <c r="Z14" s="249"/>
      <c r="AA14" s="249"/>
      <c r="AB14" s="249"/>
      <c r="AC14" s="250"/>
      <c r="AD14" s="248"/>
      <c r="AE14" s="249"/>
      <c r="AF14" s="249"/>
      <c r="AG14" s="249"/>
      <c r="AH14" s="249"/>
      <c r="AI14" s="249"/>
      <c r="AJ14" s="250"/>
    </row>
    <row r="15" spans="1:46">
      <c r="A15" s="372"/>
      <c r="B15" s="372"/>
      <c r="C15" s="372"/>
      <c r="D15" s="372"/>
      <c r="E15" s="372"/>
      <c r="F15" s="372"/>
      <c r="G15" s="372"/>
      <c r="H15" s="372"/>
      <c r="I15" s="372"/>
      <c r="J15" s="372"/>
      <c r="K15" s="372"/>
      <c r="L15" s="372"/>
      <c r="M15" s="372"/>
      <c r="N15" s="372"/>
      <c r="O15" s="372"/>
      <c r="P15" s="372"/>
      <c r="Q15" s="372"/>
      <c r="R15" s="372"/>
      <c r="S15" s="372"/>
      <c r="T15" s="372"/>
      <c r="U15" s="372"/>
      <c r="V15" s="372"/>
      <c r="W15" s="372"/>
      <c r="X15" s="372"/>
      <c r="Y15" s="372"/>
      <c r="Z15" s="372"/>
      <c r="AA15" s="372"/>
      <c r="AB15" s="372"/>
      <c r="AC15" s="372"/>
      <c r="AD15" s="372"/>
      <c r="AE15" s="372"/>
      <c r="AF15" s="372"/>
      <c r="AG15" s="372"/>
      <c r="AH15" s="372"/>
      <c r="AI15" s="372"/>
      <c r="AJ15" s="372"/>
    </row>
    <row r="16" spans="1:46">
      <c r="A16" s="372"/>
      <c r="B16" s="372"/>
      <c r="C16" s="372"/>
      <c r="D16" s="372"/>
      <c r="E16" s="372"/>
      <c r="F16" s="372"/>
      <c r="G16" s="372"/>
      <c r="H16" s="372"/>
      <c r="I16" s="372"/>
      <c r="J16" s="372"/>
      <c r="K16" s="372"/>
      <c r="L16" s="372"/>
      <c r="M16" s="372"/>
      <c r="N16" s="372"/>
      <c r="O16" s="372"/>
      <c r="P16" s="372"/>
      <c r="Q16" s="372"/>
      <c r="R16" s="372"/>
      <c r="S16" s="372"/>
      <c r="T16" s="372"/>
      <c r="U16" s="372"/>
      <c r="V16" s="372"/>
      <c r="W16" s="372"/>
      <c r="X16" s="372"/>
      <c r="Y16" s="372"/>
      <c r="Z16" s="372"/>
      <c r="AA16" s="372"/>
      <c r="AB16" s="372"/>
      <c r="AC16" s="372"/>
      <c r="AD16" s="372"/>
      <c r="AE16" s="372"/>
      <c r="AF16" s="372"/>
      <c r="AG16" s="372"/>
      <c r="AH16" s="372"/>
      <c r="AI16" s="372"/>
      <c r="AJ16" s="372"/>
    </row>
    <row r="17" spans="1:38" ht="13.5" thickBot="1">
      <c r="A17" s="372"/>
      <c r="B17" s="372"/>
      <c r="C17" s="372"/>
      <c r="D17" s="372"/>
      <c r="E17" s="372"/>
      <c r="F17" s="372"/>
      <c r="G17" s="372"/>
      <c r="H17" s="372"/>
      <c r="I17" s="372"/>
      <c r="J17" s="372"/>
      <c r="K17" s="372"/>
      <c r="L17" s="372"/>
      <c r="M17" s="372"/>
      <c r="N17" s="372"/>
      <c r="O17" s="372"/>
      <c r="P17" s="372"/>
      <c r="Q17" s="372"/>
      <c r="R17" s="372"/>
      <c r="S17" s="372"/>
      <c r="T17" s="372"/>
      <c r="U17" s="372"/>
      <c r="V17" s="372"/>
      <c r="W17" s="372"/>
      <c r="X17" s="372"/>
      <c r="Y17" s="372"/>
      <c r="Z17" s="372"/>
      <c r="AA17" s="372"/>
      <c r="AB17" s="372"/>
      <c r="AC17" s="372"/>
      <c r="AD17" s="372"/>
      <c r="AE17" s="372"/>
      <c r="AF17" s="372"/>
      <c r="AG17" s="372"/>
      <c r="AH17" s="372"/>
      <c r="AI17" s="372"/>
      <c r="AJ17" s="372"/>
    </row>
    <row r="18" spans="1:38" ht="26.25" customHeight="1" thickBot="1">
      <c r="A18" s="349"/>
      <c r="B18" s="347"/>
      <c r="C18" s="288" t="s">
        <v>97</v>
      </c>
      <c r="D18" s="289"/>
      <c r="E18" s="289"/>
      <c r="F18" s="289"/>
      <c r="G18" s="289"/>
      <c r="H18" s="289"/>
      <c r="I18" s="289"/>
      <c r="J18" s="289"/>
      <c r="K18" s="289"/>
      <c r="L18" s="289"/>
      <c r="M18" s="289"/>
      <c r="N18" s="289"/>
      <c r="O18" s="289"/>
      <c r="P18" s="289"/>
      <c r="Q18" s="289"/>
      <c r="R18" s="289"/>
      <c r="S18" s="290"/>
      <c r="T18" s="369"/>
      <c r="U18" s="369"/>
      <c r="V18" s="369"/>
      <c r="W18" s="369"/>
      <c r="X18" s="369"/>
      <c r="Y18" s="369"/>
      <c r="Z18" s="369"/>
      <c r="AA18" s="369"/>
      <c r="AB18" s="369"/>
      <c r="AC18" s="369"/>
      <c r="AD18" s="369"/>
      <c r="AE18" s="369"/>
      <c r="AF18" s="369"/>
      <c r="AG18" s="369"/>
      <c r="AH18" s="369"/>
      <c r="AI18" s="369"/>
      <c r="AJ18" s="369"/>
    </row>
    <row r="19" spans="1:38" ht="21.75" customHeight="1" thickBot="1">
      <c r="A19" s="350"/>
      <c r="B19" s="348"/>
      <c r="C19" s="355" t="s">
        <v>135</v>
      </c>
      <c r="D19" s="356"/>
      <c r="E19" s="357"/>
      <c r="F19" s="338" t="s">
        <v>136</v>
      </c>
      <c r="G19" s="339"/>
      <c r="H19" s="339"/>
      <c r="I19" s="339"/>
      <c r="J19" s="339"/>
      <c r="K19" s="340"/>
      <c r="L19" s="338" t="s">
        <v>137</v>
      </c>
      <c r="M19" s="339"/>
      <c r="N19" s="339"/>
      <c r="O19" s="339"/>
      <c r="P19" s="339"/>
      <c r="Q19" s="339"/>
      <c r="R19" s="339"/>
      <c r="S19" s="340"/>
      <c r="T19" s="369"/>
      <c r="U19" s="369"/>
      <c r="V19" s="369"/>
      <c r="W19" s="369"/>
      <c r="X19" s="369"/>
      <c r="Y19" s="369"/>
      <c r="Z19" s="369"/>
      <c r="AA19" s="369"/>
      <c r="AB19" s="369"/>
      <c r="AC19" s="369"/>
      <c r="AD19" s="369"/>
      <c r="AE19" s="369"/>
      <c r="AF19" s="369"/>
      <c r="AG19" s="369"/>
      <c r="AH19" s="369"/>
      <c r="AI19" s="369"/>
      <c r="AJ19" s="369"/>
    </row>
    <row r="20" spans="1:38" ht="69.75" customHeight="1">
      <c r="A20" s="195" t="s">
        <v>0</v>
      </c>
      <c r="B20" s="252" t="s">
        <v>1</v>
      </c>
      <c r="C20" s="253" t="s">
        <v>138</v>
      </c>
      <c r="D20" s="254" t="s">
        <v>139</v>
      </c>
      <c r="E20" s="255" t="s">
        <v>140</v>
      </c>
      <c r="F20" s="253" t="s">
        <v>141</v>
      </c>
      <c r="G20" s="254" t="s">
        <v>142</v>
      </c>
      <c r="H20" s="282" t="s">
        <v>143</v>
      </c>
      <c r="I20" s="254" t="s">
        <v>144</v>
      </c>
      <c r="J20" s="254" t="s">
        <v>145</v>
      </c>
      <c r="K20" s="255" t="s">
        <v>146</v>
      </c>
      <c r="L20" s="253" t="s">
        <v>147</v>
      </c>
      <c r="M20" s="254" t="s">
        <v>148</v>
      </c>
      <c r="N20" s="254" t="s">
        <v>149</v>
      </c>
      <c r="O20" s="254" t="s">
        <v>150</v>
      </c>
      <c r="P20" s="254" t="s">
        <v>151</v>
      </c>
      <c r="Q20" s="283" t="s">
        <v>152</v>
      </c>
      <c r="R20" s="283" t="s">
        <v>153</v>
      </c>
      <c r="S20" s="284" t="s">
        <v>154</v>
      </c>
      <c r="T20" s="369"/>
      <c r="U20" s="369"/>
      <c r="V20" s="369"/>
      <c r="W20" s="369"/>
      <c r="X20" s="369"/>
      <c r="Y20" s="369"/>
      <c r="Z20" s="369"/>
      <c r="AA20" s="369"/>
      <c r="AB20" s="369"/>
      <c r="AC20" s="369"/>
      <c r="AD20" s="369"/>
      <c r="AE20" s="369"/>
      <c r="AF20" s="369"/>
      <c r="AG20" s="369"/>
      <c r="AH20" s="369"/>
      <c r="AI20" s="369"/>
      <c r="AJ20" s="369"/>
    </row>
    <row r="21" spans="1:38">
      <c r="A21" s="6"/>
      <c r="B21" s="194"/>
      <c r="C21" s="583" t="e">
        <f>VLOOKUP(A21,Données!$A$4:$DI$40,71,FALSE)</f>
        <v>#N/A</v>
      </c>
      <c r="D21" s="582" t="e">
        <f>VLOOKUP(A21,Données!$A$4:$DI$40,72,FALSE)</f>
        <v>#N/A</v>
      </c>
      <c r="E21" s="581" t="e">
        <f>VLOOKUP(A21,Données!$A$4:$DI$40,73,FALSE)</f>
        <v>#N/A</v>
      </c>
      <c r="F21" s="583" t="e">
        <f>VLOOKUP(A21,Données!$A$4:$DI$40,74,FALSE)</f>
        <v>#N/A</v>
      </c>
      <c r="G21" s="582" t="e">
        <f>VLOOKUP(A21,Données!$A$4:$DI$40,75,FALSE)</f>
        <v>#N/A</v>
      </c>
      <c r="H21" s="582" t="e">
        <f>VLOOKUP(A21,Données!$A$4:$DI$40,76,FALSE)</f>
        <v>#N/A</v>
      </c>
      <c r="I21" s="582" t="e">
        <f>VLOOKUP(A21,Données!$A$4:$DI$40,77,FALSE)</f>
        <v>#N/A</v>
      </c>
      <c r="J21" s="582" t="e">
        <f>VLOOKUP(A21,Données!$A$4:$DI$40,78,FALSE)</f>
        <v>#N/A</v>
      </c>
      <c r="K21" s="581" t="e">
        <f>VLOOKUP(A21,Données!$A$4:$DI$40,79,FALSE)</f>
        <v>#N/A</v>
      </c>
      <c r="L21" s="583" t="e">
        <f>VLOOKUP(A21,Données!$A$4:$DI$40,80,FALSE)</f>
        <v>#N/A</v>
      </c>
      <c r="M21" s="582" t="e">
        <f>VLOOKUP(A21,Données!$A$4:$DI$40,81,FALSE)</f>
        <v>#N/A</v>
      </c>
      <c r="N21" s="582" t="e">
        <f>VLOOKUP(A21,Données!$A$4:$DI$40,82,FALSE)</f>
        <v>#N/A</v>
      </c>
      <c r="O21" s="582" t="e">
        <f>VLOOKUP(A21,Données!$A$4:$DI$40,83,FALSE)</f>
        <v>#N/A</v>
      </c>
      <c r="P21" s="582" t="e">
        <f>VLOOKUP(A21,Données!$A$4:$DI$40,84,FALSE)</f>
        <v>#N/A</v>
      </c>
      <c r="Q21" s="582" t="e">
        <f>VLOOKUP(A21,Données!$A$4:$DI$40,85,FALSE)</f>
        <v>#N/A</v>
      </c>
      <c r="R21" s="582" t="e">
        <f>VLOOKUP(A21,Données!$A$4:$DI$40,86,FALSE)</f>
        <v>#N/A</v>
      </c>
      <c r="S21" s="581" t="e">
        <f>VLOOKUP(A21,Données!$A$4:$DI$40,87,FALSE)</f>
        <v>#N/A</v>
      </c>
      <c r="T21" s="369"/>
      <c r="U21" s="369"/>
      <c r="V21" s="369"/>
      <c r="W21" s="369"/>
      <c r="X21" s="369"/>
      <c r="Y21" s="369"/>
      <c r="Z21" s="369"/>
      <c r="AA21" s="369"/>
      <c r="AB21" s="369"/>
      <c r="AC21" s="369"/>
      <c r="AD21" s="369"/>
      <c r="AE21" s="369"/>
      <c r="AF21" s="369"/>
      <c r="AG21" s="369"/>
      <c r="AH21" s="369"/>
      <c r="AI21" s="369"/>
      <c r="AJ21" s="369"/>
    </row>
    <row r="22" spans="1:38">
      <c r="A22" s="6"/>
      <c r="B22" s="194"/>
      <c r="C22" s="583" t="e">
        <f>VLOOKUP(A22,Données!$A$4:$DI$40,71,FALSE)</f>
        <v>#N/A</v>
      </c>
      <c r="D22" s="582" t="e">
        <f>VLOOKUP(A22,Données!$A$4:$DI$40,72,FALSE)</f>
        <v>#N/A</v>
      </c>
      <c r="E22" s="581" t="e">
        <f>VLOOKUP(A22,Données!$A$4:$DI$40,73,FALSE)</f>
        <v>#N/A</v>
      </c>
      <c r="F22" s="583" t="e">
        <f>VLOOKUP(A22,Données!$A$4:$DI$40,74,FALSE)</f>
        <v>#N/A</v>
      </c>
      <c r="G22" s="582" t="e">
        <f>VLOOKUP(A22,Données!$A$4:$DI$40,75,FALSE)</f>
        <v>#N/A</v>
      </c>
      <c r="H22" s="582" t="e">
        <f>VLOOKUP(A22,Données!$A$4:$DI$40,76,FALSE)</f>
        <v>#N/A</v>
      </c>
      <c r="I22" s="582" t="e">
        <f>VLOOKUP(A22,Données!$A$4:$DI$40,77,FALSE)</f>
        <v>#N/A</v>
      </c>
      <c r="J22" s="582" t="e">
        <f>VLOOKUP(A22,Données!$A$4:$DI$40,78,FALSE)</f>
        <v>#N/A</v>
      </c>
      <c r="K22" s="581" t="e">
        <f>VLOOKUP(A22,Données!$A$4:$DI$40,79,FALSE)</f>
        <v>#N/A</v>
      </c>
      <c r="L22" s="583" t="e">
        <f>VLOOKUP(A22,Données!$A$4:$DI$40,80,FALSE)</f>
        <v>#N/A</v>
      </c>
      <c r="M22" s="582" t="e">
        <f>VLOOKUP(A22,Données!$A$4:$DI$40,81,FALSE)</f>
        <v>#N/A</v>
      </c>
      <c r="N22" s="582" t="e">
        <f>VLOOKUP(A22,Données!$A$4:$DI$40,82,FALSE)</f>
        <v>#N/A</v>
      </c>
      <c r="O22" s="582" t="e">
        <f>VLOOKUP(A22,Données!$A$4:$DI$40,83,FALSE)</f>
        <v>#N/A</v>
      </c>
      <c r="P22" s="582" t="e">
        <f>VLOOKUP(A22,Données!$A$4:$DI$40,84,FALSE)</f>
        <v>#N/A</v>
      </c>
      <c r="Q22" s="582" t="e">
        <f>VLOOKUP(A22,Données!$A$4:$DI$40,85,FALSE)</f>
        <v>#N/A</v>
      </c>
      <c r="R22" s="582" t="e">
        <f>VLOOKUP(A22,Données!$A$4:$DI$40,86,FALSE)</f>
        <v>#N/A</v>
      </c>
      <c r="S22" s="581" t="e">
        <f>VLOOKUP(A22,Données!$A$4:$DI$40,87,FALSE)</f>
        <v>#N/A</v>
      </c>
      <c r="T22" s="369"/>
      <c r="U22" s="369"/>
      <c r="V22" s="369"/>
      <c r="W22" s="369"/>
      <c r="X22" s="369"/>
      <c r="Y22" s="369"/>
      <c r="Z22" s="369"/>
      <c r="AA22" s="369"/>
      <c r="AB22" s="369"/>
      <c r="AC22" s="369"/>
      <c r="AD22" s="369"/>
      <c r="AE22" s="369"/>
      <c r="AF22" s="369"/>
      <c r="AG22" s="369"/>
      <c r="AH22" s="369"/>
      <c r="AI22" s="369"/>
      <c r="AJ22" s="369"/>
    </row>
    <row r="23" spans="1:38">
      <c r="A23" s="6"/>
      <c r="B23" s="194"/>
      <c r="C23" s="583" t="e">
        <f>VLOOKUP(A23,Données!$A$4:$DI$40,71,FALSE)</f>
        <v>#N/A</v>
      </c>
      <c r="D23" s="582" t="e">
        <f>VLOOKUP(A23,Données!$A$4:$DI$40,72,FALSE)</f>
        <v>#N/A</v>
      </c>
      <c r="E23" s="581" t="e">
        <f>VLOOKUP(A23,Données!$A$4:$DI$40,73,FALSE)</f>
        <v>#N/A</v>
      </c>
      <c r="F23" s="583" t="e">
        <f>VLOOKUP(A23,Données!$A$4:$DI$40,74,FALSE)</f>
        <v>#N/A</v>
      </c>
      <c r="G23" s="582" t="e">
        <f>VLOOKUP(A23,Données!$A$4:$DI$40,75,FALSE)</f>
        <v>#N/A</v>
      </c>
      <c r="H23" s="582" t="e">
        <f>VLOOKUP(A23,Données!$A$4:$DI$40,76,FALSE)</f>
        <v>#N/A</v>
      </c>
      <c r="I23" s="582" t="e">
        <f>VLOOKUP(A23,Données!$A$4:$DI$40,77,FALSE)</f>
        <v>#N/A</v>
      </c>
      <c r="J23" s="582" t="e">
        <f>VLOOKUP(A23,Données!$A$4:$DI$40,78,FALSE)</f>
        <v>#N/A</v>
      </c>
      <c r="K23" s="581" t="e">
        <f>VLOOKUP(A23,Données!$A$4:$DI$40,79,FALSE)</f>
        <v>#N/A</v>
      </c>
      <c r="L23" s="583" t="e">
        <f>VLOOKUP(A23,Données!$A$4:$DI$40,80,FALSE)</f>
        <v>#N/A</v>
      </c>
      <c r="M23" s="582" t="e">
        <f>VLOOKUP(A23,Données!$A$4:$DI$40,81,FALSE)</f>
        <v>#N/A</v>
      </c>
      <c r="N23" s="582" t="e">
        <f>VLOOKUP(A23,Données!$A$4:$DI$40,82,FALSE)</f>
        <v>#N/A</v>
      </c>
      <c r="O23" s="582" t="e">
        <f>VLOOKUP(A23,Données!$A$4:$DI$40,83,FALSE)</f>
        <v>#N/A</v>
      </c>
      <c r="P23" s="582" t="e">
        <f>VLOOKUP(A23,Données!$A$4:$DI$40,84,FALSE)</f>
        <v>#N/A</v>
      </c>
      <c r="Q23" s="582" t="e">
        <f>VLOOKUP(A23,Données!$A$4:$DI$40,85,FALSE)</f>
        <v>#N/A</v>
      </c>
      <c r="R23" s="582" t="e">
        <f>VLOOKUP(A23,Données!$A$4:$DI$40,86,FALSE)</f>
        <v>#N/A</v>
      </c>
      <c r="S23" s="581" t="e">
        <f>VLOOKUP(A23,Données!$A$4:$DI$40,87,FALSE)</f>
        <v>#N/A</v>
      </c>
      <c r="T23" s="369"/>
      <c r="U23" s="369"/>
      <c r="V23" s="369"/>
      <c r="W23" s="369"/>
      <c r="X23" s="369"/>
      <c r="Y23" s="369"/>
      <c r="Z23" s="369"/>
      <c r="AA23" s="369"/>
      <c r="AB23" s="369"/>
      <c r="AC23" s="369"/>
      <c r="AD23" s="369"/>
      <c r="AE23" s="369"/>
      <c r="AF23" s="369"/>
      <c r="AG23" s="369"/>
      <c r="AH23" s="369"/>
      <c r="AI23" s="369"/>
      <c r="AJ23" s="369"/>
    </row>
    <row r="24" spans="1:38">
      <c r="A24" s="6"/>
      <c r="B24" s="194"/>
      <c r="C24" s="583" t="e">
        <f>VLOOKUP(A24,Données!$A$4:$DI$40,71,FALSE)</f>
        <v>#N/A</v>
      </c>
      <c r="D24" s="582" t="e">
        <f>VLOOKUP(A24,Données!$A$4:$DI$40,72,FALSE)</f>
        <v>#N/A</v>
      </c>
      <c r="E24" s="581" t="e">
        <f>VLOOKUP(A24,Données!$A$4:$DI$40,73,FALSE)</f>
        <v>#N/A</v>
      </c>
      <c r="F24" s="583" t="e">
        <f>VLOOKUP(A24,Données!$A$4:$DI$40,74,FALSE)</f>
        <v>#N/A</v>
      </c>
      <c r="G24" s="582" t="e">
        <f>VLOOKUP(A24,Données!$A$4:$DI$40,75,FALSE)</f>
        <v>#N/A</v>
      </c>
      <c r="H24" s="582" t="e">
        <f>VLOOKUP(A24,Données!$A$4:$DI$40,76,FALSE)</f>
        <v>#N/A</v>
      </c>
      <c r="I24" s="582" t="e">
        <f>VLOOKUP(A24,Données!$A$4:$DI$40,77,FALSE)</f>
        <v>#N/A</v>
      </c>
      <c r="J24" s="582" t="e">
        <f>VLOOKUP(A24,Données!$A$4:$DI$40,78,FALSE)</f>
        <v>#N/A</v>
      </c>
      <c r="K24" s="581" t="e">
        <f>VLOOKUP(A24,Données!$A$4:$DI$40,79,FALSE)</f>
        <v>#N/A</v>
      </c>
      <c r="L24" s="583" t="e">
        <f>VLOOKUP(A24,Données!$A$4:$DI$40,80,FALSE)</f>
        <v>#N/A</v>
      </c>
      <c r="M24" s="582" t="e">
        <f>VLOOKUP(A24,Données!$A$4:$DI$40,81,FALSE)</f>
        <v>#N/A</v>
      </c>
      <c r="N24" s="582" t="e">
        <f>VLOOKUP(A24,Données!$A$4:$DI$40,82,FALSE)</f>
        <v>#N/A</v>
      </c>
      <c r="O24" s="582" t="e">
        <f>VLOOKUP(A24,Données!$A$4:$DI$40,83,FALSE)</f>
        <v>#N/A</v>
      </c>
      <c r="P24" s="582" t="e">
        <f>VLOOKUP(A24,Données!$A$4:$DI$40,84,FALSE)</f>
        <v>#N/A</v>
      </c>
      <c r="Q24" s="582" t="e">
        <f>VLOOKUP(A24,Données!$A$4:$DI$40,85,FALSE)</f>
        <v>#N/A</v>
      </c>
      <c r="R24" s="582" t="e">
        <f>VLOOKUP(A24,Données!$A$4:$DI$40,86,FALSE)</f>
        <v>#N/A</v>
      </c>
      <c r="S24" s="581" t="e">
        <f>VLOOKUP(A24,Données!$A$4:$DI$40,87,FALSE)</f>
        <v>#N/A</v>
      </c>
      <c r="T24" s="369"/>
      <c r="U24" s="369"/>
      <c r="V24" s="369"/>
      <c r="W24" s="369"/>
      <c r="X24" s="369"/>
      <c r="Y24" s="369"/>
      <c r="Z24" s="369"/>
      <c r="AA24" s="369"/>
      <c r="AB24" s="369"/>
      <c r="AC24" s="369"/>
      <c r="AD24" s="369"/>
      <c r="AE24" s="369"/>
      <c r="AF24" s="369"/>
      <c r="AG24" s="369"/>
      <c r="AH24" s="369"/>
      <c r="AI24" s="369"/>
      <c r="AJ24" s="369"/>
      <c r="AK24" s="287"/>
      <c r="AL24" s="287"/>
    </row>
    <row r="25" spans="1:38">
      <c r="A25" s="6"/>
      <c r="B25" s="194"/>
      <c r="C25" s="711"/>
      <c r="D25" s="191"/>
      <c r="E25" s="712"/>
      <c r="F25" s="711"/>
      <c r="G25" s="191"/>
      <c r="H25" s="191"/>
      <c r="I25" s="191"/>
      <c r="J25" s="191"/>
      <c r="K25" s="712"/>
      <c r="L25" s="711"/>
      <c r="M25" s="191"/>
      <c r="N25" s="191"/>
      <c r="O25" s="191"/>
      <c r="P25" s="191"/>
      <c r="Q25" s="191"/>
      <c r="R25" s="191"/>
      <c r="S25" s="714"/>
      <c r="T25" s="369"/>
      <c r="U25" s="369"/>
      <c r="V25" s="369"/>
      <c r="W25" s="369"/>
      <c r="X25" s="369"/>
      <c r="Y25" s="369"/>
      <c r="Z25" s="369"/>
      <c r="AA25" s="369"/>
      <c r="AB25" s="369"/>
      <c r="AC25" s="369"/>
      <c r="AD25" s="369"/>
      <c r="AE25" s="369"/>
      <c r="AF25" s="369"/>
      <c r="AG25" s="369"/>
      <c r="AH25" s="369"/>
      <c r="AI25" s="369"/>
      <c r="AJ25" s="369"/>
      <c r="AK25" s="287"/>
      <c r="AL25" s="287"/>
    </row>
    <row r="26" spans="1:38">
      <c r="A26" s="6"/>
      <c r="B26" s="194"/>
      <c r="C26" s="711"/>
      <c r="D26" s="191"/>
      <c r="E26" s="712"/>
      <c r="F26" s="711"/>
      <c r="G26" s="191"/>
      <c r="H26" s="709"/>
      <c r="I26" s="191"/>
      <c r="J26" s="191"/>
      <c r="K26" s="712"/>
      <c r="L26" s="711"/>
      <c r="M26" s="191"/>
      <c r="N26" s="191"/>
      <c r="O26" s="191"/>
      <c r="P26" s="191"/>
      <c r="Q26" s="191"/>
      <c r="R26" s="191"/>
      <c r="S26" s="714"/>
      <c r="T26" s="369"/>
      <c r="U26" s="369"/>
      <c r="V26" s="369"/>
      <c r="W26" s="369"/>
      <c r="X26" s="369"/>
      <c r="Y26" s="369"/>
      <c r="Z26" s="369"/>
      <c r="AA26" s="369"/>
      <c r="AB26" s="369"/>
      <c r="AC26" s="369"/>
      <c r="AD26" s="369"/>
      <c r="AE26" s="369"/>
      <c r="AF26" s="369"/>
      <c r="AG26" s="369"/>
      <c r="AH26" s="369"/>
      <c r="AI26" s="369"/>
      <c r="AJ26" s="369"/>
      <c r="AK26" s="287"/>
      <c r="AL26" s="287"/>
    </row>
    <row r="27" spans="1:38">
      <c r="A27" s="6"/>
      <c r="B27" s="194"/>
      <c r="C27" s="711"/>
      <c r="D27" s="191"/>
      <c r="E27" s="712"/>
      <c r="F27" s="711"/>
      <c r="G27" s="191"/>
      <c r="H27" s="191"/>
      <c r="I27" s="191"/>
      <c r="J27" s="191"/>
      <c r="K27" s="712"/>
      <c r="L27" s="711"/>
      <c r="M27" s="191"/>
      <c r="N27" s="191"/>
      <c r="O27" s="191"/>
      <c r="P27" s="191"/>
      <c r="Q27" s="191"/>
      <c r="R27" s="191"/>
      <c r="S27" s="714"/>
      <c r="T27" s="369"/>
      <c r="U27" s="369"/>
      <c r="V27" s="369"/>
      <c r="W27" s="369"/>
      <c r="X27" s="369"/>
      <c r="Y27" s="369"/>
      <c r="Z27" s="369"/>
      <c r="AA27" s="369"/>
      <c r="AB27" s="369"/>
      <c r="AC27" s="369"/>
      <c r="AD27" s="369"/>
      <c r="AE27" s="369"/>
      <c r="AF27" s="369"/>
      <c r="AG27" s="369"/>
      <c r="AH27" s="369"/>
      <c r="AI27" s="369"/>
      <c r="AJ27" s="369"/>
      <c r="AK27" s="287"/>
      <c r="AL27" s="287"/>
    </row>
    <row r="28" spans="1:38">
      <c r="A28" s="6"/>
      <c r="B28" s="194"/>
      <c r="C28" s="711"/>
      <c r="D28" s="191"/>
      <c r="E28" s="712"/>
      <c r="F28" s="713"/>
      <c r="G28" s="191"/>
      <c r="H28" s="709"/>
      <c r="I28" s="709"/>
      <c r="J28" s="191"/>
      <c r="K28" s="712"/>
      <c r="L28" s="711"/>
      <c r="M28" s="191"/>
      <c r="N28" s="191"/>
      <c r="O28" s="191"/>
      <c r="P28" s="191"/>
      <c r="Q28" s="709"/>
      <c r="R28" s="709"/>
      <c r="S28" s="714"/>
      <c r="T28" s="369"/>
      <c r="U28" s="369"/>
      <c r="V28" s="369"/>
      <c r="W28" s="369"/>
      <c r="X28" s="369"/>
      <c r="Y28" s="369"/>
      <c r="Z28" s="369"/>
      <c r="AA28" s="369"/>
      <c r="AB28" s="369"/>
      <c r="AC28" s="369"/>
      <c r="AD28" s="369"/>
      <c r="AE28" s="369"/>
      <c r="AF28" s="369"/>
      <c r="AG28" s="369"/>
      <c r="AH28" s="369"/>
      <c r="AI28" s="369"/>
      <c r="AJ28" s="369"/>
      <c r="AK28" s="286"/>
      <c r="AL28" s="286"/>
    </row>
    <row r="29" spans="1:38">
      <c r="A29" s="6"/>
      <c r="B29" s="194"/>
      <c r="C29" s="711"/>
      <c r="D29" s="191"/>
      <c r="E29" s="712"/>
      <c r="F29" s="711"/>
      <c r="G29" s="191"/>
      <c r="H29" s="191"/>
      <c r="I29" s="191"/>
      <c r="J29" s="191"/>
      <c r="K29" s="712"/>
      <c r="L29" s="711"/>
      <c r="M29" s="191"/>
      <c r="N29" s="191"/>
      <c r="O29" s="191"/>
      <c r="P29" s="191"/>
      <c r="Q29" s="191"/>
      <c r="R29" s="191"/>
      <c r="S29" s="714"/>
      <c r="T29" s="369"/>
      <c r="U29" s="369"/>
      <c r="V29" s="369"/>
      <c r="W29" s="369"/>
      <c r="X29" s="369"/>
      <c r="Y29" s="369"/>
      <c r="Z29" s="369"/>
      <c r="AA29" s="369"/>
      <c r="AB29" s="369"/>
      <c r="AC29" s="369"/>
      <c r="AD29" s="369"/>
      <c r="AE29" s="369"/>
      <c r="AF29" s="369"/>
      <c r="AG29" s="369"/>
      <c r="AH29" s="369"/>
      <c r="AI29" s="369"/>
      <c r="AJ29" s="369"/>
      <c r="AK29" s="286"/>
      <c r="AL29" s="286"/>
    </row>
    <row r="30" spans="1:38" ht="13.5" thickBot="1">
      <c r="A30" s="6"/>
      <c r="B30" s="194"/>
      <c r="C30" s="248"/>
      <c r="D30" s="249"/>
      <c r="E30" s="250"/>
      <c r="F30" s="248"/>
      <c r="G30" s="249"/>
      <c r="H30" s="249"/>
      <c r="I30" s="249"/>
      <c r="J30" s="249"/>
      <c r="K30" s="250"/>
      <c r="L30" s="248"/>
      <c r="M30" s="249"/>
      <c r="N30" s="249"/>
      <c r="O30" s="249"/>
      <c r="P30" s="249"/>
      <c r="Q30" s="249"/>
      <c r="R30" s="249"/>
      <c r="S30" s="715"/>
      <c r="T30" s="369"/>
      <c r="U30" s="369"/>
      <c r="V30" s="369"/>
      <c r="W30" s="369"/>
      <c r="X30" s="369"/>
      <c r="Y30" s="369"/>
      <c r="Z30" s="369"/>
      <c r="AA30" s="369"/>
      <c r="AB30" s="369"/>
      <c r="AC30" s="369"/>
      <c r="AD30" s="369"/>
      <c r="AE30" s="369"/>
      <c r="AF30" s="369"/>
      <c r="AG30" s="369"/>
      <c r="AH30" s="369"/>
      <c r="AI30" s="369"/>
      <c r="AJ30" s="369"/>
      <c r="AK30" s="286"/>
      <c r="AL30" s="286"/>
    </row>
    <row r="31" spans="1:38" ht="15" customHeight="1">
      <c r="A31" s="104"/>
      <c r="B31" s="112"/>
      <c r="C31" s="345" t="s">
        <v>27</v>
      </c>
      <c r="D31" s="345"/>
      <c r="E31" s="345"/>
      <c r="F31" s="345"/>
      <c r="G31" s="345"/>
      <c r="H31" s="345"/>
      <c r="I31" s="345"/>
      <c r="J31" s="345"/>
      <c r="K31" s="345"/>
      <c r="L31" s="345"/>
      <c r="M31" s="345"/>
      <c r="N31" s="345"/>
      <c r="O31" s="345"/>
      <c r="P31" s="345"/>
      <c r="Q31" s="345"/>
      <c r="R31" s="345"/>
      <c r="S31" s="345"/>
      <c r="T31" s="345"/>
      <c r="U31" s="345"/>
      <c r="V31" s="345"/>
      <c r="W31" s="345"/>
      <c r="X31" s="345"/>
      <c r="Y31" s="345"/>
      <c r="Z31" s="345"/>
      <c r="AA31" s="345"/>
      <c r="AB31" s="345"/>
      <c r="AC31" s="345"/>
      <c r="AD31" s="345"/>
      <c r="AE31" s="345"/>
      <c r="AF31" s="345"/>
      <c r="AG31" s="345"/>
      <c r="AH31" s="345"/>
      <c r="AI31" s="345"/>
      <c r="AJ31" s="345"/>
    </row>
    <row r="32" spans="1:38" ht="15" customHeight="1" thickBot="1">
      <c r="A32" s="105"/>
      <c r="B32" s="113"/>
      <c r="C32" s="111"/>
      <c r="D32" s="111"/>
      <c r="E32" s="111"/>
      <c r="F32" s="111"/>
      <c r="G32" s="111"/>
      <c r="H32" s="111"/>
      <c r="I32" s="111"/>
      <c r="J32" s="111"/>
      <c r="K32" s="111"/>
      <c r="L32" s="111"/>
      <c r="M32" s="111"/>
      <c r="N32" s="111"/>
      <c r="O32" s="111"/>
      <c r="P32" s="111"/>
      <c r="Q32" s="111"/>
      <c r="R32" s="111"/>
      <c r="S32" s="111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111"/>
      <c r="AE32" s="111"/>
      <c r="AF32" s="111"/>
      <c r="AG32" s="111"/>
      <c r="AH32" s="111"/>
      <c r="AI32" s="111"/>
      <c r="AJ32" s="111"/>
    </row>
    <row r="33" spans="1:40" ht="13.5" thickBot="1">
      <c r="A33" s="106"/>
      <c r="B33" s="107"/>
      <c r="C33" s="318" t="s">
        <v>19</v>
      </c>
      <c r="D33" s="319"/>
      <c r="E33" s="319"/>
      <c r="F33" s="320"/>
      <c r="G33" s="319"/>
      <c r="H33" s="319"/>
      <c r="I33" s="319"/>
      <c r="J33" s="319"/>
      <c r="K33" s="320"/>
      <c r="L33" s="371"/>
      <c r="M33" s="117"/>
      <c r="N33" s="204"/>
      <c r="O33" s="386" t="s">
        <v>5</v>
      </c>
      <c r="P33" s="387"/>
      <c r="Q33" s="387"/>
      <c r="R33" s="387"/>
      <c r="S33" s="387"/>
      <c r="T33" s="387"/>
      <c r="U33" s="387"/>
      <c r="V33" s="387"/>
      <c r="W33" s="387"/>
      <c r="X33" s="387"/>
      <c r="Y33" s="387"/>
      <c r="Z33" s="388"/>
      <c r="AA33" s="383"/>
      <c r="AB33" s="223" t="s">
        <v>2</v>
      </c>
      <c r="AC33" s="377" t="s">
        <v>20</v>
      </c>
      <c r="AD33" s="377"/>
      <c r="AE33" s="377"/>
      <c r="AF33" s="377"/>
      <c r="AG33" s="377"/>
      <c r="AH33" s="377"/>
      <c r="AI33" s="378"/>
      <c r="AJ33" s="287"/>
      <c r="AM33" s="287"/>
    </row>
    <row r="34" spans="1:40" ht="13.5" thickBot="1">
      <c r="A34" s="106"/>
      <c r="B34" s="107"/>
      <c r="C34" s="55" t="s">
        <v>55</v>
      </c>
      <c r="D34" s="51"/>
      <c r="E34" s="59"/>
      <c r="F34" s="12"/>
      <c r="G34" s="61"/>
      <c r="H34" s="50" t="s">
        <v>159</v>
      </c>
      <c r="I34" s="51"/>
      <c r="J34" s="59"/>
      <c r="K34" s="14"/>
      <c r="L34" s="12"/>
      <c r="M34" s="72"/>
      <c r="N34" s="205"/>
      <c r="O34" s="218"/>
      <c r="P34" s="16"/>
      <c r="Q34" s="368"/>
      <c r="R34" s="368"/>
      <c r="S34" s="368"/>
      <c r="T34" s="392"/>
      <c r="U34" s="14"/>
      <c r="V34" s="14"/>
      <c r="W34" s="14"/>
      <c r="X34" s="14"/>
      <c r="Y34" s="14"/>
      <c r="Z34" s="219"/>
      <c r="AA34" s="383"/>
      <c r="AB34" s="224" t="s">
        <v>3</v>
      </c>
      <c r="AC34" s="375" t="s">
        <v>21</v>
      </c>
      <c r="AD34" s="375"/>
      <c r="AE34" s="375"/>
      <c r="AF34" s="375"/>
      <c r="AG34" s="375"/>
      <c r="AH34" s="375"/>
      <c r="AI34" s="376"/>
      <c r="AJ34" s="287"/>
      <c r="AM34" s="287"/>
    </row>
    <row r="35" spans="1:40" ht="13.5" thickBot="1">
      <c r="A35" s="106"/>
      <c r="B35" s="107"/>
      <c r="C35" s="55" t="s">
        <v>18</v>
      </c>
      <c r="D35" s="51"/>
      <c r="E35" s="59"/>
      <c r="F35" s="12"/>
      <c r="G35" s="61"/>
      <c r="H35" s="52" t="s">
        <v>10</v>
      </c>
      <c r="I35" s="51"/>
      <c r="J35" s="59"/>
      <c r="K35" s="14"/>
      <c r="L35" s="12"/>
      <c r="M35" s="72"/>
      <c r="N35" s="210"/>
      <c r="O35" s="384" t="s">
        <v>155</v>
      </c>
      <c r="P35" s="385"/>
      <c r="Q35" s="385"/>
      <c r="R35" s="385"/>
      <c r="S35" s="385"/>
      <c r="T35" s="393"/>
      <c r="U35" s="211"/>
      <c r="V35" s="212" t="s">
        <v>158</v>
      </c>
      <c r="W35" s="14"/>
      <c r="X35" s="14"/>
      <c r="Y35" s="14"/>
      <c r="Z35" s="219"/>
      <c r="AA35" s="383"/>
      <c r="AB35" s="225" t="s">
        <v>4</v>
      </c>
      <c r="AC35" s="373" t="s">
        <v>15</v>
      </c>
      <c r="AD35" s="373"/>
      <c r="AE35" s="373"/>
      <c r="AF35" s="373"/>
      <c r="AG35" s="373"/>
      <c r="AH35" s="373"/>
      <c r="AI35" s="374"/>
      <c r="AJ35" s="287"/>
      <c r="AM35" s="287"/>
    </row>
    <row r="36" spans="1:40" ht="13.5" thickBot="1">
      <c r="A36" s="106"/>
      <c r="B36" s="107"/>
      <c r="C36" s="56" t="s">
        <v>56</v>
      </c>
      <c r="D36" s="53"/>
      <c r="E36" s="60"/>
      <c r="F36" s="9"/>
      <c r="G36" s="62"/>
      <c r="H36" s="52" t="s">
        <v>167</v>
      </c>
      <c r="I36" s="53"/>
      <c r="J36" s="60"/>
      <c r="K36" s="8"/>
      <c r="L36" s="9"/>
      <c r="M36" s="206"/>
      <c r="N36" s="379"/>
      <c r="O36" s="220" t="s">
        <v>156</v>
      </c>
      <c r="P36" s="16"/>
      <c r="Q36" s="367"/>
      <c r="R36" s="367"/>
      <c r="S36" s="367"/>
      <c r="T36" s="393"/>
      <c r="U36" s="213"/>
      <c r="V36" s="8" t="s">
        <v>156</v>
      </c>
      <c r="W36" s="8"/>
      <c r="X36" s="398"/>
      <c r="Y36" s="398"/>
      <c r="Z36" s="379"/>
      <c r="AA36" s="383"/>
      <c r="AB36" s="226" t="s">
        <v>53</v>
      </c>
      <c r="AC36" s="381" t="s">
        <v>54</v>
      </c>
      <c r="AD36" s="381"/>
      <c r="AE36" s="381"/>
      <c r="AF36" s="381"/>
      <c r="AG36" s="381"/>
      <c r="AH36" s="381"/>
      <c r="AI36" s="382"/>
      <c r="AJ36" s="287"/>
      <c r="AM36" s="287"/>
    </row>
    <row r="37" spans="1:40" ht="13.5" thickBot="1">
      <c r="A37" s="106"/>
      <c r="B37" s="107"/>
      <c r="C37" s="56" t="s">
        <v>9</v>
      </c>
      <c r="D37" s="54"/>
      <c r="E37" s="60"/>
      <c r="F37" s="9"/>
      <c r="G37" s="62"/>
      <c r="I37" s="53"/>
      <c r="J37" s="60"/>
      <c r="K37" s="8"/>
      <c r="L37" s="9"/>
      <c r="M37" s="73"/>
      <c r="N37" s="380"/>
      <c r="O37" s="221" t="s">
        <v>157</v>
      </c>
      <c r="P37" s="16"/>
      <c r="Q37" s="367"/>
      <c r="R37" s="367"/>
      <c r="S37" s="367"/>
      <c r="T37" s="393"/>
      <c r="U37" s="215"/>
      <c r="V37" s="214" t="s">
        <v>157</v>
      </c>
      <c r="W37" s="8"/>
      <c r="X37" s="398"/>
      <c r="Y37" s="398"/>
      <c r="Z37" s="379"/>
      <c r="AA37" s="383"/>
      <c r="AB37" s="286"/>
      <c r="AC37" s="286"/>
      <c r="AD37" s="286"/>
      <c r="AE37" s="286"/>
      <c r="AF37" s="286"/>
      <c r="AG37" s="286"/>
      <c r="AH37" s="286"/>
      <c r="AI37" s="286"/>
      <c r="AJ37" s="286"/>
      <c r="AM37" s="286"/>
    </row>
    <row r="38" spans="1:40" ht="12" customHeight="1" thickBot="1">
      <c r="A38" s="106"/>
      <c r="B38" s="107"/>
      <c r="C38" s="58"/>
      <c r="D38" s="54"/>
      <c r="E38" s="53"/>
      <c r="F38" s="63"/>
      <c r="G38" s="53"/>
      <c r="H38" s="53"/>
      <c r="I38" s="53"/>
      <c r="J38" s="53"/>
      <c r="K38" s="63"/>
      <c r="L38" s="208"/>
      <c r="M38" s="73"/>
      <c r="N38" s="206"/>
      <c r="O38" s="395"/>
      <c r="P38" s="396"/>
      <c r="Q38" s="396"/>
      <c r="R38" s="396"/>
      <c r="S38" s="396"/>
      <c r="T38" s="394"/>
      <c r="U38" s="396"/>
      <c r="V38" s="396"/>
      <c r="W38" s="396"/>
      <c r="X38" s="396"/>
      <c r="Y38" s="396"/>
      <c r="Z38" s="397"/>
      <c r="AA38" s="383"/>
      <c r="AB38" s="286"/>
      <c r="AC38" s="286"/>
      <c r="AD38" s="286"/>
      <c r="AE38" s="286"/>
      <c r="AF38" s="286"/>
      <c r="AG38" s="286"/>
      <c r="AH38" s="286"/>
      <c r="AI38" s="286"/>
      <c r="AJ38" s="286"/>
      <c r="AM38" s="286"/>
    </row>
    <row r="39" spans="1:40" ht="13.5" thickBot="1">
      <c r="A39" s="106"/>
      <c r="B39" s="45"/>
      <c r="C39" s="312"/>
      <c r="D39" s="313"/>
      <c r="E39" s="313"/>
      <c r="F39" s="313"/>
      <c r="G39" s="313"/>
      <c r="H39" s="313"/>
      <c r="I39" s="313"/>
      <c r="J39" s="313"/>
      <c r="K39" s="313"/>
      <c r="L39" s="314"/>
      <c r="M39" s="73"/>
      <c r="N39" s="206"/>
      <c r="O39" s="389"/>
      <c r="P39" s="390"/>
      <c r="Q39" s="390"/>
      <c r="R39" s="390"/>
      <c r="S39" s="390"/>
      <c r="T39" s="390"/>
      <c r="U39" s="390"/>
      <c r="V39" s="390"/>
      <c r="W39" s="390"/>
      <c r="X39" s="390"/>
      <c r="Y39" s="390"/>
      <c r="Z39" s="391"/>
      <c r="AA39" s="383"/>
      <c r="AB39" s="286"/>
      <c r="AC39" s="286"/>
      <c r="AD39" s="286"/>
      <c r="AE39" s="286"/>
      <c r="AF39" s="286"/>
      <c r="AG39" s="286"/>
      <c r="AH39" s="286"/>
      <c r="AI39" s="286"/>
      <c r="AJ39" s="286"/>
      <c r="AM39" s="286"/>
      <c r="AN39" s="4"/>
    </row>
    <row r="40" spans="1:40">
      <c r="A40" s="96"/>
      <c r="B40" s="108"/>
      <c r="C40" s="114"/>
      <c r="D40" s="115"/>
      <c r="E40" s="116"/>
      <c r="F40" s="116"/>
      <c r="G40" s="116"/>
      <c r="H40" s="116"/>
      <c r="I40" s="116"/>
      <c r="J40" s="116"/>
      <c r="K40" s="116"/>
      <c r="L40" s="116"/>
      <c r="M40" s="99"/>
      <c r="N40" s="99"/>
      <c r="O40" s="116"/>
      <c r="P40" s="116"/>
      <c r="Q40" s="207"/>
      <c r="R40" s="118"/>
      <c r="S40" s="116"/>
      <c r="T40" s="118"/>
      <c r="U40" s="118"/>
      <c r="V40" s="118"/>
      <c r="W40" s="118"/>
      <c r="X40" s="116"/>
      <c r="Y40" s="116"/>
      <c r="Z40" s="116"/>
      <c r="AA40" s="222"/>
      <c r="AB40" s="367"/>
      <c r="AC40" s="367"/>
      <c r="AD40" s="367"/>
      <c r="AE40" s="367"/>
      <c r="AF40" s="367"/>
      <c r="AG40" s="367"/>
      <c r="AH40" s="367"/>
      <c r="AI40" s="367"/>
      <c r="AJ40" s="367"/>
    </row>
    <row r="41" spans="1:40">
      <c r="A41" s="109"/>
      <c r="B41" s="110"/>
      <c r="Q41" s="16"/>
    </row>
    <row r="42" spans="1:40">
      <c r="Q42" s="16"/>
    </row>
    <row r="43" spans="1:40">
      <c r="Q43" s="16"/>
    </row>
    <row r="44" spans="1:40">
      <c r="Q44" s="16"/>
    </row>
    <row r="45" spans="1:40">
      <c r="Q45" s="16"/>
    </row>
    <row r="46" spans="1:40">
      <c r="Q46" s="16"/>
    </row>
    <row r="47" spans="1:40">
      <c r="Q47" s="16"/>
    </row>
    <row r="48" spans="1:40">
      <c r="Q48" s="16"/>
    </row>
    <row r="49" spans="17:17" customFormat="1">
      <c r="Q49" s="16"/>
    </row>
    <row r="50" spans="17:17" customFormat="1">
      <c r="Q50" s="16"/>
    </row>
    <row r="51" spans="17:17" customFormat="1">
      <c r="Q51" s="16"/>
    </row>
    <row r="52" spans="17:17" customFormat="1">
      <c r="Q52" s="16"/>
    </row>
    <row r="53" spans="17:17" customFormat="1">
      <c r="Q53" s="16"/>
    </row>
    <row r="54" spans="17:17" customFormat="1">
      <c r="Q54" s="16"/>
    </row>
    <row r="55" spans="17:17" customFormat="1">
      <c r="Q55" s="16"/>
    </row>
    <row r="56" spans="17:17" customFormat="1">
      <c r="Q56" s="16"/>
    </row>
    <row r="57" spans="17:17" customFormat="1">
      <c r="Q57" s="16"/>
    </row>
    <row r="58" spans="17:17" customFormat="1">
      <c r="Q58" s="16"/>
    </row>
    <row r="59" spans="17:17" customFormat="1">
      <c r="Q59" s="16"/>
    </row>
    <row r="60" spans="17:17" customFormat="1">
      <c r="Q60" s="16"/>
    </row>
    <row r="61" spans="17:17" customFormat="1">
      <c r="Q61" s="16"/>
    </row>
    <row r="62" spans="17:17" customFormat="1">
      <c r="Q62" s="16"/>
    </row>
    <row r="63" spans="17:17" customFormat="1">
      <c r="Q63" s="16"/>
    </row>
    <row r="64" spans="17:17" customFormat="1">
      <c r="Q64" s="16"/>
    </row>
    <row r="65" spans="17:17" customFormat="1">
      <c r="Q65" s="16"/>
    </row>
    <row r="66" spans="17:17" customFormat="1">
      <c r="Q66" s="16"/>
    </row>
    <row r="67" spans="17:17" customFormat="1">
      <c r="Q67" s="16"/>
    </row>
    <row r="68" spans="17:17" customFormat="1">
      <c r="Q68" s="16"/>
    </row>
    <row r="69" spans="17:17" customFormat="1">
      <c r="Q69" s="16"/>
    </row>
    <row r="70" spans="17:17" customFormat="1">
      <c r="Q70" s="16"/>
    </row>
    <row r="71" spans="17:17" customFormat="1">
      <c r="Q71" s="16"/>
    </row>
    <row r="72" spans="17:17" customFormat="1">
      <c r="Q72" s="16"/>
    </row>
    <row r="73" spans="17:17" customFormat="1">
      <c r="Q73" s="16"/>
    </row>
    <row r="74" spans="17:17" customFormat="1">
      <c r="Q74" s="16"/>
    </row>
    <row r="75" spans="17:17" customFormat="1">
      <c r="Q75" s="16"/>
    </row>
    <row r="76" spans="17:17" customFormat="1">
      <c r="Q76" s="16"/>
    </row>
    <row r="77" spans="17:17" customFormat="1">
      <c r="Q77" s="16"/>
    </row>
    <row r="78" spans="17:17" customFormat="1">
      <c r="Q78" s="16"/>
    </row>
    <row r="79" spans="17:17" customFormat="1">
      <c r="Q79" s="16"/>
    </row>
    <row r="80" spans="17:17" customFormat="1">
      <c r="Q80" s="16"/>
    </row>
    <row r="81" spans="17:17" customFormat="1">
      <c r="Q81" s="16"/>
    </row>
    <row r="82" spans="17:17" customFormat="1">
      <c r="Q82" s="16"/>
    </row>
    <row r="83" spans="17:17" customFormat="1">
      <c r="Q83" s="16"/>
    </row>
    <row r="84" spans="17:17" customFormat="1">
      <c r="Q84" s="16"/>
    </row>
    <row r="85" spans="17:17" customFormat="1">
      <c r="Q85" s="16"/>
    </row>
    <row r="86" spans="17:17" customFormat="1">
      <c r="Q86" s="16"/>
    </row>
    <row r="87" spans="17:17" customFormat="1">
      <c r="Q87" s="16"/>
    </row>
    <row r="88" spans="17:17" customFormat="1">
      <c r="Q88" s="16"/>
    </row>
    <row r="89" spans="17:17" customFormat="1">
      <c r="Q89" s="16"/>
    </row>
    <row r="90" spans="17:17" customFormat="1">
      <c r="Q90" s="16"/>
    </row>
    <row r="91" spans="17:17" customFormat="1">
      <c r="Q91" s="16"/>
    </row>
    <row r="92" spans="17:17" customFormat="1">
      <c r="Q92" s="16"/>
    </row>
    <row r="93" spans="17:17" customFormat="1">
      <c r="Q93" s="16"/>
    </row>
    <row r="94" spans="17:17" customFormat="1">
      <c r="Q94" s="16"/>
    </row>
    <row r="95" spans="17:17" customFormat="1">
      <c r="Q95" s="16"/>
    </row>
    <row r="96" spans="17:17" customFormat="1">
      <c r="Q96" s="16"/>
    </row>
    <row r="97" spans="17:17" customFormat="1">
      <c r="Q97" s="16"/>
    </row>
    <row r="98" spans="17:17" customFormat="1">
      <c r="Q98" s="16"/>
    </row>
    <row r="99" spans="17:17" customFormat="1">
      <c r="Q99" s="16"/>
    </row>
    <row r="100" spans="17:17" customFormat="1">
      <c r="Q100" s="16"/>
    </row>
    <row r="101" spans="17:17" customFormat="1">
      <c r="Q101" s="16"/>
    </row>
    <row r="102" spans="17:17" customFormat="1">
      <c r="Q102" s="16"/>
    </row>
    <row r="103" spans="17:17" customFormat="1">
      <c r="Q103" s="16"/>
    </row>
    <row r="104" spans="17:17" customFormat="1">
      <c r="Q104" s="16"/>
    </row>
    <row r="105" spans="17:17" customFormat="1">
      <c r="Q105" s="16"/>
    </row>
    <row r="106" spans="17:17" customFormat="1">
      <c r="Q106" s="16"/>
    </row>
    <row r="107" spans="17:17" customFormat="1">
      <c r="Q107" s="16"/>
    </row>
    <row r="108" spans="17:17" customFormat="1">
      <c r="Q108" s="16"/>
    </row>
    <row r="109" spans="17:17" customFormat="1">
      <c r="Q109" s="16"/>
    </row>
    <row r="110" spans="17:17" customFormat="1">
      <c r="Q110" s="16"/>
    </row>
    <row r="111" spans="17:17" customFormat="1">
      <c r="Q111" s="16"/>
    </row>
    <row r="112" spans="17:17" customFormat="1">
      <c r="Q112" s="16"/>
    </row>
    <row r="113" spans="17:17" customFormat="1">
      <c r="Q113" s="16"/>
    </row>
    <row r="114" spans="17:17" customFormat="1">
      <c r="Q114" s="16"/>
    </row>
    <row r="115" spans="17:17" customFormat="1">
      <c r="Q115" s="16"/>
    </row>
    <row r="116" spans="17:17" customFormat="1">
      <c r="Q116" s="16"/>
    </row>
    <row r="117" spans="17:17" customFormat="1">
      <c r="Q117" s="16"/>
    </row>
    <row r="118" spans="17:17" customFormat="1">
      <c r="Q118" s="16"/>
    </row>
    <row r="119" spans="17:17" customFormat="1">
      <c r="Q119" s="16"/>
    </row>
    <row r="120" spans="17:17" customFormat="1">
      <c r="Q120" s="16"/>
    </row>
    <row r="121" spans="17:17" customFormat="1">
      <c r="Q121" s="16"/>
    </row>
    <row r="122" spans="17:17" customFormat="1">
      <c r="Q122" s="16"/>
    </row>
    <row r="123" spans="17:17" customFormat="1">
      <c r="Q123" s="16"/>
    </row>
    <row r="124" spans="17:17" customFormat="1">
      <c r="Q124" s="16"/>
    </row>
    <row r="125" spans="17:17" customFormat="1">
      <c r="Q125" s="16"/>
    </row>
    <row r="126" spans="17:17" customFormat="1">
      <c r="Q126" s="16"/>
    </row>
    <row r="127" spans="17:17" customFormat="1">
      <c r="Q127" s="16"/>
    </row>
    <row r="128" spans="17:17" customFormat="1">
      <c r="Q128" s="16"/>
    </row>
    <row r="129" spans="17:17" customFormat="1">
      <c r="Q129" s="16"/>
    </row>
    <row r="130" spans="17:17" customFormat="1">
      <c r="Q130" s="16"/>
    </row>
    <row r="131" spans="17:17" customFormat="1">
      <c r="Q131" s="16"/>
    </row>
    <row r="132" spans="17:17" customFormat="1">
      <c r="Q132" s="16"/>
    </row>
    <row r="133" spans="17:17" customFormat="1">
      <c r="Q133" s="16"/>
    </row>
    <row r="134" spans="17:17" customFormat="1">
      <c r="Q134" s="16"/>
    </row>
    <row r="135" spans="17:17" customFormat="1">
      <c r="Q135" s="16"/>
    </row>
    <row r="136" spans="17:17" customFormat="1">
      <c r="Q136" s="16"/>
    </row>
    <row r="137" spans="17:17" customFormat="1">
      <c r="Q137" s="16"/>
    </row>
    <row r="138" spans="17:17" customFormat="1">
      <c r="Q138" s="16"/>
    </row>
    <row r="139" spans="17:17" customFormat="1">
      <c r="Q139" s="16"/>
    </row>
    <row r="140" spans="17:17" customFormat="1">
      <c r="Q140" s="16"/>
    </row>
    <row r="141" spans="17:17" customFormat="1">
      <c r="Q141" s="16"/>
    </row>
    <row r="142" spans="17:17" customFormat="1">
      <c r="Q142" s="16"/>
    </row>
    <row r="143" spans="17:17" customFormat="1">
      <c r="Q143" s="16"/>
    </row>
    <row r="144" spans="17:17" customFormat="1">
      <c r="Q144" s="16"/>
    </row>
    <row r="145" spans="17:17" customFormat="1">
      <c r="Q145" s="16"/>
    </row>
    <row r="146" spans="17:17" customFormat="1">
      <c r="Q146" s="16"/>
    </row>
    <row r="147" spans="17:17" customFormat="1">
      <c r="Q147" s="16"/>
    </row>
    <row r="148" spans="17:17" customFormat="1">
      <c r="Q148" s="16"/>
    </row>
    <row r="149" spans="17:17" customFormat="1">
      <c r="Q149" s="16"/>
    </row>
    <row r="150" spans="17:17" customFormat="1">
      <c r="Q150" s="16"/>
    </row>
    <row r="151" spans="17:17" customFormat="1">
      <c r="Q151" s="16"/>
    </row>
    <row r="152" spans="17:17" customFormat="1">
      <c r="Q152" s="16"/>
    </row>
    <row r="153" spans="17:17" customFormat="1">
      <c r="Q153" s="16"/>
    </row>
    <row r="154" spans="17:17" customFormat="1">
      <c r="Q154" s="16"/>
    </row>
    <row r="155" spans="17:17" customFormat="1">
      <c r="Q155" s="16"/>
    </row>
    <row r="156" spans="17:17" customFormat="1">
      <c r="Q156" s="16"/>
    </row>
    <row r="157" spans="17:17" customFormat="1">
      <c r="Q157" s="16"/>
    </row>
    <row r="158" spans="17:17" customFormat="1">
      <c r="Q158" s="16"/>
    </row>
    <row r="159" spans="17:17" customFormat="1">
      <c r="Q159" s="16"/>
    </row>
    <row r="160" spans="17:17" customFormat="1">
      <c r="Q160" s="16"/>
    </row>
    <row r="161" spans="17:17" customFormat="1">
      <c r="Q161" s="16"/>
    </row>
    <row r="162" spans="17:17" customFormat="1">
      <c r="Q162" s="16"/>
    </row>
    <row r="163" spans="17:17" customFormat="1">
      <c r="Q163" s="16"/>
    </row>
    <row r="164" spans="17:17" customFormat="1">
      <c r="Q164" s="16"/>
    </row>
    <row r="165" spans="17:17" customFormat="1">
      <c r="Q165" s="16"/>
    </row>
    <row r="166" spans="17:17" customFormat="1">
      <c r="Q166" s="16"/>
    </row>
    <row r="167" spans="17:17" customFormat="1">
      <c r="Q167" s="16"/>
    </row>
    <row r="168" spans="17:17" customFormat="1">
      <c r="Q168" s="16"/>
    </row>
    <row r="169" spans="17:17" customFormat="1">
      <c r="Q169" s="16"/>
    </row>
    <row r="170" spans="17:17" customFormat="1">
      <c r="Q170" s="16"/>
    </row>
    <row r="171" spans="17:17" customFormat="1">
      <c r="Q171" s="16"/>
    </row>
    <row r="172" spans="17:17" customFormat="1">
      <c r="Q172" s="16"/>
    </row>
    <row r="173" spans="17:17" customFormat="1">
      <c r="Q173" s="16"/>
    </row>
    <row r="174" spans="17:17" customFormat="1">
      <c r="Q174" s="16"/>
    </row>
    <row r="175" spans="17:17" customFormat="1">
      <c r="Q175" s="16"/>
    </row>
    <row r="176" spans="17:17" customFormat="1">
      <c r="Q176" s="16"/>
    </row>
    <row r="177" spans="17:17" customFormat="1">
      <c r="Q177" s="16"/>
    </row>
    <row r="178" spans="17:17" customFormat="1">
      <c r="Q178" s="16"/>
    </row>
    <row r="179" spans="17:17" customFormat="1">
      <c r="Q179" s="16"/>
    </row>
    <row r="180" spans="17:17" customFormat="1">
      <c r="Q180" s="16"/>
    </row>
    <row r="181" spans="17:17" customFormat="1">
      <c r="Q181" s="16"/>
    </row>
    <row r="182" spans="17:17" customFormat="1">
      <c r="Q182" s="16"/>
    </row>
    <row r="183" spans="17:17" customFormat="1">
      <c r="Q183" s="16"/>
    </row>
    <row r="184" spans="17:17" customFormat="1">
      <c r="Q184" s="16"/>
    </row>
    <row r="185" spans="17:17" customFormat="1">
      <c r="Q185" s="16"/>
    </row>
    <row r="186" spans="17:17" customFormat="1">
      <c r="Q186" s="16"/>
    </row>
    <row r="187" spans="17:17" customFormat="1">
      <c r="Q187" s="16"/>
    </row>
    <row r="188" spans="17:17" customFormat="1">
      <c r="Q188" s="16"/>
    </row>
    <row r="189" spans="17:17" customFormat="1">
      <c r="Q189" s="16"/>
    </row>
    <row r="190" spans="17:17" customFormat="1">
      <c r="Q190" s="16"/>
    </row>
    <row r="191" spans="17:17" customFormat="1">
      <c r="Q191" s="16"/>
    </row>
    <row r="192" spans="17:17" customFormat="1">
      <c r="Q192" s="16"/>
    </row>
    <row r="193" spans="17:17" customFormat="1">
      <c r="Q193" s="16"/>
    </row>
    <row r="194" spans="17:17" customFormat="1">
      <c r="Q194" s="16"/>
    </row>
    <row r="195" spans="17:17" customFormat="1">
      <c r="Q195" s="16"/>
    </row>
    <row r="196" spans="17:17" customFormat="1">
      <c r="Q196" s="16"/>
    </row>
    <row r="197" spans="17:17" customFormat="1">
      <c r="Q197" s="16"/>
    </row>
    <row r="198" spans="17:17" customFormat="1">
      <c r="Q198" s="16"/>
    </row>
    <row r="199" spans="17:17" customFormat="1">
      <c r="Q199" s="16"/>
    </row>
    <row r="200" spans="17:17" customFormat="1">
      <c r="Q200" s="16"/>
    </row>
    <row r="201" spans="17:17" customFormat="1">
      <c r="Q201" s="16"/>
    </row>
    <row r="202" spans="17:17" customFormat="1">
      <c r="Q202" s="16"/>
    </row>
    <row r="203" spans="17:17" customFormat="1">
      <c r="Q203" s="16"/>
    </row>
    <row r="204" spans="17:17" customFormat="1">
      <c r="Q204" s="16"/>
    </row>
    <row r="205" spans="17:17" customFormat="1">
      <c r="Q205" s="16"/>
    </row>
    <row r="206" spans="17:17" customFormat="1">
      <c r="Q206" s="16"/>
    </row>
    <row r="207" spans="17:17" customFormat="1">
      <c r="Q207" s="16"/>
    </row>
    <row r="208" spans="17:17" customFormat="1">
      <c r="Q208" s="16"/>
    </row>
    <row r="209" spans="17:17" customFormat="1">
      <c r="Q209" s="16"/>
    </row>
    <row r="210" spans="17:17" customFormat="1">
      <c r="Q210" s="16"/>
    </row>
    <row r="211" spans="17:17" customFormat="1">
      <c r="Q211" s="16"/>
    </row>
    <row r="212" spans="17:17" customFormat="1">
      <c r="Q212" s="16"/>
    </row>
    <row r="213" spans="17:17" customFormat="1">
      <c r="Q213" s="16"/>
    </row>
    <row r="214" spans="17:17" customFormat="1">
      <c r="Q214" s="16"/>
    </row>
    <row r="215" spans="17:17" customFormat="1">
      <c r="Q215" s="16"/>
    </row>
    <row r="216" spans="17:17" customFormat="1">
      <c r="Q216" s="16"/>
    </row>
    <row r="217" spans="17:17" customFormat="1">
      <c r="Q217" s="16"/>
    </row>
    <row r="218" spans="17:17" customFormat="1">
      <c r="Q218" s="16"/>
    </row>
    <row r="219" spans="17:17" customFormat="1">
      <c r="Q219" s="16"/>
    </row>
    <row r="220" spans="17:17" customFormat="1">
      <c r="Q220" s="16"/>
    </row>
    <row r="221" spans="17:17" customFormat="1">
      <c r="Q221" s="16"/>
    </row>
    <row r="222" spans="17:17" customFormat="1">
      <c r="Q222" s="16"/>
    </row>
    <row r="223" spans="17:17" customFormat="1">
      <c r="Q223" s="16"/>
    </row>
    <row r="224" spans="17:17" customFormat="1">
      <c r="Q224" s="16"/>
    </row>
    <row r="225" spans="17:17" customFormat="1">
      <c r="Q225" s="16"/>
    </row>
    <row r="226" spans="17:17" customFormat="1">
      <c r="Q226" s="16"/>
    </row>
    <row r="227" spans="17:17" customFormat="1">
      <c r="Q227" s="16"/>
    </row>
    <row r="228" spans="17:17" customFormat="1">
      <c r="Q228" s="16"/>
    </row>
    <row r="229" spans="17:17" customFormat="1">
      <c r="Q229" s="16"/>
    </row>
    <row r="230" spans="17:17" customFormat="1">
      <c r="Q230" s="16"/>
    </row>
    <row r="231" spans="17:17" customFormat="1">
      <c r="Q231" s="16"/>
    </row>
    <row r="232" spans="17:17" customFormat="1">
      <c r="Q232" s="16"/>
    </row>
    <row r="233" spans="17:17" customFormat="1">
      <c r="Q233" s="16"/>
    </row>
    <row r="234" spans="17:17" customFormat="1">
      <c r="Q234" s="16"/>
    </row>
    <row r="235" spans="17:17" customFormat="1">
      <c r="Q235" s="16"/>
    </row>
    <row r="236" spans="17:17" customFormat="1">
      <c r="Q236" s="16"/>
    </row>
    <row r="237" spans="17:17" customFormat="1">
      <c r="Q237" s="16"/>
    </row>
    <row r="238" spans="17:17" customFormat="1">
      <c r="Q238" s="16"/>
    </row>
    <row r="239" spans="17:17" customFormat="1">
      <c r="Q239" s="16"/>
    </row>
    <row r="240" spans="17:17" customFormat="1">
      <c r="Q240" s="16"/>
    </row>
    <row r="241" spans="17:17" customFormat="1">
      <c r="Q241" s="16"/>
    </row>
    <row r="242" spans="17:17" customFormat="1">
      <c r="Q242" s="16"/>
    </row>
    <row r="243" spans="17:17" customFormat="1">
      <c r="Q243" s="16"/>
    </row>
    <row r="244" spans="17:17" customFormat="1">
      <c r="Q244" s="16"/>
    </row>
    <row r="245" spans="17:17" customFormat="1">
      <c r="Q245" s="16"/>
    </row>
    <row r="246" spans="17:17" customFormat="1">
      <c r="Q246" s="16"/>
    </row>
    <row r="247" spans="17:17" customFormat="1">
      <c r="Q247" s="16"/>
    </row>
    <row r="248" spans="17:17" customFormat="1">
      <c r="Q248" s="16"/>
    </row>
    <row r="249" spans="17:17" customFormat="1">
      <c r="Q249" s="16"/>
    </row>
    <row r="250" spans="17:17" customFormat="1">
      <c r="Q250" s="16"/>
    </row>
    <row r="251" spans="17:17" customFormat="1">
      <c r="Q251" s="16"/>
    </row>
    <row r="252" spans="17:17" customFormat="1">
      <c r="Q252" s="16"/>
    </row>
    <row r="253" spans="17:17" customFormat="1">
      <c r="Q253" s="16"/>
    </row>
    <row r="254" spans="17:17" customFormat="1">
      <c r="Q254" s="16"/>
    </row>
    <row r="255" spans="17:17" customFormat="1">
      <c r="Q255" s="16"/>
    </row>
    <row r="256" spans="17:17" customFormat="1">
      <c r="Q256" s="16"/>
    </row>
    <row r="257" spans="17:17" customFormat="1">
      <c r="Q257" s="16"/>
    </row>
    <row r="258" spans="17:17" customFormat="1">
      <c r="Q258" s="16"/>
    </row>
    <row r="259" spans="17:17" customFormat="1">
      <c r="Q259" s="16"/>
    </row>
    <row r="260" spans="17:17" customFormat="1">
      <c r="Q260" s="16"/>
    </row>
    <row r="261" spans="17:17" customFormat="1">
      <c r="Q261" s="16"/>
    </row>
    <row r="262" spans="17:17" customFormat="1">
      <c r="Q262" s="16"/>
    </row>
    <row r="263" spans="17:17" customFormat="1">
      <c r="Q263" s="16"/>
    </row>
    <row r="264" spans="17:17" customFormat="1">
      <c r="Q264" s="16"/>
    </row>
    <row r="265" spans="17:17" customFormat="1">
      <c r="Q265" s="16"/>
    </row>
    <row r="266" spans="17:17" customFormat="1">
      <c r="Q266" s="16"/>
    </row>
    <row r="267" spans="17:17" customFormat="1">
      <c r="Q267" s="16"/>
    </row>
    <row r="268" spans="17:17" customFormat="1">
      <c r="Q268" s="16"/>
    </row>
    <row r="269" spans="17:17" customFormat="1">
      <c r="Q269" s="16"/>
    </row>
    <row r="270" spans="17:17" customFormat="1">
      <c r="Q270" s="16"/>
    </row>
    <row r="271" spans="17:17" customFormat="1">
      <c r="Q271" s="16"/>
    </row>
    <row r="272" spans="17:17" customFormat="1">
      <c r="Q272" s="16"/>
    </row>
    <row r="273" spans="17:17" customFormat="1">
      <c r="Q273" s="16"/>
    </row>
    <row r="274" spans="17:17" customFormat="1">
      <c r="Q274" s="16"/>
    </row>
    <row r="275" spans="17:17" customFormat="1">
      <c r="Q275" s="16"/>
    </row>
    <row r="276" spans="17:17" customFormat="1">
      <c r="Q276" s="16"/>
    </row>
    <row r="277" spans="17:17" customFormat="1">
      <c r="Q277" s="16"/>
    </row>
    <row r="278" spans="17:17" customFormat="1">
      <c r="Q278" s="16"/>
    </row>
    <row r="279" spans="17:17" customFormat="1">
      <c r="Q279" s="16"/>
    </row>
    <row r="280" spans="17:17" customFormat="1">
      <c r="Q280" s="16"/>
    </row>
    <row r="281" spans="17:17" customFormat="1">
      <c r="Q281" s="16"/>
    </row>
    <row r="282" spans="17:17" customFormat="1">
      <c r="Q282" s="16"/>
    </row>
    <row r="283" spans="17:17" customFormat="1">
      <c r="Q283" s="16"/>
    </row>
    <row r="284" spans="17:17" customFormat="1">
      <c r="Q284" s="16"/>
    </row>
    <row r="285" spans="17:17" customFormat="1">
      <c r="Q285" s="16"/>
    </row>
    <row r="286" spans="17:17" customFormat="1">
      <c r="Q286" s="16"/>
    </row>
    <row r="287" spans="17:17" customFormat="1">
      <c r="Q287" s="16"/>
    </row>
    <row r="288" spans="17:17" customFormat="1">
      <c r="Q288" s="16"/>
    </row>
    <row r="289" spans="17:17" customFormat="1">
      <c r="Q289" s="16"/>
    </row>
    <row r="290" spans="17:17" customFormat="1">
      <c r="Q290" s="16"/>
    </row>
    <row r="291" spans="17:17" customFormat="1">
      <c r="Q291" s="16"/>
    </row>
    <row r="292" spans="17:17" customFormat="1">
      <c r="Q292" s="16"/>
    </row>
    <row r="293" spans="17:17" customFormat="1">
      <c r="Q293" s="16"/>
    </row>
    <row r="294" spans="17:17" customFormat="1">
      <c r="Q294" s="16"/>
    </row>
    <row r="295" spans="17:17" customFormat="1">
      <c r="Q295" s="16"/>
    </row>
    <row r="296" spans="17:17" customFormat="1">
      <c r="Q296" s="16"/>
    </row>
    <row r="297" spans="17:17" customFormat="1">
      <c r="Q297" s="16"/>
    </row>
    <row r="298" spans="17:17" customFormat="1">
      <c r="Q298" s="16"/>
    </row>
    <row r="299" spans="17:17" customFormat="1">
      <c r="Q299" s="16"/>
    </row>
    <row r="300" spans="17:17" customFormat="1">
      <c r="Q300" s="16"/>
    </row>
    <row r="301" spans="17:17" customFormat="1">
      <c r="Q301" s="16"/>
    </row>
    <row r="302" spans="17:17" customFormat="1">
      <c r="Q302" s="16"/>
    </row>
    <row r="303" spans="17:17" customFormat="1">
      <c r="Q303" s="16"/>
    </row>
    <row r="304" spans="17:17" customFormat="1">
      <c r="Q304" s="16"/>
    </row>
    <row r="305" spans="17:17" customFormat="1">
      <c r="Q305" s="16"/>
    </row>
    <row r="306" spans="17:17" customFormat="1">
      <c r="Q306" s="16"/>
    </row>
    <row r="307" spans="17:17" customFormat="1">
      <c r="Q307" s="16"/>
    </row>
    <row r="308" spans="17:17" customFormat="1">
      <c r="Q308" s="16"/>
    </row>
    <row r="309" spans="17:17" customFormat="1">
      <c r="Q309" s="16"/>
    </row>
    <row r="310" spans="17:17" customFormat="1">
      <c r="Q310" s="16"/>
    </row>
    <row r="311" spans="17:17" customFormat="1">
      <c r="Q311" s="16"/>
    </row>
    <row r="312" spans="17:17" customFormat="1">
      <c r="Q312" s="16"/>
    </row>
    <row r="313" spans="17:17" customFormat="1">
      <c r="Q313" s="16"/>
    </row>
    <row r="314" spans="17:17" customFormat="1">
      <c r="Q314" s="16"/>
    </row>
    <row r="315" spans="17:17" customFormat="1">
      <c r="Q315" s="16"/>
    </row>
    <row r="316" spans="17:17" customFormat="1">
      <c r="Q316" s="16"/>
    </row>
    <row r="317" spans="17:17" customFormat="1">
      <c r="Q317" s="16"/>
    </row>
    <row r="318" spans="17:17" customFormat="1">
      <c r="Q318" s="16"/>
    </row>
    <row r="319" spans="17:17" customFormat="1">
      <c r="Q319" s="16"/>
    </row>
    <row r="320" spans="17:17" customFormat="1">
      <c r="Q320" s="16"/>
    </row>
    <row r="321" spans="17:17" customFormat="1">
      <c r="Q321" s="16"/>
    </row>
    <row r="322" spans="17:17" customFormat="1">
      <c r="Q322" s="16"/>
    </row>
    <row r="323" spans="17:17" customFormat="1">
      <c r="Q323" s="16"/>
    </row>
    <row r="324" spans="17:17" customFormat="1">
      <c r="Q324" s="16"/>
    </row>
    <row r="325" spans="17:17" customFormat="1">
      <c r="Q325" s="16"/>
    </row>
    <row r="326" spans="17:17" customFormat="1">
      <c r="Q326" s="16"/>
    </row>
    <row r="327" spans="17:17" customFormat="1">
      <c r="Q327" s="16"/>
    </row>
    <row r="328" spans="17:17" customFormat="1">
      <c r="Q328" s="16"/>
    </row>
    <row r="329" spans="17:17" customFormat="1">
      <c r="Q329" s="16"/>
    </row>
    <row r="330" spans="17:17" customFormat="1">
      <c r="Q330" s="16"/>
    </row>
    <row r="331" spans="17:17" customFormat="1">
      <c r="Q331" s="16"/>
    </row>
    <row r="332" spans="17:17" customFormat="1">
      <c r="Q332" s="16"/>
    </row>
    <row r="333" spans="17:17" customFormat="1">
      <c r="Q333" s="16"/>
    </row>
    <row r="334" spans="17:17" customFormat="1">
      <c r="Q334" s="16"/>
    </row>
    <row r="335" spans="17:17" customFormat="1">
      <c r="Q335" s="16"/>
    </row>
    <row r="336" spans="17:17" customFormat="1">
      <c r="Q336" s="16"/>
    </row>
    <row r="337" spans="17:17" customFormat="1">
      <c r="Q337" s="16"/>
    </row>
    <row r="338" spans="17:17" customFormat="1">
      <c r="Q338" s="16"/>
    </row>
    <row r="339" spans="17:17" customFormat="1">
      <c r="Q339" s="16"/>
    </row>
    <row r="340" spans="17:17" customFormat="1">
      <c r="Q340" s="16"/>
    </row>
    <row r="341" spans="17:17" customFormat="1">
      <c r="Q341" s="16"/>
    </row>
    <row r="342" spans="17:17" customFormat="1">
      <c r="Q342" s="16"/>
    </row>
    <row r="343" spans="17:17" customFormat="1">
      <c r="Q343" s="16"/>
    </row>
    <row r="344" spans="17:17" customFormat="1">
      <c r="Q344" s="16"/>
    </row>
    <row r="345" spans="17:17" customFormat="1">
      <c r="Q345" s="16"/>
    </row>
    <row r="346" spans="17:17" customFormat="1">
      <c r="Q346" s="16"/>
    </row>
    <row r="347" spans="17:17" customFormat="1">
      <c r="Q347" s="16"/>
    </row>
    <row r="348" spans="17:17" customFormat="1">
      <c r="Q348" s="16"/>
    </row>
    <row r="349" spans="17:17" customFormat="1">
      <c r="Q349" s="16"/>
    </row>
    <row r="350" spans="17:17" customFormat="1">
      <c r="Q350" s="16"/>
    </row>
    <row r="351" spans="17:17" customFormat="1">
      <c r="Q351" s="16"/>
    </row>
    <row r="352" spans="17:17" customFormat="1">
      <c r="Q352" s="16"/>
    </row>
    <row r="353" spans="17:17" customFormat="1">
      <c r="Q353" s="16"/>
    </row>
    <row r="354" spans="17:17" customFormat="1">
      <c r="Q354" s="16"/>
    </row>
    <row r="355" spans="17:17" customFormat="1">
      <c r="Q355" s="16"/>
    </row>
    <row r="356" spans="17:17" customFormat="1">
      <c r="Q356" s="16"/>
    </row>
    <row r="357" spans="17:17" customFormat="1">
      <c r="Q357" s="16"/>
    </row>
    <row r="358" spans="17:17" customFormat="1">
      <c r="Q358" s="16"/>
    </row>
    <row r="359" spans="17:17" customFormat="1">
      <c r="Q359" s="16"/>
    </row>
    <row r="360" spans="17:17" customFormat="1">
      <c r="Q360" s="16"/>
    </row>
    <row r="361" spans="17:17" customFormat="1">
      <c r="Q361" s="16"/>
    </row>
    <row r="362" spans="17:17" customFormat="1">
      <c r="Q362" s="16"/>
    </row>
    <row r="363" spans="17:17" customFormat="1">
      <c r="Q363" s="16"/>
    </row>
    <row r="364" spans="17:17" customFormat="1">
      <c r="Q364" s="16"/>
    </row>
    <row r="365" spans="17:17" customFormat="1">
      <c r="Q365" s="16"/>
    </row>
    <row r="366" spans="17:17" customFormat="1">
      <c r="Q366" s="16"/>
    </row>
    <row r="367" spans="17:17" customFormat="1">
      <c r="Q367" s="16"/>
    </row>
    <row r="368" spans="17:17" customFormat="1">
      <c r="Q368" s="16"/>
    </row>
    <row r="369" spans="17:17" customFormat="1">
      <c r="Q369" s="16"/>
    </row>
    <row r="370" spans="17:17" customFormat="1">
      <c r="Q370" s="16"/>
    </row>
    <row r="371" spans="17:17" customFormat="1">
      <c r="Q371" s="16"/>
    </row>
    <row r="372" spans="17:17" customFormat="1">
      <c r="Q372" s="16"/>
    </row>
    <row r="373" spans="17:17" customFormat="1">
      <c r="Q373" s="16"/>
    </row>
    <row r="374" spans="17:17" customFormat="1">
      <c r="Q374" s="16"/>
    </row>
    <row r="375" spans="17:17" customFormat="1">
      <c r="Q375" s="16"/>
    </row>
    <row r="376" spans="17:17" customFormat="1">
      <c r="Q376" s="16"/>
    </row>
    <row r="377" spans="17:17" customFormat="1">
      <c r="Q377" s="16"/>
    </row>
    <row r="378" spans="17:17" customFormat="1">
      <c r="Q378" s="16"/>
    </row>
    <row r="379" spans="17:17" customFormat="1">
      <c r="Q379" s="16"/>
    </row>
    <row r="380" spans="17:17" customFormat="1">
      <c r="Q380" s="16"/>
    </row>
    <row r="381" spans="17:17" customFormat="1">
      <c r="Q381" s="16"/>
    </row>
    <row r="382" spans="17:17" customFormat="1">
      <c r="Q382" s="16"/>
    </row>
    <row r="383" spans="17:17" customFormat="1">
      <c r="Q383" s="16"/>
    </row>
    <row r="384" spans="17:17" customFormat="1">
      <c r="Q384" s="16"/>
    </row>
    <row r="385" spans="17:17" customFormat="1">
      <c r="Q385" s="16"/>
    </row>
    <row r="386" spans="17:17" customFormat="1">
      <c r="Q386" s="16"/>
    </row>
    <row r="387" spans="17:17" customFormat="1">
      <c r="Q387" s="16"/>
    </row>
    <row r="388" spans="17:17" customFormat="1">
      <c r="Q388" s="16"/>
    </row>
    <row r="389" spans="17:17" customFormat="1">
      <c r="Q389" s="16"/>
    </row>
    <row r="390" spans="17:17" customFormat="1">
      <c r="Q390" s="16"/>
    </row>
    <row r="391" spans="17:17" customFormat="1">
      <c r="Q391" s="16"/>
    </row>
    <row r="392" spans="17:17" customFormat="1">
      <c r="Q392" s="16"/>
    </row>
    <row r="393" spans="17:17" customFormat="1">
      <c r="Q393" s="16"/>
    </row>
    <row r="394" spans="17:17" customFormat="1">
      <c r="Q394" s="16"/>
    </row>
    <row r="395" spans="17:17" customFormat="1">
      <c r="Q395" s="16"/>
    </row>
    <row r="396" spans="17:17" customFormat="1">
      <c r="Q396" s="16"/>
    </row>
    <row r="397" spans="17:17" customFormat="1">
      <c r="Q397" s="16"/>
    </row>
    <row r="398" spans="17:17" customFormat="1">
      <c r="Q398" s="16"/>
    </row>
    <row r="399" spans="17:17" customFormat="1">
      <c r="Q399" s="16"/>
    </row>
    <row r="400" spans="17:17" customFormat="1">
      <c r="Q400" s="16"/>
    </row>
    <row r="401" spans="17:17" customFormat="1">
      <c r="Q401" s="16"/>
    </row>
    <row r="402" spans="17:17" customFormat="1">
      <c r="Q402" s="16"/>
    </row>
    <row r="403" spans="17:17" customFormat="1">
      <c r="Q403" s="16"/>
    </row>
    <row r="404" spans="17:17" customFormat="1">
      <c r="Q404" s="16"/>
    </row>
    <row r="405" spans="17:17" customFormat="1">
      <c r="Q405" s="16"/>
    </row>
    <row r="406" spans="17:17" customFormat="1">
      <c r="Q406" s="16"/>
    </row>
    <row r="407" spans="17:17" customFormat="1">
      <c r="Q407" s="16"/>
    </row>
    <row r="408" spans="17:17" customFormat="1">
      <c r="Q408" s="16"/>
    </row>
    <row r="409" spans="17:17" customFormat="1">
      <c r="Q409" s="16"/>
    </row>
    <row r="410" spans="17:17" customFormat="1">
      <c r="Q410" s="16"/>
    </row>
    <row r="411" spans="17:17" customFormat="1">
      <c r="Q411" s="16"/>
    </row>
    <row r="412" spans="17:17" customFormat="1">
      <c r="Q412" s="16"/>
    </row>
    <row r="413" spans="17:17" customFormat="1">
      <c r="Q413" s="16"/>
    </row>
    <row r="414" spans="17:17" customFormat="1">
      <c r="Q414" s="16"/>
    </row>
    <row r="415" spans="17:17" customFormat="1">
      <c r="Q415" s="16"/>
    </row>
    <row r="416" spans="17:17" customFormat="1">
      <c r="Q416" s="16"/>
    </row>
    <row r="417" spans="17:17" customFormat="1">
      <c r="Q417" s="16"/>
    </row>
    <row r="418" spans="17:17" customFormat="1">
      <c r="Q418" s="16"/>
    </row>
    <row r="419" spans="17:17" customFormat="1">
      <c r="Q419" s="16"/>
    </row>
    <row r="420" spans="17:17" customFormat="1">
      <c r="Q420" s="16"/>
    </row>
    <row r="421" spans="17:17" customFormat="1">
      <c r="Q421" s="16"/>
    </row>
    <row r="422" spans="17:17" customFormat="1">
      <c r="Q422" s="16"/>
    </row>
    <row r="423" spans="17:17" customFormat="1">
      <c r="Q423" s="16"/>
    </row>
    <row r="424" spans="17:17" customFormat="1">
      <c r="Q424" s="16"/>
    </row>
    <row r="425" spans="17:17" customFormat="1">
      <c r="Q425" s="16"/>
    </row>
    <row r="426" spans="17:17" customFormat="1">
      <c r="Q426" s="16"/>
    </row>
    <row r="427" spans="17:17" customFormat="1">
      <c r="Q427" s="16"/>
    </row>
    <row r="428" spans="17:17" customFormat="1">
      <c r="Q428" s="16"/>
    </row>
    <row r="429" spans="17:17" customFormat="1">
      <c r="Q429" s="16"/>
    </row>
    <row r="430" spans="17:17" customFormat="1">
      <c r="Q430" s="16"/>
    </row>
    <row r="431" spans="17:17" customFormat="1">
      <c r="Q431" s="16"/>
    </row>
    <row r="432" spans="17:17" customFormat="1">
      <c r="Q432" s="16"/>
    </row>
    <row r="433" spans="17:17" customFormat="1">
      <c r="Q433" s="16"/>
    </row>
    <row r="434" spans="17:17" customFormat="1">
      <c r="Q434" s="16"/>
    </row>
    <row r="435" spans="17:17" customFormat="1">
      <c r="Q435" s="16"/>
    </row>
    <row r="436" spans="17:17" customFormat="1">
      <c r="Q436" s="16"/>
    </row>
    <row r="437" spans="17:17" customFormat="1">
      <c r="Q437" s="16"/>
    </row>
    <row r="438" spans="17:17" customFormat="1">
      <c r="Q438" s="16"/>
    </row>
    <row r="439" spans="17:17" customFormat="1">
      <c r="Q439" s="16"/>
    </row>
    <row r="440" spans="17:17" customFormat="1">
      <c r="Q440" s="16"/>
    </row>
    <row r="441" spans="17:17" customFormat="1">
      <c r="Q441" s="16"/>
    </row>
    <row r="442" spans="17:17" customFormat="1">
      <c r="Q442" s="16"/>
    </row>
    <row r="443" spans="17:17" customFormat="1">
      <c r="Q443" s="16"/>
    </row>
    <row r="444" spans="17:17" customFormat="1">
      <c r="Q444" s="16"/>
    </row>
    <row r="445" spans="17:17" customFormat="1">
      <c r="Q445" s="16"/>
    </row>
    <row r="446" spans="17:17" customFormat="1">
      <c r="Q446" s="16"/>
    </row>
    <row r="447" spans="17:17" customFormat="1">
      <c r="Q447" s="16"/>
    </row>
    <row r="448" spans="17:17" customFormat="1">
      <c r="Q448" s="16"/>
    </row>
    <row r="449" spans="17:17" customFormat="1">
      <c r="Q449" s="16"/>
    </row>
    <row r="450" spans="17:17" customFormat="1">
      <c r="Q450" s="16"/>
    </row>
    <row r="451" spans="17:17" customFormat="1">
      <c r="Q451" s="16"/>
    </row>
    <row r="452" spans="17:17" customFormat="1">
      <c r="Q452" s="16"/>
    </row>
    <row r="453" spans="17:17" customFormat="1">
      <c r="Q453" s="16"/>
    </row>
    <row r="454" spans="17:17" customFormat="1">
      <c r="Q454" s="16"/>
    </row>
    <row r="455" spans="17:17" customFormat="1">
      <c r="Q455" s="16"/>
    </row>
    <row r="456" spans="17:17" customFormat="1">
      <c r="Q456" s="16"/>
    </row>
    <row r="457" spans="17:17" customFormat="1">
      <c r="Q457" s="16"/>
    </row>
    <row r="458" spans="17:17" customFormat="1">
      <c r="Q458" s="16"/>
    </row>
    <row r="459" spans="17:17" customFormat="1">
      <c r="Q459" s="16"/>
    </row>
    <row r="460" spans="17:17" customFormat="1">
      <c r="Q460" s="16"/>
    </row>
    <row r="461" spans="17:17" customFormat="1">
      <c r="Q461" s="16"/>
    </row>
    <row r="462" spans="17:17" customFormat="1">
      <c r="Q462" s="16"/>
    </row>
    <row r="463" spans="17:17" customFormat="1">
      <c r="Q463" s="16"/>
    </row>
    <row r="464" spans="17:17" customFormat="1">
      <c r="Q464" s="16"/>
    </row>
    <row r="465" spans="17:17" customFormat="1">
      <c r="Q465" s="16"/>
    </row>
    <row r="466" spans="17:17" customFormat="1">
      <c r="Q466" s="16"/>
    </row>
    <row r="467" spans="17:17" customFormat="1">
      <c r="Q467" s="16"/>
    </row>
    <row r="468" spans="17:17" customFormat="1">
      <c r="Q468" s="16"/>
    </row>
    <row r="469" spans="17:17" customFormat="1">
      <c r="Q469" s="16"/>
    </row>
    <row r="470" spans="17:17" customFormat="1">
      <c r="Q470" s="16"/>
    </row>
    <row r="471" spans="17:17" customFormat="1">
      <c r="Q471" s="16"/>
    </row>
    <row r="472" spans="17:17" customFormat="1">
      <c r="Q472" s="16"/>
    </row>
    <row r="473" spans="17:17" customFormat="1">
      <c r="Q473" s="16"/>
    </row>
    <row r="474" spans="17:17" customFormat="1">
      <c r="Q474" s="16"/>
    </row>
    <row r="475" spans="17:17" customFormat="1">
      <c r="Q475" s="16"/>
    </row>
    <row r="476" spans="17:17" customFormat="1">
      <c r="Q476" s="16"/>
    </row>
    <row r="477" spans="17:17" customFormat="1">
      <c r="Q477" s="16"/>
    </row>
    <row r="478" spans="17:17" customFormat="1">
      <c r="Q478" s="16"/>
    </row>
    <row r="479" spans="17:17" customFormat="1">
      <c r="Q479" s="16"/>
    </row>
    <row r="480" spans="17:17" customFormat="1">
      <c r="Q480" s="16"/>
    </row>
    <row r="481" spans="17:17" customFormat="1">
      <c r="Q481" s="16"/>
    </row>
    <row r="482" spans="17:17" customFormat="1">
      <c r="Q482" s="16"/>
    </row>
    <row r="483" spans="17:17" customFormat="1">
      <c r="Q483" s="16"/>
    </row>
    <row r="484" spans="17:17" customFormat="1">
      <c r="Q484" s="16"/>
    </row>
    <row r="485" spans="17:17" customFormat="1">
      <c r="Q485" s="16"/>
    </row>
    <row r="486" spans="17:17" customFormat="1">
      <c r="Q486" s="16"/>
    </row>
    <row r="487" spans="17:17" customFormat="1">
      <c r="Q487" s="16"/>
    </row>
    <row r="488" spans="17:17" customFormat="1">
      <c r="Q488" s="16"/>
    </row>
    <row r="489" spans="17:17" customFormat="1">
      <c r="Q489" s="16"/>
    </row>
    <row r="490" spans="17:17" customFormat="1">
      <c r="Q490" s="16"/>
    </row>
    <row r="491" spans="17:17" customFormat="1">
      <c r="Q491" s="16"/>
    </row>
    <row r="492" spans="17:17" customFormat="1">
      <c r="Q492" s="16"/>
    </row>
    <row r="493" spans="17:17" customFormat="1">
      <c r="Q493" s="16"/>
    </row>
    <row r="494" spans="17:17" customFormat="1">
      <c r="Q494" s="16"/>
    </row>
    <row r="495" spans="17:17" customFormat="1">
      <c r="Q495" s="16"/>
    </row>
    <row r="496" spans="17:17" customFormat="1">
      <c r="Q496" s="16"/>
    </row>
    <row r="497" spans="17:17" customFormat="1">
      <c r="Q497" s="16"/>
    </row>
    <row r="498" spans="17:17" customFormat="1">
      <c r="Q498" s="16"/>
    </row>
    <row r="499" spans="17:17" customFormat="1">
      <c r="Q499" s="16"/>
    </row>
    <row r="500" spans="17:17" customFormat="1">
      <c r="Q500" s="16"/>
    </row>
    <row r="501" spans="17:17" customFormat="1">
      <c r="Q501" s="16"/>
    </row>
    <row r="502" spans="17:17" customFormat="1">
      <c r="Q502" s="16"/>
    </row>
    <row r="503" spans="17:17" customFormat="1">
      <c r="Q503" s="16"/>
    </row>
    <row r="504" spans="17:17" customFormat="1">
      <c r="Q504" s="16"/>
    </row>
    <row r="505" spans="17:17" customFormat="1">
      <c r="Q505" s="16"/>
    </row>
    <row r="506" spans="17:17" customFormat="1">
      <c r="Q506" s="16"/>
    </row>
    <row r="507" spans="17:17" customFormat="1">
      <c r="Q507" s="16"/>
    </row>
    <row r="508" spans="17:17" customFormat="1">
      <c r="Q508" s="16"/>
    </row>
    <row r="509" spans="17:17" customFormat="1">
      <c r="Q509" s="16"/>
    </row>
    <row r="510" spans="17:17" customFormat="1">
      <c r="Q510" s="16"/>
    </row>
    <row r="511" spans="17:17" customFormat="1">
      <c r="Q511" s="16"/>
    </row>
    <row r="512" spans="17:17" customFormat="1">
      <c r="Q512" s="16"/>
    </row>
    <row r="513" spans="17:17" customFormat="1">
      <c r="Q513" s="16"/>
    </row>
    <row r="514" spans="17:17" customFormat="1">
      <c r="Q514" s="16"/>
    </row>
    <row r="515" spans="17:17" customFormat="1">
      <c r="Q515" s="16"/>
    </row>
    <row r="516" spans="17:17" customFormat="1">
      <c r="Q516" s="16"/>
    </row>
    <row r="517" spans="17:17" customFormat="1">
      <c r="Q517" s="16"/>
    </row>
    <row r="518" spans="17:17" customFormat="1">
      <c r="Q518" s="16"/>
    </row>
    <row r="519" spans="17:17" customFormat="1">
      <c r="Q519" s="16"/>
    </row>
    <row r="520" spans="17:17" customFormat="1">
      <c r="Q520" s="16"/>
    </row>
    <row r="521" spans="17:17" customFormat="1">
      <c r="Q521" s="16"/>
    </row>
    <row r="522" spans="17:17" customFormat="1">
      <c r="Q522" s="16"/>
    </row>
    <row r="523" spans="17:17" customFormat="1">
      <c r="Q523" s="16"/>
    </row>
    <row r="524" spans="17:17" customFormat="1">
      <c r="Q524" s="16"/>
    </row>
    <row r="525" spans="17:17" customFormat="1">
      <c r="Q525" s="16"/>
    </row>
    <row r="526" spans="17:17" customFormat="1">
      <c r="Q526" s="16"/>
    </row>
    <row r="527" spans="17:17" customFormat="1">
      <c r="Q527" s="16"/>
    </row>
    <row r="528" spans="17:17" customFormat="1">
      <c r="Q528" s="16"/>
    </row>
    <row r="529" spans="17:17" customFormat="1">
      <c r="Q529" s="16"/>
    </row>
    <row r="530" spans="17:17" customFormat="1">
      <c r="Q530" s="16"/>
    </row>
    <row r="531" spans="17:17" customFormat="1">
      <c r="Q531" s="16"/>
    </row>
    <row r="532" spans="17:17" customFormat="1">
      <c r="Q532" s="16"/>
    </row>
    <row r="533" spans="17:17" customFormat="1">
      <c r="Q533" s="16"/>
    </row>
    <row r="534" spans="17:17" customFormat="1">
      <c r="Q534" s="16"/>
    </row>
    <row r="535" spans="17:17" customFormat="1">
      <c r="Q535" s="16"/>
    </row>
    <row r="536" spans="17:17" customFormat="1">
      <c r="Q536" s="16"/>
    </row>
    <row r="537" spans="17:17" customFormat="1">
      <c r="Q537" s="16"/>
    </row>
    <row r="538" spans="17:17" customFormat="1">
      <c r="Q538" s="16"/>
    </row>
    <row r="539" spans="17:17" customFormat="1">
      <c r="Q539" s="16"/>
    </row>
    <row r="540" spans="17:17" customFormat="1">
      <c r="Q540" s="16"/>
    </row>
    <row r="541" spans="17:17" customFormat="1">
      <c r="Q541" s="16"/>
    </row>
    <row r="542" spans="17:17" customFormat="1">
      <c r="Q542" s="16"/>
    </row>
    <row r="543" spans="17:17" customFormat="1">
      <c r="Q543" s="16"/>
    </row>
    <row r="544" spans="17:17" customFormat="1">
      <c r="Q544" s="16"/>
    </row>
    <row r="545" spans="17:17" customFormat="1">
      <c r="Q545" s="16"/>
    </row>
    <row r="546" spans="17:17" customFormat="1">
      <c r="Q546" s="16"/>
    </row>
    <row r="547" spans="17:17" customFormat="1">
      <c r="Q547" s="16"/>
    </row>
    <row r="548" spans="17:17" customFormat="1">
      <c r="Q548" s="16"/>
    </row>
    <row r="549" spans="17:17" customFormat="1">
      <c r="Q549" s="16"/>
    </row>
    <row r="550" spans="17:17" customFormat="1">
      <c r="Q550" s="16"/>
    </row>
    <row r="551" spans="17:17" customFormat="1">
      <c r="Q551" s="16"/>
    </row>
    <row r="552" spans="17:17" customFormat="1">
      <c r="Q552" s="16"/>
    </row>
    <row r="553" spans="17:17" customFormat="1">
      <c r="Q553" s="16"/>
    </row>
    <row r="554" spans="17:17" customFormat="1">
      <c r="Q554" s="16"/>
    </row>
    <row r="555" spans="17:17" customFormat="1">
      <c r="Q555" s="16"/>
    </row>
    <row r="556" spans="17:17" customFormat="1">
      <c r="Q556" s="16"/>
    </row>
    <row r="557" spans="17:17" customFormat="1">
      <c r="Q557" s="16"/>
    </row>
    <row r="558" spans="17:17" customFormat="1">
      <c r="Q558" s="16"/>
    </row>
    <row r="559" spans="17:17" customFormat="1">
      <c r="Q559" s="16"/>
    </row>
    <row r="560" spans="17:17" customFormat="1">
      <c r="Q560" s="16"/>
    </row>
    <row r="561" spans="17:17" customFormat="1">
      <c r="Q561" s="16"/>
    </row>
    <row r="562" spans="17:17" customFormat="1">
      <c r="Q562" s="16"/>
    </row>
    <row r="563" spans="17:17" customFormat="1">
      <c r="Q563" s="16"/>
    </row>
    <row r="564" spans="17:17" customFormat="1">
      <c r="Q564" s="16"/>
    </row>
    <row r="565" spans="17:17" customFormat="1">
      <c r="Q565" s="16"/>
    </row>
    <row r="566" spans="17:17" customFormat="1">
      <c r="Q566" s="16"/>
    </row>
    <row r="567" spans="17:17" customFormat="1">
      <c r="Q567" s="16"/>
    </row>
    <row r="568" spans="17:17" customFormat="1">
      <c r="Q568" s="16"/>
    </row>
    <row r="569" spans="17:17" customFormat="1">
      <c r="Q569" s="16"/>
    </row>
    <row r="570" spans="17:17" customFormat="1">
      <c r="Q570" s="16"/>
    </row>
    <row r="571" spans="17:17" customFormat="1">
      <c r="Q571" s="16"/>
    </row>
    <row r="572" spans="17:17" customFormat="1">
      <c r="Q572" s="16"/>
    </row>
    <row r="573" spans="17:17" customFormat="1">
      <c r="Q573" s="16"/>
    </row>
    <row r="574" spans="17:17" customFormat="1">
      <c r="Q574" s="16"/>
    </row>
    <row r="575" spans="17:17" customFormat="1">
      <c r="Q575" s="16"/>
    </row>
    <row r="576" spans="17:17" customFormat="1">
      <c r="Q576" s="16"/>
    </row>
    <row r="577" spans="17:17" customFormat="1">
      <c r="Q577" s="16"/>
    </row>
    <row r="578" spans="17:17" customFormat="1">
      <c r="Q578" s="16"/>
    </row>
    <row r="579" spans="17:17" customFormat="1">
      <c r="Q579" s="16"/>
    </row>
    <row r="580" spans="17:17" customFormat="1">
      <c r="Q580" s="16"/>
    </row>
    <row r="581" spans="17:17" customFormat="1">
      <c r="Q581" s="16"/>
    </row>
    <row r="582" spans="17:17" customFormat="1">
      <c r="Q582" s="16"/>
    </row>
    <row r="583" spans="17:17" customFormat="1">
      <c r="Q583" s="16"/>
    </row>
    <row r="584" spans="17:17" customFormat="1">
      <c r="Q584" s="16"/>
    </row>
    <row r="585" spans="17:17" customFormat="1">
      <c r="Q585" s="16"/>
    </row>
    <row r="586" spans="17:17" customFormat="1">
      <c r="Q586" s="16"/>
    </row>
    <row r="587" spans="17:17" customFormat="1">
      <c r="Q587" s="16"/>
    </row>
    <row r="588" spans="17:17" customFormat="1">
      <c r="Q588" s="16"/>
    </row>
    <row r="589" spans="17:17" customFormat="1">
      <c r="Q589" s="16"/>
    </row>
    <row r="590" spans="17:17" customFormat="1">
      <c r="Q590" s="16"/>
    </row>
    <row r="591" spans="17:17" customFormat="1">
      <c r="Q591" s="16"/>
    </row>
    <row r="592" spans="17:17" customFormat="1">
      <c r="Q592" s="16"/>
    </row>
    <row r="593" spans="17:17" customFormat="1">
      <c r="Q593" s="16"/>
    </row>
    <row r="594" spans="17:17" customFormat="1">
      <c r="Q594" s="16"/>
    </row>
    <row r="595" spans="17:17" customFormat="1">
      <c r="Q595" s="16"/>
    </row>
    <row r="596" spans="17:17" customFormat="1">
      <c r="Q596" s="16"/>
    </row>
    <row r="597" spans="17:17" customFormat="1">
      <c r="Q597" s="16"/>
    </row>
    <row r="598" spans="17:17" customFormat="1">
      <c r="Q598" s="16"/>
    </row>
    <row r="599" spans="17:17" customFormat="1">
      <c r="Q599" s="16"/>
    </row>
    <row r="600" spans="17:17" customFormat="1">
      <c r="Q600" s="16"/>
    </row>
    <row r="601" spans="17:17" customFormat="1">
      <c r="Q601" s="16"/>
    </row>
    <row r="602" spans="17:17" customFormat="1">
      <c r="Q602" s="16"/>
    </row>
    <row r="603" spans="17:17" customFormat="1">
      <c r="Q603" s="16"/>
    </row>
    <row r="604" spans="17:17" customFormat="1">
      <c r="Q604" s="16"/>
    </row>
    <row r="605" spans="17:17" customFormat="1">
      <c r="Q605" s="16"/>
    </row>
    <row r="606" spans="17:17" customFormat="1">
      <c r="Q606" s="16"/>
    </row>
    <row r="607" spans="17:17" customFormat="1">
      <c r="Q607" s="16"/>
    </row>
    <row r="608" spans="17:17" customFormat="1">
      <c r="Q608" s="16"/>
    </row>
    <row r="609" spans="17:17" customFormat="1">
      <c r="Q609" s="16"/>
    </row>
    <row r="610" spans="17:17" customFormat="1">
      <c r="Q610" s="16"/>
    </row>
    <row r="611" spans="17:17" customFormat="1">
      <c r="Q611" s="16"/>
    </row>
    <row r="612" spans="17:17" customFormat="1">
      <c r="Q612" s="16"/>
    </row>
    <row r="613" spans="17:17" customFormat="1">
      <c r="Q613" s="16"/>
    </row>
    <row r="614" spans="17:17" customFormat="1">
      <c r="Q614" s="16"/>
    </row>
    <row r="615" spans="17:17" customFormat="1">
      <c r="Q615" s="16"/>
    </row>
    <row r="616" spans="17:17" customFormat="1">
      <c r="Q616" s="16"/>
    </row>
    <row r="617" spans="17:17" customFormat="1">
      <c r="Q617" s="16"/>
    </row>
    <row r="618" spans="17:17" customFormat="1">
      <c r="Q618" s="16"/>
    </row>
    <row r="619" spans="17:17" customFormat="1">
      <c r="Q619" s="16"/>
    </row>
    <row r="620" spans="17:17" customFormat="1">
      <c r="Q620" s="16"/>
    </row>
    <row r="621" spans="17:17" customFormat="1">
      <c r="Q621" s="16"/>
    </row>
    <row r="622" spans="17:17" customFormat="1">
      <c r="Q622" s="16"/>
    </row>
    <row r="623" spans="17:17" customFormat="1">
      <c r="Q623" s="16"/>
    </row>
    <row r="624" spans="17:17" customFormat="1">
      <c r="Q624" s="16"/>
    </row>
    <row r="625" spans="17:17" customFormat="1">
      <c r="Q625" s="16"/>
    </row>
    <row r="626" spans="17:17" customFormat="1">
      <c r="Q626" s="16"/>
    </row>
    <row r="627" spans="17:17" customFormat="1">
      <c r="Q627" s="16"/>
    </row>
    <row r="628" spans="17:17" customFormat="1">
      <c r="Q628" s="16"/>
    </row>
    <row r="629" spans="17:17" customFormat="1">
      <c r="Q629" s="16"/>
    </row>
    <row r="630" spans="17:17" customFormat="1">
      <c r="Q630" s="16"/>
    </row>
    <row r="631" spans="17:17" customFormat="1">
      <c r="Q631" s="16"/>
    </row>
    <row r="632" spans="17:17" customFormat="1">
      <c r="Q632" s="16"/>
    </row>
    <row r="633" spans="17:17" customFormat="1">
      <c r="Q633" s="16"/>
    </row>
    <row r="634" spans="17:17" customFormat="1">
      <c r="Q634" s="16"/>
    </row>
    <row r="635" spans="17:17" customFormat="1">
      <c r="Q635" s="16"/>
    </row>
    <row r="636" spans="17:17" customFormat="1">
      <c r="Q636" s="16"/>
    </row>
    <row r="637" spans="17:17" customFormat="1">
      <c r="Q637" s="16"/>
    </row>
    <row r="638" spans="17:17" customFormat="1">
      <c r="Q638" s="16"/>
    </row>
    <row r="639" spans="17:17" customFormat="1">
      <c r="Q639" s="16"/>
    </row>
    <row r="640" spans="17:17" customFormat="1">
      <c r="Q640" s="16"/>
    </row>
    <row r="641" spans="17:17" customFormat="1">
      <c r="Q641" s="16"/>
    </row>
    <row r="642" spans="17:17" customFormat="1">
      <c r="Q642" s="16"/>
    </row>
    <row r="643" spans="17:17" customFormat="1">
      <c r="Q643" s="16"/>
    </row>
    <row r="644" spans="17:17" customFormat="1">
      <c r="Q644" s="16"/>
    </row>
    <row r="645" spans="17:17" customFormat="1">
      <c r="Q645" s="16"/>
    </row>
    <row r="646" spans="17:17" customFormat="1">
      <c r="Q646" s="16"/>
    </row>
    <row r="647" spans="17:17" customFormat="1">
      <c r="Q647" s="16"/>
    </row>
    <row r="648" spans="17:17" customFormat="1">
      <c r="Q648" s="16"/>
    </row>
    <row r="649" spans="17:17" customFormat="1">
      <c r="Q649" s="16"/>
    </row>
    <row r="650" spans="17:17" customFormat="1">
      <c r="Q650" s="16"/>
    </row>
    <row r="651" spans="17:17" customFormat="1">
      <c r="Q651" s="16"/>
    </row>
    <row r="652" spans="17:17" customFormat="1">
      <c r="Q652" s="16"/>
    </row>
    <row r="653" spans="17:17" customFormat="1">
      <c r="Q653" s="16"/>
    </row>
    <row r="654" spans="17:17" customFormat="1">
      <c r="Q654" s="16"/>
    </row>
    <row r="655" spans="17:17" customFormat="1">
      <c r="Q655" s="16"/>
    </row>
    <row r="656" spans="17:17" customFormat="1">
      <c r="Q656" s="16"/>
    </row>
    <row r="657" spans="17:17" customFormat="1">
      <c r="Q657" s="16"/>
    </row>
    <row r="658" spans="17:17" customFormat="1">
      <c r="Q658" s="16"/>
    </row>
    <row r="659" spans="17:17" customFormat="1">
      <c r="Q659" s="16"/>
    </row>
    <row r="660" spans="17:17" customFormat="1">
      <c r="Q660" s="16"/>
    </row>
    <row r="661" spans="17:17" customFormat="1">
      <c r="Q661" s="16"/>
    </row>
    <row r="662" spans="17:17" customFormat="1">
      <c r="Q662" s="16"/>
    </row>
    <row r="663" spans="17:17" customFormat="1">
      <c r="Q663" s="16"/>
    </row>
    <row r="664" spans="17:17" customFormat="1">
      <c r="Q664" s="16"/>
    </row>
    <row r="665" spans="17:17" customFormat="1">
      <c r="Q665" s="16"/>
    </row>
    <row r="666" spans="17:17" customFormat="1">
      <c r="Q666" s="16"/>
    </row>
    <row r="667" spans="17:17" customFormat="1">
      <c r="Q667" s="16"/>
    </row>
    <row r="668" spans="17:17" customFormat="1">
      <c r="Q668" s="16"/>
    </row>
    <row r="669" spans="17:17" customFormat="1">
      <c r="Q669" s="16"/>
    </row>
    <row r="670" spans="17:17" customFormat="1">
      <c r="Q670" s="16"/>
    </row>
    <row r="671" spans="17:17" customFormat="1">
      <c r="Q671" s="16"/>
    </row>
    <row r="672" spans="17:17" customFormat="1">
      <c r="Q672" s="16"/>
    </row>
    <row r="673" spans="17:17" customFormat="1">
      <c r="Q673" s="16"/>
    </row>
    <row r="674" spans="17:17" customFormat="1">
      <c r="Q674" s="16"/>
    </row>
    <row r="675" spans="17:17" customFormat="1">
      <c r="Q675" s="16"/>
    </row>
    <row r="676" spans="17:17" customFormat="1">
      <c r="Q676" s="16"/>
    </row>
    <row r="677" spans="17:17" customFormat="1">
      <c r="Q677" s="16"/>
    </row>
    <row r="678" spans="17:17" customFormat="1">
      <c r="Q678" s="16"/>
    </row>
    <row r="679" spans="17:17" customFormat="1">
      <c r="Q679" s="16"/>
    </row>
    <row r="680" spans="17:17" customFormat="1">
      <c r="Q680" s="16"/>
    </row>
    <row r="681" spans="17:17" customFormat="1">
      <c r="Q681" s="16"/>
    </row>
    <row r="682" spans="17:17" customFormat="1">
      <c r="Q682" s="16"/>
    </row>
    <row r="683" spans="17:17" customFormat="1">
      <c r="Q683" s="16"/>
    </row>
    <row r="684" spans="17:17" customFormat="1">
      <c r="Q684" s="16"/>
    </row>
    <row r="685" spans="17:17" customFormat="1">
      <c r="Q685" s="16"/>
    </row>
    <row r="686" spans="17:17" customFormat="1">
      <c r="Q686" s="16"/>
    </row>
    <row r="687" spans="17:17" customFormat="1">
      <c r="Q687" s="16"/>
    </row>
    <row r="688" spans="17:17" customFormat="1">
      <c r="Q688" s="16"/>
    </row>
    <row r="689" spans="17:17" customFormat="1">
      <c r="Q689" s="16"/>
    </row>
    <row r="690" spans="17:17" customFormat="1">
      <c r="Q690" s="16"/>
    </row>
    <row r="691" spans="17:17" customFormat="1">
      <c r="Q691" s="16"/>
    </row>
    <row r="692" spans="17:17" customFormat="1">
      <c r="Q692" s="16"/>
    </row>
    <row r="693" spans="17:17" customFormat="1">
      <c r="Q693" s="16"/>
    </row>
    <row r="694" spans="17:17" customFormat="1">
      <c r="Q694" s="16"/>
    </row>
    <row r="695" spans="17:17" customFormat="1">
      <c r="Q695" s="16"/>
    </row>
    <row r="696" spans="17:17" customFormat="1">
      <c r="Q696" s="16"/>
    </row>
    <row r="697" spans="17:17" customFormat="1">
      <c r="Q697" s="16"/>
    </row>
    <row r="698" spans="17:17" customFormat="1">
      <c r="Q698" s="16"/>
    </row>
    <row r="699" spans="17:17" customFormat="1">
      <c r="Q699" s="16"/>
    </row>
    <row r="700" spans="17:17" customFormat="1">
      <c r="Q700" s="16"/>
    </row>
    <row r="701" spans="17:17" customFormat="1">
      <c r="Q701" s="16"/>
    </row>
    <row r="702" spans="17:17" customFormat="1">
      <c r="Q702" s="16"/>
    </row>
    <row r="703" spans="17:17" customFormat="1">
      <c r="Q703" s="16"/>
    </row>
    <row r="704" spans="17:17" customFormat="1">
      <c r="Q704" s="16"/>
    </row>
    <row r="705" spans="17:17" customFormat="1">
      <c r="Q705" s="16"/>
    </row>
    <row r="706" spans="17:17" customFormat="1">
      <c r="Q706" s="16"/>
    </row>
    <row r="707" spans="17:17" customFormat="1">
      <c r="Q707" s="16"/>
    </row>
    <row r="708" spans="17:17" customFormat="1">
      <c r="Q708" s="16"/>
    </row>
    <row r="709" spans="17:17" customFormat="1">
      <c r="Q709" s="16"/>
    </row>
    <row r="710" spans="17:17" customFormat="1">
      <c r="Q710" s="16"/>
    </row>
    <row r="711" spans="17:17" customFormat="1">
      <c r="Q711" s="16"/>
    </row>
    <row r="712" spans="17:17" customFormat="1">
      <c r="Q712" s="16"/>
    </row>
    <row r="713" spans="17:17" customFormat="1">
      <c r="Q713" s="16"/>
    </row>
    <row r="714" spans="17:17" customFormat="1">
      <c r="Q714" s="16"/>
    </row>
    <row r="715" spans="17:17" customFormat="1">
      <c r="Q715" s="16"/>
    </row>
    <row r="716" spans="17:17" customFormat="1">
      <c r="Q716" s="16"/>
    </row>
    <row r="717" spans="17:17" customFormat="1">
      <c r="Q717" s="16"/>
    </row>
    <row r="718" spans="17:17" customFormat="1">
      <c r="Q718" s="16"/>
    </row>
    <row r="719" spans="17:17" customFormat="1">
      <c r="Q719" s="16"/>
    </row>
    <row r="720" spans="17:17" customFormat="1">
      <c r="Q720" s="16"/>
    </row>
    <row r="721" spans="17:17" customFormat="1">
      <c r="Q721" s="16"/>
    </row>
    <row r="722" spans="17:17" customFormat="1">
      <c r="Q722" s="16"/>
    </row>
    <row r="723" spans="17:17" customFormat="1">
      <c r="Q723" s="16"/>
    </row>
    <row r="724" spans="17:17" customFormat="1">
      <c r="Q724" s="16"/>
    </row>
    <row r="725" spans="17:17" customFormat="1">
      <c r="Q725" s="16"/>
    </row>
    <row r="726" spans="17:17" customFormat="1">
      <c r="Q726" s="16"/>
    </row>
    <row r="727" spans="17:17" customFormat="1">
      <c r="Q727" s="16"/>
    </row>
    <row r="728" spans="17:17" customFormat="1">
      <c r="Q728" s="16"/>
    </row>
    <row r="729" spans="17:17" customFormat="1">
      <c r="Q729" s="16"/>
    </row>
    <row r="730" spans="17:17" customFormat="1">
      <c r="Q730" s="16"/>
    </row>
    <row r="731" spans="17:17" customFormat="1">
      <c r="Q731" s="16"/>
    </row>
    <row r="732" spans="17:17" customFormat="1">
      <c r="Q732" s="16"/>
    </row>
    <row r="733" spans="17:17" customFormat="1">
      <c r="Q733" s="16"/>
    </row>
    <row r="734" spans="17:17" customFormat="1">
      <c r="Q734" s="16"/>
    </row>
    <row r="735" spans="17:17" customFormat="1">
      <c r="Q735" s="16"/>
    </row>
    <row r="736" spans="17:17" customFormat="1">
      <c r="Q736" s="16"/>
    </row>
    <row r="737" spans="17:17" customFormat="1">
      <c r="Q737" s="16"/>
    </row>
    <row r="738" spans="17:17" customFormat="1">
      <c r="Q738" s="16"/>
    </row>
    <row r="739" spans="17:17" customFormat="1">
      <c r="Q739" s="16"/>
    </row>
    <row r="740" spans="17:17" customFormat="1">
      <c r="Q740" s="16"/>
    </row>
    <row r="741" spans="17:17" customFormat="1">
      <c r="Q741" s="16"/>
    </row>
    <row r="742" spans="17:17" customFormat="1">
      <c r="Q742" s="16"/>
    </row>
    <row r="743" spans="17:17" customFormat="1">
      <c r="Q743" s="16"/>
    </row>
    <row r="744" spans="17:17" customFormat="1">
      <c r="Q744" s="16"/>
    </row>
    <row r="745" spans="17:17" customFormat="1">
      <c r="Q745" s="16"/>
    </row>
    <row r="746" spans="17:17" customFormat="1">
      <c r="Q746" s="16"/>
    </row>
    <row r="747" spans="17:17" customFormat="1">
      <c r="Q747" s="16"/>
    </row>
    <row r="748" spans="17:17" customFormat="1">
      <c r="Q748" s="16"/>
    </row>
    <row r="749" spans="17:17" customFormat="1">
      <c r="Q749" s="16"/>
    </row>
    <row r="750" spans="17:17" customFormat="1">
      <c r="Q750" s="16"/>
    </row>
    <row r="751" spans="17:17" customFormat="1">
      <c r="Q751" s="16"/>
    </row>
    <row r="752" spans="17:17" customFormat="1">
      <c r="Q752" s="16"/>
    </row>
    <row r="753" spans="17:17" customFormat="1">
      <c r="Q753" s="16"/>
    </row>
    <row r="754" spans="17:17" customFormat="1">
      <c r="Q754" s="16"/>
    </row>
    <row r="755" spans="17:17" customFormat="1">
      <c r="Q755" s="16"/>
    </row>
    <row r="756" spans="17:17" customFormat="1">
      <c r="Q756" s="16"/>
    </row>
    <row r="757" spans="17:17" customFormat="1">
      <c r="Q757" s="16"/>
    </row>
    <row r="758" spans="17:17" customFormat="1">
      <c r="Q758" s="16"/>
    </row>
    <row r="759" spans="17:17" customFormat="1">
      <c r="Q759" s="16"/>
    </row>
    <row r="760" spans="17:17" customFormat="1">
      <c r="Q760" s="16"/>
    </row>
    <row r="761" spans="17:17" customFormat="1">
      <c r="Q761" s="16"/>
    </row>
    <row r="762" spans="17:17" customFormat="1">
      <c r="Q762" s="16"/>
    </row>
    <row r="763" spans="17:17" customFormat="1">
      <c r="Q763" s="16"/>
    </row>
    <row r="764" spans="17:17" customFormat="1">
      <c r="Q764" s="16"/>
    </row>
    <row r="765" spans="17:17" customFormat="1">
      <c r="Q765" s="16"/>
    </row>
    <row r="766" spans="17:17" customFormat="1">
      <c r="Q766" s="16"/>
    </row>
    <row r="767" spans="17:17" customFormat="1">
      <c r="Q767" s="16"/>
    </row>
    <row r="768" spans="17:17" customFormat="1">
      <c r="Q768" s="16"/>
    </row>
    <row r="769" spans="17:17" customFormat="1">
      <c r="Q769" s="16"/>
    </row>
    <row r="770" spans="17:17" customFormat="1">
      <c r="Q770" s="16"/>
    </row>
    <row r="771" spans="17:17" customFormat="1">
      <c r="Q771" s="16"/>
    </row>
    <row r="772" spans="17:17" customFormat="1">
      <c r="Q772" s="16"/>
    </row>
    <row r="773" spans="17:17" customFormat="1">
      <c r="Q773" s="16"/>
    </row>
    <row r="774" spans="17:17" customFormat="1">
      <c r="Q774" s="16"/>
    </row>
    <row r="775" spans="17:17" customFormat="1">
      <c r="Q775" s="16"/>
    </row>
    <row r="776" spans="17:17" customFormat="1">
      <c r="Q776" s="16"/>
    </row>
    <row r="777" spans="17:17" customFormat="1">
      <c r="Q777" s="16"/>
    </row>
    <row r="778" spans="17:17" customFormat="1">
      <c r="Q778" s="16"/>
    </row>
    <row r="779" spans="17:17" customFormat="1">
      <c r="Q779" s="16"/>
    </row>
    <row r="780" spans="17:17" customFormat="1">
      <c r="Q780" s="16"/>
    </row>
    <row r="781" spans="17:17" customFormat="1">
      <c r="Q781" s="16"/>
    </row>
    <row r="782" spans="17:17" customFormat="1">
      <c r="Q782" s="16"/>
    </row>
    <row r="783" spans="17:17" customFormat="1">
      <c r="Q783" s="16"/>
    </row>
    <row r="784" spans="17:17" customFormat="1">
      <c r="Q784" s="16"/>
    </row>
    <row r="785" spans="17:17" customFormat="1">
      <c r="Q785" s="16"/>
    </row>
    <row r="786" spans="17:17" customFormat="1">
      <c r="Q786" s="16"/>
    </row>
    <row r="787" spans="17:17" customFormat="1">
      <c r="Q787" s="16"/>
    </row>
    <row r="788" spans="17:17" customFormat="1">
      <c r="Q788" s="16"/>
    </row>
    <row r="789" spans="17:17" customFormat="1">
      <c r="Q789" s="16"/>
    </row>
    <row r="790" spans="17:17" customFormat="1">
      <c r="Q790" s="16"/>
    </row>
    <row r="791" spans="17:17" customFormat="1">
      <c r="Q791" s="16"/>
    </row>
    <row r="792" spans="17:17" customFormat="1">
      <c r="Q792" s="16"/>
    </row>
    <row r="793" spans="17:17" customFormat="1">
      <c r="Q793" s="16"/>
    </row>
    <row r="794" spans="17:17" customFormat="1">
      <c r="Q794" s="16"/>
    </row>
    <row r="795" spans="17:17" customFormat="1">
      <c r="Q795" s="16"/>
    </row>
    <row r="796" spans="17:17" customFormat="1">
      <c r="Q796" s="16"/>
    </row>
    <row r="797" spans="17:17" customFormat="1">
      <c r="Q797" s="16"/>
    </row>
    <row r="798" spans="17:17" customFormat="1">
      <c r="Q798" s="16"/>
    </row>
    <row r="799" spans="17:17" customFormat="1">
      <c r="Q799" s="16"/>
    </row>
    <row r="800" spans="17:17" customFormat="1">
      <c r="Q800" s="16"/>
    </row>
    <row r="801" spans="17:17" customFormat="1">
      <c r="Q801" s="16"/>
    </row>
    <row r="802" spans="17:17" customFormat="1">
      <c r="Q802" s="16"/>
    </row>
    <row r="803" spans="17:17" customFormat="1">
      <c r="Q803" s="16"/>
    </row>
    <row r="804" spans="17:17" customFormat="1">
      <c r="Q804" s="16"/>
    </row>
    <row r="805" spans="17:17" customFormat="1">
      <c r="Q805" s="16"/>
    </row>
    <row r="806" spans="17:17" customFormat="1">
      <c r="Q806" s="16"/>
    </row>
    <row r="807" spans="17:17" customFormat="1">
      <c r="Q807" s="16"/>
    </row>
    <row r="808" spans="17:17" customFormat="1">
      <c r="Q808" s="16"/>
    </row>
    <row r="809" spans="17:17" customFormat="1">
      <c r="Q809" s="16"/>
    </row>
    <row r="810" spans="17:17" customFormat="1">
      <c r="Q810" s="16"/>
    </row>
    <row r="811" spans="17:17" customFormat="1">
      <c r="Q811" s="16"/>
    </row>
    <row r="812" spans="17:17" customFormat="1">
      <c r="Q812" s="16"/>
    </row>
    <row r="813" spans="17:17" customFormat="1">
      <c r="Q813" s="16"/>
    </row>
    <row r="814" spans="17:17" customFormat="1">
      <c r="Q814" s="16"/>
    </row>
    <row r="815" spans="17:17" customFormat="1">
      <c r="Q815" s="16"/>
    </row>
    <row r="816" spans="17:17" customFormat="1">
      <c r="Q816" s="16"/>
    </row>
    <row r="817" spans="17:17" customFormat="1">
      <c r="Q817" s="16"/>
    </row>
    <row r="818" spans="17:17" customFormat="1">
      <c r="Q818" s="16"/>
    </row>
    <row r="819" spans="17:17" customFormat="1">
      <c r="Q819" s="16"/>
    </row>
    <row r="820" spans="17:17" customFormat="1">
      <c r="Q820" s="16"/>
    </row>
    <row r="821" spans="17:17" customFormat="1">
      <c r="Q821" s="16"/>
    </row>
    <row r="822" spans="17:17" customFormat="1">
      <c r="Q822" s="16"/>
    </row>
    <row r="823" spans="17:17" customFormat="1">
      <c r="Q823" s="16"/>
    </row>
    <row r="824" spans="17:17" customFormat="1">
      <c r="Q824" s="16"/>
    </row>
    <row r="825" spans="17:17" customFormat="1">
      <c r="Q825" s="16"/>
    </row>
    <row r="826" spans="17:17" customFormat="1">
      <c r="Q826" s="16"/>
    </row>
    <row r="827" spans="17:17" customFormat="1">
      <c r="Q827" s="16"/>
    </row>
    <row r="828" spans="17:17" customFormat="1">
      <c r="Q828" s="16"/>
    </row>
    <row r="829" spans="17:17" customFormat="1">
      <c r="Q829" s="16"/>
    </row>
    <row r="830" spans="17:17" customFormat="1">
      <c r="Q830" s="16"/>
    </row>
    <row r="831" spans="17:17" customFormat="1">
      <c r="Q831" s="16"/>
    </row>
    <row r="832" spans="17:17" customFormat="1">
      <c r="Q832" s="16"/>
    </row>
    <row r="833" spans="17:17" customFormat="1">
      <c r="Q833" s="16"/>
    </row>
    <row r="834" spans="17:17" customFormat="1">
      <c r="Q834" s="16"/>
    </row>
    <row r="835" spans="17:17" customFormat="1">
      <c r="Q835" s="16"/>
    </row>
    <row r="836" spans="17:17" customFormat="1">
      <c r="Q836" s="16"/>
    </row>
    <row r="837" spans="17:17" customFormat="1">
      <c r="Q837" s="16"/>
    </row>
    <row r="838" spans="17:17" customFormat="1">
      <c r="Q838" s="16"/>
    </row>
    <row r="839" spans="17:17" customFormat="1">
      <c r="Q839" s="16"/>
    </row>
    <row r="840" spans="17:17" customFormat="1">
      <c r="Q840" s="16"/>
    </row>
    <row r="841" spans="17:17" customFormat="1">
      <c r="Q841" s="16"/>
    </row>
    <row r="842" spans="17:17" customFormat="1">
      <c r="Q842" s="16"/>
    </row>
    <row r="843" spans="17:17" customFormat="1">
      <c r="Q843" s="16"/>
    </row>
    <row r="844" spans="17:17" customFormat="1">
      <c r="Q844" s="16"/>
    </row>
    <row r="845" spans="17:17" customFormat="1">
      <c r="Q845" s="16"/>
    </row>
    <row r="846" spans="17:17" customFormat="1">
      <c r="Q846" s="16"/>
    </row>
    <row r="847" spans="17:17" customFormat="1">
      <c r="Q847" s="16"/>
    </row>
    <row r="848" spans="17:17" customFormat="1">
      <c r="Q848" s="16"/>
    </row>
    <row r="849" spans="17:17" customFormat="1">
      <c r="Q849" s="16"/>
    </row>
    <row r="850" spans="17:17" customFormat="1">
      <c r="Q850" s="16"/>
    </row>
    <row r="851" spans="17:17" customFormat="1">
      <c r="Q851" s="16"/>
    </row>
    <row r="852" spans="17:17" customFormat="1">
      <c r="Q852" s="16"/>
    </row>
    <row r="853" spans="17:17" customFormat="1">
      <c r="Q853" s="16"/>
    </row>
    <row r="854" spans="17:17" customFormat="1">
      <c r="Q854" s="16"/>
    </row>
    <row r="855" spans="17:17" customFormat="1">
      <c r="Q855" s="16"/>
    </row>
    <row r="856" spans="17:17" customFormat="1">
      <c r="Q856" s="16"/>
    </row>
    <row r="857" spans="17:17" customFormat="1">
      <c r="Q857" s="16"/>
    </row>
    <row r="858" spans="17:17" customFormat="1">
      <c r="Q858" s="16"/>
    </row>
    <row r="859" spans="17:17" customFormat="1">
      <c r="Q859" s="16"/>
    </row>
    <row r="860" spans="17:17" customFormat="1">
      <c r="Q860" s="16"/>
    </row>
    <row r="861" spans="17:17" customFormat="1">
      <c r="Q861" s="16"/>
    </row>
    <row r="862" spans="17:17" customFormat="1">
      <c r="Q862" s="16"/>
    </row>
    <row r="863" spans="17:17" customFormat="1">
      <c r="Q863" s="16"/>
    </row>
    <row r="864" spans="17:17" customFormat="1">
      <c r="Q864" s="16"/>
    </row>
    <row r="865" spans="17:17" customFormat="1">
      <c r="Q865" s="16"/>
    </row>
    <row r="866" spans="17:17" customFormat="1">
      <c r="Q866" s="16"/>
    </row>
    <row r="867" spans="17:17" customFormat="1">
      <c r="Q867" s="16"/>
    </row>
    <row r="868" spans="17:17" customFormat="1">
      <c r="Q868" s="16"/>
    </row>
    <row r="869" spans="17:17" customFormat="1">
      <c r="Q869" s="16"/>
    </row>
    <row r="870" spans="17:17" customFormat="1">
      <c r="Q870" s="16"/>
    </row>
    <row r="871" spans="17:17" customFormat="1">
      <c r="Q871" s="16"/>
    </row>
    <row r="872" spans="17:17" customFormat="1">
      <c r="Q872" s="16"/>
    </row>
    <row r="873" spans="17:17" customFormat="1">
      <c r="Q873" s="16"/>
    </row>
    <row r="874" spans="17:17" customFormat="1">
      <c r="Q874" s="16"/>
    </row>
    <row r="875" spans="17:17" customFormat="1">
      <c r="Q875" s="16"/>
    </row>
    <row r="876" spans="17:17" customFormat="1">
      <c r="Q876" s="16"/>
    </row>
    <row r="877" spans="17:17" customFormat="1">
      <c r="Q877" s="16"/>
    </row>
    <row r="878" spans="17:17" customFormat="1">
      <c r="Q878" s="16"/>
    </row>
    <row r="879" spans="17:17" customFormat="1">
      <c r="Q879" s="16"/>
    </row>
    <row r="880" spans="17:17" customFormat="1">
      <c r="Q880" s="16"/>
    </row>
    <row r="881" spans="17:17" customFormat="1">
      <c r="Q881" s="16"/>
    </row>
    <row r="882" spans="17:17" customFormat="1">
      <c r="Q882" s="16"/>
    </row>
    <row r="883" spans="17:17" customFormat="1">
      <c r="Q883" s="16"/>
    </row>
    <row r="884" spans="17:17" customFormat="1">
      <c r="Q884" s="16"/>
    </row>
    <row r="885" spans="17:17" customFormat="1">
      <c r="Q885" s="16"/>
    </row>
    <row r="886" spans="17:17" customFormat="1">
      <c r="Q886" s="16"/>
    </row>
    <row r="887" spans="17:17" customFormat="1">
      <c r="Q887" s="16"/>
    </row>
    <row r="888" spans="17:17" customFormat="1">
      <c r="Q888" s="16"/>
    </row>
    <row r="889" spans="17:17" customFormat="1">
      <c r="Q889" s="16"/>
    </row>
    <row r="890" spans="17:17" customFormat="1">
      <c r="Q890" s="16"/>
    </row>
    <row r="891" spans="17:17" customFormat="1">
      <c r="Q891" s="16"/>
    </row>
    <row r="892" spans="17:17" customFormat="1">
      <c r="Q892" s="16"/>
    </row>
    <row r="893" spans="17:17" customFormat="1">
      <c r="Q893" s="16"/>
    </row>
    <row r="894" spans="17:17" customFormat="1">
      <c r="Q894" s="16"/>
    </row>
    <row r="895" spans="17:17" customFormat="1">
      <c r="Q895" s="16"/>
    </row>
    <row r="896" spans="17:17" customFormat="1">
      <c r="Q896" s="16"/>
    </row>
    <row r="897" spans="17:17" customFormat="1">
      <c r="Q897" s="16"/>
    </row>
    <row r="898" spans="17:17" customFormat="1">
      <c r="Q898" s="16"/>
    </row>
    <row r="899" spans="17:17" customFormat="1">
      <c r="Q899" s="16"/>
    </row>
    <row r="900" spans="17:17" customFormat="1">
      <c r="Q900" s="16"/>
    </row>
    <row r="901" spans="17:17" customFormat="1">
      <c r="Q901" s="16"/>
    </row>
    <row r="902" spans="17:17" customFormat="1">
      <c r="Q902" s="16"/>
    </row>
    <row r="903" spans="17:17" customFormat="1">
      <c r="Q903" s="16"/>
    </row>
    <row r="904" spans="17:17" customFormat="1">
      <c r="Q904" s="16"/>
    </row>
    <row r="905" spans="17:17" customFormat="1">
      <c r="Q905" s="16"/>
    </row>
    <row r="906" spans="17:17" customFormat="1">
      <c r="Q906" s="16"/>
    </row>
    <row r="907" spans="17:17" customFormat="1">
      <c r="Q907" s="16"/>
    </row>
    <row r="908" spans="17:17" customFormat="1">
      <c r="Q908" s="16"/>
    </row>
    <row r="909" spans="17:17" customFormat="1">
      <c r="Q909" s="16"/>
    </row>
    <row r="910" spans="17:17" customFormat="1">
      <c r="Q910" s="16"/>
    </row>
    <row r="911" spans="17:17" customFormat="1">
      <c r="Q911" s="16"/>
    </row>
    <row r="912" spans="17:17" customFormat="1">
      <c r="Q912" s="16"/>
    </row>
    <row r="913" spans="17:17" customFormat="1">
      <c r="Q913" s="16"/>
    </row>
    <row r="914" spans="17:17" customFormat="1">
      <c r="Q914" s="16"/>
    </row>
    <row r="915" spans="17:17" customFormat="1">
      <c r="Q915" s="16"/>
    </row>
    <row r="916" spans="17:17" customFormat="1">
      <c r="Q916" s="16"/>
    </row>
    <row r="917" spans="17:17" customFormat="1">
      <c r="Q917" s="16"/>
    </row>
  </sheetData>
  <mergeCells count="68">
    <mergeCell ref="N36:N37"/>
    <mergeCell ref="AC36:AI36"/>
    <mergeCell ref="AA33:AA39"/>
    <mergeCell ref="O35:S35"/>
    <mergeCell ref="O33:Z33"/>
    <mergeCell ref="O39:Z39"/>
    <mergeCell ref="T34:T38"/>
    <mergeCell ref="O38:S38"/>
    <mergeCell ref="U38:Z38"/>
    <mergeCell ref="X36:Z37"/>
    <mergeCell ref="U4:U5"/>
    <mergeCell ref="AB40:AJ40"/>
    <mergeCell ref="AC35:AI35"/>
    <mergeCell ref="AC34:AI34"/>
    <mergeCell ref="AC33:AI33"/>
    <mergeCell ref="L19:S19"/>
    <mergeCell ref="Q36:S37"/>
    <mergeCell ref="Q34:S34"/>
    <mergeCell ref="C18:S18"/>
    <mergeCell ref="AD4:AD5"/>
    <mergeCell ref="Z4:Z5"/>
    <mergeCell ref="Y4:Y5"/>
    <mergeCell ref="T18:AJ30"/>
    <mergeCell ref="S4:S5"/>
    <mergeCell ref="V4:V5"/>
    <mergeCell ref="C33:L33"/>
    <mergeCell ref="AE4:AE5"/>
    <mergeCell ref="AF4:AF5"/>
    <mergeCell ref="A15:AJ17"/>
    <mergeCell ref="AA4:AA5"/>
    <mergeCell ref="T4:T5"/>
    <mergeCell ref="C1:AJ1"/>
    <mergeCell ref="C2:I3"/>
    <mergeCell ref="J2:W3"/>
    <mergeCell ref="X2:AC3"/>
    <mergeCell ref="AD2:AJ3"/>
    <mergeCell ref="B18:B19"/>
    <mergeCell ref="A18:A19"/>
    <mergeCell ref="I4:I5"/>
    <mergeCell ref="F19:K19"/>
    <mergeCell ref="X4:X5"/>
    <mergeCell ref="A4:A5"/>
    <mergeCell ref="B4:B5"/>
    <mergeCell ref="C4:C5"/>
    <mergeCell ref="D4:D5"/>
    <mergeCell ref="R4:R5"/>
    <mergeCell ref="P4:P5"/>
    <mergeCell ref="Q4:Q5"/>
    <mergeCell ref="L4:L5"/>
    <mergeCell ref="N4:N5"/>
    <mergeCell ref="E4:E5"/>
    <mergeCell ref="F4:F5"/>
    <mergeCell ref="C39:L39"/>
    <mergeCell ref="AG4:AG5"/>
    <mergeCell ref="AB4:AB5"/>
    <mergeCell ref="AC4:AC5"/>
    <mergeCell ref="K4:K5"/>
    <mergeCell ref="C31:AJ31"/>
    <mergeCell ref="AH4:AH5"/>
    <mergeCell ref="AI4:AI5"/>
    <mergeCell ref="AJ4:AJ5"/>
    <mergeCell ref="M4:M5"/>
    <mergeCell ref="O4:O5"/>
    <mergeCell ref="W4:W5"/>
    <mergeCell ref="G4:G5"/>
    <mergeCell ref="J4:J5"/>
    <mergeCell ref="C19:E19"/>
    <mergeCell ref="H4:H5"/>
  </mergeCells>
  <phoneticPr fontId="0" type="noConversion"/>
  <conditionalFormatting sqref="U31:AJ31 C31:R31">
    <cfRule type="cellIs" dxfId="65" priority="43" stopIfTrue="1" operator="equal">
      <formula>"A"</formula>
    </cfRule>
    <cfRule type="cellIs" dxfId="64" priority="44" stopIfTrue="1" operator="equal">
      <formula>"B"</formula>
    </cfRule>
    <cfRule type="cellIs" dxfId="63" priority="45" stopIfTrue="1" operator="equal">
      <formula>"C"</formula>
    </cfRule>
  </conditionalFormatting>
  <conditionalFormatting sqref="S20:S30 S6:S14">
    <cfRule type="cellIs" dxfId="62" priority="41" stopIfTrue="1" operator="equal">
      <formula>0</formula>
    </cfRule>
    <cfRule type="cellIs" dxfId="61" priority="42" stopIfTrue="1" operator="equal">
      <formula>"D"</formula>
    </cfRule>
  </conditionalFormatting>
  <conditionalFormatting sqref="F19 L19 C18:C20 C6:AJ11 C20:R30 C6:R14 U6:AJ14">
    <cfRule type="cellIs" dxfId="60" priority="36" operator="equal">
      <formula>0</formula>
    </cfRule>
    <cfRule type="cellIs" dxfId="59" priority="37" operator="equal">
      <formula>"D"</formula>
    </cfRule>
    <cfRule type="cellIs" dxfId="58" priority="38" operator="equal">
      <formula>"C"</formula>
    </cfRule>
    <cfRule type="cellIs" dxfId="57" priority="39" operator="equal">
      <formula>"B"</formula>
    </cfRule>
    <cfRule type="cellIs" dxfId="56" priority="40" operator="equal">
      <formula>"A"</formula>
    </cfRule>
  </conditionalFormatting>
  <conditionalFormatting sqref="C21:S24">
    <cfRule type="cellIs" dxfId="55" priority="1" operator="equal">
      <formula>0</formula>
    </cfRule>
    <cfRule type="cellIs" dxfId="54" priority="2" operator="equal">
      <formula>"D"</formula>
    </cfRule>
    <cfRule type="cellIs" dxfId="53" priority="3" operator="equal">
      <formula>"C"</formula>
    </cfRule>
    <cfRule type="cellIs" dxfId="52" priority="4" operator="equal">
      <formula>"B"</formula>
    </cfRule>
    <cfRule type="cellIs" dxfId="51" priority="5" operator="equal">
      <formula>"A"</formula>
    </cfRule>
  </conditionalFormatting>
  <pageMargins left="0.59055118110236227" right="0.59055118110236227" top="0.43307086614173229" bottom="0.31496062992125984" header="0.19685039370078741" footer="0.11811023622047245"/>
  <pageSetup paperSize="8" scale="95" orientation="landscape" horizontalDpi="4294967294" verticalDpi="144" r:id="rId1"/>
  <headerFooter alignWithMargins="0">
    <oddHeader>&amp;LAteliers de l'OstreventDENAIN&amp;CTable d'aptitudes &amp;"Arial,Gras"IMPRIMERIE&amp;RIM100table d'aptitudesind2 xlsAtelier imprimerieIM100/2</oddHeader>
    <oddFooter>&amp;C&amp;P/&amp;N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U61"/>
  <sheetViews>
    <sheetView view="pageBreakPreview" zoomScale="85"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A8" sqref="A8"/>
    </sheetView>
  </sheetViews>
  <sheetFormatPr baseColWidth="10" defaultRowHeight="12.75"/>
  <cols>
    <col min="1" max="1" width="19.7109375" style="3" bestFit="1" customWidth="1"/>
    <col min="2" max="2" width="13.42578125" style="24" bestFit="1" customWidth="1"/>
    <col min="3" max="4" width="4.7109375" style="24" customWidth="1"/>
    <col min="5" max="6" width="4.5703125" style="24" customWidth="1"/>
    <col min="7" max="7" width="6.42578125" style="24" customWidth="1"/>
    <col min="8" max="8" width="4.7109375" style="24" customWidth="1"/>
    <col min="9" max="9" width="4.5703125" style="24" customWidth="1"/>
    <col min="10" max="11" width="4.7109375" style="24" customWidth="1"/>
    <col min="12" max="12" width="6" style="24" customWidth="1"/>
    <col min="13" max="16" width="5.7109375" style="24" customWidth="1"/>
    <col min="17" max="17" width="5.85546875" style="24" customWidth="1"/>
    <col min="18" max="21" width="4.7109375" style="25" customWidth="1"/>
    <col min="22" max="22" width="6.28515625" style="25" customWidth="1"/>
    <col min="23" max="27" width="5.7109375" style="25" customWidth="1"/>
    <col min="28" max="28" width="6.140625" style="25" customWidth="1"/>
    <col min="29" max="29" width="3.28515625" style="25" customWidth="1"/>
    <col min="30" max="30" width="2.42578125" style="25" customWidth="1"/>
    <col min="31" max="31" width="14" style="25" customWidth="1"/>
    <col min="32" max="32" width="0.42578125" style="25" hidden="1" customWidth="1"/>
    <col min="33" max="33" width="9.5703125" style="25" customWidth="1"/>
    <col min="34" max="36" width="5.7109375" style="25" customWidth="1"/>
    <col min="37" max="37" width="4.140625" style="25" customWidth="1"/>
    <col min="38" max="38" width="13.42578125" style="25" customWidth="1"/>
    <col min="39" max="39" width="5.7109375" style="25" customWidth="1"/>
    <col min="40" max="40" width="4.5703125" style="25" customWidth="1"/>
    <col min="41" max="41" width="3" style="25" customWidth="1"/>
    <col min="42" max="42" width="7" style="25" customWidth="1"/>
    <col min="43" max="43" width="11.42578125" style="26"/>
    <col min="44" max="44" width="7.7109375" style="26" customWidth="1"/>
    <col min="45" max="45" width="7.5703125" style="26" customWidth="1"/>
    <col min="46" max="46" width="7.85546875" style="26" customWidth="1"/>
    <col min="47" max="16384" width="11.42578125" style="26"/>
  </cols>
  <sheetData>
    <row r="1" spans="1:47" ht="29.25" customHeight="1" thickBot="1">
      <c r="A1" s="92"/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6"/>
      <c r="S1" s="136"/>
      <c r="T1" s="136"/>
      <c r="U1" s="136"/>
      <c r="V1" s="136"/>
      <c r="W1" s="136"/>
      <c r="X1" s="136"/>
      <c r="Y1" s="136"/>
      <c r="Z1" s="136"/>
      <c r="AA1" s="136"/>
      <c r="AB1" s="136"/>
      <c r="AC1" s="136"/>
      <c r="AD1" s="136"/>
      <c r="AE1" s="136"/>
      <c r="AF1" s="136"/>
      <c r="AG1" s="136"/>
      <c r="AH1" s="136"/>
      <c r="AI1" s="136"/>
      <c r="AJ1" s="136"/>
      <c r="AK1" s="136"/>
      <c r="AL1" s="136"/>
      <c r="AM1" s="136"/>
      <c r="AN1" s="136"/>
      <c r="AO1" s="136"/>
      <c r="AP1" s="137"/>
    </row>
    <row r="2" spans="1:47" ht="18" hidden="1" customHeight="1" thickBot="1">
      <c r="A2" s="96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8"/>
      <c r="P2" s="138"/>
      <c r="Q2" s="138"/>
      <c r="R2" s="123"/>
      <c r="S2" s="123"/>
      <c r="T2" s="123"/>
      <c r="U2" s="123"/>
      <c r="V2" s="123"/>
      <c r="W2" s="172"/>
      <c r="X2" s="429" t="s">
        <v>28</v>
      </c>
      <c r="Y2" s="429"/>
      <c r="Z2" s="429"/>
      <c r="AA2" s="429"/>
      <c r="AB2" s="429"/>
      <c r="AC2" s="429"/>
      <c r="AD2" s="429"/>
      <c r="AE2" s="429"/>
      <c r="AF2" s="429"/>
      <c r="AG2" s="429"/>
      <c r="AH2" s="429"/>
      <c r="AI2" s="429"/>
      <c r="AJ2" s="429"/>
      <c r="AK2" s="429"/>
      <c r="AL2" s="429"/>
      <c r="AM2" s="429"/>
      <c r="AN2" s="429"/>
      <c r="AO2" s="429"/>
      <c r="AP2" s="430"/>
    </row>
    <row r="3" spans="1:47" ht="18" customHeight="1" thickBot="1">
      <c r="A3" s="10"/>
      <c r="B3" s="401">
        <f ca="1">+TODAY()</f>
        <v>41281</v>
      </c>
      <c r="C3" s="368"/>
      <c r="D3" s="368"/>
      <c r="E3" s="368"/>
      <c r="F3" s="368"/>
      <c r="G3" s="368"/>
      <c r="H3" s="368"/>
      <c r="I3" s="368"/>
      <c r="J3" s="368"/>
      <c r="K3" s="368"/>
      <c r="L3" s="368"/>
      <c r="M3" s="368"/>
      <c r="N3" s="368"/>
      <c r="O3" s="368"/>
      <c r="P3" s="368"/>
      <c r="Q3" s="368"/>
      <c r="R3" s="368"/>
      <c r="S3" s="368"/>
      <c r="T3" s="368"/>
      <c r="U3" s="368"/>
      <c r="V3" s="368"/>
      <c r="W3" s="368"/>
      <c r="X3" s="368"/>
      <c r="Y3" s="368"/>
      <c r="Z3" s="368"/>
      <c r="AA3" s="402"/>
      <c r="AB3" s="261"/>
      <c r="AC3" s="431" t="s">
        <v>29</v>
      </c>
      <c r="AD3" s="431"/>
      <c r="AE3" s="431"/>
      <c r="AF3" s="431"/>
      <c r="AG3" s="438" t="s">
        <v>30</v>
      </c>
      <c r="AH3" s="441" t="s">
        <v>31</v>
      </c>
      <c r="AI3" s="442"/>
      <c r="AJ3" s="432" t="s">
        <v>32</v>
      </c>
      <c r="AK3" s="433"/>
      <c r="AL3" s="434"/>
      <c r="AM3" s="447" t="s">
        <v>33</v>
      </c>
      <c r="AN3" s="448"/>
      <c r="AO3" s="449"/>
      <c r="AP3" s="456" t="s">
        <v>34</v>
      </c>
      <c r="AQ3" s="457"/>
      <c r="AR3" s="431" t="s">
        <v>35</v>
      </c>
      <c r="AS3" s="431"/>
      <c r="AT3" s="431"/>
      <c r="AU3" s="462"/>
    </row>
    <row r="4" spans="1:47" ht="13.15" customHeight="1">
      <c r="A4" s="13">
        <f ca="1">TODAY()</f>
        <v>41281</v>
      </c>
      <c r="B4" s="27"/>
      <c r="C4" s="488" t="s">
        <v>51</v>
      </c>
      <c r="D4" s="489"/>
      <c r="E4" s="489"/>
      <c r="F4" s="489"/>
      <c r="G4" s="489"/>
      <c r="H4" s="488" t="s">
        <v>201</v>
      </c>
      <c r="I4" s="489"/>
      <c r="J4" s="489"/>
      <c r="K4" s="489"/>
      <c r="L4" s="490"/>
      <c r="M4" s="488" t="s">
        <v>200</v>
      </c>
      <c r="N4" s="489"/>
      <c r="O4" s="489"/>
      <c r="P4" s="489"/>
      <c r="Q4" s="490"/>
      <c r="R4" s="488" t="s">
        <v>204</v>
      </c>
      <c r="S4" s="489"/>
      <c r="T4" s="489"/>
      <c r="U4" s="489"/>
      <c r="V4" s="490"/>
      <c r="W4" s="489" t="s">
        <v>52</v>
      </c>
      <c r="X4" s="489"/>
      <c r="Y4" s="489"/>
      <c r="Z4" s="489"/>
      <c r="AA4" s="490"/>
      <c r="AB4" s="262"/>
      <c r="AC4" s="484" t="s">
        <v>36</v>
      </c>
      <c r="AD4" s="28"/>
      <c r="AE4" s="435" t="s">
        <v>37</v>
      </c>
      <c r="AF4" s="435" t="s">
        <v>38</v>
      </c>
      <c r="AG4" s="439"/>
      <c r="AH4" s="443"/>
      <c r="AI4" s="444"/>
      <c r="AJ4" s="463" t="s">
        <v>39</v>
      </c>
      <c r="AK4" s="463"/>
      <c r="AL4" s="463" t="s">
        <v>40</v>
      </c>
      <c r="AM4" s="450"/>
      <c r="AN4" s="451"/>
      <c r="AO4" s="452"/>
      <c r="AP4" s="458"/>
      <c r="AQ4" s="459"/>
      <c r="AR4" s="466" t="s">
        <v>41</v>
      </c>
      <c r="AS4" s="466" t="s">
        <v>42</v>
      </c>
      <c r="AT4" s="466" t="s">
        <v>43</v>
      </c>
      <c r="AU4" s="469" t="s">
        <v>44</v>
      </c>
    </row>
    <row r="5" spans="1:47" ht="25.15" customHeight="1" thickBot="1">
      <c r="A5" s="13"/>
      <c r="B5" s="29"/>
      <c r="C5" s="498"/>
      <c r="D5" s="496"/>
      <c r="E5" s="496"/>
      <c r="F5" s="496"/>
      <c r="G5" s="496"/>
      <c r="H5" s="491"/>
      <c r="I5" s="492"/>
      <c r="J5" s="492"/>
      <c r="K5" s="492"/>
      <c r="L5" s="493"/>
      <c r="M5" s="498"/>
      <c r="N5" s="496"/>
      <c r="O5" s="496"/>
      <c r="P5" s="496"/>
      <c r="Q5" s="497"/>
      <c r="R5" s="498"/>
      <c r="S5" s="496"/>
      <c r="T5" s="496"/>
      <c r="U5" s="496"/>
      <c r="V5" s="497"/>
      <c r="W5" s="496"/>
      <c r="X5" s="496"/>
      <c r="Y5" s="496"/>
      <c r="Z5" s="496"/>
      <c r="AA5" s="497"/>
      <c r="AB5" s="262"/>
      <c r="AC5" s="485"/>
      <c r="AD5" s="30"/>
      <c r="AE5" s="487"/>
      <c r="AF5" s="436"/>
      <c r="AG5" s="439"/>
      <c r="AH5" s="443"/>
      <c r="AI5" s="444"/>
      <c r="AJ5" s="464"/>
      <c r="AK5" s="464"/>
      <c r="AL5" s="472"/>
      <c r="AM5" s="453"/>
      <c r="AN5" s="454"/>
      <c r="AO5" s="455"/>
      <c r="AP5" s="460"/>
      <c r="AQ5" s="461"/>
      <c r="AR5" s="473"/>
      <c r="AS5" s="467"/>
      <c r="AT5" s="467"/>
      <c r="AU5" s="470"/>
    </row>
    <row r="6" spans="1:47" ht="13.15" customHeight="1">
      <c r="A6" s="326" t="s">
        <v>0</v>
      </c>
      <c r="B6" s="410" t="s">
        <v>1</v>
      </c>
      <c r="C6" s="494" t="s">
        <v>2</v>
      </c>
      <c r="D6" s="414" t="s">
        <v>3</v>
      </c>
      <c r="E6" s="414" t="s">
        <v>4</v>
      </c>
      <c r="F6" s="414" t="s">
        <v>53</v>
      </c>
      <c r="G6" s="499" t="s">
        <v>45</v>
      </c>
      <c r="H6" s="494" t="s">
        <v>2</v>
      </c>
      <c r="I6" s="414" t="s">
        <v>3</v>
      </c>
      <c r="J6" s="414" t="s">
        <v>4</v>
      </c>
      <c r="K6" s="414" t="s">
        <v>53</v>
      </c>
      <c r="L6" s="420" t="s">
        <v>45</v>
      </c>
      <c r="M6" s="423" t="s">
        <v>2</v>
      </c>
      <c r="N6" s="425" t="s">
        <v>3</v>
      </c>
      <c r="O6" s="425" t="s">
        <v>4</v>
      </c>
      <c r="P6" s="425" t="s">
        <v>53</v>
      </c>
      <c r="Q6" s="427" t="s">
        <v>45</v>
      </c>
      <c r="R6" s="423" t="s">
        <v>2</v>
      </c>
      <c r="S6" s="425" t="s">
        <v>3</v>
      </c>
      <c r="T6" s="425" t="s">
        <v>4</v>
      </c>
      <c r="U6" s="425" t="s">
        <v>53</v>
      </c>
      <c r="V6" s="427" t="s">
        <v>45</v>
      </c>
      <c r="W6" s="416" t="s">
        <v>2</v>
      </c>
      <c r="X6" s="414" t="s">
        <v>3</v>
      </c>
      <c r="Y6" s="414" t="s">
        <v>4</v>
      </c>
      <c r="Z6" s="414" t="s">
        <v>53</v>
      </c>
      <c r="AA6" s="420" t="s">
        <v>45</v>
      </c>
      <c r="AB6" s="262"/>
      <c r="AC6" s="485"/>
      <c r="AD6" s="30"/>
      <c r="AE6" s="487"/>
      <c r="AF6" s="436"/>
      <c r="AG6" s="439"/>
      <c r="AH6" s="443"/>
      <c r="AI6" s="444"/>
      <c r="AJ6" s="464"/>
      <c r="AK6" s="464"/>
      <c r="AL6" s="464"/>
      <c r="AM6" s="418" t="s">
        <v>46</v>
      </c>
      <c r="AN6" s="418" t="s">
        <v>47</v>
      </c>
      <c r="AO6" s="418" t="s">
        <v>48</v>
      </c>
      <c r="AP6" s="412" t="s">
        <v>47</v>
      </c>
      <c r="AQ6" s="412" t="s">
        <v>49</v>
      </c>
      <c r="AR6" s="467"/>
      <c r="AS6" s="467"/>
      <c r="AT6" s="467"/>
      <c r="AU6" s="470"/>
    </row>
    <row r="7" spans="1:47" ht="79.5" customHeight="1" thickBot="1">
      <c r="A7" s="352"/>
      <c r="B7" s="411"/>
      <c r="C7" s="495"/>
      <c r="D7" s="415"/>
      <c r="E7" s="415"/>
      <c r="F7" s="422"/>
      <c r="G7" s="500"/>
      <c r="H7" s="495"/>
      <c r="I7" s="415"/>
      <c r="J7" s="415"/>
      <c r="K7" s="422"/>
      <c r="L7" s="421"/>
      <c r="M7" s="424"/>
      <c r="N7" s="426"/>
      <c r="O7" s="426"/>
      <c r="P7" s="426"/>
      <c r="Q7" s="428"/>
      <c r="R7" s="424"/>
      <c r="S7" s="426"/>
      <c r="T7" s="426"/>
      <c r="U7" s="426"/>
      <c r="V7" s="428"/>
      <c r="W7" s="417"/>
      <c r="X7" s="415"/>
      <c r="Y7" s="415"/>
      <c r="Z7" s="422"/>
      <c r="AA7" s="421"/>
      <c r="AB7" s="263"/>
      <c r="AC7" s="486"/>
      <c r="AD7" s="31" t="s">
        <v>50</v>
      </c>
      <c r="AE7" s="437"/>
      <c r="AF7" s="437"/>
      <c r="AG7" s="440"/>
      <c r="AH7" s="445"/>
      <c r="AI7" s="446"/>
      <c r="AJ7" s="465"/>
      <c r="AK7" s="465"/>
      <c r="AL7" s="465"/>
      <c r="AM7" s="419"/>
      <c r="AN7" s="419"/>
      <c r="AO7" s="419"/>
      <c r="AP7" s="413"/>
      <c r="AQ7" s="413"/>
      <c r="AR7" s="468"/>
      <c r="AS7" s="468"/>
      <c r="AT7" s="468"/>
      <c r="AU7" s="471"/>
    </row>
    <row r="8" spans="1:47" ht="18.75" customHeight="1" thickBot="1">
      <c r="A8" s="6" t="s">
        <v>202</v>
      </c>
      <c r="B8" s="6" t="s">
        <v>203</v>
      </c>
      <c r="C8" s="127">
        <f>COUNTIF('CDT ROUT'!C8:$AL8,"A")</f>
        <v>9</v>
      </c>
      <c r="D8" s="34">
        <f>COUNTIF('CDT ROUT'!$C8:$AL8,"B")</f>
        <v>17</v>
      </c>
      <c r="E8" s="34">
        <f>COUNTIF('CDT ROUT'!$C8:$AL8,"C")</f>
        <v>4</v>
      </c>
      <c r="F8" s="34">
        <f>COUNTIF('CDT ROUT'!$C8:$AL8,"D")</f>
        <v>4</v>
      </c>
      <c r="G8" s="32">
        <f>COUNTIF('CDT ROUT'!$C8:$AL8,"0")</f>
        <v>0</v>
      </c>
      <c r="H8" s="33"/>
      <c r="I8" s="34"/>
      <c r="J8" s="34"/>
      <c r="K8" s="34"/>
      <c r="L8" s="274"/>
      <c r="M8" s="33">
        <f>COUNTIF('IMPR FAC'!$C21:$S21,"A")</f>
        <v>0</v>
      </c>
      <c r="N8" s="34">
        <f>COUNTIF('IMPR FAC'!$C21:$S21,"B")</f>
        <v>0</v>
      </c>
      <c r="O8" s="34">
        <f>COUNTIF('IMPR FAC'!$C21:$S21,"C")</f>
        <v>0</v>
      </c>
      <c r="P8" s="34">
        <f>COUNTIF('IMPR FAC'!$C21:$S21,"D")</f>
        <v>0</v>
      </c>
      <c r="Q8" s="274">
        <f>COUNTIF('IMPR FAC'!$C21:$S21,"0")</f>
        <v>0</v>
      </c>
      <c r="R8" s="33">
        <f>COUNTIF(COMMUN!$C7:$AD7,"A")</f>
        <v>6</v>
      </c>
      <c r="S8" s="34">
        <f>COUNTIF(COMMUN!$C7:$AD7,"B")</f>
        <v>14</v>
      </c>
      <c r="T8" s="34">
        <f>COUNTIF(COMMUN!$C7:$AD7,"C")</f>
        <v>3</v>
      </c>
      <c r="U8" s="34">
        <f>COUNTIF(COMMUN!$C7:$AD7,"D")</f>
        <v>3</v>
      </c>
      <c r="V8" s="274">
        <f>COUNTIF(COMMUN!$C7:$AD7,"0")</f>
        <v>0</v>
      </c>
      <c r="W8" s="260">
        <f>C8+H8+R8+M8</f>
        <v>15</v>
      </c>
      <c r="X8" s="36">
        <f>D8+I8+S8+N8</f>
        <v>31</v>
      </c>
      <c r="Y8" s="36">
        <f>E8+J8+T8+O8</f>
        <v>7</v>
      </c>
      <c r="Z8" s="36">
        <f>F8+K8+U8+P8</f>
        <v>7</v>
      </c>
      <c r="AA8" s="35">
        <f>G8+L8+V8+Q8</f>
        <v>0</v>
      </c>
      <c r="AB8" s="262"/>
      <c r="AC8" s="186"/>
      <c r="AD8" s="184"/>
      <c r="AE8" s="184"/>
      <c r="AF8" s="184"/>
      <c r="AG8" s="179"/>
      <c r="AH8" s="180"/>
      <c r="AI8" s="181"/>
      <c r="AJ8" s="182"/>
      <c r="AK8" s="182"/>
      <c r="AL8" s="182"/>
      <c r="AM8" s="178"/>
      <c r="AN8" s="178"/>
      <c r="AO8" s="178"/>
      <c r="AP8" s="177"/>
      <c r="AQ8" s="177"/>
      <c r="AR8" s="183"/>
      <c r="AS8" s="183"/>
      <c r="AT8" s="183"/>
      <c r="AU8" s="185"/>
    </row>
    <row r="9" spans="1:47" ht="18.75" customHeight="1" thickBot="1">
      <c r="A9" s="6" t="str">
        <f>[1]Donnees!B3</f>
        <v>BIENAIME</v>
      </c>
      <c r="B9" s="6" t="str">
        <f>[1]Donnees!C3</f>
        <v>Roger</v>
      </c>
      <c r="C9" s="127">
        <f>COUNTIF('CDT ROUT'!C9:$AL9,"A")</f>
        <v>0</v>
      </c>
      <c r="D9" s="34">
        <f>COUNTIF('CDT ROUT'!$C9:$AL9,"B")</f>
        <v>1</v>
      </c>
      <c r="E9" s="34">
        <f>COUNTIF('CDT ROUT'!$C9:$AL9,"C")</f>
        <v>0</v>
      </c>
      <c r="F9" s="34">
        <f>COUNTIF('CDT ROUT'!$C9:$AL9,"D")</f>
        <v>0</v>
      </c>
      <c r="G9" s="32">
        <f>COUNTIF('CDT ROUT'!$C9:$AL9,"0")</f>
        <v>33</v>
      </c>
      <c r="H9" s="33">
        <f>COUNTIF('IMPR FAC'!$C6:$AJ6,"A")</f>
        <v>0</v>
      </c>
      <c r="I9" s="34">
        <f>COUNTIF('IMPR FAC'!$C6:$AJ6,"B")</f>
        <v>0</v>
      </c>
      <c r="J9" s="34">
        <f>COUNTIF('IMPR FAC'!$C6:$AJ6,"C")</f>
        <v>0</v>
      </c>
      <c r="K9" s="34">
        <f>COUNTIF('IMPR FAC'!$C6:$AJ6,"D")</f>
        <v>0</v>
      </c>
      <c r="L9" s="274">
        <f>COUNTIF('IMPR FAC'!C6:AJ6,"0")</f>
        <v>0</v>
      </c>
      <c r="M9" s="33"/>
      <c r="N9" s="34"/>
      <c r="O9" s="34"/>
      <c r="P9" s="34"/>
      <c r="Q9" s="274"/>
      <c r="R9" s="33">
        <f>COUNTIF(COMMUN!$C8:$AD8,"A")</f>
        <v>0</v>
      </c>
      <c r="S9" s="34">
        <f>COUNTIF(COMMUN!$C8:$AD8,"B")</f>
        <v>0</v>
      </c>
      <c r="T9" s="34">
        <f>COUNTIF(COMMUN!$C8:$AD8,"C")</f>
        <v>0</v>
      </c>
      <c r="U9" s="34">
        <f>COUNTIF(COMMUN!$C8:$AD8,"D")</f>
        <v>0</v>
      </c>
      <c r="V9" s="274">
        <f>COUNTIF(COMMUN!$C8:$AD8,"0")</f>
        <v>26</v>
      </c>
      <c r="W9" s="260">
        <f t="shared" ref="W9:W44" si="0">C9+H9+R9+M9</f>
        <v>0</v>
      </c>
      <c r="X9" s="36">
        <f t="shared" ref="X9:X44" si="1">D9+I9+S9+N9</f>
        <v>1</v>
      </c>
      <c r="Y9" s="36">
        <f t="shared" ref="Y9:Y44" si="2">E9+J9+T9+O9</f>
        <v>0</v>
      </c>
      <c r="Z9" s="36">
        <f t="shared" ref="Z9:Z44" si="3">F9+K9+U9+P9</f>
        <v>0</v>
      </c>
      <c r="AA9" s="35">
        <f t="shared" ref="AA9:AA44" si="4">G9+L9+V9+Q9</f>
        <v>59</v>
      </c>
      <c r="AB9" s="264"/>
      <c r="AC9" s="154"/>
      <c r="AD9" s="155"/>
      <c r="AE9" s="155"/>
      <c r="AF9" s="155"/>
      <c r="AG9" s="156"/>
      <c r="AH9" s="157"/>
      <c r="AI9" s="158"/>
      <c r="AJ9" s="159"/>
      <c r="AK9" s="159"/>
      <c r="AL9" s="159"/>
      <c r="AM9" s="160"/>
      <c r="AN9" s="161" t="s">
        <v>58</v>
      </c>
      <c r="AO9" s="160"/>
      <c r="AP9" s="162"/>
      <c r="AQ9" s="162"/>
      <c r="AR9" s="163" t="s">
        <v>58</v>
      </c>
      <c r="AS9" s="156"/>
      <c r="AT9" s="156"/>
      <c r="AU9" s="164"/>
    </row>
    <row r="10" spans="1:47" ht="18.75" customHeight="1" thickBot="1">
      <c r="A10" s="6" t="str">
        <f>[1]Donnees!B5</f>
        <v>BOURLET</v>
      </c>
      <c r="B10" s="6" t="str">
        <f>[1]Donnees!C5</f>
        <v>Amanda</v>
      </c>
      <c r="C10" s="127">
        <f>COUNTIF('CDT ROUT'!C10:$AL10,"A")</f>
        <v>0</v>
      </c>
      <c r="D10" s="34">
        <f>COUNTIF('CDT ROUT'!$C10:$AL10,"B")</f>
        <v>0</v>
      </c>
      <c r="E10" s="34">
        <f>COUNTIF('CDT ROUT'!$C10:$AL10,"C")</f>
        <v>0</v>
      </c>
      <c r="F10" s="34">
        <f>COUNTIF('CDT ROUT'!$C10:$AL10,"D")</f>
        <v>0</v>
      </c>
      <c r="G10" s="32">
        <f>COUNTIF('CDT ROUT'!$C10:$AL10,"0")</f>
        <v>34</v>
      </c>
      <c r="H10" s="33"/>
      <c r="I10" s="34"/>
      <c r="J10" s="34"/>
      <c r="K10" s="34"/>
      <c r="L10" s="274"/>
      <c r="M10" s="33"/>
      <c r="N10" s="34"/>
      <c r="O10" s="34"/>
      <c r="P10" s="34"/>
      <c r="Q10" s="274"/>
      <c r="R10" s="33">
        <f>COUNTIF(COMMUN!$C9:$AD9,"A")</f>
        <v>0</v>
      </c>
      <c r="S10" s="34">
        <f>COUNTIF(COMMUN!$C9:$AD9,"B")</f>
        <v>0</v>
      </c>
      <c r="T10" s="34">
        <f>COUNTIF(COMMUN!$C9:$AD9,"C")</f>
        <v>0</v>
      </c>
      <c r="U10" s="34">
        <f>COUNTIF(COMMUN!$C9:$AD9,"D")</f>
        <v>0</v>
      </c>
      <c r="V10" s="274">
        <f>COUNTIF(COMMUN!$C9:$AD9,"0")</f>
        <v>26</v>
      </c>
      <c r="W10" s="260">
        <f t="shared" si="0"/>
        <v>0</v>
      </c>
      <c r="X10" s="36">
        <f t="shared" si="1"/>
        <v>0</v>
      </c>
      <c r="Y10" s="36">
        <f t="shared" si="2"/>
        <v>0</v>
      </c>
      <c r="Z10" s="36">
        <f t="shared" si="3"/>
        <v>0</v>
      </c>
      <c r="AA10" s="35">
        <f t="shared" si="4"/>
        <v>60</v>
      </c>
      <c r="AB10" s="265"/>
      <c r="AC10" s="165"/>
      <c r="AD10" s="166"/>
      <c r="AE10" s="167" t="s">
        <v>58</v>
      </c>
      <c r="AF10" s="166"/>
      <c r="AG10" s="166"/>
      <c r="AH10" s="407"/>
      <c r="AI10" s="408"/>
      <c r="AJ10" s="166"/>
      <c r="AK10" s="166"/>
      <c r="AL10" s="166"/>
      <c r="AM10" s="166"/>
      <c r="AN10" s="167" t="s">
        <v>58</v>
      </c>
      <c r="AO10" s="166"/>
      <c r="AP10" s="166"/>
      <c r="AQ10" s="166"/>
      <c r="AR10" s="167" t="s">
        <v>58</v>
      </c>
      <c r="AS10" s="166"/>
      <c r="AT10" s="166"/>
      <c r="AU10" s="166"/>
    </row>
    <row r="11" spans="1:47" ht="18.75" customHeight="1" thickBot="1">
      <c r="A11" s="6" t="str">
        <f>[1]Donnees!B6</f>
        <v>BRAIDOTI</v>
      </c>
      <c r="B11" s="6" t="str">
        <f>[1]Donnees!C6</f>
        <v>ludovic</v>
      </c>
      <c r="C11" s="127">
        <f>COUNTIF('CDT ROUT'!C11:$AL11,"A")</f>
        <v>0</v>
      </c>
      <c r="D11" s="34">
        <f>COUNTIF('CDT ROUT'!$C11:$AL11,"B")</f>
        <v>0</v>
      </c>
      <c r="E11" s="34">
        <f>COUNTIF('CDT ROUT'!$C11:$AL11,"C")</f>
        <v>0</v>
      </c>
      <c r="F11" s="34">
        <f>COUNTIF('CDT ROUT'!$C11:$AL11,"D")</f>
        <v>0</v>
      </c>
      <c r="G11" s="32">
        <f>COUNTIF('CDT ROUT'!$C11:$AL11,"0")</f>
        <v>34</v>
      </c>
      <c r="H11" s="33"/>
      <c r="I11" s="34"/>
      <c r="J11" s="34"/>
      <c r="K11" s="34"/>
      <c r="L11" s="274"/>
      <c r="M11" s="33"/>
      <c r="N11" s="34"/>
      <c r="O11" s="34"/>
      <c r="P11" s="34"/>
      <c r="Q11" s="274"/>
      <c r="R11" s="33">
        <f>COUNTIF(COMMUN!$C10:$AD10,"A")</f>
        <v>0</v>
      </c>
      <c r="S11" s="34">
        <f>COUNTIF(COMMUN!$C10:$AD10,"B")</f>
        <v>0</v>
      </c>
      <c r="T11" s="34">
        <f>COUNTIF(COMMUN!$C10:$AD10,"C")</f>
        <v>0</v>
      </c>
      <c r="U11" s="34">
        <f>COUNTIF(COMMUN!$C10:$AD10,"D")</f>
        <v>0</v>
      </c>
      <c r="V11" s="274">
        <f>COUNTIF(COMMUN!$C10:$AD10,"0")</f>
        <v>26</v>
      </c>
      <c r="W11" s="260">
        <f t="shared" si="0"/>
        <v>0</v>
      </c>
      <c r="X11" s="36">
        <f t="shared" si="1"/>
        <v>0</v>
      </c>
      <c r="Y11" s="36">
        <f t="shared" si="2"/>
        <v>0</v>
      </c>
      <c r="Z11" s="36">
        <f t="shared" si="3"/>
        <v>0</v>
      </c>
      <c r="AA11" s="35">
        <f t="shared" si="4"/>
        <v>60</v>
      </c>
      <c r="AB11" s="265"/>
      <c r="AC11" s="168" t="s">
        <v>58</v>
      </c>
      <c r="AD11" s="166"/>
      <c r="AE11" s="167" t="s">
        <v>58</v>
      </c>
      <c r="AF11" s="166"/>
      <c r="AG11" s="166"/>
      <c r="AH11" s="407"/>
      <c r="AI11" s="408"/>
      <c r="AJ11" s="166"/>
      <c r="AK11" s="166"/>
      <c r="AL11" s="166"/>
      <c r="AM11" s="166"/>
      <c r="AN11" s="167" t="s">
        <v>58</v>
      </c>
      <c r="AO11" s="166"/>
      <c r="AP11" s="166"/>
      <c r="AQ11" s="167" t="s">
        <v>61</v>
      </c>
      <c r="AR11" s="167"/>
      <c r="AS11" s="167" t="s">
        <v>58</v>
      </c>
      <c r="AT11" s="166"/>
      <c r="AU11" s="166"/>
    </row>
    <row r="12" spans="1:47" ht="18.75" customHeight="1" thickBot="1">
      <c r="A12" s="6" t="str">
        <f>[1]Donnees!B8</f>
        <v>BRUX</v>
      </c>
      <c r="B12" s="6" t="str">
        <f>[1]Donnees!C8</f>
        <v>Thierry</v>
      </c>
      <c r="C12" s="127">
        <f>COUNTIF('CDT ROUT'!C12:$AL12,"A")</f>
        <v>0</v>
      </c>
      <c r="D12" s="34">
        <f>COUNTIF('CDT ROUT'!$C12:$AL12,"B")</f>
        <v>0</v>
      </c>
      <c r="E12" s="34">
        <f>COUNTIF('CDT ROUT'!$C12:$AL12,"C")</f>
        <v>0</v>
      </c>
      <c r="F12" s="34">
        <f>COUNTIF('CDT ROUT'!$C12:$AL12,"D")</f>
        <v>0</v>
      </c>
      <c r="G12" s="32">
        <f>COUNTIF('CDT ROUT'!$C12:$AL12,"0")</f>
        <v>34</v>
      </c>
      <c r="H12" s="33"/>
      <c r="I12" s="34"/>
      <c r="J12" s="34"/>
      <c r="K12" s="34"/>
      <c r="L12" s="274"/>
      <c r="M12" s="33"/>
      <c r="N12" s="34"/>
      <c r="O12" s="34"/>
      <c r="P12" s="34"/>
      <c r="Q12" s="274"/>
      <c r="R12" s="33">
        <f>COUNTIF(COMMUN!$C11:$AD11,"A")</f>
        <v>0</v>
      </c>
      <c r="S12" s="34">
        <f>COUNTIF(COMMUN!$C11:$AD11,"B")</f>
        <v>0</v>
      </c>
      <c r="T12" s="34">
        <f>COUNTIF(COMMUN!$C11:$AD11,"C")</f>
        <v>0</v>
      </c>
      <c r="U12" s="34">
        <f>COUNTIF(COMMUN!$C11:$AD11,"D")</f>
        <v>0</v>
      </c>
      <c r="V12" s="274">
        <f>COUNTIF(COMMUN!$C11:$AD11,"0")</f>
        <v>26</v>
      </c>
      <c r="W12" s="260">
        <f t="shared" si="0"/>
        <v>0</v>
      </c>
      <c r="X12" s="36">
        <f t="shared" si="1"/>
        <v>0</v>
      </c>
      <c r="Y12" s="36">
        <f t="shared" si="2"/>
        <v>0</v>
      </c>
      <c r="Z12" s="36">
        <f t="shared" si="3"/>
        <v>0</v>
      </c>
      <c r="AA12" s="35">
        <f t="shared" si="4"/>
        <v>60</v>
      </c>
      <c r="AB12" s="265"/>
      <c r="AC12" s="165"/>
      <c r="AD12" s="166"/>
      <c r="AE12" s="167" t="s">
        <v>58</v>
      </c>
      <c r="AF12" s="166"/>
      <c r="AG12" s="166"/>
      <c r="AH12" s="407"/>
      <c r="AI12" s="408"/>
      <c r="AJ12" s="166"/>
      <c r="AK12" s="166"/>
      <c r="AL12" s="166"/>
      <c r="AM12" s="166"/>
      <c r="AN12" s="167" t="s">
        <v>58</v>
      </c>
      <c r="AO12" s="166"/>
      <c r="AP12" s="166"/>
      <c r="AQ12" s="166"/>
      <c r="AR12" s="167"/>
      <c r="AS12" s="167" t="s">
        <v>58</v>
      </c>
      <c r="AT12" s="166"/>
      <c r="AU12" s="166"/>
    </row>
    <row r="13" spans="1:47" ht="18.75" customHeight="1" thickBot="1">
      <c r="A13" s="6" t="str">
        <f>[1]Donnees!B9</f>
        <v>CASTIGLIONE</v>
      </c>
      <c r="B13" s="6" t="str">
        <f>[1]Donnees!C9</f>
        <v>Marie-Josée</v>
      </c>
      <c r="C13" s="127">
        <f>COUNTIF('CDT ROUT'!C13:$AL13,"A")</f>
        <v>0</v>
      </c>
      <c r="D13" s="34">
        <f>COUNTIF('CDT ROUT'!$C13:$AL13,"B")</f>
        <v>0</v>
      </c>
      <c r="E13" s="34">
        <f>COUNTIF('CDT ROUT'!$C13:$AL13,"C")</f>
        <v>0</v>
      </c>
      <c r="F13" s="34">
        <f>COUNTIF('CDT ROUT'!$C13:$AL13,"D")</f>
        <v>0</v>
      </c>
      <c r="G13" s="32">
        <f>COUNTIF('CDT ROUT'!$C13:$AL13,"0")</f>
        <v>0</v>
      </c>
      <c r="H13" s="33"/>
      <c r="I13" s="34"/>
      <c r="J13" s="34"/>
      <c r="K13" s="34"/>
      <c r="L13" s="274"/>
      <c r="M13" s="33"/>
      <c r="N13" s="34"/>
      <c r="O13" s="34"/>
      <c r="P13" s="34"/>
      <c r="Q13" s="274"/>
      <c r="R13" s="33">
        <f>COUNTIF(COMMUN!$C12:$AD12,"A")</f>
        <v>0</v>
      </c>
      <c r="S13" s="34">
        <f>COUNTIF(COMMUN!$C12:$AD12,"B")</f>
        <v>0</v>
      </c>
      <c r="T13" s="34">
        <f>COUNTIF(COMMUN!$C12:$AD12,"C")</f>
        <v>0</v>
      </c>
      <c r="U13" s="34">
        <f>COUNTIF(COMMUN!$C12:$AD12,"D")</f>
        <v>0</v>
      </c>
      <c r="V13" s="274">
        <f>COUNTIF(COMMUN!$C12:$AD12,"0")</f>
        <v>0</v>
      </c>
      <c r="W13" s="260">
        <f t="shared" si="0"/>
        <v>0</v>
      </c>
      <c r="X13" s="36">
        <f t="shared" si="1"/>
        <v>0</v>
      </c>
      <c r="Y13" s="36">
        <f t="shared" si="2"/>
        <v>0</v>
      </c>
      <c r="Z13" s="36">
        <f t="shared" si="3"/>
        <v>0</v>
      </c>
      <c r="AA13" s="35">
        <f t="shared" si="4"/>
        <v>0</v>
      </c>
      <c r="AB13" s="265"/>
      <c r="AC13" s="165"/>
      <c r="AD13" s="167" t="s">
        <v>58</v>
      </c>
      <c r="AE13" s="166"/>
      <c r="AF13" s="166"/>
      <c r="AG13" s="166"/>
      <c r="AH13" s="407"/>
      <c r="AI13" s="408"/>
      <c r="AJ13" s="166"/>
      <c r="AK13" s="166"/>
      <c r="AL13" s="166"/>
      <c r="AM13" s="166"/>
      <c r="AN13" s="167" t="s">
        <v>58</v>
      </c>
      <c r="AO13" s="166"/>
      <c r="AP13" s="166"/>
      <c r="AQ13" s="166"/>
      <c r="AR13" s="167" t="s">
        <v>58</v>
      </c>
      <c r="AS13" s="166"/>
      <c r="AT13" s="166"/>
      <c r="AU13" s="166"/>
    </row>
    <row r="14" spans="1:47" ht="18.75" customHeight="1" thickBot="1">
      <c r="A14" s="6" t="str">
        <f>[1]Donnees!B10</f>
        <v>CROVATTO</v>
      </c>
      <c r="B14" s="6" t="str">
        <f>[1]Donnees!C10</f>
        <v>Gaëlle</v>
      </c>
      <c r="C14" s="127">
        <f>COUNTIF('CDT ROUT'!C14:$AL14,"A")</f>
        <v>0</v>
      </c>
      <c r="D14" s="34">
        <f>COUNTIF('CDT ROUT'!$C14:$AL14,"B")</f>
        <v>0</v>
      </c>
      <c r="E14" s="34">
        <f>COUNTIF('CDT ROUT'!$C14:$AL14,"C")</f>
        <v>0</v>
      </c>
      <c r="F14" s="34">
        <f>COUNTIF('CDT ROUT'!$C14:$AL14,"D")</f>
        <v>0</v>
      </c>
      <c r="G14" s="32">
        <f>COUNTIF('CDT ROUT'!$C14:$AL14,"0")</f>
        <v>0</v>
      </c>
      <c r="H14" s="33"/>
      <c r="I14" s="34"/>
      <c r="J14" s="34"/>
      <c r="K14" s="34"/>
      <c r="L14" s="274"/>
      <c r="M14" s="33"/>
      <c r="N14" s="34"/>
      <c r="O14" s="34"/>
      <c r="P14" s="34"/>
      <c r="Q14" s="274"/>
      <c r="R14" s="33">
        <f>COUNTIF(COMMUN!$C13:$AD13,"A")</f>
        <v>0</v>
      </c>
      <c r="S14" s="34">
        <f>COUNTIF(COMMUN!$C13:$AD13,"B")</f>
        <v>0</v>
      </c>
      <c r="T14" s="34">
        <f>COUNTIF(COMMUN!$C13:$AD13,"C")</f>
        <v>0</v>
      </c>
      <c r="U14" s="34">
        <f>COUNTIF(COMMUN!$C13:$AD13,"D")</f>
        <v>0</v>
      </c>
      <c r="V14" s="274">
        <f>COUNTIF(COMMUN!$C13:$AD13,"0")</f>
        <v>0</v>
      </c>
      <c r="W14" s="260">
        <f t="shared" si="0"/>
        <v>0</v>
      </c>
      <c r="X14" s="36">
        <f t="shared" si="1"/>
        <v>0</v>
      </c>
      <c r="Y14" s="36">
        <f t="shared" si="2"/>
        <v>0</v>
      </c>
      <c r="Z14" s="36">
        <f t="shared" si="3"/>
        <v>0</v>
      </c>
      <c r="AA14" s="35">
        <f t="shared" si="4"/>
        <v>0</v>
      </c>
      <c r="AB14" s="265"/>
      <c r="AC14" s="165"/>
      <c r="AD14" s="166"/>
      <c r="AE14" s="167" t="s">
        <v>58</v>
      </c>
      <c r="AF14" s="166"/>
      <c r="AG14" s="166"/>
      <c r="AH14" s="407"/>
      <c r="AI14" s="408"/>
      <c r="AJ14" s="166"/>
      <c r="AK14" s="166"/>
      <c r="AL14" s="166"/>
      <c r="AM14" s="166"/>
      <c r="AN14" s="167" t="s">
        <v>58</v>
      </c>
      <c r="AO14" s="166"/>
      <c r="AP14" s="166"/>
      <c r="AQ14" s="166"/>
      <c r="AR14" s="167" t="s">
        <v>58</v>
      </c>
      <c r="AS14" s="166"/>
      <c r="AT14" s="166"/>
      <c r="AU14" s="166"/>
    </row>
    <row r="15" spans="1:47" ht="18.75" customHeight="1" thickBot="1">
      <c r="A15" s="6" t="str">
        <f>[1]Donnees!B11</f>
        <v>DEBEFFE</v>
      </c>
      <c r="B15" s="6" t="str">
        <f>[1]Donnees!C11</f>
        <v>jean Pierre</v>
      </c>
      <c r="C15" s="127">
        <f>COUNTIF('CDT ROUT'!C15:$AL15,"A")</f>
        <v>0</v>
      </c>
      <c r="D15" s="34">
        <f>COUNTIF('CDT ROUT'!$C15:$AL15,"B")</f>
        <v>0</v>
      </c>
      <c r="E15" s="34">
        <f>COUNTIF('CDT ROUT'!$C15:$AL15,"C")</f>
        <v>0</v>
      </c>
      <c r="F15" s="34">
        <f>COUNTIF('CDT ROUT'!$C15:$AL15,"D")</f>
        <v>0</v>
      </c>
      <c r="G15" s="32">
        <f>COUNTIF('CDT ROUT'!$C15:$AL15,"0")</f>
        <v>0</v>
      </c>
      <c r="H15" s="33"/>
      <c r="I15" s="34"/>
      <c r="J15" s="34"/>
      <c r="K15" s="34"/>
      <c r="L15" s="274"/>
      <c r="M15" s="33"/>
      <c r="N15" s="34"/>
      <c r="O15" s="34"/>
      <c r="P15" s="34"/>
      <c r="Q15" s="274"/>
      <c r="R15" s="33">
        <f>COUNTIF(COMMUN!$C14:$AD14,"A")</f>
        <v>0</v>
      </c>
      <c r="S15" s="34">
        <f>COUNTIF(COMMUN!$C14:$AD14,"B")</f>
        <v>0</v>
      </c>
      <c r="T15" s="34">
        <f>COUNTIF(COMMUN!$C14:$AD14,"C")</f>
        <v>0</v>
      </c>
      <c r="U15" s="34">
        <f>COUNTIF(COMMUN!$C14:$AD14,"D")</f>
        <v>0</v>
      </c>
      <c r="V15" s="274">
        <f>COUNTIF(COMMUN!$C14:$AD14,"0")</f>
        <v>0</v>
      </c>
      <c r="W15" s="260">
        <f t="shared" si="0"/>
        <v>0</v>
      </c>
      <c r="X15" s="36">
        <f t="shared" si="1"/>
        <v>0</v>
      </c>
      <c r="Y15" s="36">
        <f t="shared" si="2"/>
        <v>0</v>
      </c>
      <c r="Z15" s="36">
        <f t="shared" si="3"/>
        <v>0</v>
      </c>
      <c r="AA15" s="35">
        <f t="shared" si="4"/>
        <v>0</v>
      </c>
      <c r="AB15" s="265"/>
      <c r="AC15" s="165"/>
      <c r="AD15" s="167" t="s">
        <v>58</v>
      </c>
      <c r="AE15" s="166"/>
      <c r="AF15" s="166"/>
      <c r="AG15" s="166"/>
      <c r="AH15" s="407"/>
      <c r="AI15" s="408"/>
      <c r="AJ15" s="166"/>
      <c r="AK15" s="166"/>
      <c r="AL15" s="166"/>
      <c r="AM15" s="166"/>
      <c r="AN15" s="167" t="s">
        <v>58</v>
      </c>
      <c r="AO15" s="166"/>
      <c r="AP15" s="166"/>
      <c r="AQ15" s="166"/>
      <c r="AR15" s="167" t="s">
        <v>58</v>
      </c>
      <c r="AS15" s="166"/>
      <c r="AT15" s="166"/>
      <c r="AU15" s="166"/>
    </row>
    <row r="16" spans="1:47" ht="18.75" customHeight="1" thickBot="1">
      <c r="A16" s="6" t="str">
        <f>[1]Donnees!B12</f>
        <v>DELBECQ</v>
      </c>
      <c r="B16" s="6" t="str">
        <f>[1]Donnees!C12</f>
        <v>Eddy</v>
      </c>
      <c r="C16" s="127">
        <f>COUNTIF('CDT ROUT'!C16:$AL16,"A")</f>
        <v>0</v>
      </c>
      <c r="D16" s="34">
        <f>COUNTIF('CDT ROUT'!$C16:$AL16,"B")</f>
        <v>0</v>
      </c>
      <c r="E16" s="34">
        <f>COUNTIF('CDT ROUT'!$C16:$AL16,"C")</f>
        <v>0</v>
      </c>
      <c r="F16" s="34">
        <f>COUNTIF('CDT ROUT'!$C16:$AL16,"D")</f>
        <v>0</v>
      </c>
      <c r="G16" s="32">
        <f>COUNTIF('CDT ROUT'!$C16:$AL16,"0")</f>
        <v>0</v>
      </c>
      <c r="H16" s="33"/>
      <c r="I16" s="34"/>
      <c r="J16" s="34"/>
      <c r="K16" s="34"/>
      <c r="L16" s="274"/>
      <c r="M16" s="33">
        <f>COUNTIF('IMPR FAC'!$C22:$S22,"A")</f>
        <v>0</v>
      </c>
      <c r="N16" s="34">
        <f>COUNTIF('IMPR FAC'!$C22:$S22,"B")</f>
        <v>0</v>
      </c>
      <c r="O16" s="34">
        <f>COUNTIF('IMPR FAC'!$C22:$S22,"C")</f>
        <v>0</v>
      </c>
      <c r="P16" s="34">
        <f>COUNTIF('IMPR FAC'!$C22:$S22,"D")</f>
        <v>0</v>
      </c>
      <c r="Q16" s="274">
        <f>COUNTIF('IMPR FAC'!$C22:$S22,"0")</f>
        <v>0</v>
      </c>
      <c r="R16" s="33">
        <f>COUNTIF(COMMUN!$C15:$AD15,"A")</f>
        <v>0</v>
      </c>
      <c r="S16" s="34">
        <f>COUNTIF(COMMUN!$C15:$AD15,"B")</f>
        <v>0</v>
      </c>
      <c r="T16" s="34">
        <f>COUNTIF(COMMUN!$C15:$AD15,"C")</f>
        <v>0</v>
      </c>
      <c r="U16" s="34">
        <f>COUNTIF(COMMUN!$C15:$AD15,"D")</f>
        <v>0</v>
      </c>
      <c r="V16" s="274">
        <f>COUNTIF(COMMUN!$C15:$AD15,"0")</f>
        <v>0</v>
      </c>
      <c r="W16" s="260">
        <f t="shared" si="0"/>
        <v>0</v>
      </c>
      <c r="X16" s="36">
        <f t="shared" si="1"/>
        <v>0</v>
      </c>
      <c r="Y16" s="36">
        <f t="shared" si="2"/>
        <v>0</v>
      </c>
      <c r="Z16" s="36">
        <f t="shared" si="3"/>
        <v>0</v>
      </c>
      <c r="AA16" s="35">
        <f t="shared" si="4"/>
        <v>0</v>
      </c>
      <c r="AB16" s="265"/>
      <c r="AC16" s="168" t="s">
        <v>58</v>
      </c>
      <c r="AD16" s="166"/>
      <c r="AE16" s="167" t="s">
        <v>58</v>
      </c>
      <c r="AF16" s="166"/>
      <c r="AG16" s="166"/>
      <c r="AH16" s="407"/>
      <c r="AI16" s="408"/>
      <c r="AJ16" s="166"/>
      <c r="AK16" s="166"/>
      <c r="AL16" s="166"/>
      <c r="AM16" s="166"/>
      <c r="AN16" s="167" t="s">
        <v>58</v>
      </c>
      <c r="AO16" s="166"/>
      <c r="AP16" s="166"/>
      <c r="AQ16" s="166"/>
      <c r="AR16" s="167" t="s">
        <v>58</v>
      </c>
      <c r="AS16" s="166"/>
      <c r="AT16" s="166"/>
      <c r="AU16" s="166"/>
    </row>
    <row r="17" spans="1:47" ht="18.75" customHeight="1" thickBot="1">
      <c r="A17" s="149" t="s">
        <v>64</v>
      </c>
      <c r="B17" s="149" t="s">
        <v>65</v>
      </c>
      <c r="C17" s="127">
        <f>COUNTIF('CDT ROUT'!C17:$AL17,"A")</f>
        <v>0</v>
      </c>
      <c r="D17" s="34">
        <f>COUNTIF('CDT ROUT'!$C17:$AL17,"B")</f>
        <v>0</v>
      </c>
      <c r="E17" s="34">
        <f>COUNTIF('CDT ROUT'!$C17:$AL17,"C")</f>
        <v>0</v>
      </c>
      <c r="F17" s="34">
        <f>COUNTIF('CDT ROUT'!$C17:$AL17,"D")</f>
        <v>0</v>
      </c>
      <c r="G17" s="32">
        <f>COUNTIF('CDT ROUT'!$C17:$AL17,"0")</f>
        <v>0</v>
      </c>
      <c r="H17" s="33"/>
      <c r="I17" s="34"/>
      <c r="J17" s="34"/>
      <c r="K17" s="34"/>
      <c r="L17" s="274"/>
      <c r="M17" s="33"/>
      <c r="N17" s="34"/>
      <c r="O17" s="34"/>
      <c r="P17" s="34"/>
      <c r="Q17" s="274"/>
      <c r="R17" s="33">
        <f>COUNTIF(COMMUN!$C16:$AD16,"A")</f>
        <v>0</v>
      </c>
      <c r="S17" s="34">
        <f>COUNTIF(COMMUN!$C16:$AD16,"B")</f>
        <v>0</v>
      </c>
      <c r="T17" s="34">
        <f>COUNTIF(COMMUN!$C16:$AD16,"C")</f>
        <v>0</v>
      </c>
      <c r="U17" s="34">
        <f>COUNTIF(COMMUN!$C16:$AD16,"D")</f>
        <v>0</v>
      </c>
      <c r="V17" s="274">
        <f>COUNTIF(COMMUN!$C16:$AD16,"0")</f>
        <v>0</v>
      </c>
      <c r="W17" s="260">
        <f t="shared" si="0"/>
        <v>0</v>
      </c>
      <c r="X17" s="36">
        <f t="shared" si="1"/>
        <v>0</v>
      </c>
      <c r="Y17" s="36">
        <f t="shared" si="2"/>
        <v>0</v>
      </c>
      <c r="Z17" s="36">
        <f t="shared" si="3"/>
        <v>0</v>
      </c>
      <c r="AA17" s="35">
        <f t="shared" si="4"/>
        <v>0</v>
      </c>
      <c r="AB17" s="265"/>
      <c r="AC17" s="168"/>
      <c r="AD17" s="166"/>
      <c r="AE17" s="167"/>
      <c r="AF17" s="166"/>
      <c r="AG17" s="166"/>
      <c r="AH17" s="169"/>
      <c r="AI17" s="170"/>
      <c r="AJ17" s="166"/>
      <c r="AK17" s="166"/>
      <c r="AL17" s="166"/>
      <c r="AM17" s="166"/>
      <c r="AN17" s="167"/>
      <c r="AO17" s="166"/>
      <c r="AP17" s="166"/>
      <c r="AQ17" s="166"/>
      <c r="AR17" s="167"/>
      <c r="AS17" s="166"/>
      <c r="AT17" s="166"/>
      <c r="AU17" s="166"/>
    </row>
    <row r="18" spans="1:47" ht="18.75" customHeight="1" thickBot="1">
      <c r="A18" s="6" t="str">
        <f>[1]Donnees!B14</f>
        <v>DI VENTI</v>
      </c>
      <c r="B18" s="6" t="str">
        <f>[1]Donnees!C14</f>
        <v>Rosa</v>
      </c>
      <c r="C18" s="127">
        <f>COUNTIF('CDT ROUT'!C18:$AL18,"A")</f>
        <v>0</v>
      </c>
      <c r="D18" s="34">
        <f>COUNTIF('CDT ROUT'!$C18:$AL18,"B")</f>
        <v>0</v>
      </c>
      <c r="E18" s="34">
        <f>COUNTIF('CDT ROUT'!$C18:$AL18,"C")</f>
        <v>0</v>
      </c>
      <c r="F18" s="34">
        <f>COUNTIF('CDT ROUT'!$C18:$AL18,"D")</f>
        <v>0</v>
      </c>
      <c r="G18" s="32">
        <f>COUNTIF('CDT ROUT'!$C18:$AL18,"0")</f>
        <v>0</v>
      </c>
      <c r="H18" s="33"/>
      <c r="I18" s="34"/>
      <c r="J18" s="34"/>
      <c r="K18" s="34"/>
      <c r="L18" s="274"/>
      <c r="M18" s="33"/>
      <c r="N18" s="34"/>
      <c r="O18" s="34"/>
      <c r="P18" s="34"/>
      <c r="Q18" s="274"/>
      <c r="R18" s="33">
        <f>COUNTIF(COMMUN!$C17:$AD17,"A")</f>
        <v>0</v>
      </c>
      <c r="S18" s="34">
        <f>COUNTIF(COMMUN!$C17:$AD17,"B")</f>
        <v>0</v>
      </c>
      <c r="T18" s="34">
        <f>COUNTIF(COMMUN!$C17:$AD17,"C")</f>
        <v>0</v>
      </c>
      <c r="U18" s="34">
        <f>COUNTIF(COMMUN!$C17:$AD17,"D")</f>
        <v>0</v>
      </c>
      <c r="V18" s="274">
        <f>COUNTIF(COMMUN!$C17:$AD17,"0")</f>
        <v>0</v>
      </c>
      <c r="W18" s="260">
        <f t="shared" si="0"/>
        <v>0</v>
      </c>
      <c r="X18" s="36">
        <f t="shared" si="1"/>
        <v>0</v>
      </c>
      <c r="Y18" s="36">
        <f t="shared" si="2"/>
        <v>0</v>
      </c>
      <c r="Z18" s="36">
        <f t="shared" si="3"/>
        <v>0</v>
      </c>
      <c r="AA18" s="35">
        <f t="shared" si="4"/>
        <v>0</v>
      </c>
      <c r="AB18" s="265"/>
      <c r="AC18" s="165"/>
      <c r="AD18" s="167" t="s">
        <v>58</v>
      </c>
      <c r="AE18" s="166"/>
      <c r="AF18" s="166"/>
      <c r="AG18" s="166"/>
      <c r="AH18" s="407"/>
      <c r="AI18" s="408"/>
      <c r="AJ18" s="166"/>
      <c r="AK18" s="166"/>
      <c r="AL18" s="166"/>
      <c r="AM18" s="166"/>
      <c r="AN18" s="167" t="s">
        <v>58</v>
      </c>
      <c r="AO18" s="166"/>
      <c r="AP18" s="166"/>
      <c r="AQ18" s="166"/>
      <c r="AR18" s="167" t="s">
        <v>58</v>
      </c>
      <c r="AS18" s="166"/>
      <c r="AT18" s="166"/>
      <c r="AU18" s="166"/>
    </row>
    <row r="19" spans="1:47" ht="18.75" customHeight="1" thickBot="1">
      <c r="A19" s="6" t="str">
        <f>[1]Donnees!B15</f>
        <v>DOLIGER</v>
      </c>
      <c r="B19" s="6" t="str">
        <f>[1]Donnees!C15</f>
        <v>Frédéric</v>
      </c>
      <c r="C19" s="127">
        <f>COUNTIF('CDT ROUT'!C19:$AL19,"A")</f>
        <v>0</v>
      </c>
      <c r="D19" s="34">
        <f>COUNTIF('CDT ROUT'!$C19:$AL19,"B")</f>
        <v>0</v>
      </c>
      <c r="E19" s="34">
        <f>COUNTIF('CDT ROUT'!$C19:$AL19,"C")</f>
        <v>0</v>
      </c>
      <c r="F19" s="34">
        <f>COUNTIF('CDT ROUT'!$C19:$AL19,"D")</f>
        <v>0</v>
      </c>
      <c r="G19" s="32">
        <f>COUNTIF('CDT ROUT'!$C19:$AL19,"0")</f>
        <v>0</v>
      </c>
      <c r="H19" s="33"/>
      <c r="I19" s="34"/>
      <c r="J19" s="34"/>
      <c r="K19" s="34"/>
      <c r="L19" s="274"/>
      <c r="M19" s="33"/>
      <c r="N19" s="34"/>
      <c r="O19" s="34"/>
      <c r="P19" s="34"/>
      <c r="Q19" s="274"/>
      <c r="R19" s="33">
        <f>COUNTIF(COMMUN!$C18:$AD18,"A")</f>
        <v>0</v>
      </c>
      <c r="S19" s="34">
        <f>COUNTIF(COMMUN!$C18:$AD18,"B")</f>
        <v>0</v>
      </c>
      <c r="T19" s="34">
        <f>COUNTIF(COMMUN!$C18:$AD18,"C")</f>
        <v>0</v>
      </c>
      <c r="U19" s="34">
        <f>COUNTIF(COMMUN!$C18:$AD18,"D")</f>
        <v>0</v>
      </c>
      <c r="V19" s="274">
        <f>COUNTIF(COMMUN!$C18:$AD18,"0")</f>
        <v>0</v>
      </c>
      <c r="W19" s="260">
        <f t="shared" si="0"/>
        <v>0</v>
      </c>
      <c r="X19" s="36">
        <f t="shared" si="1"/>
        <v>0</v>
      </c>
      <c r="Y19" s="36">
        <f t="shared" si="2"/>
        <v>0</v>
      </c>
      <c r="Z19" s="36">
        <f t="shared" si="3"/>
        <v>0</v>
      </c>
      <c r="AA19" s="35">
        <f t="shared" si="4"/>
        <v>0</v>
      </c>
      <c r="AB19" s="265"/>
      <c r="AC19" s="168" t="s">
        <v>58</v>
      </c>
      <c r="AD19" s="166"/>
      <c r="AE19" s="167" t="s">
        <v>58</v>
      </c>
      <c r="AF19" s="166"/>
      <c r="AG19" s="166"/>
      <c r="AH19" s="407"/>
      <c r="AI19" s="408"/>
      <c r="AJ19" s="166"/>
      <c r="AK19" s="166"/>
      <c r="AL19" s="166"/>
      <c r="AM19" s="166"/>
      <c r="AN19" s="167" t="s">
        <v>58</v>
      </c>
      <c r="AO19" s="166"/>
      <c r="AP19" s="166"/>
      <c r="AQ19" s="166"/>
      <c r="AR19" s="167" t="s">
        <v>58</v>
      </c>
      <c r="AS19" s="166"/>
      <c r="AT19" s="166"/>
      <c r="AU19" s="166"/>
    </row>
    <row r="20" spans="1:47" ht="18.75" customHeight="1" thickBot="1">
      <c r="A20" s="6" t="str">
        <f>[1]Donnees!B16</f>
        <v>DOMISSE</v>
      </c>
      <c r="B20" s="6" t="str">
        <f>[1]Donnees!C16</f>
        <v>Sébastien</v>
      </c>
      <c r="C20" s="127">
        <f>COUNTIF('CDT ROUT'!C20:$AL20,"A")</f>
        <v>0</v>
      </c>
      <c r="D20" s="34">
        <f>COUNTIF('CDT ROUT'!$C20:$AL20,"B")</f>
        <v>0</v>
      </c>
      <c r="E20" s="34">
        <f>COUNTIF('CDT ROUT'!$C20:$AL20,"C")</f>
        <v>0</v>
      </c>
      <c r="F20" s="34">
        <f>COUNTIF('CDT ROUT'!$C20:$AL20,"D")</f>
        <v>0</v>
      </c>
      <c r="G20" s="32">
        <f>COUNTIF('CDT ROUT'!$C20:$AL20,"0")</f>
        <v>0</v>
      </c>
      <c r="H20" s="33">
        <f>COUNTIF('IMPR FAC'!$C7:$AJ7,"A")</f>
        <v>0</v>
      </c>
      <c r="I20" s="34">
        <f>COUNTIF('IMPR FAC'!$C7:$AJ7,"B")</f>
        <v>0</v>
      </c>
      <c r="J20" s="34">
        <f>COUNTIF('IMPR FAC'!$C7:$AJ7,"C")</f>
        <v>0</v>
      </c>
      <c r="K20" s="34">
        <f>COUNTIF('IMPR FAC'!$C7:$AJ7,"D")</f>
        <v>0</v>
      </c>
      <c r="L20" s="274">
        <f>COUNTIF('IMPR FAC'!C7:AJ7,"0")</f>
        <v>0</v>
      </c>
      <c r="M20" s="33"/>
      <c r="N20" s="34"/>
      <c r="O20" s="34"/>
      <c r="P20" s="34"/>
      <c r="Q20" s="274"/>
      <c r="R20" s="33">
        <f>COUNTIF(COMMUN!$C19:$AD19,"A")</f>
        <v>0</v>
      </c>
      <c r="S20" s="34">
        <f>COUNTIF(COMMUN!$C19:$AD19,"B")</f>
        <v>0</v>
      </c>
      <c r="T20" s="34">
        <f>COUNTIF(COMMUN!$C19:$AD19,"C")</f>
        <v>0</v>
      </c>
      <c r="U20" s="34">
        <f>COUNTIF(COMMUN!$C19:$AD19,"D")</f>
        <v>0</v>
      </c>
      <c r="V20" s="274">
        <f>COUNTIF(COMMUN!$C19:$AD19,"0")</f>
        <v>0</v>
      </c>
      <c r="W20" s="260">
        <f t="shared" si="0"/>
        <v>0</v>
      </c>
      <c r="X20" s="36">
        <f t="shared" si="1"/>
        <v>0</v>
      </c>
      <c r="Y20" s="36">
        <f t="shared" si="2"/>
        <v>0</v>
      </c>
      <c r="Z20" s="36">
        <f t="shared" si="3"/>
        <v>0</v>
      </c>
      <c r="AA20" s="35">
        <f t="shared" si="4"/>
        <v>0</v>
      </c>
      <c r="AB20" s="265"/>
      <c r="AC20" s="165"/>
      <c r="AD20" s="166"/>
      <c r="AE20" s="167" t="s">
        <v>58</v>
      </c>
      <c r="AF20" s="166"/>
      <c r="AG20" s="166"/>
      <c r="AH20" s="407"/>
      <c r="AI20" s="408"/>
      <c r="AJ20" s="166"/>
      <c r="AK20" s="166"/>
      <c r="AL20" s="166"/>
      <c r="AM20" s="166"/>
      <c r="AN20" s="167" t="s">
        <v>58</v>
      </c>
      <c r="AO20" s="166"/>
      <c r="AP20" s="166"/>
      <c r="AQ20" s="166"/>
      <c r="AR20" s="167" t="s">
        <v>58</v>
      </c>
      <c r="AS20" s="166"/>
      <c r="AT20" s="166"/>
      <c r="AU20" s="166"/>
    </row>
    <row r="21" spans="1:47" ht="18.75" customHeight="1" thickBot="1">
      <c r="A21" s="6" t="str">
        <f>[1]Donnees!B17</f>
        <v>DUBOIS</v>
      </c>
      <c r="B21" s="6" t="str">
        <f>[1]Donnees!C17</f>
        <v>Christiane</v>
      </c>
      <c r="C21" s="127">
        <f>COUNTIF('CDT ROUT'!C21:$AL21,"A")</f>
        <v>0</v>
      </c>
      <c r="D21" s="34">
        <f>COUNTIF('CDT ROUT'!$C21:$AL21,"B")</f>
        <v>0</v>
      </c>
      <c r="E21" s="34">
        <f>COUNTIF('CDT ROUT'!$C21:$AL21,"C")</f>
        <v>0</v>
      </c>
      <c r="F21" s="34">
        <f>COUNTIF('CDT ROUT'!$C21:$AL21,"D")</f>
        <v>0</v>
      </c>
      <c r="G21" s="32">
        <f>COUNTIF('CDT ROUT'!$C21:$AL21,"0")</f>
        <v>0</v>
      </c>
      <c r="H21" s="33"/>
      <c r="I21" s="34"/>
      <c r="J21" s="34"/>
      <c r="K21" s="34"/>
      <c r="L21" s="274"/>
      <c r="M21" s="33"/>
      <c r="N21" s="34"/>
      <c r="O21" s="34"/>
      <c r="P21" s="34"/>
      <c r="Q21" s="274"/>
      <c r="R21" s="33">
        <f>COUNTIF(COMMUN!$C20:$AD20,"A")</f>
        <v>0</v>
      </c>
      <c r="S21" s="34">
        <f>COUNTIF(COMMUN!$C20:$AD20,"B")</f>
        <v>0</v>
      </c>
      <c r="T21" s="34">
        <f>COUNTIF(COMMUN!$C20:$AD20,"C")</f>
        <v>0</v>
      </c>
      <c r="U21" s="34">
        <f>COUNTIF(COMMUN!$C20:$AD20,"D")</f>
        <v>0</v>
      </c>
      <c r="V21" s="274">
        <f>COUNTIF(COMMUN!$C20:$AD20,"0")</f>
        <v>0</v>
      </c>
      <c r="W21" s="260">
        <f t="shared" si="0"/>
        <v>0</v>
      </c>
      <c r="X21" s="36">
        <f t="shared" si="1"/>
        <v>0</v>
      </c>
      <c r="Y21" s="36">
        <f t="shared" si="2"/>
        <v>0</v>
      </c>
      <c r="Z21" s="36">
        <f t="shared" si="3"/>
        <v>0</v>
      </c>
      <c r="AA21" s="35">
        <f t="shared" si="4"/>
        <v>0</v>
      </c>
      <c r="AB21" s="265"/>
      <c r="AC21" s="165"/>
      <c r="AD21" s="166"/>
      <c r="AE21" s="167" t="s">
        <v>58</v>
      </c>
      <c r="AF21" s="166"/>
      <c r="AG21" s="166"/>
      <c r="AH21" s="407"/>
      <c r="AI21" s="408"/>
      <c r="AJ21" s="166"/>
      <c r="AK21" s="166"/>
      <c r="AL21" s="166"/>
      <c r="AM21" s="166"/>
      <c r="AN21" s="167" t="s">
        <v>58</v>
      </c>
      <c r="AO21" s="166"/>
      <c r="AP21" s="166"/>
      <c r="AQ21" s="167" t="s">
        <v>63</v>
      </c>
      <c r="AR21" s="167"/>
      <c r="AS21" s="167" t="s">
        <v>58</v>
      </c>
      <c r="AT21" s="166"/>
      <c r="AU21" s="166"/>
    </row>
    <row r="22" spans="1:47" ht="18.75" customHeight="1" thickBot="1">
      <c r="A22" s="6" t="str">
        <f>[1]Donnees!B18</f>
        <v>DUBOIS</v>
      </c>
      <c r="B22" s="6" t="str">
        <f>[1]Donnees!C18</f>
        <v>Christine</v>
      </c>
      <c r="C22" s="127">
        <f>COUNTIF('CDT ROUT'!C22:$AL22,"A")</f>
        <v>0</v>
      </c>
      <c r="D22" s="34">
        <f>COUNTIF('CDT ROUT'!$C22:$AL22,"B")</f>
        <v>0</v>
      </c>
      <c r="E22" s="34">
        <f>COUNTIF('CDT ROUT'!$C22:$AL22,"C")</f>
        <v>0</v>
      </c>
      <c r="F22" s="34">
        <f>COUNTIF('CDT ROUT'!$C22:$AL22,"D")</f>
        <v>0</v>
      </c>
      <c r="G22" s="32">
        <f>COUNTIF('CDT ROUT'!$C22:$AL22,"0")</f>
        <v>0</v>
      </c>
      <c r="H22" s="33"/>
      <c r="I22" s="34"/>
      <c r="J22" s="34"/>
      <c r="K22" s="34"/>
      <c r="L22" s="274"/>
      <c r="M22" s="33"/>
      <c r="N22" s="34"/>
      <c r="O22" s="34"/>
      <c r="P22" s="34"/>
      <c r="Q22" s="274"/>
      <c r="R22" s="33">
        <f>COUNTIF(COMMUN!$C21:$AD21,"A")</f>
        <v>0</v>
      </c>
      <c r="S22" s="34">
        <f>COUNTIF(COMMUN!$C21:$AD21,"B")</f>
        <v>0</v>
      </c>
      <c r="T22" s="34">
        <f>COUNTIF(COMMUN!$C21:$AD21,"C")</f>
        <v>0</v>
      </c>
      <c r="U22" s="34">
        <f>COUNTIF(COMMUN!$C21:$AD21,"D")</f>
        <v>0</v>
      </c>
      <c r="V22" s="274">
        <f>COUNTIF(COMMUN!$C21:$AD21,"0")</f>
        <v>0</v>
      </c>
      <c r="W22" s="260">
        <f t="shared" si="0"/>
        <v>0</v>
      </c>
      <c r="X22" s="36">
        <f t="shared" si="1"/>
        <v>0</v>
      </c>
      <c r="Y22" s="36">
        <f t="shared" si="2"/>
        <v>0</v>
      </c>
      <c r="Z22" s="36">
        <f t="shared" si="3"/>
        <v>0</v>
      </c>
      <c r="AA22" s="35">
        <f t="shared" si="4"/>
        <v>0</v>
      </c>
      <c r="AB22" s="265"/>
      <c r="AC22" s="165"/>
      <c r="AD22" s="166"/>
      <c r="AE22" s="167" t="s">
        <v>58</v>
      </c>
      <c r="AF22" s="166"/>
      <c r="AG22" s="166"/>
      <c r="AH22" s="169"/>
      <c r="AI22" s="170"/>
      <c r="AJ22" s="166"/>
      <c r="AK22" s="166"/>
      <c r="AL22" s="166"/>
      <c r="AM22" s="166"/>
      <c r="AN22" s="167" t="s">
        <v>58</v>
      </c>
      <c r="AO22" s="166"/>
      <c r="AP22" s="166"/>
      <c r="AQ22" s="166"/>
      <c r="AR22" s="167" t="s">
        <v>58</v>
      </c>
      <c r="AS22" s="166"/>
      <c r="AT22" s="166"/>
      <c r="AU22" s="166"/>
    </row>
    <row r="23" spans="1:47" ht="18.75" customHeight="1" thickBot="1">
      <c r="A23" s="6" t="str">
        <f>[1]Donnees!B19</f>
        <v>DUEZ</v>
      </c>
      <c r="B23" s="6" t="str">
        <f>[1]Donnees!C19</f>
        <v>Christophe</v>
      </c>
      <c r="C23" s="127">
        <f>COUNTIF('CDT ROUT'!C23:$AL23,"A")</f>
        <v>0</v>
      </c>
      <c r="D23" s="34">
        <f>COUNTIF('CDT ROUT'!$C23:$AL23,"B")</f>
        <v>0</v>
      </c>
      <c r="E23" s="34">
        <f>COUNTIF('CDT ROUT'!$C23:$AL23,"C")</f>
        <v>0</v>
      </c>
      <c r="F23" s="34">
        <f>COUNTIF('CDT ROUT'!$C23:$AL23,"D")</f>
        <v>0</v>
      </c>
      <c r="G23" s="32">
        <f>COUNTIF('CDT ROUT'!$C23:$AL23,"0")</f>
        <v>0</v>
      </c>
      <c r="H23" s="33">
        <f>COUNTIF('IMPR FAC'!$C8:$AJ8,"A")</f>
        <v>0</v>
      </c>
      <c r="I23" s="34">
        <f>COUNTIF('IMPR FAC'!$C8:$AJ8,"B")</f>
        <v>0</v>
      </c>
      <c r="J23" s="34">
        <f>COUNTIF('IMPR FAC'!$C8:$AJ8,"C")</f>
        <v>0</v>
      </c>
      <c r="K23" s="34">
        <f>COUNTIF('IMPR FAC'!$C8:$AJ8,"D")</f>
        <v>0</v>
      </c>
      <c r="L23" s="274">
        <f>COUNTIF('IMPR FAC'!C8:AJ8,"0")</f>
        <v>0</v>
      </c>
      <c r="M23" s="33"/>
      <c r="N23" s="34"/>
      <c r="O23" s="34"/>
      <c r="P23" s="34"/>
      <c r="Q23" s="274"/>
      <c r="R23" s="33">
        <f>COUNTIF(COMMUN!$C22:$AD22,"A")</f>
        <v>0</v>
      </c>
      <c r="S23" s="34">
        <f>COUNTIF(COMMUN!$C22:$AD22,"B")</f>
        <v>0</v>
      </c>
      <c r="T23" s="34">
        <f>COUNTIF(COMMUN!$C22:$AD22,"C")</f>
        <v>0</v>
      </c>
      <c r="U23" s="34">
        <f>COUNTIF(COMMUN!$C22:$AD22,"D")</f>
        <v>0</v>
      </c>
      <c r="V23" s="274">
        <f>COUNTIF(COMMUN!$C22:$AD22,"0")</f>
        <v>0</v>
      </c>
      <c r="W23" s="260">
        <f t="shared" si="0"/>
        <v>0</v>
      </c>
      <c r="X23" s="36">
        <f t="shared" si="1"/>
        <v>0</v>
      </c>
      <c r="Y23" s="36">
        <f t="shared" si="2"/>
        <v>0</v>
      </c>
      <c r="Z23" s="36">
        <f t="shared" si="3"/>
        <v>0</v>
      </c>
      <c r="AA23" s="35">
        <f t="shared" si="4"/>
        <v>0</v>
      </c>
      <c r="AB23" s="265"/>
      <c r="AC23" s="37"/>
      <c r="AD23" s="38"/>
      <c r="AE23" s="38"/>
      <c r="AF23" s="38"/>
      <c r="AG23" s="38"/>
      <c r="AH23" s="139"/>
      <c r="AI23" s="140"/>
      <c r="AJ23" s="38"/>
      <c r="AK23" s="38"/>
      <c r="AL23" s="38"/>
      <c r="AM23" s="38"/>
      <c r="AN23" s="143" t="s">
        <v>58</v>
      </c>
      <c r="AO23" s="38"/>
      <c r="AP23" s="38"/>
      <c r="AQ23" s="38"/>
      <c r="AR23" s="143" t="s">
        <v>58</v>
      </c>
      <c r="AS23" s="38"/>
      <c r="AT23" s="38"/>
      <c r="AU23" s="38"/>
    </row>
    <row r="24" spans="1:47" ht="18.75" customHeight="1" thickBot="1">
      <c r="A24" s="6" t="str">
        <f>[1]Donnees!B20</f>
        <v>ELHEDDADJI</v>
      </c>
      <c r="B24" s="6" t="str">
        <f>[1]Donnees!C20</f>
        <v>Djamel</v>
      </c>
      <c r="C24" s="127">
        <f>COUNTIF('CDT ROUT'!C24:$AL24,"A")</f>
        <v>0</v>
      </c>
      <c r="D24" s="34">
        <f>COUNTIF('CDT ROUT'!$C24:$AL24,"B")</f>
        <v>0</v>
      </c>
      <c r="E24" s="34">
        <f>COUNTIF('CDT ROUT'!$C24:$AL24,"C")</f>
        <v>0</v>
      </c>
      <c r="F24" s="34">
        <f>COUNTIF('CDT ROUT'!$C24:$AL24,"D")</f>
        <v>0</v>
      </c>
      <c r="G24" s="32">
        <f>COUNTIF('CDT ROUT'!$C24:$AL24,"0")</f>
        <v>0</v>
      </c>
      <c r="H24" s="33"/>
      <c r="I24" s="34"/>
      <c r="J24" s="34"/>
      <c r="K24" s="34"/>
      <c r="L24" s="274"/>
      <c r="M24" s="33">
        <f>COUNTIF('IMPR FAC'!$C23:$S23,"A")</f>
        <v>0</v>
      </c>
      <c r="N24" s="34">
        <f>COUNTIF('IMPR FAC'!$C23:$S23,"B")</f>
        <v>0</v>
      </c>
      <c r="O24" s="34">
        <f>COUNTIF('IMPR FAC'!$C23:$S23,"C")</f>
        <v>0</v>
      </c>
      <c r="P24" s="34">
        <f>COUNTIF('IMPR FAC'!$C23:$S23,"D")</f>
        <v>0</v>
      </c>
      <c r="Q24" s="274">
        <f>COUNTIF('IMPR FAC'!$C23:$S23,"0")</f>
        <v>0</v>
      </c>
      <c r="R24" s="33">
        <f>COUNTIF(COMMUN!$C23:$AD23,"A")</f>
        <v>0</v>
      </c>
      <c r="S24" s="34">
        <f>COUNTIF(COMMUN!$C23:$AD23,"B")</f>
        <v>0</v>
      </c>
      <c r="T24" s="34">
        <f>COUNTIF(COMMUN!$C23:$AD23,"C")</f>
        <v>0</v>
      </c>
      <c r="U24" s="34">
        <f>COUNTIF(COMMUN!$C23:$AD23,"D")</f>
        <v>0</v>
      </c>
      <c r="V24" s="274">
        <f>COUNTIF(COMMUN!$C23:$AD23,"0")</f>
        <v>0</v>
      </c>
      <c r="W24" s="260">
        <f t="shared" si="0"/>
        <v>0</v>
      </c>
      <c r="X24" s="36">
        <f t="shared" si="1"/>
        <v>0</v>
      </c>
      <c r="Y24" s="36">
        <f t="shared" si="2"/>
        <v>0</v>
      </c>
      <c r="Z24" s="36">
        <f t="shared" si="3"/>
        <v>0</v>
      </c>
      <c r="AA24" s="35">
        <f t="shared" si="4"/>
        <v>0</v>
      </c>
      <c r="AB24" s="265"/>
      <c r="AC24" s="37"/>
      <c r="AD24" s="38"/>
      <c r="AE24" s="143" t="s">
        <v>58</v>
      </c>
      <c r="AF24" s="38"/>
      <c r="AG24" s="38"/>
      <c r="AH24" s="399"/>
      <c r="AI24" s="400"/>
      <c r="AJ24" s="38"/>
      <c r="AK24" s="38"/>
      <c r="AL24" s="38"/>
      <c r="AM24" s="143" t="s">
        <v>58</v>
      </c>
      <c r="AN24" s="143"/>
      <c r="AO24" s="38"/>
      <c r="AP24" s="38"/>
      <c r="AQ24" s="143" t="s">
        <v>62</v>
      </c>
      <c r="AR24" s="143"/>
      <c r="AS24" s="143" t="s">
        <v>58</v>
      </c>
      <c r="AT24" s="38"/>
      <c r="AU24" s="38"/>
    </row>
    <row r="25" spans="1:47" ht="18.75" customHeight="1" thickBot="1">
      <c r="A25" s="6" t="str">
        <f>[1]Donnees!B21</f>
        <v>FAES</v>
      </c>
      <c r="B25" s="6" t="str">
        <f>[1]Donnees!C21</f>
        <v>Francine</v>
      </c>
      <c r="C25" s="127">
        <f>COUNTIF('CDT ROUT'!C25:$AL25,"A")</f>
        <v>0</v>
      </c>
      <c r="D25" s="34">
        <f>COUNTIF('CDT ROUT'!$C25:$AL25,"B")</f>
        <v>0</v>
      </c>
      <c r="E25" s="34">
        <f>COUNTIF('CDT ROUT'!$C25:$AL25,"C")</f>
        <v>0</v>
      </c>
      <c r="F25" s="34">
        <f>COUNTIF('CDT ROUT'!$C25:$AL25,"D")</f>
        <v>0</v>
      </c>
      <c r="G25" s="32">
        <f>COUNTIF('CDT ROUT'!$C25:$AL25,"0")</f>
        <v>0</v>
      </c>
      <c r="H25" s="33"/>
      <c r="I25" s="34"/>
      <c r="J25" s="34"/>
      <c r="K25" s="34"/>
      <c r="L25" s="274"/>
      <c r="M25" s="33"/>
      <c r="N25" s="34"/>
      <c r="O25" s="34"/>
      <c r="P25" s="34"/>
      <c r="Q25" s="274"/>
      <c r="R25" s="33">
        <f>COUNTIF(COMMUN!$C24:$AD24,"A")</f>
        <v>0</v>
      </c>
      <c r="S25" s="34">
        <f>COUNTIF(COMMUN!$C24:$AD24,"B")</f>
        <v>0</v>
      </c>
      <c r="T25" s="34">
        <f>COUNTIF(COMMUN!$C24:$AD24,"C")</f>
        <v>0</v>
      </c>
      <c r="U25" s="34">
        <f>COUNTIF(COMMUN!$C24:$AD24,"D")</f>
        <v>0</v>
      </c>
      <c r="V25" s="274">
        <f>COUNTIF(COMMUN!$C24:$AD24,"0")</f>
        <v>0</v>
      </c>
      <c r="W25" s="260">
        <f t="shared" si="0"/>
        <v>0</v>
      </c>
      <c r="X25" s="36">
        <f t="shared" si="1"/>
        <v>0</v>
      </c>
      <c r="Y25" s="36">
        <f t="shared" si="2"/>
        <v>0</v>
      </c>
      <c r="Z25" s="36">
        <f t="shared" si="3"/>
        <v>0</v>
      </c>
      <c r="AA25" s="35">
        <f t="shared" si="4"/>
        <v>0</v>
      </c>
      <c r="AB25" s="265"/>
      <c r="AC25" s="37"/>
      <c r="AD25" s="38"/>
      <c r="AE25" s="38"/>
      <c r="AF25" s="38"/>
      <c r="AG25" s="38"/>
      <c r="AH25" s="399"/>
      <c r="AI25" s="400"/>
      <c r="AJ25" s="38"/>
      <c r="AK25" s="38"/>
      <c r="AL25" s="38"/>
      <c r="AM25" s="38"/>
      <c r="AN25" s="143" t="s">
        <v>58</v>
      </c>
      <c r="AO25" s="38"/>
      <c r="AP25" s="38"/>
      <c r="AQ25" s="38"/>
      <c r="AR25" s="143" t="s">
        <v>58</v>
      </c>
      <c r="AS25" s="38"/>
      <c r="AT25" s="38"/>
      <c r="AU25" s="38"/>
    </row>
    <row r="26" spans="1:47" ht="18.75" customHeight="1" thickBot="1">
      <c r="A26" s="6" t="str">
        <f>[1]Donnees!B22</f>
        <v>FUCHS</v>
      </c>
      <c r="B26" s="6" t="str">
        <f>[1]Donnees!C22</f>
        <v>Myriam</v>
      </c>
      <c r="C26" s="127">
        <f>COUNTIF('CDT ROUT'!C26:$AL26,"A")</f>
        <v>0</v>
      </c>
      <c r="D26" s="34">
        <f>COUNTIF('CDT ROUT'!$C26:$AL26,"B")</f>
        <v>0</v>
      </c>
      <c r="E26" s="34">
        <f>COUNTIF('CDT ROUT'!$C26:$AL26,"C")</f>
        <v>0</v>
      </c>
      <c r="F26" s="34">
        <f>COUNTIF('CDT ROUT'!$C26:$AL26,"D")</f>
        <v>0</v>
      </c>
      <c r="G26" s="32">
        <f>COUNTIF('CDT ROUT'!$C26:$AL26,"0")</f>
        <v>0</v>
      </c>
      <c r="H26" s="33"/>
      <c r="I26" s="34"/>
      <c r="J26" s="34"/>
      <c r="K26" s="34"/>
      <c r="L26" s="274"/>
      <c r="M26" s="33"/>
      <c r="N26" s="34"/>
      <c r="O26" s="34"/>
      <c r="P26" s="34"/>
      <c r="Q26" s="274"/>
      <c r="R26" s="33">
        <f>COUNTIF(COMMUN!$C25:$AD25,"A")</f>
        <v>0</v>
      </c>
      <c r="S26" s="34">
        <f>COUNTIF(COMMUN!$C25:$AD25,"B")</f>
        <v>0</v>
      </c>
      <c r="T26" s="34">
        <f>COUNTIF(COMMUN!$C25:$AD25,"C")</f>
        <v>0</v>
      </c>
      <c r="U26" s="34">
        <f>COUNTIF(COMMUN!$C25:$AD25,"D")</f>
        <v>0</v>
      </c>
      <c r="V26" s="274">
        <f>COUNTIF(COMMUN!$C25:$AD25,"0")</f>
        <v>0</v>
      </c>
      <c r="W26" s="260">
        <f t="shared" si="0"/>
        <v>0</v>
      </c>
      <c r="X26" s="36">
        <f t="shared" si="1"/>
        <v>0</v>
      </c>
      <c r="Y26" s="36">
        <f t="shared" si="2"/>
        <v>0</v>
      </c>
      <c r="Z26" s="36">
        <f t="shared" si="3"/>
        <v>0</v>
      </c>
      <c r="AA26" s="35">
        <f t="shared" si="4"/>
        <v>0</v>
      </c>
      <c r="AB26" s="265"/>
      <c r="AC26" s="37"/>
      <c r="AD26" s="38"/>
      <c r="AE26" s="143" t="s">
        <v>58</v>
      </c>
      <c r="AF26" s="38"/>
      <c r="AG26" s="38"/>
      <c r="AH26" s="399"/>
      <c r="AI26" s="400"/>
      <c r="AJ26" s="38"/>
      <c r="AK26" s="38"/>
      <c r="AL26" s="38"/>
      <c r="AM26" s="38"/>
      <c r="AN26" s="143" t="s">
        <v>58</v>
      </c>
      <c r="AO26" s="38"/>
      <c r="AP26" s="38"/>
      <c r="AQ26" s="38"/>
      <c r="AR26" s="143" t="s">
        <v>58</v>
      </c>
      <c r="AS26" s="38"/>
      <c r="AT26" s="38"/>
      <c r="AU26" s="38"/>
    </row>
    <row r="27" spans="1:47" ht="18.75" customHeight="1" thickBot="1">
      <c r="A27" s="6" t="str">
        <f>[1]Donnees!B23</f>
        <v>GERARDEAUX</v>
      </c>
      <c r="B27" s="6" t="str">
        <f>[1]Donnees!C23</f>
        <v>Evelyne</v>
      </c>
      <c r="C27" s="127">
        <f>COUNTIF('CDT ROUT'!C27:$AL27,"A")</f>
        <v>0</v>
      </c>
      <c r="D27" s="34">
        <f>COUNTIF('CDT ROUT'!$C27:$AL27,"B")</f>
        <v>0</v>
      </c>
      <c r="E27" s="34">
        <f>COUNTIF('CDT ROUT'!$C27:$AL27,"C")</f>
        <v>0</v>
      </c>
      <c r="F27" s="34">
        <f>COUNTIF('CDT ROUT'!$C27:$AL27,"D")</f>
        <v>0</v>
      </c>
      <c r="G27" s="32">
        <f>COUNTIF('CDT ROUT'!$C27:$AL27,"0")</f>
        <v>0</v>
      </c>
      <c r="H27" s="33"/>
      <c r="I27" s="34"/>
      <c r="J27" s="34"/>
      <c r="K27" s="34"/>
      <c r="L27" s="274"/>
      <c r="M27" s="33"/>
      <c r="N27" s="34"/>
      <c r="O27" s="34"/>
      <c r="P27" s="34"/>
      <c r="Q27" s="274"/>
      <c r="R27" s="33">
        <f>COUNTIF(COMMUN!$C26:$AD26,"A")</f>
        <v>0</v>
      </c>
      <c r="S27" s="34">
        <f>COUNTIF(COMMUN!$C26:$AD26,"B")</f>
        <v>0</v>
      </c>
      <c r="T27" s="34">
        <f>COUNTIF(COMMUN!$C26:$AD26,"C")</f>
        <v>0</v>
      </c>
      <c r="U27" s="34">
        <f>COUNTIF(COMMUN!$C26:$AD26,"D")</f>
        <v>0</v>
      </c>
      <c r="V27" s="274">
        <f>COUNTIF(COMMUN!$C26:$AD26,"0")</f>
        <v>0</v>
      </c>
      <c r="W27" s="260">
        <f t="shared" si="0"/>
        <v>0</v>
      </c>
      <c r="X27" s="36">
        <f t="shared" si="1"/>
        <v>0</v>
      </c>
      <c r="Y27" s="36">
        <f t="shared" si="2"/>
        <v>0</v>
      </c>
      <c r="Z27" s="36">
        <f t="shared" si="3"/>
        <v>0</v>
      </c>
      <c r="AA27" s="35">
        <f t="shared" si="4"/>
        <v>0</v>
      </c>
      <c r="AB27" s="265"/>
      <c r="AC27" s="37"/>
      <c r="AD27" s="143" t="s">
        <v>58</v>
      </c>
      <c r="AE27" s="38"/>
      <c r="AF27" s="38"/>
      <c r="AG27" s="38"/>
      <c r="AH27" s="399"/>
      <c r="AI27" s="400"/>
      <c r="AJ27" s="38"/>
      <c r="AK27" s="38"/>
      <c r="AL27" s="38"/>
      <c r="AM27" s="38"/>
      <c r="AN27" s="143" t="s">
        <v>58</v>
      </c>
      <c r="AO27" s="38"/>
      <c r="AP27" s="38"/>
      <c r="AQ27" s="38"/>
      <c r="AR27" s="143" t="s">
        <v>58</v>
      </c>
      <c r="AS27" s="38"/>
      <c r="AT27" s="38"/>
      <c r="AU27" s="38"/>
    </row>
    <row r="28" spans="1:47" ht="18.75" customHeight="1" thickBot="1">
      <c r="A28" s="6" t="str">
        <f>[1]Donnees!B24</f>
        <v>GOSSART</v>
      </c>
      <c r="B28" s="6" t="str">
        <f>[1]Donnees!C24</f>
        <v>Sébastien</v>
      </c>
      <c r="C28" s="127">
        <f>COUNTIF('CDT ROUT'!C28:$AL28,"A")</f>
        <v>0</v>
      </c>
      <c r="D28" s="34">
        <f>COUNTIF('CDT ROUT'!$C28:$AL28,"B")</f>
        <v>0</v>
      </c>
      <c r="E28" s="34">
        <f>COUNTIF('CDT ROUT'!$C28:$AL28,"C")</f>
        <v>0</v>
      </c>
      <c r="F28" s="34">
        <f>COUNTIF('CDT ROUT'!$C28:$AL28,"D")</f>
        <v>0</v>
      </c>
      <c r="G28" s="32">
        <f>COUNTIF('CDT ROUT'!$C28:$AL28,"0")</f>
        <v>0</v>
      </c>
      <c r="H28" s="33"/>
      <c r="I28" s="34"/>
      <c r="J28" s="34"/>
      <c r="K28" s="34"/>
      <c r="L28" s="274"/>
      <c r="M28" s="33"/>
      <c r="N28" s="34"/>
      <c r="O28" s="34"/>
      <c r="P28" s="34"/>
      <c r="Q28" s="274"/>
      <c r="R28" s="33">
        <f>COUNTIF(COMMUN!$C27:$AD27,"A")</f>
        <v>0</v>
      </c>
      <c r="S28" s="34">
        <f>COUNTIF(COMMUN!$C27:$AD27,"B")</f>
        <v>0</v>
      </c>
      <c r="T28" s="34">
        <f>COUNTIF(COMMUN!$C27:$AD27,"C")</f>
        <v>0</v>
      </c>
      <c r="U28" s="34">
        <f>COUNTIF(COMMUN!$C27:$AD27,"D")</f>
        <v>0</v>
      </c>
      <c r="V28" s="274">
        <f>COUNTIF(COMMUN!$C27:$AD27,"0")</f>
        <v>0</v>
      </c>
      <c r="W28" s="260">
        <f t="shared" si="0"/>
        <v>0</v>
      </c>
      <c r="X28" s="36">
        <f t="shared" si="1"/>
        <v>0</v>
      </c>
      <c r="Y28" s="36">
        <f t="shared" si="2"/>
        <v>0</v>
      </c>
      <c r="Z28" s="36">
        <f t="shared" si="3"/>
        <v>0</v>
      </c>
      <c r="AA28" s="35">
        <f t="shared" si="4"/>
        <v>0</v>
      </c>
      <c r="AB28" s="265"/>
      <c r="AC28" s="144" t="s">
        <v>58</v>
      </c>
      <c r="AD28" s="38"/>
      <c r="AE28" s="143" t="s">
        <v>58</v>
      </c>
      <c r="AF28" s="38"/>
      <c r="AG28" s="38"/>
      <c r="AH28" s="409" t="s">
        <v>59</v>
      </c>
      <c r="AI28" s="400"/>
      <c r="AJ28" s="38"/>
      <c r="AK28" s="38"/>
      <c r="AL28" s="143" t="s">
        <v>58</v>
      </c>
      <c r="AM28" s="38"/>
      <c r="AN28" s="143"/>
      <c r="AO28" s="38"/>
      <c r="AP28" s="38"/>
      <c r="AQ28" s="38"/>
      <c r="AR28" s="143"/>
      <c r="AS28" s="143" t="s">
        <v>58</v>
      </c>
      <c r="AT28" s="38"/>
      <c r="AU28" s="38"/>
    </row>
    <row r="29" spans="1:47" ht="18.75" customHeight="1" thickBot="1">
      <c r="A29" s="6" t="str">
        <f>[1]Donnees!B25</f>
        <v>GUILAIN</v>
      </c>
      <c r="B29" s="6" t="str">
        <f>[1]Donnees!C25</f>
        <v>Martine</v>
      </c>
      <c r="C29" s="127">
        <f>COUNTIF('CDT ROUT'!C29:$AL29,"A")</f>
        <v>0</v>
      </c>
      <c r="D29" s="34">
        <f>COUNTIF('CDT ROUT'!$C29:$AL29,"B")</f>
        <v>0</v>
      </c>
      <c r="E29" s="34">
        <f>COUNTIF('CDT ROUT'!$C29:$AL29,"C")</f>
        <v>0</v>
      </c>
      <c r="F29" s="34">
        <f>COUNTIF('CDT ROUT'!$C29:$AL29,"D")</f>
        <v>0</v>
      </c>
      <c r="G29" s="32">
        <f>COUNTIF('CDT ROUT'!$C29:$AL29,"0")</f>
        <v>0</v>
      </c>
      <c r="H29" s="33"/>
      <c r="I29" s="34"/>
      <c r="J29" s="34"/>
      <c r="K29" s="34"/>
      <c r="L29" s="274"/>
      <c r="M29" s="33"/>
      <c r="N29" s="34"/>
      <c r="O29" s="34"/>
      <c r="P29" s="34"/>
      <c r="Q29" s="274"/>
      <c r="R29" s="33">
        <f>COUNTIF(COMMUN!$C28:$AD28,"A")</f>
        <v>0</v>
      </c>
      <c r="S29" s="34">
        <f>COUNTIF(COMMUN!$C28:$AD28,"B")</f>
        <v>0</v>
      </c>
      <c r="T29" s="34">
        <f>COUNTIF(COMMUN!$C28:$AD28,"C")</f>
        <v>0</v>
      </c>
      <c r="U29" s="34">
        <f>COUNTIF(COMMUN!$C28:$AD28,"D")</f>
        <v>0</v>
      </c>
      <c r="V29" s="274">
        <f>COUNTIF(COMMUN!$C28:$AD28,"0")</f>
        <v>0</v>
      </c>
      <c r="W29" s="260">
        <f t="shared" si="0"/>
        <v>0</v>
      </c>
      <c r="X29" s="36">
        <f t="shared" si="1"/>
        <v>0</v>
      </c>
      <c r="Y29" s="36">
        <f t="shared" si="2"/>
        <v>0</v>
      </c>
      <c r="Z29" s="36">
        <f t="shared" si="3"/>
        <v>0</v>
      </c>
      <c r="AA29" s="35">
        <f t="shared" si="4"/>
        <v>0</v>
      </c>
      <c r="AB29" s="265"/>
      <c r="AC29" s="37"/>
      <c r="AD29" s="143" t="s">
        <v>58</v>
      </c>
      <c r="AE29" s="38"/>
      <c r="AF29" s="38"/>
      <c r="AG29" s="38"/>
      <c r="AH29" s="399"/>
      <c r="AI29" s="400"/>
      <c r="AJ29" s="38"/>
      <c r="AK29" s="38"/>
      <c r="AL29" s="38"/>
      <c r="AM29" s="143" t="s">
        <v>58</v>
      </c>
      <c r="AN29" s="143"/>
      <c r="AO29" s="38"/>
      <c r="AP29" s="38"/>
      <c r="AQ29" s="38"/>
      <c r="AR29" s="143" t="s">
        <v>58</v>
      </c>
      <c r="AS29" s="38"/>
      <c r="AT29" s="38"/>
      <c r="AU29" s="38"/>
    </row>
    <row r="30" spans="1:47" ht="18.75" customHeight="1" thickBot="1">
      <c r="A30" s="6" t="str">
        <f>[1]Donnees!B26</f>
        <v>KORDA</v>
      </c>
      <c r="B30" s="6" t="str">
        <f>[1]Donnees!C26</f>
        <v>Damien</v>
      </c>
      <c r="C30" s="127">
        <f>COUNTIF('CDT ROUT'!C30:$AL30,"A")</f>
        <v>0</v>
      </c>
      <c r="D30" s="34">
        <f>COUNTIF('CDT ROUT'!$C30:$AL30,"B")</f>
        <v>0</v>
      </c>
      <c r="E30" s="34">
        <f>COUNTIF('CDT ROUT'!$C30:$AL30,"C")</f>
        <v>0</v>
      </c>
      <c r="F30" s="34">
        <f>COUNTIF('CDT ROUT'!$C30:$AL30,"D")</f>
        <v>0</v>
      </c>
      <c r="G30" s="32">
        <f>COUNTIF('CDT ROUT'!$C30:$AL30,"0")</f>
        <v>0</v>
      </c>
      <c r="H30" s="33">
        <f>COUNTIF('IMPR FAC'!$C9:$AJ9,"A")</f>
        <v>0</v>
      </c>
      <c r="I30" s="34">
        <f>COUNTIF('IMPR FAC'!$C9:$AJ9,"B")</f>
        <v>0</v>
      </c>
      <c r="J30" s="34">
        <f>COUNTIF('IMPR FAC'!$C9:$AJ9,"C")</f>
        <v>0</v>
      </c>
      <c r="K30" s="34">
        <f>COUNTIF('IMPR FAC'!$C9:$AJ9,"D")</f>
        <v>0</v>
      </c>
      <c r="L30" s="274">
        <f>COUNTIF('IMPR FAC'!C9:AJ9,"0")</f>
        <v>0</v>
      </c>
      <c r="M30" s="33"/>
      <c r="N30" s="34"/>
      <c r="O30" s="34"/>
      <c r="P30" s="34"/>
      <c r="Q30" s="274"/>
      <c r="R30" s="33">
        <f>COUNTIF(COMMUN!$C29:$AD29,"A")</f>
        <v>0</v>
      </c>
      <c r="S30" s="34">
        <f>COUNTIF(COMMUN!$C29:$AD29,"B")</f>
        <v>0</v>
      </c>
      <c r="T30" s="34">
        <f>COUNTIF(COMMUN!$C29:$AD29,"C")</f>
        <v>0</v>
      </c>
      <c r="U30" s="34">
        <f>COUNTIF(COMMUN!$C29:$AD29,"D")</f>
        <v>0</v>
      </c>
      <c r="V30" s="274">
        <f>COUNTIF(COMMUN!$C29:$AD29,"0")</f>
        <v>0</v>
      </c>
      <c r="W30" s="260">
        <f t="shared" si="0"/>
        <v>0</v>
      </c>
      <c r="X30" s="36">
        <f t="shared" si="1"/>
        <v>0</v>
      </c>
      <c r="Y30" s="36">
        <f t="shared" si="2"/>
        <v>0</v>
      </c>
      <c r="Z30" s="36">
        <f t="shared" si="3"/>
        <v>0</v>
      </c>
      <c r="AA30" s="35">
        <f t="shared" si="4"/>
        <v>0</v>
      </c>
      <c r="AB30" s="265"/>
      <c r="AC30" s="37"/>
      <c r="AD30" s="38"/>
      <c r="AE30" s="143" t="s">
        <v>58</v>
      </c>
      <c r="AF30" s="38"/>
      <c r="AG30" s="38"/>
      <c r="AH30" s="399"/>
      <c r="AI30" s="400"/>
      <c r="AJ30" s="38"/>
      <c r="AK30" s="38"/>
      <c r="AL30" s="38"/>
      <c r="AM30" s="38"/>
      <c r="AN30" s="143" t="s">
        <v>58</v>
      </c>
      <c r="AO30" s="38"/>
      <c r="AP30" s="38"/>
      <c r="AQ30" s="38"/>
      <c r="AR30" s="143" t="s">
        <v>58</v>
      </c>
      <c r="AS30" s="38"/>
      <c r="AT30" s="38"/>
      <c r="AU30" s="38"/>
    </row>
    <row r="31" spans="1:47" ht="18.75" customHeight="1" thickBot="1">
      <c r="A31" s="6" t="str">
        <f>[1]Donnees!B28</f>
        <v>LEFEVRE</v>
      </c>
      <c r="B31" s="6" t="str">
        <f>[1]Donnees!C28</f>
        <v>Didier</v>
      </c>
      <c r="C31" s="127">
        <f>COUNTIF('CDT ROUT'!C31:$AL31,"A")</f>
        <v>0</v>
      </c>
      <c r="D31" s="34">
        <f>COUNTIF('CDT ROUT'!$C31:$AL31,"B")</f>
        <v>0</v>
      </c>
      <c r="E31" s="34">
        <f>COUNTIF('CDT ROUT'!$C31:$AL31,"C")</f>
        <v>0</v>
      </c>
      <c r="F31" s="34">
        <f>COUNTIF('CDT ROUT'!$C31:$AL31,"D")</f>
        <v>0</v>
      </c>
      <c r="G31" s="32">
        <f>COUNTIF('CDT ROUT'!$C31:$AL31,"0")</f>
        <v>0</v>
      </c>
      <c r="H31" s="33">
        <f>COUNTIF('IMPR FAC'!$C10:$AJ10,"A")</f>
        <v>0</v>
      </c>
      <c r="I31" s="34">
        <f>COUNTIF('IMPR FAC'!$C10:$AJ10,"B")</f>
        <v>0</v>
      </c>
      <c r="J31" s="34">
        <f>COUNTIF('IMPR FAC'!$C10:$AJ10,"C")</f>
        <v>0</v>
      </c>
      <c r="K31" s="34">
        <f>COUNTIF('IMPR FAC'!$C10:$AJ10,"D")</f>
        <v>0</v>
      </c>
      <c r="L31" s="274">
        <f>COUNTIF('IMPR FAC'!C10:AJ10,"0")</f>
        <v>0</v>
      </c>
      <c r="M31" s="33"/>
      <c r="N31" s="34"/>
      <c r="O31" s="34"/>
      <c r="P31" s="34"/>
      <c r="Q31" s="274"/>
      <c r="R31" s="33">
        <f>COUNTIF(COMMUN!$C30:$AD30,"A")</f>
        <v>0</v>
      </c>
      <c r="S31" s="34">
        <f>COUNTIF(COMMUN!$C30:$AD30,"B")</f>
        <v>0</v>
      </c>
      <c r="T31" s="34">
        <f>COUNTIF(COMMUN!$C30:$AD30,"C")</f>
        <v>0</v>
      </c>
      <c r="U31" s="34">
        <f>COUNTIF(COMMUN!$C30:$AD30,"D")</f>
        <v>0</v>
      </c>
      <c r="V31" s="274">
        <f>COUNTIF(COMMUN!$C30:$AD30,"0")</f>
        <v>0</v>
      </c>
      <c r="W31" s="260">
        <f t="shared" si="0"/>
        <v>0</v>
      </c>
      <c r="X31" s="36">
        <f t="shared" si="1"/>
        <v>0</v>
      </c>
      <c r="Y31" s="36">
        <f t="shared" si="2"/>
        <v>0</v>
      </c>
      <c r="Z31" s="36">
        <f t="shared" si="3"/>
        <v>0</v>
      </c>
      <c r="AA31" s="35">
        <f t="shared" si="4"/>
        <v>0</v>
      </c>
      <c r="AB31" s="265"/>
      <c r="AC31" s="144" t="s">
        <v>58</v>
      </c>
      <c r="AD31" s="38"/>
      <c r="AE31" s="143" t="s">
        <v>58</v>
      </c>
      <c r="AF31" s="38"/>
      <c r="AG31" s="38"/>
      <c r="AH31" s="399"/>
      <c r="AI31" s="400"/>
      <c r="AJ31" s="38"/>
      <c r="AK31" s="38"/>
      <c r="AL31" s="38"/>
      <c r="AM31" s="38"/>
      <c r="AN31" s="143" t="s">
        <v>58</v>
      </c>
      <c r="AO31" s="38"/>
      <c r="AP31" s="38"/>
      <c r="AQ31" s="38"/>
      <c r="AR31" s="143" t="s">
        <v>58</v>
      </c>
      <c r="AS31" s="38"/>
      <c r="AT31" s="38"/>
      <c r="AU31" s="38"/>
    </row>
    <row r="32" spans="1:47" ht="18.75" customHeight="1" thickBot="1">
      <c r="A32" s="6" t="str">
        <f>[1]Donnees!B29</f>
        <v>MACAREZ</v>
      </c>
      <c r="B32" s="6" t="str">
        <f>[1]Donnees!C29</f>
        <v>Sandrine</v>
      </c>
      <c r="C32" s="127">
        <f>COUNTIF('CDT ROUT'!C32:$AL32,"A")</f>
        <v>0</v>
      </c>
      <c r="D32" s="34">
        <f>COUNTIF('CDT ROUT'!$C32:$AL32,"B")</f>
        <v>0</v>
      </c>
      <c r="E32" s="34">
        <f>COUNTIF('CDT ROUT'!$C32:$AL32,"C")</f>
        <v>0</v>
      </c>
      <c r="F32" s="34">
        <f>COUNTIF('CDT ROUT'!$C32:$AL32,"D")</f>
        <v>0</v>
      </c>
      <c r="G32" s="32">
        <f>COUNTIF('CDT ROUT'!$C32:$AL32,"0")</f>
        <v>0</v>
      </c>
      <c r="H32" s="33"/>
      <c r="I32" s="34"/>
      <c r="J32" s="34"/>
      <c r="K32" s="34"/>
      <c r="L32" s="274"/>
      <c r="M32" s="33"/>
      <c r="N32" s="34"/>
      <c r="O32" s="34"/>
      <c r="P32" s="34"/>
      <c r="Q32" s="274"/>
      <c r="R32" s="33">
        <f>COUNTIF(COMMUN!$C31:$AD31,"A")</f>
        <v>0</v>
      </c>
      <c r="S32" s="34">
        <f>COUNTIF(COMMUN!$C31:$AD31,"B")</f>
        <v>0</v>
      </c>
      <c r="T32" s="34">
        <f>COUNTIF(COMMUN!$C31:$AD31,"C")</f>
        <v>0</v>
      </c>
      <c r="U32" s="34">
        <f>COUNTIF(COMMUN!$C31:$AD31,"D")</f>
        <v>0</v>
      </c>
      <c r="V32" s="274">
        <f>COUNTIF(COMMUN!$C31:$AD31,"0")</f>
        <v>0</v>
      </c>
      <c r="W32" s="260">
        <f t="shared" si="0"/>
        <v>0</v>
      </c>
      <c r="X32" s="36">
        <f t="shared" si="1"/>
        <v>0</v>
      </c>
      <c r="Y32" s="36">
        <f t="shared" si="2"/>
        <v>0</v>
      </c>
      <c r="Z32" s="36">
        <f t="shared" si="3"/>
        <v>0</v>
      </c>
      <c r="AA32" s="35">
        <f t="shared" si="4"/>
        <v>0</v>
      </c>
      <c r="AB32" s="265"/>
      <c r="AC32" s="37"/>
      <c r="AD32" s="143" t="s">
        <v>58</v>
      </c>
      <c r="AE32" s="38"/>
      <c r="AF32" s="38"/>
      <c r="AG32" s="38"/>
      <c r="AH32" s="399"/>
      <c r="AI32" s="400"/>
      <c r="AJ32" s="38"/>
      <c r="AK32" s="38"/>
      <c r="AL32" s="38"/>
      <c r="AM32" s="38"/>
      <c r="AN32" s="143" t="s">
        <v>58</v>
      </c>
      <c r="AO32" s="38"/>
      <c r="AP32" s="38"/>
      <c r="AQ32" s="38"/>
      <c r="AR32" s="143" t="s">
        <v>58</v>
      </c>
      <c r="AS32" s="38"/>
      <c r="AT32" s="38"/>
      <c r="AU32" s="38"/>
    </row>
    <row r="33" spans="1:47" ht="18.75" customHeight="1" thickBot="1">
      <c r="A33" s="6" t="str">
        <f>[1]Donnees!B30</f>
        <v>MARQUANT</v>
      </c>
      <c r="B33" s="6" t="str">
        <f>[1]Donnees!C30</f>
        <v>Sébastien</v>
      </c>
      <c r="C33" s="127">
        <f>COUNTIF('CDT ROUT'!C33:$AL33,"A")</f>
        <v>0</v>
      </c>
      <c r="D33" s="34">
        <f>COUNTIF('CDT ROUT'!$C33:$AL33,"B")</f>
        <v>0</v>
      </c>
      <c r="E33" s="34">
        <f>COUNTIF('CDT ROUT'!$C33:$AL33,"C")</f>
        <v>0</v>
      </c>
      <c r="F33" s="34">
        <f>COUNTIF('CDT ROUT'!$C33:$AL33,"D")</f>
        <v>0</v>
      </c>
      <c r="G33" s="32">
        <f>COUNTIF('CDT ROUT'!$C33:$AL33,"0")</f>
        <v>0</v>
      </c>
      <c r="H33" s="33"/>
      <c r="I33" s="34"/>
      <c r="J33" s="34"/>
      <c r="K33" s="34"/>
      <c r="L33" s="274"/>
      <c r="M33" s="33"/>
      <c r="N33" s="34"/>
      <c r="O33" s="34"/>
      <c r="P33" s="34"/>
      <c r="Q33" s="274"/>
      <c r="R33" s="33">
        <f>COUNTIF(COMMUN!$C32:$AD32,"A")</f>
        <v>0</v>
      </c>
      <c r="S33" s="34">
        <f>COUNTIF(COMMUN!$C32:$AD32,"B")</f>
        <v>0</v>
      </c>
      <c r="T33" s="34">
        <f>COUNTIF(COMMUN!$C32:$AD32,"C")</f>
        <v>0</v>
      </c>
      <c r="U33" s="34">
        <f>COUNTIF(COMMUN!$C32:$AD32,"D")</f>
        <v>0</v>
      </c>
      <c r="V33" s="274">
        <f>COUNTIF(COMMUN!$C32:$AD32,"0")</f>
        <v>0</v>
      </c>
      <c r="W33" s="260">
        <f t="shared" si="0"/>
        <v>0</v>
      </c>
      <c r="X33" s="36">
        <f t="shared" si="1"/>
        <v>0</v>
      </c>
      <c r="Y33" s="36">
        <f t="shared" si="2"/>
        <v>0</v>
      </c>
      <c r="Z33" s="36">
        <f t="shared" si="3"/>
        <v>0</v>
      </c>
      <c r="AA33" s="35">
        <f t="shared" si="4"/>
        <v>0</v>
      </c>
      <c r="AB33" s="265"/>
      <c r="AC33" s="37"/>
      <c r="AD33" s="143" t="s">
        <v>58</v>
      </c>
      <c r="AE33" s="38"/>
      <c r="AF33" s="38"/>
      <c r="AG33" s="38"/>
      <c r="AH33" s="399"/>
      <c r="AI33" s="400"/>
      <c r="AJ33" s="38"/>
      <c r="AK33" s="38"/>
      <c r="AL33" s="38"/>
      <c r="AM33" s="38"/>
      <c r="AN33" s="143" t="s">
        <v>58</v>
      </c>
      <c r="AO33" s="38"/>
      <c r="AP33" s="38"/>
      <c r="AQ33" s="38"/>
      <c r="AR33" s="143" t="s">
        <v>58</v>
      </c>
      <c r="AS33" s="38"/>
      <c r="AT33" s="38"/>
      <c r="AU33" s="38"/>
    </row>
    <row r="34" spans="1:47" ht="18.75" customHeight="1" thickBot="1">
      <c r="A34" s="6" t="str">
        <f>[1]Donnees!B32</f>
        <v>MENIVALLE</v>
      </c>
      <c r="B34" s="6" t="str">
        <f>[1]Donnees!C32</f>
        <v>Raymond</v>
      </c>
      <c r="C34" s="127">
        <f>COUNTIF('CDT ROUT'!C34:$AL34,"A")</f>
        <v>0</v>
      </c>
      <c r="D34" s="34">
        <f>COUNTIF('CDT ROUT'!$C34:$AL34,"B")</f>
        <v>0</v>
      </c>
      <c r="E34" s="34">
        <f>COUNTIF('CDT ROUT'!$C34:$AL34,"C")</f>
        <v>0</v>
      </c>
      <c r="F34" s="34">
        <f>COUNTIF('CDT ROUT'!$C34:$AL34,"D")</f>
        <v>0</v>
      </c>
      <c r="G34" s="32">
        <f>COUNTIF('CDT ROUT'!$C34:$AL34,"0")</f>
        <v>0</v>
      </c>
      <c r="H34" s="33"/>
      <c r="I34" s="34"/>
      <c r="J34" s="34"/>
      <c r="K34" s="34"/>
      <c r="L34" s="274"/>
      <c r="M34" s="33"/>
      <c r="N34" s="34"/>
      <c r="O34" s="34"/>
      <c r="P34" s="34"/>
      <c r="Q34" s="274"/>
      <c r="R34" s="33">
        <f>COUNTIF(COMMUN!$C33:$AD33,"A")</f>
        <v>0</v>
      </c>
      <c r="S34" s="34">
        <f>COUNTIF(COMMUN!$C33:$AD33,"B")</f>
        <v>0</v>
      </c>
      <c r="T34" s="34">
        <f>COUNTIF(COMMUN!$C33:$AD33,"C")</f>
        <v>0</v>
      </c>
      <c r="U34" s="34">
        <f>COUNTIF(COMMUN!$C33:$AD33,"D")</f>
        <v>0</v>
      </c>
      <c r="V34" s="274">
        <f>COUNTIF(COMMUN!$C33:$AD33,"0")</f>
        <v>0</v>
      </c>
      <c r="W34" s="260">
        <f t="shared" si="0"/>
        <v>0</v>
      </c>
      <c r="X34" s="36">
        <f t="shared" si="1"/>
        <v>0</v>
      </c>
      <c r="Y34" s="36">
        <f t="shared" si="2"/>
        <v>0</v>
      </c>
      <c r="Z34" s="36">
        <f t="shared" si="3"/>
        <v>0</v>
      </c>
      <c r="AA34" s="35">
        <f t="shared" si="4"/>
        <v>0</v>
      </c>
      <c r="AB34" s="265"/>
      <c r="AC34" s="37"/>
      <c r="AD34" s="38"/>
      <c r="AE34" s="143" t="s">
        <v>58</v>
      </c>
      <c r="AF34" s="38"/>
      <c r="AG34" s="38"/>
      <c r="AH34" s="399"/>
      <c r="AI34" s="400"/>
      <c r="AJ34" s="38"/>
      <c r="AK34" s="38"/>
      <c r="AL34" s="38"/>
      <c r="AM34" s="38"/>
      <c r="AN34" s="143" t="s">
        <v>58</v>
      </c>
      <c r="AO34" s="38"/>
      <c r="AP34" s="38"/>
      <c r="AQ34" s="38"/>
      <c r="AR34" s="143" t="s">
        <v>58</v>
      </c>
      <c r="AS34" s="38"/>
      <c r="AT34" s="38"/>
      <c r="AU34" s="38"/>
    </row>
    <row r="35" spans="1:47" ht="18.75" customHeight="1" thickBot="1">
      <c r="A35" s="6" t="str">
        <f>[1]Donnees!B33</f>
        <v>NOWAK</v>
      </c>
      <c r="B35" s="6" t="str">
        <f>[1]Donnees!C33</f>
        <v>Antoine</v>
      </c>
      <c r="C35" s="127">
        <f>COUNTIF('CDT ROUT'!C35:$AL35,"A")</f>
        <v>0</v>
      </c>
      <c r="D35" s="34">
        <f>COUNTIF('CDT ROUT'!$C35:$AL35,"B")</f>
        <v>0</v>
      </c>
      <c r="E35" s="34">
        <f>COUNTIF('CDT ROUT'!$C35:$AL35,"C")</f>
        <v>0</v>
      </c>
      <c r="F35" s="34">
        <f>COUNTIF('CDT ROUT'!$C35:$AL35,"D")</f>
        <v>0</v>
      </c>
      <c r="G35" s="32">
        <f>COUNTIF('CDT ROUT'!$C35:$AL35,"0")</f>
        <v>0</v>
      </c>
      <c r="H35" s="33"/>
      <c r="I35" s="34"/>
      <c r="J35" s="34"/>
      <c r="K35" s="34"/>
      <c r="L35" s="274"/>
      <c r="M35" s="33"/>
      <c r="N35" s="34"/>
      <c r="O35" s="34"/>
      <c r="P35" s="34"/>
      <c r="Q35" s="274"/>
      <c r="R35" s="33">
        <f>COUNTIF(COMMUN!$C34:$AD34,"A")</f>
        <v>0</v>
      </c>
      <c r="S35" s="34">
        <f>COUNTIF(COMMUN!$C34:$AD34,"B")</f>
        <v>0</v>
      </c>
      <c r="T35" s="34">
        <f>COUNTIF(COMMUN!$C34:$AD34,"C")</f>
        <v>0</v>
      </c>
      <c r="U35" s="34">
        <f>COUNTIF(COMMUN!$C34:$AD34,"D")</f>
        <v>0</v>
      </c>
      <c r="V35" s="274">
        <f>COUNTIF(COMMUN!$C34:$AD34,"0")</f>
        <v>0</v>
      </c>
      <c r="W35" s="260">
        <f t="shared" si="0"/>
        <v>0</v>
      </c>
      <c r="X35" s="36">
        <f t="shared" si="1"/>
        <v>0</v>
      </c>
      <c r="Y35" s="36">
        <f t="shared" si="2"/>
        <v>0</v>
      </c>
      <c r="Z35" s="36">
        <f t="shared" si="3"/>
        <v>0</v>
      </c>
      <c r="AA35" s="35">
        <f t="shared" si="4"/>
        <v>0</v>
      </c>
      <c r="AB35" s="265"/>
      <c r="AC35" s="37"/>
      <c r="AD35" s="38"/>
      <c r="AE35" s="143" t="s">
        <v>58</v>
      </c>
      <c r="AF35" s="38"/>
      <c r="AG35" s="38"/>
      <c r="AH35" s="399"/>
      <c r="AI35" s="400"/>
      <c r="AJ35" s="38"/>
      <c r="AK35" s="38"/>
      <c r="AL35" s="38"/>
      <c r="AM35" s="38"/>
      <c r="AN35" s="143" t="s">
        <v>58</v>
      </c>
      <c r="AO35" s="38"/>
      <c r="AP35" s="38"/>
      <c r="AQ35" s="38"/>
      <c r="AR35" s="143" t="s">
        <v>58</v>
      </c>
      <c r="AS35" s="38"/>
      <c r="AT35" s="38"/>
      <c r="AU35" s="38"/>
    </row>
    <row r="36" spans="1:47" ht="18.75" customHeight="1" thickBot="1">
      <c r="A36" s="149" t="s">
        <v>68</v>
      </c>
      <c r="B36" s="149" t="s">
        <v>69</v>
      </c>
      <c r="C36" s="127">
        <f>COUNTIF('CDT ROUT'!C36:$AL36,"A")</f>
        <v>0</v>
      </c>
      <c r="D36" s="34">
        <f>COUNTIF('CDT ROUT'!$C36:$AL36,"B")</f>
        <v>0</v>
      </c>
      <c r="E36" s="34">
        <f>COUNTIF('CDT ROUT'!$C36:$AL36,"C")</f>
        <v>0</v>
      </c>
      <c r="F36" s="34">
        <f>COUNTIF('CDT ROUT'!$C36:$AL36,"D")</f>
        <v>0</v>
      </c>
      <c r="G36" s="32">
        <f>COUNTIF('CDT ROUT'!$C36:$AL36,"0")</f>
        <v>0</v>
      </c>
      <c r="H36" s="33"/>
      <c r="I36" s="34"/>
      <c r="J36" s="34"/>
      <c r="K36" s="34"/>
      <c r="L36" s="274"/>
      <c r="M36" s="33"/>
      <c r="N36" s="34"/>
      <c r="O36" s="34"/>
      <c r="P36" s="34"/>
      <c r="Q36" s="274"/>
      <c r="R36" s="33">
        <f>COUNTIF(COMMUN!$C35:$AD35,"A")</f>
        <v>0</v>
      </c>
      <c r="S36" s="34">
        <f>COUNTIF(COMMUN!$C35:$AD35,"B")</f>
        <v>0</v>
      </c>
      <c r="T36" s="34">
        <f>COUNTIF(COMMUN!$C35:$AD35,"C")</f>
        <v>0</v>
      </c>
      <c r="U36" s="34">
        <f>COUNTIF(COMMUN!$C35:$AD35,"D")</f>
        <v>0</v>
      </c>
      <c r="V36" s="274">
        <f>COUNTIF(COMMUN!$C35:$AD35,"0")</f>
        <v>0</v>
      </c>
      <c r="W36" s="260">
        <f t="shared" si="0"/>
        <v>0</v>
      </c>
      <c r="X36" s="36">
        <f t="shared" si="1"/>
        <v>0</v>
      </c>
      <c r="Y36" s="36">
        <f t="shared" si="2"/>
        <v>0</v>
      </c>
      <c r="Z36" s="36">
        <f t="shared" si="3"/>
        <v>0</v>
      </c>
      <c r="AA36" s="35">
        <f t="shared" si="4"/>
        <v>0</v>
      </c>
      <c r="AB36" s="265"/>
      <c r="AC36" s="37"/>
      <c r="AD36" s="38"/>
      <c r="AE36" s="143"/>
      <c r="AF36" s="38"/>
      <c r="AG36" s="38"/>
      <c r="AH36" s="146"/>
      <c r="AI36" s="147"/>
      <c r="AJ36" s="38"/>
      <c r="AK36" s="38"/>
      <c r="AL36" s="38"/>
      <c r="AM36" s="38"/>
      <c r="AN36" s="143"/>
      <c r="AO36" s="38"/>
      <c r="AP36" s="38"/>
      <c r="AQ36" s="38"/>
      <c r="AR36" s="143"/>
      <c r="AS36" s="38"/>
      <c r="AT36" s="38"/>
      <c r="AU36" s="38"/>
    </row>
    <row r="37" spans="1:47" ht="18.75" customHeight="1" thickBot="1">
      <c r="A37" s="6" t="str">
        <f>[1]Donnees!B34</f>
        <v>POMART</v>
      </c>
      <c r="B37" s="6" t="str">
        <f>[1]Donnees!C34</f>
        <v>Grégory</v>
      </c>
      <c r="C37" s="127">
        <f>COUNTIF('CDT ROUT'!C37:$AL37,"A")</f>
        <v>0</v>
      </c>
      <c r="D37" s="34">
        <f>COUNTIF('CDT ROUT'!$C37:$AL37,"B")</f>
        <v>0</v>
      </c>
      <c r="E37" s="34">
        <f>COUNTIF('CDT ROUT'!$C37:$AL37,"C")</f>
        <v>0</v>
      </c>
      <c r="F37" s="34">
        <f>COUNTIF('CDT ROUT'!$C37:$AL37,"D")</f>
        <v>0</v>
      </c>
      <c r="G37" s="32">
        <f>COUNTIF('CDT ROUT'!$C37:$AL37,"0")</f>
        <v>0</v>
      </c>
      <c r="H37" s="33">
        <f>COUNTIF('IMPR FAC'!$C11:$AJ11,"A")</f>
        <v>0</v>
      </c>
      <c r="I37" s="34">
        <f>COUNTIF('IMPR FAC'!$C11:$AJ11,"B")</f>
        <v>0</v>
      </c>
      <c r="J37" s="34">
        <f>COUNTIF('IMPR FAC'!$C11:$AJ11,"C")</f>
        <v>0</v>
      </c>
      <c r="K37" s="34">
        <f>COUNTIF('IMPR FAC'!$C11:$AJ11,"D")</f>
        <v>0</v>
      </c>
      <c r="L37" s="274">
        <f>COUNTIF('IMPR FAC'!C16:AJ16,"0")</f>
        <v>0</v>
      </c>
      <c r="M37" s="33"/>
      <c r="N37" s="34"/>
      <c r="O37" s="34"/>
      <c r="P37" s="34"/>
      <c r="Q37" s="274"/>
      <c r="R37" s="33">
        <f>COUNTIF(COMMUN!$C36:$AD36,"A")</f>
        <v>0</v>
      </c>
      <c r="S37" s="34">
        <f>COUNTIF(COMMUN!$C36:$AD36,"B")</f>
        <v>0</v>
      </c>
      <c r="T37" s="34">
        <f>COUNTIF(COMMUN!$C36:$AD36,"C")</f>
        <v>0</v>
      </c>
      <c r="U37" s="34">
        <f>COUNTIF(COMMUN!$C36:$AD36,"D")</f>
        <v>0</v>
      </c>
      <c r="V37" s="274">
        <f>COUNTIF(COMMUN!$C36:$AD36,"0")</f>
        <v>0</v>
      </c>
      <c r="W37" s="260">
        <f t="shared" si="0"/>
        <v>0</v>
      </c>
      <c r="X37" s="36">
        <f t="shared" si="1"/>
        <v>0</v>
      </c>
      <c r="Y37" s="36">
        <f t="shared" si="2"/>
        <v>0</v>
      </c>
      <c r="Z37" s="36">
        <f t="shared" si="3"/>
        <v>0</v>
      </c>
      <c r="AA37" s="35">
        <f t="shared" si="4"/>
        <v>0</v>
      </c>
      <c r="AB37" s="265"/>
      <c r="AC37" s="37"/>
      <c r="AD37" s="38"/>
      <c r="AE37" s="38"/>
      <c r="AF37" s="38"/>
      <c r="AG37" s="38"/>
      <c r="AH37" s="399"/>
      <c r="AI37" s="400"/>
      <c r="AJ37" s="38"/>
      <c r="AK37" s="38"/>
      <c r="AL37" s="38"/>
      <c r="AM37" s="38"/>
      <c r="AN37" s="143" t="s">
        <v>58</v>
      </c>
      <c r="AO37" s="38"/>
      <c r="AP37" s="38"/>
      <c r="AQ37" s="143" t="s">
        <v>61</v>
      </c>
      <c r="AR37" s="143"/>
      <c r="AS37" s="143" t="s">
        <v>58</v>
      </c>
      <c r="AT37" s="38"/>
      <c r="AU37" s="38"/>
    </row>
    <row r="38" spans="1:47" ht="18.75" customHeight="1" thickBot="1">
      <c r="A38" s="149" t="s">
        <v>66</v>
      </c>
      <c r="B38" s="149" t="s">
        <v>67</v>
      </c>
      <c r="C38" s="127">
        <f>COUNTIF('CDT ROUT'!C38:$AL38,"A")</f>
        <v>0</v>
      </c>
      <c r="D38" s="34">
        <f>COUNTIF('CDT ROUT'!$C38:$AL38,"B")</f>
        <v>0</v>
      </c>
      <c r="E38" s="34">
        <f>COUNTIF('CDT ROUT'!$C38:$AL38,"C")</f>
        <v>0</v>
      </c>
      <c r="F38" s="34">
        <f>COUNTIF('CDT ROUT'!$C38:$AL38,"D")</f>
        <v>0</v>
      </c>
      <c r="G38" s="32">
        <f>COUNTIF('CDT ROUT'!$C38:$AL38,"0")</f>
        <v>0</v>
      </c>
      <c r="H38" s="33"/>
      <c r="I38" s="34"/>
      <c r="J38" s="34"/>
      <c r="K38" s="34"/>
      <c r="L38" s="274"/>
      <c r="M38" s="33"/>
      <c r="N38" s="34"/>
      <c r="O38" s="34"/>
      <c r="P38" s="34"/>
      <c r="Q38" s="274"/>
      <c r="R38" s="33">
        <f>COUNTIF(COMMUN!$C37:$AD37,"A")</f>
        <v>0</v>
      </c>
      <c r="S38" s="34">
        <f>COUNTIF(COMMUN!$C37:$AD37,"B")</f>
        <v>0</v>
      </c>
      <c r="T38" s="34">
        <f>COUNTIF(COMMUN!$C37:$AD37,"C")</f>
        <v>0</v>
      </c>
      <c r="U38" s="34">
        <f>COUNTIF(COMMUN!$C37:$AD37,"D")</f>
        <v>0</v>
      </c>
      <c r="V38" s="274">
        <f>COUNTIF(COMMUN!$C37:$AD37,"0")</f>
        <v>0</v>
      </c>
      <c r="W38" s="260">
        <f t="shared" si="0"/>
        <v>0</v>
      </c>
      <c r="X38" s="36">
        <f t="shared" si="1"/>
        <v>0</v>
      </c>
      <c r="Y38" s="36">
        <f t="shared" si="2"/>
        <v>0</v>
      </c>
      <c r="Z38" s="36">
        <f t="shared" si="3"/>
        <v>0</v>
      </c>
      <c r="AA38" s="35">
        <f t="shared" si="4"/>
        <v>0</v>
      </c>
      <c r="AB38" s="265"/>
      <c r="AC38" s="37"/>
      <c r="AD38" s="38"/>
      <c r="AE38" s="38"/>
      <c r="AF38" s="38"/>
      <c r="AG38" s="38"/>
      <c r="AH38" s="146"/>
      <c r="AI38" s="147"/>
      <c r="AJ38" s="38"/>
      <c r="AK38" s="38"/>
      <c r="AL38" s="38"/>
      <c r="AM38" s="38"/>
      <c r="AN38" s="143"/>
      <c r="AO38" s="38"/>
      <c r="AP38" s="38"/>
      <c r="AQ38" s="143"/>
      <c r="AR38" s="143"/>
      <c r="AS38" s="143"/>
      <c r="AT38" s="38"/>
      <c r="AU38" s="38"/>
    </row>
    <row r="39" spans="1:47" ht="18.75" customHeight="1" thickBot="1">
      <c r="A39" s="6" t="str">
        <f>[1]Donnees!B36</f>
        <v>SCALBERT</v>
      </c>
      <c r="B39" s="6" t="str">
        <f>[1]Donnees!C36</f>
        <v>Rémi</v>
      </c>
      <c r="C39" s="127">
        <f>COUNTIF('CDT ROUT'!C39:$AL39,"A")</f>
        <v>0</v>
      </c>
      <c r="D39" s="34">
        <f>COUNTIF('CDT ROUT'!$C39:$AL39,"B")</f>
        <v>0</v>
      </c>
      <c r="E39" s="34">
        <f>COUNTIF('CDT ROUT'!$C39:$AL39,"C")</f>
        <v>0</v>
      </c>
      <c r="F39" s="34">
        <f>COUNTIF('CDT ROUT'!$C39:$AL39,"D")</f>
        <v>0</v>
      </c>
      <c r="G39" s="32">
        <f>COUNTIF('CDT ROUT'!$C39:$AL39,"0")</f>
        <v>0</v>
      </c>
      <c r="H39" s="33"/>
      <c r="I39" s="34"/>
      <c r="J39" s="34"/>
      <c r="K39" s="34"/>
      <c r="L39" s="274"/>
      <c r="M39" s="33">
        <f>COUNTIF('IMPR FAC'!$C24:$S24,"A")</f>
        <v>0</v>
      </c>
      <c r="N39" s="34">
        <f>COUNTIF('IMPR FAC'!$C24:$S24,"B")</f>
        <v>0</v>
      </c>
      <c r="O39" s="34">
        <f>COUNTIF('IMPR FAC'!$C24:$S24,"C")</f>
        <v>0</v>
      </c>
      <c r="P39" s="34">
        <f>COUNTIF('IMPR FAC'!$C24:$S24,"D")</f>
        <v>0</v>
      </c>
      <c r="Q39" s="274">
        <f>COUNTIF('IMPR FAC'!$C24:$S24,"0")</f>
        <v>0</v>
      </c>
      <c r="R39" s="33">
        <f>COUNTIF(COMMUN!$C38:$AD38,"A")</f>
        <v>0</v>
      </c>
      <c r="S39" s="34">
        <f>COUNTIF(COMMUN!$C38:$AD38,"B")</f>
        <v>0</v>
      </c>
      <c r="T39" s="34">
        <f>COUNTIF(COMMUN!$C38:$AD38,"C")</f>
        <v>0</v>
      </c>
      <c r="U39" s="34">
        <f>COUNTIF(COMMUN!$C38:$AD38,"D")</f>
        <v>0</v>
      </c>
      <c r="V39" s="274">
        <f>COUNTIF(COMMUN!$C38:$AD38,"0")</f>
        <v>0</v>
      </c>
      <c r="W39" s="260">
        <f t="shared" si="0"/>
        <v>0</v>
      </c>
      <c r="X39" s="36">
        <f t="shared" si="1"/>
        <v>0</v>
      </c>
      <c r="Y39" s="36">
        <f t="shared" si="2"/>
        <v>0</v>
      </c>
      <c r="Z39" s="36">
        <f t="shared" si="3"/>
        <v>0</v>
      </c>
      <c r="AA39" s="35">
        <f t="shared" si="4"/>
        <v>0</v>
      </c>
      <c r="AB39" s="265"/>
      <c r="AC39" s="37"/>
      <c r="AD39" s="38"/>
      <c r="AE39" s="143" t="s">
        <v>58</v>
      </c>
      <c r="AF39" s="38"/>
      <c r="AG39" s="38"/>
      <c r="AH39" s="399"/>
      <c r="AI39" s="400"/>
      <c r="AJ39" s="38"/>
      <c r="AK39" s="38"/>
      <c r="AL39" s="38"/>
      <c r="AM39" s="38"/>
      <c r="AN39" s="143" t="s">
        <v>58</v>
      </c>
      <c r="AO39" s="38"/>
      <c r="AP39" s="38"/>
      <c r="AQ39" s="38"/>
      <c r="AR39" s="143" t="s">
        <v>58</v>
      </c>
      <c r="AS39" s="38"/>
      <c r="AT39" s="38"/>
      <c r="AU39" s="38"/>
    </row>
    <row r="40" spans="1:47" ht="18.75" customHeight="1" thickBot="1">
      <c r="A40" s="6" t="str">
        <f>[1]Donnees!B37</f>
        <v>SIMONIN</v>
      </c>
      <c r="B40" s="6" t="str">
        <f>[1]Donnees!C37</f>
        <v>Jérôme</v>
      </c>
      <c r="C40" s="127">
        <f>COUNTIF('CDT ROUT'!C40:$AL40,"A")</f>
        <v>0</v>
      </c>
      <c r="D40" s="34">
        <f>COUNTIF('CDT ROUT'!$C40:$AL40,"B")</f>
        <v>0</v>
      </c>
      <c r="E40" s="34">
        <f>COUNTIF('CDT ROUT'!$C40:$AL40,"C")</f>
        <v>0</v>
      </c>
      <c r="F40" s="34">
        <f>COUNTIF('CDT ROUT'!$C40:$AL40,"D")</f>
        <v>0</v>
      </c>
      <c r="G40" s="32">
        <f>COUNTIF('CDT ROUT'!$C40:$AL40,"0")</f>
        <v>0</v>
      </c>
      <c r="H40" s="33"/>
      <c r="I40" s="34"/>
      <c r="J40" s="34"/>
      <c r="K40" s="34"/>
      <c r="L40" s="274"/>
      <c r="M40" s="33"/>
      <c r="N40" s="34"/>
      <c r="O40" s="34"/>
      <c r="P40" s="34"/>
      <c r="Q40" s="274"/>
      <c r="R40" s="33">
        <f>COUNTIF(COMMUN!$C39:$AD39,"A")</f>
        <v>0</v>
      </c>
      <c r="S40" s="34">
        <f>COUNTIF(COMMUN!$C39:$AD39,"B")</f>
        <v>0</v>
      </c>
      <c r="T40" s="34">
        <f>COUNTIF(COMMUN!$C39:$AD39,"C")</f>
        <v>0</v>
      </c>
      <c r="U40" s="34">
        <f>COUNTIF(COMMUN!$C39:$AD39,"D")</f>
        <v>0</v>
      </c>
      <c r="V40" s="274">
        <f>COUNTIF(COMMUN!$C39:$AD39,"0")</f>
        <v>0</v>
      </c>
      <c r="W40" s="260">
        <f t="shared" si="0"/>
        <v>0</v>
      </c>
      <c r="X40" s="36">
        <f t="shared" si="1"/>
        <v>0</v>
      </c>
      <c r="Y40" s="36">
        <f t="shared" si="2"/>
        <v>0</v>
      </c>
      <c r="Z40" s="36">
        <f t="shared" si="3"/>
        <v>0</v>
      </c>
      <c r="AA40" s="35">
        <f t="shared" si="4"/>
        <v>0</v>
      </c>
      <c r="AB40" s="265"/>
      <c r="AC40" s="37"/>
      <c r="AD40" s="143"/>
      <c r="AE40" s="143"/>
      <c r="AF40" s="38"/>
      <c r="AG40" s="38"/>
      <c r="AH40" s="399"/>
      <c r="AI40" s="400"/>
      <c r="AJ40" s="38"/>
      <c r="AK40" s="38"/>
      <c r="AL40" s="38"/>
      <c r="AM40" s="38"/>
      <c r="AN40" s="143" t="s">
        <v>58</v>
      </c>
      <c r="AO40" s="38"/>
      <c r="AP40" s="38"/>
      <c r="AQ40" s="38"/>
      <c r="AR40" s="143" t="s">
        <v>58</v>
      </c>
      <c r="AS40" s="38"/>
      <c r="AT40" s="38"/>
      <c r="AU40" s="38"/>
    </row>
    <row r="41" spans="1:47" ht="18.75" customHeight="1" thickBot="1">
      <c r="A41" s="6" t="str">
        <f>[1]Donnees!B38</f>
        <v>SORICELLI</v>
      </c>
      <c r="B41" s="6" t="str">
        <f>[1]Donnees!C38</f>
        <v>Natalino</v>
      </c>
      <c r="C41" s="127">
        <f>COUNTIF('CDT ROUT'!C41:$AL41,"A")</f>
        <v>0</v>
      </c>
      <c r="D41" s="34">
        <f>COUNTIF('CDT ROUT'!$C41:$AL41,"B")</f>
        <v>0</v>
      </c>
      <c r="E41" s="34">
        <f>COUNTIF('CDT ROUT'!$C41:$AL41,"C")</f>
        <v>0</v>
      </c>
      <c r="F41" s="34">
        <f>COUNTIF('CDT ROUT'!$C41:$AL41,"D")</f>
        <v>0</v>
      </c>
      <c r="G41" s="32">
        <f>COUNTIF('CDT ROUT'!$C41:$AL41,"0")</f>
        <v>0</v>
      </c>
      <c r="H41" s="33"/>
      <c r="I41" s="34"/>
      <c r="J41" s="34"/>
      <c r="K41" s="34"/>
      <c r="L41" s="274"/>
      <c r="M41" s="33"/>
      <c r="N41" s="34"/>
      <c r="O41" s="34"/>
      <c r="P41" s="34"/>
      <c r="Q41" s="274"/>
      <c r="R41" s="33">
        <f>COUNTIF(COMMUN!$C40:$AD40,"A")</f>
        <v>0</v>
      </c>
      <c r="S41" s="34">
        <f>COUNTIF(COMMUN!$C40:$AD40,"B")</f>
        <v>0</v>
      </c>
      <c r="T41" s="34">
        <f>COUNTIF(COMMUN!$C40:$AD40,"C")</f>
        <v>0</v>
      </c>
      <c r="U41" s="34">
        <f>COUNTIF(COMMUN!$C40:$AD40,"D")</f>
        <v>0</v>
      </c>
      <c r="V41" s="274">
        <f>COUNTIF(COMMUN!$C40:$AD40,"0")</f>
        <v>0</v>
      </c>
      <c r="W41" s="260">
        <f t="shared" si="0"/>
        <v>0</v>
      </c>
      <c r="X41" s="36">
        <f t="shared" si="1"/>
        <v>0</v>
      </c>
      <c r="Y41" s="36">
        <f t="shared" si="2"/>
        <v>0</v>
      </c>
      <c r="Z41" s="36">
        <f t="shared" si="3"/>
        <v>0</v>
      </c>
      <c r="AA41" s="35">
        <f t="shared" si="4"/>
        <v>0</v>
      </c>
      <c r="AB41" s="265"/>
      <c r="AC41" s="37"/>
      <c r="AD41" s="38"/>
      <c r="AE41" s="143" t="s">
        <v>58</v>
      </c>
      <c r="AF41" s="38"/>
      <c r="AG41" s="38"/>
      <c r="AH41" s="399"/>
      <c r="AI41" s="400"/>
      <c r="AJ41" s="38"/>
      <c r="AK41" s="38"/>
      <c r="AL41" s="38"/>
      <c r="AM41" s="143" t="s">
        <v>58</v>
      </c>
      <c r="AN41" s="143"/>
      <c r="AO41" s="38"/>
      <c r="AP41" s="38"/>
      <c r="AQ41" s="143" t="s">
        <v>60</v>
      </c>
      <c r="AR41" s="143"/>
      <c r="AS41" s="143" t="s">
        <v>58</v>
      </c>
      <c r="AT41" s="38"/>
      <c r="AU41" s="38"/>
    </row>
    <row r="42" spans="1:47" ht="18.75" customHeight="1" thickBot="1">
      <c r="A42" s="6" t="str">
        <f>[1]Donnees!B39</f>
        <v>VAESKEN</v>
      </c>
      <c r="B42" s="6" t="str">
        <f>[1]Donnees!C39</f>
        <v>Marie-Louise</v>
      </c>
      <c r="C42" s="127">
        <f>COUNTIF('CDT ROUT'!C42:$AL42,"A")</f>
        <v>0</v>
      </c>
      <c r="D42" s="34">
        <f>COUNTIF('CDT ROUT'!$C42:$AL42,"B")</f>
        <v>0</v>
      </c>
      <c r="E42" s="34">
        <f>COUNTIF('CDT ROUT'!$C42:$AL42,"C")</f>
        <v>0</v>
      </c>
      <c r="F42" s="34">
        <f>COUNTIF('CDT ROUT'!$C42:$AL42,"D")</f>
        <v>0</v>
      </c>
      <c r="G42" s="32">
        <f>COUNTIF('CDT ROUT'!$C42:$AL42,"0")</f>
        <v>0</v>
      </c>
      <c r="H42" s="33"/>
      <c r="I42" s="34"/>
      <c r="J42" s="34"/>
      <c r="K42" s="34"/>
      <c r="L42" s="274"/>
      <c r="M42" s="33"/>
      <c r="N42" s="34"/>
      <c r="O42" s="34"/>
      <c r="P42" s="34"/>
      <c r="Q42" s="274"/>
      <c r="R42" s="33">
        <f>COUNTIF(COMMUN!$C41:$AD41,"A")</f>
        <v>0</v>
      </c>
      <c r="S42" s="34">
        <f>COUNTIF(COMMUN!$C41:$AD41,"B")</f>
        <v>0</v>
      </c>
      <c r="T42" s="34">
        <f>COUNTIF(COMMUN!$C41:$AD41,"C")</f>
        <v>0</v>
      </c>
      <c r="U42" s="34">
        <f>COUNTIF(COMMUN!$C41:$AD41,"D")</f>
        <v>0</v>
      </c>
      <c r="V42" s="274">
        <f>COUNTIF(COMMUN!$C41:$AD41,"0")</f>
        <v>0</v>
      </c>
      <c r="W42" s="260">
        <f t="shared" si="0"/>
        <v>0</v>
      </c>
      <c r="X42" s="36">
        <f t="shared" si="1"/>
        <v>0</v>
      </c>
      <c r="Y42" s="36">
        <f t="shared" si="2"/>
        <v>0</v>
      </c>
      <c r="Z42" s="36">
        <f t="shared" si="3"/>
        <v>0</v>
      </c>
      <c r="AA42" s="35">
        <f t="shared" si="4"/>
        <v>0</v>
      </c>
      <c r="AB42" s="265"/>
      <c r="AC42" s="37"/>
      <c r="AD42" s="38"/>
      <c r="AE42" s="143" t="s">
        <v>58</v>
      </c>
      <c r="AF42" s="38"/>
      <c r="AG42" s="38"/>
      <c r="AH42" s="399"/>
      <c r="AI42" s="400"/>
      <c r="AJ42" s="38"/>
      <c r="AK42" s="38"/>
      <c r="AL42" s="38"/>
      <c r="AM42" s="38"/>
      <c r="AN42" s="143" t="s">
        <v>58</v>
      </c>
      <c r="AO42" s="38"/>
      <c r="AP42" s="38"/>
      <c r="AQ42" s="38"/>
      <c r="AR42" s="143" t="s">
        <v>58</v>
      </c>
      <c r="AS42" s="38"/>
      <c r="AT42" s="38"/>
      <c r="AU42" s="38"/>
    </row>
    <row r="43" spans="1:47" ht="18.75" customHeight="1" thickBot="1">
      <c r="A43" s="6"/>
      <c r="B43" s="6"/>
      <c r="C43" s="127">
        <f>COUNTIF('CDT ROUT'!C43:$AL43,"A")</f>
        <v>0</v>
      </c>
      <c r="D43" s="34">
        <f>COUNTIF('CDT ROUT'!$C43:$AL43,"B")</f>
        <v>0</v>
      </c>
      <c r="E43" s="34">
        <f>COUNTIF('CDT ROUT'!$C43:$AL43,"C")</f>
        <v>0</v>
      </c>
      <c r="F43" s="34">
        <f>COUNTIF('CDT ROUT'!$C43:$AL43,"D")</f>
        <v>0</v>
      </c>
      <c r="G43" s="32">
        <f>COUNTIF('CDT ROUT'!$C43:$AL43,"0")</f>
        <v>0</v>
      </c>
      <c r="H43" s="33"/>
      <c r="I43" s="34"/>
      <c r="J43" s="34"/>
      <c r="K43" s="34"/>
      <c r="L43" s="274"/>
      <c r="M43" s="33"/>
      <c r="N43" s="34"/>
      <c r="O43" s="34"/>
      <c r="P43" s="34"/>
      <c r="Q43" s="274"/>
      <c r="R43" s="33">
        <f>COUNTIF(COMMUN!$C42:$AD42,"A")</f>
        <v>0</v>
      </c>
      <c r="S43" s="34">
        <f>COUNTIF(COMMUN!$C42:$AD42,"B")</f>
        <v>0</v>
      </c>
      <c r="T43" s="34">
        <f>COUNTIF(COMMUN!$C42:$AD42,"C")</f>
        <v>0</v>
      </c>
      <c r="U43" s="34">
        <f>COUNTIF(COMMUN!$C42:$AD42,"D")</f>
        <v>0</v>
      </c>
      <c r="V43" s="274">
        <f>COUNTIF(COMMUN!$C42:$AD42,"0")</f>
        <v>0</v>
      </c>
      <c r="W43" s="260">
        <f t="shared" si="0"/>
        <v>0</v>
      </c>
      <c r="X43" s="36">
        <f t="shared" si="1"/>
        <v>0</v>
      </c>
      <c r="Y43" s="36">
        <f t="shared" si="2"/>
        <v>0</v>
      </c>
      <c r="Z43" s="36">
        <f t="shared" si="3"/>
        <v>0</v>
      </c>
      <c r="AA43" s="35">
        <f t="shared" si="4"/>
        <v>0</v>
      </c>
      <c r="AB43" s="265"/>
      <c r="AC43" s="37"/>
      <c r="AD43" s="38"/>
      <c r="AE43" s="38"/>
      <c r="AF43" s="38"/>
      <c r="AG43" s="38"/>
      <c r="AH43" s="399"/>
      <c r="AI43" s="400"/>
      <c r="AJ43" s="38"/>
      <c r="AK43" s="38"/>
      <c r="AL43" s="38"/>
      <c r="AM43" s="38"/>
      <c r="AN43" s="143"/>
      <c r="AO43" s="38"/>
      <c r="AP43" s="38"/>
      <c r="AQ43" s="38"/>
      <c r="AR43" s="143"/>
      <c r="AS43" s="38"/>
      <c r="AT43" s="38"/>
      <c r="AU43" s="38"/>
    </row>
    <row r="44" spans="1:47" ht="18.75" customHeight="1" thickBot="1">
      <c r="A44" s="6"/>
      <c r="B44" s="6"/>
      <c r="C44" s="127">
        <f>COUNTIF('CDT ROUT'!C44:$AL44,"A")</f>
        <v>0</v>
      </c>
      <c r="D44" s="34">
        <f>COUNTIF('CDT ROUT'!$C44:$AL44,"B")</f>
        <v>0</v>
      </c>
      <c r="E44" s="34">
        <f>COUNTIF('CDT ROUT'!$C44:$AL44,"C")</f>
        <v>0</v>
      </c>
      <c r="F44" s="34">
        <f>COUNTIF('CDT ROUT'!$C44:$AL44,"D")</f>
        <v>0</v>
      </c>
      <c r="G44" s="32">
        <f>COUNTIF('CDT ROUT'!$C44:$AL44,"0")</f>
        <v>0</v>
      </c>
      <c r="H44" s="33"/>
      <c r="I44" s="34"/>
      <c r="J44" s="34"/>
      <c r="K44" s="34"/>
      <c r="L44" s="274"/>
      <c r="M44" s="33"/>
      <c r="N44" s="34"/>
      <c r="O44" s="34"/>
      <c r="P44" s="34"/>
      <c r="Q44" s="274"/>
      <c r="R44" s="33">
        <f>COUNTIF(COMMUN!$C43:$AD43,"A")</f>
        <v>0</v>
      </c>
      <c r="S44" s="34">
        <f>COUNTIF(COMMUN!$C43:$AD43,"B")</f>
        <v>0</v>
      </c>
      <c r="T44" s="34">
        <f>COUNTIF(COMMUN!$C43:$AD43,"C")</f>
        <v>0</v>
      </c>
      <c r="U44" s="34">
        <f>COUNTIF(COMMUN!$C43:$AD43,"D")</f>
        <v>0</v>
      </c>
      <c r="V44" s="274">
        <f>COUNTIF(COMMUN!$C43:$AD43,"0")</f>
        <v>0</v>
      </c>
      <c r="W44" s="260">
        <f t="shared" si="0"/>
        <v>0</v>
      </c>
      <c r="X44" s="36">
        <f t="shared" si="1"/>
        <v>0</v>
      </c>
      <c r="Y44" s="36">
        <f t="shared" si="2"/>
        <v>0</v>
      </c>
      <c r="Z44" s="36">
        <f t="shared" si="3"/>
        <v>0</v>
      </c>
      <c r="AA44" s="35">
        <f t="shared" si="4"/>
        <v>0</v>
      </c>
      <c r="AB44" s="264"/>
      <c r="AC44" s="37"/>
      <c r="AD44" s="38"/>
      <c r="AE44" s="38"/>
      <c r="AF44" s="38"/>
      <c r="AG44" s="38"/>
      <c r="AH44" s="399"/>
      <c r="AI44" s="400"/>
      <c r="AJ44" s="38"/>
      <c r="AK44" s="38"/>
      <c r="AL44" s="38"/>
      <c r="AM44" s="38"/>
      <c r="AN44" s="143"/>
      <c r="AO44" s="38"/>
      <c r="AP44" s="38"/>
      <c r="AQ44" s="38"/>
      <c r="AR44" s="143"/>
      <c r="AS44" s="38"/>
      <c r="AT44" s="38"/>
      <c r="AU44" s="38"/>
    </row>
    <row r="45" spans="1:47" ht="18.75" customHeight="1" thickBot="1">
      <c r="A45" s="128"/>
      <c r="B45" s="129"/>
      <c r="C45" s="142">
        <f t="shared" ref="C45:AA45" si="5">SUM(C8:C44)</f>
        <v>9</v>
      </c>
      <c r="D45" s="150">
        <f t="shared" si="5"/>
        <v>18</v>
      </c>
      <c r="E45" s="151">
        <f t="shared" si="5"/>
        <v>4</v>
      </c>
      <c r="F45" s="152">
        <f t="shared" si="5"/>
        <v>4</v>
      </c>
      <c r="G45" s="272">
        <f t="shared" si="5"/>
        <v>135</v>
      </c>
      <c r="H45" s="142">
        <f t="shared" si="5"/>
        <v>0</v>
      </c>
      <c r="I45" s="150">
        <f t="shared" si="5"/>
        <v>0</v>
      </c>
      <c r="J45" s="151">
        <f t="shared" si="5"/>
        <v>0</v>
      </c>
      <c r="K45" s="152">
        <f t="shared" si="5"/>
        <v>0</v>
      </c>
      <c r="L45" s="275">
        <f t="shared" si="5"/>
        <v>0</v>
      </c>
      <c r="M45" s="142">
        <f t="shared" si="5"/>
        <v>0</v>
      </c>
      <c r="N45" s="150">
        <f t="shared" si="5"/>
        <v>0</v>
      </c>
      <c r="O45" s="151">
        <f t="shared" si="5"/>
        <v>0</v>
      </c>
      <c r="P45" s="152">
        <f t="shared" si="5"/>
        <v>0</v>
      </c>
      <c r="Q45" s="275">
        <f t="shared" si="5"/>
        <v>0</v>
      </c>
      <c r="R45" s="142">
        <f t="shared" si="5"/>
        <v>6</v>
      </c>
      <c r="S45" s="150">
        <f t="shared" si="5"/>
        <v>14</v>
      </c>
      <c r="T45" s="151">
        <f t="shared" si="5"/>
        <v>3</v>
      </c>
      <c r="U45" s="152">
        <f t="shared" si="5"/>
        <v>3</v>
      </c>
      <c r="V45" s="275">
        <f t="shared" si="5"/>
        <v>104</v>
      </c>
      <c r="W45" s="273">
        <f t="shared" si="5"/>
        <v>15</v>
      </c>
      <c r="X45" s="150">
        <f t="shared" si="5"/>
        <v>32</v>
      </c>
      <c r="Y45" s="151">
        <f t="shared" si="5"/>
        <v>7</v>
      </c>
      <c r="Z45" s="152">
        <f t="shared" si="5"/>
        <v>7</v>
      </c>
      <c r="AA45" s="153">
        <f t="shared" si="5"/>
        <v>239</v>
      </c>
      <c r="AB45" s="266"/>
      <c r="AC45" s="119"/>
      <c r="AD45" s="120"/>
      <c r="AE45" s="120"/>
      <c r="AF45" s="120"/>
      <c r="AG45" s="120"/>
      <c r="AH45" s="403"/>
      <c r="AI45" s="404"/>
      <c r="AJ45" s="120"/>
      <c r="AK45" s="120"/>
      <c r="AL45" s="120"/>
      <c r="AM45" s="120"/>
      <c r="AN45" s="145"/>
      <c r="AO45" s="120"/>
      <c r="AP45" s="120"/>
      <c r="AQ45" s="120"/>
      <c r="AR45" s="120"/>
      <c r="AS45" s="120"/>
      <c r="AT45" s="120"/>
      <c r="AU45" s="120"/>
    </row>
    <row r="46" spans="1:47" ht="15" customHeight="1">
      <c r="A46" s="124"/>
      <c r="B46" s="474"/>
      <c r="C46" s="474"/>
      <c r="D46" s="474"/>
      <c r="E46" s="474"/>
      <c r="F46" s="474"/>
      <c r="G46" s="474"/>
      <c r="H46" s="474"/>
      <c r="I46" s="474"/>
      <c r="J46" s="474"/>
      <c r="K46" s="474"/>
      <c r="L46" s="474"/>
      <c r="M46" s="474"/>
      <c r="N46" s="474"/>
      <c r="O46" s="474"/>
      <c r="P46" s="474"/>
      <c r="Q46" s="474"/>
      <c r="R46" s="474"/>
      <c r="S46" s="475"/>
      <c r="T46" s="478"/>
      <c r="U46" s="479"/>
      <c r="V46" s="480"/>
      <c r="W46" s="267"/>
      <c r="X46" s="126"/>
      <c r="Y46" s="121"/>
      <c r="Z46" s="121"/>
      <c r="AA46" s="121"/>
      <c r="AB46" s="121"/>
      <c r="AC46" s="405"/>
      <c r="AD46" s="406"/>
      <c r="AE46" s="121"/>
      <c r="AF46" s="121"/>
      <c r="AG46" s="121"/>
      <c r="AH46" s="121"/>
      <c r="AI46" s="121"/>
      <c r="AJ46" s="121"/>
      <c r="AK46" s="121"/>
      <c r="AL46" s="121"/>
      <c r="AM46" s="121"/>
      <c r="AN46" s="121"/>
      <c r="AO46" s="121"/>
      <c r="AP46" s="121"/>
    </row>
    <row r="47" spans="1:47" ht="13.5" thickBot="1">
      <c r="A47" s="130"/>
      <c r="B47" s="476"/>
      <c r="C47" s="476"/>
      <c r="D47" s="476"/>
      <c r="E47" s="476"/>
      <c r="F47" s="476"/>
      <c r="G47" s="476"/>
      <c r="H47" s="476"/>
      <c r="I47" s="476"/>
      <c r="J47" s="476"/>
      <c r="K47" s="476"/>
      <c r="L47" s="476"/>
      <c r="M47" s="476"/>
      <c r="N47" s="476"/>
      <c r="O47" s="476"/>
      <c r="P47" s="476"/>
      <c r="Q47" s="476"/>
      <c r="R47" s="476"/>
      <c r="S47" s="477"/>
      <c r="T47" s="481"/>
      <c r="U47" s="482"/>
      <c r="V47" s="483"/>
      <c r="W47" s="267"/>
      <c r="X47" s="126"/>
      <c r="Y47" s="121"/>
      <c r="Z47" s="121"/>
      <c r="AA47" s="121"/>
      <c r="AB47" s="121"/>
      <c r="AC47" s="405"/>
      <c r="AD47" s="406"/>
      <c r="AE47" s="121"/>
      <c r="AF47" s="121"/>
      <c r="AG47" s="121"/>
      <c r="AH47" s="121"/>
      <c r="AI47" s="121"/>
      <c r="AJ47" s="121"/>
      <c r="AK47" s="121"/>
      <c r="AL47" s="121"/>
      <c r="AM47" s="121"/>
      <c r="AN47" s="121"/>
      <c r="AO47" s="121"/>
      <c r="AP47" s="121"/>
    </row>
    <row r="48" spans="1:47">
      <c r="A48" s="125"/>
      <c r="B48" s="131"/>
      <c r="C48" s="131"/>
      <c r="D48" s="131"/>
      <c r="E48" s="131"/>
      <c r="F48" s="131"/>
      <c r="G48" s="131"/>
      <c r="H48" s="131"/>
      <c r="I48" s="131"/>
      <c r="J48" s="131"/>
      <c r="K48" s="131"/>
      <c r="L48" s="131"/>
      <c r="M48" s="131"/>
      <c r="N48" s="131"/>
      <c r="O48" s="131"/>
      <c r="P48" s="131"/>
      <c r="Q48" s="131"/>
      <c r="R48" s="123"/>
      <c r="S48" s="132"/>
      <c r="T48" s="133"/>
      <c r="U48" s="134"/>
      <c r="V48" s="134"/>
      <c r="W48" s="39"/>
      <c r="X48" s="122"/>
      <c r="Y48" s="123"/>
      <c r="Z48" s="123"/>
      <c r="AA48" s="123"/>
      <c r="AB48" s="123"/>
      <c r="AC48" s="123"/>
      <c r="AD48" s="123"/>
      <c r="AE48" s="123"/>
      <c r="AF48" s="123"/>
      <c r="AG48" s="123"/>
      <c r="AH48" s="123"/>
      <c r="AI48" s="123"/>
      <c r="AJ48" s="123"/>
      <c r="AK48" s="123"/>
      <c r="AL48" s="123"/>
      <c r="AM48" s="123"/>
      <c r="AN48" s="123"/>
      <c r="AO48" s="123"/>
      <c r="AP48" s="123"/>
    </row>
    <row r="49" spans="1:42">
      <c r="A49" s="19"/>
      <c r="B49" s="40"/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  <c r="AI49" s="39"/>
      <c r="AJ49" s="39"/>
      <c r="AK49" s="39"/>
      <c r="AL49" s="39"/>
      <c r="AM49" s="39"/>
      <c r="AN49" s="39"/>
      <c r="AO49" s="39"/>
      <c r="AP49" s="39"/>
    </row>
    <row r="50" spans="1:42">
      <c r="A50" s="7"/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39"/>
      <c r="AI50" s="39"/>
      <c r="AJ50" s="39"/>
      <c r="AK50" s="39"/>
      <c r="AL50" s="39"/>
      <c r="AM50" s="39"/>
      <c r="AN50" s="39"/>
      <c r="AO50" s="39"/>
      <c r="AP50" s="39"/>
    </row>
    <row r="51" spans="1:42">
      <c r="C51" s="502"/>
      <c r="D51" s="502"/>
      <c r="E51" s="502"/>
      <c r="F51" s="502"/>
      <c r="G51" s="502"/>
      <c r="H51" s="502"/>
      <c r="I51" s="502"/>
      <c r="J51" s="502"/>
      <c r="K51" s="40"/>
      <c r="L51" s="40"/>
      <c r="M51" s="40"/>
      <c r="N51" s="40"/>
      <c r="O51" s="40"/>
      <c r="P51" s="40"/>
      <c r="Q51" s="40"/>
      <c r="X51" s="39"/>
      <c r="Y51" s="39"/>
      <c r="Z51" s="39"/>
      <c r="AA51" s="39"/>
      <c r="AB51" s="39"/>
      <c r="AC51" s="39"/>
      <c r="AD51" s="39"/>
      <c r="AE51" s="39"/>
      <c r="AF51" s="39"/>
      <c r="AG51" s="39"/>
      <c r="AH51" s="39"/>
      <c r="AI51" s="39"/>
      <c r="AJ51" s="39"/>
      <c r="AK51" s="39"/>
      <c r="AL51" s="39"/>
      <c r="AM51" s="39"/>
      <c r="AN51" s="39"/>
      <c r="AO51" s="39"/>
      <c r="AP51" s="39"/>
    </row>
    <row r="52" spans="1:42">
      <c r="C52" s="268"/>
      <c r="D52" s="270"/>
      <c r="E52" s="503"/>
      <c r="F52" s="505"/>
      <c r="G52" s="505"/>
      <c r="H52" s="505"/>
      <c r="I52" s="505"/>
      <c r="J52" s="212"/>
      <c r="K52" s="40"/>
      <c r="L52" s="40"/>
      <c r="M52" s="40"/>
      <c r="N52" s="40"/>
      <c r="O52" s="40"/>
      <c r="P52" s="40"/>
      <c r="Q52" s="40"/>
      <c r="X52" s="39"/>
      <c r="Y52" s="39"/>
      <c r="Z52" s="39"/>
      <c r="AA52" s="39"/>
      <c r="AB52" s="39"/>
      <c r="AC52" s="39"/>
      <c r="AD52" s="39"/>
      <c r="AE52" s="39"/>
      <c r="AF52" s="39"/>
      <c r="AG52" s="39"/>
      <c r="AH52" s="39"/>
      <c r="AI52" s="39"/>
      <c r="AJ52" s="39"/>
      <c r="AK52" s="39"/>
      <c r="AL52" s="39"/>
      <c r="AM52" s="39"/>
      <c r="AN52" s="39"/>
      <c r="AO52" s="39"/>
      <c r="AP52" s="39"/>
    </row>
    <row r="53" spans="1:42">
      <c r="C53" s="268"/>
      <c r="D53" s="270"/>
      <c r="E53" s="503"/>
      <c r="F53" s="505"/>
      <c r="G53" s="505"/>
      <c r="H53" s="505"/>
      <c r="I53" s="505"/>
      <c r="J53" s="212"/>
      <c r="K53" s="40"/>
      <c r="L53" s="40"/>
      <c r="M53" s="40"/>
      <c r="N53" s="40"/>
      <c r="O53" s="40"/>
      <c r="P53" s="40"/>
      <c r="Q53" s="40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  <c r="AI53" s="39"/>
      <c r="AJ53" s="39"/>
      <c r="AK53" s="39"/>
      <c r="AL53" s="39"/>
      <c r="AM53" s="39"/>
      <c r="AN53" s="39"/>
      <c r="AO53" s="39"/>
      <c r="AP53" s="39"/>
    </row>
    <row r="54" spans="1:42">
      <c r="C54" s="268"/>
      <c r="D54" s="271"/>
      <c r="E54" s="503"/>
      <c r="F54" s="504"/>
      <c r="G54" s="504"/>
      <c r="H54" s="504"/>
      <c r="I54" s="504"/>
      <c r="J54" s="269"/>
      <c r="K54" s="40"/>
      <c r="L54" s="40"/>
      <c r="M54" s="40"/>
      <c r="N54" s="40"/>
      <c r="O54" s="40"/>
      <c r="P54" s="40"/>
      <c r="Q54" s="40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39"/>
      <c r="AK54" s="39"/>
      <c r="AL54" s="39"/>
      <c r="AM54" s="39"/>
      <c r="AN54" s="39"/>
      <c r="AO54" s="39"/>
      <c r="AP54" s="39"/>
    </row>
    <row r="55" spans="1:42">
      <c r="C55" s="268"/>
      <c r="D55" s="271"/>
      <c r="E55" s="503"/>
      <c r="F55" s="398"/>
      <c r="G55" s="398"/>
      <c r="H55" s="398"/>
      <c r="I55" s="398"/>
      <c r="J55" s="398"/>
      <c r="K55" s="40"/>
      <c r="L55" s="40"/>
      <c r="M55" s="40"/>
      <c r="N55" s="40"/>
      <c r="O55" s="40"/>
      <c r="P55" s="40"/>
      <c r="Q55" s="40"/>
      <c r="X55" s="39"/>
      <c r="Y55" s="39"/>
      <c r="Z55" s="39"/>
      <c r="AA55" s="39"/>
      <c r="AB55" s="39"/>
      <c r="AC55" s="39"/>
      <c r="AD55" s="39"/>
      <c r="AE55" s="39"/>
      <c r="AF55" s="39"/>
      <c r="AG55" s="39"/>
      <c r="AH55" s="39"/>
      <c r="AI55" s="39"/>
      <c r="AJ55" s="39"/>
      <c r="AK55" s="39"/>
      <c r="AL55" s="39"/>
      <c r="AM55" s="39"/>
      <c r="AN55" s="39"/>
      <c r="AO55" s="39"/>
      <c r="AP55" s="39"/>
    </row>
    <row r="56" spans="1:42">
      <c r="C56" s="501"/>
      <c r="D56" s="501"/>
      <c r="E56" s="501"/>
      <c r="F56" s="501"/>
      <c r="G56" s="501"/>
      <c r="H56" s="501"/>
      <c r="I56" s="501"/>
      <c r="J56" s="501"/>
      <c r="X56" s="39"/>
      <c r="Y56" s="39"/>
      <c r="Z56" s="39"/>
      <c r="AA56" s="39"/>
      <c r="AB56" s="39"/>
      <c r="AC56" s="39"/>
      <c r="AD56" s="39"/>
      <c r="AE56" s="39"/>
      <c r="AF56" s="39"/>
      <c r="AG56" s="39"/>
      <c r="AH56" s="39"/>
      <c r="AI56" s="39"/>
      <c r="AJ56" s="39"/>
      <c r="AK56" s="39"/>
      <c r="AL56" s="39"/>
      <c r="AM56" s="39"/>
      <c r="AN56" s="39"/>
      <c r="AO56" s="39"/>
      <c r="AP56" s="39"/>
    </row>
    <row r="57" spans="1:42"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39"/>
      <c r="AI57" s="39"/>
      <c r="AJ57" s="39"/>
      <c r="AK57" s="39"/>
      <c r="AL57" s="39"/>
      <c r="AM57" s="39"/>
      <c r="AN57" s="39"/>
      <c r="AO57" s="39"/>
      <c r="AP57" s="39"/>
    </row>
    <row r="58" spans="1:42">
      <c r="X58" s="39"/>
      <c r="Y58" s="39"/>
      <c r="Z58" s="39"/>
      <c r="AA58" s="39"/>
      <c r="AB58" s="39"/>
      <c r="AC58" s="39"/>
      <c r="AD58" s="39"/>
      <c r="AE58" s="39"/>
      <c r="AF58" s="39"/>
      <c r="AG58" s="39"/>
      <c r="AH58" s="39"/>
      <c r="AI58" s="39"/>
      <c r="AJ58" s="39"/>
      <c r="AK58" s="39"/>
      <c r="AL58" s="39"/>
      <c r="AM58" s="39"/>
      <c r="AN58" s="39"/>
      <c r="AO58" s="39"/>
      <c r="AP58" s="39"/>
    </row>
    <row r="59" spans="1:42"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  <c r="AI59" s="39"/>
      <c r="AJ59" s="39"/>
      <c r="AK59" s="39"/>
      <c r="AL59" s="39"/>
      <c r="AM59" s="39"/>
      <c r="AN59" s="39"/>
      <c r="AO59" s="39"/>
      <c r="AP59" s="39"/>
    </row>
    <row r="60" spans="1:42"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39"/>
      <c r="AK60" s="39"/>
      <c r="AL60" s="39"/>
      <c r="AM60" s="39"/>
      <c r="AN60" s="39"/>
      <c r="AO60" s="39"/>
      <c r="AP60" s="39"/>
    </row>
    <row r="61" spans="1:42">
      <c r="X61" s="39"/>
      <c r="Y61" s="39"/>
      <c r="Z61" s="39"/>
      <c r="AA61" s="39"/>
      <c r="AB61" s="39"/>
      <c r="AC61" s="39"/>
      <c r="AD61" s="39"/>
      <c r="AE61" s="39"/>
      <c r="AF61" s="39"/>
      <c r="AG61" s="39"/>
      <c r="AH61" s="39"/>
      <c r="AI61" s="39"/>
      <c r="AJ61" s="39"/>
      <c r="AK61" s="39"/>
      <c r="AL61" s="39"/>
      <c r="AM61" s="39"/>
      <c r="AN61" s="39"/>
      <c r="AO61" s="39"/>
      <c r="AP61" s="39"/>
    </row>
  </sheetData>
  <mergeCells count="98">
    <mergeCell ref="C56:J56"/>
    <mergeCell ref="C51:J51"/>
    <mergeCell ref="E52:E55"/>
    <mergeCell ref="F54:I54"/>
    <mergeCell ref="F55:J55"/>
    <mergeCell ref="F52:I52"/>
    <mergeCell ref="F53:I53"/>
    <mergeCell ref="U6:U7"/>
    <mergeCell ref="V6:V7"/>
    <mergeCell ref="R4:V5"/>
    <mergeCell ref="M4:Q5"/>
    <mergeCell ref="C4:G5"/>
    <mergeCell ref="C6:C7"/>
    <mergeCell ref="D6:D7"/>
    <mergeCell ref="E6:E7"/>
    <mergeCell ref="G6:G7"/>
    <mergeCell ref="AH13:AI13"/>
    <mergeCell ref="AH12:AI12"/>
    <mergeCell ref="AH25:AI25"/>
    <mergeCell ref="AH14:AI14"/>
    <mergeCell ref="AH15:AI15"/>
    <mergeCell ref="AH19:AI19"/>
    <mergeCell ref="AH20:AI20"/>
    <mergeCell ref="AH21:AI21"/>
    <mergeCell ref="AH24:AI24"/>
    <mergeCell ref="AH18:AI18"/>
    <mergeCell ref="B46:S47"/>
    <mergeCell ref="T46:V47"/>
    <mergeCell ref="AC4:AC7"/>
    <mergeCell ref="AE4:AE7"/>
    <mergeCell ref="L6:L7"/>
    <mergeCell ref="F6:F7"/>
    <mergeCell ref="K6:K7"/>
    <mergeCell ref="H4:L5"/>
    <mergeCell ref="H6:H7"/>
    <mergeCell ref="I6:I7"/>
    <mergeCell ref="X6:X7"/>
    <mergeCell ref="Y6:Y7"/>
    <mergeCell ref="W4:AA5"/>
    <mergeCell ref="R6:R7"/>
    <mergeCell ref="S6:S7"/>
    <mergeCell ref="T6:T7"/>
    <mergeCell ref="AR3:AU3"/>
    <mergeCell ref="AJ4:AJ7"/>
    <mergeCell ref="AS4:AS7"/>
    <mergeCell ref="AU4:AU7"/>
    <mergeCell ref="AT4:AT7"/>
    <mergeCell ref="AL4:AL7"/>
    <mergeCell ref="AK4:AK7"/>
    <mergeCell ref="AR4:AR7"/>
    <mergeCell ref="AH10:AI10"/>
    <mergeCell ref="AH11:AI11"/>
    <mergeCell ref="X2:AP2"/>
    <mergeCell ref="AC3:AF3"/>
    <mergeCell ref="AJ3:AL3"/>
    <mergeCell ref="AF4:AF7"/>
    <mergeCell ref="AG3:AG7"/>
    <mergeCell ref="AH3:AI7"/>
    <mergeCell ref="AM3:AO5"/>
    <mergeCell ref="AP3:AQ5"/>
    <mergeCell ref="A6:A7"/>
    <mergeCell ref="B6:B7"/>
    <mergeCell ref="AQ6:AQ7"/>
    <mergeCell ref="J6:J7"/>
    <mergeCell ref="AP6:AP7"/>
    <mergeCell ref="W6:W7"/>
    <mergeCell ref="AO6:AO7"/>
    <mergeCell ref="AM6:AM7"/>
    <mergeCell ref="AA6:AA7"/>
    <mergeCell ref="AN6:AN7"/>
    <mergeCell ref="Z6:Z7"/>
    <mergeCell ref="M6:M7"/>
    <mergeCell ref="N6:N7"/>
    <mergeCell ref="O6:O7"/>
    <mergeCell ref="P6:P7"/>
    <mergeCell ref="Q6:Q7"/>
    <mergeCell ref="AH27:AI27"/>
    <mergeCell ref="AH28:AI28"/>
    <mergeCell ref="AH32:AI32"/>
    <mergeCell ref="AH29:AI29"/>
    <mergeCell ref="AH30:AI30"/>
    <mergeCell ref="AH31:AI31"/>
    <mergeCell ref="AH26:AI26"/>
    <mergeCell ref="B3:AA3"/>
    <mergeCell ref="AH45:AI45"/>
    <mergeCell ref="AC46:AD46"/>
    <mergeCell ref="AC47:AD47"/>
    <mergeCell ref="AH41:AI41"/>
    <mergeCell ref="AH42:AI42"/>
    <mergeCell ref="AH43:AI43"/>
    <mergeCell ref="AH44:AI44"/>
    <mergeCell ref="AH39:AI39"/>
    <mergeCell ref="AH40:AI40"/>
    <mergeCell ref="AH34:AI34"/>
    <mergeCell ref="AH35:AI35"/>
    <mergeCell ref="AH37:AI37"/>
    <mergeCell ref="AH33:AI33"/>
    <mergeCell ref="AH16:AI16"/>
  </mergeCells>
  <phoneticPr fontId="0" type="noConversion"/>
  <pageMargins left="0.59055118110236227" right="0.59055118110236227" top="0.43307086614173229" bottom="0.31496062992125984" header="0.19685039370078741" footer="0.11811023622047245"/>
  <pageSetup paperSize="8" scale="65" orientation="landscape" horizontalDpi="4294967294" verticalDpi="144" r:id="rId1"/>
  <headerFooter alignWithMargins="0">
    <oddHeader>&amp;LAteliers de l'OstreventDENAIN&amp;CTable d'aptitudes &amp;"Arial,Gras"IMPRIMERIE&amp;RIM100table d'aptitudesind2 xlsAtelier imprimerieIM100/2</oddHead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AJ55"/>
  <sheetViews>
    <sheetView tabSelected="1" workbookViewId="0">
      <selection activeCell="A12" sqref="A12:B41"/>
    </sheetView>
  </sheetViews>
  <sheetFormatPr baseColWidth="10" defaultRowHeight="12.75"/>
  <cols>
    <col min="1" max="1" width="14.5703125" customWidth="1"/>
    <col min="2" max="2" width="16.42578125" customWidth="1"/>
    <col min="3" max="14" width="4.7109375" customWidth="1"/>
    <col min="15" max="15" width="1.42578125" customWidth="1"/>
    <col min="16" max="21" width="4.7109375" customWidth="1"/>
    <col min="22" max="22" width="1.85546875" style="201" customWidth="1"/>
    <col min="23" max="25" width="4.7109375" customWidth="1"/>
    <col min="26" max="26" width="6.28515625" customWidth="1"/>
    <col min="27" max="29" width="4.7109375" customWidth="1"/>
    <col min="30" max="30" width="8.140625" customWidth="1"/>
    <col min="31" max="31" width="1.5703125" style="201" customWidth="1"/>
    <col min="32" max="32" width="4.7109375" customWidth="1"/>
    <col min="33" max="33" width="7.7109375" customWidth="1"/>
    <col min="34" max="34" width="9.42578125" customWidth="1"/>
    <col min="35" max="35" width="9" customWidth="1"/>
  </cols>
  <sheetData>
    <row r="1" spans="1:35" ht="18">
      <c r="A1" s="17"/>
      <c r="B1" s="22"/>
      <c r="C1" s="506" t="s">
        <v>161</v>
      </c>
      <c r="D1" s="507"/>
      <c r="E1" s="507"/>
      <c r="F1" s="507"/>
      <c r="G1" s="507"/>
      <c r="H1" s="507"/>
      <c r="I1" s="507"/>
      <c r="J1" s="507"/>
      <c r="K1" s="507"/>
      <c r="L1" s="507"/>
      <c r="M1" s="507"/>
      <c r="N1" s="507"/>
      <c r="O1" s="507"/>
      <c r="P1" s="507"/>
      <c r="Q1" s="507"/>
      <c r="R1" s="507"/>
      <c r="S1" s="507"/>
      <c r="T1" s="507"/>
      <c r="U1" s="507"/>
      <c r="V1" s="507"/>
      <c r="W1" s="507"/>
      <c r="X1" s="507"/>
      <c r="Y1" s="507"/>
      <c r="Z1" s="507"/>
      <c r="AA1" s="507"/>
      <c r="AB1" s="507"/>
      <c r="AC1" s="507"/>
      <c r="AD1" s="507"/>
      <c r="AE1" s="507"/>
      <c r="AF1" s="507"/>
      <c r="AG1" s="507"/>
      <c r="AH1" s="507"/>
      <c r="AI1" s="508"/>
    </row>
    <row r="2" spans="1:35" ht="3.75" customHeight="1">
      <c r="A2" s="3"/>
      <c r="B2" s="22"/>
      <c r="C2" s="509"/>
      <c r="D2" s="510"/>
      <c r="E2" s="510"/>
      <c r="F2" s="510"/>
      <c r="G2" s="510"/>
      <c r="H2" s="510"/>
      <c r="I2" s="510"/>
      <c r="J2" s="510"/>
      <c r="K2" s="510"/>
      <c r="L2" s="510"/>
      <c r="M2" s="510"/>
      <c r="N2" s="510"/>
      <c r="O2" s="510"/>
      <c r="P2" s="510"/>
      <c r="Q2" s="510"/>
      <c r="R2" s="510"/>
      <c r="S2" s="510"/>
      <c r="T2" s="510"/>
      <c r="U2" s="510"/>
      <c r="V2" s="510"/>
      <c r="W2" s="510"/>
      <c r="X2" s="510"/>
      <c r="Y2" s="510"/>
      <c r="Z2" s="510"/>
      <c r="AA2" s="510"/>
      <c r="AB2" s="510"/>
      <c r="AC2" s="510"/>
      <c r="AD2" s="510"/>
      <c r="AE2" s="510"/>
      <c r="AF2" s="510"/>
      <c r="AG2" s="510"/>
      <c r="AH2" s="510"/>
      <c r="AI2" s="511"/>
    </row>
    <row r="3" spans="1:35">
      <c r="A3" s="10"/>
      <c r="B3" s="15"/>
      <c r="C3" s="512" t="s">
        <v>197</v>
      </c>
      <c r="D3" s="513"/>
      <c r="E3" s="513"/>
      <c r="F3" s="513"/>
      <c r="G3" s="513"/>
      <c r="H3" s="513"/>
      <c r="I3" s="513"/>
      <c r="J3" s="513"/>
      <c r="K3" s="513"/>
      <c r="L3" s="513"/>
      <c r="M3" s="513"/>
      <c r="N3" s="514"/>
      <c r="O3" s="518"/>
      <c r="P3" s="512" t="s">
        <v>196</v>
      </c>
      <c r="Q3" s="513"/>
      <c r="R3" s="513"/>
      <c r="S3" s="513"/>
      <c r="T3" s="513"/>
      <c r="U3" s="514"/>
      <c r="V3" s="518"/>
      <c r="W3" s="512" t="s">
        <v>195</v>
      </c>
      <c r="X3" s="513"/>
      <c r="Y3" s="513"/>
      <c r="Z3" s="513"/>
      <c r="AA3" s="513"/>
      <c r="AB3" s="513"/>
      <c r="AC3" s="513"/>
      <c r="AD3" s="514"/>
      <c r="AE3" s="200"/>
      <c r="AF3" s="513" t="s">
        <v>162</v>
      </c>
      <c r="AG3" s="513"/>
      <c r="AH3" s="513"/>
      <c r="AI3" s="514"/>
    </row>
    <row r="4" spans="1:35" ht="6.75" customHeight="1" thickBot="1">
      <c r="A4" s="21"/>
      <c r="B4" s="192"/>
      <c r="C4" s="515"/>
      <c r="D4" s="516"/>
      <c r="E4" s="516"/>
      <c r="F4" s="516"/>
      <c r="G4" s="516"/>
      <c r="H4" s="516"/>
      <c r="I4" s="516"/>
      <c r="J4" s="516"/>
      <c r="K4" s="516"/>
      <c r="L4" s="516"/>
      <c r="M4" s="516"/>
      <c r="N4" s="517"/>
      <c r="O4" s="518"/>
      <c r="P4" s="515"/>
      <c r="Q4" s="516"/>
      <c r="R4" s="516"/>
      <c r="S4" s="516"/>
      <c r="T4" s="516"/>
      <c r="U4" s="517"/>
      <c r="V4" s="518"/>
      <c r="W4" s="515"/>
      <c r="X4" s="516"/>
      <c r="Y4" s="516"/>
      <c r="Z4" s="516"/>
      <c r="AA4" s="516"/>
      <c r="AB4" s="516"/>
      <c r="AC4" s="516"/>
      <c r="AD4" s="517"/>
      <c r="AE4" s="200"/>
      <c r="AF4" s="516"/>
      <c r="AG4" s="516"/>
      <c r="AH4" s="516"/>
      <c r="AI4" s="517"/>
    </row>
    <row r="5" spans="1:35">
      <c r="A5" s="352" t="s">
        <v>0</v>
      </c>
      <c r="B5" s="352" t="s">
        <v>1</v>
      </c>
      <c r="C5" s="526" t="s">
        <v>168</v>
      </c>
      <c r="D5" s="526" t="s">
        <v>169</v>
      </c>
      <c r="E5" s="519" t="s">
        <v>170</v>
      </c>
      <c r="F5" s="519" t="s">
        <v>171</v>
      </c>
      <c r="G5" s="519" t="s">
        <v>172</v>
      </c>
      <c r="H5" s="519" t="s">
        <v>173</v>
      </c>
      <c r="I5" s="519" t="s">
        <v>174</v>
      </c>
      <c r="J5" s="519" t="s">
        <v>175</v>
      </c>
      <c r="K5" s="519" t="s">
        <v>176</v>
      </c>
      <c r="L5" s="519" t="s">
        <v>177</v>
      </c>
      <c r="M5" s="519" t="s">
        <v>178</v>
      </c>
      <c r="N5" s="519" t="s">
        <v>179</v>
      </c>
      <c r="O5" s="518"/>
      <c r="P5" s="520" t="s">
        <v>180</v>
      </c>
      <c r="Q5" s="520" t="s">
        <v>181</v>
      </c>
      <c r="R5" s="520" t="s">
        <v>182</v>
      </c>
      <c r="S5" s="532" t="s">
        <v>183</v>
      </c>
      <c r="T5" s="532" t="s">
        <v>184</v>
      </c>
      <c r="U5" s="520" t="s">
        <v>185</v>
      </c>
      <c r="V5" s="518"/>
      <c r="W5" s="520" t="s">
        <v>186</v>
      </c>
      <c r="X5" s="520" t="s">
        <v>187</v>
      </c>
      <c r="Y5" s="520" t="s">
        <v>188</v>
      </c>
      <c r="Z5" s="520" t="s">
        <v>189</v>
      </c>
      <c r="AA5" s="520" t="s">
        <v>190</v>
      </c>
      <c r="AB5" s="520" t="s">
        <v>191</v>
      </c>
      <c r="AC5" s="520" t="s">
        <v>192</v>
      </c>
      <c r="AD5" s="521" t="s">
        <v>193</v>
      </c>
      <c r="AE5" s="522"/>
      <c r="AF5" s="523" t="s">
        <v>163</v>
      </c>
      <c r="AG5" s="524"/>
      <c r="AH5" s="525"/>
      <c r="AI5" s="227"/>
    </row>
    <row r="6" spans="1:35" ht="87" customHeight="1">
      <c r="A6" s="327"/>
      <c r="B6" s="327"/>
      <c r="C6" s="700"/>
      <c r="D6" s="700"/>
      <c r="E6" s="701"/>
      <c r="F6" s="701"/>
      <c r="G6" s="701"/>
      <c r="H6" s="701"/>
      <c r="I6" s="701"/>
      <c r="J6" s="701"/>
      <c r="K6" s="701"/>
      <c r="L6" s="701"/>
      <c r="M6" s="701"/>
      <c r="N6" s="702"/>
      <c r="O6" s="518"/>
      <c r="P6" s="703"/>
      <c r="Q6" s="703"/>
      <c r="R6" s="703"/>
      <c r="S6" s="704"/>
      <c r="T6" s="704"/>
      <c r="U6" s="705"/>
      <c r="V6" s="518"/>
      <c r="W6" s="703"/>
      <c r="X6" s="703"/>
      <c r="Y6" s="705"/>
      <c r="Z6" s="705"/>
      <c r="AA6" s="705"/>
      <c r="AB6" s="705"/>
      <c r="AC6" s="705"/>
      <c r="AD6" s="706"/>
      <c r="AE6" s="707"/>
      <c r="AF6" s="230" t="s">
        <v>164</v>
      </c>
      <c r="AG6" s="231" t="s">
        <v>165</v>
      </c>
      <c r="AH6" s="232" t="s">
        <v>166</v>
      </c>
      <c r="AI6" s="230" t="s">
        <v>194</v>
      </c>
    </row>
    <row r="7" spans="1:35" ht="12" customHeight="1">
      <c r="A7" s="645" t="s">
        <v>2</v>
      </c>
      <c r="B7" s="645" t="s">
        <v>218</v>
      </c>
      <c r="C7" s="582" t="str">
        <f>VLOOKUP(A7,Données!$A$4:$DI$40,88,FALSE)</f>
        <v>B</v>
      </c>
      <c r="D7" s="582" t="str">
        <f>VLOOKUP(A7,Données!$A$4:$DI$40,89,FALSE)</f>
        <v>B</v>
      </c>
      <c r="E7" s="582" t="str">
        <f>VLOOKUP(A7,Données!$A$4:$DI$40,90,FALSE)</f>
        <v>B</v>
      </c>
      <c r="F7" s="582" t="str">
        <f>VLOOKUP(A7,Données!$A$4:$DI$40,91,FALSE)</f>
        <v>A</v>
      </c>
      <c r="G7" s="582" t="str">
        <f>VLOOKUP(A7,Données!$A$4:$DI$40,92,FALSE)</f>
        <v>B</v>
      </c>
      <c r="H7" s="582" t="str">
        <f>VLOOKUP(A7,Données!$A$4:$DI$40,93,FALSE)</f>
        <v>C</v>
      </c>
      <c r="I7" s="582" t="str">
        <f>VLOOKUP(A7,Données!$A$4:$DI$40,94,FALSE)</f>
        <v>D</v>
      </c>
      <c r="J7" s="582" t="str">
        <f>VLOOKUP(A7,Données!$A$4:$DI$40,95,FALSE)</f>
        <v>A</v>
      </c>
      <c r="K7" s="582" t="str">
        <f>VLOOKUP(A7,Données!$A$4:$DI$40,96,FALSE)</f>
        <v>B</v>
      </c>
      <c r="L7" s="582" t="str">
        <f>VLOOKUP(A7,Données!$A$4:$DI$40,97,FALSE)</f>
        <v>B</v>
      </c>
      <c r="M7" s="582" t="str">
        <f>VLOOKUP(A7,Données!$A$4:$DI$40,98,FALSE)</f>
        <v>B</v>
      </c>
      <c r="N7" s="582" t="str">
        <f>VLOOKUP(A7,Données!$A$4:$DI$40,99,FALSE)</f>
        <v>A</v>
      </c>
      <c r="O7" s="176"/>
      <c r="P7" s="582" t="str">
        <f>VLOOKUP(A7,Données!$A$4:$DI$40,100,FALSE)</f>
        <v>B</v>
      </c>
      <c r="Q7" s="582" t="str">
        <f>VLOOKUP(A7,Données!$A$4:$DI$40,101,FALSE)</f>
        <v>C</v>
      </c>
      <c r="R7" s="582" t="str">
        <f>VLOOKUP(A7,Données!$A$4:$DI$40,102,FALSE)</f>
        <v>D</v>
      </c>
      <c r="S7" s="582" t="str">
        <f>VLOOKUP(A7,Données!$A$4:$DI$40,103,FALSE)</f>
        <v>A</v>
      </c>
      <c r="T7" s="582" t="str">
        <f>VLOOKUP(A7,Données!$A$4:$DI$40,104,FALSE)</f>
        <v>B</v>
      </c>
      <c r="U7" s="582" t="str">
        <f>VLOOKUP(A7,Données!$A$4:$DI$40,105,FALSE)</f>
        <v>B</v>
      </c>
      <c r="V7" s="176"/>
      <c r="W7" s="582" t="str">
        <f>VLOOKUP(A7,Données!$A$4:$DI$40,106,FALSE)</f>
        <v>B</v>
      </c>
      <c r="X7" s="582" t="str">
        <f>VLOOKUP(A7,Données!$A$4:$DI$40,107,FALSE)</f>
        <v>A</v>
      </c>
      <c r="Y7" s="582" t="str">
        <f>VLOOKUP(A7,Données!$A$4:$DI$40,108,FALSE)</f>
        <v>B</v>
      </c>
      <c r="Z7" s="582" t="str">
        <f>VLOOKUP(A7,Données!$A$4:$DI$40,109,FALSE)</f>
        <v>C</v>
      </c>
      <c r="AA7" s="582" t="str">
        <f>VLOOKUP(A7,Données!$A$4:$DI$40,110,FALSE)</f>
        <v>D</v>
      </c>
      <c r="AB7" s="582" t="str">
        <f>VLOOKUP(A7,Données!$A$4:$DI$40,111,FALSE)</f>
        <v>A</v>
      </c>
      <c r="AC7" s="582" t="str">
        <f>VLOOKUP(A7,Données!$A$4:$DI$40,112,FALSE)</f>
        <v>B</v>
      </c>
      <c r="AD7" s="582" t="str">
        <f>VLOOKUP(A7,Données!$A$4:$DI$40,113,FALSE)</f>
        <v>B</v>
      </c>
      <c r="AE7" s="708"/>
      <c r="AF7" s="148"/>
      <c r="AG7" s="228"/>
      <c r="AH7" s="148"/>
      <c r="AI7" s="148"/>
    </row>
    <row r="8" spans="1:35" ht="12" customHeight="1">
      <c r="A8" s="645" t="s">
        <v>218</v>
      </c>
      <c r="B8" s="645" t="s">
        <v>219</v>
      </c>
      <c r="C8" s="582">
        <f>VLOOKUP(A8,Données!$A$4:$DI$40,88,FALSE)</f>
        <v>0</v>
      </c>
      <c r="D8" s="582">
        <f>VLOOKUP(A8,Données!$A$4:$DI$40,89,FALSE)</f>
        <v>0</v>
      </c>
      <c r="E8" s="582">
        <f>VLOOKUP(A8,Données!$A$4:$DI$40,90,FALSE)</f>
        <v>0</v>
      </c>
      <c r="F8" s="582">
        <f>VLOOKUP(A8,Données!$A$4:$DI$40,91,FALSE)</f>
        <v>0</v>
      </c>
      <c r="G8" s="582">
        <f>VLOOKUP(A8,Données!$A$4:$DI$40,92,FALSE)</f>
        <v>0</v>
      </c>
      <c r="H8" s="582">
        <f>VLOOKUP(A8,Données!$A$4:$DI$40,93,FALSE)</f>
        <v>0</v>
      </c>
      <c r="I8" s="582">
        <f>VLOOKUP(A8,Données!$A$4:$DI$40,94,FALSE)</f>
        <v>0</v>
      </c>
      <c r="J8" s="582">
        <f>VLOOKUP(A8,Données!$A$4:$DI$40,95,FALSE)</f>
        <v>0</v>
      </c>
      <c r="K8" s="582">
        <f>VLOOKUP(A8,Données!$A$4:$DI$40,96,FALSE)</f>
        <v>0</v>
      </c>
      <c r="L8" s="582">
        <f>VLOOKUP(A8,Données!$A$4:$DI$40,97,FALSE)</f>
        <v>0</v>
      </c>
      <c r="M8" s="582">
        <f>VLOOKUP(A8,Données!$A$4:$DI$40,98,FALSE)</f>
        <v>0</v>
      </c>
      <c r="N8" s="582">
        <f>VLOOKUP(A8,Données!$A$4:$DI$40,99,FALSE)</f>
        <v>0</v>
      </c>
      <c r="O8" s="176"/>
      <c r="P8" s="582">
        <f>VLOOKUP(A8,Données!$A$4:$DI$40,100,FALSE)</f>
        <v>0</v>
      </c>
      <c r="Q8" s="582">
        <f>VLOOKUP(A8,Données!$A$4:$DI$40,101,FALSE)</f>
        <v>0</v>
      </c>
      <c r="R8" s="582">
        <f>VLOOKUP(A8,Données!$A$4:$DI$40,102,FALSE)</f>
        <v>0</v>
      </c>
      <c r="S8" s="582">
        <f>VLOOKUP(A8,Données!$A$4:$DI$40,103,FALSE)</f>
        <v>0</v>
      </c>
      <c r="T8" s="582">
        <f>VLOOKUP(A8,Données!$A$4:$DI$40,104,FALSE)</f>
        <v>0</v>
      </c>
      <c r="U8" s="582">
        <f>VLOOKUP(A8,Données!$A$4:$DI$40,105,FALSE)</f>
        <v>0</v>
      </c>
      <c r="V8" s="176"/>
      <c r="W8" s="582">
        <f>VLOOKUP(A8,Données!$A$4:$DI$40,106,FALSE)</f>
        <v>0</v>
      </c>
      <c r="X8" s="582">
        <f>VLOOKUP(A8,Données!$A$4:$DI$40,107,FALSE)</f>
        <v>0</v>
      </c>
      <c r="Y8" s="582">
        <f>VLOOKUP(A8,Données!$A$4:$DI$40,108,FALSE)</f>
        <v>0</v>
      </c>
      <c r="Z8" s="582">
        <f>VLOOKUP(A8,Données!$A$4:$DI$40,109,FALSE)</f>
        <v>0</v>
      </c>
      <c r="AA8" s="582">
        <f>VLOOKUP(A8,Données!$A$4:$DI$40,110,FALSE)</f>
        <v>0</v>
      </c>
      <c r="AB8" s="582">
        <f>VLOOKUP(A8,Données!$A$4:$DI$40,111,FALSE)</f>
        <v>0</v>
      </c>
      <c r="AC8" s="582">
        <f>VLOOKUP(A8,Données!$A$4:$DI$40,112,FALSE)</f>
        <v>0</v>
      </c>
      <c r="AD8" s="582">
        <f>VLOOKUP(A8,Données!$A$4:$DI$40,113,FALSE)</f>
        <v>0</v>
      </c>
      <c r="AE8" s="708"/>
      <c r="AF8" s="148"/>
      <c r="AG8" s="228"/>
      <c r="AH8" s="148"/>
      <c r="AI8" s="148"/>
    </row>
    <row r="9" spans="1:35" ht="12" customHeight="1">
      <c r="A9" s="645" t="s">
        <v>219</v>
      </c>
      <c r="B9" s="645" t="s">
        <v>220</v>
      </c>
      <c r="C9" s="582">
        <f>VLOOKUP(A9,Données!$A$4:$DI$40,88,FALSE)</f>
        <v>0</v>
      </c>
      <c r="D9" s="582">
        <f>VLOOKUP(A9,Données!$A$4:$DI$40,89,FALSE)</f>
        <v>0</v>
      </c>
      <c r="E9" s="582">
        <f>VLOOKUP(A9,Données!$A$4:$DI$40,90,FALSE)</f>
        <v>0</v>
      </c>
      <c r="F9" s="582">
        <f>VLOOKUP(A9,Données!$A$4:$DI$40,91,FALSE)</f>
        <v>0</v>
      </c>
      <c r="G9" s="582">
        <f>VLOOKUP(A9,Données!$A$4:$DI$40,92,FALSE)</f>
        <v>0</v>
      </c>
      <c r="H9" s="582">
        <f>VLOOKUP(A9,Données!$A$4:$DI$40,93,FALSE)</f>
        <v>0</v>
      </c>
      <c r="I9" s="582">
        <f>VLOOKUP(A9,Données!$A$4:$DI$40,94,FALSE)</f>
        <v>0</v>
      </c>
      <c r="J9" s="582">
        <f>VLOOKUP(A9,Données!$A$4:$DI$40,95,FALSE)</f>
        <v>0</v>
      </c>
      <c r="K9" s="582">
        <f>VLOOKUP(A9,Données!$A$4:$DI$40,96,FALSE)</f>
        <v>0</v>
      </c>
      <c r="L9" s="582">
        <f>VLOOKUP(A9,Données!$A$4:$DI$40,97,FALSE)</f>
        <v>0</v>
      </c>
      <c r="M9" s="582">
        <f>VLOOKUP(A9,Données!$A$4:$DI$40,98,FALSE)</f>
        <v>0</v>
      </c>
      <c r="N9" s="582">
        <f>VLOOKUP(A9,Données!$A$4:$DI$40,99,FALSE)</f>
        <v>0</v>
      </c>
      <c r="O9" s="176"/>
      <c r="P9" s="582">
        <f>VLOOKUP(A9,Données!$A$4:$DI$40,100,FALSE)</f>
        <v>0</v>
      </c>
      <c r="Q9" s="582">
        <f>VLOOKUP(A9,Données!$A$4:$DI$40,101,FALSE)</f>
        <v>0</v>
      </c>
      <c r="R9" s="582">
        <f>VLOOKUP(A9,Données!$A$4:$DI$40,102,FALSE)</f>
        <v>0</v>
      </c>
      <c r="S9" s="582">
        <f>VLOOKUP(A9,Données!$A$4:$DI$40,103,FALSE)</f>
        <v>0</v>
      </c>
      <c r="T9" s="582">
        <f>VLOOKUP(A9,Données!$A$4:$DI$40,104,FALSE)</f>
        <v>0</v>
      </c>
      <c r="U9" s="582">
        <f>VLOOKUP(A9,Données!$A$4:$DI$40,105,FALSE)</f>
        <v>0</v>
      </c>
      <c r="V9" s="176"/>
      <c r="W9" s="582">
        <f>VLOOKUP(A9,Données!$A$4:$DI$40,106,FALSE)</f>
        <v>0</v>
      </c>
      <c r="X9" s="582">
        <f>VLOOKUP(A9,Données!$A$4:$DI$40,107,FALSE)</f>
        <v>0</v>
      </c>
      <c r="Y9" s="582">
        <f>VLOOKUP(A9,Données!$A$4:$DI$40,108,FALSE)</f>
        <v>0</v>
      </c>
      <c r="Z9" s="582">
        <f>VLOOKUP(A9,Données!$A$4:$DI$40,109,FALSE)</f>
        <v>0</v>
      </c>
      <c r="AA9" s="582">
        <f>VLOOKUP(A9,Données!$A$4:$DI$40,110,FALSE)</f>
        <v>0</v>
      </c>
      <c r="AB9" s="582">
        <f>VLOOKUP(A9,Données!$A$4:$DI$40,111,FALSE)</f>
        <v>0</v>
      </c>
      <c r="AC9" s="582">
        <f>VLOOKUP(A9,Données!$A$4:$DI$40,112,FALSE)</f>
        <v>0</v>
      </c>
      <c r="AD9" s="582">
        <f>VLOOKUP(A9,Données!$A$4:$DI$40,113,FALSE)</f>
        <v>0</v>
      </c>
      <c r="AE9" s="708"/>
      <c r="AF9" s="148"/>
      <c r="AG9" s="228"/>
      <c r="AH9" s="148"/>
      <c r="AI9" s="148"/>
    </row>
    <row r="10" spans="1:35" ht="12" customHeight="1">
      <c r="A10" s="645" t="s">
        <v>220</v>
      </c>
      <c r="B10" s="645" t="s">
        <v>221</v>
      </c>
      <c r="C10" s="582">
        <f>VLOOKUP(A10,Données!$A$4:$DI$40,88,FALSE)</f>
        <v>0</v>
      </c>
      <c r="D10" s="582">
        <f>VLOOKUP(A10,Données!$A$4:$DI$40,89,FALSE)</f>
        <v>0</v>
      </c>
      <c r="E10" s="582">
        <f>VLOOKUP(A10,Données!$A$4:$DI$40,90,FALSE)</f>
        <v>0</v>
      </c>
      <c r="F10" s="582">
        <f>VLOOKUP(A10,Données!$A$4:$DI$40,91,FALSE)</f>
        <v>0</v>
      </c>
      <c r="G10" s="582">
        <f>VLOOKUP(A10,Données!$A$4:$DI$40,92,FALSE)</f>
        <v>0</v>
      </c>
      <c r="H10" s="582">
        <f>VLOOKUP(A10,Données!$A$4:$DI$40,93,FALSE)</f>
        <v>0</v>
      </c>
      <c r="I10" s="582">
        <f>VLOOKUP(A10,Données!$A$4:$DI$40,94,FALSE)</f>
        <v>0</v>
      </c>
      <c r="J10" s="582">
        <f>VLOOKUP(A10,Données!$A$4:$DI$40,95,FALSE)</f>
        <v>0</v>
      </c>
      <c r="K10" s="582">
        <f>VLOOKUP(A10,Données!$A$4:$DI$40,96,FALSE)</f>
        <v>0</v>
      </c>
      <c r="L10" s="582">
        <f>VLOOKUP(A10,Données!$A$4:$DI$40,97,FALSE)</f>
        <v>0</v>
      </c>
      <c r="M10" s="582">
        <f>VLOOKUP(A10,Données!$A$4:$DI$40,98,FALSE)</f>
        <v>0</v>
      </c>
      <c r="N10" s="582">
        <f>VLOOKUP(A10,Données!$A$4:$DI$40,99,FALSE)</f>
        <v>0</v>
      </c>
      <c r="O10" s="176"/>
      <c r="P10" s="582">
        <f>VLOOKUP(A10,Données!$A$4:$DI$40,100,FALSE)</f>
        <v>0</v>
      </c>
      <c r="Q10" s="582">
        <f>VLOOKUP(A10,Données!$A$4:$DI$40,101,FALSE)</f>
        <v>0</v>
      </c>
      <c r="R10" s="582">
        <f>VLOOKUP(A10,Données!$A$4:$DI$40,102,FALSE)</f>
        <v>0</v>
      </c>
      <c r="S10" s="582">
        <f>VLOOKUP(A10,Données!$A$4:$DI$40,103,FALSE)</f>
        <v>0</v>
      </c>
      <c r="T10" s="582">
        <f>VLOOKUP(A10,Données!$A$4:$DI$40,104,FALSE)</f>
        <v>0</v>
      </c>
      <c r="U10" s="582">
        <f>VLOOKUP(A10,Données!$A$4:$DI$40,105,FALSE)</f>
        <v>0</v>
      </c>
      <c r="V10" s="176"/>
      <c r="W10" s="582">
        <f>VLOOKUP(A10,Données!$A$4:$DI$40,106,FALSE)</f>
        <v>0</v>
      </c>
      <c r="X10" s="582">
        <f>VLOOKUP(A10,Données!$A$4:$DI$40,107,FALSE)</f>
        <v>0</v>
      </c>
      <c r="Y10" s="582">
        <f>VLOOKUP(A10,Données!$A$4:$DI$40,108,FALSE)</f>
        <v>0</v>
      </c>
      <c r="Z10" s="582">
        <f>VLOOKUP(A10,Données!$A$4:$DI$40,109,FALSE)</f>
        <v>0</v>
      </c>
      <c r="AA10" s="582">
        <f>VLOOKUP(A10,Données!$A$4:$DI$40,110,FALSE)</f>
        <v>0</v>
      </c>
      <c r="AB10" s="582">
        <f>VLOOKUP(A10,Données!$A$4:$DI$40,111,FALSE)</f>
        <v>0</v>
      </c>
      <c r="AC10" s="582">
        <f>VLOOKUP(A10,Données!$A$4:$DI$40,112,FALSE)</f>
        <v>0</v>
      </c>
      <c r="AD10" s="582">
        <f>VLOOKUP(A10,Données!$A$4:$DI$40,113,FALSE)</f>
        <v>0</v>
      </c>
      <c r="AE10" s="708"/>
      <c r="AF10" s="148"/>
      <c r="AG10" s="228"/>
      <c r="AH10" s="148"/>
      <c r="AI10" s="148"/>
    </row>
    <row r="11" spans="1:35" ht="12" customHeight="1">
      <c r="A11" s="645" t="s">
        <v>221</v>
      </c>
      <c r="B11" s="645" t="s">
        <v>222</v>
      </c>
      <c r="C11" s="582">
        <f>VLOOKUP(A11,Données!$A$4:$DI$40,88,FALSE)</f>
        <v>0</v>
      </c>
      <c r="D11" s="582">
        <f>VLOOKUP(A11,Données!$A$4:$DI$40,89,FALSE)</f>
        <v>0</v>
      </c>
      <c r="E11" s="582">
        <f>VLOOKUP(A11,Données!$A$4:$DI$40,90,FALSE)</f>
        <v>0</v>
      </c>
      <c r="F11" s="582">
        <f>VLOOKUP(A11,Données!$A$4:$DI$40,91,FALSE)</f>
        <v>0</v>
      </c>
      <c r="G11" s="582">
        <f>VLOOKUP(A11,Données!$A$4:$DI$40,92,FALSE)</f>
        <v>0</v>
      </c>
      <c r="H11" s="582">
        <f>VLOOKUP(A11,Données!$A$4:$DI$40,93,FALSE)</f>
        <v>0</v>
      </c>
      <c r="I11" s="582">
        <f>VLOOKUP(A11,Données!$A$4:$DI$40,94,FALSE)</f>
        <v>0</v>
      </c>
      <c r="J11" s="582">
        <f>VLOOKUP(A11,Données!$A$4:$DI$40,95,FALSE)</f>
        <v>0</v>
      </c>
      <c r="K11" s="582">
        <f>VLOOKUP(A11,Données!$A$4:$DI$40,96,FALSE)</f>
        <v>0</v>
      </c>
      <c r="L11" s="582">
        <f>VLOOKUP(A11,Données!$A$4:$DI$40,97,FALSE)</f>
        <v>0</v>
      </c>
      <c r="M11" s="582">
        <f>VLOOKUP(A11,Données!$A$4:$DI$40,98,FALSE)</f>
        <v>0</v>
      </c>
      <c r="N11" s="582">
        <f>VLOOKUP(A11,Données!$A$4:$DI$40,99,FALSE)</f>
        <v>0</v>
      </c>
      <c r="O11" s="176"/>
      <c r="P11" s="582">
        <f>VLOOKUP(A11,Données!$A$4:$DI$40,100,FALSE)</f>
        <v>0</v>
      </c>
      <c r="Q11" s="582">
        <f>VLOOKUP(A11,Données!$A$4:$DI$40,101,FALSE)</f>
        <v>0</v>
      </c>
      <c r="R11" s="582">
        <f>VLOOKUP(A11,Données!$A$4:$DI$40,102,FALSE)</f>
        <v>0</v>
      </c>
      <c r="S11" s="582">
        <f>VLOOKUP(A11,Données!$A$4:$DI$40,103,FALSE)</f>
        <v>0</v>
      </c>
      <c r="T11" s="582">
        <f>VLOOKUP(A11,Données!$A$4:$DI$40,104,FALSE)</f>
        <v>0</v>
      </c>
      <c r="U11" s="582">
        <f>VLOOKUP(A11,Données!$A$4:$DI$40,105,FALSE)</f>
        <v>0</v>
      </c>
      <c r="V11" s="176"/>
      <c r="W11" s="582">
        <f>VLOOKUP(A11,Données!$A$4:$DI$40,106,FALSE)</f>
        <v>0</v>
      </c>
      <c r="X11" s="582">
        <f>VLOOKUP(A11,Données!$A$4:$DI$40,107,FALSE)</f>
        <v>0</v>
      </c>
      <c r="Y11" s="582">
        <f>VLOOKUP(A11,Données!$A$4:$DI$40,108,FALSE)</f>
        <v>0</v>
      </c>
      <c r="Z11" s="582">
        <f>VLOOKUP(A11,Données!$A$4:$DI$40,109,FALSE)</f>
        <v>0</v>
      </c>
      <c r="AA11" s="582">
        <f>VLOOKUP(A11,Données!$A$4:$DI$40,110,FALSE)</f>
        <v>0</v>
      </c>
      <c r="AB11" s="582">
        <f>VLOOKUP(A11,Données!$A$4:$DI$40,111,FALSE)</f>
        <v>0</v>
      </c>
      <c r="AC11" s="582">
        <f>VLOOKUP(A11,Données!$A$4:$DI$40,112,FALSE)</f>
        <v>0</v>
      </c>
      <c r="AD11" s="582">
        <f>VLOOKUP(A11,Données!$A$4:$DI$40,113,FALSE)</f>
        <v>0</v>
      </c>
      <c r="AE11" s="708"/>
      <c r="AF11" s="148"/>
      <c r="AG11" s="228"/>
      <c r="AH11" s="148"/>
      <c r="AI11" s="148"/>
    </row>
    <row r="12" spans="1:35" ht="12" customHeight="1">
      <c r="A12" s="6"/>
      <c r="B12" s="194"/>
      <c r="C12" s="582" t="e">
        <f>VLOOKUP(A12,Données!$A$4:$DI$40,88,FALSE)</f>
        <v>#N/A</v>
      </c>
      <c r="D12" s="582" t="e">
        <f>VLOOKUP(A12,Données!$A$4:$DI$40,89,FALSE)</f>
        <v>#N/A</v>
      </c>
      <c r="E12" s="582" t="e">
        <f>VLOOKUP(A12,Données!$A$4:$DI$40,90,FALSE)</f>
        <v>#N/A</v>
      </c>
      <c r="F12" s="582" t="e">
        <f>VLOOKUP(A12,Données!$A$4:$DI$40,91,FALSE)</f>
        <v>#N/A</v>
      </c>
      <c r="G12" s="582" t="e">
        <f>VLOOKUP(A12,Données!$A$4:$DI$40,92,FALSE)</f>
        <v>#N/A</v>
      </c>
      <c r="H12" s="582" t="e">
        <f>VLOOKUP(A12,Données!$A$4:$DI$40,93,FALSE)</f>
        <v>#N/A</v>
      </c>
      <c r="I12" s="582" t="e">
        <f>VLOOKUP(A12,Données!$A$4:$DI$40,94,FALSE)</f>
        <v>#N/A</v>
      </c>
      <c r="J12" s="582" t="e">
        <f>VLOOKUP(A12,Données!$A$4:$DI$40,95,FALSE)</f>
        <v>#N/A</v>
      </c>
      <c r="K12" s="582" t="e">
        <f>VLOOKUP(A12,Données!$A$4:$DI$40,96,FALSE)</f>
        <v>#N/A</v>
      </c>
      <c r="L12" s="582" t="e">
        <f>VLOOKUP(A12,Données!$A$4:$DI$40,97,FALSE)</f>
        <v>#N/A</v>
      </c>
      <c r="M12" s="582" t="e">
        <f>VLOOKUP(A12,Données!$A$4:$DI$40,98,FALSE)</f>
        <v>#N/A</v>
      </c>
      <c r="N12" s="582" t="e">
        <f>VLOOKUP(A12,Données!$A$4:$DI$40,99,FALSE)</f>
        <v>#N/A</v>
      </c>
      <c r="O12" s="176"/>
      <c r="P12" s="582" t="e">
        <f>VLOOKUP(A12,Données!$A$4:$DI$40,100,FALSE)</f>
        <v>#N/A</v>
      </c>
      <c r="Q12" s="582" t="e">
        <f>VLOOKUP(A12,Données!$A$4:$DI$40,101,FALSE)</f>
        <v>#N/A</v>
      </c>
      <c r="R12" s="582" t="e">
        <f>VLOOKUP(A12,Données!$A$4:$DI$40,102,FALSE)</f>
        <v>#N/A</v>
      </c>
      <c r="S12" s="582" t="e">
        <f>VLOOKUP(A12,Données!$A$4:$DI$40,103,FALSE)</f>
        <v>#N/A</v>
      </c>
      <c r="T12" s="582" t="e">
        <f>VLOOKUP(A12,Données!$A$4:$DI$40,104,FALSE)</f>
        <v>#N/A</v>
      </c>
      <c r="U12" s="582" t="e">
        <f>VLOOKUP(A12,Données!$A$4:$DI$40,105,FALSE)</f>
        <v>#N/A</v>
      </c>
      <c r="V12" s="176"/>
      <c r="W12" s="582" t="e">
        <f>VLOOKUP(A12,Données!$A$4:$DI$40,106,FALSE)</f>
        <v>#N/A</v>
      </c>
      <c r="X12" s="582" t="e">
        <f>VLOOKUP(A12,Données!$A$4:$DI$40,107,FALSE)</f>
        <v>#N/A</v>
      </c>
      <c r="Y12" s="582" t="e">
        <f>VLOOKUP(A12,Données!$A$4:$DI$40,108,FALSE)</f>
        <v>#N/A</v>
      </c>
      <c r="Z12" s="582" t="e">
        <f>VLOOKUP(A12,Données!$A$4:$DI$40,109,FALSE)</f>
        <v>#N/A</v>
      </c>
      <c r="AA12" s="582" t="e">
        <f>VLOOKUP(A12,Données!$A$4:$DI$40,110,FALSE)</f>
        <v>#N/A</v>
      </c>
      <c r="AB12" s="582" t="e">
        <f>VLOOKUP(A12,Données!$A$4:$DI$40,111,FALSE)</f>
        <v>#N/A</v>
      </c>
      <c r="AC12" s="582" t="e">
        <f>VLOOKUP(A12,Données!$A$4:$DI$40,112,FALSE)</f>
        <v>#N/A</v>
      </c>
      <c r="AD12" s="582" t="e">
        <f>VLOOKUP(A12,Données!$A$4:$DI$40,113,FALSE)</f>
        <v>#N/A</v>
      </c>
      <c r="AE12" s="708"/>
      <c r="AF12" s="148"/>
      <c r="AG12" s="228"/>
      <c r="AH12" s="148"/>
      <c r="AI12" s="148"/>
    </row>
    <row r="13" spans="1:35" ht="12" customHeight="1">
      <c r="A13" s="6"/>
      <c r="B13" s="194"/>
      <c r="C13" s="582" t="e">
        <f>VLOOKUP(A13,Données!$A$4:$DI$40,88,FALSE)</f>
        <v>#N/A</v>
      </c>
      <c r="D13" s="582" t="e">
        <f>VLOOKUP(A13,Données!$A$4:$DI$40,89,FALSE)</f>
        <v>#N/A</v>
      </c>
      <c r="E13" s="582" t="e">
        <f>VLOOKUP(A13,Données!$A$4:$DI$40,90,FALSE)</f>
        <v>#N/A</v>
      </c>
      <c r="F13" s="582" t="e">
        <f>VLOOKUP(A13,Données!$A$4:$DI$40,91,FALSE)</f>
        <v>#N/A</v>
      </c>
      <c r="G13" s="582" t="e">
        <f>VLOOKUP(A13,Données!$A$4:$DI$40,92,FALSE)</f>
        <v>#N/A</v>
      </c>
      <c r="H13" s="582" t="e">
        <f>VLOOKUP(A13,Données!$A$4:$DI$40,93,FALSE)</f>
        <v>#N/A</v>
      </c>
      <c r="I13" s="582" t="e">
        <f>VLOOKUP(A13,Données!$A$4:$DI$40,94,FALSE)</f>
        <v>#N/A</v>
      </c>
      <c r="J13" s="582" t="e">
        <f>VLOOKUP(A13,Données!$A$4:$DI$40,95,FALSE)</f>
        <v>#N/A</v>
      </c>
      <c r="K13" s="582" t="e">
        <f>VLOOKUP(A13,Données!$A$4:$DI$40,96,FALSE)</f>
        <v>#N/A</v>
      </c>
      <c r="L13" s="582" t="e">
        <f>VLOOKUP(A13,Données!$A$4:$DI$40,97,FALSE)</f>
        <v>#N/A</v>
      </c>
      <c r="M13" s="582" t="e">
        <f>VLOOKUP(A13,Données!$A$4:$DI$40,98,FALSE)</f>
        <v>#N/A</v>
      </c>
      <c r="N13" s="582" t="e">
        <f>VLOOKUP(A13,Données!$A$4:$DI$40,99,FALSE)</f>
        <v>#N/A</v>
      </c>
      <c r="O13" s="176"/>
      <c r="P13" s="582" t="e">
        <f>VLOOKUP(A13,Données!$A$4:$DI$40,100,FALSE)</f>
        <v>#N/A</v>
      </c>
      <c r="Q13" s="582" t="e">
        <f>VLOOKUP(A13,Données!$A$4:$DI$40,101,FALSE)</f>
        <v>#N/A</v>
      </c>
      <c r="R13" s="582" t="e">
        <f>VLOOKUP(A13,Données!$A$4:$DI$40,102,FALSE)</f>
        <v>#N/A</v>
      </c>
      <c r="S13" s="582" t="e">
        <f>VLOOKUP(A13,Données!$A$4:$DI$40,103,FALSE)</f>
        <v>#N/A</v>
      </c>
      <c r="T13" s="582" t="e">
        <f>VLOOKUP(A13,Données!$A$4:$DI$40,104,FALSE)</f>
        <v>#N/A</v>
      </c>
      <c r="U13" s="582" t="e">
        <f>VLOOKUP(A13,Données!$A$4:$DI$40,105,FALSE)</f>
        <v>#N/A</v>
      </c>
      <c r="V13" s="176"/>
      <c r="W13" s="582" t="e">
        <f>VLOOKUP(A13,Données!$A$4:$DI$40,106,FALSE)</f>
        <v>#N/A</v>
      </c>
      <c r="X13" s="582" t="e">
        <f>VLOOKUP(A13,Données!$A$4:$DI$40,107,FALSE)</f>
        <v>#N/A</v>
      </c>
      <c r="Y13" s="582" t="e">
        <f>VLOOKUP(A13,Données!$A$4:$DI$40,108,FALSE)</f>
        <v>#N/A</v>
      </c>
      <c r="Z13" s="582" t="e">
        <f>VLOOKUP(A13,Données!$A$4:$DI$40,109,FALSE)</f>
        <v>#N/A</v>
      </c>
      <c r="AA13" s="582" t="e">
        <f>VLOOKUP(A13,Données!$A$4:$DI$40,110,FALSE)</f>
        <v>#N/A</v>
      </c>
      <c r="AB13" s="582" t="e">
        <f>VLOOKUP(A13,Données!$A$4:$DI$40,111,FALSE)</f>
        <v>#N/A</v>
      </c>
      <c r="AC13" s="582" t="e">
        <f>VLOOKUP(A13,Données!$A$4:$DI$40,112,FALSE)</f>
        <v>#N/A</v>
      </c>
      <c r="AD13" s="582" t="e">
        <f>VLOOKUP(A13,Données!$A$4:$DI$40,113,FALSE)</f>
        <v>#N/A</v>
      </c>
      <c r="AE13" s="708"/>
      <c r="AF13" s="148"/>
      <c r="AG13" s="228"/>
      <c r="AH13" s="148"/>
      <c r="AI13" s="148"/>
    </row>
    <row r="14" spans="1:35" ht="12" customHeight="1">
      <c r="A14" s="6"/>
      <c r="B14" s="194"/>
      <c r="C14" s="582" t="e">
        <f>VLOOKUP(A14,Données!$A$4:$DI$40,88,FALSE)</f>
        <v>#N/A</v>
      </c>
      <c r="D14" s="582" t="e">
        <f>VLOOKUP(A14,Données!$A$4:$DI$40,89,FALSE)</f>
        <v>#N/A</v>
      </c>
      <c r="E14" s="582" t="e">
        <f>VLOOKUP(A14,Données!$A$4:$DI$40,90,FALSE)</f>
        <v>#N/A</v>
      </c>
      <c r="F14" s="582" t="e">
        <f>VLOOKUP(A14,Données!$A$4:$DI$40,91,FALSE)</f>
        <v>#N/A</v>
      </c>
      <c r="G14" s="582" t="e">
        <f>VLOOKUP(A14,Données!$A$4:$DI$40,92,FALSE)</f>
        <v>#N/A</v>
      </c>
      <c r="H14" s="582" t="e">
        <f>VLOOKUP(A14,Données!$A$4:$DI$40,93,FALSE)</f>
        <v>#N/A</v>
      </c>
      <c r="I14" s="582" t="e">
        <f>VLOOKUP(A14,Données!$A$4:$DI$40,94,FALSE)</f>
        <v>#N/A</v>
      </c>
      <c r="J14" s="582" t="e">
        <f>VLOOKUP(A14,Données!$A$4:$DI$40,95,FALSE)</f>
        <v>#N/A</v>
      </c>
      <c r="K14" s="582" t="e">
        <f>VLOOKUP(A14,Données!$A$4:$DI$40,96,FALSE)</f>
        <v>#N/A</v>
      </c>
      <c r="L14" s="582" t="e">
        <f>VLOOKUP(A14,Données!$A$4:$DI$40,97,FALSE)</f>
        <v>#N/A</v>
      </c>
      <c r="M14" s="582" t="e">
        <f>VLOOKUP(A14,Données!$A$4:$DI$40,98,FALSE)</f>
        <v>#N/A</v>
      </c>
      <c r="N14" s="582" t="e">
        <f>VLOOKUP(A14,Données!$A$4:$DI$40,99,FALSE)</f>
        <v>#N/A</v>
      </c>
      <c r="O14" s="176"/>
      <c r="P14" s="582" t="e">
        <f>VLOOKUP(A14,Données!$A$4:$DI$40,100,FALSE)</f>
        <v>#N/A</v>
      </c>
      <c r="Q14" s="582" t="e">
        <f>VLOOKUP(A14,Données!$A$4:$DI$40,101,FALSE)</f>
        <v>#N/A</v>
      </c>
      <c r="R14" s="582" t="e">
        <f>VLOOKUP(A14,Données!$A$4:$DI$40,102,FALSE)</f>
        <v>#N/A</v>
      </c>
      <c r="S14" s="582" t="e">
        <f>VLOOKUP(A14,Données!$A$4:$DI$40,103,FALSE)</f>
        <v>#N/A</v>
      </c>
      <c r="T14" s="582" t="e">
        <f>VLOOKUP(A14,Données!$A$4:$DI$40,104,FALSE)</f>
        <v>#N/A</v>
      </c>
      <c r="U14" s="582" t="e">
        <f>VLOOKUP(A14,Données!$A$4:$DI$40,105,FALSE)</f>
        <v>#N/A</v>
      </c>
      <c r="V14" s="176"/>
      <c r="W14" s="582" t="e">
        <f>VLOOKUP(A14,Données!$A$4:$DI$40,106,FALSE)</f>
        <v>#N/A</v>
      </c>
      <c r="X14" s="582" t="e">
        <f>VLOOKUP(A14,Données!$A$4:$DI$40,107,FALSE)</f>
        <v>#N/A</v>
      </c>
      <c r="Y14" s="582" t="e">
        <f>VLOOKUP(A14,Données!$A$4:$DI$40,108,FALSE)</f>
        <v>#N/A</v>
      </c>
      <c r="Z14" s="582" t="e">
        <f>VLOOKUP(A14,Données!$A$4:$DI$40,109,FALSE)</f>
        <v>#N/A</v>
      </c>
      <c r="AA14" s="582" t="e">
        <f>VLOOKUP(A14,Données!$A$4:$DI$40,110,FALSE)</f>
        <v>#N/A</v>
      </c>
      <c r="AB14" s="582" t="e">
        <f>VLOOKUP(A14,Données!$A$4:$DI$40,111,FALSE)</f>
        <v>#N/A</v>
      </c>
      <c r="AC14" s="582" t="e">
        <f>VLOOKUP(A14,Données!$A$4:$DI$40,112,FALSE)</f>
        <v>#N/A</v>
      </c>
      <c r="AD14" s="582" t="e">
        <f>VLOOKUP(A14,Données!$A$4:$DI$40,113,FALSE)</f>
        <v>#N/A</v>
      </c>
      <c r="AE14" s="708"/>
      <c r="AF14" s="148"/>
      <c r="AG14" s="228"/>
      <c r="AH14" s="148"/>
      <c r="AI14" s="148"/>
    </row>
    <row r="15" spans="1:35" ht="12" customHeight="1">
      <c r="A15" s="6"/>
      <c r="B15" s="194"/>
      <c r="C15" s="582" t="e">
        <f>VLOOKUP(A15,Données!$A$4:$DI$40,88,FALSE)</f>
        <v>#N/A</v>
      </c>
      <c r="D15" s="582" t="e">
        <f>VLOOKUP(A15,Données!$A$4:$DI$40,89,FALSE)</f>
        <v>#N/A</v>
      </c>
      <c r="E15" s="582" t="e">
        <f>VLOOKUP(A15,Données!$A$4:$DI$40,90,FALSE)</f>
        <v>#N/A</v>
      </c>
      <c r="F15" s="582" t="e">
        <f>VLOOKUP(A15,Données!$A$4:$DI$40,91,FALSE)</f>
        <v>#N/A</v>
      </c>
      <c r="G15" s="582" t="e">
        <f>VLOOKUP(A15,Données!$A$4:$DI$40,92,FALSE)</f>
        <v>#N/A</v>
      </c>
      <c r="H15" s="582" t="e">
        <f>VLOOKUP(A15,Données!$A$4:$DI$40,93,FALSE)</f>
        <v>#N/A</v>
      </c>
      <c r="I15" s="582" t="e">
        <f>VLOOKUP(A15,Données!$A$4:$DI$40,94,FALSE)</f>
        <v>#N/A</v>
      </c>
      <c r="J15" s="582" t="e">
        <f>VLOOKUP(A15,Données!$A$4:$DI$40,95,FALSE)</f>
        <v>#N/A</v>
      </c>
      <c r="K15" s="582" t="e">
        <f>VLOOKUP(A15,Données!$A$4:$DI$40,96,FALSE)</f>
        <v>#N/A</v>
      </c>
      <c r="L15" s="582" t="e">
        <f>VLOOKUP(A15,Données!$A$4:$DI$40,97,FALSE)</f>
        <v>#N/A</v>
      </c>
      <c r="M15" s="582" t="e">
        <f>VLOOKUP(A15,Données!$A$4:$DI$40,98,FALSE)</f>
        <v>#N/A</v>
      </c>
      <c r="N15" s="582" t="e">
        <f>VLOOKUP(A15,Données!$A$4:$DI$40,99,FALSE)</f>
        <v>#N/A</v>
      </c>
      <c r="O15" s="176"/>
      <c r="P15" s="582" t="e">
        <f>VLOOKUP(A15,Données!$A$4:$DI$40,100,FALSE)</f>
        <v>#N/A</v>
      </c>
      <c r="Q15" s="582" t="e">
        <f>VLOOKUP(A15,Données!$A$4:$DI$40,101,FALSE)</f>
        <v>#N/A</v>
      </c>
      <c r="R15" s="582" t="e">
        <f>VLOOKUP(A15,Données!$A$4:$DI$40,102,FALSE)</f>
        <v>#N/A</v>
      </c>
      <c r="S15" s="582" t="e">
        <f>VLOOKUP(A15,Données!$A$4:$DI$40,103,FALSE)</f>
        <v>#N/A</v>
      </c>
      <c r="T15" s="582" t="e">
        <f>VLOOKUP(A15,Données!$A$4:$DI$40,104,FALSE)</f>
        <v>#N/A</v>
      </c>
      <c r="U15" s="582" t="e">
        <f>VLOOKUP(A15,Données!$A$4:$DI$40,105,FALSE)</f>
        <v>#N/A</v>
      </c>
      <c r="V15" s="176"/>
      <c r="W15" s="582" t="e">
        <f>VLOOKUP(A15,Données!$A$4:$DI$40,106,FALSE)</f>
        <v>#N/A</v>
      </c>
      <c r="X15" s="582" t="e">
        <f>VLOOKUP(A15,Données!$A$4:$DI$40,107,FALSE)</f>
        <v>#N/A</v>
      </c>
      <c r="Y15" s="582" t="e">
        <f>VLOOKUP(A15,Données!$A$4:$DI$40,108,FALSE)</f>
        <v>#N/A</v>
      </c>
      <c r="Z15" s="582" t="e">
        <f>VLOOKUP(A15,Données!$A$4:$DI$40,109,FALSE)</f>
        <v>#N/A</v>
      </c>
      <c r="AA15" s="582" t="e">
        <f>VLOOKUP(A15,Données!$A$4:$DI$40,110,FALSE)</f>
        <v>#N/A</v>
      </c>
      <c r="AB15" s="582" t="e">
        <f>VLOOKUP(A15,Données!$A$4:$DI$40,111,FALSE)</f>
        <v>#N/A</v>
      </c>
      <c r="AC15" s="582" t="e">
        <f>VLOOKUP(A15,Données!$A$4:$DI$40,112,FALSE)</f>
        <v>#N/A</v>
      </c>
      <c r="AD15" s="582" t="e">
        <f>VLOOKUP(A15,Données!$A$4:$DI$40,113,FALSE)</f>
        <v>#N/A</v>
      </c>
      <c r="AE15" s="708"/>
      <c r="AF15" s="148"/>
      <c r="AG15" s="228"/>
      <c r="AH15" s="148"/>
      <c r="AI15" s="148"/>
    </row>
    <row r="16" spans="1:35" ht="12" customHeight="1">
      <c r="A16" s="149"/>
      <c r="B16" s="699"/>
      <c r="C16" s="582" t="e">
        <f>VLOOKUP(A16,Données!$A$4:$DI$40,88,FALSE)</f>
        <v>#N/A</v>
      </c>
      <c r="D16" s="582" t="e">
        <f>VLOOKUP(A16,Données!$A$4:$DI$40,89,FALSE)</f>
        <v>#N/A</v>
      </c>
      <c r="E16" s="582" t="e">
        <f>VLOOKUP(A16,Données!$A$4:$DI$40,90,FALSE)</f>
        <v>#N/A</v>
      </c>
      <c r="F16" s="582" t="e">
        <f>VLOOKUP(A16,Données!$A$4:$DI$40,91,FALSE)</f>
        <v>#N/A</v>
      </c>
      <c r="G16" s="582" t="e">
        <f>VLOOKUP(A16,Données!$A$4:$DI$40,92,FALSE)</f>
        <v>#N/A</v>
      </c>
      <c r="H16" s="582" t="e">
        <f>VLOOKUP(A16,Données!$A$4:$DI$40,93,FALSE)</f>
        <v>#N/A</v>
      </c>
      <c r="I16" s="582" t="e">
        <f>VLOOKUP(A16,Données!$A$4:$DI$40,94,FALSE)</f>
        <v>#N/A</v>
      </c>
      <c r="J16" s="582" t="e">
        <f>VLOOKUP(A16,Données!$A$4:$DI$40,95,FALSE)</f>
        <v>#N/A</v>
      </c>
      <c r="K16" s="582" t="e">
        <f>VLOOKUP(A16,Données!$A$4:$DI$40,96,FALSE)</f>
        <v>#N/A</v>
      </c>
      <c r="L16" s="582" t="e">
        <f>VLOOKUP(A16,Données!$A$4:$DI$40,97,FALSE)</f>
        <v>#N/A</v>
      </c>
      <c r="M16" s="582" t="e">
        <f>VLOOKUP(A16,Données!$A$4:$DI$40,98,FALSE)</f>
        <v>#N/A</v>
      </c>
      <c r="N16" s="582" t="e">
        <f>VLOOKUP(A16,Données!$A$4:$DI$40,99,FALSE)</f>
        <v>#N/A</v>
      </c>
      <c r="O16" s="176"/>
      <c r="P16" s="582" t="e">
        <f>VLOOKUP(A16,Données!$A$4:$DI$40,100,FALSE)</f>
        <v>#N/A</v>
      </c>
      <c r="Q16" s="582" t="e">
        <f>VLOOKUP(A16,Données!$A$4:$DI$40,101,FALSE)</f>
        <v>#N/A</v>
      </c>
      <c r="R16" s="582" t="e">
        <f>VLOOKUP(A16,Données!$A$4:$DI$40,102,FALSE)</f>
        <v>#N/A</v>
      </c>
      <c r="S16" s="582" t="e">
        <f>VLOOKUP(A16,Données!$A$4:$DI$40,103,FALSE)</f>
        <v>#N/A</v>
      </c>
      <c r="T16" s="582" t="e">
        <f>VLOOKUP(A16,Données!$A$4:$DI$40,104,FALSE)</f>
        <v>#N/A</v>
      </c>
      <c r="U16" s="582" t="e">
        <f>VLOOKUP(A16,Données!$A$4:$DI$40,105,FALSE)</f>
        <v>#N/A</v>
      </c>
      <c r="V16" s="176"/>
      <c r="W16" s="582" t="e">
        <f>VLOOKUP(A16,Données!$A$4:$DI$40,106,FALSE)</f>
        <v>#N/A</v>
      </c>
      <c r="X16" s="582" t="e">
        <f>VLOOKUP(A16,Données!$A$4:$DI$40,107,FALSE)</f>
        <v>#N/A</v>
      </c>
      <c r="Y16" s="582" t="e">
        <f>VLOOKUP(A16,Données!$A$4:$DI$40,108,FALSE)</f>
        <v>#N/A</v>
      </c>
      <c r="Z16" s="582" t="e">
        <f>VLOOKUP(A16,Données!$A$4:$DI$40,109,FALSE)</f>
        <v>#N/A</v>
      </c>
      <c r="AA16" s="582" t="e">
        <f>VLOOKUP(A16,Données!$A$4:$DI$40,110,FALSE)</f>
        <v>#N/A</v>
      </c>
      <c r="AB16" s="582" t="e">
        <f>VLOOKUP(A16,Données!$A$4:$DI$40,111,FALSE)</f>
        <v>#N/A</v>
      </c>
      <c r="AC16" s="582" t="e">
        <f>VLOOKUP(A16,Données!$A$4:$DI$40,112,FALSE)</f>
        <v>#N/A</v>
      </c>
      <c r="AD16" s="582" t="e">
        <f>VLOOKUP(A16,Données!$A$4:$DI$40,113,FALSE)</f>
        <v>#N/A</v>
      </c>
      <c r="AE16" s="708"/>
      <c r="AF16" s="148"/>
      <c r="AG16" s="228"/>
      <c r="AH16" s="148"/>
      <c r="AI16" s="148"/>
    </row>
    <row r="17" spans="1:35" ht="12" customHeight="1">
      <c r="A17" s="6"/>
      <c r="B17" s="194"/>
      <c r="C17" s="582" t="e">
        <f>VLOOKUP(A17,Données!$A$4:$DI$40,88,FALSE)</f>
        <v>#N/A</v>
      </c>
      <c r="D17" s="582" t="e">
        <f>VLOOKUP(A17,Données!$A$4:$DI$40,89,FALSE)</f>
        <v>#N/A</v>
      </c>
      <c r="E17" s="582" t="e">
        <f>VLOOKUP(A17,Données!$A$4:$DI$40,90,FALSE)</f>
        <v>#N/A</v>
      </c>
      <c r="F17" s="582" t="e">
        <f>VLOOKUP(A17,Données!$A$4:$DI$40,91,FALSE)</f>
        <v>#N/A</v>
      </c>
      <c r="G17" s="582" t="e">
        <f>VLOOKUP(A17,Données!$A$4:$DI$40,92,FALSE)</f>
        <v>#N/A</v>
      </c>
      <c r="H17" s="582" t="e">
        <f>VLOOKUP(A17,Données!$A$4:$DI$40,93,FALSE)</f>
        <v>#N/A</v>
      </c>
      <c r="I17" s="582" t="e">
        <f>VLOOKUP(A17,Données!$A$4:$DI$40,94,FALSE)</f>
        <v>#N/A</v>
      </c>
      <c r="J17" s="582" t="e">
        <f>VLOOKUP(A17,Données!$A$4:$DI$40,95,FALSE)</f>
        <v>#N/A</v>
      </c>
      <c r="K17" s="582" t="e">
        <f>VLOOKUP(A17,Données!$A$4:$DI$40,96,FALSE)</f>
        <v>#N/A</v>
      </c>
      <c r="L17" s="582" t="e">
        <f>VLOOKUP(A17,Données!$A$4:$DI$40,97,FALSE)</f>
        <v>#N/A</v>
      </c>
      <c r="M17" s="582" t="e">
        <f>VLOOKUP(A17,Données!$A$4:$DI$40,98,FALSE)</f>
        <v>#N/A</v>
      </c>
      <c r="N17" s="582" t="e">
        <f>VLOOKUP(A17,Données!$A$4:$DI$40,99,FALSE)</f>
        <v>#N/A</v>
      </c>
      <c r="O17" s="176"/>
      <c r="P17" s="582" t="e">
        <f>VLOOKUP(A17,Données!$A$4:$DI$40,100,FALSE)</f>
        <v>#N/A</v>
      </c>
      <c r="Q17" s="582" t="e">
        <f>VLOOKUP(A17,Données!$A$4:$DI$40,101,FALSE)</f>
        <v>#N/A</v>
      </c>
      <c r="R17" s="582" t="e">
        <f>VLOOKUP(A17,Données!$A$4:$DI$40,102,FALSE)</f>
        <v>#N/A</v>
      </c>
      <c r="S17" s="582" t="e">
        <f>VLOOKUP(A17,Données!$A$4:$DI$40,103,FALSE)</f>
        <v>#N/A</v>
      </c>
      <c r="T17" s="582" t="e">
        <f>VLOOKUP(A17,Données!$A$4:$DI$40,104,FALSE)</f>
        <v>#N/A</v>
      </c>
      <c r="U17" s="582" t="e">
        <f>VLOOKUP(A17,Données!$A$4:$DI$40,105,FALSE)</f>
        <v>#N/A</v>
      </c>
      <c r="V17" s="176"/>
      <c r="W17" s="582" t="e">
        <f>VLOOKUP(A17,Données!$A$4:$DI$40,106,FALSE)</f>
        <v>#N/A</v>
      </c>
      <c r="X17" s="582" t="e">
        <f>VLOOKUP(A17,Données!$A$4:$DI$40,107,FALSE)</f>
        <v>#N/A</v>
      </c>
      <c r="Y17" s="582" t="e">
        <f>VLOOKUP(A17,Données!$A$4:$DI$40,108,FALSE)</f>
        <v>#N/A</v>
      </c>
      <c r="Z17" s="582" t="e">
        <f>VLOOKUP(A17,Données!$A$4:$DI$40,109,FALSE)</f>
        <v>#N/A</v>
      </c>
      <c r="AA17" s="582" t="e">
        <f>VLOOKUP(A17,Données!$A$4:$DI$40,110,FALSE)</f>
        <v>#N/A</v>
      </c>
      <c r="AB17" s="582" t="e">
        <f>VLOOKUP(A17,Données!$A$4:$DI$40,111,FALSE)</f>
        <v>#N/A</v>
      </c>
      <c r="AC17" s="582" t="e">
        <f>VLOOKUP(A17,Données!$A$4:$DI$40,112,FALSE)</f>
        <v>#N/A</v>
      </c>
      <c r="AD17" s="582" t="e">
        <f>VLOOKUP(A17,Données!$A$4:$DI$40,113,FALSE)</f>
        <v>#N/A</v>
      </c>
      <c r="AE17" s="708"/>
      <c r="AF17" s="148"/>
      <c r="AG17" s="228"/>
      <c r="AH17" s="148"/>
      <c r="AI17" s="148"/>
    </row>
    <row r="18" spans="1:35" ht="12" customHeight="1">
      <c r="A18" s="6"/>
      <c r="B18" s="194"/>
      <c r="C18" s="582" t="e">
        <f>VLOOKUP(A18,Données!$A$4:$DI$40,88,FALSE)</f>
        <v>#N/A</v>
      </c>
      <c r="D18" s="582" t="e">
        <f>VLOOKUP(A18,Données!$A$4:$DI$40,89,FALSE)</f>
        <v>#N/A</v>
      </c>
      <c r="E18" s="582" t="e">
        <f>VLOOKUP(A18,Données!$A$4:$DI$40,90,FALSE)</f>
        <v>#N/A</v>
      </c>
      <c r="F18" s="582" t="e">
        <f>VLOOKUP(A18,Données!$A$4:$DI$40,91,FALSE)</f>
        <v>#N/A</v>
      </c>
      <c r="G18" s="582" t="e">
        <f>VLOOKUP(A18,Données!$A$4:$DI$40,92,FALSE)</f>
        <v>#N/A</v>
      </c>
      <c r="H18" s="582" t="e">
        <f>VLOOKUP(A18,Données!$A$4:$DI$40,93,FALSE)</f>
        <v>#N/A</v>
      </c>
      <c r="I18" s="582" t="e">
        <f>VLOOKUP(A18,Données!$A$4:$DI$40,94,FALSE)</f>
        <v>#N/A</v>
      </c>
      <c r="J18" s="582" t="e">
        <f>VLOOKUP(A18,Données!$A$4:$DI$40,95,FALSE)</f>
        <v>#N/A</v>
      </c>
      <c r="K18" s="582" t="e">
        <f>VLOOKUP(A18,Données!$A$4:$DI$40,96,FALSE)</f>
        <v>#N/A</v>
      </c>
      <c r="L18" s="582" t="e">
        <f>VLOOKUP(A18,Données!$A$4:$DI$40,97,FALSE)</f>
        <v>#N/A</v>
      </c>
      <c r="M18" s="582" t="e">
        <f>VLOOKUP(A18,Données!$A$4:$DI$40,98,FALSE)</f>
        <v>#N/A</v>
      </c>
      <c r="N18" s="582" t="e">
        <f>VLOOKUP(A18,Données!$A$4:$DI$40,99,FALSE)</f>
        <v>#N/A</v>
      </c>
      <c r="O18" s="176"/>
      <c r="P18" s="582" t="e">
        <f>VLOOKUP(A18,Données!$A$4:$DI$40,100,FALSE)</f>
        <v>#N/A</v>
      </c>
      <c r="Q18" s="582" t="e">
        <f>VLOOKUP(A18,Données!$A$4:$DI$40,101,FALSE)</f>
        <v>#N/A</v>
      </c>
      <c r="R18" s="582" t="e">
        <f>VLOOKUP(A18,Données!$A$4:$DI$40,102,FALSE)</f>
        <v>#N/A</v>
      </c>
      <c r="S18" s="582" t="e">
        <f>VLOOKUP(A18,Données!$A$4:$DI$40,103,FALSE)</f>
        <v>#N/A</v>
      </c>
      <c r="T18" s="582" t="e">
        <f>VLOOKUP(A18,Données!$A$4:$DI$40,104,FALSE)</f>
        <v>#N/A</v>
      </c>
      <c r="U18" s="582" t="e">
        <f>VLOOKUP(A18,Données!$A$4:$DI$40,105,FALSE)</f>
        <v>#N/A</v>
      </c>
      <c r="V18" s="176"/>
      <c r="W18" s="582" t="e">
        <f>VLOOKUP(A18,Données!$A$4:$DI$40,106,FALSE)</f>
        <v>#N/A</v>
      </c>
      <c r="X18" s="582" t="e">
        <f>VLOOKUP(A18,Données!$A$4:$DI$40,107,FALSE)</f>
        <v>#N/A</v>
      </c>
      <c r="Y18" s="582" t="e">
        <f>VLOOKUP(A18,Données!$A$4:$DI$40,108,FALSE)</f>
        <v>#N/A</v>
      </c>
      <c r="Z18" s="582" t="e">
        <f>VLOOKUP(A18,Données!$A$4:$DI$40,109,FALSE)</f>
        <v>#N/A</v>
      </c>
      <c r="AA18" s="582" t="e">
        <f>VLOOKUP(A18,Données!$A$4:$DI$40,110,FALSE)</f>
        <v>#N/A</v>
      </c>
      <c r="AB18" s="582" t="e">
        <f>VLOOKUP(A18,Données!$A$4:$DI$40,111,FALSE)</f>
        <v>#N/A</v>
      </c>
      <c r="AC18" s="582" t="e">
        <f>VLOOKUP(A18,Données!$A$4:$DI$40,112,FALSE)</f>
        <v>#N/A</v>
      </c>
      <c r="AD18" s="582" t="e">
        <f>VLOOKUP(A18,Données!$A$4:$DI$40,113,FALSE)</f>
        <v>#N/A</v>
      </c>
      <c r="AE18" s="708"/>
      <c r="AF18" s="148"/>
      <c r="AG18" s="228"/>
      <c r="AH18" s="148"/>
      <c r="AI18" s="148"/>
    </row>
    <row r="19" spans="1:35" ht="12" customHeight="1">
      <c r="A19" s="6"/>
      <c r="B19" s="194"/>
      <c r="C19" s="582" t="e">
        <f>VLOOKUP(A19,Données!$A$4:$DI$40,88,FALSE)</f>
        <v>#N/A</v>
      </c>
      <c r="D19" s="582" t="e">
        <f>VLOOKUP(A19,Données!$A$4:$DI$40,89,FALSE)</f>
        <v>#N/A</v>
      </c>
      <c r="E19" s="582" t="e">
        <f>VLOOKUP(A19,Données!$A$4:$DI$40,90,FALSE)</f>
        <v>#N/A</v>
      </c>
      <c r="F19" s="582" t="e">
        <f>VLOOKUP(A19,Données!$A$4:$DI$40,91,FALSE)</f>
        <v>#N/A</v>
      </c>
      <c r="G19" s="582" t="e">
        <f>VLOOKUP(A19,Données!$A$4:$DI$40,92,FALSE)</f>
        <v>#N/A</v>
      </c>
      <c r="H19" s="582" t="e">
        <f>VLOOKUP(A19,Données!$A$4:$DI$40,93,FALSE)</f>
        <v>#N/A</v>
      </c>
      <c r="I19" s="582" t="e">
        <f>VLOOKUP(A19,Données!$A$4:$DI$40,94,FALSE)</f>
        <v>#N/A</v>
      </c>
      <c r="J19" s="582" t="e">
        <f>VLOOKUP(A19,Données!$A$4:$DI$40,95,FALSE)</f>
        <v>#N/A</v>
      </c>
      <c r="K19" s="582" t="e">
        <f>VLOOKUP(A19,Données!$A$4:$DI$40,96,FALSE)</f>
        <v>#N/A</v>
      </c>
      <c r="L19" s="582" t="e">
        <f>VLOOKUP(A19,Données!$A$4:$DI$40,97,FALSE)</f>
        <v>#N/A</v>
      </c>
      <c r="M19" s="582" t="e">
        <f>VLOOKUP(A19,Données!$A$4:$DI$40,98,FALSE)</f>
        <v>#N/A</v>
      </c>
      <c r="N19" s="582" t="e">
        <f>VLOOKUP(A19,Données!$A$4:$DI$40,99,FALSE)</f>
        <v>#N/A</v>
      </c>
      <c r="O19" s="176"/>
      <c r="P19" s="582" t="e">
        <f>VLOOKUP(A19,Données!$A$4:$DI$40,100,FALSE)</f>
        <v>#N/A</v>
      </c>
      <c r="Q19" s="582" t="e">
        <f>VLOOKUP(A19,Données!$A$4:$DI$40,101,FALSE)</f>
        <v>#N/A</v>
      </c>
      <c r="R19" s="582" t="e">
        <f>VLOOKUP(A19,Données!$A$4:$DI$40,102,FALSE)</f>
        <v>#N/A</v>
      </c>
      <c r="S19" s="582" t="e">
        <f>VLOOKUP(A19,Données!$A$4:$DI$40,103,FALSE)</f>
        <v>#N/A</v>
      </c>
      <c r="T19" s="582" t="e">
        <f>VLOOKUP(A19,Données!$A$4:$DI$40,104,FALSE)</f>
        <v>#N/A</v>
      </c>
      <c r="U19" s="582" t="e">
        <f>VLOOKUP(A19,Données!$A$4:$DI$40,105,FALSE)</f>
        <v>#N/A</v>
      </c>
      <c r="V19" s="176"/>
      <c r="W19" s="582" t="e">
        <f>VLOOKUP(A19,Données!$A$4:$DI$40,106,FALSE)</f>
        <v>#N/A</v>
      </c>
      <c r="X19" s="582" t="e">
        <f>VLOOKUP(A19,Données!$A$4:$DI$40,107,FALSE)</f>
        <v>#N/A</v>
      </c>
      <c r="Y19" s="582" t="e">
        <f>VLOOKUP(A19,Données!$A$4:$DI$40,108,FALSE)</f>
        <v>#N/A</v>
      </c>
      <c r="Z19" s="582" t="e">
        <f>VLOOKUP(A19,Données!$A$4:$DI$40,109,FALSE)</f>
        <v>#N/A</v>
      </c>
      <c r="AA19" s="582" t="e">
        <f>VLOOKUP(A19,Données!$A$4:$DI$40,110,FALSE)</f>
        <v>#N/A</v>
      </c>
      <c r="AB19" s="582" t="e">
        <f>VLOOKUP(A19,Données!$A$4:$DI$40,111,FALSE)</f>
        <v>#N/A</v>
      </c>
      <c r="AC19" s="582" t="e">
        <f>VLOOKUP(A19,Données!$A$4:$DI$40,112,FALSE)</f>
        <v>#N/A</v>
      </c>
      <c r="AD19" s="582" t="e">
        <f>VLOOKUP(A19,Données!$A$4:$DI$40,113,FALSE)</f>
        <v>#N/A</v>
      </c>
      <c r="AE19" s="708"/>
      <c r="AF19" s="148"/>
      <c r="AG19" s="228"/>
      <c r="AH19" s="148"/>
      <c r="AI19" s="148"/>
    </row>
    <row r="20" spans="1:35" ht="12" customHeight="1">
      <c r="A20" s="6"/>
      <c r="B20" s="194"/>
      <c r="C20" s="582" t="e">
        <f>VLOOKUP(A20,Données!$A$4:$DI$40,88,FALSE)</f>
        <v>#N/A</v>
      </c>
      <c r="D20" s="582" t="e">
        <f>VLOOKUP(A20,Données!$A$4:$DI$40,89,FALSE)</f>
        <v>#N/A</v>
      </c>
      <c r="E20" s="582" t="e">
        <f>VLOOKUP(A20,Données!$A$4:$DI$40,90,FALSE)</f>
        <v>#N/A</v>
      </c>
      <c r="F20" s="582" t="e">
        <f>VLOOKUP(A20,Données!$A$4:$DI$40,91,FALSE)</f>
        <v>#N/A</v>
      </c>
      <c r="G20" s="582" t="e">
        <f>VLOOKUP(A20,Données!$A$4:$DI$40,92,FALSE)</f>
        <v>#N/A</v>
      </c>
      <c r="H20" s="582" t="e">
        <f>VLOOKUP(A20,Données!$A$4:$DI$40,93,FALSE)</f>
        <v>#N/A</v>
      </c>
      <c r="I20" s="582" t="e">
        <f>VLOOKUP(A20,Données!$A$4:$DI$40,94,FALSE)</f>
        <v>#N/A</v>
      </c>
      <c r="J20" s="582" t="e">
        <f>VLOOKUP(A20,Données!$A$4:$DI$40,95,FALSE)</f>
        <v>#N/A</v>
      </c>
      <c r="K20" s="582" t="e">
        <f>VLOOKUP(A20,Données!$A$4:$DI$40,96,FALSE)</f>
        <v>#N/A</v>
      </c>
      <c r="L20" s="582" t="e">
        <f>VLOOKUP(A20,Données!$A$4:$DI$40,97,FALSE)</f>
        <v>#N/A</v>
      </c>
      <c r="M20" s="582" t="e">
        <f>VLOOKUP(A20,Données!$A$4:$DI$40,98,FALSE)</f>
        <v>#N/A</v>
      </c>
      <c r="N20" s="582" t="e">
        <f>VLOOKUP(A20,Données!$A$4:$DI$40,99,FALSE)</f>
        <v>#N/A</v>
      </c>
      <c r="O20" s="176"/>
      <c r="P20" s="582" t="e">
        <f>VLOOKUP(A20,Données!$A$4:$DI$40,100,FALSE)</f>
        <v>#N/A</v>
      </c>
      <c r="Q20" s="582" t="e">
        <f>VLOOKUP(A20,Données!$A$4:$DI$40,101,FALSE)</f>
        <v>#N/A</v>
      </c>
      <c r="R20" s="582" t="e">
        <f>VLOOKUP(A20,Données!$A$4:$DI$40,102,FALSE)</f>
        <v>#N/A</v>
      </c>
      <c r="S20" s="582" t="e">
        <f>VLOOKUP(A20,Données!$A$4:$DI$40,103,FALSE)</f>
        <v>#N/A</v>
      </c>
      <c r="T20" s="582" t="e">
        <f>VLOOKUP(A20,Données!$A$4:$DI$40,104,FALSE)</f>
        <v>#N/A</v>
      </c>
      <c r="U20" s="582" t="e">
        <f>VLOOKUP(A20,Données!$A$4:$DI$40,105,FALSE)</f>
        <v>#N/A</v>
      </c>
      <c r="V20" s="176"/>
      <c r="W20" s="582" t="e">
        <f>VLOOKUP(A20,Données!$A$4:$DI$40,106,FALSE)</f>
        <v>#N/A</v>
      </c>
      <c r="X20" s="582" t="e">
        <f>VLOOKUP(A20,Données!$A$4:$DI$40,107,FALSE)</f>
        <v>#N/A</v>
      </c>
      <c r="Y20" s="582" t="e">
        <f>VLOOKUP(A20,Données!$A$4:$DI$40,108,FALSE)</f>
        <v>#N/A</v>
      </c>
      <c r="Z20" s="582" t="e">
        <f>VLOOKUP(A20,Données!$A$4:$DI$40,109,FALSE)</f>
        <v>#N/A</v>
      </c>
      <c r="AA20" s="582" t="e">
        <f>VLOOKUP(A20,Données!$A$4:$DI$40,110,FALSE)</f>
        <v>#N/A</v>
      </c>
      <c r="AB20" s="582" t="e">
        <f>VLOOKUP(A20,Données!$A$4:$DI$40,111,FALSE)</f>
        <v>#N/A</v>
      </c>
      <c r="AC20" s="582" t="e">
        <f>VLOOKUP(A20,Données!$A$4:$DI$40,112,FALSE)</f>
        <v>#N/A</v>
      </c>
      <c r="AD20" s="582" t="e">
        <f>VLOOKUP(A20,Données!$A$4:$DI$40,113,FALSE)</f>
        <v>#N/A</v>
      </c>
      <c r="AE20" s="708"/>
      <c r="AF20" s="148"/>
      <c r="AG20" s="228"/>
      <c r="AH20" s="148"/>
      <c r="AI20" s="148"/>
    </row>
    <row r="21" spans="1:35" ht="12" customHeight="1">
      <c r="A21" s="6"/>
      <c r="B21" s="194"/>
      <c r="C21" s="582" t="e">
        <f>VLOOKUP(A21,Données!$A$4:$DI$40,88,FALSE)</f>
        <v>#N/A</v>
      </c>
      <c r="D21" s="582" t="e">
        <f>VLOOKUP(A21,Données!$A$4:$DI$40,89,FALSE)</f>
        <v>#N/A</v>
      </c>
      <c r="E21" s="582" t="e">
        <f>VLOOKUP(A21,Données!$A$4:$DI$40,90,FALSE)</f>
        <v>#N/A</v>
      </c>
      <c r="F21" s="582" t="e">
        <f>VLOOKUP(A21,Données!$A$4:$DI$40,91,FALSE)</f>
        <v>#N/A</v>
      </c>
      <c r="G21" s="582" t="e">
        <f>VLOOKUP(A21,Données!$A$4:$DI$40,92,FALSE)</f>
        <v>#N/A</v>
      </c>
      <c r="H21" s="582" t="e">
        <f>VLOOKUP(A21,Données!$A$4:$DI$40,93,FALSE)</f>
        <v>#N/A</v>
      </c>
      <c r="I21" s="582" t="e">
        <f>VLOOKUP(A21,Données!$A$4:$DI$40,94,FALSE)</f>
        <v>#N/A</v>
      </c>
      <c r="J21" s="582" t="e">
        <f>VLOOKUP(A21,Données!$A$4:$DI$40,95,FALSE)</f>
        <v>#N/A</v>
      </c>
      <c r="K21" s="582" t="e">
        <f>VLOOKUP(A21,Données!$A$4:$DI$40,96,FALSE)</f>
        <v>#N/A</v>
      </c>
      <c r="L21" s="582" t="e">
        <f>VLOOKUP(A21,Données!$A$4:$DI$40,97,FALSE)</f>
        <v>#N/A</v>
      </c>
      <c r="M21" s="582" t="e">
        <f>VLOOKUP(A21,Données!$A$4:$DI$40,98,FALSE)</f>
        <v>#N/A</v>
      </c>
      <c r="N21" s="582" t="e">
        <f>VLOOKUP(A21,Données!$A$4:$DI$40,99,FALSE)</f>
        <v>#N/A</v>
      </c>
      <c r="O21" s="176"/>
      <c r="P21" s="582" t="e">
        <f>VLOOKUP(A21,Données!$A$4:$DI$40,100,FALSE)</f>
        <v>#N/A</v>
      </c>
      <c r="Q21" s="582" t="e">
        <f>VLOOKUP(A21,Données!$A$4:$DI$40,101,FALSE)</f>
        <v>#N/A</v>
      </c>
      <c r="R21" s="582" t="e">
        <f>VLOOKUP(A21,Données!$A$4:$DI$40,102,FALSE)</f>
        <v>#N/A</v>
      </c>
      <c r="S21" s="582" t="e">
        <f>VLOOKUP(A21,Données!$A$4:$DI$40,103,FALSE)</f>
        <v>#N/A</v>
      </c>
      <c r="T21" s="582" t="e">
        <f>VLOOKUP(A21,Données!$A$4:$DI$40,104,FALSE)</f>
        <v>#N/A</v>
      </c>
      <c r="U21" s="582" t="e">
        <f>VLOOKUP(A21,Données!$A$4:$DI$40,105,FALSE)</f>
        <v>#N/A</v>
      </c>
      <c r="V21" s="176"/>
      <c r="W21" s="582" t="e">
        <f>VLOOKUP(A21,Données!$A$4:$DI$40,106,FALSE)</f>
        <v>#N/A</v>
      </c>
      <c r="X21" s="582" t="e">
        <f>VLOOKUP(A21,Données!$A$4:$DI$40,107,FALSE)</f>
        <v>#N/A</v>
      </c>
      <c r="Y21" s="582" t="e">
        <f>VLOOKUP(A21,Données!$A$4:$DI$40,108,FALSE)</f>
        <v>#N/A</v>
      </c>
      <c r="Z21" s="582" t="e">
        <f>VLOOKUP(A21,Données!$A$4:$DI$40,109,FALSE)</f>
        <v>#N/A</v>
      </c>
      <c r="AA21" s="582" t="e">
        <f>VLOOKUP(A21,Données!$A$4:$DI$40,110,FALSE)</f>
        <v>#N/A</v>
      </c>
      <c r="AB21" s="582" t="e">
        <f>VLOOKUP(A21,Données!$A$4:$DI$40,111,FALSE)</f>
        <v>#N/A</v>
      </c>
      <c r="AC21" s="582" t="e">
        <f>VLOOKUP(A21,Données!$A$4:$DI$40,112,FALSE)</f>
        <v>#N/A</v>
      </c>
      <c r="AD21" s="582" t="e">
        <f>VLOOKUP(A21,Données!$A$4:$DI$40,113,FALSE)</f>
        <v>#N/A</v>
      </c>
      <c r="AE21" s="708"/>
      <c r="AF21" s="148"/>
      <c r="AG21" s="228"/>
      <c r="AH21" s="148"/>
      <c r="AI21" s="148"/>
    </row>
    <row r="22" spans="1:35" ht="12" customHeight="1">
      <c r="A22" s="6"/>
      <c r="B22" s="194"/>
      <c r="C22" s="582" t="e">
        <f>VLOOKUP(A22,Données!$A$4:$DI$40,88,FALSE)</f>
        <v>#N/A</v>
      </c>
      <c r="D22" s="582" t="e">
        <f>VLOOKUP(A22,Données!$A$4:$DI$40,89,FALSE)</f>
        <v>#N/A</v>
      </c>
      <c r="E22" s="582" t="e">
        <f>VLOOKUP(A22,Données!$A$4:$DI$40,90,FALSE)</f>
        <v>#N/A</v>
      </c>
      <c r="F22" s="582" t="e">
        <f>VLOOKUP(A22,Données!$A$4:$DI$40,91,FALSE)</f>
        <v>#N/A</v>
      </c>
      <c r="G22" s="582" t="e">
        <f>VLOOKUP(A22,Données!$A$4:$DI$40,92,FALSE)</f>
        <v>#N/A</v>
      </c>
      <c r="H22" s="582" t="e">
        <f>VLOOKUP(A22,Données!$A$4:$DI$40,93,FALSE)</f>
        <v>#N/A</v>
      </c>
      <c r="I22" s="582" t="e">
        <f>VLOOKUP(A22,Données!$A$4:$DI$40,94,FALSE)</f>
        <v>#N/A</v>
      </c>
      <c r="J22" s="582" t="e">
        <f>VLOOKUP(A22,Données!$A$4:$DI$40,95,FALSE)</f>
        <v>#N/A</v>
      </c>
      <c r="K22" s="582" t="e">
        <f>VLOOKUP(A22,Données!$A$4:$DI$40,96,FALSE)</f>
        <v>#N/A</v>
      </c>
      <c r="L22" s="582" t="e">
        <f>VLOOKUP(A22,Données!$A$4:$DI$40,97,FALSE)</f>
        <v>#N/A</v>
      </c>
      <c r="M22" s="582" t="e">
        <f>VLOOKUP(A22,Données!$A$4:$DI$40,98,FALSE)</f>
        <v>#N/A</v>
      </c>
      <c r="N22" s="582" t="e">
        <f>VLOOKUP(A22,Données!$A$4:$DI$40,99,FALSE)</f>
        <v>#N/A</v>
      </c>
      <c r="O22" s="176"/>
      <c r="P22" s="582" t="e">
        <f>VLOOKUP(A22,Données!$A$4:$DI$40,100,FALSE)</f>
        <v>#N/A</v>
      </c>
      <c r="Q22" s="582" t="e">
        <f>VLOOKUP(A22,Données!$A$4:$DI$40,101,FALSE)</f>
        <v>#N/A</v>
      </c>
      <c r="R22" s="582" t="e">
        <f>VLOOKUP(A22,Données!$A$4:$DI$40,102,FALSE)</f>
        <v>#N/A</v>
      </c>
      <c r="S22" s="582" t="e">
        <f>VLOOKUP(A22,Données!$A$4:$DI$40,103,FALSE)</f>
        <v>#N/A</v>
      </c>
      <c r="T22" s="582" t="e">
        <f>VLOOKUP(A22,Données!$A$4:$DI$40,104,FALSE)</f>
        <v>#N/A</v>
      </c>
      <c r="U22" s="582" t="e">
        <f>VLOOKUP(A22,Données!$A$4:$DI$40,105,FALSE)</f>
        <v>#N/A</v>
      </c>
      <c r="V22" s="176"/>
      <c r="W22" s="582" t="e">
        <f>VLOOKUP(A22,Données!$A$4:$DI$40,106,FALSE)</f>
        <v>#N/A</v>
      </c>
      <c r="X22" s="582" t="e">
        <f>VLOOKUP(A22,Données!$A$4:$DI$40,107,FALSE)</f>
        <v>#N/A</v>
      </c>
      <c r="Y22" s="582" t="e">
        <f>VLOOKUP(A22,Données!$A$4:$DI$40,108,FALSE)</f>
        <v>#N/A</v>
      </c>
      <c r="Z22" s="582" t="e">
        <f>VLOOKUP(A22,Données!$A$4:$DI$40,109,FALSE)</f>
        <v>#N/A</v>
      </c>
      <c r="AA22" s="582" t="e">
        <f>VLOOKUP(A22,Données!$A$4:$DI$40,110,FALSE)</f>
        <v>#N/A</v>
      </c>
      <c r="AB22" s="582" t="e">
        <f>VLOOKUP(A22,Données!$A$4:$DI$40,111,FALSE)</f>
        <v>#N/A</v>
      </c>
      <c r="AC22" s="582" t="e">
        <f>VLOOKUP(A22,Données!$A$4:$DI$40,112,FALSE)</f>
        <v>#N/A</v>
      </c>
      <c r="AD22" s="582" t="e">
        <f>VLOOKUP(A22,Données!$A$4:$DI$40,113,FALSE)</f>
        <v>#N/A</v>
      </c>
      <c r="AE22" s="708"/>
      <c r="AF22" s="148"/>
      <c r="AG22" s="228"/>
      <c r="AH22" s="148"/>
      <c r="AI22" s="148"/>
    </row>
    <row r="23" spans="1:35" ht="12" customHeight="1">
      <c r="A23" s="6"/>
      <c r="B23" s="194"/>
      <c r="C23" s="582" t="e">
        <f>VLOOKUP(A23,Données!$A$4:$DI$40,88,FALSE)</f>
        <v>#N/A</v>
      </c>
      <c r="D23" s="582" t="e">
        <f>VLOOKUP(A23,Données!$A$4:$DI$40,89,FALSE)</f>
        <v>#N/A</v>
      </c>
      <c r="E23" s="582" t="e">
        <f>VLOOKUP(A23,Données!$A$4:$DI$40,90,FALSE)</f>
        <v>#N/A</v>
      </c>
      <c r="F23" s="582" t="e">
        <f>VLOOKUP(A23,Données!$A$4:$DI$40,91,FALSE)</f>
        <v>#N/A</v>
      </c>
      <c r="G23" s="582" t="e">
        <f>VLOOKUP(A23,Données!$A$4:$DI$40,92,FALSE)</f>
        <v>#N/A</v>
      </c>
      <c r="H23" s="582" t="e">
        <f>VLOOKUP(A23,Données!$A$4:$DI$40,93,FALSE)</f>
        <v>#N/A</v>
      </c>
      <c r="I23" s="582" t="e">
        <f>VLOOKUP(A23,Données!$A$4:$DI$40,94,FALSE)</f>
        <v>#N/A</v>
      </c>
      <c r="J23" s="582" t="e">
        <f>VLOOKUP(A23,Données!$A$4:$DI$40,95,FALSE)</f>
        <v>#N/A</v>
      </c>
      <c r="K23" s="582" t="e">
        <f>VLOOKUP(A23,Données!$A$4:$DI$40,96,FALSE)</f>
        <v>#N/A</v>
      </c>
      <c r="L23" s="582" t="e">
        <f>VLOOKUP(A23,Données!$A$4:$DI$40,97,FALSE)</f>
        <v>#N/A</v>
      </c>
      <c r="M23" s="582" t="e">
        <f>VLOOKUP(A23,Données!$A$4:$DI$40,98,FALSE)</f>
        <v>#N/A</v>
      </c>
      <c r="N23" s="582" t="e">
        <f>VLOOKUP(A23,Données!$A$4:$DI$40,99,FALSE)</f>
        <v>#N/A</v>
      </c>
      <c r="O23" s="176"/>
      <c r="P23" s="582" t="e">
        <f>VLOOKUP(A23,Données!$A$4:$DI$40,100,FALSE)</f>
        <v>#N/A</v>
      </c>
      <c r="Q23" s="582" t="e">
        <f>VLOOKUP(A23,Données!$A$4:$DI$40,101,FALSE)</f>
        <v>#N/A</v>
      </c>
      <c r="R23" s="582" t="e">
        <f>VLOOKUP(A23,Données!$A$4:$DI$40,102,FALSE)</f>
        <v>#N/A</v>
      </c>
      <c r="S23" s="582" t="e">
        <f>VLOOKUP(A23,Données!$A$4:$DI$40,103,FALSE)</f>
        <v>#N/A</v>
      </c>
      <c r="T23" s="582" t="e">
        <f>VLOOKUP(A23,Données!$A$4:$DI$40,104,FALSE)</f>
        <v>#N/A</v>
      </c>
      <c r="U23" s="582" t="e">
        <f>VLOOKUP(A23,Données!$A$4:$DI$40,105,FALSE)</f>
        <v>#N/A</v>
      </c>
      <c r="V23" s="176"/>
      <c r="W23" s="582" t="e">
        <f>VLOOKUP(A23,Données!$A$4:$DI$40,106,FALSE)</f>
        <v>#N/A</v>
      </c>
      <c r="X23" s="582" t="e">
        <f>VLOOKUP(A23,Données!$A$4:$DI$40,107,FALSE)</f>
        <v>#N/A</v>
      </c>
      <c r="Y23" s="582" t="e">
        <f>VLOOKUP(A23,Données!$A$4:$DI$40,108,FALSE)</f>
        <v>#N/A</v>
      </c>
      <c r="Z23" s="582" t="e">
        <f>VLOOKUP(A23,Données!$A$4:$DI$40,109,FALSE)</f>
        <v>#N/A</v>
      </c>
      <c r="AA23" s="582" t="e">
        <f>VLOOKUP(A23,Données!$A$4:$DI$40,110,FALSE)</f>
        <v>#N/A</v>
      </c>
      <c r="AB23" s="582" t="e">
        <f>VLOOKUP(A23,Données!$A$4:$DI$40,111,FALSE)</f>
        <v>#N/A</v>
      </c>
      <c r="AC23" s="582" t="e">
        <f>VLOOKUP(A23,Données!$A$4:$DI$40,112,FALSE)</f>
        <v>#N/A</v>
      </c>
      <c r="AD23" s="582" t="e">
        <f>VLOOKUP(A23,Données!$A$4:$DI$40,113,FALSE)</f>
        <v>#N/A</v>
      </c>
      <c r="AE23" s="708"/>
      <c r="AF23" s="148"/>
      <c r="AG23" s="228"/>
      <c r="AH23" s="148"/>
      <c r="AI23" s="148"/>
    </row>
    <row r="24" spans="1:35" ht="12" customHeight="1">
      <c r="A24" s="6"/>
      <c r="B24" s="194"/>
      <c r="C24" s="582" t="e">
        <f>VLOOKUP(A24,Données!$A$4:$DI$40,88,FALSE)</f>
        <v>#N/A</v>
      </c>
      <c r="D24" s="582" t="e">
        <f>VLOOKUP(A24,Données!$A$4:$DI$40,89,FALSE)</f>
        <v>#N/A</v>
      </c>
      <c r="E24" s="582" t="e">
        <f>VLOOKUP(A24,Données!$A$4:$DI$40,90,FALSE)</f>
        <v>#N/A</v>
      </c>
      <c r="F24" s="582" t="e">
        <f>VLOOKUP(A24,Données!$A$4:$DI$40,91,FALSE)</f>
        <v>#N/A</v>
      </c>
      <c r="G24" s="582" t="e">
        <f>VLOOKUP(A24,Données!$A$4:$DI$40,92,FALSE)</f>
        <v>#N/A</v>
      </c>
      <c r="H24" s="582" t="e">
        <f>VLOOKUP(A24,Données!$A$4:$DI$40,93,FALSE)</f>
        <v>#N/A</v>
      </c>
      <c r="I24" s="582" t="e">
        <f>VLOOKUP(A24,Données!$A$4:$DI$40,94,FALSE)</f>
        <v>#N/A</v>
      </c>
      <c r="J24" s="582" t="e">
        <f>VLOOKUP(A24,Données!$A$4:$DI$40,95,FALSE)</f>
        <v>#N/A</v>
      </c>
      <c r="K24" s="582" t="e">
        <f>VLOOKUP(A24,Données!$A$4:$DI$40,96,FALSE)</f>
        <v>#N/A</v>
      </c>
      <c r="L24" s="582" t="e">
        <f>VLOOKUP(A24,Données!$A$4:$DI$40,97,FALSE)</f>
        <v>#N/A</v>
      </c>
      <c r="M24" s="582" t="e">
        <f>VLOOKUP(A24,Données!$A$4:$DI$40,98,FALSE)</f>
        <v>#N/A</v>
      </c>
      <c r="N24" s="582" t="e">
        <f>VLOOKUP(A24,Données!$A$4:$DI$40,99,FALSE)</f>
        <v>#N/A</v>
      </c>
      <c r="O24" s="176"/>
      <c r="P24" s="582" t="e">
        <f>VLOOKUP(A24,Données!$A$4:$DI$40,100,FALSE)</f>
        <v>#N/A</v>
      </c>
      <c r="Q24" s="582" t="e">
        <f>VLOOKUP(A24,Données!$A$4:$DI$40,101,FALSE)</f>
        <v>#N/A</v>
      </c>
      <c r="R24" s="582" t="e">
        <f>VLOOKUP(A24,Données!$A$4:$DI$40,102,FALSE)</f>
        <v>#N/A</v>
      </c>
      <c r="S24" s="582" t="e">
        <f>VLOOKUP(A24,Données!$A$4:$DI$40,103,FALSE)</f>
        <v>#N/A</v>
      </c>
      <c r="T24" s="582" t="e">
        <f>VLOOKUP(A24,Données!$A$4:$DI$40,104,FALSE)</f>
        <v>#N/A</v>
      </c>
      <c r="U24" s="582" t="e">
        <f>VLOOKUP(A24,Données!$A$4:$DI$40,105,FALSE)</f>
        <v>#N/A</v>
      </c>
      <c r="V24" s="176"/>
      <c r="W24" s="582" t="e">
        <f>VLOOKUP(A24,Données!$A$4:$DI$40,106,FALSE)</f>
        <v>#N/A</v>
      </c>
      <c r="X24" s="582" t="e">
        <f>VLOOKUP(A24,Données!$A$4:$DI$40,107,FALSE)</f>
        <v>#N/A</v>
      </c>
      <c r="Y24" s="582" t="e">
        <f>VLOOKUP(A24,Données!$A$4:$DI$40,108,FALSE)</f>
        <v>#N/A</v>
      </c>
      <c r="Z24" s="582" t="e">
        <f>VLOOKUP(A24,Données!$A$4:$DI$40,109,FALSE)</f>
        <v>#N/A</v>
      </c>
      <c r="AA24" s="582" t="e">
        <f>VLOOKUP(A24,Données!$A$4:$DI$40,110,FALSE)</f>
        <v>#N/A</v>
      </c>
      <c r="AB24" s="582" t="e">
        <f>VLOOKUP(A24,Données!$A$4:$DI$40,111,FALSE)</f>
        <v>#N/A</v>
      </c>
      <c r="AC24" s="582" t="e">
        <f>VLOOKUP(A24,Données!$A$4:$DI$40,112,FALSE)</f>
        <v>#N/A</v>
      </c>
      <c r="AD24" s="582" t="e">
        <f>VLOOKUP(A24,Données!$A$4:$DI$40,113,FALSE)</f>
        <v>#N/A</v>
      </c>
      <c r="AE24" s="708"/>
      <c r="AF24" s="148"/>
      <c r="AG24" s="228"/>
      <c r="AH24" s="148"/>
      <c r="AI24" s="148"/>
    </row>
    <row r="25" spans="1:35" ht="12" customHeight="1">
      <c r="A25" s="6"/>
      <c r="B25" s="194"/>
      <c r="C25" s="582" t="e">
        <f>VLOOKUP(A25,Données!$A$4:$DI$40,88,FALSE)</f>
        <v>#N/A</v>
      </c>
      <c r="D25" s="582" t="e">
        <f>VLOOKUP(A25,Données!$A$4:$DI$40,89,FALSE)</f>
        <v>#N/A</v>
      </c>
      <c r="E25" s="582" t="e">
        <f>VLOOKUP(A25,Données!$A$4:$DI$40,90,FALSE)</f>
        <v>#N/A</v>
      </c>
      <c r="F25" s="582" t="e">
        <f>VLOOKUP(A25,Données!$A$4:$DI$40,91,FALSE)</f>
        <v>#N/A</v>
      </c>
      <c r="G25" s="582" t="e">
        <f>VLOOKUP(A25,Données!$A$4:$DI$40,92,FALSE)</f>
        <v>#N/A</v>
      </c>
      <c r="H25" s="582" t="e">
        <f>VLOOKUP(A25,Données!$A$4:$DI$40,93,FALSE)</f>
        <v>#N/A</v>
      </c>
      <c r="I25" s="582" t="e">
        <f>VLOOKUP(A25,Données!$A$4:$DI$40,94,FALSE)</f>
        <v>#N/A</v>
      </c>
      <c r="J25" s="582" t="e">
        <f>VLOOKUP(A25,Données!$A$4:$DI$40,95,FALSE)</f>
        <v>#N/A</v>
      </c>
      <c r="K25" s="582" t="e">
        <f>VLOOKUP(A25,Données!$A$4:$DI$40,96,FALSE)</f>
        <v>#N/A</v>
      </c>
      <c r="L25" s="582" t="e">
        <f>VLOOKUP(A25,Données!$A$4:$DI$40,97,FALSE)</f>
        <v>#N/A</v>
      </c>
      <c r="M25" s="582" t="e">
        <f>VLOOKUP(A25,Données!$A$4:$DI$40,98,FALSE)</f>
        <v>#N/A</v>
      </c>
      <c r="N25" s="582" t="e">
        <f>VLOOKUP(A25,Données!$A$4:$DI$40,99,FALSE)</f>
        <v>#N/A</v>
      </c>
      <c r="O25" s="176"/>
      <c r="P25" s="582" t="e">
        <f>VLOOKUP(A25,Données!$A$4:$DI$40,100,FALSE)</f>
        <v>#N/A</v>
      </c>
      <c r="Q25" s="582" t="e">
        <f>VLOOKUP(A25,Données!$A$4:$DI$40,101,FALSE)</f>
        <v>#N/A</v>
      </c>
      <c r="R25" s="582" t="e">
        <f>VLOOKUP(A25,Données!$A$4:$DI$40,102,FALSE)</f>
        <v>#N/A</v>
      </c>
      <c r="S25" s="582" t="e">
        <f>VLOOKUP(A25,Données!$A$4:$DI$40,103,FALSE)</f>
        <v>#N/A</v>
      </c>
      <c r="T25" s="582" t="e">
        <f>VLOOKUP(A25,Données!$A$4:$DI$40,104,FALSE)</f>
        <v>#N/A</v>
      </c>
      <c r="U25" s="582" t="e">
        <f>VLOOKUP(A25,Données!$A$4:$DI$40,105,FALSE)</f>
        <v>#N/A</v>
      </c>
      <c r="V25" s="176"/>
      <c r="W25" s="582" t="e">
        <f>VLOOKUP(A25,Données!$A$4:$DI$40,106,FALSE)</f>
        <v>#N/A</v>
      </c>
      <c r="X25" s="582" t="e">
        <f>VLOOKUP(A25,Données!$A$4:$DI$40,107,FALSE)</f>
        <v>#N/A</v>
      </c>
      <c r="Y25" s="582" t="e">
        <f>VLOOKUP(A25,Données!$A$4:$DI$40,108,FALSE)</f>
        <v>#N/A</v>
      </c>
      <c r="Z25" s="582" t="e">
        <f>VLOOKUP(A25,Données!$A$4:$DI$40,109,FALSE)</f>
        <v>#N/A</v>
      </c>
      <c r="AA25" s="582" t="e">
        <f>VLOOKUP(A25,Données!$A$4:$DI$40,110,FALSE)</f>
        <v>#N/A</v>
      </c>
      <c r="AB25" s="582" t="e">
        <f>VLOOKUP(A25,Données!$A$4:$DI$40,111,FALSE)</f>
        <v>#N/A</v>
      </c>
      <c r="AC25" s="582" t="e">
        <f>VLOOKUP(A25,Données!$A$4:$DI$40,112,FALSE)</f>
        <v>#N/A</v>
      </c>
      <c r="AD25" s="582" t="e">
        <f>VLOOKUP(A25,Données!$A$4:$DI$40,113,FALSE)</f>
        <v>#N/A</v>
      </c>
      <c r="AE25" s="708"/>
      <c r="AF25" s="148"/>
      <c r="AG25" s="228"/>
      <c r="AH25" s="148"/>
      <c r="AI25" s="148"/>
    </row>
    <row r="26" spans="1:35" ht="12" customHeight="1">
      <c r="A26" s="6"/>
      <c r="B26" s="194"/>
      <c r="C26" s="582" t="e">
        <f>VLOOKUP(A26,Données!$A$4:$DI$40,88,FALSE)</f>
        <v>#N/A</v>
      </c>
      <c r="D26" s="582" t="e">
        <f>VLOOKUP(A26,Données!$A$4:$DI$40,89,FALSE)</f>
        <v>#N/A</v>
      </c>
      <c r="E26" s="582" t="e">
        <f>VLOOKUP(A26,Données!$A$4:$DI$40,90,FALSE)</f>
        <v>#N/A</v>
      </c>
      <c r="F26" s="582" t="e">
        <f>VLOOKUP(A26,Données!$A$4:$DI$40,91,FALSE)</f>
        <v>#N/A</v>
      </c>
      <c r="G26" s="582" t="e">
        <f>VLOOKUP(A26,Données!$A$4:$DI$40,92,FALSE)</f>
        <v>#N/A</v>
      </c>
      <c r="H26" s="582" t="e">
        <f>VLOOKUP(A26,Données!$A$4:$DI$40,93,FALSE)</f>
        <v>#N/A</v>
      </c>
      <c r="I26" s="582" t="e">
        <f>VLOOKUP(A26,Données!$A$4:$DI$40,94,FALSE)</f>
        <v>#N/A</v>
      </c>
      <c r="J26" s="582" t="e">
        <f>VLOOKUP(A26,Données!$A$4:$DI$40,95,FALSE)</f>
        <v>#N/A</v>
      </c>
      <c r="K26" s="582" t="e">
        <f>VLOOKUP(A26,Données!$A$4:$DI$40,96,FALSE)</f>
        <v>#N/A</v>
      </c>
      <c r="L26" s="582" t="e">
        <f>VLOOKUP(A26,Données!$A$4:$DI$40,97,FALSE)</f>
        <v>#N/A</v>
      </c>
      <c r="M26" s="582" t="e">
        <f>VLOOKUP(A26,Données!$A$4:$DI$40,98,FALSE)</f>
        <v>#N/A</v>
      </c>
      <c r="N26" s="582" t="e">
        <f>VLOOKUP(A26,Données!$A$4:$DI$40,99,FALSE)</f>
        <v>#N/A</v>
      </c>
      <c r="O26" s="176"/>
      <c r="P26" s="582" t="e">
        <f>VLOOKUP(A26,Données!$A$4:$DI$40,100,FALSE)</f>
        <v>#N/A</v>
      </c>
      <c r="Q26" s="582" t="e">
        <f>VLOOKUP(A26,Données!$A$4:$DI$40,101,FALSE)</f>
        <v>#N/A</v>
      </c>
      <c r="R26" s="582" t="e">
        <f>VLOOKUP(A26,Données!$A$4:$DI$40,102,FALSE)</f>
        <v>#N/A</v>
      </c>
      <c r="S26" s="582" t="e">
        <f>VLOOKUP(A26,Données!$A$4:$DI$40,103,FALSE)</f>
        <v>#N/A</v>
      </c>
      <c r="T26" s="582" t="e">
        <f>VLOOKUP(A26,Données!$A$4:$DI$40,104,FALSE)</f>
        <v>#N/A</v>
      </c>
      <c r="U26" s="582" t="e">
        <f>VLOOKUP(A26,Données!$A$4:$DI$40,105,FALSE)</f>
        <v>#N/A</v>
      </c>
      <c r="V26" s="176"/>
      <c r="W26" s="582" t="e">
        <f>VLOOKUP(A26,Données!$A$4:$DI$40,106,FALSE)</f>
        <v>#N/A</v>
      </c>
      <c r="X26" s="582" t="e">
        <f>VLOOKUP(A26,Données!$A$4:$DI$40,107,FALSE)</f>
        <v>#N/A</v>
      </c>
      <c r="Y26" s="582" t="e">
        <f>VLOOKUP(A26,Données!$A$4:$DI$40,108,FALSE)</f>
        <v>#N/A</v>
      </c>
      <c r="Z26" s="582" t="e">
        <f>VLOOKUP(A26,Données!$A$4:$DI$40,109,FALSE)</f>
        <v>#N/A</v>
      </c>
      <c r="AA26" s="582" t="e">
        <f>VLOOKUP(A26,Données!$A$4:$DI$40,110,FALSE)</f>
        <v>#N/A</v>
      </c>
      <c r="AB26" s="582" t="e">
        <f>VLOOKUP(A26,Données!$A$4:$DI$40,111,FALSE)</f>
        <v>#N/A</v>
      </c>
      <c r="AC26" s="582" t="e">
        <f>VLOOKUP(A26,Données!$A$4:$DI$40,112,FALSE)</f>
        <v>#N/A</v>
      </c>
      <c r="AD26" s="582" t="e">
        <f>VLOOKUP(A26,Données!$A$4:$DI$40,113,FALSE)</f>
        <v>#N/A</v>
      </c>
      <c r="AE26" s="708"/>
      <c r="AF26" s="148"/>
      <c r="AG26" s="228"/>
      <c r="AH26" s="148"/>
      <c r="AI26" s="148"/>
    </row>
    <row r="27" spans="1:35" ht="12" customHeight="1">
      <c r="A27" s="6"/>
      <c r="B27" s="194"/>
      <c r="C27" s="582" t="e">
        <f>VLOOKUP(A27,Données!$A$4:$DI$40,88,FALSE)</f>
        <v>#N/A</v>
      </c>
      <c r="D27" s="582" t="e">
        <f>VLOOKUP(A27,Données!$A$4:$DI$40,89,FALSE)</f>
        <v>#N/A</v>
      </c>
      <c r="E27" s="582" t="e">
        <f>VLOOKUP(A27,Données!$A$4:$DI$40,90,FALSE)</f>
        <v>#N/A</v>
      </c>
      <c r="F27" s="582" t="e">
        <f>VLOOKUP(A27,Données!$A$4:$DI$40,91,FALSE)</f>
        <v>#N/A</v>
      </c>
      <c r="G27" s="582" t="e">
        <f>VLOOKUP(A27,Données!$A$4:$DI$40,92,FALSE)</f>
        <v>#N/A</v>
      </c>
      <c r="H27" s="582" t="e">
        <f>VLOOKUP(A27,Données!$A$4:$DI$40,93,FALSE)</f>
        <v>#N/A</v>
      </c>
      <c r="I27" s="582" t="e">
        <f>VLOOKUP(A27,Données!$A$4:$DI$40,94,FALSE)</f>
        <v>#N/A</v>
      </c>
      <c r="J27" s="582" t="e">
        <f>VLOOKUP(A27,Données!$A$4:$DI$40,95,FALSE)</f>
        <v>#N/A</v>
      </c>
      <c r="K27" s="582" t="e">
        <f>VLOOKUP(A27,Données!$A$4:$DI$40,96,FALSE)</f>
        <v>#N/A</v>
      </c>
      <c r="L27" s="582" t="e">
        <f>VLOOKUP(A27,Données!$A$4:$DI$40,97,FALSE)</f>
        <v>#N/A</v>
      </c>
      <c r="M27" s="582" t="e">
        <f>VLOOKUP(A27,Données!$A$4:$DI$40,98,FALSE)</f>
        <v>#N/A</v>
      </c>
      <c r="N27" s="582" t="e">
        <f>VLOOKUP(A27,Données!$A$4:$DI$40,99,FALSE)</f>
        <v>#N/A</v>
      </c>
      <c r="O27" s="176"/>
      <c r="P27" s="582" t="e">
        <f>VLOOKUP(A27,Données!$A$4:$DI$40,100,FALSE)</f>
        <v>#N/A</v>
      </c>
      <c r="Q27" s="582" t="e">
        <f>VLOOKUP(A27,Données!$A$4:$DI$40,101,FALSE)</f>
        <v>#N/A</v>
      </c>
      <c r="R27" s="582" t="e">
        <f>VLOOKUP(A27,Données!$A$4:$DI$40,102,FALSE)</f>
        <v>#N/A</v>
      </c>
      <c r="S27" s="582" t="e">
        <f>VLOOKUP(A27,Données!$A$4:$DI$40,103,FALSE)</f>
        <v>#N/A</v>
      </c>
      <c r="T27" s="582" t="e">
        <f>VLOOKUP(A27,Données!$A$4:$DI$40,104,FALSE)</f>
        <v>#N/A</v>
      </c>
      <c r="U27" s="582" t="e">
        <f>VLOOKUP(A27,Données!$A$4:$DI$40,105,FALSE)</f>
        <v>#N/A</v>
      </c>
      <c r="V27" s="176"/>
      <c r="W27" s="582" t="e">
        <f>VLOOKUP(A27,Données!$A$4:$DI$40,106,FALSE)</f>
        <v>#N/A</v>
      </c>
      <c r="X27" s="582" t="e">
        <f>VLOOKUP(A27,Données!$A$4:$DI$40,107,FALSE)</f>
        <v>#N/A</v>
      </c>
      <c r="Y27" s="582" t="e">
        <f>VLOOKUP(A27,Données!$A$4:$DI$40,108,FALSE)</f>
        <v>#N/A</v>
      </c>
      <c r="Z27" s="582" t="e">
        <f>VLOOKUP(A27,Données!$A$4:$DI$40,109,FALSE)</f>
        <v>#N/A</v>
      </c>
      <c r="AA27" s="582" t="e">
        <f>VLOOKUP(A27,Données!$A$4:$DI$40,110,FALSE)</f>
        <v>#N/A</v>
      </c>
      <c r="AB27" s="582" t="e">
        <f>VLOOKUP(A27,Données!$A$4:$DI$40,111,FALSE)</f>
        <v>#N/A</v>
      </c>
      <c r="AC27" s="582" t="e">
        <f>VLOOKUP(A27,Données!$A$4:$DI$40,112,FALSE)</f>
        <v>#N/A</v>
      </c>
      <c r="AD27" s="582" t="e">
        <f>VLOOKUP(A27,Données!$A$4:$DI$40,113,FALSE)</f>
        <v>#N/A</v>
      </c>
      <c r="AE27" s="708"/>
      <c r="AF27" s="148"/>
      <c r="AG27" s="228"/>
      <c r="AH27" s="148"/>
      <c r="AI27" s="148"/>
    </row>
    <row r="28" spans="1:35" ht="12" customHeight="1">
      <c r="A28" s="6"/>
      <c r="B28" s="194"/>
      <c r="C28" s="582" t="e">
        <f>VLOOKUP(A28,Données!$A$4:$DI$40,88,FALSE)</f>
        <v>#N/A</v>
      </c>
      <c r="D28" s="582" t="e">
        <f>VLOOKUP(A28,Données!$A$4:$DI$40,89,FALSE)</f>
        <v>#N/A</v>
      </c>
      <c r="E28" s="582" t="e">
        <f>VLOOKUP(A28,Données!$A$4:$DI$40,90,FALSE)</f>
        <v>#N/A</v>
      </c>
      <c r="F28" s="582" t="e">
        <f>VLOOKUP(A28,Données!$A$4:$DI$40,91,FALSE)</f>
        <v>#N/A</v>
      </c>
      <c r="G28" s="582" t="e">
        <f>VLOOKUP(A28,Données!$A$4:$DI$40,92,FALSE)</f>
        <v>#N/A</v>
      </c>
      <c r="H28" s="582" t="e">
        <f>VLOOKUP(A28,Données!$A$4:$DI$40,93,FALSE)</f>
        <v>#N/A</v>
      </c>
      <c r="I28" s="582" t="e">
        <f>VLOOKUP(A28,Données!$A$4:$DI$40,94,FALSE)</f>
        <v>#N/A</v>
      </c>
      <c r="J28" s="582" t="e">
        <f>VLOOKUP(A28,Données!$A$4:$DI$40,95,FALSE)</f>
        <v>#N/A</v>
      </c>
      <c r="K28" s="582" t="e">
        <f>VLOOKUP(A28,Données!$A$4:$DI$40,96,FALSE)</f>
        <v>#N/A</v>
      </c>
      <c r="L28" s="582" t="e">
        <f>VLOOKUP(A28,Données!$A$4:$DI$40,97,FALSE)</f>
        <v>#N/A</v>
      </c>
      <c r="M28" s="582" t="e">
        <f>VLOOKUP(A28,Données!$A$4:$DI$40,98,FALSE)</f>
        <v>#N/A</v>
      </c>
      <c r="N28" s="582" t="e">
        <f>VLOOKUP(A28,Données!$A$4:$DI$40,99,FALSE)</f>
        <v>#N/A</v>
      </c>
      <c r="O28" s="176"/>
      <c r="P28" s="582" t="e">
        <f>VLOOKUP(A28,Données!$A$4:$DI$40,100,FALSE)</f>
        <v>#N/A</v>
      </c>
      <c r="Q28" s="582" t="e">
        <f>VLOOKUP(A28,Données!$A$4:$DI$40,101,FALSE)</f>
        <v>#N/A</v>
      </c>
      <c r="R28" s="582" t="e">
        <f>VLOOKUP(A28,Données!$A$4:$DI$40,102,FALSE)</f>
        <v>#N/A</v>
      </c>
      <c r="S28" s="582" t="e">
        <f>VLOOKUP(A28,Données!$A$4:$DI$40,103,FALSE)</f>
        <v>#N/A</v>
      </c>
      <c r="T28" s="582" t="e">
        <f>VLOOKUP(A28,Données!$A$4:$DI$40,104,FALSE)</f>
        <v>#N/A</v>
      </c>
      <c r="U28" s="582" t="e">
        <f>VLOOKUP(A28,Données!$A$4:$DI$40,105,FALSE)</f>
        <v>#N/A</v>
      </c>
      <c r="V28" s="176"/>
      <c r="W28" s="582" t="e">
        <f>VLOOKUP(A28,Données!$A$4:$DI$40,106,FALSE)</f>
        <v>#N/A</v>
      </c>
      <c r="X28" s="582" t="e">
        <f>VLOOKUP(A28,Données!$A$4:$DI$40,107,FALSE)</f>
        <v>#N/A</v>
      </c>
      <c r="Y28" s="582" t="e">
        <f>VLOOKUP(A28,Données!$A$4:$DI$40,108,FALSE)</f>
        <v>#N/A</v>
      </c>
      <c r="Z28" s="582" t="e">
        <f>VLOOKUP(A28,Données!$A$4:$DI$40,109,FALSE)</f>
        <v>#N/A</v>
      </c>
      <c r="AA28" s="582" t="e">
        <f>VLOOKUP(A28,Données!$A$4:$DI$40,110,FALSE)</f>
        <v>#N/A</v>
      </c>
      <c r="AB28" s="582" t="e">
        <f>VLOOKUP(A28,Données!$A$4:$DI$40,111,FALSE)</f>
        <v>#N/A</v>
      </c>
      <c r="AC28" s="582" t="e">
        <f>VLOOKUP(A28,Données!$A$4:$DI$40,112,FALSE)</f>
        <v>#N/A</v>
      </c>
      <c r="AD28" s="582" t="e">
        <f>VLOOKUP(A28,Données!$A$4:$DI$40,113,FALSE)</f>
        <v>#N/A</v>
      </c>
      <c r="AE28" s="708"/>
      <c r="AF28" s="148"/>
      <c r="AG28" s="228"/>
      <c r="AH28" s="148"/>
      <c r="AI28" s="148"/>
    </row>
    <row r="29" spans="1:35" ht="12" customHeight="1">
      <c r="A29" s="6"/>
      <c r="B29" s="194"/>
      <c r="C29" s="582" t="e">
        <f>VLOOKUP(A29,Données!$A$4:$DI$40,88,FALSE)</f>
        <v>#N/A</v>
      </c>
      <c r="D29" s="582" t="e">
        <f>VLOOKUP(A29,Données!$A$4:$DI$40,89,FALSE)</f>
        <v>#N/A</v>
      </c>
      <c r="E29" s="582" t="e">
        <f>VLOOKUP(A29,Données!$A$4:$DI$40,90,FALSE)</f>
        <v>#N/A</v>
      </c>
      <c r="F29" s="582" t="e">
        <f>VLOOKUP(A29,Données!$A$4:$DI$40,91,FALSE)</f>
        <v>#N/A</v>
      </c>
      <c r="G29" s="582" t="e">
        <f>VLOOKUP(A29,Données!$A$4:$DI$40,92,FALSE)</f>
        <v>#N/A</v>
      </c>
      <c r="H29" s="582" t="e">
        <f>VLOOKUP(A29,Données!$A$4:$DI$40,93,FALSE)</f>
        <v>#N/A</v>
      </c>
      <c r="I29" s="582" t="e">
        <f>VLOOKUP(A29,Données!$A$4:$DI$40,94,FALSE)</f>
        <v>#N/A</v>
      </c>
      <c r="J29" s="582" t="e">
        <f>VLOOKUP(A29,Données!$A$4:$DI$40,95,FALSE)</f>
        <v>#N/A</v>
      </c>
      <c r="K29" s="582" t="e">
        <f>VLOOKUP(A29,Données!$A$4:$DI$40,96,FALSE)</f>
        <v>#N/A</v>
      </c>
      <c r="L29" s="582" t="e">
        <f>VLOOKUP(A29,Données!$A$4:$DI$40,97,FALSE)</f>
        <v>#N/A</v>
      </c>
      <c r="M29" s="582" t="e">
        <f>VLOOKUP(A29,Données!$A$4:$DI$40,98,FALSE)</f>
        <v>#N/A</v>
      </c>
      <c r="N29" s="582" t="e">
        <f>VLOOKUP(A29,Données!$A$4:$DI$40,99,FALSE)</f>
        <v>#N/A</v>
      </c>
      <c r="O29" s="176"/>
      <c r="P29" s="582" t="e">
        <f>VLOOKUP(A29,Données!$A$4:$DI$40,100,FALSE)</f>
        <v>#N/A</v>
      </c>
      <c r="Q29" s="582" t="e">
        <f>VLOOKUP(A29,Données!$A$4:$DI$40,101,FALSE)</f>
        <v>#N/A</v>
      </c>
      <c r="R29" s="582" t="e">
        <f>VLOOKUP(A29,Données!$A$4:$DI$40,102,FALSE)</f>
        <v>#N/A</v>
      </c>
      <c r="S29" s="582" t="e">
        <f>VLOOKUP(A29,Données!$A$4:$DI$40,103,FALSE)</f>
        <v>#N/A</v>
      </c>
      <c r="T29" s="582" t="e">
        <f>VLOOKUP(A29,Données!$A$4:$DI$40,104,FALSE)</f>
        <v>#N/A</v>
      </c>
      <c r="U29" s="582" t="e">
        <f>VLOOKUP(A29,Données!$A$4:$DI$40,105,FALSE)</f>
        <v>#N/A</v>
      </c>
      <c r="V29" s="176"/>
      <c r="W29" s="582" t="e">
        <f>VLOOKUP(A29,Données!$A$4:$DI$40,106,FALSE)</f>
        <v>#N/A</v>
      </c>
      <c r="X29" s="582" t="e">
        <f>VLOOKUP(A29,Données!$A$4:$DI$40,107,FALSE)</f>
        <v>#N/A</v>
      </c>
      <c r="Y29" s="582" t="e">
        <f>VLOOKUP(A29,Données!$A$4:$DI$40,108,FALSE)</f>
        <v>#N/A</v>
      </c>
      <c r="Z29" s="582" t="e">
        <f>VLOOKUP(A29,Données!$A$4:$DI$40,109,FALSE)</f>
        <v>#N/A</v>
      </c>
      <c r="AA29" s="582" t="e">
        <f>VLOOKUP(A29,Données!$A$4:$DI$40,110,FALSE)</f>
        <v>#N/A</v>
      </c>
      <c r="AB29" s="582" t="e">
        <f>VLOOKUP(A29,Données!$A$4:$DI$40,111,FALSE)</f>
        <v>#N/A</v>
      </c>
      <c r="AC29" s="582" t="e">
        <f>VLOOKUP(A29,Données!$A$4:$DI$40,112,FALSE)</f>
        <v>#N/A</v>
      </c>
      <c r="AD29" s="582" t="e">
        <f>VLOOKUP(A29,Données!$A$4:$DI$40,113,FALSE)</f>
        <v>#N/A</v>
      </c>
      <c r="AE29" s="708"/>
      <c r="AF29" s="148"/>
      <c r="AG29" s="228"/>
      <c r="AH29" s="148"/>
      <c r="AI29" s="148"/>
    </row>
    <row r="30" spans="1:35" ht="12" customHeight="1">
      <c r="A30" s="6"/>
      <c r="B30" s="194"/>
      <c r="C30" s="582" t="e">
        <f>VLOOKUP(A30,Données!$A$4:$DI$40,88,FALSE)</f>
        <v>#N/A</v>
      </c>
      <c r="D30" s="582" t="e">
        <f>VLOOKUP(A30,Données!$A$4:$DI$40,89,FALSE)</f>
        <v>#N/A</v>
      </c>
      <c r="E30" s="582" t="e">
        <f>VLOOKUP(A30,Données!$A$4:$DI$40,90,FALSE)</f>
        <v>#N/A</v>
      </c>
      <c r="F30" s="582" t="e">
        <f>VLOOKUP(A30,Données!$A$4:$DI$40,91,FALSE)</f>
        <v>#N/A</v>
      </c>
      <c r="G30" s="582" t="e">
        <f>VLOOKUP(A30,Données!$A$4:$DI$40,92,FALSE)</f>
        <v>#N/A</v>
      </c>
      <c r="H30" s="582" t="e">
        <f>VLOOKUP(A30,Données!$A$4:$DI$40,93,FALSE)</f>
        <v>#N/A</v>
      </c>
      <c r="I30" s="582" t="e">
        <f>VLOOKUP(A30,Données!$A$4:$DI$40,94,FALSE)</f>
        <v>#N/A</v>
      </c>
      <c r="J30" s="582" t="e">
        <f>VLOOKUP(A30,Données!$A$4:$DI$40,95,FALSE)</f>
        <v>#N/A</v>
      </c>
      <c r="K30" s="582" t="e">
        <f>VLOOKUP(A30,Données!$A$4:$DI$40,96,FALSE)</f>
        <v>#N/A</v>
      </c>
      <c r="L30" s="582" t="e">
        <f>VLOOKUP(A30,Données!$A$4:$DI$40,97,FALSE)</f>
        <v>#N/A</v>
      </c>
      <c r="M30" s="582" t="e">
        <f>VLOOKUP(A30,Données!$A$4:$DI$40,98,FALSE)</f>
        <v>#N/A</v>
      </c>
      <c r="N30" s="582" t="e">
        <f>VLOOKUP(A30,Données!$A$4:$DI$40,99,FALSE)</f>
        <v>#N/A</v>
      </c>
      <c r="O30" s="176"/>
      <c r="P30" s="582" t="e">
        <f>VLOOKUP(A30,Données!$A$4:$DI$40,100,FALSE)</f>
        <v>#N/A</v>
      </c>
      <c r="Q30" s="582" t="e">
        <f>VLOOKUP(A30,Données!$A$4:$DI$40,101,FALSE)</f>
        <v>#N/A</v>
      </c>
      <c r="R30" s="582" t="e">
        <f>VLOOKUP(A30,Données!$A$4:$DI$40,102,FALSE)</f>
        <v>#N/A</v>
      </c>
      <c r="S30" s="582" t="e">
        <f>VLOOKUP(A30,Données!$A$4:$DI$40,103,FALSE)</f>
        <v>#N/A</v>
      </c>
      <c r="T30" s="582" t="e">
        <f>VLOOKUP(A30,Données!$A$4:$DI$40,104,FALSE)</f>
        <v>#N/A</v>
      </c>
      <c r="U30" s="582" t="e">
        <f>VLOOKUP(A30,Données!$A$4:$DI$40,105,FALSE)</f>
        <v>#N/A</v>
      </c>
      <c r="V30" s="176"/>
      <c r="W30" s="582" t="e">
        <f>VLOOKUP(A30,Données!$A$4:$DI$40,106,FALSE)</f>
        <v>#N/A</v>
      </c>
      <c r="X30" s="582" t="e">
        <f>VLOOKUP(A30,Données!$A$4:$DI$40,107,FALSE)</f>
        <v>#N/A</v>
      </c>
      <c r="Y30" s="582" t="e">
        <f>VLOOKUP(A30,Données!$A$4:$DI$40,108,FALSE)</f>
        <v>#N/A</v>
      </c>
      <c r="Z30" s="582" t="e">
        <f>VLOOKUP(A30,Données!$A$4:$DI$40,109,FALSE)</f>
        <v>#N/A</v>
      </c>
      <c r="AA30" s="582" t="e">
        <f>VLOOKUP(A30,Données!$A$4:$DI$40,110,FALSE)</f>
        <v>#N/A</v>
      </c>
      <c r="AB30" s="582" t="e">
        <f>VLOOKUP(A30,Données!$A$4:$DI$40,111,FALSE)</f>
        <v>#N/A</v>
      </c>
      <c r="AC30" s="582" t="e">
        <f>VLOOKUP(A30,Données!$A$4:$DI$40,112,FALSE)</f>
        <v>#N/A</v>
      </c>
      <c r="AD30" s="582" t="e">
        <f>VLOOKUP(A30,Données!$A$4:$DI$40,113,FALSE)</f>
        <v>#N/A</v>
      </c>
      <c r="AE30" s="708"/>
      <c r="AF30" s="148"/>
      <c r="AG30" s="228"/>
      <c r="AH30" s="148"/>
      <c r="AI30" s="148"/>
    </row>
    <row r="31" spans="1:35" ht="12" customHeight="1">
      <c r="A31" s="6"/>
      <c r="B31" s="194"/>
      <c r="C31" s="582" t="e">
        <f>VLOOKUP(A31,Données!$A$4:$DI$40,88,FALSE)</f>
        <v>#N/A</v>
      </c>
      <c r="D31" s="582" t="e">
        <f>VLOOKUP(A31,Données!$A$4:$DI$40,89,FALSE)</f>
        <v>#N/A</v>
      </c>
      <c r="E31" s="582" t="e">
        <f>VLOOKUP(A31,Données!$A$4:$DI$40,90,FALSE)</f>
        <v>#N/A</v>
      </c>
      <c r="F31" s="582" t="e">
        <f>VLOOKUP(A31,Données!$A$4:$DI$40,91,FALSE)</f>
        <v>#N/A</v>
      </c>
      <c r="G31" s="582" t="e">
        <f>VLOOKUP(A31,Données!$A$4:$DI$40,92,FALSE)</f>
        <v>#N/A</v>
      </c>
      <c r="H31" s="582" t="e">
        <f>VLOOKUP(A31,Données!$A$4:$DI$40,93,FALSE)</f>
        <v>#N/A</v>
      </c>
      <c r="I31" s="582" t="e">
        <f>VLOOKUP(A31,Données!$A$4:$DI$40,94,FALSE)</f>
        <v>#N/A</v>
      </c>
      <c r="J31" s="582" t="e">
        <f>VLOOKUP(A31,Données!$A$4:$DI$40,95,FALSE)</f>
        <v>#N/A</v>
      </c>
      <c r="K31" s="582" t="e">
        <f>VLOOKUP(A31,Données!$A$4:$DI$40,96,FALSE)</f>
        <v>#N/A</v>
      </c>
      <c r="L31" s="582" t="e">
        <f>VLOOKUP(A31,Données!$A$4:$DI$40,97,FALSE)</f>
        <v>#N/A</v>
      </c>
      <c r="M31" s="582" t="e">
        <f>VLOOKUP(A31,Données!$A$4:$DI$40,98,FALSE)</f>
        <v>#N/A</v>
      </c>
      <c r="N31" s="582" t="e">
        <f>VLOOKUP(A31,Données!$A$4:$DI$40,99,FALSE)</f>
        <v>#N/A</v>
      </c>
      <c r="O31" s="176"/>
      <c r="P31" s="582" t="e">
        <f>VLOOKUP(A31,Données!$A$4:$DI$40,100,FALSE)</f>
        <v>#N/A</v>
      </c>
      <c r="Q31" s="582" t="e">
        <f>VLOOKUP(A31,Données!$A$4:$DI$40,101,FALSE)</f>
        <v>#N/A</v>
      </c>
      <c r="R31" s="582" t="e">
        <f>VLOOKUP(A31,Données!$A$4:$DI$40,102,FALSE)</f>
        <v>#N/A</v>
      </c>
      <c r="S31" s="582" t="e">
        <f>VLOOKUP(A31,Données!$A$4:$DI$40,103,FALSE)</f>
        <v>#N/A</v>
      </c>
      <c r="T31" s="582" t="e">
        <f>VLOOKUP(A31,Données!$A$4:$DI$40,104,FALSE)</f>
        <v>#N/A</v>
      </c>
      <c r="U31" s="582" t="e">
        <f>VLOOKUP(A31,Données!$A$4:$DI$40,105,FALSE)</f>
        <v>#N/A</v>
      </c>
      <c r="V31" s="176"/>
      <c r="W31" s="582" t="e">
        <f>VLOOKUP(A31,Données!$A$4:$DI$40,106,FALSE)</f>
        <v>#N/A</v>
      </c>
      <c r="X31" s="582" t="e">
        <f>VLOOKUP(A31,Données!$A$4:$DI$40,107,FALSE)</f>
        <v>#N/A</v>
      </c>
      <c r="Y31" s="582" t="e">
        <f>VLOOKUP(A31,Données!$A$4:$DI$40,108,FALSE)</f>
        <v>#N/A</v>
      </c>
      <c r="Z31" s="582" t="e">
        <f>VLOOKUP(A31,Données!$A$4:$DI$40,109,FALSE)</f>
        <v>#N/A</v>
      </c>
      <c r="AA31" s="582" t="e">
        <f>VLOOKUP(A31,Données!$A$4:$DI$40,110,FALSE)</f>
        <v>#N/A</v>
      </c>
      <c r="AB31" s="582" t="e">
        <f>VLOOKUP(A31,Données!$A$4:$DI$40,111,FALSE)</f>
        <v>#N/A</v>
      </c>
      <c r="AC31" s="582" t="e">
        <f>VLOOKUP(A31,Données!$A$4:$DI$40,112,FALSE)</f>
        <v>#N/A</v>
      </c>
      <c r="AD31" s="582" t="e">
        <f>VLOOKUP(A31,Données!$A$4:$DI$40,113,FALSE)</f>
        <v>#N/A</v>
      </c>
      <c r="AE31" s="708"/>
      <c r="AF31" s="148"/>
      <c r="AG31" s="228"/>
      <c r="AH31" s="148"/>
      <c r="AI31" s="148"/>
    </row>
    <row r="32" spans="1:35" ht="12" customHeight="1">
      <c r="A32" s="6"/>
      <c r="B32" s="194"/>
      <c r="C32" s="582" t="e">
        <f>VLOOKUP(A32,Données!$A$4:$DI$40,88,FALSE)</f>
        <v>#N/A</v>
      </c>
      <c r="D32" s="582" t="e">
        <f>VLOOKUP(A32,Données!$A$4:$DI$40,89,FALSE)</f>
        <v>#N/A</v>
      </c>
      <c r="E32" s="582" t="e">
        <f>VLOOKUP(A32,Données!$A$4:$DI$40,90,FALSE)</f>
        <v>#N/A</v>
      </c>
      <c r="F32" s="582" t="e">
        <f>VLOOKUP(A32,Données!$A$4:$DI$40,91,FALSE)</f>
        <v>#N/A</v>
      </c>
      <c r="G32" s="582" t="e">
        <f>VLOOKUP(A32,Données!$A$4:$DI$40,92,FALSE)</f>
        <v>#N/A</v>
      </c>
      <c r="H32" s="582" t="e">
        <f>VLOOKUP(A32,Données!$A$4:$DI$40,93,FALSE)</f>
        <v>#N/A</v>
      </c>
      <c r="I32" s="582" t="e">
        <f>VLOOKUP(A32,Données!$A$4:$DI$40,94,FALSE)</f>
        <v>#N/A</v>
      </c>
      <c r="J32" s="582" t="e">
        <f>VLOOKUP(A32,Données!$A$4:$DI$40,95,FALSE)</f>
        <v>#N/A</v>
      </c>
      <c r="K32" s="582" t="e">
        <f>VLOOKUP(A32,Données!$A$4:$DI$40,96,FALSE)</f>
        <v>#N/A</v>
      </c>
      <c r="L32" s="582" t="e">
        <f>VLOOKUP(A32,Données!$A$4:$DI$40,97,FALSE)</f>
        <v>#N/A</v>
      </c>
      <c r="M32" s="582" t="e">
        <f>VLOOKUP(A32,Données!$A$4:$DI$40,98,FALSE)</f>
        <v>#N/A</v>
      </c>
      <c r="N32" s="582" t="e">
        <f>VLOOKUP(A32,Données!$A$4:$DI$40,99,FALSE)</f>
        <v>#N/A</v>
      </c>
      <c r="O32" s="176"/>
      <c r="P32" s="582" t="e">
        <f>VLOOKUP(A32,Données!$A$4:$DI$40,100,FALSE)</f>
        <v>#N/A</v>
      </c>
      <c r="Q32" s="582" t="e">
        <f>VLOOKUP(A32,Données!$A$4:$DI$40,101,FALSE)</f>
        <v>#N/A</v>
      </c>
      <c r="R32" s="582" t="e">
        <f>VLOOKUP(A32,Données!$A$4:$DI$40,102,FALSE)</f>
        <v>#N/A</v>
      </c>
      <c r="S32" s="582" t="e">
        <f>VLOOKUP(A32,Données!$A$4:$DI$40,103,FALSE)</f>
        <v>#N/A</v>
      </c>
      <c r="T32" s="582" t="e">
        <f>VLOOKUP(A32,Données!$A$4:$DI$40,104,FALSE)</f>
        <v>#N/A</v>
      </c>
      <c r="U32" s="582" t="e">
        <f>VLOOKUP(A32,Données!$A$4:$DI$40,105,FALSE)</f>
        <v>#N/A</v>
      </c>
      <c r="V32" s="176"/>
      <c r="W32" s="582" t="e">
        <f>VLOOKUP(A32,Données!$A$4:$DI$40,106,FALSE)</f>
        <v>#N/A</v>
      </c>
      <c r="X32" s="582" t="e">
        <f>VLOOKUP(A32,Données!$A$4:$DI$40,107,FALSE)</f>
        <v>#N/A</v>
      </c>
      <c r="Y32" s="582" t="e">
        <f>VLOOKUP(A32,Données!$A$4:$DI$40,108,FALSE)</f>
        <v>#N/A</v>
      </c>
      <c r="Z32" s="582" t="e">
        <f>VLOOKUP(A32,Données!$A$4:$DI$40,109,FALSE)</f>
        <v>#N/A</v>
      </c>
      <c r="AA32" s="582" t="e">
        <f>VLOOKUP(A32,Données!$A$4:$DI$40,110,FALSE)</f>
        <v>#N/A</v>
      </c>
      <c r="AB32" s="582" t="e">
        <f>VLOOKUP(A32,Données!$A$4:$DI$40,111,FALSE)</f>
        <v>#N/A</v>
      </c>
      <c r="AC32" s="582" t="e">
        <f>VLOOKUP(A32,Données!$A$4:$DI$40,112,FALSE)</f>
        <v>#N/A</v>
      </c>
      <c r="AD32" s="582" t="e">
        <f>VLOOKUP(A32,Données!$A$4:$DI$40,113,FALSE)</f>
        <v>#N/A</v>
      </c>
      <c r="AE32" s="708"/>
      <c r="AF32" s="148"/>
      <c r="AG32" s="228"/>
      <c r="AH32" s="148"/>
      <c r="AI32" s="148"/>
    </row>
    <row r="33" spans="1:36" ht="12" customHeight="1">
      <c r="A33" s="6"/>
      <c r="B33" s="194"/>
      <c r="C33" s="582" t="e">
        <f>VLOOKUP(A33,Données!$A$4:$DI$40,88,FALSE)</f>
        <v>#N/A</v>
      </c>
      <c r="D33" s="582" t="e">
        <f>VLOOKUP(A33,Données!$A$4:$DI$40,89,FALSE)</f>
        <v>#N/A</v>
      </c>
      <c r="E33" s="582" t="e">
        <f>VLOOKUP(A33,Données!$A$4:$DI$40,90,FALSE)</f>
        <v>#N/A</v>
      </c>
      <c r="F33" s="582" t="e">
        <f>VLOOKUP(A33,Données!$A$4:$DI$40,91,FALSE)</f>
        <v>#N/A</v>
      </c>
      <c r="G33" s="582" t="e">
        <f>VLOOKUP(A33,Données!$A$4:$DI$40,92,FALSE)</f>
        <v>#N/A</v>
      </c>
      <c r="H33" s="582" t="e">
        <f>VLOOKUP(A33,Données!$A$4:$DI$40,93,FALSE)</f>
        <v>#N/A</v>
      </c>
      <c r="I33" s="582" t="e">
        <f>VLOOKUP(A33,Données!$A$4:$DI$40,94,FALSE)</f>
        <v>#N/A</v>
      </c>
      <c r="J33" s="582" t="e">
        <f>VLOOKUP(A33,Données!$A$4:$DI$40,95,FALSE)</f>
        <v>#N/A</v>
      </c>
      <c r="K33" s="582" t="e">
        <f>VLOOKUP(A33,Données!$A$4:$DI$40,96,FALSE)</f>
        <v>#N/A</v>
      </c>
      <c r="L33" s="582" t="e">
        <f>VLOOKUP(A33,Données!$A$4:$DI$40,97,FALSE)</f>
        <v>#N/A</v>
      </c>
      <c r="M33" s="582" t="e">
        <f>VLOOKUP(A33,Données!$A$4:$DI$40,98,FALSE)</f>
        <v>#N/A</v>
      </c>
      <c r="N33" s="582" t="e">
        <f>VLOOKUP(A33,Données!$A$4:$DI$40,99,FALSE)</f>
        <v>#N/A</v>
      </c>
      <c r="O33" s="176"/>
      <c r="P33" s="582" t="e">
        <f>VLOOKUP(A33,Données!$A$4:$DI$40,100,FALSE)</f>
        <v>#N/A</v>
      </c>
      <c r="Q33" s="582" t="e">
        <f>VLOOKUP(A33,Données!$A$4:$DI$40,101,FALSE)</f>
        <v>#N/A</v>
      </c>
      <c r="R33" s="582" t="e">
        <f>VLOOKUP(A33,Données!$A$4:$DI$40,102,FALSE)</f>
        <v>#N/A</v>
      </c>
      <c r="S33" s="582" t="e">
        <f>VLOOKUP(A33,Données!$A$4:$DI$40,103,FALSE)</f>
        <v>#N/A</v>
      </c>
      <c r="T33" s="582" t="e">
        <f>VLOOKUP(A33,Données!$A$4:$DI$40,104,FALSE)</f>
        <v>#N/A</v>
      </c>
      <c r="U33" s="582" t="e">
        <f>VLOOKUP(A33,Données!$A$4:$DI$40,105,FALSE)</f>
        <v>#N/A</v>
      </c>
      <c r="V33" s="176"/>
      <c r="W33" s="582" t="e">
        <f>VLOOKUP(A33,Données!$A$4:$DI$40,106,FALSE)</f>
        <v>#N/A</v>
      </c>
      <c r="X33" s="582" t="e">
        <f>VLOOKUP(A33,Données!$A$4:$DI$40,107,FALSE)</f>
        <v>#N/A</v>
      </c>
      <c r="Y33" s="582" t="e">
        <f>VLOOKUP(A33,Données!$A$4:$DI$40,108,FALSE)</f>
        <v>#N/A</v>
      </c>
      <c r="Z33" s="582" t="e">
        <f>VLOOKUP(A33,Données!$A$4:$DI$40,109,FALSE)</f>
        <v>#N/A</v>
      </c>
      <c r="AA33" s="582" t="e">
        <f>VLOOKUP(A33,Données!$A$4:$DI$40,110,FALSE)</f>
        <v>#N/A</v>
      </c>
      <c r="AB33" s="582" t="e">
        <f>VLOOKUP(A33,Données!$A$4:$DI$40,111,FALSE)</f>
        <v>#N/A</v>
      </c>
      <c r="AC33" s="582" t="e">
        <f>VLOOKUP(A33,Données!$A$4:$DI$40,112,FALSE)</f>
        <v>#N/A</v>
      </c>
      <c r="AD33" s="582" t="e">
        <f>VLOOKUP(A33,Données!$A$4:$DI$40,113,FALSE)</f>
        <v>#N/A</v>
      </c>
      <c r="AE33" s="708"/>
      <c r="AF33" s="148"/>
      <c r="AG33" s="228"/>
      <c r="AH33" s="148"/>
      <c r="AI33" s="148"/>
    </row>
    <row r="34" spans="1:36" ht="12" customHeight="1">
      <c r="A34" s="6"/>
      <c r="B34" s="194"/>
      <c r="C34" s="582" t="e">
        <f>VLOOKUP(A34,Données!$A$4:$DI$40,88,FALSE)</f>
        <v>#N/A</v>
      </c>
      <c r="D34" s="582" t="e">
        <f>VLOOKUP(A34,Données!$A$4:$DI$40,89,FALSE)</f>
        <v>#N/A</v>
      </c>
      <c r="E34" s="582" t="e">
        <f>VLOOKUP(A34,Données!$A$4:$DI$40,90,FALSE)</f>
        <v>#N/A</v>
      </c>
      <c r="F34" s="582" t="e">
        <f>VLOOKUP(A34,Données!$A$4:$DI$40,91,FALSE)</f>
        <v>#N/A</v>
      </c>
      <c r="G34" s="582" t="e">
        <f>VLOOKUP(A34,Données!$A$4:$DI$40,92,FALSE)</f>
        <v>#N/A</v>
      </c>
      <c r="H34" s="582" t="e">
        <f>VLOOKUP(A34,Données!$A$4:$DI$40,93,FALSE)</f>
        <v>#N/A</v>
      </c>
      <c r="I34" s="582" t="e">
        <f>VLOOKUP(A34,Données!$A$4:$DI$40,94,FALSE)</f>
        <v>#N/A</v>
      </c>
      <c r="J34" s="582" t="e">
        <f>VLOOKUP(A34,Données!$A$4:$DI$40,95,FALSE)</f>
        <v>#N/A</v>
      </c>
      <c r="K34" s="582" t="e">
        <f>VLOOKUP(A34,Données!$A$4:$DI$40,96,FALSE)</f>
        <v>#N/A</v>
      </c>
      <c r="L34" s="582" t="e">
        <f>VLOOKUP(A34,Données!$A$4:$DI$40,97,FALSE)</f>
        <v>#N/A</v>
      </c>
      <c r="M34" s="582" t="e">
        <f>VLOOKUP(A34,Données!$A$4:$DI$40,98,FALSE)</f>
        <v>#N/A</v>
      </c>
      <c r="N34" s="582" t="e">
        <f>VLOOKUP(A34,Données!$A$4:$DI$40,99,FALSE)</f>
        <v>#N/A</v>
      </c>
      <c r="O34" s="176"/>
      <c r="P34" s="582" t="e">
        <f>VLOOKUP(A34,Données!$A$4:$DI$40,100,FALSE)</f>
        <v>#N/A</v>
      </c>
      <c r="Q34" s="582" t="e">
        <f>VLOOKUP(A34,Données!$A$4:$DI$40,101,FALSE)</f>
        <v>#N/A</v>
      </c>
      <c r="R34" s="582" t="e">
        <f>VLOOKUP(A34,Données!$A$4:$DI$40,102,FALSE)</f>
        <v>#N/A</v>
      </c>
      <c r="S34" s="582" t="e">
        <f>VLOOKUP(A34,Données!$A$4:$DI$40,103,FALSE)</f>
        <v>#N/A</v>
      </c>
      <c r="T34" s="582" t="e">
        <f>VLOOKUP(A34,Données!$A$4:$DI$40,104,FALSE)</f>
        <v>#N/A</v>
      </c>
      <c r="U34" s="582" t="e">
        <f>VLOOKUP(A34,Données!$A$4:$DI$40,105,FALSE)</f>
        <v>#N/A</v>
      </c>
      <c r="V34" s="176"/>
      <c r="W34" s="582" t="e">
        <f>VLOOKUP(A34,Données!$A$4:$DI$40,106,FALSE)</f>
        <v>#N/A</v>
      </c>
      <c r="X34" s="582" t="e">
        <f>VLOOKUP(A34,Données!$A$4:$DI$40,107,FALSE)</f>
        <v>#N/A</v>
      </c>
      <c r="Y34" s="582" t="e">
        <f>VLOOKUP(A34,Données!$A$4:$DI$40,108,FALSE)</f>
        <v>#N/A</v>
      </c>
      <c r="Z34" s="582" t="e">
        <f>VLOOKUP(A34,Données!$A$4:$DI$40,109,FALSE)</f>
        <v>#N/A</v>
      </c>
      <c r="AA34" s="582" t="e">
        <f>VLOOKUP(A34,Données!$A$4:$DI$40,110,FALSE)</f>
        <v>#N/A</v>
      </c>
      <c r="AB34" s="582" t="e">
        <f>VLOOKUP(A34,Données!$A$4:$DI$40,111,FALSE)</f>
        <v>#N/A</v>
      </c>
      <c r="AC34" s="582" t="e">
        <f>VLOOKUP(A34,Données!$A$4:$DI$40,112,FALSE)</f>
        <v>#N/A</v>
      </c>
      <c r="AD34" s="582" t="e">
        <f>VLOOKUP(A34,Données!$A$4:$DI$40,113,FALSE)</f>
        <v>#N/A</v>
      </c>
      <c r="AE34" s="708"/>
      <c r="AF34" s="148"/>
      <c r="AG34" s="228"/>
      <c r="AH34" s="148"/>
      <c r="AI34" s="148"/>
    </row>
    <row r="35" spans="1:36" ht="12" customHeight="1">
      <c r="A35" s="149"/>
      <c r="B35" s="699"/>
      <c r="C35" s="582" t="e">
        <f>VLOOKUP(A35,Données!$A$4:$DI$40,88,FALSE)</f>
        <v>#N/A</v>
      </c>
      <c r="D35" s="582" t="e">
        <f>VLOOKUP(A35,Données!$A$4:$DI$40,89,FALSE)</f>
        <v>#N/A</v>
      </c>
      <c r="E35" s="582" t="e">
        <f>VLOOKUP(A35,Données!$A$4:$DI$40,90,FALSE)</f>
        <v>#N/A</v>
      </c>
      <c r="F35" s="582" t="e">
        <f>VLOOKUP(A35,Données!$A$4:$DI$40,91,FALSE)</f>
        <v>#N/A</v>
      </c>
      <c r="G35" s="582" t="e">
        <f>VLOOKUP(A35,Données!$A$4:$DI$40,92,FALSE)</f>
        <v>#N/A</v>
      </c>
      <c r="H35" s="582" t="e">
        <f>VLOOKUP(A35,Données!$A$4:$DI$40,93,FALSE)</f>
        <v>#N/A</v>
      </c>
      <c r="I35" s="582" t="e">
        <f>VLOOKUP(A35,Données!$A$4:$DI$40,94,FALSE)</f>
        <v>#N/A</v>
      </c>
      <c r="J35" s="582" t="e">
        <f>VLOOKUP(A35,Données!$A$4:$DI$40,95,FALSE)</f>
        <v>#N/A</v>
      </c>
      <c r="K35" s="582" t="e">
        <f>VLOOKUP(A35,Données!$A$4:$DI$40,96,FALSE)</f>
        <v>#N/A</v>
      </c>
      <c r="L35" s="582" t="e">
        <f>VLOOKUP(A35,Données!$A$4:$DI$40,97,FALSE)</f>
        <v>#N/A</v>
      </c>
      <c r="M35" s="582" t="e">
        <f>VLOOKUP(A35,Données!$A$4:$DI$40,98,FALSE)</f>
        <v>#N/A</v>
      </c>
      <c r="N35" s="582" t="e">
        <f>VLOOKUP(A35,Données!$A$4:$DI$40,99,FALSE)</f>
        <v>#N/A</v>
      </c>
      <c r="O35" s="176"/>
      <c r="P35" s="582" t="e">
        <f>VLOOKUP(A35,Données!$A$4:$DI$40,100,FALSE)</f>
        <v>#N/A</v>
      </c>
      <c r="Q35" s="582" t="e">
        <f>VLOOKUP(A35,Données!$A$4:$DI$40,101,FALSE)</f>
        <v>#N/A</v>
      </c>
      <c r="R35" s="582" t="e">
        <f>VLOOKUP(A35,Données!$A$4:$DI$40,102,FALSE)</f>
        <v>#N/A</v>
      </c>
      <c r="S35" s="582" t="e">
        <f>VLOOKUP(A35,Données!$A$4:$DI$40,103,FALSE)</f>
        <v>#N/A</v>
      </c>
      <c r="T35" s="582" t="e">
        <f>VLOOKUP(A35,Données!$A$4:$DI$40,104,FALSE)</f>
        <v>#N/A</v>
      </c>
      <c r="U35" s="582" t="e">
        <f>VLOOKUP(A35,Données!$A$4:$DI$40,105,FALSE)</f>
        <v>#N/A</v>
      </c>
      <c r="V35" s="176"/>
      <c r="W35" s="582" t="e">
        <f>VLOOKUP(A35,Données!$A$4:$DI$40,106,FALSE)</f>
        <v>#N/A</v>
      </c>
      <c r="X35" s="582" t="e">
        <f>VLOOKUP(A35,Données!$A$4:$DI$40,107,FALSE)</f>
        <v>#N/A</v>
      </c>
      <c r="Y35" s="582" t="e">
        <f>VLOOKUP(A35,Données!$A$4:$DI$40,108,FALSE)</f>
        <v>#N/A</v>
      </c>
      <c r="Z35" s="582" t="e">
        <f>VLOOKUP(A35,Données!$A$4:$DI$40,109,FALSE)</f>
        <v>#N/A</v>
      </c>
      <c r="AA35" s="582" t="e">
        <f>VLOOKUP(A35,Données!$A$4:$DI$40,110,FALSE)</f>
        <v>#N/A</v>
      </c>
      <c r="AB35" s="582" t="e">
        <f>VLOOKUP(A35,Données!$A$4:$DI$40,111,FALSE)</f>
        <v>#N/A</v>
      </c>
      <c r="AC35" s="582" t="e">
        <f>VLOOKUP(A35,Données!$A$4:$DI$40,112,FALSE)</f>
        <v>#N/A</v>
      </c>
      <c r="AD35" s="582" t="e">
        <f>VLOOKUP(A35,Données!$A$4:$DI$40,113,FALSE)</f>
        <v>#N/A</v>
      </c>
      <c r="AE35" s="708"/>
      <c r="AF35" s="148"/>
      <c r="AG35" s="228"/>
      <c r="AH35" s="148"/>
      <c r="AI35" s="148"/>
    </row>
    <row r="36" spans="1:36" ht="12" customHeight="1">
      <c r="A36" s="6"/>
      <c r="B36" s="194"/>
      <c r="C36" s="582" t="e">
        <f>VLOOKUP(A36,Données!$A$4:$DI$40,88,FALSE)</f>
        <v>#N/A</v>
      </c>
      <c r="D36" s="582" t="e">
        <f>VLOOKUP(A36,Données!$A$4:$DI$40,89,FALSE)</f>
        <v>#N/A</v>
      </c>
      <c r="E36" s="582" t="e">
        <f>VLOOKUP(A36,Données!$A$4:$DI$40,90,FALSE)</f>
        <v>#N/A</v>
      </c>
      <c r="F36" s="582" t="e">
        <f>VLOOKUP(A36,Données!$A$4:$DI$40,91,FALSE)</f>
        <v>#N/A</v>
      </c>
      <c r="G36" s="582" t="e">
        <f>VLOOKUP(A36,Données!$A$4:$DI$40,92,FALSE)</f>
        <v>#N/A</v>
      </c>
      <c r="H36" s="582" t="e">
        <f>VLOOKUP(A36,Données!$A$4:$DI$40,93,FALSE)</f>
        <v>#N/A</v>
      </c>
      <c r="I36" s="582" t="e">
        <f>VLOOKUP(A36,Données!$A$4:$DI$40,94,FALSE)</f>
        <v>#N/A</v>
      </c>
      <c r="J36" s="582" t="e">
        <f>VLOOKUP(A36,Données!$A$4:$DI$40,95,FALSE)</f>
        <v>#N/A</v>
      </c>
      <c r="K36" s="582" t="e">
        <f>VLOOKUP(A36,Données!$A$4:$DI$40,96,FALSE)</f>
        <v>#N/A</v>
      </c>
      <c r="L36" s="582" t="e">
        <f>VLOOKUP(A36,Données!$A$4:$DI$40,97,FALSE)</f>
        <v>#N/A</v>
      </c>
      <c r="M36" s="582" t="e">
        <f>VLOOKUP(A36,Données!$A$4:$DI$40,98,FALSE)</f>
        <v>#N/A</v>
      </c>
      <c r="N36" s="582" t="e">
        <f>VLOOKUP(A36,Données!$A$4:$DI$40,99,FALSE)</f>
        <v>#N/A</v>
      </c>
      <c r="O36" s="176"/>
      <c r="P36" s="582" t="e">
        <f>VLOOKUP(A36,Données!$A$4:$DI$40,100,FALSE)</f>
        <v>#N/A</v>
      </c>
      <c r="Q36" s="582" t="e">
        <f>VLOOKUP(A36,Données!$A$4:$DI$40,101,FALSE)</f>
        <v>#N/A</v>
      </c>
      <c r="R36" s="582" t="e">
        <f>VLOOKUP(A36,Données!$A$4:$DI$40,102,FALSE)</f>
        <v>#N/A</v>
      </c>
      <c r="S36" s="582" t="e">
        <f>VLOOKUP(A36,Données!$A$4:$DI$40,103,FALSE)</f>
        <v>#N/A</v>
      </c>
      <c r="T36" s="582" t="e">
        <f>VLOOKUP(A36,Données!$A$4:$DI$40,104,FALSE)</f>
        <v>#N/A</v>
      </c>
      <c r="U36" s="582" t="e">
        <f>VLOOKUP(A36,Données!$A$4:$DI$40,105,FALSE)</f>
        <v>#N/A</v>
      </c>
      <c r="V36" s="176"/>
      <c r="W36" s="582" t="e">
        <f>VLOOKUP(A36,Données!$A$4:$DI$40,106,FALSE)</f>
        <v>#N/A</v>
      </c>
      <c r="X36" s="582" t="e">
        <f>VLOOKUP(A36,Données!$A$4:$DI$40,107,FALSE)</f>
        <v>#N/A</v>
      </c>
      <c r="Y36" s="582" t="e">
        <f>VLOOKUP(A36,Données!$A$4:$DI$40,108,FALSE)</f>
        <v>#N/A</v>
      </c>
      <c r="Z36" s="582" t="e">
        <f>VLOOKUP(A36,Données!$A$4:$DI$40,109,FALSE)</f>
        <v>#N/A</v>
      </c>
      <c r="AA36" s="582" t="e">
        <f>VLOOKUP(A36,Données!$A$4:$DI$40,110,FALSE)</f>
        <v>#N/A</v>
      </c>
      <c r="AB36" s="582" t="e">
        <f>VLOOKUP(A36,Données!$A$4:$DI$40,111,FALSE)</f>
        <v>#N/A</v>
      </c>
      <c r="AC36" s="582" t="e">
        <f>VLOOKUP(A36,Données!$A$4:$DI$40,112,FALSE)</f>
        <v>#N/A</v>
      </c>
      <c r="AD36" s="582" t="e">
        <f>VLOOKUP(A36,Données!$A$4:$DI$40,113,FALSE)</f>
        <v>#N/A</v>
      </c>
      <c r="AE36" s="708"/>
      <c r="AF36" s="148"/>
      <c r="AG36" s="228"/>
      <c r="AH36" s="148"/>
      <c r="AI36" s="148"/>
    </row>
    <row r="37" spans="1:36" ht="12" customHeight="1">
      <c r="A37" s="149"/>
      <c r="B37" s="699"/>
      <c r="C37" s="582" t="e">
        <f>VLOOKUP(A37,Données!$A$4:$DI$40,88,FALSE)</f>
        <v>#N/A</v>
      </c>
      <c r="D37" s="582" t="e">
        <f>VLOOKUP(A37,Données!$A$4:$DI$40,89,FALSE)</f>
        <v>#N/A</v>
      </c>
      <c r="E37" s="582" t="e">
        <f>VLOOKUP(A37,Données!$A$4:$DI$40,90,FALSE)</f>
        <v>#N/A</v>
      </c>
      <c r="F37" s="582" t="e">
        <f>VLOOKUP(A37,Données!$A$4:$DI$40,91,FALSE)</f>
        <v>#N/A</v>
      </c>
      <c r="G37" s="582" t="e">
        <f>VLOOKUP(A37,Données!$A$4:$DI$40,92,FALSE)</f>
        <v>#N/A</v>
      </c>
      <c r="H37" s="582" t="e">
        <f>VLOOKUP(A37,Données!$A$4:$DI$40,93,FALSE)</f>
        <v>#N/A</v>
      </c>
      <c r="I37" s="582" t="e">
        <f>VLOOKUP(A37,Données!$A$4:$DI$40,94,FALSE)</f>
        <v>#N/A</v>
      </c>
      <c r="J37" s="582" t="e">
        <f>VLOOKUP(A37,Données!$A$4:$DI$40,95,FALSE)</f>
        <v>#N/A</v>
      </c>
      <c r="K37" s="582" t="e">
        <f>VLOOKUP(A37,Données!$A$4:$DI$40,96,FALSE)</f>
        <v>#N/A</v>
      </c>
      <c r="L37" s="582" t="e">
        <f>VLOOKUP(A37,Données!$A$4:$DI$40,97,FALSE)</f>
        <v>#N/A</v>
      </c>
      <c r="M37" s="582" t="e">
        <f>VLOOKUP(A37,Données!$A$4:$DI$40,98,FALSE)</f>
        <v>#N/A</v>
      </c>
      <c r="N37" s="582" t="e">
        <f>VLOOKUP(A37,Données!$A$4:$DI$40,99,FALSE)</f>
        <v>#N/A</v>
      </c>
      <c r="O37" s="176"/>
      <c r="P37" s="582" t="e">
        <f>VLOOKUP(A37,Données!$A$4:$DI$40,100,FALSE)</f>
        <v>#N/A</v>
      </c>
      <c r="Q37" s="582" t="e">
        <f>VLOOKUP(A37,Données!$A$4:$DI$40,101,FALSE)</f>
        <v>#N/A</v>
      </c>
      <c r="R37" s="582" t="e">
        <f>VLOOKUP(A37,Données!$A$4:$DI$40,102,FALSE)</f>
        <v>#N/A</v>
      </c>
      <c r="S37" s="582" t="e">
        <f>VLOOKUP(A37,Données!$A$4:$DI$40,103,FALSE)</f>
        <v>#N/A</v>
      </c>
      <c r="T37" s="582" t="e">
        <f>VLOOKUP(A37,Données!$A$4:$DI$40,104,FALSE)</f>
        <v>#N/A</v>
      </c>
      <c r="U37" s="582" t="e">
        <f>VLOOKUP(A37,Données!$A$4:$DI$40,105,FALSE)</f>
        <v>#N/A</v>
      </c>
      <c r="V37" s="176"/>
      <c r="W37" s="582" t="e">
        <f>VLOOKUP(A37,Données!$A$4:$DI$40,106,FALSE)</f>
        <v>#N/A</v>
      </c>
      <c r="X37" s="582" t="e">
        <f>VLOOKUP(A37,Données!$A$4:$DI$40,107,FALSE)</f>
        <v>#N/A</v>
      </c>
      <c r="Y37" s="582" t="e">
        <f>VLOOKUP(A37,Données!$A$4:$DI$40,108,FALSE)</f>
        <v>#N/A</v>
      </c>
      <c r="Z37" s="582" t="e">
        <f>VLOOKUP(A37,Données!$A$4:$DI$40,109,FALSE)</f>
        <v>#N/A</v>
      </c>
      <c r="AA37" s="582" t="e">
        <f>VLOOKUP(A37,Données!$A$4:$DI$40,110,FALSE)</f>
        <v>#N/A</v>
      </c>
      <c r="AB37" s="582" t="e">
        <f>VLOOKUP(A37,Données!$A$4:$DI$40,111,FALSE)</f>
        <v>#N/A</v>
      </c>
      <c r="AC37" s="582" t="e">
        <f>VLOOKUP(A37,Données!$A$4:$DI$40,112,FALSE)</f>
        <v>#N/A</v>
      </c>
      <c r="AD37" s="582" t="e">
        <f>VLOOKUP(A37,Données!$A$4:$DI$40,113,FALSE)</f>
        <v>#N/A</v>
      </c>
      <c r="AE37" s="708"/>
      <c r="AF37" s="148"/>
      <c r="AG37" s="228"/>
      <c r="AH37" s="148"/>
      <c r="AI37" s="148"/>
    </row>
    <row r="38" spans="1:36" ht="12" customHeight="1">
      <c r="A38" s="6"/>
      <c r="B38" s="194"/>
      <c r="C38" s="582" t="e">
        <f>VLOOKUP(A38,Données!$A$4:$DI$40,88,FALSE)</f>
        <v>#N/A</v>
      </c>
      <c r="D38" s="582" t="e">
        <f>VLOOKUP(A38,Données!$A$4:$DI$40,89,FALSE)</f>
        <v>#N/A</v>
      </c>
      <c r="E38" s="582" t="e">
        <f>VLOOKUP(A38,Données!$A$4:$DI$40,90,FALSE)</f>
        <v>#N/A</v>
      </c>
      <c r="F38" s="582" t="e">
        <f>VLOOKUP(A38,Données!$A$4:$DI$40,91,FALSE)</f>
        <v>#N/A</v>
      </c>
      <c r="G38" s="582" t="e">
        <f>VLOOKUP(A38,Données!$A$4:$DI$40,92,FALSE)</f>
        <v>#N/A</v>
      </c>
      <c r="H38" s="582" t="e">
        <f>VLOOKUP(A38,Données!$A$4:$DI$40,93,FALSE)</f>
        <v>#N/A</v>
      </c>
      <c r="I38" s="582" t="e">
        <f>VLOOKUP(A38,Données!$A$4:$DI$40,94,FALSE)</f>
        <v>#N/A</v>
      </c>
      <c r="J38" s="582" t="e">
        <f>VLOOKUP(A38,Données!$A$4:$DI$40,95,FALSE)</f>
        <v>#N/A</v>
      </c>
      <c r="K38" s="582" t="e">
        <f>VLOOKUP(A38,Données!$A$4:$DI$40,96,FALSE)</f>
        <v>#N/A</v>
      </c>
      <c r="L38" s="582" t="e">
        <f>VLOOKUP(A38,Données!$A$4:$DI$40,97,FALSE)</f>
        <v>#N/A</v>
      </c>
      <c r="M38" s="582" t="e">
        <f>VLOOKUP(A38,Données!$A$4:$DI$40,98,FALSE)</f>
        <v>#N/A</v>
      </c>
      <c r="N38" s="582" t="e">
        <f>VLOOKUP(A38,Données!$A$4:$DI$40,99,FALSE)</f>
        <v>#N/A</v>
      </c>
      <c r="O38" s="176"/>
      <c r="P38" s="582" t="e">
        <f>VLOOKUP(A38,Données!$A$4:$DI$40,100,FALSE)</f>
        <v>#N/A</v>
      </c>
      <c r="Q38" s="582" t="e">
        <f>VLOOKUP(A38,Données!$A$4:$DI$40,101,FALSE)</f>
        <v>#N/A</v>
      </c>
      <c r="R38" s="582" t="e">
        <f>VLOOKUP(A38,Données!$A$4:$DI$40,102,FALSE)</f>
        <v>#N/A</v>
      </c>
      <c r="S38" s="582" t="e">
        <f>VLOOKUP(A38,Données!$A$4:$DI$40,103,FALSE)</f>
        <v>#N/A</v>
      </c>
      <c r="T38" s="582" t="e">
        <f>VLOOKUP(A38,Données!$A$4:$DI$40,104,FALSE)</f>
        <v>#N/A</v>
      </c>
      <c r="U38" s="582" t="e">
        <f>VLOOKUP(A38,Données!$A$4:$DI$40,105,FALSE)</f>
        <v>#N/A</v>
      </c>
      <c r="V38" s="176"/>
      <c r="W38" s="582" t="e">
        <f>VLOOKUP(A38,Données!$A$4:$DI$40,106,FALSE)</f>
        <v>#N/A</v>
      </c>
      <c r="X38" s="582" t="e">
        <f>VLOOKUP(A38,Données!$A$4:$DI$40,107,FALSE)</f>
        <v>#N/A</v>
      </c>
      <c r="Y38" s="582" t="e">
        <f>VLOOKUP(A38,Données!$A$4:$DI$40,108,FALSE)</f>
        <v>#N/A</v>
      </c>
      <c r="Z38" s="582" t="e">
        <f>VLOOKUP(A38,Données!$A$4:$DI$40,109,FALSE)</f>
        <v>#N/A</v>
      </c>
      <c r="AA38" s="582" t="e">
        <f>VLOOKUP(A38,Données!$A$4:$DI$40,110,FALSE)</f>
        <v>#N/A</v>
      </c>
      <c r="AB38" s="582" t="e">
        <f>VLOOKUP(A38,Données!$A$4:$DI$40,111,FALSE)</f>
        <v>#N/A</v>
      </c>
      <c r="AC38" s="582" t="e">
        <f>VLOOKUP(A38,Données!$A$4:$DI$40,112,FALSE)</f>
        <v>#N/A</v>
      </c>
      <c r="AD38" s="582" t="e">
        <f>VLOOKUP(A38,Données!$A$4:$DI$40,113,FALSE)</f>
        <v>#N/A</v>
      </c>
      <c r="AE38" s="708"/>
      <c r="AF38" s="148"/>
      <c r="AG38" s="228"/>
      <c r="AH38" s="148"/>
      <c r="AI38" s="148"/>
    </row>
    <row r="39" spans="1:36" ht="12" customHeight="1">
      <c r="A39" s="6"/>
      <c r="B39" s="194"/>
      <c r="C39" s="582" t="e">
        <f>VLOOKUP(A39,Données!$A$4:$DI$40,88,FALSE)</f>
        <v>#N/A</v>
      </c>
      <c r="D39" s="582" t="e">
        <f>VLOOKUP(A39,Données!$A$4:$DI$40,89,FALSE)</f>
        <v>#N/A</v>
      </c>
      <c r="E39" s="582" t="e">
        <f>VLOOKUP(A39,Données!$A$4:$DI$40,90,FALSE)</f>
        <v>#N/A</v>
      </c>
      <c r="F39" s="582" t="e">
        <f>VLOOKUP(A39,Données!$A$4:$DI$40,91,FALSE)</f>
        <v>#N/A</v>
      </c>
      <c r="G39" s="582" t="e">
        <f>VLOOKUP(A39,Données!$A$4:$DI$40,92,FALSE)</f>
        <v>#N/A</v>
      </c>
      <c r="H39" s="582" t="e">
        <f>VLOOKUP(A39,Données!$A$4:$DI$40,93,FALSE)</f>
        <v>#N/A</v>
      </c>
      <c r="I39" s="582" t="e">
        <f>VLOOKUP(A39,Données!$A$4:$DI$40,94,FALSE)</f>
        <v>#N/A</v>
      </c>
      <c r="J39" s="582" t="e">
        <f>VLOOKUP(A39,Données!$A$4:$DI$40,95,FALSE)</f>
        <v>#N/A</v>
      </c>
      <c r="K39" s="582" t="e">
        <f>VLOOKUP(A39,Données!$A$4:$DI$40,96,FALSE)</f>
        <v>#N/A</v>
      </c>
      <c r="L39" s="582" t="e">
        <f>VLOOKUP(A39,Données!$A$4:$DI$40,97,FALSE)</f>
        <v>#N/A</v>
      </c>
      <c r="M39" s="582" t="e">
        <f>VLOOKUP(A39,Données!$A$4:$DI$40,98,FALSE)</f>
        <v>#N/A</v>
      </c>
      <c r="N39" s="582" t="e">
        <f>VLOOKUP(A39,Données!$A$4:$DI$40,99,FALSE)</f>
        <v>#N/A</v>
      </c>
      <c r="O39" s="176"/>
      <c r="P39" s="582" t="e">
        <f>VLOOKUP(A39,Données!$A$4:$DI$40,100,FALSE)</f>
        <v>#N/A</v>
      </c>
      <c r="Q39" s="582" t="e">
        <f>VLOOKUP(A39,Données!$A$4:$DI$40,101,FALSE)</f>
        <v>#N/A</v>
      </c>
      <c r="R39" s="582" t="e">
        <f>VLOOKUP(A39,Données!$A$4:$DI$40,102,FALSE)</f>
        <v>#N/A</v>
      </c>
      <c r="S39" s="582" t="e">
        <f>VLOOKUP(A39,Données!$A$4:$DI$40,103,FALSE)</f>
        <v>#N/A</v>
      </c>
      <c r="T39" s="582" t="e">
        <f>VLOOKUP(A39,Données!$A$4:$DI$40,104,FALSE)</f>
        <v>#N/A</v>
      </c>
      <c r="U39" s="582" t="e">
        <f>VLOOKUP(A39,Données!$A$4:$DI$40,105,FALSE)</f>
        <v>#N/A</v>
      </c>
      <c r="V39" s="176"/>
      <c r="W39" s="582" t="e">
        <f>VLOOKUP(A39,Données!$A$4:$DI$40,106,FALSE)</f>
        <v>#N/A</v>
      </c>
      <c r="X39" s="582" t="e">
        <f>VLOOKUP(A39,Données!$A$4:$DI$40,107,FALSE)</f>
        <v>#N/A</v>
      </c>
      <c r="Y39" s="582" t="e">
        <f>VLOOKUP(A39,Données!$A$4:$DI$40,108,FALSE)</f>
        <v>#N/A</v>
      </c>
      <c r="Z39" s="582" t="e">
        <f>VLOOKUP(A39,Données!$A$4:$DI$40,109,FALSE)</f>
        <v>#N/A</v>
      </c>
      <c r="AA39" s="582" t="e">
        <f>VLOOKUP(A39,Données!$A$4:$DI$40,110,FALSE)</f>
        <v>#N/A</v>
      </c>
      <c r="AB39" s="582" t="e">
        <f>VLOOKUP(A39,Données!$A$4:$DI$40,111,FALSE)</f>
        <v>#N/A</v>
      </c>
      <c r="AC39" s="582" t="e">
        <f>VLOOKUP(A39,Données!$A$4:$DI$40,112,FALSE)</f>
        <v>#N/A</v>
      </c>
      <c r="AD39" s="582" t="e">
        <f>VLOOKUP(A39,Données!$A$4:$DI$40,113,FALSE)</f>
        <v>#N/A</v>
      </c>
      <c r="AE39" s="708"/>
      <c r="AF39" s="148"/>
      <c r="AG39" s="228"/>
      <c r="AH39" s="148"/>
      <c r="AI39" s="148"/>
    </row>
    <row r="40" spans="1:36" ht="12" customHeight="1">
      <c r="A40" s="6"/>
      <c r="B40" s="194"/>
      <c r="C40" s="582" t="e">
        <f>VLOOKUP(A40,Données!$A$4:$DI$40,88,FALSE)</f>
        <v>#N/A</v>
      </c>
      <c r="D40" s="582" t="e">
        <f>VLOOKUP(A40,Données!$A$4:$DI$40,89,FALSE)</f>
        <v>#N/A</v>
      </c>
      <c r="E40" s="582" t="e">
        <f>VLOOKUP(A40,Données!$A$4:$DI$40,90,FALSE)</f>
        <v>#N/A</v>
      </c>
      <c r="F40" s="582" t="e">
        <f>VLOOKUP(A40,Données!$A$4:$DI$40,91,FALSE)</f>
        <v>#N/A</v>
      </c>
      <c r="G40" s="582" t="e">
        <f>VLOOKUP(A40,Données!$A$4:$DI$40,92,FALSE)</f>
        <v>#N/A</v>
      </c>
      <c r="H40" s="582" t="e">
        <f>VLOOKUP(A40,Données!$A$4:$DI$40,93,FALSE)</f>
        <v>#N/A</v>
      </c>
      <c r="I40" s="582" t="e">
        <f>VLOOKUP(A40,Données!$A$4:$DI$40,94,FALSE)</f>
        <v>#N/A</v>
      </c>
      <c r="J40" s="582" t="e">
        <f>VLOOKUP(A40,Données!$A$4:$DI$40,95,FALSE)</f>
        <v>#N/A</v>
      </c>
      <c r="K40" s="582" t="e">
        <f>VLOOKUP(A40,Données!$A$4:$DI$40,96,FALSE)</f>
        <v>#N/A</v>
      </c>
      <c r="L40" s="582" t="e">
        <f>VLOOKUP(A40,Données!$A$4:$DI$40,97,FALSE)</f>
        <v>#N/A</v>
      </c>
      <c r="M40" s="582" t="e">
        <f>VLOOKUP(A40,Données!$A$4:$DI$40,98,FALSE)</f>
        <v>#N/A</v>
      </c>
      <c r="N40" s="582" t="e">
        <f>VLOOKUP(A40,Données!$A$4:$DI$40,99,FALSE)</f>
        <v>#N/A</v>
      </c>
      <c r="O40" s="176"/>
      <c r="P40" s="582" t="e">
        <f>VLOOKUP(A40,Données!$A$4:$DI$40,100,FALSE)</f>
        <v>#N/A</v>
      </c>
      <c r="Q40" s="582" t="e">
        <f>VLOOKUP(A40,Données!$A$4:$DI$40,101,FALSE)</f>
        <v>#N/A</v>
      </c>
      <c r="R40" s="582" t="e">
        <f>VLOOKUP(A40,Données!$A$4:$DI$40,102,FALSE)</f>
        <v>#N/A</v>
      </c>
      <c r="S40" s="582" t="e">
        <f>VLOOKUP(A40,Données!$A$4:$DI$40,103,FALSE)</f>
        <v>#N/A</v>
      </c>
      <c r="T40" s="582" t="e">
        <f>VLOOKUP(A40,Données!$A$4:$DI$40,104,FALSE)</f>
        <v>#N/A</v>
      </c>
      <c r="U40" s="582" t="e">
        <f>VLOOKUP(A40,Données!$A$4:$DI$40,105,FALSE)</f>
        <v>#N/A</v>
      </c>
      <c r="V40" s="176"/>
      <c r="W40" s="582" t="e">
        <f>VLOOKUP(A40,Données!$A$4:$DI$40,106,FALSE)</f>
        <v>#N/A</v>
      </c>
      <c r="X40" s="582" t="e">
        <f>VLOOKUP(A40,Données!$A$4:$DI$40,107,FALSE)</f>
        <v>#N/A</v>
      </c>
      <c r="Y40" s="582" t="e">
        <f>VLOOKUP(A40,Données!$A$4:$DI$40,108,FALSE)</f>
        <v>#N/A</v>
      </c>
      <c r="Z40" s="582" t="e">
        <f>VLOOKUP(A40,Données!$A$4:$DI$40,109,FALSE)</f>
        <v>#N/A</v>
      </c>
      <c r="AA40" s="582" t="e">
        <f>VLOOKUP(A40,Données!$A$4:$DI$40,110,FALSE)</f>
        <v>#N/A</v>
      </c>
      <c r="AB40" s="582" t="e">
        <f>VLOOKUP(A40,Données!$A$4:$DI$40,111,FALSE)</f>
        <v>#N/A</v>
      </c>
      <c r="AC40" s="582" t="e">
        <f>VLOOKUP(A40,Données!$A$4:$DI$40,112,FALSE)</f>
        <v>#N/A</v>
      </c>
      <c r="AD40" s="582" t="e">
        <f>VLOOKUP(A40,Données!$A$4:$DI$40,113,FALSE)</f>
        <v>#N/A</v>
      </c>
      <c r="AE40" s="708"/>
      <c r="AF40" s="148"/>
      <c r="AG40" s="228"/>
      <c r="AH40" s="148"/>
      <c r="AI40" s="148"/>
    </row>
    <row r="41" spans="1:36" ht="12" customHeight="1">
      <c r="A41" s="6"/>
      <c r="B41" s="194"/>
      <c r="C41" s="582" t="e">
        <f>VLOOKUP(A41,Données!$A$4:$DI$40,88,FALSE)</f>
        <v>#N/A</v>
      </c>
      <c r="D41" s="582" t="e">
        <f>VLOOKUP(A41,Données!$A$4:$DI$40,89,FALSE)</f>
        <v>#N/A</v>
      </c>
      <c r="E41" s="582" t="e">
        <f>VLOOKUP(A41,Données!$A$4:$DI$40,90,FALSE)</f>
        <v>#N/A</v>
      </c>
      <c r="F41" s="582" t="e">
        <f>VLOOKUP(A41,Données!$A$4:$DI$40,91,FALSE)</f>
        <v>#N/A</v>
      </c>
      <c r="G41" s="582" t="e">
        <f>VLOOKUP(A41,Données!$A$4:$DI$40,92,FALSE)</f>
        <v>#N/A</v>
      </c>
      <c r="H41" s="582" t="e">
        <f>VLOOKUP(A41,Données!$A$4:$DI$40,93,FALSE)</f>
        <v>#N/A</v>
      </c>
      <c r="I41" s="582" t="e">
        <f>VLOOKUP(A41,Données!$A$4:$DI$40,94,FALSE)</f>
        <v>#N/A</v>
      </c>
      <c r="J41" s="582" t="e">
        <f>VLOOKUP(A41,Données!$A$4:$DI$40,95,FALSE)</f>
        <v>#N/A</v>
      </c>
      <c r="K41" s="582" t="e">
        <f>VLOOKUP(A41,Données!$A$4:$DI$40,96,FALSE)</f>
        <v>#N/A</v>
      </c>
      <c r="L41" s="582" t="e">
        <f>VLOOKUP(A41,Données!$A$4:$DI$40,97,FALSE)</f>
        <v>#N/A</v>
      </c>
      <c r="M41" s="582" t="e">
        <f>VLOOKUP(A41,Données!$A$4:$DI$40,98,FALSE)</f>
        <v>#N/A</v>
      </c>
      <c r="N41" s="582" t="e">
        <f>VLOOKUP(A41,Données!$A$4:$DI$40,99,FALSE)</f>
        <v>#N/A</v>
      </c>
      <c r="O41" s="176"/>
      <c r="P41" s="582" t="e">
        <f>VLOOKUP(A41,Données!$A$4:$DI$40,100,FALSE)</f>
        <v>#N/A</v>
      </c>
      <c r="Q41" s="582" t="e">
        <f>VLOOKUP(A41,Données!$A$4:$DI$40,101,FALSE)</f>
        <v>#N/A</v>
      </c>
      <c r="R41" s="582" t="e">
        <f>VLOOKUP(A41,Données!$A$4:$DI$40,102,FALSE)</f>
        <v>#N/A</v>
      </c>
      <c r="S41" s="582" t="e">
        <f>VLOOKUP(A41,Données!$A$4:$DI$40,103,FALSE)</f>
        <v>#N/A</v>
      </c>
      <c r="T41" s="582" t="e">
        <f>VLOOKUP(A41,Données!$A$4:$DI$40,104,FALSE)</f>
        <v>#N/A</v>
      </c>
      <c r="U41" s="582" t="e">
        <f>VLOOKUP(A41,Données!$A$4:$DI$40,105,FALSE)</f>
        <v>#N/A</v>
      </c>
      <c r="V41" s="176"/>
      <c r="W41" s="582" t="e">
        <f>VLOOKUP(A41,Données!$A$4:$DI$40,106,FALSE)</f>
        <v>#N/A</v>
      </c>
      <c r="X41" s="582" t="e">
        <f>VLOOKUP(A41,Données!$A$4:$DI$40,107,FALSE)</f>
        <v>#N/A</v>
      </c>
      <c r="Y41" s="582" t="e">
        <f>VLOOKUP(A41,Données!$A$4:$DI$40,108,FALSE)</f>
        <v>#N/A</v>
      </c>
      <c r="Z41" s="582" t="e">
        <f>VLOOKUP(A41,Données!$A$4:$DI$40,109,FALSE)</f>
        <v>#N/A</v>
      </c>
      <c r="AA41" s="582" t="e">
        <f>VLOOKUP(A41,Données!$A$4:$DI$40,110,FALSE)</f>
        <v>#N/A</v>
      </c>
      <c r="AB41" s="582" t="e">
        <f>VLOOKUP(A41,Données!$A$4:$DI$40,111,FALSE)</f>
        <v>#N/A</v>
      </c>
      <c r="AC41" s="582" t="e">
        <f>VLOOKUP(A41,Données!$A$4:$DI$40,112,FALSE)</f>
        <v>#N/A</v>
      </c>
      <c r="AD41" s="582" t="e">
        <f>VLOOKUP(A41,Données!$A$4:$DI$40,113,FALSE)</f>
        <v>#N/A</v>
      </c>
      <c r="AE41" s="708"/>
      <c r="AF41" s="148"/>
      <c r="AG41" s="228"/>
      <c r="AH41" s="148"/>
      <c r="AI41" s="148"/>
    </row>
    <row r="42" spans="1:36" ht="12" customHeight="1">
      <c r="A42" s="6"/>
      <c r="B42" s="194"/>
      <c r="C42" s="709"/>
      <c r="D42" s="709"/>
      <c r="E42" s="709"/>
      <c r="F42" s="709"/>
      <c r="G42" s="709"/>
      <c r="H42" s="709"/>
      <c r="I42" s="709"/>
      <c r="J42" s="709"/>
      <c r="K42" s="709"/>
      <c r="L42" s="709"/>
      <c r="M42" s="709"/>
      <c r="N42" s="709"/>
      <c r="O42" s="708"/>
      <c r="P42" s="709"/>
      <c r="Q42" s="709"/>
      <c r="R42" s="709"/>
      <c r="S42" s="190"/>
      <c r="T42" s="710"/>
      <c r="U42" s="709"/>
      <c r="V42" s="176"/>
      <c r="W42" s="709"/>
      <c r="X42" s="709"/>
      <c r="Y42" s="709"/>
      <c r="Z42" s="709"/>
      <c r="AA42" s="709"/>
      <c r="AB42" s="709"/>
      <c r="AC42" s="709"/>
      <c r="AD42" s="709"/>
      <c r="AE42" s="708"/>
      <c r="AF42" s="148"/>
      <c r="AG42" s="228"/>
      <c r="AH42" s="148"/>
      <c r="AI42" s="148"/>
    </row>
    <row r="43" spans="1:36" ht="12" customHeight="1">
      <c r="A43" s="149"/>
      <c r="B43" s="149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76"/>
      <c r="P43" s="148"/>
      <c r="Q43" s="148"/>
      <c r="R43" s="148"/>
      <c r="S43" s="187"/>
      <c r="T43" s="149"/>
      <c r="U43" s="148"/>
      <c r="V43" s="176"/>
      <c r="W43" s="148"/>
      <c r="X43" s="148"/>
      <c r="Y43" s="148"/>
      <c r="Z43" s="148"/>
      <c r="AA43" s="148"/>
      <c r="AB43" s="148"/>
      <c r="AC43" s="148"/>
      <c r="AD43" s="148"/>
      <c r="AE43" s="176"/>
      <c r="AF43" s="148"/>
      <c r="AG43" s="228"/>
      <c r="AH43" s="148"/>
      <c r="AI43" s="148"/>
    </row>
    <row r="44" spans="1:36" ht="12" customHeight="1">
      <c r="A44" s="149"/>
      <c r="B44" s="149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76"/>
      <c r="P44" s="148"/>
      <c r="Q44" s="148"/>
      <c r="R44" s="148"/>
      <c r="S44" s="188"/>
      <c r="T44" s="149"/>
      <c r="U44" s="148"/>
      <c r="V44" s="176"/>
      <c r="W44" s="148"/>
      <c r="X44" s="148"/>
      <c r="Y44" s="148"/>
      <c r="Z44" s="148"/>
      <c r="AA44" s="148"/>
      <c r="AB44" s="148"/>
      <c r="AC44" s="148"/>
      <c r="AD44" s="148"/>
      <c r="AE44" s="176"/>
      <c r="AF44" s="148"/>
      <c r="AG44" s="196"/>
      <c r="AH44" s="148"/>
      <c r="AI44" s="148"/>
    </row>
    <row r="45" spans="1:36" ht="12" customHeight="1">
      <c r="A45" s="149"/>
      <c r="B45" s="149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76"/>
      <c r="P45" s="148"/>
      <c r="Q45" s="148"/>
      <c r="R45" s="148"/>
      <c r="S45" s="189"/>
      <c r="T45" s="149"/>
      <c r="U45" s="148"/>
      <c r="V45" s="176"/>
      <c r="W45" s="148"/>
      <c r="X45" s="148"/>
      <c r="Y45" s="148"/>
      <c r="Z45" s="148"/>
      <c r="AA45" s="148"/>
      <c r="AB45" s="148"/>
      <c r="AC45" s="148"/>
      <c r="AD45" s="148"/>
      <c r="AE45" s="176"/>
      <c r="AF45" s="148"/>
      <c r="AG45" s="229"/>
      <c r="AH45" s="148"/>
      <c r="AI45" s="148"/>
    </row>
    <row r="46" spans="1:36" ht="12" customHeight="1">
      <c r="A46" s="149"/>
      <c r="B46" s="149"/>
      <c r="C46" s="148"/>
      <c r="D46" s="148"/>
      <c r="E46" s="148"/>
      <c r="F46" s="148"/>
      <c r="G46" s="148"/>
      <c r="H46" s="148"/>
      <c r="I46" s="148"/>
      <c r="J46" s="148"/>
      <c r="K46" s="148"/>
      <c r="L46" s="148"/>
      <c r="M46" s="148"/>
      <c r="N46" s="148"/>
      <c r="O46" s="176"/>
      <c r="P46" s="148"/>
      <c r="Q46" s="148"/>
      <c r="R46" s="148"/>
      <c r="S46" s="190"/>
      <c r="T46" s="149"/>
      <c r="U46" s="148"/>
      <c r="V46" s="176"/>
      <c r="W46" s="148"/>
      <c r="X46" s="148"/>
      <c r="Y46" s="148"/>
      <c r="Z46" s="148"/>
      <c r="AA46" s="148"/>
      <c r="AB46" s="148"/>
      <c r="AC46" s="148"/>
      <c r="AD46" s="148"/>
      <c r="AE46" s="176"/>
      <c r="AF46" s="148"/>
      <c r="AG46" s="190"/>
      <c r="AH46" s="148"/>
      <c r="AI46" s="148"/>
    </row>
    <row r="47" spans="1:36" ht="15.75">
      <c r="A47" s="236"/>
      <c r="B47" s="237"/>
      <c r="C47" s="527" t="s">
        <v>27</v>
      </c>
      <c r="D47" s="527"/>
      <c r="E47" s="527"/>
      <c r="F47" s="527"/>
      <c r="G47" s="527"/>
      <c r="H47" s="527"/>
      <c r="I47" s="527"/>
      <c r="J47" s="527"/>
      <c r="K47" s="527"/>
      <c r="L47" s="527"/>
      <c r="M47" s="527"/>
      <c r="N47" s="527"/>
      <c r="O47" s="527"/>
      <c r="P47" s="527"/>
      <c r="Q47" s="527"/>
      <c r="R47" s="527"/>
      <c r="S47" s="527"/>
      <c r="T47" s="527"/>
      <c r="U47" s="527"/>
      <c r="V47" s="527"/>
      <c r="W47" s="527"/>
      <c r="X47" s="527"/>
      <c r="Y47" s="527"/>
      <c r="Z47" s="527"/>
      <c r="AA47" s="527"/>
      <c r="AB47" s="527"/>
      <c r="AC47" s="527"/>
      <c r="AD47" s="527"/>
      <c r="AE47" s="527"/>
      <c r="AF47" s="527"/>
      <c r="AG47" s="527"/>
      <c r="AH47" s="528"/>
      <c r="AI47" s="238"/>
    </row>
    <row r="48" spans="1:36" ht="16.5" customHeight="1" thickBot="1">
      <c r="A48" s="545"/>
      <c r="B48" s="548"/>
      <c r="C48" s="549"/>
      <c r="D48" s="549"/>
      <c r="E48" s="549"/>
      <c r="F48" s="549"/>
      <c r="G48" s="549"/>
      <c r="H48" s="549"/>
      <c r="I48" s="549"/>
      <c r="J48" s="549"/>
      <c r="K48" s="549"/>
      <c r="L48" s="549"/>
      <c r="M48" s="549"/>
      <c r="N48" s="549"/>
      <c r="O48" s="549"/>
      <c r="P48" s="549"/>
      <c r="Q48" s="549"/>
      <c r="R48" s="549"/>
      <c r="S48" s="549"/>
      <c r="T48" s="549"/>
      <c r="U48" s="549"/>
      <c r="V48" s="549"/>
      <c r="W48" s="549"/>
      <c r="X48" s="549"/>
      <c r="Y48" s="549"/>
      <c r="Z48" s="549"/>
      <c r="AA48" s="549"/>
      <c r="AB48" s="549"/>
      <c r="AC48" s="549"/>
      <c r="AD48" s="549"/>
      <c r="AE48" s="549"/>
      <c r="AF48" s="549"/>
      <c r="AG48" s="549"/>
      <c r="AH48" s="549"/>
      <c r="AI48" s="549"/>
      <c r="AJ48" s="549"/>
    </row>
    <row r="49" spans="1:36" ht="13.5" thickBot="1">
      <c r="A49" s="546"/>
      <c r="B49" s="566" t="s">
        <v>19</v>
      </c>
      <c r="C49" s="567"/>
      <c r="D49" s="567"/>
      <c r="E49" s="567"/>
      <c r="F49" s="567"/>
      <c r="G49" s="567"/>
      <c r="H49" s="567"/>
      <c r="I49" s="568"/>
      <c r="J49" s="550"/>
      <c r="K49" s="533"/>
      <c r="L49" s="392"/>
      <c r="M49" s="392"/>
      <c r="N49" s="392"/>
      <c r="O49" s="392"/>
      <c r="P49" s="392"/>
      <c r="Q49" s="392"/>
      <c r="R49" s="217"/>
      <c r="S49" s="171"/>
      <c r="T49" s="392"/>
      <c r="U49" s="392"/>
      <c r="V49" s="392"/>
      <c r="W49" s="570"/>
      <c r="X49" s="501"/>
      <c r="Y49" s="501"/>
      <c r="Z49" s="256" t="s">
        <v>2</v>
      </c>
      <c r="AA49" s="529" t="s">
        <v>20</v>
      </c>
      <c r="AB49" s="530"/>
      <c r="AC49" s="530"/>
      <c r="AD49" s="530"/>
      <c r="AE49" s="530"/>
      <c r="AF49" s="530"/>
      <c r="AG49" s="530"/>
      <c r="AH49" s="530"/>
      <c r="AI49" s="531"/>
    </row>
    <row r="50" spans="1:36">
      <c r="A50" s="546"/>
      <c r="B50" s="241" t="s">
        <v>198</v>
      </c>
      <c r="C50" s="240"/>
      <c r="D50" s="539"/>
      <c r="E50" s="542" t="s">
        <v>155</v>
      </c>
      <c r="F50" s="543"/>
      <c r="G50" s="543"/>
      <c r="H50" s="544"/>
      <c r="I50" s="242"/>
      <c r="J50" s="550"/>
      <c r="K50" s="534" t="s">
        <v>199</v>
      </c>
      <c r="L50" s="375"/>
      <c r="M50" s="375"/>
      <c r="N50" s="375"/>
      <c r="O50" s="375"/>
      <c r="P50" s="375"/>
      <c r="Q50" s="375"/>
      <c r="R50" s="553" t="s">
        <v>158</v>
      </c>
      <c r="S50" s="553"/>
      <c r="T50" s="393"/>
      <c r="U50" s="393"/>
      <c r="V50" s="393"/>
      <c r="W50" s="571"/>
      <c r="X50" s="501"/>
      <c r="Y50" s="501"/>
      <c r="Z50" s="257" t="s">
        <v>3</v>
      </c>
      <c r="AA50" s="557" t="s">
        <v>21</v>
      </c>
      <c r="AB50" s="558"/>
      <c r="AC50" s="558"/>
      <c r="AD50" s="558"/>
      <c r="AE50" s="558"/>
      <c r="AF50" s="558"/>
      <c r="AG50" s="558"/>
      <c r="AH50" s="558"/>
      <c r="AI50" s="559"/>
    </row>
    <row r="51" spans="1:36">
      <c r="A51" s="546"/>
      <c r="B51" s="243" t="s">
        <v>18</v>
      </c>
      <c r="C51" s="202"/>
      <c r="D51" s="539"/>
      <c r="E51" s="558" t="s">
        <v>10</v>
      </c>
      <c r="F51" s="558"/>
      <c r="G51" s="558"/>
      <c r="H51" s="558"/>
      <c r="I51" s="244"/>
      <c r="J51" s="550"/>
      <c r="K51" s="535" t="s">
        <v>156</v>
      </c>
      <c r="L51" s="505"/>
      <c r="M51" s="505"/>
      <c r="N51" s="505"/>
      <c r="O51" s="505"/>
      <c r="P51" s="505"/>
      <c r="Q51" s="505"/>
      <c r="R51" s="552" t="s">
        <v>156</v>
      </c>
      <c r="S51" s="552"/>
      <c r="T51" s="393"/>
      <c r="U51" s="393"/>
      <c r="V51" s="393"/>
      <c r="W51" s="571"/>
      <c r="X51" s="501"/>
      <c r="Y51" s="501"/>
      <c r="Z51" s="258" t="s">
        <v>4</v>
      </c>
      <c r="AA51" s="554" t="s">
        <v>15</v>
      </c>
      <c r="AB51" s="555"/>
      <c r="AC51" s="555"/>
      <c r="AD51" s="555"/>
      <c r="AE51" s="555"/>
      <c r="AF51" s="555"/>
      <c r="AG51" s="555"/>
      <c r="AH51" s="555"/>
      <c r="AI51" s="556"/>
    </row>
    <row r="52" spans="1:36" ht="13.5" thickBot="1">
      <c r="A52" s="546"/>
      <c r="B52" s="243" t="s">
        <v>56</v>
      </c>
      <c r="C52" s="203"/>
      <c r="D52" s="539"/>
      <c r="E52" s="541" t="s">
        <v>167</v>
      </c>
      <c r="F52" s="541"/>
      <c r="G52" s="541"/>
      <c r="H52" s="541"/>
      <c r="I52" s="209"/>
      <c r="J52" s="550"/>
      <c r="K52" s="536" t="s">
        <v>157</v>
      </c>
      <c r="L52" s="504"/>
      <c r="M52" s="504"/>
      <c r="N52" s="504"/>
      <c r="O52" s="504"/>
      <c r="P52" s="504"/>
      <c r="Q52" s="504"/>
      <c r="R52" s="552" t="s">
        <v>157</v>
      </c>
      <c r="S52" s="552"/>
      <c r="T52" s="393"/>
      <c r="U52" s="393"/>
      <c r="V52" s="393"/>
      <c r="W52" s="571"/>
      <c r="X52" s="501"/>
      <c r="Y52" s="501"/>
      <c r="Z52" s="259" t="s">
        <v>53</v>
      </c>
      <c r="AA52" s="560" t="s">
        <v>54</v>
      </c>
      <c r="AB52" s="561"/>
      <c r="AC52" s="561"/>
      <c r="AD52" s="561"/>
      <c r="AE52" s="561"/>
      <c r="AF52" s="561"/>
      <c r="AG52" s="561"/>
      <c r="AH52" s="561"/>
      <c r="AI52" s="562"/>
    </row>
    <row r="53" spans="1:36" ht="13.5" thickBot="1">
      <c r="A53" s="546"/>
      <c r="B53" s="245" t="s">
        <v>9</v>
      </c>
      <c r="C53" s="246"/>
      <c r="D53" s="540"/>
      <c r="E53" s="398"/>
      <c r="F53" s="398"/>
      <c r="G53" s="398"/>
      <c r="H53" s="398"/>
      <c r="I53" s="379"/>
      <c r="J53" s="550"/>
      <c r="K53" s="569"/>
      <c r="L53" s="398"/>
      <c r="M53" s="398"/>
      <c r="N53" s="398"/>
      <c r="O53" s="398"/>
      <c r="P53" s="398"/>
      <c r="Q53" s="398"/>
      <c r="R53" s="398"/>
      <c r="S53" s="398"/>
      <c r="T53" s="398"/>
      <c r="U53" s="398"/>
      <c r="V53" s="398"/>
      <c r="W53" s="379"/>
      <c r="X53" s="501"/>
      <c r="Y53" s="501"/>
      <c r="Z53" s="552"/>
      <c r="AA53" s="552"/>
      <c r="AB53" s="552"/>
      <c r="AC53" s="552"/>
      <c r="AD53" s="552"/>
      <c r="AE53" s="552"/>
      <c r="AF53" s="552"/>
      <c r="AG53" s="552"/>
      <c r="AH53" s="552"/>
      <c r="AI53" s="552"/>
      <c r="AJ53" s="552"/>
    </row>
    <row r="54" spans="1:36" ht="13.5" thickBot="1">
      <c r="A54" s="547"/>
      <c r="B54" s="563"/>
      <c r="C54" s="564"/>
      <c r="D54" s="564"/>
      <c r="E54" s="564"/>
      <c r="F54" s="564"/>
      <c r="G54" s="564"/>
      <c r="H54" s="564"/>
      <c r="I54" s="565"/>
      <c r="J54" s="551"/>
      <c r="K54" s="395"/>
      <c r="L54" s="396"/>
      <c r="M54" s="396"/>
      <c r="N54" s="396"/>
      <c r="O54" s="396"/>
      <c r="P54" s="396"/>
      <c r="Q54" s="396"/>
      <c r="R54" s="396"/>
      <c r="S54" s="396"/>
      <c r="T54" s="396"/>
      <c r="U54" s="396"/>
      <c r="V54" s="396"/>
      <c r="W54" s="397"/>
      <c r="X54" s="501"/>
      <c r="Y54" s="501"/>
      <c r="Z54" s="552"/>
      <c r="AA54" s="552"/>
      <c r="AB54" s="552"/>
      <c r="AC54" s="552"/>
      <c r="AD54" s="552"/>
      <c r="AE54" s="552"/>
      <c r="AF54" s="552"/>
      <c r="AG54" s="552"/>
      <c r="AH54" s="552"/>
      <c r="AI54" s="552"/>
      <c r="AJ54" s="552"/>
    </row>
    <row r="55" spans="1:36">
      <c r="A55" s="92"/>
      <c r="B55" s="239"/>
      <c r="C55" s="537"/>
      <c r="D55" s="538"/>
      <c r="E55" s="538"/>
      <c r="F55" s="538"/>
      <c r="G55" s="538"/>
      <c r="H55" s="538"/>
      <c r="I55" s="538"/>
      <c r="J55" s="538"/>
      <c r="K55" s="538"/>
      <c r="L55" s="538"/>
      <c r="M55" s="8"/>
      <c r="N55" s="8"/>
      <c r="O55" s="8"/>
      <c r="P55" s="16"/>
      <c r="Q55" s="16"/>
      <c r="R55" s="17"/>
      <c r="S55" s="16"/>
      <c r="T55" s="17"/>
      <c r="U55" s="8"/>
      <c r="V55" s="234"/>
      <c r="W55" s="8"/>
      <c r="X55" s="216"/>
      <c r="Y55" s="8"/>
      <c r="Z55" s="216"/>
      <c r="AA55" s="216"/>
      <c r="AB55" s="8"/>
      <c r="AC55" s="216"/>
      <c r="AD55" s="8"/>
      <c r="AE55" s="234"/>
      <c r="AF55" s="235"/>
      <c r="AG55" s="235"/>
      <c r="AH55" s="5"/>
      <c r="AI55" s="5"/>
    </row>
  </sheetData>
  <mergeCells count="64">
    <mergeCell ref="A48:A54"/>
    <mergeCell ref="B48:AJ48"/>
    <mergeCell ref="J49:J54"/>
    <mergeCell ref="X49:Y54"/>
    <mergeCell ref="Z53:AJ54"/>
    <mergeCell ref="R50:S50"/>
    <mergeCell ref="R51:S51"/>
    <mergeCell ref="R52:S52"/>
    <mergeCell ref="AA51:AI51"/>
    <mergeCell ref="AA50:AI50"/>
    <mergeCell ref="AA52:AI52"/>
    <mergeCell ref="E51:H51"/>
    <mergeCell ref="B54:I54"/>
    <mergeCell ref="B49:I49"/>
    <mergeCell ref="K53:W54"/>
    <mergeCell ref="T49:W52"/>
    <mergeCell ref="K50:Q50"/>
    <mergeCell ref="K51:Q51"/>
    <mergeCell ref="K52:Q52"/>
    <mergeCell ref="C55:L55"/>
    <mergeCell ref="D50:D53"/>
    <mergeCell ref="E53:I53"/>
    <mergeCell ref="E52:H52"/>
    <mergeCell ref="E50:H50"/>
    <mergeCell ref="C47:AH47"/>
    <mergeCell ref="AA49:AI49"/>
    <mergeCell ref="X5:X6"/>
    <mergeCell ref="Y5:Y6"/>
    <mergeCell ref="Z5:Z6"/>
    <mergeCell ref="AA5:AA6"/>
    <mergeCell ref="AB5:AB6"/>
    <mergeCell ref="AC5:AC6"/>
    <mergeCell ref="Q5:Q6"/>
    <mergeCell ref="R5:R6"/>
    <mergeCell ref="S5:S6"/>
    <mergeCell ref="T5:T6"/>
    <mergeCell ref="U5:U6"/>
    <mergeCell ref="K49:Q49"/>
    <mergeCell ref="N5:N6"/>
    <mergeCell ref="P5:P6"/>
    <mergeCell ref="AE5:AE6"/>
    <mergeCell ref="AF5:AH5"/>
    <mergeCell ref="A5:A6"/>
    <mergeCell ref="B5:B6"/>
    <mergeCell ref="C5:C6"/>
    <mergeCell ref="D5:D6"/>
    <mergeCell ref="E5:E6"/>
    <mergeCell ref="F5:F6"/>
    <mergeCell ref="C1:AI2"/>
    <mergeCell ref="C3:N4"/>
    <mergeCell ref="O3:O6"/>
    <mergeCell ref="P3:U4"/>
    <mergeCell ref="V3:V6"/>
    <mergeCell ref="W3:AD4"/>
    <mergeCell ref="AF3:AI4"/>
    <mergeCell ref="G5:G6"/>
    <mergeCell ref="H5:H6"/>
    <mergeCell ref="I5:I6"/>
    <mergeCell ref="W5:W6"/>
    <mergeCell ref="J5:J6"/>
    <mergeCell ref="K5:K6"/>
    <mergeCell ref="L5:L6"/>
    <mergeCell ref="M5:M6"/>
    <mergeCell ref="AD5:AD6"/>
  </mergeCells>
  <conditionalFormatting sqref="AH47:AI47 C47:R47 U47:AF47">
    <cfRule type="cellIs" dxfId="33" priority="13" stopIfTrue="1" operator="equal">
      <formula>"A"</formula>
    </cfRule>
    <cfRule type="cellIs" dxfId="32" priority="14" stopIfTrue="1" operator="equal">
      <formula>"B"</formula>
    </cfRule>
    <cfRule type="cellIs" dxfId="31" priority="15" stopIfTrue="1" operator="equal">
      <formula>"C"</formula>
    </cfRule>
  </conditionalFormatting>
  <conditionalFormatting sqref="AG7:AG46 S8:S46 T7:T41">
    <cfRule type="cellIs" dxfId="30" priority="11" stopIfTrue="1" operator="equal">
      <formula>0</formula>
    </cfRule>
    <cfRule type="cellIs" dxfId="29" priority="12" stopIfTrue="1" operator="equal">
      <formula>"D"</formula>
    </cfRule>
  </conditionalFormatting>
  <conditionalFormatting sqref="AH7:AI46 C7:N46 O8:R46 U8:AF46 C7:AF7 C8:AD41 O7:O41 V7:V42">
    <cfRule type="cellIs" dxfId="28" priority="6" operator="equal">
      <formula>0</formula>
    </cfRule>
    <cfRule type="cellIs" dxfId="27" priority="7" operator="equal">
      <formula>"D"</formula>
    </cfRule>
    <cfRule type="cellIs" dxfId="26" priority="8" operator="equal">
      <formula>"C"</formula>
    </cfRule>
    <cfRule type="cellIs" dxfId="25" priority="9" operator="equal">
      <formula>"B"</formula>
    </cfRule>
    <cfRule type="cellIs" dxfId="24" priority="10" operator="equal">
      <formula>"A"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3:P73"/>
  <sheetViews>
    <sheetView workbookViewId="0">
      <selection activeCell="B12" sqref="B12"/>
    </sheetView>
  </sheetViews>
  <sheetFormatPr baseColWidth="10" defaultRowHeight="15" customHeight="1"/>
  <cols>
    <col min="1" max="1" width="11.42578125" style="574"/>
    <col min="2" max="2" width="50.5703125" style="573" customWidth="1"/>
    <col min="3" max="5" width="7.140625" style="572" customWidth="1"/>
    <col min="6" max="6" width="9" style="572" customWidth="1"/>
    <col min="7" max="7" width="13.42578125" style="572" customWidth="1"/>
    <col min="8" max="8" width="42.140625" style="572" customWidth="1"/>
    <col min="9" max="11" width="7.140625" style="572" customWidth="1"/>
    <col min="12" max="13" width="11.42578125" style="572"/>
    <col min="14" max="14" width="51" style="572" customWidth="1"/>
    <col min="15" max="16384" width="11.42578125" style="572"/>
  </cols>
  <sheetData>
    <row r="3" spans="1:15" ht="15" customHeight="1">
      <c r="A3" s="573" t="s">
        <v>217</v>
      </c>
      <c r="B3" s="573" t="s">
        <v>219</v>
      </c>
    </row>
    <row r="4" spans="1:15" ht="15" customHeight="1">
      <c r="A4" s="573" t="s">
        <v>216</v>
      </c>
      <c r="B4" s="573" t="str">
        <f>VLOOKUP(B3,Données!A4:B40,2,FALSE)</f>
        <v>d</v>
      </c>
    </row>
    <row r="10" spans="1:15" ht="15" customHeight="1" thickBot="1"/>
    <row r="11" spans="1:15" ht="15" customHeight="1" thickBot="1">
      <c r="C11" s="620" t="s">
        <v>214</v>
      </c>
      <c r="D11" s="619" t="s">
        <v>213</v>
      </c>
      <c r="E11" s="618" t="s">
        <v>212</v>
      </c>
      <c r="I11" s="620" t="s">
        <v>214</v>
      </c>
      <c r="J11" s="619" t="s">
        <v>213</v>
      </c>
      <c r="K11" s="618" t="s">
        <v>212</v>
      </c>
    </row>
    <row r="12" spans="1:15" ht="15" customHeight="1">
      <c r="A12" s="631" t="s">
        <v>70</v>
      </c>
      <c r="B12" s="639" t="s">
        <v>71</v>
      </c>
      <c r="C12" s="583">
        <f>VLOOKUP($B$3,Données!$A$4:$DI$40,3,FALSE)</f>
        <v>0</v>
      </c>
      <c r="D12" s="582"/>
      <c r="E12" s="581" t="s">
        <v>3</v>
      </c>
      <c r="G12" s="633" t="s">
        <v>215</v>
      </c>
      <c r="H12" s="630" t="s">
        <v>98</v>
      </c>
      <c r="I12" s="583">
        <f>VLOOKUP($B$3,Données!$A$4:$DI$40,37,FALSE)</f>
        <v>0</v>
      </c>
      <c r="J12" s="582"/>
      <c r="K12" s="605"/>
      <c r="O12" s="636"/>
    </row>
    <row r="13" spans="1:15" ht="15" customHeight="1">
      <c r="A13" s="628"/>
      <c r="B13" s="606" t="s">
        <v>72</v>
      </c>
      <c r="C13" s="583">
        <f>VLOOKUP($B$3,Données!$A$4:$DI$40,4,FALSE)</f>
        <v>0</v>
      </c>
      <c r="D13" s="582"/>
      <c r="E13" s="581"/>
      <c r="G13" s="629"/>
      <c r="H13" s="606" t="s">
        <v>99</v>
      </c>
      <c r="I13" s="583">
        <f>VLOOKUP($B$3,Données!$A$4:$DI$40,38,FALSE)</f>
        <v>0</v>
      </c>
      <c r="J13" s="582"/>
      <c r="K13" s="605"/>
      <c r="O13" s="636"/>
    </row>
    <row r="14" spans="1:15" ht="15" customHeight="1">
      <c r="A14" s="628"/>
      <c r="B14" s="606" t="s">
        <v>73</v>
      </c>
      <c r="C14" s="583">
        <f>VLOOKUP($B$3,Données!$A$4:$DI$40,5,FALSE)</f>
        <v>0</v>
      </c>
      <c r="D14" s="582"/>
      <c r="E14" s="581"/>
      <c r="G14" s="629"/>
      <c r="H14" s="606" t="s">
        <v>100</v>
      </c>
      <c r="I14" s="583">
        <f>VLOOKUP($B$3,Données!$A$4:$DI$40,39,FALSE)</f>
        <v>0</v>
      </c>
      <c r="J14" s="582"/>
      <c r="K14" s="605"/>
      <c r="O14" s="637"/>
    </row>
    <row r="15" spans="1:15" ht="15" customHeight="1">
      <c r="A15" s="628"/>
      <c r="B15" s="606" t="s">
        <v>74</v>
      </c>
      <c r="C15" s="583">
        <f>VLOOKUP($B$3,Données!$A$4:$DI$40,6,FALSE)</f>
        <v>0</v>
      </c>
      <c r="D15" s="582"/>
      <c r="E15" s="581"/>
      <c r="G15" s="629"/>
      <c r="H15" s="606" t="s">
        <v>101</v>
      </c>
      <c r="I15" s="583">
        <f>VLOOKUP($B$3,Données!$A$4:$DI$40,40,FALSE)</f>
        <v>0</v>
      </c>
      <c r="J15" s="582"/>
      <c r="K15" s="605"/>
      <c r="O15" s="637"/>
    </row>
    <row r="16" spans="1:15" ht="15" customHeight="1">
      <c r="A16" s="628"/>
      <c r="B16" s="606" t="s">
        <v>75</v>
      </c>
      <c r="C16" s="583">
        <f>VLOOKUP($B$3,Données!$A$4:$DI$40,7,FALSE)</f>
        <v>0</v>
      </c>
      <c r="D16" s="582"/>
      <c r="E16" s="581"/>
      <c r="G16" s="629"/>
      <c r="H16" s="606" t="s">
        <v>102</v>
      </c>
      <c r="I16" s="583">
        <f>VLOOKUP($B$3,Données!$A$4:$DI$40,41,FALSE)</f>
        <v>0</v>
      </c>
      <c r="J16" s="582"/>
      <c r="K16" s="605"/>
      <c r="O16" s="637"/>
    </row>
    <row r="17" spans="1:16" ht="15" customHeight="1">
      <c r="A17" s="628"/>
      <c r="B17" s="606" t="s">
        <v>76</v>
      </c>
      <c r="C17" s="583">
        <f>VLOOKUP($B$3,Données!$A$4:$DI$40,8,FALSE)</f>
        <v>0</v>
      </c>
      <c r="D17" s="582"/>
      <c r="E17" s="581"/>
      <c r="G17" s="629"/>
      <c r="H17" s="606" t="s">
        <v>103</v>
      </c>
      <c r="I17" s="583">
        <f>VLOOKUP($B$3,Données!$A$4:$DI$40,42,FALSE)</f>
        <v>0</v>
      </c>
      <c r="J17" s="582"/>
      <c r="K17" s="605"/>
      <c r="O17" s="637"/>
    </row>
    <row r="18" spans="1:16" ht="15" customHeight="1" thickBot="1">
      <c r="A18" s="628"/>
      <c r="B18" s="606" t="s">
        <v>77</v>
      </c>
      <c r="C18" s="583">
        <f>VLOOKUP($B$3,Données!$A$4:$DI$40,9,FALSE)</f>
        <v>0</v>
      </c>
      <c r="D18" s="582"/>
      <c r="E18" s="581"/>
      <c r="G18" s="627"/>
      <c r="H18" s="625" t="s">
        <v>104</v>
      </c>
      <c r="I18" s="583">
        <f>VLOOKUP($B$3,Données!$A$4:$DI$40,43,FALSE)</f>
        <v>0</v>
      </c>
      <c r="J18" s="582"/>
      <c r="K18" s="605"/>
      <c r="O18" s="637"/>
      <c r="P18" s="638"/>
    </row>
    <row r="19" spans="1:16" ht="15" customHeight="1">
      <c r="A19" s="628"/>
      <c r="B19" s="606" t="s">
        <v>78</v>
      </c>
      <c r="C19" s="583">
        <f>VLOOKUP($B$3,Données!$A$4:$DI$40,10,FALSE)</f>
        <v>0</v>
      </c>
      <c r="D19" s="582"/>
      <c r="E19" s="581"/>
      <c r="G19" s="633" t="s">
        <v>132</v>
      </c>
      <c r="H19" s="630" t="s">
        <v>105</v>
      </c>
      <c r="I19" s="583">
        <f>VLOOKUP($B$3,Données!$A$4:$DI$40,44,FALSE)</f>
        <v>0</v>
      </c>
      <c r="J19" s="582"/>
      <c r="K19" s="605"/>
      <c r="O19" s="637"/>
    </row>
    <row r="20" spans="1:16" ht="15" customHeight="1">
      <c r="A20" s="628"/>
      <c r="B20" s="606" t="s">
        <v>79</v>
      </c>
      <c r="C20" s="583">
        <f>VLOOKUP($B$3,Données!$A$4:$DI$40,11,FALSE)</f>
        <v>0</v>
      </c>
      <c r="D20" s="582"/>
      <c r="E20" s="581"/>
      <c r="G20" s="629"/>
      <c r="H20" s="606" t="s">
        <v>106</v>
      </c>
      <c r="I20" s="583">
        <f>VLOOKUP($B$3,Données!$A$4:$DI$40,45,FALSE)</f>
        <v>0</v>
      </c>
      <c r="J20" s="582"/>
      <c r="K20" s="605"/>
      <c r="O20" s="637"/>
    </row>
    <row r="21" spans="1:16" ht="15" customHeight="1">
      <c r="A21" s="628"/>
      <c r="B21" s="606" t="s">
        <v>80</v>
      </c>
      <c r="C21" s="583">
        <f>VLOOKUP($B$3,Données!$A$4:$DI$40,12,FALSE)</f>
        <v>0</v>
      </c>
      <c r="D21" s="582"/>
      <c r="E21" s="581"/>
      <c r="G21" s="629"/>
      <c r="H21" s="606" t="s">
        <v>107</v>
      </c>
      <c r="I21" s="583">
        <f>VLOOKUP($B$3,Données!$A$4:$DI$40,46,FALSE)</f>
        <v>0</v>
      </c>
      <c r="J21" s="582"/>
      <c r="K21" s="605"/>
      <c r="O21" s="637"/>
    </row>
    <row r="22" spans="1:16" ht="15" customHeight="1">
      <c r="A22" s="628"/>
      <c r="B22" s="606" t="s">
        <v>81</v>
      </c>
      <c r="C22" s="583">
        <f>VLOOKUP($B$3,Données!$A$4:$DI$40,13,FALSE)</f>
        <v>0</v>
      </c>
      <c r="D22" s="582"/>
      <c r="E22" s="581"/>
      <c r="G22" s="629"/>
      <c r="H22" s="606" t="s">
        <v>108</v>
      </c>
      <c r="I22" s="583">
        <f>VLOOKUP($B$3,Données!$A$4:$DI$40,47,FALSE)</f>
        <v>0</v>
      </c>
      <c r="J22" s="582"/>
      <c r="K22" s="605"/>
      <c r="O22" s="637"/>
    </row>
    <row r="23" spans="1:16" ht="15" customHeight="1">
      <c r="A23" s="628"/>
      <c r="B23" s="635" t="s">
        <v>13</v>
      </c>
      <c r="C23" s="583">
        <f>VLOOKUP($B$3,Données!$A$4:$DI$40,14,FALSE)</f>
        <v>0</v>
      </c>
      <c r="D23" s="582"/>
      <c r="E23" s="581"/>
      <c r="G23" s="629"/>
      <c r="H23" s="606" t="s">
        <v>109</v>
      </c>
      <c r="I23" s="583">
        <f>VLOOKUP($B$3,Données!$A$4:$DI$40,48,FALSE)</f>
        <v>0</v>
      </c>
      <c r="J23" s="582"/>
      <c r="K23" s="605"/>
      <c r="O23" s="636"/>
    </row>
    <row r="24" spans="1:16" ht="15" customHeight="1">
      <c r="A24" s="628"/>
      <c r="B24" s="606" t="s">
        <v>82</v>
      </c>
      <c r="C24" s="583">
        <f>VLOOKUP($B$3,Données!$A$4:$DI$40,15,FALSE)</f>
        <v>0</v>
      </c>
      <c r="D24" s="582"/>
      <c r="E24" s="581"/>
      <c r="G24" s="629"/>
      <c r="H24" s="606" t="s">
        <v>110</v>
      </c>
      <c r="I24" s="583">
        <f>VLOOKUP($B$3,Données!$A$4:$DI$40,49,FALSE)</f>
        <v>0</v>
      </c>
      <c r="J24" s="582"/>
      <c r="K24" s="605"/>
    </row>
    <row r="25" spans="1:16" ht="15" customHeight="1">
      <c r="A25" s="628"/>
      <c r="B25" s="606" t="s">
        <v>14</v>
      </c>
      <c r="C25" s="583">
        <f>VLOOKUP($B$3,Données!$A$4:$DI$40,16,FALSE)</f>
        <v>0</v>
      </c>
      <c r="D25" s="582"/>
      <c r="E25" s="581"/>
      <c r="G25" s="629"/>
      <c r="H25" s="606" t="s">
        <v>111</v>
      </c>
      <c r="I25" s="583">
        <f>VLOOKUP($B$3,Données!$A$4:$DI$40,50,FALSE)</f>
        <v>0</v>
      </c>
      <c r="J25" s="582"/>
      <c r="K25" s="605"/>
    </row>
    <row r="26" spans="1:16" ht="15" customHeight="1">
      <c r="A26" s="628"/>
      <c r="B26" s="606" t="s">
        <v>83</v>
      </c>
      <c r="C26" s="583">
        <f>VLOOKUP($B$3,Données!$A$4:$DI$40,17,FALSE)</f>
        <v>0</v>
      </c>
      <c r="D26" s="582"/>
      <c r="E26" s="581"/>
      <c r="G26" s="629"/>
      <c r="H26" s="606" t="s">
        <v>112</v>
      </c>
      <c r="I26" s="583">
        <f>VLOOKUP($B$3,Données!$A$4:$DI$40,51,FALSE)</f>
        <v>0</v>
      </c>
      <c r="J26" s="582"/>
      <c r="K26" s="605"/>
    </row>
    <row r="27" spans="1:16" ht="15" customHeight="1">
      <c r="A27" s="628"/>
      <c r="B27" s="606" t="s">
        <v>16</v>
      </c>
      <c r="C27" s="583">
        <f>VLOOKUP($B$3,Données!$A$4:$DI$40,18,FALSE)</f>
        <v>0</v>
      </c>
      <c r="D27" s="582"/>
      <c r="E27" s="581"/>
      <c r="G27" s="629"/>
      <c r="H27" s="606" t="s">
        <v>113</v>
      </c>
      <c r="I27" s="583">
        <f>VLOOKUP($B$3,Données!$A$4:$DI$40,52,FALSE)</f>
        <v>0</v>
      </c>
      <c r="J27" s="582"/>
      <c r="K27" s="605"/>
    </row>
    <row r="28" spans="1:16" ht="15" customHeight="1">
      <c r="A28" s="628"/>
      <c r="B28" s="606" t="s">
        <v>84</v>
      </c>
      <c r="C28" s="583">
        <f>VLOOKUP($B$3,Données!$A$4:$DI$40,19,FALSE)</f>
        <v>0</v>
      </c>
      <c r="D28" s="582"/>
      <c r="E28" s="581"/>
      <c r="G28" s="629"/>
      <c r="H28" s="635" t="s">
        <v>114</v>
      </c>
      <c r="I28" s="583">
        <f>VLOOKUP($B$3,Données!$A$4:$DI$40,53,FALSE)</f>
        <v>0</v>
      </c>
      <c r="J28" s="582"/>
      <c r="K28" s="605"/>
    </row>
    <row r="29" spans="1:16" ht="15" customHeight="1" thickBot="1">
      <c r="A29" s="626"/>
      <c r="B29" s="625" t="s">
        <v>17</v>
      </c>
      <c r="C29" s="583">
        <f>VLOOKUP($B$3,Données!$A$4:$DI$40,20,FALSE)</f>
        <v>0</v>
      </c>
      <c r="D29" s="582"/>
      <c r="E29" s="581"/>
      <c r="G29" s="629"/>
      <c r="H29" s="606" t="s">
        <v>115</v>
      </c>
      <c r="I29" s="583">
        <f>VLOOKUP($B$3,Données!$A$4:$DI$40,54,FALSE)</f>
        <v>0</v>
      </c>
      <c r="J29" s="582"/>
      <c r="K29" s="605"/>
    </row>
    <row r="30" spans="1:16" ht="15" customHeight="1">
      <c r="A30" s="631" t="s">
        <v>22</v>
      </c>
      <c r="B30" s="634" t="s">
        <v>85</v>
      </c>
      <c r="C30" s="583">
        <f>VLOOKUP($B$3,Données!$A$4:$DI$40,21,FALSE)</f>
        <v>0</v>
      </c>
      <c r="D30" s="582"/>
      <c r="E30" s="581"/>
      <c r="G30" s="629"/>
      <c r="H30" s="606" t="s">
        <v>116</v>
      </c>
      <c r="I30" s="583">
        <f>VLOOKUP($B$3,Données!$A$4:$DI$40,55,FALSE)</f>
        <v>0</v>
      </c>
      <c r="J30" s="582"/>
      <c r="K30" s="605"/>
    </row>
    <row r="31" spans="1:16" ht="15" customHeight="1">
      <c r="A31" s="628"/>
      <c r="B31" s="606" t="s">
        <v>93</v>
      </c>
      <c r="C31" s="583">
        <f>VLOOKUP($B$3,Données!$A$4:$DI$40,22,FALSE)</f>
        <v>0</v>
      </c>
      <c r="D31" s="582"/>
      <c r="E31" s="581"/>
      <c r="G31" s="629"/>
      <c r="H31" s="606" t="s">
        <v>117</v>
      </c>
      <c r="I31" s="583">
        <f>VLOOKUP($B$3,Données!$A$4:$DI$40,56,FALSE)</f>
        <v>0</v>
      </c>
      <c r="J31" s="582"/>
      <c r="K31" s="605"/>
    </row>
    <row r="32" spans="1:16" ht="15" customHeight="1" thickBot="1">
      <c r="A32" s="628"/>
      <c r="B32" s="606" t="s">
        <v>86</v>
      </c>
      <c r="C32" s="583">
        <f>VLOOKUP($B$3,Données!$A$4:$DI$40,23,FALSE)</f>
        <v>0</v>
      </c>
      <c r="D32" s="582"/>
      <c r="E32" s="581"/>
      <c r="G32" s="627"/>
      <c r="H32" s="625" t="s">
        <v>118</v>
      </c>
      <c r="I32" s="583">
        <f>VLOOKUP($B$3,Données!$A$4:$DI$40,57,FALSE)</f>
        <v>0</v>
      </c>
      <c r="J32" s="582"/>
      <c r="K32" s="605"/>
    </row>
    <row r="33" spans="1:11" ht="15" customHeight="1">
      <c r="A33" s="628"/>
      <c r="B33" s="606" t="s">
        <v>87</v>
      </c>
      <c r="C33" s="583">
        <f>VLOOKUP($B$3,Données!$A$4:$DI$40,24,FALSE)</f>
        <v>0</v>
      </c>
      <c r="D33" s="582"/>
      <c r="E33" s="581"/>
      <c r="G33" s="633" t="s">
        <v>133</v>
      </c>
      <c r="H33" s="630" t="s">
        <v>119</v>
      </c>
      <c r="I33" s="583">
        <f>VLOOKUP($B$3,Données!$A$4:$DI$40,58,FALSE)</f>
        <v>0</v>
      </c>
      <c r="J33" s="582"/>
      <c r="K33" s="605"/>
    </row>
    <row r="34" spans="1:11" ht="15" customHeight="1">
      <c r="A34" s="628"/>
      <c r="B34" s="606" t="s">
        <v>88</v>
      </c>
      <c r="C34" s="583">
        <f>VLOOKUP($B$3,Données!$A$4:$DI$40,25,FALSE)</f>
        <v>0</v>
      </c>
      <c r="D34" s="582"/>
      <c r="E34" s="581"/>
      <c r="G34" s="629"/>
      <c r="H34" s="606" t="s">
        <v>120</v>
      </c>
      <c r="I34" s="583">
        <f>VLOOKUP($B$3,Données!$A$4:$DI$40,59,FALSE)</f>
        <v>0</v>
      </c>
      <c r="J34" s="582"/>
      <c r="K34" s="605"/>
    </row>
    <row r="35" spans="1:11" ht="15" customHeight="1">
      <c r="A35" s="628"/>
      <c r="B35" s="606" t="s">
        <v>89</v>
      </c>
      <c r="C35" s="583">
        <f>VLOOKUP($B$3,Données!$A$4:$DI$40,26,FALSE)</f>
        <v>0</v>
      </c>
      <c r="D35" s="582"/>
      <c r="E35" s="581"/>
      <c r="G35" s="629"/>
      <c r="H35" s="606" t="s">
        <v>121</v>
      </c>
      <c r="I35" s="583">
        <f>VLOOKUP($B$3,Données!$A$4:$DI$40,60,FALSE)</f>
        <v>0</v>
      </c>
      <c r="J35" s="582"/>
      <c r="K35" s="605"/>
    </row>
    <row r="36" spans="1:11" ht="15" customHeight="1">
      <c r="A36" s="628"/>
      <c r="B36" s="606" t="s">
        <v>90</v>
      </c>
      <c r="C36" s="583">
        <f>VLOOKUP($B$3,Données!$A$4:$DI$40,27,FALSE)</f>
        <v>0</v>
      </c>
      <c r="D36" s="582"/>
      <c r="E36" s="581"/>
      <c r="G36" s="629"/>
      <c r="H36" s="606" t="s">
        <v>122</v>
      </c>
      <c r="I36" s="583">
        <f>VLOOKUP($B$3,Données!$A$4:$DI$40,61,FALSE)</f>
        <v>0</v>
      </c>
      <c r="J36" s="582"/>
      <c r="K36" s="605"/>
    </row>
    <row r="37" spans="1:11" ht="15" customHeight="1" thickBot="1">
      <c r="A37" s="628"/>
      <c r="B37" s="606" t="s">
        <v>91</v>
      </c>
      <c r="C37" s="583">
        <f>VLOOKUP($B$3,Données!$A$4:$DI$40,28,FALSE)</f>
        <v>0</v>
      </c>
      <c r="D37" s="582"/>
      <c r="E37" s="581"/>
      <c r="G37" s="627"/>
      <c r="H37" s="625" t="s">
        <v>123</v>
      </c>
      <c r="I37" s="583">
        <f>VLOOKUP($B$3,Données!$A$4:$DI$40,62,FALSE)</f>
        <v>0</v>
      </c>
      <c r="J37" s="582"/>
      <c r="K37" s="605"/>
    </row>
    <row r="38" spans="1:11" ht="15" customHeight="1">
      <c r="A38" s="628"/>
      <c r="B38" s="606" t="s">
        <v>92</v>
      </c>
      <c r="C38" s="583">
        <f>VLOOKUP($B$3,Données!$A$4:$DI$40,29,FALSE)</f>
        <v>0</v>
      </c>
      <c r="D38" s="582"/>
      <c r="E38" s="581"/>
      <c r="G38" s="633" t="s">
        <v>134</v>
      </c>
      <c r="H38" s="630" t="s">
        <v>206</v>
      </c>
      <c r="I38" s="583">
        <f>VLOOKUP($B$3,Données!$A$4:$DI$40,64,FALSE)</f>
        <v>0</v>
      </c>
      <c r="J38" s="582"/>
      <c r="K38" s="605"/>
    </row>
    <row r="39" spans="1:11" ht="15" customHeight="1">
      <c r="A39" s="628"/>
      <c r="B39" s="606" t="s">
        <v>94</v>
      </c>
      <c r="C39" s="583">
        <f>VLOOKUP($B$3,Données!$A$4:$DI$40,30,FALSE)</f>
        <v>0</v>
      </c>
      <c r="D39" s="582"/>
      <c r="E39" s="581"/>
      <c r="G39" s="629"/>
      <c r="H39" s="606" t="s">
        <v>124</v>
      </c>
      <c r="I39" s="583">
        <f>VLOOKUP($B$3,Données!$A$4:$DI$40,65,FALSE)</f>
        <v>0</v>
      </c>
      <c r="J39" s="582"/>
      <c r="K39" s="605"/>
    </row>
    <row r="40" spans="1:11" ht="15" customHeight="1">
      <c r="A40" s="628"/>
      <c r="B40" s="606" t="s">
        <v>95</v>
      </c>
      <c r="C40" s="583">
        <f>VLOOKUP($B$3,Données!$A$4:$DI$40,31,FALSE)</f>
        <v>0</v>
      </c>
      <c r="D40" s="582"/>
      <c r="E40" s="581"/>
      <c r="G40" s="629"/>
      <c r="H40" s="606" t="s">
        <v>125</v>
      </c>
      <c r="I40" s="583">
        <f>VLOOKUP($B$3,Données!$A$4:$DI$40,66,FALSE)</f>
        <v>0</v>
      </c>
      <c r="J40" s="582"/>
      <c r="K40" s="605"/>
    </row>
    <row r="41" spans="1:11" ht="15" customHeight="1" thickBot="1">
      <c r="A41" s="626"/>
      <c r="B41" s="632" t="s">
        <v>96</v>
      </c>
      <c r="C41" s="583">
        <f>VLOOKUP($B$3,Données!$A$4:$DI$40,32,FALSE)</f>
        <v>0</v>
      </c>
      <c r="D41" s="582"/>
      <c r="E41" s="581"/>
      <c r="G41" s="629"/>
      <c r="H41" s="606" t="s">
        <v>126</v>
      </c>
      <c r="I41" s="583">
        <f>VLOOKUP($B$3,Données!$A$4:$DI$40,67,FALSE)</f>
        <v>0</v>
      </c>
      <c r="J41" s="582"/>
      <c r="K41" s="605"/>
    </row>
    <row r="42" spans="1:11" ht="15" customHeight="1">
      <c r="A42" s="631" t="s">
        <v>23</v>
      </c>
      <c r="B42" s="630" t="s">
        <v>160</v>
      </c>
      <c r="C42" s="583">
        <f>VLOOKUP($B$3,Données!$A$4:$DI$40,33,FALSE)</f>
        <v>0</v>
      </c>
      <c r="D42" s="582"/>
      <c r="E42" s="581"/>
      <c r="G42" s="629"/>
      <c r="H42" s="606" t="s">
        <v>127</v>
      </c>
      <c r="I42" s="583">
        <f>VLOOKUP($B$3,Données!$A$4:$DI$40,68,FALSE)</f>
        <v>0</v>
      </c>
      <c r="J42" s="582"/>
      <c r="K42" s="605"/>
    </row>
    <row r="43" spans="1:11" ht="15" customHeight="1">
      <c r="A43" s="628"/>
      <c r="B43" s="606" t="s">
        <v>24</v>
      </c>
      <c r="C43" s="583">
        <f>VLOOKUP($B$3,Données!$A$4:$DI$40,34,FALSE)</f>
        <v>0</v>
      </c>
      <c r="D43" s="582"/>
      <c r="E43" s="581"/>
      <c r="G43" s="629"/>
      <c r="H43" s="606" t="s">
        <v>128</v>
      </c>
      <c r="I43" s="583">
        <f>VLOOKUP($B$3,Données!$A$4:$DI$40,69,FALSE)</f>
        <v>0</v>
      </c>
      <c r="J43" s="582"/>
      <c r="K43" s="605"/>
    </row>
    <row r="44" spans="1:11" ht="15" customHeight="1" thickBot="1">
      <c r="A44" s="628"/>
      <c r="B44" s="606" t="s">
        <v>25</v>
      </c>
      <c r="C44" s="583">
        <f>VLOOKUP($B$3,Données!$A$4:$DI$40,35,FALSE)</f>
        <v>0</v>
      </c>
      <c r="D44" s="582"/>
      <c r="E44" s="581"/>
      <c r="G44" s="627"/>
      <c r="H44" s="625" t="s">
        <v>129</v>
      </c>
      <c r="I44" s="578">
        <f>VLOOKUP($B$3,Données!$A$4:$DI$40,70,FALSE)</f>
        <v>0</v>
      </c>
      <c r="J44" s="577"/>
      <c r="K44" s="602"/>
    </row>
    <row r="45" spans="1:11" ht="15" customHeight="1" thickBot="1">
      <c r="A45" s="626"/>
      <c r="B45" s="625" t="s">
        <v>26</v>
      </c>
      <c r="C45" s="578">
        <f>VLOOKUP($B$3,Données!$A$4:$DI$40,36,FALSE)</f>
        <v>0</v>
      </c>
      <c r="D45" s="577"/>
      <c r="E45" s="576"/>
      <c r="I45" s="624"/>
      <c r="J45" s="624"/>
    </row>
    <row r="46" spans="1:11" ht="15" customHeight="1" thickBot="1">
      <c r="C46" s="623" t="s">
        <v>214</v>
      </c>
      <c r="D46" s="622" t="s">
        <v>213</v>
      </c>
      <c r="E46" s="621" t="s">
        <v>212</v>
      </c>
      <c r="I46" s="620" t="s">
        <v>214</v>
      </c>
      <c r="J46" s="619" t="s">
        <v>213</v>
      </c>
      <c r="K46" s="618" t="s">
        <v>212</v>
      </c>
    </row>
    <row r="47" spans="1:11" ht="15" customHeight="1">
      <c r="A47" s="617" t="s">
        <v>197</v>
      </c>
      <c r="B47" s="600" t="s">
        <v>168</v>
      </c>
      <c r="C47" s="616">
        <f>VLOOKUP($B$3,Données!$A$4:$DI$40,88,FALSE)</f>
        <v>0</v>
      </c>
      <c r="D47" s="615"/>
      <c r="E47" s="614"/>
      <c r="G47" s="613" t="s">
        <v>135</v>
      </c>
      <c r="H47" s="600" t="s">
        <v>138</v>
      </c>
      <c r="I47" s="583">
        <f>VLOOKUP($B$3,Données!$A$4:$DI$40,71,FALSE)</f>
        <v>0</v>
      </c>
      <c r="J47" s="582"/>
      <c r="K47" s="605"/>
    </row>
    <row r="48" spans="1:11" ht="15" customHeight="1">
      <c r="A48" s="609"/>
      <c r="B48" s="584" t="s">
        <v>169</v>
      </c>
      <c r="C48" s="583">
        <f>VLOOKUP($B$3,Données!$A$4:$DI$40,89,FALSE)</f>
        <v>0</v>
      </c>
      <c r="D48" s="582"/>
      <c r="E48" s="581"/>
      <c r="G48" s="612"/>
      <c r="H48" s="584" t="s">
        <v>139</v>
      </c>
      <c r="I48" s="583">
        <f>VLOOKUP($B$3,Données!$A$4:$DI$40,72,FALSE)</f>
        <v>0</v>
      </c>
      <c r="J48" s="582"/>
      <c r="K48" s="605"/>
    </row>
    <row r="49" spans="1:11" ht="15" customHeight="1" thickBot="1">
      <c r="A49" s="609"/>
      <c r="B49" s="584" t="s">
        <v>170</v>
      </c>
      <c r="C49" s="583">
        <f>VLOOKUP($B$3,Données!$A$4:$DI$40,90,FALSE)</f>
        <v>0</v>
      </c>
      <c r="D49" s="582"/>
      <c r="E49" s="581"/>
      <c r="G49" s="611"/>
      <c r="H49" s="579" t="s">
        <v>140</v>
      </c>
      <c r="I49" s="583">
        <f>VLOOKUP($B$3,Données!$A$4:$DI$40,73,FALSE)</f>
        <v>0</v>
      </c>
      <c r="J49" s="582"/>
      <c r="K49" s="605"/>
    </row>
    <row r="50" spans="1:11" ht="15" customHeight="1">
      <c r="A50" s="609"/>
      <c r="B50" s="584" t="s">
        <v>171</v>
      </c>
      <c r="C50" s="583">
        <f>VLOOKUP($B$3,Données!$A$4:$DI$40,91,FALSE)</f>
        <v>0</v>
      </c>
      <c r="D50" s="582"/>
      <c r="E50" s="581"/>
      <c r="G50" s="610" t="s">
        <v>136</v>
      </c>
      <c r="H50" s="600" t="s">
        <v>141</v>
      </c>
      <c r="I50" s="583">
        <f>VLOOKUP($B$3,Données!$A$4:$DI$40,74,FALSE)</f>
        <v>0</v>
      </c>
      <c r="J50" s="582"/>
      <c r="K50" s="605"/>
    </row>
    <row r="51" spans="1:11" ht="15" customHeight="1">
      <c r="A51" s="609"/>
      <c r="B51" s="584" t="s">
        <v>172</v>
      </c>
      <c r="C51" s="583">
        <f>VLOOKUP($B$3,Données!$A$4:$DI$40,92,FALSE)</f>
        <v>0</v>
      </c>
      <c r="D51" s="582"/>
      <c r="E51" s="581"/>
      <c r="G51" s="607"/>
      <c r="H51" s="584" t="s">
        <v>142</v>
      </c>
      <c r="I51" s="583">
        <f>VLOOKUP($B$3,Données!$A$4:$DI$40,75,FALSE)</f>
        <v>0</v>
      </c>
      <c r="J51" s="582"/>
      <c r="K51" s="605"/>
    </row>
    <row r="52" spans="1:11" ht="15" customHeight="1">
      <c r="A52" s="609"/>
      <c r="B52" s="584" t="s">
        <v>173</v>
      </c>
      <c r="C52" s="583">
        <f>VLOOKUP($B$3,Données!$A$4:$DI$40,93,FALSE)</f>
        <v>0</v>
      </c>
      <c r="D52" s="582"/>
      <c r="E52" s="581"/>
      <c r="G52" s="607"/>
      <c r="H52" s="584" t="s">
        <v>143</v>
      </c>
      <c r="I52" s="583">
        <f>VLOOKUP($B$3,Données!$A$4:$DI$40,76,FALSE)</f>
        <v>0</v>
      </c>
      <c r="J52" s="582"/>
      <c r="K52" s="605"/>
    </row>
    <row r="53" spans="1:11" ht="15" customHeight="1">
      <c r="A53" s="609"/>
      <c r="B53" s="584" t="s">
        <v>174</v>
      </c>
      <c r="C53" s="583">
        <f>VLOOKUP($B$3,Données!$A$4:$DI$40,94,FALSE)</f>
        <v>0</v>
      </c>
      <c r="D53" s="582"/>
      <c r="E53" s="581"/>
      <c r="G53" s="607"/>
      <c r="H53" s="584" t="s">
        <v>144</v>
      </c>
      <c r="I53" s="583">
        <f>VLOOKUP($B$3,Données!$A$4:$DI$40,77,FALSE)</f>
        <v>0</v>
      </c>
      <c r="J53" s="582"/>
      <c r="K53" s="605"/>
    </row>
    <row r="54" spans="1:11" ht="15" customHeight="1">
      <c r="A54" s="609"/>
      <c r="B54" s="584" t="s">
        <v>175</v>
      </c>
      <c r="C54" s="583">
        <f>VLOOKUP($B$3,Données!$A$4:$DI$40,95,FALSE)</f>
        <v>0</v>
      </c>
      <c r="D54" s="582"/>
      <c r="E54" s="581"/>
      <c r="G54" s="607"/>
      <c r="H54" s="584" t="s">
        <v>145</v>
      </c>
      <c r="I54" s="583">
        <f>VLOOKUP($B$3,Données!$A$4:$DI$40,78,FALSE)</f>
        <v>0</v>
      </c>
      <c r="J54" s="582"/>
      <c r="K54" s="605"/>
    </row>
    <row r="55" spans="1:11" ht="15" customHeight="1" thickBot="1">
      <c r="A55" s="609"/>
      <c r="B55" s="584" t="s">
        <v>176</v>
      </c>
      <c r="C55" s="583">
        <f>VLOOKUP($B$3,Données!$A$4:$DI$40,96,FALSE)</f>
        <v>0</v>
      </c>
      <c r="D55" s="582"/>
      <c r="E55" s="581"/>
      <c r="G55" s="604"/>
      <c r="H55" s="579" t="s">
        <v>146</v>
      </c>
      <c r="I55" s="583">
        <f>VLOOKUP($B$3,Données!$A$4:$DI$40,79,FALSE)</f>
        <v>0</v>
      </c>
      <c r="J55" s="582"/>
      <c r="K55" s="605"/>
    </row>
    <row r="56" spans="1:11" ht="15" customHeight="1">
      <c r="A56" s="609"/>
      <c r="B56" s="584" t="s">
        <v>177</v>
      </c>
      <c r="C56" s="583">
        <f>VLOOKUP($B$3,Données!$A$4:$DI$40,97,FALSE)</f>
        <v>0</v>
      </c>
      <c r="D56" s="582"/>
      <c r="E56" s="581"/>
      <c r="G56" s="610" t="s">
        <v>137</v>
      </c>
      <c r="H56" s="600" t="s">
        <v>147</v>
      </c>
      <c r="I56" s="583">
        <f>VLOOKUP($B$3,Données!$A$4:$DI$40,80,FALSE)</f>
        <v>0</v>
      </c>
      <c r="J56" s="582"/>
      <c r="K56" s="605"/>
    </row>
    <row r="57" spans="1:11" ht="15" customHeight="1">
      <c r="A57" s="609"/>
      <c r="B57" s="584" t="s">
        <v>178</v>
      </c>
      <c r="C57" s="583">
        <f>VLOOKUP($B$3,Données!$A$4:$DI$40,98,FALSE)</f>
        <v>0</v>
      </c>
      <c r="D57" s="582"/>
      <c r="E57" s="581"/>
      <c r="G57" s="607"/>
      <c r="H57" s="584" t="s">
        <v>148</v>
      </c>
      <c r="I57" s="583">
        <f>VLOOKUP($B$3,Données!$A$4:$DI$40,81,FALSE)</f>
        <v>0</v>
      </c>
      <c r="J57" s="582"/>
      <c r="K57" s="605"/>
    </row>
    <row r="58" spans="1:11" ht="15" customHeight="1" thickBot="1">
      <c r="A58" s="608"/>
      <c r="B58" s="579" t="s">
        <v>179</v>
      </c>
      <c r="C58" s="583">
        <f>VLOOKUP($B$3,Données!$A$4:$DI$40,99,FALSE)</f>
        <v>0</v>
      </c>
      <c r="D58" s="582"/>
      <c r="E58" s="581"/>
      <c r="G58" s="607"/>
      <c r="H58" s="584" t="s">
        <v>149</v>
      </c>
      <c r="I58" s="583">
        <f>VLOOKUP($B$3,Données!$A$4:$DI$40,82,FALSE)</f>
        <v>0</v>
      </c>
      <c r="J58" s="582"/>
      <c r="K58" s="605"/>
    </row>
    <row r="59" spans="1:11" ht="15" customHeight="1">
      <c r="A59" s="601" t="s">
        <v>196</v>
      </c>
      <c r="B59" s="600" t="s">
        <v>180</v>
      </c>
      <c r="C59" s="583">
        <f>VLOOKUP($B$3,Données!$A$4:$DI$40,100,FALSE)</f>
        <v>0</v>
      </c>
      <c r="D59" s="582"/>
      <c r="E59" s="581"/>
      <c r="G59" s="607"/>
      <c r="H59" s="584" t="s">
        <v>150</v>
      </c>
      <c r="I59" s="583">
        <f>VLOOKUP($B$3,Données!$A$4:$DI$40,83,FALSE)</f>
        <v>0</v>
      </c>
      <c r="J59" s="582"/>
      <c r="K59" s="605"/>
    </row>
    <row r="60" spans="1:11" ht="15" customHeight="1">
      <c r="A60" s="585"/>
      <c r="B60" s="584" t="s">
        <v>181</v>
      </c>
      <c r="C60" s="583">
        <f>VLOOKUP($B$3,Données!$A$4:$DI$40,101,FALSE)</f>
        <v>0</v>
      </c>
      <c r="D60" s="582"/>
      <c r="E60" s="581"/>
      <c r="G60" s="607"/>
      <c r="H60" s="584" t="s">
        <v>151</v>
      </c>
      <c r="I60" s="583">
        <f>VLOOKUP($B$3,Données!$A$4:$DI$40,84,FALSE)</f>
        <v>0</v>
      </c>
      <c r="J60" s="582"/>
      <c r="K60" s="605"/>
    </row>
    <row r="61" spans="1:11" ht="15" customHeight="1">
      <c r="A61" s="585"/>
      <c r="B61" s="584" t="s">
        <v>182</v>
      </c>
      <c r="C61" s="583">
        <f>VLOOKUP($B$3,Données!$A$4:$DI$40,102,FALSE)</f>
        <v>0</v>
      </c>
      <c r="D61" s="582"/>
      <c r="E61" s="581"/>
      <c r="G61" s="607"/>
      <c r="H61" s="606" t="s">
        <v>152</v>
      </c>
      <c r="I61" s="583">
        <f>VLOOKUP($B$3,Données!$A$4:$DI$40,85,FALSE)</f>
        <v>0</v>
      </c>
      <c r="J61" s="582"/>
      <c r="K61" s="605"/>
    </row>
    <row r="62" spans="1:11" ht="15" customHeight="1">
      <c r="A62" s="585"/>
      <c r="B62" s="584" t="s">
        <v>183</v>
      </c>
      <c r="C62" s="583">
        <f>VLOOKUP($B$3,Données!$A$4:$DI$40,103,FALSE)</f>
        <v>0</v>
      </c>
      <c r="D62" s="582"/>
      <c r="E62" s="581"/>
      <c r="G62" s="607"/>
      <c r="H62" s="606" t="s">
        <v>153</v>
      </c>
      <c r="I62" s="583">
        <f>VLOOKUP($B$3,Données!$A$4:$DI$40,86,FALSE)</f>
        <v>0</v>
      </c>
      <c r="J62" s="582"/>
      <c r="K62" s="605"/>
    </row>
    <row r="63" spans="1:11" ht="15" customHeight="1" thickBot="1">
      <c r="A63" s="585"/>
      <c r="B63" s="584" t="s">
        <v>184</v>
      </c>
      <c r="C63" s="583">
        <f>VLOOKUP($B$3,Données!$A$4:$DI$40,104,FALSE)</f>
        <v>0</v>
      </c>
      <c r="D63" s="582"/>
      <c r="E63" s="581"/>
      <c r="G63" s="604"/>
      <c r="H63" s="603" t="s">
        <v>154</v>
      </c>
      <c r="I63" s="578">
        <f>VLOOKUP($B$3,Données!$A$4:$DI$40,87,FALSE)</f>
        <v>0</v>
      </c>
      <c r="J63" s="577"/>
      <c r="K63" s="602"/>
    </row>
    <row r="64" spans="1:11" ht="15" customHeight="1" thickBot="1">
      <c r="A64" s="580"/>
      <c r="B64" s="579" t="s">
        <v>185</v>
      </c>
      <c r="C64" s="583">
        <f>VLOOKUP($B$3,Données!$A$4:$DI$40,105,FALSE)</f>
        <v>0</v>
      </c>
      <c r="D64" s="582"/>
      <c r="E64" s="581"/>
    </row>
    <row r="65" spans="1:10" ht="15" customHeight="1">
      <c r="A65" s="601" t="s">
        <v>195</v>
      </c>
      <c r="B65" s="600" t="s">
        <v>186</v>
      </c>
      <c r="C65" s="583">
        <f>VLOOKUP($B$3,Données!$A$4:$DI$40,106,FALSE)</f>
        <v>0</v>
      </c>
      <c r="D65" s="582"/>
      <c r="E65" s="581"/>
      <c r="G65" s="599" t="s">
        <v>211</v>
      </c>
      <c r="H65" s="598" t="s">
        <v>210</v>
      </c>
      <c r="I65" s="597">
        <f>COUNTIF($I$12:$I$63,"A")+COUNTIF($C$12:$C$72,"A")</f>
        <v>0</v>
      </c>
      <c r="J65" s="596"/>
    </row>
    <row r="66" spans="1:10" ht="15" customHeight="1">
      <c r="A66" s="585"/>
      <c r="B66" s="584" t="s">
        <v>187</v>
      </c>
      <c r="C66" s="583">
        <f>VLOOKUP($B$3,Données!$A$4:$DI$40,107,FALSE)</f>
        <v>0</v>
      </c>
      <c r="D66" s="582"/>
      <c r="E66" s="581"/>
      <c r="G66" s="593"/>
      <c r="H66" s="595" t="s">
        <v>209</v>
      </c>
      <c r="I66" s="594">
        <f>COUNTIF($I$12:$I$63,"B")+COUNTIF($C$12:$C$72,"B")</f>
        <v>0</v>
      </c>
      <c r="J66" s="590"/>
    </row>
    <row r="67" spans="1:10" ht="15" customHeight="1">
      <c r="A67" s="585"/>
      <c r="B67" s="584" t="s">
        <v>188</v>
      </c>
      <c r="C67" s="583">
        <f>VLOOKUP($B$3,Données!$A$4:$DI$40,108,FALSE)</f>
        <v>0</v>
      </c>
      <c r="D67" s="582"/>
      <c r="E67" s="581"/>
      <c r="G67" s="593"/>
      <c r="H67" s="592" t="s">
        <v>208</v>
      </c>
      <c r="I67" s="591">
        <f>COUNTIF($I$12:$I$63,"C")+COUNTIF($C$12:$C$72,"C")</f>
        <v>0</v>
      </c>
      <c r="J67" s="590"/>
    </row>
    <row r="68" spans="1:10" ht="15" customHeight="1" thickBot="1">
      <c r="A68" s="585"/>
      <c r="B68" s="584" t="s">
        <v>189</v>
      </c>
      <c r="C68" s="583">
        <f>VLOOKUP($B$3,Données!$A$4:$DI$40,109,FALSE)</f>
        <v>0</v>
      </c>
      <c r="D68" s="582"/>
      <c r="E68" s="581"/>
      <c r="G68" s="589"/>
      <c r="H68" s="588" t="s">
        <v>207</v>
      </c>
      <c r="I68" s="587">
        <f>COUNTIF($I$12:$I$63,"D")+COUNTIF($C$12:$C$72,"D")</f>
        <v>0</v>
      </c>
      <c r="J68" s="586"/>
    </row>
    <row r="69" spans="1:10" ht="15" customHeight="1">
      <c r="A69" s="585"/>
      <c r="B69" s="584" t="s">
        <v>190</v>
      </c>
      <c r="C69" s="583">
        <f>VLOOKUP($B$3,Données!$A$4:$DI$40,110,FALSE)</f>
        <v>0</v>
      </c>
      <c r="D69" s="582"/>
      <c r="E69" s="581"/>
    </row>
    <row r="70" spans="1:10" ht="15" customHeight="1">
      <c r="A70" s="585"/>
      <c r="B70" s="584" t="s">
        <v>191</v>
      </c>
      <c r="C70" s="583">
        <f>VLOOKUP($B$3,Données!$A$4:$DI$40,111,FALSE)</f>
        <v>0</v>
      </c>
      <c r="D70" s="582"/>
      <c r="E70" s="581"/>
    </row>
    <row r="71" spans="1:10" ht="15" customHeight="1">
      <c r="A71" s="585"/>
      <c r="B71" s="584" t="s">
        <v>192</v>
      </c>
      <c r="C71" s="583">
        <f>VLOOKUP($B$3,Données!$A$4:$DI$40,112,FALSE)</f>
        <v>0</v>
      </c>
      <c r="D71" s="582"/>
      <c r="E71" s="581"/>
    </row>
    <row r="72" spans="1:10" ht="15" customHeight="1" thickBot="1">
      <c r="A72" s="580"/>
      <c r="B72" s="579" t="s">
        <v>193</v>
      </c>
      <c r="C72" s="578">
        <f>VLOOKUP($B$3,Données!$A$4:$DI$40,113,FALSE)</f>
        <v>0</v>
      </c>
      <c r="D72" s="577"/>
      <c r="E72" s="576"/>
    </row>
    <row r="73" spans="1:10" ht="15" customHeight="1">
      <c r="C73" s="575"/>
      <c r="D73" s="575"/>
      <c r="E73" s="575"/>
    </row>
  </sheetData>
  <mergeCells count="14">
    <mergeCell ref="A47:A58"/>
    <mergeCell ref="G47:G49"/>
    <mergeCell ref="G50:G55"/>
    <mergeCell ref="G56:G63"/>
    <mergeCell ref="A12:A29"/>
    <mergeCell ref="A30:A41"/>
    <mergeCell ref="A42:A45"/>
    <mergeCell ref="G65:G68"/>
    <mergeCell ref="G12:G18"/>
    <mergeCell ref="G19:G32"/>
    <mergeCell ref="G38:G44"/>
    <mergeCell ref="G33:G37"/>
    <mergeCell ref="A65:A72"/>
    <mergeCell ref="A59:A64"/>
  </mergeCells>
  <conditionalFormatting sqref="H63">
    <cfRule type="cellIs" dxfId="108" priority="10" stopIfTrue="1" operator="equal">
      <formula>0</formula>
    </cfRule>
    <cfRule type="cellIs" dxfId="107" priority="11" stopIfTrue="1" operator="equal">
      <formula>"D"</formula>
    </cfRule>
  </conditionalFormatting>
  <conditionalFormatting sqref="H47:H62 G50 G56 G47 I12:J45 I47:J63 C12:E45 C47:E73">
    <cfRule type="cellIs" dxfId="106" priority="5" operator="equal">
      <formula>0</formula>
    </cfRule>
    <cfRule type="cellIs" dxfId="105" priority="6" operator="equal">
      <formula>"D"</formula>
    </cfRule>
    <cfRule type="cellIs" dxfId="104" priority="7" operator="equal">
      <formula>"C"</formula>
    </cfRule>
    <cfRule type="cellIs" dxfId="103" priority="8" operator="equal">
      <formula>"B"</formula>
    </cfRule>
    <cfRule type="cellIs" dxfId="102" priority="9" operator="equal">
      <formula>"A"</formula>
    </cfRule>
  </conditionalFormatting>
  <conditionalFormatting sqref="H65:J68 G65">
    <cfRule type="cellIs" dxfId="101" priority="1" operator="equal">
      <formula>"D"</formula>
    </cfRule>
    <cfRule type="cellIs" dxfId="100" priority="2" operator="equal">
      <formula>"C"</formula>
    </cfRule>
    <cfRule type="cellIs" dxfId="99" priority="3" operator="equal">
      <formula>"B"</formula>
    </cfRule>
    <cfRule type="cellIs" dxfId="98" priority="4" operator="equal">
      <formula>"A"</formula>
    </cfRule>
  </conditionalFormatting>
  <dataValidations count="1">
    <dataValidation type="list" allowBlank="1" showInputMessage="1" showErrorMessage="1" sqref="B3">
      <formula1>NomFamille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DI40"/>
  <sheetViews>
    <sheetView workbookViewId="0">
      <selection activeCell="A4" sqref="A4:B8"/>
    </sheetView>
  </sheetViews>
  <sheetFormatPr baseColWidth="10" defaultRowHeight="15"/>
  <cols>
    <col min="1" max="62" width="11.42578125" style="640"/>
    <col min="63" max="63" width="0.140625" style="640" customWidth="1"/>
    <col min="64" max="16384" width="11.42578125" style="640"/>
  </cols>
  <sheetData>
    <row r="1" spans="1:113" ht="15.75" thickBot="1"/>
    <row r="2" spans="1:113" ht="18.75" thickBot="1">
      <c r="A2" s="698">
        <f ca="1">+TODAY()</f>
        <v>41281</v>
      </c>
      <c r="B2" s="697"/>
      <c r="C2" s="693" t="s">
        <v>70</v>
      </c>
      <c r="D2" s="692"/>
      <c r="E2" s="692"/>
      <c r="F2" s="692"/>
      <c r="G2" s="692"/>
      <c r="H2" s="692"/>
      <c r="I2" s="692"/>
      <c r="J2" s="692"/>
      <c r="K2" s="692"/>
      <c r="L2" s="692"/>
      <c r="M2" s="692"/>
      <c r="N2" s="692"/>
      <c r="O2" s="692"/>
      <c r="P2" s="692"/>
      <c r="Q2" s="692"/>
      <c r="R2" s="692"/>
      <c r="S2" s="692"/>
      <c r="T2" s="691"/>
      <c r="U2" s="693" t="s">
        <v>22</v>
      </c>
      <c r="V2" s="692"/>
      <c r="W2" s="692"/>
      <c r="X2" s="692"/>
      <c r="Y2" s="692"/>
      <c r="Z2" s="692"/>
      <c r="AA2" s="692"/>
      <c r="AB2" s="692"/>
      <c r="AC2" s="692"/>
      <c r="AD2" s="692"/>
      <c r="AE2" s="692"/>
      <c r="AF2" s="692"/>
      <c r="AG2" s="693" t="s">
        <v>23</v>
      </c>
      <c r="AH2" s="692"/>
      <c r="AI2" s="692"/>
      <c r="AJ2" s="691"/>
      <c r="AK2" s="696" t="s">
        <v>131</v>
      </c>
      <c r="AL2" s="695"/>
      <c r="AM2" s="695"/>
      <c r="AN2" s="695"/>
      <c r="AO2" s="695"/>
      <c r="AP2" s="695"/>
      <c r="AQ2" s="694"/>
      <c r="AR2" s="696" t="s">
        <v>132</v>
      </c>
      <c r="AS2" s="695"/>
      <c r="AT2" s="695"/>
      <c r="AU2" s="695"/>
      <c r="AV2" s="695"/>
      <c r="AW2" s="695"/>
      <c r="AX2" s="695"/>
      <c r="AY2" s="695"/>
      <c r="AZ2" s="695"/>
      <c r="BA2" s="695"/>
      <c r="BB2" s="695"/>
      <c r="BC2" s="695"/>
      <c r="BD2" s="695"/>
      <c r="BE2" s="694"/>
      <c r="BF2" s="696" t="s">
        <v>133</v>
      </c>
      <c r="BG2" s="695"/>
      <c r="BH2" s="695"/>
      <c r="BI2" s="695"/>
      <c r="BJ2" s="695"/>
      <c r="BK2" s="694"/>
      <c r="BL2" s="696" t="s">
        <v>134</v>
      </c>
      <c r="BM2" s="695"/>
      <c r="BN2" s="695"/>
      <c r="BO2" s="695"/>
      <c r="BP2" s="695"/>
      <c r="BQ2" s="695"/>
      <c r="BR2" s="694"/>
      <c r="BS2" s="693" t="s">
        <v>97</v>
      </c>
      <c r="BT2" s="692"/>
      <c r="BU2" s="692"/>
      <c r="BV2" s="692"/>
      <c r="BW2" s="692"/>
      <c r="BX2" s="692"/>
      <c r="BY2" s="692"/>
      <c r="BZ2" s="692"/>
      <c r="CA2" s="692"/>
      <c r="CB2" s="692"/>
      <c r="CC2" s="692"/>
      <c r="CD2" s="692"/>
      <c r="CE2" s="692"/>
      <c r="CF2" s="692"/>
      <c r="CG2" s="692"/>
      <c r="CH2" s="692"/>
      <c r="CI2" s="691"/>
      <c r="CJ2" s="690" t="s">
        <v>197</v>
      </c>
      <c r="CK2" s="689"/>
      <c r="CL2" s="689"/>
      <c r="CM2" s="689"/>
      <c r="CN2" s="689"/>
      <c r="CO2" s="689"/>
      <c r="CP2" s="689"/>
      <c r="CQ2" s="689"/>
      <c r="CR2" s="689"/>
      <c r="CS2" s="689"/>
      <c r="CT2" s="689"/>
      <c r="CU2" s="688"/>
      <c r="CV2" s="687" t="s">
        <v>196</v>
      </c>
      <c r="CW2" s="686"/>
      <c r="CX2" s="686"/>
      <c r="CY2" s="686"/>
      <c r="CZ2" s="686"/>
      <c r="DA2" s="685"/>
      <c r="DB2" s="687" t="s">
        <v>195</v>
      </c>
      <c r="DC2" s="686"/>
      <c r="DD2" s="686"/>
      <c r="DE2" s="686"/>
      <c r="DF2" s="686"/>
      <c r="DG2" s="686"/>
      <c r="DH2" s="686"/>
      <c r="DI2" s="685"/>
    </row>
    <row r="3" spans="1:113" ht="15.75" customHeight="1" thickBot="1">
      <c r="A3" s="684" t="s">
        <v>0</v>
      </c>
      <c r="B3" s="683" t="s">
        <v>1</v>
      </c>
      <c r="C3" s="681" t="s">
        <v>71</v>
      </c>
      <c r="D3" s="674" t="s">
        <v>72</v>
      </c>
      <c r="E3" s="674" t="s">
        <v>73</v>
      </c>
      <c r="F3" s="674" t="s">
        <v>74</v>
      </c>
      <c r="G3" s="674" t="s">
        <v>75</v>
      </c>
      <c r="H3" s="674" t="s">
        <v>76</v>
      </c>
      <c r="I3" s="674" t="s">
        <v>77</v>
      </c>
      <c r="J3" s="674" t="s">
        <v>78</v>
      </c>
      <c r="K3" s="674" t="s">
        <v>79</v>
      </c>
      <c r="L3" s="674" t="s">
        <v>80</v>
      </c>
      <c r="M3" s="676" t="s">
        <v>81</v>
      </c>
      <c r="N3" s="682" t="s">
        <v>13</v>
      </c>
      <c r="O3" s="681" t="s">
        <v>82</v>
      </c>
      <c r="P3" s="674" t="s">
        <v>14</v>
      </c>
      <c r="Q3" s="674" t="s">
        <v>83</v>
      </c>
      <c r="R3" s="680" t="s">
        <v>16</v>
      </c>
      <c r="S3" s="674" t="s">
        <v>84</v>
      </c>
      <c r="T3" s="679" t="s">
        <v>17</v>
      </c>
      <c r="U3" s="678" t="s">
        <v>85</v>
      </c>
      <c r="V3" s="677" t="s">
        <v>93</v>
      </c>
      <c r="W3" s="674" t="s">
        <v>86</v>
      </c>
      <c r="X3" s="676" t="s">
        <v>87</v>
      </c>
      <c r="Y3" s="675" t="s">
        <v>88</v>
      </c>
      <c r="Z3" s="674" t="s">
        <v>89</v>
      </c>
      <c r="AA3" s="674" t="s">
        <v>90</v>
      </c>
      <c r="AB3" s="674" t="s">
        <v>91</v>
      </c>
      <c r="AC3" s="674" t="s">
        <v>92</v>
      </c>
      <c r="AD3" s="674" t="s">
        <v>94</v>
      </c>
      <c r="AE3" s="673" t="s">
        <v>95</v>
      </c>
      <c r="AF3" s="672" t="s">
        <v>96</v>
      </c>
      <c r="AG3" s="671" t="s">
        <v>160</v>
      </c>
      <c r="AH3" s="670" t="s">
        <v>24</v>
      </c>
      <c r="AI3" s="669" t="s">
        <v>25</v>
      </c>
      <c r="AJ3" s="668" t="s">
        <v>26</v>
      </c>
      <c r="AK3" s="664" t="s">
        <v>98</v>
      </c>
      <c r="AL3" s="663" t="s">
        <v>99</v>
      </c>
      <c r="AM3" s="663" t="s">
        <v>100</v>
      </c>
      <c r="AN3" s="663" t="s">
        <v>101</v>
      </c>
      <c r="AO3" s="663" t="s">
        <v>102</v>
      </c>
      <c r="AP3" s="663" t="s">
        <v>103</v>
      </c>
      <c r="AQ3" s="662" t="s">
        <v>104</v>
      </c>
      <c r="AR3" s="664" t="s">
        <v>105</v>
      </c>
      <c r="AS3" s="663" t="s">
        <v>106</v>
      </c>
      <c r="AT3" s="663" t="s">
        <v>107</v>
      </c>
      <c r="AU3" s="663" t="s">
        <v>108</v>
      </c>
      <c r="AV3" s="663" t="s">
        <v>109</v>
      </c>
      <c r="AW3" s="663" t="s">
        <v>110</v>
      </c>
      <c r="AX3" s="663" t="s">
        <v>111</v>
      </c>
      <c r="AY3" s="666" t="s">
        <v>112</v>
      </c>
      <c r="AZ3" s="663" t="s">
        <v>113</v>
      </c>
      <c r="BA3" s="667" t="s">
        <v>114</v>
      </c>
      <c r="BB3" s="663" t="s">
        <v>115</v>
      </c>
      <c r="BC3" s="666" t="s">
        <v>116</v>
      </c>
      <c r="BD3" s="666" t="s">
        <v>117</v>
      </c>
      <c r="BE3" s="665" t="s">
        <v>118</v>
      </c>
      <c r="BF3" s="664" t="s">
        <v>119</v>
      </c>
      <c r="BG3" s="663" t="s">
        <v>120</v>
      </c>
      <c r="BH3" s="663" t="s">
        <v>121</v>
      </c>
      <c r="BI3" s="663" t="s">
        <v>122</v>
      </c>
      <c r="BJ3" s="663" t="s">
        <v>123</v>
      </c>
      <c r="BK3" s="662"/>
      <c r="BL3" s="664" t="s">
        <v>206</v>
      </c>
      <c r="BM3" s="663" t="s">
        <v>124</v>
      </c>
      <c r="BN3" s="663" t="s">
        <v>125</v>
      </c>
      <c r="BO3" s="663" t="s">
        <v>126</v>
      </c>
      <c r="BP3" s="663" t="s">
        <v>127</v>
      </c>
      <c r="BQ3" s="663" t="s">
        <v>128</v>
      </c>
      <c r="BR3" s="662" t="s">
        <v>129</v>
      </c>
      <c r="BS3" s="661" t="s">
        <v>135</v>
      </c>
      <c r="BT3" s="660"/>
      <c r="BU3" s="659"/>
      <c r="BV3" s="658" t="s">
        <v>136</v>
      </c>
      <c r="BW3" s="657"/>
      <c r="BX3" s="657"/>
      <c r="BY3" s="657"/>
      <c r="BZ3" s="657"/>
      <c r="CA3" s="656"/>
      <c r="CB3" s="658" t="s">
        <v>137</v>
      </c>
      <c r="CC3" s="657"/>
      <c r="CD3" s="657"/>
      <c r="CE3" s="657"/>
      <c r="CF3" s="657"/>
      <c r="CG3" s="657"/>
      <c r="CH3" s="657"/>
      <c r="CI3" s="656"/>
      <c r="CJ3" s="655" t="s">
        <v>168</v>
      </c>
      <c r="CK3" s="654" t="s">
        <v>169</v>
      </c>
      <c r="CL3" s="653" t="s">
        <v>170</v>
      </c>
      <c r="CM3" s="653" t="s">
        <v>171</v>
      </c>
      <c r="CN3" s="653" t="s">
        <v>172</v>
      </c>
      <c r="CO3" s="653" t="s">
        <v>173</v>
      </c>
      <c r="CP3" s="653" t="s">
        <v>174</v>
      </c>
      <c r="CQ3" s="653" t="s">
        <v>175</v>
      </c>
      <c r="CR3" s="653" t="s">
        <v>176</v>
      </c>
      <c r="CS3" s="653" t="s">
        <v>177</v>
      </c>
      <c r="CT3" s="653" t="s">
        <v>178</v>
      </c>
      <c r="CU3" s="653" t="s">
        <v>179</v>
      </c>
      <c r="CV3" s="652" t="s">
        <v>180</v>
      </c>
      <c r="CW3" s="652" t="s">
        <v>181</v>
      </c>
      <c r="CX3" s="652" t="s">
        <v>182</v>
      </c>
      <c r="CY3" s="652" t="s">
        <v>183</v>
      </c>
      <c r="CZ3" s="652" t="s">
        <v>184</v>
      </c>
      <c r="DA3" s="652" t="s">
        <v>185</v>
      </c>
      <c r="DB3" s="652" t="s">
        <v>186</v>
      </c>
      <c r="DC3" s="652" t="s">
        <v>187</v>
      </c>
      <c r="DD3" s="652" t="s">
        <v>188</v>
      </c>
      <c r="DE3" s="652" t="s">
        <v>189</v>
      </c>
      <c r="DF3" s="652" t="s">
        <v>190</v>
      </c>
      <c r="DG3" s="652" t="s">
        <v>191</v>
      </c>
      <c r="DH3" s="652" t="s">
        <v>192</v>
      </c>
      <c r="DI3" s="651" t="s">
        <v>193</v>
      </c>
    </row>
    <row r="4" spans="1:113" ht="15" customHeight="1">
      <c r="A4" s="645" t="s">
        <v>2</v>
      </c>
      <c r="B4" s="645" t="s">
        <v>218</v>
      </c>
      <c r="C4" s="643" t="s">
        <v>2</v>
      </c>
      <c r="D4" s="643" t="s">
        <v>3</v>
      </c>
      <c r="E4" s="643" t="s">
        <v>4</v>
      </c>
      <c r="F4" s="643" t="s">
        <v>53</v>
      </c>
      <c r="G4" s="643" t="s">
        <v>2</v>
      </c>
      <c r="H4" s="643" t="s">
        <v>3</v>
      </c>
      <c r="I4" s="643" t="s">
        <v>3</v>
      </c>
      <c r="J4" s="643" t="s">
        <v>3</v>
      </c>
      <c r="K4" s="643" t="s">
        <v>2</v>
      </c>
      <c r="L4" s="643" t="s">
        <v>3</v>
      </c>
      <c r="M4" s="643" t="s">
        <v>4</v>
      </c>
      <c r="N4" s="643" t="s">
        <v>53</v>
      </c>
      <c r="O4" s="643" t="s">
        <v>2</v>
      </c>
      <c r="P4" s="643" t="s">
        <v>3</v>
      </c>
      <c r="Q4" s="643" t="s">
        <v>3</v>
      </c>
      <c r="R4" s="643" t="s">
        <v>3</v>
      </c>
      <c r="S4" s="643" t="s">
        <v>2</v>
      </c>
      <c r="T4" s="643" t="s">
        <v>3</v>
      </c>
      <c r="U4" s="643" t="s">
        <v>4</v>
      </c>
      <c r="V4" s="643" t="s">
        <v>53</v>
      </c>
      <c r="W4" s="643" t="s">
        <v>2</v>
      </c>
      <c r="X4" s="643" t="s">
        <v>3</v>
      </c>
      <c r="Y4" s="643" t="s">
        <v>3</v>
      </c>
      <c r="Z4" s="643" t="s">
        <v>3</v>
      </c>
      <c r="AA4" s="643" t="s">
        <v>2</v>
      </c>
      <c r="AB4" s="643" t="s">
        <v>3</v>
      </c>
      <c r="AC4" s="643" t="s">
        <v>4</v>
      </c>
      <c r="AD4" s="643" t="s">
        <v>53</v>
      </c>
      <c r="AE4" s="643" t="s">
        <v>2</v>
      </c>
      <c r="AF4" s="643" t="s">
        <v>3</v>
      </c>
      <c r="AG4" s="643" t="s">
        <v>3</v>
      </c>
      <c r="AH4" s="643" t="s">
        <v>3</v>
      </c>
      <c r="AI4" s="643" t="s">
        <v>2</v>
      </c>
      <c r="AJ4" s="643" t="s">
        <v>3</v>
      </c>
      <c r="AK4" s="643" t="s">
        <v>4</v>
      </c>
      <c r="AL4" s="643" t="s">
        <v>53</v>
      </c>
      <c r="AM4" s="643" t="s">
        <v>2</v>
      </c>
      <c r="AN4" s="643" t="s">
        <v>3</v>
      </c>
      <c r="AO4" s="643" t="s">
        <v>3</v>
      </c>
      <c r="AP4" s="643" t="s">
        <v>3</v>
      </c>
      <c r="AQ4" s="643" t="s">
        <v>2</v>
      </c>
      <c r="AR4" s="643" t="s">
        <v>3</v>
      </c>
      <c r="AS4" s="643" t="s">
        <v>4</v>
      </c>
      <c r="AT4" s="643" t="s">
        <v>53</v>
      </c>
      <c r="AU4" s="643" t="s">
        <v>2</v>
      </c>
      <c r="AV4" s="643" t="s">
        <v>3</v>
      </c>
      <c r="AW4" s="643" t="s">
        <v>3</v>
      </c>
      <c r="AX4" s="643" t="s">
        <v>3</v>
      </c>
      <c r="AY4" s="643" t="s">
        <v>2</v>
      </c>
      <c r="AZ4" s="643" t="s">
        <v>3</v>
      </c>
      <c r="BA4" s="643" t="s">
        <v>4</v>
      </c>
      <c r="BB4" s="643" t="s">
        <v>53</v>
      </c>
      <c r="BC4" s="643" t="s">
        <v>2</v>
      </c>
      <c r="BD4" s="643" t="s">
        <v>3</v>
      </c>
      <c r="BE4" s="643" t="s">
        <v>3</v>
      </c>
      <c r="BF4" s="643" t="s">
        <v>3</v>
      </c>
      <c r="BG4" s="643" t="s">
        <v>2</v>
      </c>
      <c r="BH4" s="643" t="s">
        <v>3</v>
      </c>
      <c r="BI4" s="643" t="s">
        <v>4</v>
      </c>
      <c r="BJ4" s="643" t="s">
        <v>53</v>
      </c>
      <c r="BK4" s="643" t="s">
        <v>2</v>
      </c>
      <c r="BL4" s="643" t="s">
        <v>3</v>
      </c>
      <c r="BM4" s="643" t="s">
        <v>3</v>
      </c>
      <c r="BN4" s="643" t="s">
        <v>3</v>
      </c>
      <c r="BO4" s="643" t="s">
        <v>2</v>
      </c>
      <c r="BP4" s="643" t="s">
        <v>3</v>
      </c>
      <c r="BQ4" s="643" t="s">
        <v>4</v>
      </c>
      <c r="BR4" s="643" t="s">
        <v>53</v>
      </c>
      <c r="BS4" s="643" t="s">
        <v>2</v>
      </c>
      <c r="BT4" s="643" t="s">
        <v>3</v>
      </c>
      <c r="BU4" s="643" t="s">
        <v>3</v>
      </c>
      <c r="BV4" s="643" t="s">
        <v>3</v>
      </c>
      <c r="BW4" s="643" t="s">
        <v>2</v>
      </c>
      <c r="BX4" s="643" t="s">
        <v>3</v>
      </c>
      <c r="BY4" s="643" t="s">
        <v>4</v>
      </c>
      <c r="BZ4" s="643" t="s">
        <v>53</v>
      </c>
      <c r="CA4" s="643" t="s">
        <v>2</v>
      </c>
      <c r="CB4" s="643" t="s">
        <v>3</v>
      </c>
      <c r="CC4" s="643" t="s">
        <v>3</v>
      </c>
      <c r="CD4" s="643" t="s">
        <v>3</v>
      </c>
      <c r="CE4" s="643" t="s">
        <v>2</v>
      </c>
      <c r="CF4" s="643" t="s">
        <v>3</v>
      </c>
      <c r="CG4" s="643" t="s">
        <v>4</v>
      </c>
      <c r="CH4" s="643" t="s">
        <v>53</v>
      </c>
      <c r="CI4" s="643" t="s">
        <v>2</v>
      </c>
      <c r="CJ4" s="643" t="s">
        <v>3</v>
      </c>
      <c r="CK4" s="643" t="s">
        <v>3</v>
      </c>
      <c r="CL4" s="643" t="s">
        <v>3</v>
      </c>
      <c r="CM4" s="643" t="s">
        <v>2</v>
      </c>
      <c r="CN4" s="643" t="s">
        <v>3</v>
      </c>
      <c r="CO4" s="643" t="s">
        <v>4</v>
      </c>
      <c r="CP4" s="643" t="s">
        <v>53</v>
      </c>
      <c r="CQ4" s="643" t="s">
        <v>2</v>
      </c>
      <c r="CR4" s="643" t="s">
        <v>3</v>
      </c>
      <c r="CS4" s="643" t="s">
        <v>3</v>
      </c>
      <c r="CT4" s="643" t="s">
        <v>3</v>
      </c>
      <c r="CU4" s="643" t="s">
        <v>2</v>
      </c>
      <c r="CV4" s="643" t="s">
        <v>3</v>
      </c>
      <c r="CW4" s="643" t="s">
        <v>4</v>
      </c>
      <c r="CX4" s="643" t="s">
        <v>53</v>
      </c>
      <c r="CY4" s="643" t="s">
        <v>2</v>
      </c>
      <c r="CZ4" s="643" t="s">
        <v>3</v>
      </c>
      <c r="DA4" s="643" t="s">
        <v>3</v>
      </c>
      <c r="DB4" s="643" t="s">
        <v>3</v>
      </c>
      <c r="DC4" s="643" t="s">
        <v>2</v>
      </c>
      <c r="DD4" s="643" t="s">
        <v>3</v>
      </c>
      <c r="DE4" s="643" t="s">
        <v>4</v>
      </c>
      <c r="DF4" s="643" t="s">
        <v>53</v>
      </c>
      <c r="DG4" s="643" t="s">
        <v>2</v>
      </c>
      <c r="DH4" s="643" t="s">
        <v>3</v>
      </c>
      <c r="DI4" s="643" t="s">
        <v>3</v>
      </c>
    </row>
    <row r="5" spans="1:113">
      <c r="A5" s="645" t="s">
        <v>218</v>
      </c>
      <c r="B5" s="645" t="s">
        <v>219</v>
      </c>
      <c r="C5" s="643"/>
      <c r="D5" s="643"/>
      <c r="E5" s="643" t="s">
        <v>3</v>
      </c>
      <c r="F5" s="643"/>
      <c r="G5" s="643"/>
      <c r="H5" s="643"/>
      <c r="I5" s="643"/>
      <c r="J5" s="643"/>
      <c r="K5" s="643"/>
      <c r="L5" s="643"/>
      <c r="M5" s="643"/>
      <c r="N5" s="644"/>
      <c r="O5" s="643"/>
      <c r="P5" s="643"/>
      <c r="Q5" s="643"/>
      <c r="R5" s="643"/>
      <c r="S5" s="643"/>
      <c r="T5" s="643"/>
      <c r="U5" s="644"/>
      <c r="V5" s="643"/>
      <c r="W5" s="643"/>
      <c r="X5" s="643"/>
      <c r="Y5" s="643"/>
      <c r="Z5" s="643"/>
      <c r="AA5" s="643"/>
      <c r="AB5" s="643"/>
      <c r="AC5" s="643"/>
      <c r="AD5" s="643"/>
      <c r="AE5" s="643"/>
      <c r="AF5" s="642"/>
      <c r="AG5" s="641"/>
      <c r="AH5" s="641"/>
      <c r="AI5" s="641"/>
      <c r="AJ5" s="641"/>
      <c r="BN5" s="640" t="s">
        <v>3</v>
      </c>
    </row>
    <row r="6" spans="1:113">
      <c r="A6" s="645" t="s">
        <v>219</v>
      </c>
      <c r="B6" s="645" t="s">
        <v>220</v>
      </c>
      <c r="C6" s="643"/>
      <c r="D6" s="643"/>
      <c r="E6" s="643"/>
      <c r="F6" s="643"/>
      <c r="G6" s="643"/>
      <c r="H6" s="643"/>
      <c r="I6" s="643"/>
      <c r="J6" s="643"/>
      <c r="K6" s="643"/>
      <c r="L6" s="643"/>
      <c r="M6" s="643"/>
      <c r="N6" s="644"/>
      <c r="O6" s="643"/>
      <c r="P6" s="643"/>
      <c r="Q6" s="643"/>
      <c r="R6" s="643"/>
      <c r="S6" s="643"/>
      <c r="T6" s="643"/>
      <c r="U6" s="644"/>
      <c r="V6" s="643"/>
      <c r="W6" s="643"/>
      <c r="X6" s="643"/>
      <c r="Y6" s="643"/>
      <c r="Z6" s="643"/>
      <c r="AA6" s="643"/>
      <c r="AB6" s="643"/>
      <c r="AC6" s="643"/>
      <c r="AD6" s="643"/>
      <c r="AE6" s="643"/>
      <c r="AF6" s="650"/>
      <c r="AG6" s="641"/>
      <c r="AH6" s="641"/>
      <c r="AI6" s="641"/>
      <c r="AJ6" s="641"/>
    </row>
    <row r="7" spans="1:113">
      <c r="A7" s="645" t="s">
        <v>220</v>
      </c>
      <c r="B7" s="645" t="s">
        <v>221</v>
      </c>
      <c r="C7" s="643"/>
      <c r="D7" s="643"/>
      <c r="E7" s="643"/>
      <c r="F7" s="643"/>
      <c r="G7" s="643"/>
      <c r="H7" s="643"/>
      <c r="I7" s="643"/>
      <c r="J7" s="643"/>
      <c r="K7" s="643"/>
      <c r="L7" s="643"/>
      <c r="M7" s="643"/>
      <c r="N7" s="644"/>
      <c r="O7" s="643"/>
      <c r="P7" s="643"/>
      <c r="Q7" s="643"/>
      <c r="R7" s="643"/>
      <c r="S7" s="643"/>
      <c r="T7" s="643"/>
      <c r="U7" s="644"/>
      <c r="V7" s="643"/>
      <c r="W7" s="643"/>
      <c r="X7" s="643"/>
      <c r="Y7" s="643"/>
      <c r="Z7" s="643"/>
      <c r="AA7" s="643"/>
      <c r="AB7" s="643"/>
      <c r="AC7" s="643"/>
      <c r="AD7" s="643"/>
      <c r="AE7" s="649"/>
      <c r="AF7" s="648"/>
      <c r="AG7" s="641"/>
      <c r="AH7" s="641"/>
      <c r="AI7" s="641"/>
      <c r="AJ7" s="641"/>
    </row>
    <row r="8" spans="1:113">
      <c r="A8" s="645" t="s">
        <v>221</v>
      </c>
      <c r="B8" s="645" t="s">
        <v>222</v>
      </c>
      <c r="C8" s="643"/>
      <c r="D8" s="643"/>
      <c r="E8" s="643"/>
      <c r="F8" s="643"/>
      <c r="G8" s="643"/>
      <c r="H8" s="643"/>
      <c r="I8" s="643"/>
      <c r="J8" s="643"/>
      <c r="K8" s="643"/>
      <c r="L8" s="643"/>
      <c r="M8" s="643"/>
      <c r="N8" s="644"/>
      <c r="O8" s="643"/>
      <c r="P8" s="643"/>
      <c r="Q8" s="643"/>
      <c r="R8" s="643"/>
      <c r="S8" s="643"/>
      <c r="T8" s="643"/>
      <c r="U8" s="644"/>
      <c r="V8" s="643"/>
      <c r="W8" s="643"/>
      <c r="X8" s="643"/>
      <c r="Y8" s="643"/>
      <c r="Z8" s="643"/>
      <c r="AA8" s="643"/>
      <c r="AB8" s="643"/>
      <c r="AC8" s="643"/>
      <c r="AD8" s="643"/>
      <c r="AE8" s="643"/>
      <c r="AF8" s="642"/>
      <c r="AG8" s="641"/>
      <c r="AH8" s="641"/>
      <c r="AI8" s="641"/>
      <c r="AJ8" s="641"/>
    </row>
    <row r="9" spans="1:113">
      <c r="A9" s="645"/>
      <c r="B9" s="645"/>
      <c r="C9" s="643"/>
      <c r="D9" s="643"/>
      <c r="E9" s="643"/>
      <c r="F9" s="643"/>
      <c r="G9" s="643"/>
      <c r="H9" s="643"/>
      <c r="I9" s="643"/>
      <c r="J9" s="643"/>
      <c r="K9" s="643"/>
      <c r="L9" s="643"/>
      <c r="M9" s="643"/>
      <c r="N9" s="644"/>
      <c r="O9" s="643"/>
      <c r="P9" s="643"/>
      <c r="Q9" s="643"/>
      <c r="R9" s="643"/>
      <c r="S9" s="643"/>
      <c r="T9" s="643"/>
      <c r="U9" s="644"/>
      <c r="V9" s="643"/>
      <c r="W9" s="643"/>
      <c r="X9" s="643"/>
      <c r="Y9" s="643"/>
      <c r="Z9" s="643"/>
      <c r="AA9" s="643"/>
      <c r="AB9" s="643"/>
      <c r="AC9" s="643"/>
      <c r="AD9" s="643"/>
      <c r="AE9" s="643"/>
      <c r="AF9" s="642"/>
      <c r="AG9" s="641"/>
      <c r="AH9" s="641"/>
      <c r="AI9" s="641"/>
      <c r="AJ9" s="641"/>
    </row>
    <row r="10" spans="1:113">
      <c r="A10" s="645"/>
      <c r="B10" s="645"/>
      <c r="C10" s="643"/>
      <c r="D10" s="643"/>
      <c r="E10" s="643"/>
      <c r="F10" s="643"/>
      <c r="G10" s="643"/>
      <c r="H10" s="643"/>
      <c r="I10" s="643"/>
      <c r="J10" s="643"/>
      <c r="K10" s="643"/>
      <c r="L10" s="643"/>
      <c r="M10" s="643"/>
      <c r="N10" s="644"/>
      <c r="O10" s="643"/>
      <c r="P10" s="643"/>
      <c r="Q10" s="643"/>
      <c r="R10" s="643"/>
      <c r="S10" s="643"/>
      <c r="T10" s="643"/>
      <c r="U10" s="644"/>
      <c r="V10" s="643"/>
      <c r="W10" s="643"/>
      <c r="X10" s="643"/>
      <c r="Y10" s="643"/>
      <c r="Z10" s="643"/>
      <c r="AA10" s="643"/>
      <c r="AB10" s="643"/>
      <c r="AC10" s="643"/>
      <c r="AD10" s="643"/>
      <c r="AE10" s="643"/>
      <c r="AF10" s="642"/>
      <c r="AG10" s="641"/>
      <c r="AH10" s="641"/>
      <c r="AI10" s="641"/>
      <c r="AJ10" s="641"/>
    </row>
    <row r="11" spans="1:113">
      <c r="A11" s="645"/>
      <c r="B11" s="645"/>
      <c r="C11" s="643"/>
      <c r="D11" s="643"/>
      <c r="E11" s="643"/>
      <c r="F11" s="643"/>
      <c r="G11" s="643"/>
      <c r="H11" s="643"/>
      <c r="I11" s="643"/>
      <c r="J11" s="643"/>
      <c r="K11" s="643"/>
      <c r="L11" s="643"/>
      <c r="M11" s="643"/>
      <c r="N11" s="644"/>
      <c r="O11" s="643"/>
      <c r="P11" s="643"/>
      <c r="Q11" s="643"/>
      <c r="R11" s="643"/>
      <c r="S11" s="643"/>
      <c r="T11" s="643"/>
      <c r="U11" s="644"/>
      <c r="V11" s="643"/>
      <c r="W11" s="643"/>
      <c r="X11" s="643"/>
      <c r="Y11" s="643"/>
      <c r="Z11" s="643"/>
      <c r="AA11" s="643"/>
      <c r="AB11" s="643"/>
      <c r="AC11" s="643"/>
      <c r="AD11" s="643"/>
      <c r="AE11" s="643"/>
      <c r="AF11" s="642"/>
      <c r="AG11" s="641"/>
      <c r="AH11" s="641"/>
      <c r="AI11" s="641"/>
      <c r="AJ11" s="641"/>
    </row>
    <row r="12" spans="1:113">
      <c r="A12" s="645"/>
      <c r="B12" s="645"/>
      <c r="C12" s="643"/>
      <c r="D12" s="643"/>
      <c r="E12" s="643"/>
      <c r="F12" s="643"/>
      <c r="G12" s="643"/>
      <c r="H12" s="643"/>
      <c r="I12" s="643"/>
      <c r="J12" s="643"/>
      <c r="K12" s="643"/>
      <c r="L12" s="643"/>
      <c r="M12" s="643"/>
      <c r="N12" s="644"/>
      <c r="O12" s="643"/>
      <c r="P12" s="643"/>
      <c r="Q12" s="643"/>
      <c r="R12" s="643"/>
      <c r="S12" s="643"/>
      <c r="T12" s="643"/>
      <c r="U12" s="644"/>
      <c r="V12" s="643"/>
      <c r="W12" s="643"/>
      <c r="X12" s="643"/>
      <c r="Y12" s="643"/>
      <c r="Z12" s="643"/>
      <c r="AA12" s="643"/>
      <c r="AB12" s="643"/>
      <c r="AC12" s="643"/>
      <c r="AD12" s="643"/>
      <c r="AE12" s="643"/>
      <c r="AF12" s="642"/>
      <c r="AG12" s="641"/>
      <c r="AH12" s="641"/>
      <c r="AI12" s="641"/>
      <c r="AJ12" s="641"/>
    </row>
    <row r="13" spans="1:113">
      <c r="A13" s="645"/>
      <c r="B13" s="645"/>
      <c r="C13" s="643"/>
      <c r="D13" s="643"/>
      <c r="E13" s="643"/>
      <c r="F13" s="643"/>
      <c r="G13" s="643"/>
      <c r="H13" s="643"/>
      <c r="I13" s="643"/>
      <c r="J13" s="643"/>
      <c r="K13" s="643"/>
      <c r="L13" s="647"/>
      <c r="M13" s="643"/>
      <c r="N13" s="644"/>
      <c r="O13" s="643"/>
      <c r="P13" s="643"/>
      <c r="Q13" s="643"/>
      <c r="R13" s="643"/>
      <c r="S13" s="643"/>
      <c r="T13" s="643"/>
      <c r="U13" s="644"/>
      <c r="V13" s="643"/>
      <c r="W13" s="643"/>
      <c r="X13" s="643"/>
      <c r="Y13" s="643"/>
      <c r="Z13" s="643"/>
      <c r="AA13" s="643"/>
      <c r="AB13" s="643"/>
      <c r="AC13" s="643"/>
      <c r="AD13" s="643"/>
      <c r="AE13" s="643"/>
      <c r="AF13" s="642"/>
      <c r="AG13" s="641"/>
      <c r="AH13" s="641"/>
      <c r="AI13" s="641"/>
      <c r="AJ13" s="641"/>
    </row>
    <row r="14" spans="1:113">
      <c r="A14" s="645"/>
      <c r="B14" s="645"/>
      <c r="C14" s="643"/>
      <c r="D14" s="643"/>
      <c r="E14" s="643"/>
      <c r="F14" s="643"/>
      <c r="G14" s="643"/>
      <c r="H14" s="643"/>
      <c r="I14" s="643"/>
      <c r="J14" s="643"/>
      <c r="K14" s="643"/>
      <c r="L14" s="647"/>
      <c r="M14" s="643"/>
      <c r="N14" s="644"/>
      <c r="O14" s="643"/>
      <c r="P14" s="643"/>
      <c r="Q14" s="643"/>
      <c r="R14" s="643"/>
      <c r="S14" s="643"/>
      <c r="T14" s="643"/>
      <c r="U14" s="644"/>
      <c r="V14" s="643"/>
      <c r="W14" s="643"/>
      <c r="X14" s="643"/>
      <c r="Y14" s="643"/>
      <c r="Z14" s="643"/>
      <c r="AA14" s="643"/>
      <c r="AB14" s="643"/>
      <c r="AC14" s="643"/>
      <c r="AD14" s="643"/>
      <c r="AE14" s="643"/>
      <c r="AF14" s="642"/>
      <c r="AG14" s="641"/>
      <c r="AH14" s="641"/>
      <c r="AI14" s="641"/>
      <c r="AJ14" s="641"/>
    </row>
    <row r="15" spans="1:113">
      <c r="A15" s="645"/>
      <c r="B15" s="645"/>
      <c r="C15" s="643"/>
      <c r="D15" s="643"/>
      <c r="E15" s="643"/>
      <c r="F15" s="643"/>
      <c r="G15" s="643"/>
      <c r="H15" s="643"/>
      <c r="I15" s="643"/>
      <c r="J15" s="643"/>
      <c r="K15" s="643"/>
      <c r="L15" s="647"/>
      <c r="M15" s="643"/>
      <c r="N15" s="644"/>
      <c r="O15" s="643"/>
      <c r="P15" s="643"/>
      <c r="Q15" s="643"/>
      <c r="R15" s="643"/>
      <c r="S15" s="643"/>
      <c r="T15" s="643"/>
      <c r="U15" s="644"/>
      <c r="V15" s="643"/>
      <c r="W15" s="643"/>
      <c r="X15" s="643"/>
      <c r="Y15" s="643"/>
      <c r="Z15" s="643"/>
      <c r="AA15" s="643"/>
      <c r="AB15" s="643"/>
      <c r="AC15" s="643"/>
      <c r="AD15" s="643"/>
      <c r="AE15" s="643"/>
      <c r="AF15" s="642"/>
      <c r="AG15" s="641"/>
      <c r="AH15" s="641"/>
      <c r="AI15" s="641"/>
      <c r="AJ15" s="641"/>
    </row>
    <row r="16" spans="1:113">
      <c r="A16" s="645"/>
      <c r="B16" s="645"/>
      <c r="C16" s="643"/>
      <c r="D16" s="643"/>
      <c r="E16" s="643"/>
      <c r="F16" s="643"/>
      <c r="G16" s="643"/>
      <c r="H16" s="643"/>
      <c r="I16" s="643"/>
      <c r="J16" s="643"/>
      <c r="K16" s="643"/>
      <c r="L16" s="647"/>
      <c r="M16" s="643"/>
      <c r="N16" s="644"/>
      <c r="O16" s="643"/>
      <c r="P16" s="643"/>
      <c r="Q16" s="643"/>
      <c r="R16" s="643"/>
      <c r="S16" s="643"/>
      <c r="T16" s="643"/>
      <c r="U16" s="644"/>
      <c r="V16" s="643"/>
      <c r="W16" s="643"/>
      <c r="X16" s="643"/>
      <c r="Y16" s="643"/>
      <c r="Z16" s="643"/>
      <c r="AA16" s="643"/>
      <c r="AB16" s="643"/>
      <c r="AC16" s="643"/>
      <c r="AD16" s="643"/>
      <c r="AE16" s="643"/>
      <c r="AF16" s="642"/>
      <c r="AG16" s="641"/>
      <c r="AH16" s="641"/>
      <c r="AI16" s="641"/>
      <c r="AJ16" s="641"/>
    </row>
    <row r="17" spans="1:36">
      <c r="A17" s="645"/>
      <c r="B17" s="645"/>
      <c r="C17" s="643"/>
      <c r="D17" s="643"/>
      <c r="E17" s="643"/>
      <c r="F17" s="643"/>
      <c r="G17" s="643"/>
      <c r="H17" s="643"/>
      <c r="I17" s="643"/>
      <c r="J17" s="643"/>
      <c r="K17" s="643"/>
      <c r="L17" s="647"/>
      <c r="M17" s="643"/>
      <c r="N17" s="644"/>
      <c r="O17" s="643"/>
      <c r="P17" s="643"/>
      <c r="Q17" s="643"/>
      <c r="R17" s="643"/>
      <c r="S17" s="643"/>
      <c r="T17" s="643"/>
      <c r="U17" s="644"/>
      <c r="V17" s="643"/>
      <c r="W17" s="643"/>
      <c r="X17" s="643"/>
      <c r="Y17" s="643"/>
      <c r="Z17" s="643"/>
      <c r="AA17" s="643"/>
      <c r="AB17" s="643"/>
      <c r="AC17" s="643"/>
      <c r="AD17" s="643"/>
      <c r="AE17" s="643"/>
      <c r="AF17" s="642"/>
      <c r="AG17" s="641"/>
      <c r="AH17" s="641"/>
      <c r="AI17" s="641"/>
      <c r="AJ17" s="641"/>
    </row>
    <row r="18" spans="1:36">
      <c r="A18" s="645"/>
      <c r="B18" s="645"/>
      <c r="C18" s="643"/>
      <c r="D18" s="643"/>
      <c r="E18" s="643"/>
      <c r="F18" s="643"/>
      <c r="G18" s="643"/>
      <c r="H18" s="643"/>
      <c r="I18" s="643"/>
      <c r="J18" s="643"/>
      <c r="K18" s="643"/>
      <c r="L18" s="647"/>
      <c r="M18" s="643"/>
      <c r="N18" s="644"/>
      <c r="O18" s="643"/>
      <c r="P18" s="643"/>
      <c r="Q18" s="643"/>
      <c r="R18" s="643"/>
      <c r="S18" s="643"/>
      <c r="T18" s="643"/>
      <c r="U18" s="644"/>
      <c r="V18" s="643"/>
      <c r="W18" s="643"/>
      <c r="X18" s="643"/>
      <c r="Y18" s="643"/>
      <c r="Z18" s="643"/>
      <c r="AA18" s="643"/>
      <c r="AB18" s="643"/>
      <c r="AC18" s="643"/>
      <c r="AD18" s="643"/>
      <c r="AE18" s="643"/>
      <c r="AF18" s="642"/>
      <c r="AG18" s="641"/>
      <c r="AH18" s="641"/>
      <c r="AI18" s="641"/>
      <c r="AJ18" s="641"/>
    </row>
    <row r="19" spans="1:36">
      <c r="A19" s="645"/>
      <c r="B19" s="645"/>
      <c r="C19" s="643"/>
      <c r="D19" s="643"/>
      <c r="E19" s="643"/>
      <c r="F19" s="643"/>
      <c r="G19" s="643"/>
      <c r="H19" s="643"/>
      <c r="I19" s="643"/>
      <c r="J19" s="643"/>
      <c r="K19" s="643"/>
      <c r="L19" s="647"/>
      <c r="M19" s="643"/>
      <c r="N19" s="644"/>
      <c r="O19" s="643"/>
      <c r="P19" s="643"/>
      <c r="Q19" s="643"/>
      <c r="R19" s="643"/>
      <c r="S19" s="643"/>
      <c r="T19" s="643"/>
      <c r="U19" s="644"/>
      <c r="V19" s="643"/>
      <c r="W19" s="643"/>
      <c r="X19" s="643"/>
      <c r="Y19" s="643"/>
      <c r="Z19" s="643"/>
      <c r="AA19" s="643"/>
      <c r="AB19" s="643"/>
      <c r="AC19" s="643"/>
      <c r="AD19" s="643"/>
      <c r="AE19" s="643"/>
      <c r="AF19" s="642"/>
      <c r="AG19" s="641"/>
      <c r="AH19" s="641"/>
      <c r="AI19" s="641"/>
      <c r="AJ19" s="641"/>
    </row>
    <row r="20" spans="1:36">
      <c r="A20" s="645"/>
      <c r="B20" s="645"/>
      <c r="C20" s="643"/>
      <c r="D20" s="643"/>
      <c r="E20" s="643"/>
      <c r="F20" s="643"/>
      <c r="G20" s="643"/>
      <c r="H20" s="643"/>
      <c r="I20" s="643"/>
      <c r="J20" s="643"/>
      <c r="K20" s="643"/>
      <c r="L20" s="647"/>
      <c r="M20" s="643"/>
      <c r="N20" s="644"/>
      <c r="O20" s="643"/>
      <c r="P20" s="643"/>
      <c r="Q20" s="643"/>
      <c r="R20" s="643"/>
      <c r="S20" s="643"/>
      <c r="T20" s="643"/>
      <c r="U20" s="644"/>
      <c r="V20" s="643"/>
      <c r="W20" s="643"/>
      <c r="X20" s="643"/>
      <c r="Y20" s="643"/>
      <c r="Z20" s="643"/>
      <c r="AA20" s="643"/>
      <c r="AB20" s="643"/>
      <c r="AC20" s="643"/>
      <c r="AD20" s="643"/>
      <c r="AE20" s="643"/>
      <c r="AF20" s="642"/>
      <c r="AG20" s="641"/>
      <c r="AH20" s="641"/>
      <c r="AI20" s="641"/>
      <c r="AJ20" s="641"/>
    </row>
    <row r="21" spans="1:36">
      <c r="A21" s="645"/>
      <c r="B21" s="645"/>
      <c r="C21" s="643"/>
      <c r="D21" s="643"/>
      <c r="E21" s="643"/>
      <c r="F21" s="643"/>
      <c r="G21" s="643"/>
      <c r="H21" s="643"/>
      <c r="I21" s="643"/>
      <c r="J21" s="643"/>
      <c r="K21" s="643"/>
      <c r="L21" s="647"/>
      <c r="M21" s="643"/>
      <c r="N21" s="644"/>
      <c r="O21" s="643"/>
      <c r="P21" s="643"/>
      <c r="Q21" s="643"/>
      <c r="R21" s="643"/>
      <c r="S21" s="643"/>
      <c r="T21" s="643"/>
      <c r="U21" s="644"/>
      <c r="V21" s="643"/>
      <c r="W21" s="643"/>
      <c r="X21" s="643"/>
      <c r="Y21" s="643"/>
      <c r="Z21" s="643"/>
      <c r="AA21" s="643"/>
      <c r="AB21" s="643"/>
      <c r="AC21" s="643"/>
      <c r="AD21" s="643"/>
      <c r="AE21" s="643"/>
      <c r="AF21" s="642"/>
      <c r="AG21" s="641"/>
      <c r="AH21" s="641"/>
      <c r="AI21" s="641"/>
      <c r="AJ21" s="641"/>
    </row>
    <row r="22" spans="1:36">
      <c r="A22" s="645"/>
      <c r="B22" s="645"/>
      <c r="C22" s="643"/>
      <c r="D22" s="643"/>
      <c r="E22" s="643"/>
      <c r="F22" s="643"/>
      <c r="G22" s="643"/>
      <c r="H22" s="643"/>
      <c r="I22" s="643"/>
      <c r="J22" s="643"/>
      <c r="K22" s="643"/>
      <c r="L22" s="647"/>
      <c r="M22" s="643"/>
      <c r="N22" s="644"/>
      <c r="O22" s="643"/>
      <c r="P22" s="643"/>
      <c r="Q22" s="643"/>
      <c r="R22" s="643"/>
      <c r="S22" s="643"/>
      <c r="T22" s="643"/>
      <c r="U22" s="644"/>
      <c r="V22" s="643"/>
      <c r="W22" s="643"/>
      <c r="X22" s="643"/>
      <c r="Y22" s="643"/>
      <c r="Z22" s="643"/>
      <c r="AA22" s="643"/>
      <c r="AB22" s="643"/>
      <c r="AC22" s="643"/>
      <c r="AD22" s="643"/>
      <c r="AE22" s="643"/>
      <c r="AF22" s="642"/>
      <c r="AG22" s="641"/>
      <c r="AH22" s="641"/>
      <c r="AI22" s="641"/>
      <c r="AJ22" s="641"/>
    </row>
    <row r="23" spans="1:36">
      <c r="A23" s="645"/>
      <c r="B23" s="645"/>
      <c r="C23" s="643"/>
      <c r="D23" s="643"/>
      <c r="E23" s="643"/>
      <c r="F23" s="643"/>
      <c r="G23" s="643"/>
      <c r="H23" s="643"/>
      <c r="I23" s="643"/>
      <c r="J23" s="643"/>
      <c r="K23" s="643"/>
      <c r="L23" s="647"/>
      <c r="M23" s="643"/>
      <c r="N23" s="644"/>
      <c r="O23" s="643"/>
      <c r="P23" s="643"/>
      <c r="Q23" s="643"/>
      <c r="R23" s="643"/>
      <c r="S23" s="643"/>
      <c r="T23" s="643"/>
      <c r="U23" s="644"/>
      <c r="V23" s="643"/>
      <c r="W23" s="643"/>
      <c r="X23" s="643"/>
      <c r="Y23" s="643"/>
      <c r="Z23" s="643"/>
      <c r="AA23" s="643"/>
      <c r="AB23" s="643"/>
      <c r="AC23" s="643"/>
      <c r="AD23" s="643"/>
      <c r="AE23" s="643"/>
      <c r="AF23" s="642"/>
      <c r="AG23" s="641"/>
      <c r="AH23" s="641"/>
      <c r="AI23" s="641"/>
      <c r="AJ23" s="641"/>
    </row>
    <row r="24" spans="1:36">
      <c r="A24" s="645"/>
      <c r="B24" s="645"/>
      <c r="C24" s="643"/>
      <c r="D24" s="643"/>
      <c r="E24" s="643"/>
      <c r="F24" s="643"/>
      <c r="G24" s="643"/>
      <c r="H24" s="643"/>
      <c r="I24" s="643"/>
      <c r="J24" s="643"/>
      <c r="K24" s="643"/>
      <c r="L24" s="647"/>
      <c r="M24" s="643"/>
      <c r="N24" s="644"/>
      <c r="O24" s="643"/>
      <c r="P24" s="643"/>
      <c r="Q24" s="643"/>
      <c r="R24" s="643"/>
      <c r="S24" s="643"/>
      <c r="T24" s="643"/>
      <c r="U24" s="644"/>
      <c r="V24" s="643"/>
      <c r="W24" s="643"/>
      <c r="X24" s="643"/>
      <c r="Y24" s="643"/>
      <c r="Z24" s="643"/>
      <c r="AA24" s="643"/>
      <c r="AB24" s="643"/>
      <c r="AC24" s="643"/>
      <c r="AD24" s="643"/>
      <c r="AE24" s="643"/>
      <c r="AF24" s="642"/>
      <c r="AG24" s="641"/>
      <c r="AH24" s="641"/>
      <c r="AI24" s="641"/>
      <c r="AJ24" s="641"/>
    </row>
    <row r="25" spans="1:36">
      <c r="A25" s="645"/>
      <c r="B25" s="645"/>
      <c r="C25" s="643"/>
      <c r="D25" s="643"/>
      <c r="E25" s="643"/>
      <c r="F25" s="643"/>
      <c r="G25" s="643"/>
      <c r="H25" s="643"/>
      <c r="I25" s="643"/>
      <c r="J25" s="643"/>
      <c r="K25" s="643"/>
      <c r="L25" s="643"/>
      <c r="M25" s="643"/>
      <c r="N25" s="644"/>
      <c r="O25" s="643"/>
      <c r="P25" s="643"/>
      <c r="Q25" s="643"/>
      <c r="R25" s="643"/>
      <c r="S25" s="643"/>
      <c r="T25" s="643"/>
      <c r="U25" s="644"/>
      <c r="V25" s="643"/>
      <c r="W25" s="643"/>
      <c r="X25" s="643"/>
      <c r="Y25" s="643"/>
      <c r="Z25" s="643"/>
      <c r="AA25" s="643"/>
      <c r="AB25" s="643"/>
      <c r="AC25" s="643"/>
      <c r="AD25" s="643"/>
      <c r="AE25" s="643"/>
      <c r="AF25" s="642"/>
      <c r="AG25" s="641"/>
      <c r="AH25" s="641"/>
      <c r="AI25" s="641"/>
      <c r="AJ25" s="641"/>
    </row>
    <row r="26" spans="1:36">
      <c r="A26" s="645"/>
      <c r="B26" s="645"/>
      <c r="C26" s="643"/>
      <c r="D26" s="643"/>
      <c r="E26" s="643"/>
      <c r="F26" s="643"/>
      <c r="G26" s="643"/>
      <c r="H26" s="643"/>
      <c r="I26" s="643"/>
      <c r="J26" s="643"/>
      <c r="K26" s="643"/>
      <c r="L26" s="643"/>
      <c r="M26" s="643"/>
      <c r="N26" s="644"/>
      <c r="O26" s="643"/>
      <c r="P26" s="643"/>
      <c r="Q26" s="643"/>
      <c r="R26" s="643"/>
      <c r="S26" s="643"/>
      <c r="T26" s="643"/>
      <c r="U26" s="644"/>
      <c r="V26" s="643"/>
      <c r="W26" s="643"/>
      <c r="X26" s="643"/>
      <c r="Y26" s="643"/>
      <c r="Z26" s="643"/>
      <c r="AA26" s="643"/>
      <c r="AB26" s="643"/>
      <c r="AC26" s="643"/>
      <c r="AD26" s="643"/>
      <c r="AE26" s="643"/>
      <c r="AF26" s="642"/>
      <c r="AG26" s="646"/>
      <c r="AH26" s="646"/>
      <c r="AI26" s="646"/>
      <c r="AJ26" s="646"/>
    </row>
    <row r="27" spans="1:36">
      <c r="A27" s="645"/>
      <c r="B27" s="645"/>
      <c r="C27" s="643"/>
      <c r="D27" s="643"/>
      <c r="E27" s="643"/>
      <c r="F27" s="643"/>
      <c r="G27" s="643"/>
      <c r="H27" s="643"/>
      <c r="I27" s="643"/>
      <c r="J27" s="643"/>
      <c r="K27" s="643"/>
      <c r="L27" s="643"/>
      <c r="M27" s="643"/>
      <c r="N27" s="644"/>
      <c r="O27" s="643"/>
      <c r="P27" s="643"/>
      <c r="Q27" s="643"/>
      <c r="R27" s="643"/>
      <c r="S27" s="643"/>
      <c r="T27" s="643"/>
      <c r="U27" s="644"/>
      <c r="V27" s="643"/>
      <c r="W27" s="643"/>
      <c r="X27" s="643"/>
      <c r="Y27" s="643"/>
      <c r="Z27" s="643"/>
      <c r="AA27" s="643"/>
      <c r="AB27" s="643"/>
      <c r="AC27" s="643"/>
      <c r="AD27" s="643"/>
      <c r="AE27" s="643"/>
      <c r="AF27" s="642"/>
      <c r="AG27" s="641"/>
      <c r="AH27" s="641"/>
      <c r="AI27" s="641"/>
      <c r="AJ27" s="641"/>
    </row>
    <row r="28" spans="1:36">
      <c r="A28" s="645"/>
      <c r="B28" s="645"/>
      <c r="C28" s="643"/>
      <c r="D28" s="643"/>
      <c r="E28" s="643"/>
      <c r="F28" s="643"/>
      <c r="G28" s="643"/>
      <c r="H28" s="643"/>
      <c r="I28" s="643"/>
      <c r="J28" s="643"/>
      <c r="K28" s="643"/>
      <c r="L28" s="643"/>
      <c r="M28" s="643"/>
      <c r="N28" s="644"/>
      <c r="O28" s="643"/>
      <c r="P28" s="643"/>
      <c r="Q28" s="643"/>
      <c r="R28" s="643"/>
      <c r="S28" s="643"/>
      <c r="T28" s="643"/>
      <c r="U28" s="644"/>
      <c r="V28" s="643"/>
      <c r="W28" s="643"/>
      <c r="X28" s="643"/>
      <c r="Y28" s="643"/>
      <c r="Z28" s="643"/>
      <c r="AA28" s="643"/>
      <c r="AB28" s="643"/>
      <c r="AC28" s="643"/>
      <c r="AD28" s="643"/>
      <c r="AE28" s="643"/>
      <c r="AF28" s="642"/>
      <c r="AG28" s="641"/>
      <c r="AH28" s="641"/>
      <c r="AI28" s="641"/>
      <c r="AJ28" s="641"/>
    </row>
    <row r="29" spans="1:36">
      <c r="A29" s="645"/>
      <c r="B29" s="645"/>
      <c r="C29" s="643"/>
      <c r="D29" s="643"/>
      <c r="E29" s="643"/>
      <c r="F29" s="643"/>
      <c r="G29" s="643"/>
      <c r="H29" s="643"/>
      <c r="I29" s="643"/>
      <c r="J29" s="643"/>
      <c r="K29" s="643"/>
      <c r="L29" s="643"/>
      <c r="M29" s="643"/>
      <c r="N29" s="644"/>
      <c r="O29" s="643"/>
      <c r="P29" s="643"/>
      <c r="Q29" s="643"/>
      <c r="R29" s="643"/>
      <c r="S29" s="643"/>
      <c r="T29" s="643"/>
      <c r="U29" s="644"/>
      <c r="V29" s="643"/>
      <c r="W29" s="643"/>
      <c r="X29" s="643"/>
      <c r="Y29" s="643"/>
      <c r="Z29" s="643"/>
      <c r="AA29" s="643"/>
      <c r="AB29" s="643"/>
      <c r="AC29" s="643"/>
      <c r="AD29" s="643"/>
      <c r="AE29" s="643"/>
      <c r="AF29" s="642"/>
      <c r="AG29" s="641"/>
      <c r="AH29" s="641"/>
      <c r="AI29" s="641"/>
      <c r="AJ29" s="641"/>
    </row>
    <row r="30" spans="1:36">
      <c r="A30" s="645"/>
      <c r="B30" s="645"/>
      <c r="C30" s="643"/>
      <c r="D30" s="643"/>
      <c r="E30" s="643"/>
      <c r="F30" s="643"/>
      <c r="G30" s="643"/>
      <c r="H30" s="643"/>
      <c r="I30" s="643"/>
      <c r="J30" s="643"/>
      <c r="K30" s="643"/>
      <c r="L30" s="643"/>
      <c r="M30" s="643"/>
      <c r="N30" s="644"/>
      <c r="O30" s="643"/>
      <c r="P30" s="643"/>
      <c r="Q30" s="643"/>
      <c r="R30" s="643"/>
      <c r="S30" s="643"/>
      <c r="T30" s="643"/>
      <c r="U30" s="644"/>
      <c r="V30" s="643"/>
      <c r="W30" s="643"/>
      <c r="X30" s="643"/>
      <c r="Y30" s="643"/>
      <c r="Z30" s="643"/>
      <c r="AA30" s="643"/>
      <c r="AB30" s="643"/>
      <c r="AC30" s="643"/>
      <c r="AD30" s="643"/>
      <c r="AE30" s="643"/>
      <c r="AF30" s="642"/>
      <c r="AG30" s="641"/>
      <c r="AH30" s="641"/>
      <c r="AI30" s="641"/>
      <c r="AJ30" s="641"/>
    </row>
    <row r="31" spans="1:36">
      <c r="A31" s="645"/>
      <c r="B31" s="645"/>
      <c r="C31" s="643"/>
      <c r="D31" s="643"/>
      <c r="E31" s="643"/>
      <c r="F31" s="643"/>
      <c r="G31" s="643"/>
      <c r="H31" s="643"/>
      <c r="I31" s="643"/>
      <c r="J31" s="643"/>
      <c r="K31" s="643"/>
      <c r="L31" s="643"/>
      <c r="M31" s="643"/>
      <c r="N31" s="644"/>
      <c r="O31" s="643"/>
      <c r="P31" s="643"/>
      <c r="Q31" s="643"/>
      <c r="R31" s="643"/>
      <c r="S31" s="643"/>
      <c r="T31" s="643"/>
      <c r="U31" s="644"/>
      <c r="V31" s="643"/>
      <c r="W31" s="643"/>
      <c r="X31" s="643"/>
      <c r="Y31" s="643"/>
      <c r="Z31" s="643"/>
      <c r="AA31" s="643"/>
      <c r="AB31" s="643"/>
      <c r="AC31" s="643"/>
      <c r="AD31" s="643"/>
      <c r="AE31" s="643"/>
      <c r="AF31" s="642"/>
      <c r="AG31" s="641"/>
      <c r="AH31" s="641"/>
      <c r="AI31" s="641"/>
      <c r="AJ31" s="641"/>
    </row>
    <row r="32" spans="1:36">
      <c r="A32" s="645"/>
      <c r="B32" s="645"/>
      <c r="C32" s="643"/>
      <c r="D32" s="643"/>
      <c r="E32" s="643"/>
      <c r="F32" s="643"/>
      <c r="G32" s="643"/>
      <c r="H32" s="643"/>
      <c r="I32" s="643"/>
      <c r="J32" s="643"/>
      <c r="K32" s="643"/>
      <c r="L32" s="643"/>
      <c r="M32" s="643"/>
      <c r="N32" s="644"/>
      <c r="O32" s="643"/>
      <c r="P32" s="643"/>
      <c r="Q32" s="643"/>
      <c r="R32" s="643"/>
      <c r="S32" s="643"/>
      <c r="T32" s="643"/>
      <c r="U32" s="644"/>
      <c r="V32" s="643"/>
      <c r="W32" s="643"/>
      <c r="X32" s="643"/>
      <c r="Y32" s="643"/>
      <c r="Z32" s="643"/>
      <c r="AA32" s="643"/>
      <c r="AB32" s="643"/>
      <c r="AC32" s="643"/>
      <c r="AD32" s="643"/>
      <c r="AE32" s="643"/>
      <c r="AF32" s="642"/>
      <c r="AG32" s="641"/>
      <c r="AH32" s="641"/>
      <c r="AI32" s="641"/>
      <c r="AJ32" s="641"/>
    </row>
    <row r="33" spans="1:36">
      <c r="A33" s="645"/>
      <c r="B33" s="645"/>
      <c r="C33" s="643"/>
      <c r="D33" s="643"/>
      <c r="E33" s="643"/>
      <c r="F33" s="643"/>
      <c r="G33" s="643"/>
      <c r="H33" s="643"/>
      <c r="I33" s="643"/>
      <c r="J33" s="643"/>
      <c r="K33" s="643"/>
      <c r="L33" s="643"/>
      <c r="M33" s="643"/>
      <c r="N33" s="644"/>
      <c r="O33" s="643"/>
      <c r="P33" s="643"/>
      <c r="Q33" s="643"/>
      <c r="R33" s="643"/>
      <c r="S33" s="643"/>
      <c r="T33" s="643"/>
      <c r="U33" s="644"/>
      <c r="V33" s="643"/>
      <c r="W33" s="643"/>
      <c r="X33" s="643"/>
      <c r="Y33" s="643"/>
      <c r="Z33" s="643"/>
      <c r="AA33" s="643"/>
      <c r="AB33" s="643"/>
      <c r="AC33" s="643"/>
      <c r="AD33" s="643"/>
      <c r="AE33" s="643"/>
      <c r="AF33" s="642"/>
      <c r="AG33" s="646"/>
      <c r="AH33" s="646"/>
      <c r="AI33" s="646"/>
      <c r="AJ33" s="646"/>
    </row>
    <row r="34" spans="1:36">
      <c r="A34" s="645"/>
      <c r="B34" s="645"/>
      <c r="C34" s="643"/>
      <c r="D34" s="643"/>
      <c r="E34" s="643"/>
      <c r="F34" s="643"/>
      <c r="G34" s="643"/>
      <c r="H34" s="643"/>
      <c r="I34" s="643"/>
      <c r="J34" s="643"/>
      <c r="K34" s="643"/>
      <c r="L34" s="643"/>
      <c r="M34" s="643"/>
      <c r="N34" s="644"/>
      <c r="O34" s="643"/>
      <c r="P34" s="643"/>
      <c r="Q34" s="643"/>
      <c r="R34" s="643"/>
      <c r="S34" s="643"/>
      <c r="T34" s="643"/>
      <c r="U34" s="644"/>
      <c r="V34" s="643"/>
      <c r="W34" s="643"/>
      <c r="X34" s="643"/>
      <c r="Y34" s="643"/>
      <c r="Z34" s="643"/>
      <c r="AA34" s="643"/>
      <c r="AB34" s="643"/>
      <c r="AC34" s="643"/>
      <c r="AD34" s="643"/>
      <c r="AE34" s="643"/>
      <c r="AF34" s="642"/>
      <c r="AG34" s="646"/>
      <c r="AH34" s="646"/>
      <c r="AI34" s="646"/>
      <c r="AJ34" s="646"/>
    </row>
    <row r="35" spans="1:36">
      <c r="A35" s="645"/>
      <c r="B35" s="645"/>
      <c r="C35" s="643"/>
      <c r="D35" s="643"/>
      <c r="E35" s="643"/>
      <c r="F35" s="643"/>
      <c r="G35" s="643"/>
      <c r="H35" s="643"/>
      <c r="I35" s="643"/>
      <c r="J35" s="643"/>
      <c r="K35" s="643"/>
      <c r="L35" s="643"/>
      <c r="M35" s="643"/>
      <c r="N35" s="644"/>
      <c r="O35" s="643"/>
      <c r="P35" s="643"/>
      <c r="Q35" s="643"/>
      <c r="R35" s="643"/>
      <c r="S35" s="643"/>
      <c r="T35" s="643"/>
      <c r="U35" s="644"/>
      <c r="V35" s="643"/>
      <c r="W35" s="643"/>
      <c r="X35" s="643"/>
      <c r="Y35" s="643"/>
      <c r="Z35" s="643"/>
      <c r="AA35" s="643"/>
      <c r="AB35" s="643"/>
      <c r="AC35" s="643"/>
      <c r="AD35" s="643"/>
      <c r="AE35" s="643"/>
      <c r="AF35" s="642"/>
      <c r="AG35" s="641"/>
      <c r="AH35" s="641"/>
      <c r="AI35" s="641"/>
      <c r="AJ35" s="641"/>
    </row>
    <row r="36" spans="1:36">
      <c r="A36" s="645"/>
      <c r="B36" s="645"/>
      <c r="C36" s="643"/>
      <c r="D36" s="643"/>
      <c r="E36" s="643"/>
      <c r="F36" s="643"/>
      <c r="G36" s="643"/>
      <c r="H36" s="643"/>
      <c r="I36" s="643"/>
      <c r="J36" s="643"/>
      <c r="K36" s="643"/>
      <c r="L36" s="643"/>
      <c r="M36" s="643"/>
      <c r="N36" s="644"/>
      <c r="O36" s="643"/>
      <c r="P36" s="643"/>
      <c r="Q36" s="643"/>
      <c r="R36" s="643"/>
      <c r="S36" s="643"/>
      <c r="T36" s="643"/>
      <c r="U36" s="644"/>
      <c r="V36" s="643"/>
      <c r="W36" s="643"/>
      <c r="X36" s="643"/>
      <c r="Y36" s="643"/>
      <c r="Z36" s="643"/>
      <c r="AA36" s="643"/>
      <c r="AB36" s="643"/>
      <c r="AC36" s="643"/>
      <c r="AD36" s="643"/>
      <c r="AE36" s="643"/>
      <c r="AF36" s="642"/>
      <c r="AG36" s="641"/>
      <c r="AH36" s="641"/>
      <c r="AI36" s="641"/>
      <c r="AJ36" s="641"/>
    </row>
    <row r="37" spans="1:36">
      <c r="A37" s="645"/>
      <c r="B37" s="645"/>
      <c r="C37" s="643"/>
      <c r="D37" s="643"/>
      <c r="E37" s="643"/>
      <c r="F37" s="643"/>
      <c r="G37" s="643"/>
      <c r="H37" s="643"/>
      <c r="I37" s="643"/>
      <c r="J37" s="643"/>
      <c r="K37" s="643"/>
      <c r="L37" s="643"/>
      <c r="M37" s="643"/>
      <c r="N37" s="644"/>
      <c r="O37" s="643"/>
      <c r="P37" s="643"/>
      <c r="Q37" s="643"/>
      <c r="R37" s="643"/>
      <c r="S37" s="643"/>
      <c r="T37" s="643"/>
      <c r="U37" s="644"/>
      <c r="V37" s="643"/>
      <c r="W37" s="643"/>
      <c r="X37" s="643"/>
      <c r="Y37" s="643"/>
      <c r="Z37" s="643"/>
      <c r="AA37" s="643"/>
      <c r="AB37" s="643"/>
      <c r="AC37" s="643"/>
      <c r="AD37" s="643"/>
      <c r="AE37" s="643"/>
      <c r="AF37" s="642"/>
      <c r="AG37" s="641"/>
      <c r="AH37" s="641"/>
      <c r="AI37" s="641"/>
      <c r="AJ37" s="641"/>
    </row>
    <row r="38" spans="1:36">
      <c r="A38" s="645"/>
      <c r="B38" s="645"/>
      <c r="C38" s="643"/>
      <c r="D38" s="643"/>
      <c r="E38" s="643"/>
      <c r="F38" s="643"/>
      <c r="G38" s="643"/>
      <c r="H38" s="643"/>
      <c r="I38" s="643"/>
      <c r="J38" s="643"/>
      <c r="K38" s="643"/>
      <c r="L38" s="643"/>
      <c r="M38" s="643"/>
      <c r="N38" s="644"/>
      <c r="O38" s="643"/>
      <c r="P38" s="643"/>
      <c r="Q38" s="643"/>
      <c r="R38" s="643"/>
      <c r="S38" s="643"/>
      <c r="T38" s="643"/>
      <c r="U38" s="644"/>
      <c r="V38" s="643"/>
      <c r="W38" s="643"/>
      <c r="X38" s="643"/>
      <c r="Y38" s="643"/>
      <c r="Z38" s="643"/>
      <c r="AA38" s="643"/>
      <c r="AB38" s="643"/>
      <c r="AC38" s="643"/>
      <c r="AD38" s="643"/>
      <c r="AE38" s="643"/>
      <c r="AF38" s="642"/>
      <c r="AG38" s="641"/>
      <c r="AH38" s="641"/>
      <c r="AI38" s="641"/>
      <c r="AJ38" s="641"/>
    </row>
    <row r="39" spans="1:36">
      <c r="A39" s="645"/>
      <c r="B39" s="645"/>
      <c r="C39" s="643"/>
      <c r="D39" s="643"/>
      <c r="E39" s="643"/>
      <c r="F39" s="643"/>
      <c r="G39" s="643"/>
      <c r="H39" s="643"/>
      <c r="I39" s="643"/>
      <c r="J39" s="643"/>
      <c r="K39" s="643"/>
      <c r="L39" s="643"/>
      <c r="M39" s="643"/>
      <c r="N39" s="644"/>
      <c r="O39" s="643"/>
      <c r="P39" s="643"/>
      <c r="Q39" s="643"/>
      <c r="R39" s="643"/>
      <c r="S39" s="643"/>
      <c r="T39" s="643"/>
      <c r="U39" s="644"/>
      <c r="V39" s="643"/>
      <c r="W39" s="643"/>
      <c r="X39" s="643"/>
      <c r="Y39" s="643"/>
      <c r="Z39" s="643"/>
      <c r="AA39" s="643"/>
      <c r="AB39" s="643"/>
      <c r="AC39" s="643"/>
      <c r="AD39" s="643"/>
      <c r="AE39" s="643"/>
      <c r="AF39" s="642"/>
      <c r="AG39" s="641"/>
      <c r="AH39" s="641"/>
      <c r="AI39" s="641"/>
      <c r="AJ39" s="641"/>
    </row>
    <row r="40" spans="1:36">
      <c r="A40" s="645"/>
      <c r="B40" s="645"/>
      <c r="C40" s="643"/>
      <c r="D40" s="643"/>
      <c r="E40" s="643"/>
      <c r="F40" s="643"/>
      <c r="G40" s="643"/>
      <c r="H40" s="643"/>
      <c r="I40" s="643"/>
      <c r="J40" s="643"/>
      <c r="K40" s="643"/>
      <c r="L40" s="643"/>
      <c r="M40" s="643"/>
      <c r="N40" s="644"/>
      <c r="O40" s="643"/>
      <c r="P40" s="643"/>
      <c r="Q40" s="643"/>
      <c r="R40" s="643"/>
      <c r="S40" s="643"/>
      <c r="T40" s="643"/>
      <c r="U40" s="644"/>
      <c r="V40" s="643"/>
      <c r="W40" s="643"/>
      <c r="X40" s="643"/>
      <c r="Y40" s="643"/>
      <c r="Z40" s="643"/>
      <c r="AA40" s="643"/>
      <c r="AB40" s="643"/>
      <c r="AC40" s="643"/>
      <c r="AD40" s="643"/>
      <c r="AE40" s="643"/>
      <c r="AF40" s="642"/>
      <c r="AG40" s="641"/>
      <c r="AH40" s="641"/>
      <c r="AI40" s="641"/>
      <c r="AJ40" s="641"/>
    </row>
  </sheetData>
  <mergeCells count="13">
    <mergeCell ref="AK2:AQ2"/>
    <mergeCell ref="AR2:BE2"/>
    <mergeCell ref="BF2:BK2"/>
    <mergeCell ref="BL2:BR2"/>
    <mergeCell ref="C2:T2"/>
    <mergeCell ref="U2:AF2"/>
    <mergeCell ref="AG2:AJ2"/>
    <mergeCell ref="CV2:DA2"/>
    <mergeCell ref="DB2:DI2"/>
    <mergeCell ref="BS2:CI2"/>
    <mergeCell ref="BS3:BU3"/>
    <mergeCell ref="BV3:CA3"/>
    <mergeCell ref="CB3:CI3"/>
  </mergeCells>
  <conditionalFormatting sqref="BV3 CB3 BS2:BS3 C4:AF40 AG4:DI4">
    <cfRule type="cellIs" dxfId="97" priority="1" operator="equal">
      <formula>0</formula>
    </cfRule>
    <cfRule type="cellIs" dxfId="96" priority="2" operator="equal">
      <formula>"D"</formula>
    </cfRule>
    <cfRule type="cellIs" dxfId="95" priority="3" operator="equal">
      <formula>"C"</formula>
    </cfRule>
    <cfRule type="cellIs" dxfId="94" priority="4" operator="equal">
      <formula>"B"</formula>
    </cfRule>
    <cfRule type="cellIs" dxfId="93" priority="5" operator="equal">
      <formula>"A"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CDT ROUT</vt:lpstr>
      <vt:lpstr>IMPR FAC</vt:lpstr>
      <vt:lpstr>HORS MURS</vt:lpstr>
      <vt:lpstr>COMMUN</vt:lpstr>
      <vt:lpstr>Individuel</vt:lpstr>
      <vt:lpstr>Données</vt:lpstr>
      <vt:lpstr>'CDT ROUT'!Impression_des_titres</vt:lpstr>
      <vt:lpstr>NomFamille</vt:lpstr>
      <vt:lpstr>'CDT ROUT'!Zone_d_impression</vt:lpstr>
      <vt:lpstr>'HORS MURS'!Zone_d_impression</vt:lpstr>
      <vt:lpstr>'IMPR FAC'!Zone_d_impression</vt:lpstr>
    </vt:vector>
  </TitlesOfParts>
  <Company>CAT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</dc:creator>
  <cp:lastModifiedBy>ESAT DENAIN</cp:lastModifiedBy>
  <cp:lastPrinted>2012-11-28T14:45:27Z</cp:lastPrinted>
  <dcterms:created xsi:type="dcterms:W3CDTF">2004-07-22T11:50:24Z</dcterms:created>
  <dcterms:modified xsi:type="dcterms:W3CDTF">2013-01-07T10:05:48Z</dcterms:modified>
</cp:coreProperties>
</file>