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17970" windowHeight="6135" activeTab="1"/>
  </bookViews>
  <sheets>
    <sheet name="donnée" sheetId="2" r:id="rId1"/>
    <sheet name="Aout 16" sheetId="5" r:id="rId2"/>
  </sheets>
  <definedNames>
    <definedName name="Complet">donnée!$C$1:$C$2</definedName>
    <definedName name="contrat">donnée!$A$18:$A$19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5" l="1" a="1"/>
  <c r="A13" i="5" s="1"/>
  <c r="K5" i="5"/>
  <c r="B13" i="5" l="1"/>
  <c r="H13" i="5" l="1"/>
  <c r="D8" i="5"/>
  <c r="C71" i="5"/>
  <c r="D71" i="5"/>
  <c r="B71" i="5"/>
  <c r="L49" i="5"/>
  <c r="M49" i="5"/>
  <c r="N49" i="5"/>
  <c r="O49" i="5"/>
  <c r="P49" i="5"/>
  <c r="Q49" i="5"/>
  <c r="K49" i="5"/>
  <c r="C49" i="5"/>
  <c r="D49" i="5"/>
  <c r="E49" i="5"/>
  <c r="F49" i="5"/>
  <c r="G49" i="5"/>
  <c r="H49" i="5"/>
  <c r="B49" i="5"/>
  <c r="L27" i="5"/>
  <c r="M27" i="5"/>
  <c r="N27" i="5"/>
  <c r="O27" i="5"/>
  <c r="P27" i="5"/>
  <c r="Q27" i="5"/>
  <c r="K27" i="5"/>
  <c r="H27" i="5"/>
  <c r="C27" i="5"/>
  <c r="D27" i="5"/>
  <c r="E27" i="5"/>
  <c r="F27" i="5"/>
  <c r="G27" i="5"/>
  <c r="B27" i="5"/>
  <c r="G73" i="5" l="1"/>
  <c r="D69" i="5"/>
  <c r="C69" i="5"/>
  <c r="B69" i="5"/>
  <c r="C73" i="5" s="1"/>
  <c r="P51" i="5"/>
  <c r="Q47" i="5"/>
  <c r="P47" i="5"/>
  <c r="O47" i="5"/>
  <c r="N47" i="5"/>
  <c r="M47" i="5"/>
  <c r="L47" i="5"/>
  <c r="K47" i="5"/>
  <c r="H47" i="5"/>
  <c r="G47" i="5"/>
  <c r="F47" i="5"/>
  <c r="E47" i="5"/>
  <c r="D47" i="5"/>
  <c r="C47" i="5"/>
  <c r="B47" i="5"/>
  <c r="K35" i="5"/>
  <c r="Q25" i="5"/>
  <c r="P25" i="5"/>
  <c r="O25" i="5"/>
  <c r="N25" i="5"/>
  <c r="M25" i="5"/>
  <c r="L25" i="5"/>
  <c r="K25" i="5"/>
  <c r="H25" i="5"/>
  <c r="G25" i="5"/>
  <c r="F25" i="5"/>
  <c r="E25" i="5"/>
  <c r="D25" i="5"/>
  <c r="C25" i="5"/>
  <c r="B25" i="5"/>
  <c r="E13" i="5"/>
  <c r="F35" i="5" s="1"/>
  <c r="G57" i="5" s="1"/>
  <c r="D13" i="5"/>
  <c r="E35" i="5" s="1"/>
  <c r="F57" i="5" s="1"/>
  <c r="F11" i="5"/>
  <c r="N1" i="5"/>
  <c r="O33" i="5" l="1"/>
  <c r="F13" i="5"/>
  <c r="G35" i="5" s="1"/>
  <c r="H57" i="5" s="1"/>
  <c r="M1" i="5"/>
  <c r="H11" i="5"/>
  <c r="B35" i="5"/>
  <c r="C13" i="5"/>
  <c r="K13" i="5"/>
  <c r="C35" i="5"/>
  <c r="D57" i="5" s="1"/>
  <c r="H55" i="5" s="1"/>
  <c r="L51" i="5"/>
  <c r="C51" i="5"/>
  <c r="G51" i="5"/>
  <c r="L29" i="5"/>
  <c r="P29" i="5"/>
  <c r="C29" i="5"/>
  <c r="G29" i="5"/>
  <c r="G13" i="5"/>
  <c r="H35" i="5" s="1"/>
  <c r="H33" i="5" s="1"/>
  <c r="B57" i="5"/>
  <c r="F55" i="5" l="1"/>
  <c r="C57" i="5"/>
  <c r="A57" i="5" s="1" a="1"/>
  <c r="A57" i="5" s="1"/>
  <c r="L13" i="5"/>
  <c r="M35" i="5" s="1"/>
  <c r="D35" i="5"/>
  <c r="E57" i="5" s="1"/>
  <c r="D9" i="5"/>
  <c r="F9" i="5" s="1"/>
  <c r="B9" i="5"/>
  <c r="F8" i="5" s="1"/>
  <c r="H4" i="5" s="1"/>
  <c r="M13" i="5"/>
  <c r="O13" i="5" s="1"/>
  <c r="P13" i="5" s="1"/>
  <c r="Q35" i="5" s="1"/>
  <c r="Q33" i="5" s="1"/>
  <c r="K6" i="5"/>
  <c r="D5" i="5"/>
  <c r="O11" i="5"/>
  <c r="F33" i="5"/>
  <c r="L35" i="5"/>
  <c r="D4" i="5"/>
  <c r="A35" i="5" l="1" a="1"/>
  <c r="A35" i="5" s="1"/>
  <c r="Q13" i="5"/>
  <c r="Q11" i="5" s="1"/>
  <c r="N35" i="5"/>
  <c r="N13" i="5"/>
  <c r="O35" i="5" s="1"/>
  <c r="P35" i="5"/>
  <c r="J35" i="5" l="1" a="1"/>
  <c r="J35" i="5" s="1"/>
  <c r="J13" i="5" a="1"/>
  <c r="J13" i="5" s="1"/>
  <c r="N6" i="5"/>
  <c r="D6" i="5" l="1"/>
  <c r="K4" i="5" s="1"/>
  <c r="N4" i="5"/>
</calcChain>
</file>

<file path=xl/sharedStrings.xml><?xml version="1.0" encoding="utf-8"?>
<sst xmlns="http://schemas.openxmlformats.org/spreadsheetml/2006/main" count="125" uniqueCount="54">
  <si>
    <t>Janvier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</si>
  <si>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</si>
  <si>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</si>
  <si>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</si>
  <si>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</si>
  <si>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</si>
  <si>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</si>
  <si>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</si>
  <si>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</si>
  <si>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</si>
  <si>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</si>
  <si>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</si>
  <si>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Mois : </t>
  </si>
  <si>
    <t>Année :</t>
  </si>
  <si>
    <t xml:space="preserve">Société : </t>
  </si>
  <si>
    <t>Lepicard Agriculture</t>
  </si>
  <si>
    <t>Période :</t>
  </si>
  <si>
    <t>MATIN</t>
  </si>
  <si>
    <t>HEURE D'ARRIVE</t>
  </si>
  <si>
    <t>HEURE DE DEPART</t>
  </si>
  <si>
    <t>APRES-MIDI</t>
  </si>
  <si>
    <t>TOTAL HEURE TRAVAILLE</t>
  </si>
  <si>
    <t>DONT HEURE NUIT</t>
  </si>
  <si>
    <t>TOTAL</t>
  </si>
  <si>
    <t xml:space="preserve">HEURE: </t>
  </si>
  <si>
    <t>NUIT</t>
  </si>
  <si>
    <t xml:space="preserve">Tableau heure travailler </t>
  </si>
  <si>
    <t>Du</t>
  </si>
  <si>
    <t>Tableau heure travailler</t>
  </si>
  <si>
    <t>Semaine</t>
  </si>
  <si>
    <t>Au</t>
  </si>
  <si>
    <t xml:space="preserve">Du </t>
  </si>
  <si>
    <t>h</t>
  </si>
  <si>
    <t xml:space="preserve">Total heure nuit </t>
  </si>
  <si>
    <t xml:space="preserve">Total heure travailler </t>
  </si>
  <si>
    <t>Salaire de base</t>
  </si>
  <si>
    <t xml:space="preserve">Majo heure de nuit sem 50% </t>
  </si>
  <si>
    <t>Majo Dim+Jour férié 100%</t>
  </si>
  <si>
    <t>Heure supplémentaire 125 %</t>
  </si>
  <si>
    <t>Total heure dimanche</t>
  </si>
  <si>
    <t>Estimation salaire Brut</t>
  </si>
  <si>
    <t>Estimation salaire Net</t>
  </si>
  <si>
    <t>Complet</t>
  </si>
  <si>
    <t>Incomplet</t>
  </si>
  <si>
    <t>Statut mois :</t>
  </si>
  <si>
    <t>Nombre de jour du mois</t>
  </si>
  <si>
    <t xml:space="preserve">Salaire mensuel </t>
  </si>
  <si>
    <t>Fin de contrat le :</t>
  </si>
  <si>
    <t>Début de contrat le :</t>
  </si>
  <si>
    <t>Nombre d'heure travaille</t>
  </si>
  <si>
    <t>Jour ouvré travailler</t>
  </si>
  <si>
    <t>Jour ouvré dans le mois</t>
  </si>
  <si>
    <t>Nombre d'heure Réel</t>
  </si>
  <si>
    <t>dimanche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</si>
</sst>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40C]dddd\ d"/>
    <numFmt numFmtId="166" formatCode="[$-40C]d\-mmm;@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10" xfId="0" applyFont="1" applyBorder="1" applyAlignment="1">
      <alignment horizontal="center" vertical="center"/>
    </xf>
    <xf numFmtId="0" fontId="2" fillId="0" borderId="0" xfId="0" applyFont="1"/>
    <xf numFmtId="0" fontId="0" fillId="5" borderId="0" xfId="0" applyFill="1" applyBorder="1"/>
    <xf numFmtId="0" fontId="0" fillId="5" borderId="0" xfId="0" applyFill="1" applyBorder="1" applyAlignment="1"/>
    <xf numFmtId="0" fontId="0" fillId="5" borderId="5" xfId="0" applyFill="1" applyBorder="1"/>
    <xf numFmtId="0" fontId="0" fillId="5" borderId="5" xfId="0" applyFill="1" applyBorder="1" applyAlignme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20" fontId="0" fillId="0" borderId="0" xfId="0" applyNumberFormat="1"/>
    <xf numFmtId="0" fontId="0" fillId="0" borderId="0" xfId="0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Font="1" applyAlignment="1">
      <alignment wrapText="1"/>
    </xf>
    <xf numFmtId="16" fontId="0" fillId="0" borderId="0" xfId="0" applyNumberFormat="1" applyAlignment="1">
      <alignment horizontal="center" vertical="center" wrapText="1"/>
    </xf>
    <xf numFmtId="0" fontId="2" fillId="0" borderId="5" xfId="0" applyFont="1" applyBorder="1"/>
    <xf numFmtId="0" fontId="0" fillId="0" borderId="5" xfId="0" applyBorder="1" applyAlignment="1">
      <alignment horizontal="left" vertical="center"/>
    </xf>
    <xf numFmtId="0" fontId="2" fillId="0" borderId="5" xfId="0" applyFont="1" applyBorder="1" applyAlignment="1">
      <alignment vertical="center" wrapText="1"/>
    </xf>
    <xf numFmtId="2" fontId="0" fillId="0" borderId="5" xfId="0" applyNumberFormat="1" applyBorder="1" applyAlignment="1">
      <alignment horizontal="center" vertical="center"/>
    </xf>
    <xf numFmtId="0" fontId="0" fillId="0" borderId="5" xfId="0" applyBorder="1"/>
    <xf numFmtId="0" fontId="2" fillId="0" borderId="5" xfId="0" applyFont="1" applyBorder="1" applyAlignment="1">
      <alignment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ont="1" applyAlignment="1">
      <alignment horizontal="center" vertical="center" wrapText="1"/>
    </xf>
    <xf numFmtId="16" fontId="2" fillId="0" borderId="0" xfId="0" applyNumberFormat="1" applyFont="1" applyAlignment="1">
      <alignment horizontal="left" vertical="center" wrapText="1"/>
    </xf>
    <xf numFmtId="2" fontId="2" fillId="0" borderId="5" xfId="0" applyNumberFormat="1" applyFont="1" applyBorder="1" applyAlignment="1">
      <alignment horizontal="left" vertical="center" wrapText="1"/>
    </xf>
    <xf numFmtId="2" fontId="2" fillId="0" borderId="0" xfId="0" applyNumberFormat="1" applyFont="1" applyAlignment="1">
      <alignment horizontal="center" vertical="center" wrapText="1"/>
    </xf>
    <xf numFmtId="0" fontId="0" fillId="3" borderId="0" xfId="0" applyFill="1"/>
    <xf numFmtId="14" fontId="0" fillId="3" borderId="0" xfId="0" applyNumberFormat="1" applyFill="1"/>
    <xf numFmtId="165" fontId="0" fillId="0" borderId="0" xfId="0" applyNumberFormat="1"/>
    <xf numFmtId="165" fontId="2" fillId="3" borderId="7" xfId="0" applyNumberFormat="1" applyFont="1" applyFill="1" applyBorder="1" applyAlignment="1">
      <alignment horizontal="center" vertical="center"/>
    </xf>
    <xf numFmtId="165" fontId="2" fillId="3" borderId="9" xfId="0" applyNumberFormat="1" applyFont="1" applyFill="1" applyBorder="1" applyAlignment="1">
      <alignment horizontal="center" vertical="center"/>
    </xf>
    <xf numFmtId="165" fontId="2" fillId="0" borderId="7" xfId="0" applyNumberFormat="1" applyFont="1" applyBorder="1" applyAlignment="1">
      <alignment horizontal="center" vertical="center"/>
    </xf>
    <xf numFmtId="165" fontId="2" fillId="0" borderId="9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65" fontId="2" fillId="0" borderId="7" xfId="0" applyNumberFormat="1" applyFont="1" applyBorder="1" applyAlignment="1" applyProtection="1">
      <alignment horizontal="center" vertical="center"/>
      <protection hidden="1"/>
    </xf>
    <xf numFmtId="165" fontId="2" fillId="0" borderId="3" xfId="0" applyNumberFormat="1" applyFont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0" fontId="0" fillId="5" borderId="0" xfId="0" applyFill="1" applyBorder="1" applyAlignment="1">
      <alignment horizontal="right" vertical="center" wrapText="1"/>
    </xf>
    <xf numFmtId="0" fontId="0" fillId="5" borderId="5" xfId="0" applyFill="1" applyBorder="1" applyAlignment="1">
      <alignment horizontal="right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horizontal="center" vertical="center" wrapText="1"/>
    </xf>
    <xf numFmtId="0" fontId="0" fillId="5" borderId="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 wrapText="1"/>
    </xf>
    <xf numFmtId="0" fontId="5" fillId="5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6" fontId="2" fillId="2" borderId="2" xfId="0" applyNumberFormat="1" applyFont="1" applyFill="1" applyBorder="1" applyAlignment="1">
      <alignment horizontal="center" vertical="center"/>
    </xf>
    <xf numFmtId="166" fontId="2" fillId="2" borderId="5" xfId="0" applyNumberFormat="1" applyFont="1" applyFill="1" applyBorder="1" applyAlignment="1">
      <alignment horizontal="center" vertical="center"/>
    </xf>
    <xf numFmtId="166" fontId="2" fillId="2" borderId="3" xfId="0" applyNumberFormat="1" applyFont="1" applyFill="1" applyBorder="1" applyAlignment="1">
      <alignment horizontal="center" vertical="center"/>
    </xf>
    <xf numFmtId="166" fontId="2" fillId="2" borderId="6" xfId="0" applyNumberFormat="1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0" fontId="0" fillId="3" borderId="11" xfId="0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164" fontId="0" fillId="0" borderId="13" xfId="0" applyNumberFormat="1" applyBorder="1" applyAlignment="1">
      <alignment horizontal="center" vertical="center"/>
    </xf>
    <xf numFmtId="2" fontId="0" fillId="0" borderId="14" xfId="0" applyNumberForma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2" fontId="3" fillId="4" borderId="17" xfId="0" applyNumberFormat="1" applyFont="1" applyFill="1" applyBorder="1" applyAlignment="1">
      <alignment horizontal="center"/>
    </xf>
    <xf numFmtId="2" fontId="3" fillId="4" borderId="13" xfId="0" applyNumberFormat="1" applyFont="1" applyFill="1" applyBorder="1" applyAlignment="1">
      <alignment horizontal="center"/>
    </xf>
    <xf numFmtId="0" fontId="2" fillId="5" borderId="16" xfId="0" applyFont="1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2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20" xfId="0" applyFill="1" applyBorder="1" applyAlignment="1">
      <alignment horizontal="center"/>
    </xf>
    <xf numFmtId="0" fontId="0" fillId="5" borderId="24" xfId="0" applyFill="1" applyBorder="1" applyAlignment="1">
      <alignment horizontal="center"/>
    </xf>
    <xf numFmtId="0" fontId="0" fillId="5" borderId="21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19" xfId="0" applyNumberFormat="1" applyFill="1" applyBorder="1" applyAlignment="1">
      <alignment horizontal="center"/>
    </xf>
    <xf numFmtId="0" fontId="0" fillId="5" borderId="3" xfId="0" applyNumberFormat="1" applyFill="1" applyBorder="1" applyAlignment="1">
      <alignment horizontal="center"/>
    </xf>
    <xf numFmtId="0" fontId="0" fillId="5" borderId="23" xfId="0" applyNumberFormat="1" applyFill="1" applyBorder="1" applyAlignment="1">
      <alignment horizontal="center"/>
    </xf>
    <xf numFmtId="0" fontId="0" fillId="5" borderId="6" xfId="0" applyNumberFormat="1" applyFill="1" applyBorder="1" applyAlignment="1">
      <alignment horizontal="center"/>
    </xf>
    <xf numFmtId="0" fontId="0" fillId="3" borderId="32" xfId="0" applyFont="1" applyFill="1" applyBorder="1" applyAlignment="1">
      <alignment horizontal="center"/>
    </xf>
    <xf numFmtId="0" fontId="0" fillId="3" borderId="33" xfId="0" applyFont="1" applyFill="1" applyBorder="1" applyAlignment="1">
      <alignment horizont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64" fontId="0" fillId="0" borderId="28" xfId="0" applyNumberFormat="1" applyBorder="1" applyAlignment="1">
      <alignment horizontal="center" vertical="center"/>
    </xf>
    <xf numFmtId="164" fontId="0" fillId="3" borderId="13" xfId="0" applyNumberFormat="1" applyFill="1" applyBorder="1" applyAlignment="1">
      <alignment horizontal="center" vertical="center"/>
    </xf>
    <xf numFmtId="164" fontId="0" fillId="3" borderId="28" xfId="0" applyNumberFormat="1" applyFill="1" applyBorder="1" applyAlignment="1">
      <alignment horizontal="center" vertical="center"/>
    </xf>
    <xf numFmtId="0" fontId="0" fillId="3" borderId="14" xfId="0" applyNumberFormat="1" applyFill="1" applyBorder="1" applyAlignment="1">
      <alignment horizontal="center" vertical="center"/>
    </xf>
    <xf numFmtId="0" fontId="0" fillId="3" borderId="15" xfId="0" applyNumberFormat="1" applyFill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164" fontId="0" fillId="3" borderId="15" xfId="0" applyNumberFormat="1" applyFill="1" applyBorder="1" applyAlignment="1">
      <alignment horizontal="center" vertical="center"/>
    </xf>
    <xf numFmtId="0" fontId="0" fillId="3" borderId="29" xfId="0" applyFill="1" applyBorder="1" applyAlignment="1">
      <alignment horizontal="center"/>
    </xf>
    <xf numFmtId="0" fontId="0" fillId="3" borderId="30" xfId="0" applyFill="1" applyBorder="1" applyAlignment="1">
      <alignment horizontal="center"/>
    </xf>
    <xf numFmtId="0" fontId="0" fillId="3" borderId="3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3" fillId="3" borderId="14" xfId="0" applyNumberFormat="1" applyFont="1" applyFill="1" applyBorder="1" applyAlignment="1">
      <alignment horizontal="center"/>
    </xf>
    <xf numFmtId="0" fontId="3" fillId="3" borderId="15" xfId="0" applyNumberFormat="1" applyFont="1" applyFill="1" applyBorder="1" applyAlignment="1">
      <alignment horizontal="center"/>
    </xf>
    <xf numFmtId="0" fontId="2" fillId="5" borderId="26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1" fillId="4" borderId="26" xfId="0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/>
    </xf>
    <xf numFmtId="2" fontId="3" fillId="4" borderId="14" xfId="0" applyNumberFormat="1" applyFont="1" applyFill="1" applyBorder="1" applyAlignment="1">
      <alignment horizontal="center"/>
    </xf>
    <xf numFmtId="2" fontId="3" fillId="4" borderId="15" xfId="0" applyNumberFormat="1" applyFont="1" applyFill="1" applyBorder="1" applyAlignment="1">
      <alignment horizontal="center"/>
    </xf>
    <xf numFmtId="0" fontId="3" fillId="3" borderId="28" xfId="0" applyNumberFormat="1" applyFont="1" applyFill="1" applyBorder="1" applyAlignment="1">
      <alignment horizontal="center"/>
    </xf>
    <xf numFmtId="164" fontId="3" fillId="3" borderId="14" xfId="0" applyNumberFormat="1" applyFont="1" applyFill="1" applyBorder="1" applyAlignment="1">
      <alignment horizontal="center"/>
    </xf>
    <xf numFmtId="0" fontId="0" fillId="0" borderId="14" xfId="0" applyNumberFormat="1" applyBorder="1" applyAlignment="1">
      <alignment horizontal="center" vertical="center"/>
    </xf>
    <xf numFmtId="0" fontId="0" fillId="0" borderId="15" xfId="0" applyNumberFormat="1" applyBorder="1" applyAlignment="1">
      <alignment horizontal="center" vertical="center"/>
    </xf>
    <xf numFmtId="0" fontId="0" fillId="0" borderId="8" xfId="0" applyBorder="1" applyAlignment="1"/>
    <xf numFmtId="165" fontId="2" fillId="0" borderId="6" xfId="0" applyNumberFormat="1" applyFont="1" applyBorder="1" applyAlignment="1" applyProtection="1">
      <alignment vertical="center"/>
      <protection hidden="1"/>
    </xf>
    <xf numFmtId="165" fontId="2" fillId="0" borderId="9" xfId="0" applyNumberFormat="1" applyFont="1" applyBorder="1" applyAlignment="1" applyProtection="1">
      <alignment vertical="center"/>
      <protection hidden="1"/>
    </xf>
    <xf numFmtId="0" fontId="0" fillId="0" borderId="7" xfId="0" quotePrefix="1" applyBorder="1" applyAlignment="1"/>
    <xf numFmtId="165" fontId="2" fillId="0" borderId="6" xfId="0" applyNumberFormat="1" applyFont="1" applyBorder="1" applyAlignment="1">
      <alignment vertical="center"/>
    </xf>
    <xf numFmtId="165" fontId="2" fillId="0" borderId="9" xfId="0" applyNumberFormat="1" applyFont="1" applyBorder="1" applyAlignment="1">
      <alignment vertical="center"/>
    </xf>
    <xf numFmtId="0" fontId="0" fillId="0" borderId="8" xfId="0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1">
    <cellStyle name="Normal" xfId="0" builtinId="0"/>
  </cellStyles>
  <dxfs count="5"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0" fmlaLink="$B$4" fmlaRange="donnée!$A$1:$A$12" noThreeD="1" sel="5" val="3"/>
</file>

<file path=xl/ctrlProps/ctrlProp2.xml><?xml version="1.0" encoding="utf-8"?>
<formControlPr xmlns="http://schemas.microsoft.com/office/spreadsheetml/2009/9/main" objectType="Drop" dropStyle="combo" dx="20" fmlaLink="$B$5" fmlaRange="donnée!$B$1:$B$12" noThreeD="1" sel="3" val="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3</xdr:row>
          <xdr:rowOff>9525</xdr:rowOff>
        </xdr:from>
        <xdr:to>
          <xdr:col>2</xdr:col>
          <xdr:colOff>2381</xdr:colOff>
          <xdr:row>4</xdr:row>
          <xdr:rowOff>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</xdr:colOff>
          <xdr:row>4</xdr:row>
          <xdr:rowOff>19050</xdr:rowOff>
        </xdr:from>
        <xdr:to>
          <xdr:col>2</xdr:col>
          <xdr:colOff>2381</xdr:colOff>
          <xdr:row>5</xdr:row>
          <xdr:rowOff>9525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23"/>
  <sheetViews>
    <sheetView workbookViewId="0">
      <selection activeCell="A24" sqref="A24"/>
    </sheetView>
  </sheetViews>
  <sheetFormatPr baseColWidth="10" defaultRowHeight="15" x14ac:dyDescent="0.25"/>
  <sheetData>
    <row r="1" spans="1:3" x14ac:dyDescent="0.25">
      <c r="A1" s="2" t="s">
        <v>0</v>
      </c>
      <c r="B1" s="2">
        <v>2014</v>
      </c>
      <c r="C1" t="s">
        <v>42</v>
      </c>
    </row>
    <row r="2" spans="1:3" x14ac:dyDescent="0.25">
      <c r="A2" s="2" t="s">
        <v>1</v>
      </c>
      <c r="B2" s="2">
        <v>2015</v>
      </c>
      <c r="C2" t="s">
        <v>43</v>
      </c>
    </row>
    <row r="3" spans="1:3" x14ac:dyDescent="0.25">
      <c r="A3" s="2" t="s">
        <v>2</v>
      </c>
      <c r="B3" s="2">
        <v>2016</v>
      </c>
    </row>
    <row r="4" spans="1:3" x14ac:dyDescent="0.25">
      <c r="A4" s="2" t="s">
        <v>3</v>
      </c>
      <c r="B4" s="2">
        <v>2017</v>
      </c>
    </row>
    <row r="5" spans="1:3" x14ac:dyDescent="0.25">
      <c r="A5" s="2" t="s">
        <v>4</v>
      </c>
      <c r="B5" s="2">
        <v>2018</v>
      </c>
    </row>
    <row r="6" spans="1:3" x14ac:dyDescent="0.25">
      <c r="A6" s="2" t="s">
        <v>5</v>
      </c>
      <c r="B6" s="2">
        <v>2019</v>
      </c>
    </row>
    <row r="7" spans="1:3" x14ac:dyDescent="0.25">
      <c r="A7" s="2" t="s">
        <v>6</v>
      </c>
      <c r="B7" s="2">
        <v>2020</v>
      </c>
    </row>
    <row r="8" spans="1:3" x14ac:dyDescent="0.25">
      <c r="A8" s="2" t="s">
        <v>7</v>
      </c>
      <c r="B8" s="2">
        <v>2021</v>
      </c>
    </row>
    <row r="9" spans="1:3" x14ac:dyDescent="0.25">
      <c r="A9" s="2" t="s">
        <v>8</v>
      </c>
      <c r="B9" s="2">
        <v>2022</v>
      </c>
    </row>
    <row r="10" spans="1:3" x14ac:dyDescent="0.25">
      <c r="A10" s="2" t="s">
        <v>9</v>
      </c>
      <c r="B10" s="2">
        <v>2023</v>
      </c>
    </row>
    <row r="11" spans="1:3" x14ac:dyDescent="0.25">
      <c r="A11" s="2" t="s">
        <v>10</v>
      </c>
      <c r="B11" s="2">
        <v>2024</v>
      </c>
    </row>
    <row r="12" spans="1:3" x14ac:dyDescent="0.25">
      <c r="A12" s="2" t="s">
        <v>11</v>
      </c>
      <c r="B12" s="2">
        <v>2025</v>
      </c>
    </row>
    <row r="14" spans="1:3" x14ac:dyDescent="0.25">
      <c r="A14" s="11">
        <v>0.875</v>
      </c>
    </row>
    <row r="18" spans="1:1" x14ac:dyDescent="0.25">
      <c r="A18" t="s">
        <v>48</v>
      </c>
    </row>
    <row r="19" spans="1:1" x14ac:dyDescent="0.25">
      <c r="A19" t="s">
        <v>47</v>
      </c>
    </row>
    <row r="23" spans="1:1" x14ac:dyDescent="0.25">
      <c r="A23" s="33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0"/>
  </sheetPr>
  <dimension ref="A1:R74"/>
  <sheetViews>
    <sheetView tabSelected="1" zoomScale="80" zoomScaleNormal="80" workbookViewId="0">
      <selection activeCell="A15" sqref="A15"/>
    </sheetView>
  </sheetViews>
  <sheetFormatPr baseColWidth="10" defaultRowHeight="15" x14ac:dyDescent="0.25"/>
  <cols>
    <col min="1" max="1" width="17.28515625" customWidth="1"/>
    <col min="2" max="2" width="16.28515625" customWidth="1"/>
    <col min="3" max="3" width="14.28515625" customWidth="1"/>
    <col min="4" max="4" width="14.7109375" customWidth="1"/>
    <col min="5" max="5" width="14" customWidth="1"/>
    <col min="6" max="6" width="15.7109375" customWidth="1"/>
    <col min="7" max="7" width="13.42578125" customWidth="1"/>
    <col min="8" max="8" width="15.85546875" customWidth="1"/>
    <col min="9" max="9" width="8" customWidth="1"/>
    <col min="10" max="10" width="17.140625" customWidth="1"/>
    <col min="11" max="11" width="13.5703125" customWidth="1"/>
    <col min="12" max="12" width="14.28515625" customWidth="1"/>
    <col min="13" max="13" width="14.7109375" customWidth="1"/>
    <col min="14" max="14" width="12.85546875" customWidth="1"/>
    <col min="15" max="15" width="13.140625" customWidth="1"/>
    <col min="16" max="16" width="14.140625" customWidth="1"/>
    <col min="17" max="17" width="15.28515625" customWidth="1"/>
  </cols>
  <sheetData>
    <row r="1" spans="1:18" x14ac:dyDescent="0.25">
      <c r="A1" s="3"/>
      <c r="B1" s="3"/>
      <c r="C1" s="3"/>
      <c r="D1" s="43" t="s">
        <v>14</v>
      </c>
      <c r="E1" s="43"/>
      <c r="F1" s="45" t="s">
        <v>15</v>
      </c>
      <c r="G1" s="45"/>
      <c r="H1" s="45"/>
      <c r="I1" s="45"/>
      <c r="J1" s="45"/>
      <c r="K1" s="45"/>
      <c r="L1" s="47" t="s">
        <v>16</v>
      </c>
      <c r="M1" s="49" t="str">
        <f>TEXT(DATE(YEAR(B13),MONTH(B13),1),"mmmmmmm")</f>
        <v>mai</v>
      </c>
      <c r="N1" s="49" t="str">
        <f>TEXT(DATE(YEAR(B13),MONTH(B13),1),"aaaaa")</f>
        <v>2016</v>
      </c>
      <c r="O1" s="4"/>
      <c r="P1" s="3"/>
      <c r="Q1" s="3"/>
      <c r="R1" s="3"/>
    </row>
    <row r="2" spans="1:18" ht="15.75" thickBot="1" x14ac:dyDescent="0.3">
      <c r="A2" s="5"/>
      <c r="B2" s="5"/>
      <c r="C2" s="5"/>
      <c r="D2" s="44"/>
      <c r="E2" s="44"/>
      <c r="F2" s="46"/>
      <c r="G2" s="46"/>
      <c r="H2" s="46"/>
      <c r="I2" s="46"/>
      <c r="J2" s="46"/>
      <c r="K2" s="46"/>
      <c r="L2" s="48"/>
      <c r="M2" s="50"/>
      <c r="N2" s="50"/>
      <c r="O2" s="6"/>
      <c r="P2" s="5"/>
      <c r="Q2" s="5"/>
      <c r="R2" s="5"/>
    </row>
    <row r="3" spans="1:18" ht="3.6" customHeight="1" x14ac:dyDescent="0.25"/>
    <row r="4" spans="1:18" ht="34.9" customHeight="1" x14ac:dyDescent="0.25">
      <c r="A4" s="2" t="s">
        <v>12</v>
      </c>
      <c r="B4">
        <v>5</v>
      </c>
      <c r="C4" s="7" t="s">
        <v>33</v>
      </c>
      <c r="D4" s="13">
        <f>SUM($G$29+$P$29+$G$51+$P$51)</f>
        <v>8.5</v>
      </c>
      <c r="E4" s="7" t="s">
        <v>35</v>
      </c>
      <c r="F4" s="15">
        <v>9.67</v>
      </c>
      <c r="G4" s="7" t="s">
        <v>46</v>
      </c>
      <c r="H4" s="8">
        <f>IF(B6="complet",151.666*F4,151.666*F4/F9*F8)</f>
        <v>1466.61022</v>
      </c>
      <c r="J4" s="7" t="s">
        <v>37</v>
      </c>
      <c r="K4" s="7">
        <f ca="1">D6*(F4*100%)</f>
        <v>164.39</v>
      </c>
      <c r="L4" s="7"/>
      <c r="M4" s="51" t="s">
        <v>40</v>
      </c>
      <c r="N4" s="51">
        <f ca="1">SUM(N4+N6+N5+K4)</f>
        <v>0</v>
      </c>
      <c r="O4" s="51"/>
      <c r="P4" s="51"/>
      <c r="Q4" s="52"/>
    </row>
    <row r="5" spans="1:18" ht="28.15" customHeight="1" x14ac:dyDescent="0.25">
      <c r="A5" s="2" t="s">
        <v>13</v>
      </c>
      <c r="B5">
        <v>3</v>
      </c>
      <c r="C5" s="7" t="s">
        <v>34</v>
      </c>
      <c r="D5" s="8">
        <f>$C$29+$L$29+$L$51+$C$51+$C$73</f>
        <v>121</v>
      </c>
      <c r="E5" s="8"/>
      <c r="G5" s="7"/>
      <c r="H5" s="8"/>
      <c r="J5" s="7" t="s">
        <v>36</v>
      </c>
      <c r="K5" s="7">
        <f>D4*(F4*50%)</f>
        <v>41.097499999999997</v>
      </c>
      <c r="L5" s="7"/>
      <c r="M5" s="51"/>
      <c r="N5" s="51"/>
      <c r="O5" s="51"/>
      <c r="P5" s="51"/>
      <c r="Q5" s="52"/>
    </row>
    <row r="6" spans="1:18" ht="49.15" customHeight="1" thickBot="1" x14ac:dyDescent="0.3">
      <c r="A6" s="17" t="s">
        <v>44</v>
      </c>
      <c r="B6" s="18" t="s">
        <v>42</v>
      </c>
      <c r="C6" s="19" t="s">
        <v>39</v>
      </c>
      <c r="D6" s="42">
        <f ca="1">SUM(A13,J13,A35,J35,A57)</f>
        <v>17</v>
      </c>
      <c r="E6" s="20"/>
      <c r="F6" s="21"/>
      <c r="G6" s="22"/>
      <c r="H6" s="23"/>
      <c r="I6" s="21"/>
      <c r="J6" s="22" t="s">
        <v>38</v>
      </c>
      <c r="K6" s="22" t="str">
        <f>IF((C29-35+L29-35+C51-35+L51-35+C73-35)&lt;0,"0",(C29-35+L29-35+C51-35+L51-35+C73-35)*(H4*125%))</f>
        <v>0</v>
      </c>
      <c r="L6" s="22"/>
      <c r="M6" s="24" t="s">
        <v>41</v>
      </c>
      <c r="N6" s="24">
        <f>Q4*77.311%</f>
        <v>0</v>
      </c>
      <c r="O6" s="24"/>
      <c r="P6" s="24"/>
      <c r="Q6" s="23"/>
    </row>
    <row r="7" spans="1:18" ht="20.45" hidden="1" customHeight="1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</row>
    <row r="8" spans="1:18" ht="49.15" hidden="1" customHeight="1" thickBot="1" x14ac:dyDescent="0.3">
      <c r="A8" s="26" t="s">
        <v>48</v>
      </c>
      <c r="B8" s="16">
        <v>42592</v>
      </c>
      <c r="C8" s="28" t="s">
        <v>45</v>
      </c>
      <c r="D8" s="27">
        <f>DAY(DATE(YEAR(A2),MONTH(A2) + 1,0))</f>
        <v>31</v>
      </c>
      <c r="E8" s="29" t="s">
        <v>49</v>
      </c>
      <c r="F8" s="14">
        <f>B9*7</f>
        <v>-364</v>
      </c>
      <c r="G8" s="7"/>
      <c r="H8" s="8"/>
      <c r="M8" s="7"/>
      <c r="N8" s="8"/>
      <c r="P8" s="9"/>
      <c r="Q8" s="8"/>
    </row>
    <row r="9" spans="1:18" ht="49.15" hidden="1" customHeight="1" x14ac:dyDescent="0.25">
      <c r="A9" s="7" t="s">
        <v>50</v>
      </c>
      <c r="B9" s="12">
        <f>IF(A8="Fin de contrat le :",NETWORKDAYS(F11,B8,"0"),NETWORKDAYS(B8,H55,"0"))</f>
        <v>-52</v>
      </c>
      <c r="C9" s="7" t="s">
        <v>51</v>
      </c>
      <c r="D9" s="25">
        <f>NETWORKDAYS(F11,H55,"0")</f>
        <v>22</v>
      </c>
      <c r="E9" s="30" t="s">
        <v>52</v>
      </c>
      <c r="F9">
        <f>D9*7</f>
        <v>154</v>
      </c>
      <c r="G9" s="7"/>
      <c r="H9" s="8"/>
      <c r="M9" s="7"/>
      <c r="N9" s="8"/>
      <c r="P9" s="9"/>
      <c r="Q9" s="8"/>
    </row>
    <row r="10" spans="1:18" ht="15.75" thickBot="1" x14ac:dyDescent="0.3">
      <c r="A10" s="31"/>
      <c r="B10" s="32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</row>
    <row r="11" spans="1:18" x14ac:dyDescent="0.25">
      <c r="A11" s="53" t="s">
        <v>26</v>
      </c>
      <c r="B11" s="54"/>
      <c r="C11" s="54" t="s">
        <v>29</v>
      </c>
      <c r="D11" s="54"/>
      <c r="E11" s="54" t="s">
        <v>27</v>
      </c>
      <c r="F11" s="57">
        <f>B13</f>
        <v>42491</v>
      </c>
      <c r="G11" s="54" t="s">
        <v>30</v>
      </c>
      <c r="H11" s="59">
        <f>H13</f>
        <v>42497</v>
      </c>
      <c r="J11" s="53" t="s">
        <v>28</v>
      </c>
      <c r="K11" s="54"/>
      <c r="L11" s="54" t="s">
        <v>29</v>
      </c>
      <c r="M11" s="54"/>
      <c r="N11" s="54" t="s">
        <v>27</v>
      </c>
      <c r="O11" s="57">
        <f>K13</f>
        <v>42498</v>
      </c>
      <c r="P11" s="54" t="s">
        <v>30</v>
      </c>
      <c r="Q11" s="59">
        <f>Q13</f>
        <v>42504</v>
      </c>
    </row>
    <row r="12" spans="1:18" ht="15.75" thickBot="1" x14ac:dyDescent="0.3">
      <c r="A12" s="55"/>
      <c r="B12" s="56"/>
      <c r="C12" s="56"/>
      <c r="D12" s="56"/>
      <c r="E12" s="56"/>
      <c r="F12" s="58"/>
      <c r="G12" s="56"/>
      <c r="H12" s="60"/>
      <c r="J12" s="55"/>
      <c r="K12" s="56"/>
      <c r="L12" s="56"/>
      <c r="M12" s="56"/>
      <c r="N12" s="56"/>
      <c r="O12" s="58"/>
      <c r="P12" s="56"/>
      <c r="Q12" s="60"/>
    </row>
    <row r="13" spans="1:18" ht="31.5" customHeight="1" thickBot="1" x14ac:dyDescent="0.3">
      <c r="A13" s="129">
        <f t="array" aca="1" ref="A13" ca="1">OFFSET(A12,13,MATCH(1,WEEKDAY(B13:H13,1),0))</f>
        <v>5.7500000000000009</v>
      </c>
      <c r="B13" s="41">
        <f>DATE(B5+2013,B4,1)</f>
        <v>42491</v>
      </c>
      <c r="C13" s="40">
        <f>$B$13+1</f>
        <v>42492</v>
      </c>
      <c r="D13" s="40">
        <f>$B$13+2</f>
        <v>42493</v>
      </c>
      <c r="E13" s="40">
        <f>$B$13+3</f>
        <v>42494</v>
      </c>
      <c r="F13" s="40">
        <f>$B$13+4</f>
        <v>42495</v>
      </c>
      <c r="G13" s="40">
        <f>$B$13+5</f>
        <v>42496</v>
      </c>
      <c r="H13" s="40">
        <f>$B$13+6</f>
        <v>42497</v>
      </c>
      <c r="I13" s="42"/>
      <c r="J13" s="129">
        <f t="array" aca="1" ref="J13" ca="1">OFFSET(J12,13,MATCH(1,WEEKDAY(K13:Q13,1),0))</f>
        <v>6.5000000000000009</v>
      </c>
      <c r="K13" s="38">
        <f>B13+7</f>
        <v>42498</v>
      </c>
      <c r="L13" s="36">
        <f>K13+1</f>
        <v>42499</v>
      </c>
      <c r="M13" s="36">
        <f>K13+2</f>
        <v>42500</v>
      </c>
      <c r="N13" s="36">
        <f t="shared" ref="N13" si="0">M13+1</f>
        <v>42501</v>
      </c>
      <c r="O13" s="36">
        <f t="shared" ref="O13" si="1">M13+2</f>
        <v>42502</v>
      </c>
      <c r="P13" s="36">
        <f t="shared" ref="P13" si="2">O13+1</f>
        <v>42503</v>
      </c>
      <c r="Q13" s="36">
        <f t="shared" ref="Q13" si="3">O13+2</f>
        <v>42504</v>
      </c>
    </row>
    <row r="14" spans="1:18" ht="15.75" hidden="1" customHeight="1" thickBot="1" x14ac:dyDescent="0.3">
      <c r="A14" s="125"/>
      <c r="B14" s="123"/>
      <c r="C14" s="124"/>
      <c r="D14" s="124"/>
      <c r="E14" s="124"/>
      <c r="F14" s="124"/>
      <c r="G14" s="124"/>
      <c r="H14" s="124"/>
      <c r="J14" s="122"/>
      <c r="K14" s="126"/>
      <c r="L14" s="127"/>
      <c r="M14" s="127"/>
      <c r="N14" s="127"/>
      <c r="O14" s="127"/>
      <c r="P14" s="127"/>
      <c r="Q14" s="127"/>
    </row>
    <row r="15" spans="1:18" ht="15.75" thickBot="1" x14ac:dyDescent="0.3">
      <c r="A15" s="1" t="s">
        <v>17</v>
      </c>
      <c r="B15" s="61"/>
      <c r="C15" s="62"/>
      <c r="D15" s="62"/>
      <c r="E15" s="62"/>
      <c r="F15" s="62"/>
      <c r="G15" s="62"/>
      <c r="H15" s="62"/>
      <c r="J15" s="1" t="s">
        <v>17</v>
      </c>
      <c r="K15" s="61"/>
      <c r="L15" s="62"/>
      <c r="M15" s="62"/>
      <c r="N15" s="62"/>
      <c r="O15" s="62"/>
      <c r="P15" s="62"/>
      <c r="Q15" s="62"/>
    </row>
    <row r="16" spans="1:18" x14ac:dyDescent="0.25">
      <c r="A16" s="63" t="s">
        <v>18</v>
      </c>
      <c r="B16" s="65"/>
      <c r="C16" s="65">
        <v>0.4375</v>
      </c>
      <c r="D16" s="65">
        <v>0.42708333333333331</v>
      </c>
      <c r="E16" s="65"/>
      <c r="F16" s="65"/>
      <c r="G16" s="65"/>
      <c r="H16" s="65">
        <v>0.44791666666666669</v>
      </c>
      <c r="J16" s="63" t="s">
        <v>18</v>
      </c>
      <c r="K16" s="65"/>
      <c r="L16" s="65">
        <v>0.29166666666666669</v>
      </c>
      <c r="M16" s="65"/>
      <c r="N16" s="65"/>
      <c r="O16" s="65"/>
      <c r="P16" s="65"/>
      <c r="Q16" s="65"/>
    </row>
    <row r="17" spans="1:17" ht="15.75" thickBot="1" x14ac:dyDescent="0.3">
      <c r="A17" s="64"/>
      <c r="B17" s="65"/>
      <c r="C17" s="65"/>
      <c r="D17" s="65"/>
      <c r="E17" s="65"/>
      <c r="F17" s="65"/>
      <c r="G17" s="65"/>
      <c r="H17" s="65"/>
      <c r="J17" s="64"/>
      <c r="K17" s="65"/>
      <c r="L17" s="65"/>
      <c r="M17" s="65"/>
      <c r="N17" s="65"/>
      <c r="O17" s="65"/>
      <c r="P17" s="65"/>
      <c r="Q17" s="65"/>
    </row>
    <row r="18" spans="1:17" x14ac:dyDescent="0.25">
      <c r="A18" s="63" t="s">
        <v>19</v>
      </c>
      <c r="B18" s="65"/>
      <c r="C18" s="65">
        <v>0.52083333333333337</v>
      </c>
      <c r="D18" s="65">
        <v>0.53125</v>
      </c>
      <c r="E18" s="65"/>
      <c r="F18" s="65"/>
      <c r="G18" s="65"/>
      <c r="H18" s="65">
        <v>0.53125</v>
      </c>
      <c r="J18" s="63" t="s">
        <v>19</v>
      </c>
      <c r="K18" s="65"/>
      <c r="L18" s="65">
        <v>0.5</v>
      </c>
      <c r="M18" s="65"/>
      <c r="N18" s="65"/>
      <c r="O18" s="65"/>
      <c r="P18" s="65"/>
      <c r="Q18" s="65"/>
    </row>
    <row r="19" spans="1:17" ht="15.75" thickBot="1" x14ac:dyDescent="0.3">
      <c r="A19" s="64"/>
      <c r="B19" s="65"/>
      <c r="C19" s="65"/>
      <c r="D19" s="65"/>
      <c r="E19" s="65"/>
      <c r="F19" s="65"/>
      <c r="G19" s="65"/>
      <c r="H19" s="65"/>
      <c r="J19" s="64"/>
      <c r="K19" s="65"/>
      <c r="L19" s="65"/>
      <c r="M19" s="65"/>
      <c r="N19" s="65"/>
      <c r="O19" s="65"/>
      <c r="P19" s="65"/>
      <c r="Q19" s="65"/>
    </row>
    <row r="20" spans="1:17" ht="15.75" thickBot="1" x14ac:dyDescent="0.3">
      <c r="A20" s="10" t="s">
        <v>20</v>
      </c>
      <c r="B20" s="66">
        <v>1</v>
      </c>
      <c r="C20" s="66"/>
      <c r="D20" s="66"/>
      <c r="E20" s="66"/>
      <c r="F20" s="66"/>
      <c r="G20" s="66"/>
      <c r="H20" s="66"/>
      <c r="J20" s="10" t="s">
        <v>20</v>
      </c>
      <c r="K20" s="66"/>
      <c r="L20" s="66"/>
      <c r="M20" s="66"/>
      <c r="N20" s="66"/>
      <c r="O20" s="66"/>
      <c r="P20" s="66"/>
      <c r="Q20" s="66"/>
    </row>
    <row r="21" spans="1:17" x14ac:dyDescent="0.25">
      <c r="A21" s="63" t="s">
        <v>18</v>
      </c>
      <c r="B21" s="65">
        <v>0.5625</v>
      </c>
      <c r="C21" s="65">
        <v>0.58333333333333337</v>
      </c>
      <c r="D21" s="65">
        <v>0.59375</v>
      </c>
      <c r="E21" s="65"/>
      <c r="F21" s="65"/>
      <c r="G21" s="65">
        <v>0.72916666666666663</v>
      </c>
      <c r="H21" s="65">
        <v>0.5625</v>
      </c>
      <c r="J21" s="63" t="s">
        <v>18</v>
      </c>
      <c r="K21" s="65">
        <v>0.5625</v>
      </c>
      <c r="L21" s="65">
        <v>0.5625</v>
      </c>
      <c r="M21" s="65">
        <v>0.5625</v>
      </c>
      <c r="N21" s="65"/>
      <c r="O21" s="65">
        <v>0.5625</v>
      </c>
      <c r="P21" s="65">
        <v>0.66666666666666663</v>
      </c>
      <c r="Q21" s="65">
        <v>0.66666666666666663</v>
      </c>
    </row>
    <row r="22" spans="1:17" ht="15.75" thickBot="1" x14ac:dyDescent="0.3">
      <c r="A22" s="64"/>
      <c r="B22" s="65"/>
      <c r="C22" s="65"/>
      <c r="D22" s="65"/>
      <c r="E22" s="65"/>
      <c r="F22" s="65"/>
      <c r="G22" s="65"/>
      <c r="H22" s="65"/>
      <c r="J22" s="64"/>
      <c r="K22" s="65"/>
      <c r="L22" s="65"/>
      <c r="M22" s="65"/>
      <c r="N22" s="65"/>
      <c r="O22" s="65"/>
      <c r="P22" s="65"/>
      <c r="Q22" s="65"/>
    </row>
    <row r="23" spans="1:17" x14ac:dyDescent="0.25">
      <c r="A23" s="63" t="s">
        <v>19</v>
      </c>
      <c r="B23" s="65">
        <v>0.80208333333333337</v>
      </c>
      <c r="C23" s="65">
        <v>0.72916666666666663</v>
      </c>
      <c r="D23" s="65">
        <v>0.79166666666666663</v>
      </c>
      <c r="E23" s="65"/>
      <c r="F23" s="65"/>
      <c r="G23" s="65">
        <v>0</v>
      </c>
      <c r="H23" s="65">
        <v>0.96875</v>
      </c>
      <c r="J23" s="63" t="s">
        <v>19</v>
      </c>
      <c r="K23" s="65">
        <v>0.83333333333333337</v>
      </c>
      <c r="L23" s="65">
        <v>0.77083333333333337</v>
      </c>
      <c r="M23" s="65">
        <v>0.78125</v>
      </c>
      <c r="N23" s="65"/>
      <c r="O23" s="65">
        <v>0.97916666666666663</v>
      </c>
      <c r="P23" s="65">
        <v>0.9375</v>
      </c>
      <c r="Q23" s="65">
        <v>0.83333333333333337</v>
      </c>
    </row>
    <row r="24" spans="1:17" ht="15.75" thickBot="1" x14ac:dyDescent="0.3">
      <c r="A24" s="67"/>
      <c r="B24" s="68"/>
      <c r="C24" s="68"/>
      <c r="D24" s="68"/>
      <c r="E24" s="68"/>
      <c r="F24" s="68"/>
      <c r="G24" s="68"/>
      <c r="H24" s="68"/>
      <c r="J24" s="67"/>
      <c r="K24" s="68"/>
      <c r="L24" s="68"/>
      <c r="M24" s="68"/>
      <c r="N24" s="68"/>
      <c r="O24" s="68"/>
      <c r="P24" s="68"/>
      <c r="Q24" s="68"/>
    </row>
    <row r="25" spans="1:17" x14ac:dyDescent="0.25">
      <c r="A25" s="63" t="s">
        <v>21</v>
      </c>
      <c r="B25" s="69">
        <f>SUM((B18-B16)+(B23-B21)-INT((B18-B16)+(B23-B21)))*24</f>
        <v>5.7500000000000009</v>
      </c>
      <c r="C25" s="69">
        <f t="shared" ref="C25:H25" si="4">SUM((C18-C16)+(C23-C21)-INT((C18-C16)+(C23-C21)))*24</f>
        <v>5.4999999999999991</v>
      </c>
      <c r="D25" s="69">
        <f t="shared" si="4"/>
        <v>7.25</v>
      </c>
      <c r="E25" s="69">
        <f t="shared" si="4"/>
        <v>0</v>
      </c>
      <c r="F25" s="69">
        <f t="shared" si="4"/>
        <v>0</v>
      </c>
      <c r="G25" s="69">
        <f t="shared" si="4"/>
        <v>6.5000000000000009</v>
      </c>
      <c r="H25" s="69">
        <f t="shared" si="4"/>
        <v>11.75</v>
      </c>
      <c r="J25" s="63" t="s">
        <v>21</v>
      </c>
      <c r="K25" s="69">
        <f t="shared" ref="K25:Q25" si="5">SUM((K18-K16)+(K23-K21)-INT((K18-K16)+(K23-K21)))*24</f>
        <v>6.5000000000000009</v>
      </c>
      <c r="L25" s="69">
        <f t="shared" si="5"/>
        <v>10</v>
      </c>
      <c r="M25" s="69">
        <f t="shared" si="5"/>
        <v>5.25</v>
      </c>
      <c r="N25" s="69">
        <f t="shared" si="5"/>
        <v>0</v>
      </c>
      <c r="O25" s="69">
        <f t="shared" si="5"/>
        <v>10</v>
      </c>
      <c r="P25" s="69">
        <f t="shared" si="5"/>
        <v>6.5000000000000009</v>
      </c>
      <c r="Q25" s="69">
        <f t="shared" si="5"/>
        <v>4.0000000000000018</v>
      </c>
    </row>
    <row r="26" spans="1:17" ht="15.75" thickBot="1" x14ac:dyDescent="0.3">
      <c r="A26" s="64"/>
      <c r="B26" s="70"/>
      <c r="C26" s="70"/>
      <c r="D26" s="70"/>
      <c r="E26" s="70"/>
      <c r="F26" s="70"/>
      <c r="G26" s="70"/>
      <c r="H26" s="70"/>
      <c r="J26" s="64"/>
      <c r="K26" s="70"/>
      <c r="L26" s="70"/>
      <c r="M26" s="70"/>
      <c r="N26" s="70"/>
      <c r="O26" s="70"/>
      <c r="P26" s="70"/>
      <c r="Q26" s="70"/>
    </row>
    <row r="27" spans="1:17" x14ac:dyDescent="0.25">
      <c r="A27" s="71" t="s">
        <v>22</v>
      </c>
      <c r="B27" s="73">
        <f>IF(B23&gt;"21:00"*1,(B23-donnée!$A$14)*24,"0")+IF(B18&lt;="6:00"*1,B18*24,"0")</f>
        <v>0</v>
      </c>
      <c r="C27" s="73">
        <f>IF(C23&gt;"21:00"*1,(C23-donnée!$A$14)*24,"0")+IF(C18&lt;="6:00"*1,C18*24,"0")</f>
        <v>0</v>
      </c>
      <c r="D27" s="73">
        <f>IF(D23&gt;"21:00"*1,(D23-donnée!$A$14)*24,"0")+IF(D18&lt;="6:00"*1,D18*24,"0")</f>
        <v>0</v>
      </c>
      <c r="E27" s="73">
        <f>IF(E23&gt;"21:00"*1,(E23-donnée!$A$14)*24,"0")+IF(E18&lt;="6:00"*1,E18*24,"0")</f>
        <v>0</v>
      </c>
      <c r="F27" s="73">
        <f>IF(F23&gt;"21:00"*1,(F23-donnée!$A$14)*24,"0")+IF(F18&lt;="6:00"*1,F18*24,"0")</f>
        <v>0</v>
      </c>
      <c r="G27" s="73">
        <f>IF(G23&gt;"21:00"*1,(G23-donnée!$A$14)*24,"0")+IF(G18&lt;="6:00"*1,G18*24,"0")</f>
        <v>0</v>
      </c>
      <c r="H27" s="73">
        <f>IF(H23&gt;"21:00"*1,(H23-donnée!$A$14)*24,"0")+IF(H18&lt;="6:00"*1,H18*24,"0")</f>
        <v>2.25</v>
      </c>
      <c r="J27" s="71" t="s">
        <v>22</v>
      </c>
      <c r="K27" s="73">
        <f>IF(K23&gt;"21:00"*1,(K23-donnée!$A$14)*24,"0")+IF(K18&lt;="6:00"*1,K18*24,"0")</f>
        <v>0</v>
      </c>
      <c r="L27" s="73">
        <f>IF(L23&gt;"21:00"*1,(L23-donnée!$A$14)*24,"0")+IF(L18&lt;="6:00"*1,L18*24,"0")</f>
        <v>0</v>
      </c>
      <c r="M27" s="73">
        <f>IF(M23&gt;"21:00"*1,(M23-donnée!$A$14)*24,"0")+IF(M18&lt;="6:00"*1,M18*24,"0")</f>
        <v>0</v>
      </c>
      <c r="N27" s="73">
        <f>IF(N23&gt;"21:00"*1,(N23-donnée!$A$14)*24,"0")+IF(N18&lt;="6:00"*1,N18*24,"0")</f>
        <v>0</v>
      </c>
      <c r="O27" s="73">
        <f>IF(O23&gt;"21:00"*1,(O23-donnée!$A$14)*24,"0")+IF(O18&lt;="6:00"*1,O18*24,"0")</f>
        <v>2.4999999999999991</v>
      </c>
      <c r="P27" s="73">
        <f>IF(P23&gt;"21:00"*1,(P23-donnée!$A$14)*24,"0")+IF(P18&lt;="6:00"*1,P18*24,"0")</f>
        <v>1.5</v>
      </c>
      <c r="Q27" s="73">
        <f>IF(Q23&gt;"21:00"*1,(Q23-donnée!$A$14)*24,"0")+IF(Q18&lt;="6:00"*1,Q18*24,"0")</f>
        <v>0</v>
      </c>
    </row>
    <row r="28" spans="1:17" ht="15.75" thickBot="1" x14ac:dyDescent="0.3">
      <c r="A28" s="72"/>
      <c r="B28" s="74"/>
      <c r="C28" s="74"/>
      <c r="D28" s="74"/>
      <c r="E28" s="74"/>
      <c r="F28" s="74"/>
      <c r="G28" s="74"/>
      <c r="H28" s="74"/>
      <c r="J28" s="72"/>
      <c r="K28" s="74"/>
      <c r="L28" s="74"/>
      <c r="M28" s="74"/>
      <c r="N28" s="74"/>
      <c r="O28" s="74"/>
      <c r="P28" s="74"/>
      <c r="Q28" s="74"/>
    </row>
    <row r="29" spans="1:17" x14ac:dyDescent="0.25">
      <c r="A29" s="75" t="s">
        <v>23</v>
      </c>
      <c r="B29" s="77" t="s">
        <v>24</v>
      </c>
      <c r="C29" s="79">
        <f>SUM(B25:H26)</f>
        <v>36.75</v>
      </c>
      <c r="D29" s="80"/>
      <c r="E29" s="83"/>
      <c r="F29" s="85" t="s">
        <v>25</v>
      </c>
      <c r="G29" s="87">
        <f>SUM(B27:H28)</f>
        <v>2.25</v>
      </c>
      <c r="H29" s="88"/>
      <c r="J29" s="75" t="s">
        <v>23</v>
      </c>
      <c r="K29" s="77" t="s">
        <v>24</v>
      </c>
      <c r="L29" s="79">
        <f>SUM(K25:Q26)</f>
        <v>42.25</v>
      </c>
      <c r="M29" s="80"/>
      <c r="N29" s="83"/>
      <c r="O29" s="85" t="s">
        <v>25</v>
      </c>
      <c r="P29" s="87">
        <f>SUM(K27:Q28)</f>
        <v>3.9999999999999991</v>
      </c>
      <c r="Q29" s="88"/>
    </row>
    <row r="30" spans="1:17" ht="15.75" thickBot="1" x14ac:dyDescent="0.3">
      <c r="A30" s="76"/>
      <c r="B30" s="78"/>
      <c r="C30" s="81"/>
      <c r="D30" s="82"/>
      <c r="E30" s="84"/>
      <c r="F30" s="86"/>
      <c r="G30" s="89"/>
      <c r="H30" s="90"/>
      <c r="J30" s="76"/>
      <c r="K30" s="78"/>
      <c r="L30" s="81"/>
      <c r="M30" s="82"/>
      <c r="N30" s="84"/>
      <c r="O30" s="86"/>
      <c r="P30" s="89"/>
      <c r="Q30" s="90"/>
    </row>
    <row r="32" spans="1:17" ht="15.75" thickBot="1" x14ac:dyDescent="0.3"/>
    <row r="33" spans="1:17" x14ac:dyDescent="0.25">
      <c r="A33" s="53" t="s">
        <v>28</v>
      </c>
      <c r="B33" s="54"/>
      <c r="C33" s="54" t="s">
        <v>29</v>
      </c>
      <c r="D33" s="54"/>
      <c r="E33" s="54" t="s">
        <v>31</v>
      </c>
      <c r="F33" s="57">
        <f>B35</f>
        <v>42505</v>
      </c>
      <c r="G33" s="54" t="s">
        <v>30</v>
      </c>
      <c r="H33" s="59">
        <f>H35</f>
        <v>42511</v>
      </c>
      <c r="J33" s="53" t="s">
        <v>28</v>
      </c>
      <c r="K33" s="54"/>
      <c r="L33" s="54" t="s">
        <v>29</v>
      </c>
      <c r="M33" s="54"/>
      <c r="N33" s="54" t="s">
        <v>27</v>
      </c>
      <c r="O33" s="57">
        <f>K35</f>
        <v>42512</v>
      </c>
      <c r="P33" s="54" t="s">
        <v>30</v>
      </c>
      <c r="Q33" s="59">
        <f>Q35</f>
        <v>42518</v>
      </c>
    </row>
    <row r="34" spans="1:17" ht="15.75" thickBot="1" x14ac:dyDescent="0.3">
      <c r="A34" s="55"/>
      <c r="B34" s="56"/>
      <c r="C34" s="56"/>
      <c r="D34" s="56"/>
      <c r="E34" s="56"/>
      <c r="F34" s="58"/>
      <c r="G34" s="56"/>
      <c r="H34" s="60"/>
      <c r="J34" s="55"/>
      <c r="K34" s="56"/>
      <c r="L34" s="56"/>
      <c r="M34" s="56"/>
      <c r="N34" s="56"/>
      <c r="O34" s="58"/>
      <c r="P34" s="56"/>
      <c r="Q34" s="60"/>
    </row>
    <row r="35" spans="1:17" s="42" customFormat="1" ht="31.5" customHeight="1" thickBot="1" x14ac:dyDescent="0.3">
      <c r="A35" s="129">
        <f t="array" aca="1" ref="A35" ca="1">OFFSET(A34,13,MATCH(1,WEEKDAY(B35:H35,1),0))</f>
        <v>4.7499999999999991</v>
      </c>
      <c r="B35" s="38">
        <f>B13+14</f>
        <v>42505</v>
      </c>
      <c r="C35" s="36">
        <f>B13+15</f>
        <v>42506</v>
      </c>
      <c r="D35" s="36">
        <f t="shared" ref="D35:H35" si="6">C13+15</f>
        <v>42507</v>
      </c>
      <c r="E35" s="36">
        <f t="shared" si="6"/>
        <v>42508</v>
      </c>
      <c r="F35" s="36">
        <f t="shared" si="6"/>
        <v>42509</v>
      </c>
      <c r="G35" s="36">
        <f t="shared" si="6"/>
        <v>42510</v>
      </c>
      <c r="H35" s="36">
        <f t="shared" si="6"/>
        <v>42511</v>
      </c>
      <c r="J35" s="129">
        <f t="array" aca="1" ref="J35" ca="1">OFFSET(J34,13,MATCH(1,WEEKDAY(K35:Q35,1),0))</f>
        <v>0</v>
      </c>
      <c r="K35" s="38">
        <f>B13+21</f>
        <v>42512</v>
      </c>
      <c r="L35" s="36">
        <f>K13+15</f>
        <v>42513</v>
      </c>
      <c r="M35" s="36">
        <f t="shared" ref="M35:Q35" si="7">L13+15</f>
        <v>42514</v>
      </c>
      <c r="N35" s="36">
        <f t="shared" si="7"/>
        <v>42515</v>
      </c>
      <c r="O35" s="36">
        <f t="shared" si="7"/>
        <v>42516</v>
      </c>
      <c r="P35" s="36">
        <f t="shared" si="7"/>
        <v>42517</v>
      </c>
      <c r="Q35" s="36">
        <f t="shared" si="7"/>
        <v>42518</v>
      </c>
    </row>
    <row r="36" spans="1:17" ht="15.75" hidden="1" thickBot="1" x14ac:dyDescent="0.3">
      <c r="A36" s="122"/>
      <c r="B36" s="126"/>
      <c r="C36" s="127"/>
      <c r="D36" s="127"/>
      <c r="E36" s="127"/>
      <c r="F36" s="127"/>
      <c r="G36" s="127"/>
      <c r="H36" s="127"/>
      <c r="J36" s="128"/>
      <c r="K36" s="39"/>
      <c r="L36" s="37"/>
      <c r="M36" s="37"/>
      <c r="N36" s="37"/>
      <c r="O36" s="37"/>
      <c r="P36" s="37"/>
      <c r="Q36" s="37"/>
    </row>
    <row r="37" spans="1:17" ht="15.75" thickBot="1" x14ac:dyDescent="0.3">
      <c r="A37" s="1" t="s">
        <v>17</v>
      </c>
      <c r="B37" s="61"/>
      <c r="C37" s="62"/>
      <c r="D37" s="62"/>
      <c r="E37" s="62"/>
      <c r="F37" s="62"/>
      <c r="G37" s="62"/>
      <c r="H37" s="62"/>
      <c r="J37" s="1" t="s">
        <v>17</v>
      </c>
      <c r="K37" s="61"/>
      <c r="L37" s="62"/>
      <c r="M37" s="62"/>
      <c r="N37" s="62"/>
      <c r="O37" s="62"/>
      <c r="P37" s="62"/>
      <c r="Q37" s="62"/>
    </row>
    <row r="38" spans="1:17" x14ac:dyDescent="0.25">
      <c r="A38" s="63" t="s">
        <v>18</v>
      </c>
      <c r="B38" s="65"/>
      <c r="C38" s="65"/>
      <c r="D38" s="65"/>
      <c r="E38" s="65">
        <v>0.3125</v>
      </c>
      <c r="F38" s="65">
        <v>0.40625</v>
      </c>
      <c r="G38" s="65"/>
      <c r="H38" s="65"/>
      <c r="J38" s="63" t="s">
        <v>18</v>
      </c>
      <c r="K38" s="65"/>
      <c r="L38" s="65"/>
      <c r="M38" s="65"/>
      <c r="N38" s="65"/>
      <c r="O38" s="65"/>
      <c r="P38" s="65"/>
      <c r="Q38" s="65"/>
    </row>
    <row r="39" spans="1:17" ht="15.75" thickBot="1" x14ac:dyDescent="0.3">
      <c r="A39" s="64"/>
      <c r="B39" s="65"/>
      <c r="C39" s="65"/>
      <c r="D39" s="65"/>
      <c r="E39" s="65"/>
      <c r="F39" s="65"/>
      <c r="G39" s="65"/>
      <c r="H39" s="65"/>
      <c r="J39" s="64"/>
      <c r="K39" s="65"/>
      <c r="L39" s="65"/>
      <c r="M39" s="65"/>
      <c r="N39" s="65"/>
      <c r="O39" s="65"/>
      <c r="P39" s="65"/>
      <c r="Q39" s="65"/>
    </row>
    <row r="40" spans="1:17" x14ac:dyDescent="0.25">
      <c r="A40" s="63" t="s">
        <v>19</v>
      </c>
      <c r="B40" s="65"/>
      <c r="C40" s="65"/>
      <c r="D40" s="65"/>
      <c r="E40" s="65">
        <v>0.5</v>
      </c>
      <c r="F40" s="65">
        <v>0.5</v>
      </c>
      <c r="G40" s="65"/>
      <c r="H40" s="65"/>
      <c r="J40" s="63" t="s">
        <v>19</v>
      </c>
      <c r="K40" s="65"/>
      <c r="L40" s="65"/>
      <c r="M40" s="65"/>
      <c r="N40" s="65"/>
      <c r="O40" s="65"/>
      <c r="P40" s="65"/>
      <c r="Q40" s="65"/>
    </row>
    <row r="41" spans="1:17" ht="15.75" thickBot="1" x14ac:dyDescent="0.3">
      <c r="A41" s="64"/>
      <c r="B41" s="65"/>
      <c r="C41" s="65"/>
      <c r="D41" s="65"/>
      <c r="E41" s="65"/>
      <c r="F41" s="65"/>
      <c r="G41" s="65"/>
      <c r="H41" s="65"/>
      <c r="J41" s="64"/>
      <c r="K41" s="65"/>
      <c r="L41" s="65"/>
      <c r="M41" s="65"/>
      <c r="N41" s="65"/>
      <c r="O41" s="65"/>
      <c r="P41" s="65"/>
      <c r="Q41" s="65"/>
    </row>
    <row r="42" spans="1:17" ht="15.75" thickBot="1" x14ac:dyDescent="0.3">
      <c r="A42" s="10" t="s">
        <v>20</v>
      </c>
      <c r="B42" s="66"/>
      <c r="C42" s="66"/>
      <c r="D42" s="66"/>
      <c r="E42" s="66"/>
      <c r="F42" s="66"/>
      <c r="G42" s="66"/>
      <c r="H42" s="66"/>
      <c r="J42" s="10" t="s">
        <v>20</v>
      </c>
      <c r="K42" s="66"/>
      <c r="L42" s="66"/>
      <c r="M42" s="66"/>
      <c r="N42" s="66"/>
      <c r="O42" s="66"/>
      <c r="P42" s="66"/>
      <c r="Q42" s="66"/>
    </row>
    <row r="43" spans="1:17" x14ac:dyDescent="0.25">
      <c r="A43" s="63" t="s">
        <v>18</v>
      </c>
      <c r="B43" s="65">
        <v>0.5625</v>
      </c>
      <c r="C43" s="65">
        <v>0.5625</v>
      </c>
      <c r="D43" s="65">
        <v>0.5625</v>
      </c>
      <c r="E43" s="65">
        <v>0.5625</v>
      </c>
      <c r="F43" s="65">
        <v>0.5625</v>
      </c>
      <c r="G43" s="65"/>
      <c r="H43" s="65"/>
      <c r="J43" s="63" t="s">
        <v>18</v>
      </c>
      <c r="K43" s="65"/>
      <c r="L43" s="65"/>
      <c r="M43" s="65"/>
      <c r="N43" s="65"/>
      <c r="O43" s="65"/>
      <c r="P43" s="65"/>
      <c r="Q43" s="65"/>
    </row>
    <row r="44" spans="1:17" ht="15.75" thickBot="1" x14ac:dyDescent="0.3">
      <c r="A44" s="64"/>
      <c r="B44" s="65"/>
      <c r="C44" s="65"/>
      <c r="D44" s="65"/>
      <c r="E44" s="65"/>
      <c r="F44" s="65"/>
      <c r="G44" s="65"/>
      <c r="H44" s="65"/>
      <c r="J44" s="64"/>
      <c r="K44" s="65"/>
      <c r="L44" s="65"/>
      <c r="M44" s="65"/>
      <c r="N44" s="65"/>
      <c r="O44" s="65"/>
      <c r="P44" s="65"/>
      <c r="Q44" s="65"/>
    </row>
    <row r="45" spans="1:17" x14ac:dyDescent="0.25">
      <c r="A45" s="63" t="s">
        <v>19</v>
      </c>
      <c r="B45" s="65">
        <v>0.76041666666666663</v>
      </c>
      <c r="C45" s="65">
        <v>0.96875</v>
      </c>
      <c r="D45" s="65">
        <v>0.8125</v>
      </c>
      <c r="E45" s="65">
        <v>0.80208333333333337</v>
      </c>
      <c r="F45" s="65">
        <v>0.8125</v>
      </c>
      <c r="G45" s="65"/>
      <c r="H45" s="65"/>
      <c r="J45" s="63" t="s">
        <v>19</v>
      </c>
      <c r="K45" s="65"/>
      <c r="L45" s="65"/>
      <c r="M45" s="65"/>
      <c r="N45" s="65"/>
      <c r="O45" s="65"/>
      <c r="P45" s="65"/>
      <c r="Q45" s="65"/>
    </row>
    <row r="46" spans="1:17" ht="15.75" thickBot="1" x14ac:dyDescent="0.3">
      <c r="A46" s="67"/>
      <c r="B46" s="68"/>
      <c r="C46" s="68"/>
      <c r="D46" s="68"/>
      <c r="E46" s="68"/>
      <c r="F46" s="68"/>
      <c r="G46" s="68"/>
      <c r="H46" s="68"/>
      <c r="J46" s="67"/>
      <c r="K46" s="68"/>
      <c r="L46" s="68"/>
      <c r="M46" s="68"/>
      <c r="N46" s="68"/>
      <c r="O46" s="68"/>
      <c r="P46" s="68"/>
      <c r="Q46" s="68"/>
    </row>
    <row r="47" spans="1:17" x14ac:dyDescent="0.25">
      <c r="A47" s="63" t="s">
        <v>21</v>
      </c>
      <c r="B47" s="69">
        <f t="shared" ref="B47:H47" si="8">SUM((B40-B38)+(B45-B43)-INT((B40-B38)+(B45-B43)))*24</f>
        <v>4.7499999999999991</v>
      </c>
      <c r="C47" s="69">
        <f t="shared" si="8"/>
        <v>9.75</v>
      </c>
      <c r="D47" s="69">
        <f t="shared" si="8"/>
        <v>6</v>
      </c>
      <c r="E47" s="69">
        <f t="shared" si="8"/>
        <v>10.25</v>
      </c>
      <c r="F47" s="69">
        <f t="shared" si="8"/>
        <v>8.25</v>
      </c>
      <c r="G47" s="69">
        <f t="shared" si="8"/>
        <v>0</v>
      </c>
      <c r="H47" s="69">
        <f t="shared" si="8"/>
        <v>0</v>
      </c>
      <c r="J47" s="63" t="s">
        <v>21</v>
      </c>
      <c r="K47" s="69">
        <f t="shared" ref="K47:Q47" si="9">SUM((K40-K38)+(K45-K43)-INT((K40-K38)+(K45-K43)))*24</f>
        <v>0</v>
      </c>
      <c r="L47" s="69">
        <f t="shared" si="9"/>
        <v>0</v>
      </c>
      <c r="M47" s="69">
        <f t="shared" si="9"/>
        <v>0</v>
      </c>
      <c r="N47" s="69">
        <f t="shared" si="9"/>
        <v>0</v>
      </c>
      <c r="O47" s="69">
        <f t="shared" si="9"/>
        <v>0</v>
      </c>
      <c r="P47" s="69">
        <f t="shared" si="9"/>
        <v>0</v>
      </c>
      <c r="Q47" s="69">
        <f t="shared" si="9"/>
        <v>0</v>
      </c>
    </row>
    <row r="48" spans="1:17" ht="15.75" thickBot="1" x14ac:dyDescent="0.3">
      <c r="A48" s="64"/>
      <c r="B48" s="70"/>
      <c r="C48" s="70"/>
      <c r="D48" s="70"/>
      <c r="E48" s="70"/>
      <c r="F48" s="70"/>
      <c r="G48" s="70"/>
      <c r="H48" s="70"/>
      <c r="J48" s="64"/>
      <c r="K48" s="70"/>
      <c r="L48" s="70"/>
      <c r="M48" s="70"/>
      <c r="N48" s="70"/>
      <c r="O48" s="70"/>
      <c r="P48" s="70"/>
      <c r="Q48" s="70"/>
    </row>
    <row r="49" spans="1:17" x14ac:dyDescent="0.25">
      <c r="A49" s="71" t="s">
        <v>22</v>
      </c>
      <c r="B49" s="73">
        <f>IF(B45&gt;"21:00"*1,(B45-donnée!$A$14)*24,"0")+IF(B40&lt;="6:00"*1,B40*24,"0")</f>
        <v>0</v>
      </c>
      <c r="C49" s="73">
        <f>IF(C45&gt;"21:00"*1,(C45-donnée!$A$14)*24,"0")+IF(C40&lt;="6:00"*1,C40*24,"0")</f>
        <v>2.25</v>
      </c>
      <c r="D49" s="73">
        <f>IF(D45&gt;"21:00"*1,(D45-donnée!$A$14)*24,"0")+IF(D40&lt;="6:00"*1,D40*24,"0")</f>
        <v>0</v>
      </c>
      <c r="E49" s="73">
        <f>IF(E45&gt;"21:00"*1,(E45-donnée!$A$14)*24,"0")+IF(E40&lt;="6:00"*1,E40*24,"0")</f>
        <v>0</v>
      </c>
      <c r="F49" s="73">
        <f>IF(F45&gt;"21:00"*1,(F45-donnée!$A$14)*24,"0")+IF(F40&lt;="6:00"*1,F40*24,"0")</f>
        <v>0</v>
      </c>
      <c r="G49" s="73">
        <f>IF(G45&gt;"21:00"*1,(G45-donnée!$A$14)*24,"0")+IF(G40&lt;="6:00"*1,G40*24,"0")</f>
        <v>0</v>
      </c>
      <c r="H49" s="73">
        <f>IF(H45&gt;"21:00"*1,(H45-donnée!$A$14)*24,"0")+IF(H40&lt;="6:00"*1,H40*24,"0")</f>
        <v>0</v>
      </c>
      <c r="J49" s="71" t="s">
        <v>22</v>
      </c>
      <c r="K49" s="73">
        <f>IF(K45&gt;"21:00"*1,(K45-donnée!$A$14)*24,"0")+IF(K40&lt;="6:00"*1,K40*24,"0")</f>
        <v>0</v>
      </c>
      <c r="L49" s="73">
        <f>IF(L45&gt;"21:00"*1,(L45-donnée!$A$14)*24,"0")+IF(L40&lt;="6:00"*1,L40*24,"0")</f>
        <v>0</v>
      </c>
      <c r="M49" s="73">
        <f>IF(M45&gt;"21:00"*1,(M45-donnée!$A$14)*24,"0")+IF(M40&lt;="6:00"*1,M40*24,"0")</f>
        <v>0</v>
      </c>
      <c r="N49" s="73">
        <f>IF(N45&gt;"21:00"*1,(N45-donnée!$A$14)*24,"0")+IF(N40&lt;="6:00"*1,N40*24,"0")</f>
        <v>0</v>
      </c>
      <c r="O49" s="73">
        <f>IF(O45&gt;"21:00"*1,(O45-donnée!$A$14)*24,"0")+IF(O40&lt;="6:00"*1,O40*24,"0")</f>
        <v>0</v>
      </c>
      <c r="P49" s="73">
        <f>IF(P45&gt;"21:00"*1,(P45-donnée!$A$14)*24,"0")+IF(P40&lt;="6:00"*1,P40*24,"0")</f>
        <v>0</v>
      </c>
      <c r="Q49" s="73">
        <f>IF(Q45&gt;"21:00"*1,(Q45-donnée!$A$14)*24,"0")+IF(Q40&lt;="6:00"*1,Q40*24,"0")</f>
        <v>0</v>
      </c>
    </row>
    <row r="50" spans="1:17" ht="15.75" thickBot="1" x14ac:dyDescent="0.3">
      <c r="A50" s="72"/>
      <c r="B50" s="74"/>
      <c r="C50" s="74"/>
      <c r="D50" s="74"/>
      <c r="E50" s="74"/>
      <c r="F50" s="74"/>
      <c r="G50" s="74"/>
      <c r="H50" s="74"/>
      <c r="J50" s="72"/>
      <c r="K50" s="74"/>
      <c r="L50" s="74"/>
      <c r="M50" s="74"/>
      <c r="N50" s="74"/>
      <c r="O50" s="74"/>
      <c r="P50" s="74"/>
      <c r="Q50" s="74"/>
    </row>
    <row r="51" spans="1:17" x14ac:dyDescent="0.25">
      <c r="A51" s="75" t="s">
        <v>23</v>
      </c>
      <c r="B51" s="77" t="s">
        <v>24</v>
      </c>
      <c r="C51" s="79">
        <f>SUM(B47:H48)</f>
        <v>39</v>
      </c>
      <c r="D51" s="80"/>
      <c r="E51" s="83"/>
      <c r="F51" s="85" t="s">
        <v>25</v>
      </c>
      <c r="G51" s="87">
        <f>SUM(B49:H50)</f>
        <v>2.25</v>
      </c>
      <c r="H51" s="88"/>
      <c r="J51" s="75" t="s">
        <v>23</v>
      </c>
      <c r="K51" s="77" t="s">
        <v>24</v>
      </c>
      <c r="L51" s="79">
        <f>SUM(K47:Q48)</f>
        <v>0</v>
      </c>
      <c r="M51" s="80"/>
      <c r="N51" s="83"/>
      <c r="O51" s="85" t="s">
        <v>25</v>
      </c>
      <c r="P51" s="87">
        <f>SUM(K49:Q50)</f>
        <v>0</v>
      </c>
      <c r="Q51" s="88"/>
    </row>
    <row r="52" spans="1:17" ht="15.75" thickBot="1" x14ac:dyDescent="0.3">
      <c r="A52" s="76"/>
      <c r="B52" s="78"/>
      <c r="C52" s="81"/>
      <c r="D52" s="82"/>
      <c r="E52" s="84"/>
      <c r="F52" s="86"/>
      <c r="G52" s="89"/>
      <c r="H52" s="90"/>
      <c r="J52" s="76"/>
      <c r="K52" s="78"/>
      <c r="L52" s="81"/>
      <c r="M52" s="82"/>
      <c r="N52" s="84"/>
      <c r="O52" s="86"/>
      <c r="P52" s="89"/>
      <c r="Q52" s="90"/>
    </row>
    <row r="54" spans="1:17" ht="15.75" thickBot="1" x14ac:dyDescent="0.3"/>
    <row r="55" spans="1:17" x14ac:dyDescent="0.25">
      <c r="A55" s="53" t="s">
        <v>28</v>
      </c>
      <c r="B55" s="54"/>
      <c r="C55" s="54" t="s">
        <v>29</v>
      </c>
      <c r="D55" s="54"/>
      <c r="E55" s="54" t="s">
        <v>31</v>
      </c>
      <c r="F55" s="57">
        <f>B57</f>
        <v>42519</v>
      </c>
      <c r="G55" s="54" t="s">
        <v>30</v>
      </c>
      <c r="H55" s="59">
        <f>D57</f>
        <v>42521</v>
      </c>
    </row>
    <row r="56" spans="1:17" ht="15.75" thickBot="1" x14ac:dyDescent="0.3">
      <c r="A56" s="55"/>
      <c r="B56" s="56"/>
      <c r="C56" s="56"/>
      <c r="D56" s="56"/>
      <c r="E56" s="56"/>
      <c r="F56" s="58"/>
      <c r="G56" s="56"/>
      <c r="H56" s="60"/>
    </row>
    <row r="57" spans="1:17" ht="31.5" customHeight="1" thickBot="1" x14ac:dyDescent="0.3">
      <c r="A57" s="129">
        <f t="array" aca="1" ref="A57" ca="1">OFFSET(A56,13,MATCH(1,WEEKDAY(B57:H57,1),0))</f>
        <v>0</v>
      </c>
      <c r="B57" s="36">
        <f>B35+14</f>
        <v>42519</v>
      </c>
      <c r="C57" s="36">
        <f>B35+15</f>
        <v>42520</v>
      </c>
      <c r="D57" s="36">
        <f t="shared" ref="D57:H57" si="10">C35+15</f>
        <v>42521</v>
      </c>
      <c r="E57" s="34">
        <f t="shared" si="10"/>
        <v>42522</v>
      </c>
      <c r="F57" s="34">
        <f t="shared" si="10"/>
        <v>42523</v>
      </c>
      <c r="G57" s="34">
        <f t="shared" si="10"/>
        <v>42524</v>
      </c>
      <c r="H57" s="34">
        <f t="shared" si="10"/>
        <v>42525</v>
      </c>
    </row>
    <row r="58" spans="1:17" ht="15.75" hidden="1" thickBot="1" x14ac:dyDescent="0.3">
      <c r="A58" s="130"/>
      <c r="B58" s="37"/>
      <c r="C58" s="37"/>
      <c r="D58" s="37"/>
      <c r="E58" s="35"/>
      <c r="F58" s="35"/>
      <c r="G58" s="35"/>
      <c r="H58" s="35"/>
    </row>
    <row r="59" spans="1:17" ht="15.75" thickBot="1" x14ac:dyDescent="0.3">
      <c r="A59" s="1" t="s">
        <v>17</v>
      </c>
      <c r="B59" s="91"/>
      <c r="C59" s="92"/>
      <c r="D59" s="92"/>
      <c r="E59" s="92"/>
      <c r="F59" s="92"/>
      <c r="G59" s="92"/>
      <c r="H59" s="92"/>
    </row>
    <row r="60" spans="1:17" x14ac:dyDescent="0.25">
      <c r="A60" s="93" t="s">
        <v>18</v>
      </c>
      <c r="B60" s="68"/>
      <c r="C60" s="68"/>
      <c r="D60" s="68"/>
      <c r="E60" s="96" t="s">
        <v>32</v>
      </c>
      <c r="F60" s="96" t="s">
        <v>32</v>
      </c>
      <c r="G60" s="96" t="s">
        <v>32</v>
      </c>
      <c r="H60" s="96">
        <v>0.44791666666666602</v>
      </c>
    </row>
    <row r="61" spans="1:17" ht="15.75" thickBot="1" x14ac:dyDescent="0.3">
      <c r="A61" s="94"/>
      <c r="B61" s="95"/>
      <c r="C61" s="95"/>
      <c r="D61" s="95"/>
      <c r="E61" s="97"/>
      <c r="F61" s="97"/>
      <c r="G61" s="97"/>
      <c r="H61" s="97"/>
    </row>
    <row r="62" spans="1:17" x14ac:dyDescent="0.25">
      <c r="A62" s="93" t="s">
        <v>19</v>
      </c>
      <c r="B62" s="68"/>
      <c r="C62" s="68"/>
      <c r="D62" s="68"/>
      <c r="E62" s="96" t="s">
        <v>32</v>
      </c>
      <c r="F62" s="96" t="s">
        <v>32</v>
      </c>
      <c r="G62" s="96" t="s">
        <v>32</v>
      </c>
      <c r="H62" s="96">
        <v>0.531249999999999</v>
      </c>
    </row>
    <row r="63" spans="1:17" ht="15.75" thickBot="1" x14ac:dyDescent="0.3">
      <c r="A63" s="94"/>
      <c r="B63" s="95"/>
      <c r="C63" s="95"/>
      <c r="D63" s="95"/>
      <c r="E63" s="97"/>
      <c r="F63" s="97"/>
      <c r="G63" s="97"/>
      <c r="H63" s="97"/>
    </row>
    <row r="64" spans="1:17" ht="15.75" thickBot="1" x14ac:dyDescent="0.3">
      <c r="A64" s="10" t="s">
        <v>20</v>
      </c>
      <c r="B64" s="102"/>
      <c r="C64" s="103"/>
      <c r="D64" s="103"/>
      <c r="E64" s="103"/>
      <c r="F64" s="103"/>
      <c r="G64" s="103"/>
      <c r="H64" s="104"/>
    </row>
    <row r="65" spans="1:8" x14ac:dyDescent="0.25">
      <c r="A65" s="93" t="s">
        <v>18</v>
      </c>
      <c r="B65" s="68"/>
      <c r="C65" s="68"/>
      <c r="D65" s="68">
        <v>0.27986111111111112</v>
      </c>
      <c r="E65" s="96" t="s">
        <v>32</v>
      </c>
      <c r="F65" s="96" t="s">
        <v>32</v>
      </c>
      <c r="G65" s="96">
        <v>0.72916666666666496</v>
      </c>
      <c r="H65" s="96">
        <v>0.562499999999999</v>
      </c>
    </row>
    <row r="66" spans="1:8" ht="15.75" thickBot="1" x14ac:dyDescent="0.3">
      <c r="A66" s="94"/>
      <c r="B66" s="95"/>
      <c r="C66" s="95"/>
      <c r="D66" s="95"/>
      <c r="E66" s="97"/>
      <c r="F66" s="97"/>
      <c r="G66" s="97"/>
      <c r="H66" s="97"/>
    </row>
    <row r="67" spans="1:8" x14ac:dyDescent="0.25">
      <c r="A67" s="93" t="s">
        <v>19</v>
      </c>
      <c r="B67" s="68"/>
      <c r="C67" s="68"/>
      <c r="D67" s="68">
        <v>0.40486111111111112</v>
      </c>
      <c r="E67" s="96" t="s">
        <v>32</v>
      </c>
      <c r="F67" s="96" t="s">
        <v>32</v>
      </c>
      <c r="G67" s="96">
        <v>0.999999999999998</v>
      </c>
      <c r="H67" s="96">
        <v>0.968749999999998</v>
      </c>
    </row>
    <row r="68" spans="1:8" ht="15.75" thickBot="1" x14ac:dyDescent="0.3">
      <c r="A68" s="94"/>
      <c r="B68" s="100"/>
      <c r="C68" s="100"/>
      <c r="D68" s="100"/>
      <c r="E68" s="101"/>
      <c r="F68" s="101"/>
      <c r="G68" s="101"/>
      <c r="H68" s="101"/>
    </row>
    <row r="69" spans="1:8" x14ac:dyDescent="0.25">
      <c r="A69" s="93" t="s">
        <v>21</v>
      </c>
      <c r="B69" s="120">
        <f t="shared" ref="B69:D69" si="11">SUM((B62-B60)+(B67-B65)-INT((B62-B60)+(B67-B65)))*24</f>
        <v>0</v>
      </c>
      <c r="C69" s="120">
        <f t="shared" si="11"/>
        <v>0</v>
      </c>
      <c r="D69" s="120">
        <f t="shared" si="11"/>
        <v>3</v>
      </c>
      <c r="E69" s="98"/>
      <c r="F69" s="98"/>
      <c r="G69" s="98"/>
      <c r="H69" s="98"/>
    </row>
    <row r="70" spans="1:8" ht="15.75" thickBot="1" x14ac:dyDescent="0.3">
      <c r="A70" s="94"/>
      <c r="B70" s="121"/>
      <c r="C70" s="121"/>
      <c r="D70" s="121"/>
      <c r="E70" s="99"/>
      <c r="F70" s="99"/>
      <c r="G70" s="99"/>
      <c r="H70" s="99"/>
    </row>
    <row r="71" spans="1:8" x14ac:dyDescent="0.25">
      <c r="A71" s="114" t="s">
        <v>22</v>
      </c>
      <c r="B71" s="116">
        <f>IF(B67&gt;"21:00"*1,(B67-donnée!$A$14)*24,"0")+IF(B62&lt;="6:00"*1,B62*24,"0")</f>
        <v>0</v>
      </c>
      <c r="C71" s="116">
        <f>IF(C67&gt;"21:00"*1,(C67-donnée!$A$14)*24,"0")+IF(C62&lt;="6:00"*1,C62*24,"0")</f>
        <v>0</v>
      </c>
      <c r="D71" s="116">
        <f>IF(D67&gt;"21:00"*1,(D67-donnée!$A$14)*24,"0")+IF(D62&lt;="6:00"*1,D62*24,"0")</f>
        <v>0</v>
      </c>
      <c r="E71" s="106"/>
      <c r="F71" s="119"/>
      <c r="G71" s="106"/>
      <c r="H71" s="106"/>
    </row>
    <row r="72" spans="1:8" ht="15.75" thickBot="1" x14ac:dyDescent="0.3">
      <c r="A72" s="115"/>
      <c r="B72" s="117"/>
      <c r="C72" s="117"/>
      <c r="D72" s="117"/>
      <c r="E72" s="118"/>
      <c r="F72" s="107"/>
      <c r="G72" s="107"/>
      <c r="H72" s="107"/>
    </row>
    <row r="73" spans="1:8" x14ac:dyDescent="0.25">
      <c r="A73" s="108" t="s">
        <v>23</v>
      </c>
      <c r="B73" s="77" t="s">
        <v>24</v>
      </c>
      <c r="C73" s="79">
        <f>SUM(B69:H70)</f>
        <v>3</v>
      </c>
      <c r="D73" s="110"/>
      <c r="E73" s="83"/>
      <c r="F73" s="112" t="s">
        <v>25</v>
      </c>
      <c r="G73" s="87">
        <f>SUM(B71:H72)</f>
        <v>0</v>
      </c>
      <c r="H73" s="88"/>
    </row>
    <row r="74" spans="1:8" ht="15.75" thickBot="1" x14ac:dyDescent="0.3">
      <c r="A74" s="109"/>
      <c r="B74" s="78"/>
      <c r="C74" s="81"/>
      <c r="D74" s="111"/>
      <c r="E74" s="84"/>
      <c r="F74" s="113"/>
      <c r="G74" s="89"/>
      <c r="H74" s="90"/>
    </row>
  </sheetData>
  <mergeCells count="321">
    <mergeCell ref="G67:G68"/>
    <mergeCell ref="H67:H68"/>
    <mergeCell ref="A69:A70"/>
    <mergeCell ref="B69:B70"/>
    <mergeCell ref="C69:C70"/>
    <mergeCell ref="D69:D70"/>
    <mergeCell ref="E69:E70"/>
    <mergeCell ref="F69:F70"/>
    <mergeCell ref="G69:G70"/>
    <mergeCell ref="G71:G72"/>
    <mergeCell ref="H71:H72"/>
    <mergeCell ref="A73:A74"/>
    <mergeCell ref="B73:B74"/>
    <mergeCell ref="C73:D74"/>
    <mergeCell ref="E73:E74"/>
    <mergeCell ref="F73:F74"/>
    <mergeCell ref="G73:H74"/>
    <mergeCell ref="A71:A72"/>
    <mergeCell ref="B71:B72"/>
    <mergeCell ref="C71:C72"/>
    <mergeCell ref="D71:D72"/>
    <mergeCell ref="E71:E72"/>
    <mergeCell ref="F71:F72"/>
    <mergeCell ref="A62:A63"/>
    <mergeCell ref="B62:B63"/>
    <mergeCell ref="C62:C63"/>
    <mergeCell ref="D62:D63"/>
    <mergeCell ref="E62:E63"/>
    <mergeCell ref="F62:F63"/>
    <mergeCell ref="G62:G63"/>
    <mergeCell ref="H62:H63"/>
    <mergeCell ref="H69:H70"/>
    <mergeCell ref="A67:A68"/>
    <mergeCell ref="B67:B68"/>
    <mergeCell ref="C67:C68"/>
    <mergeCell ref="D67:D68"/>
    <mergeCell ref="E67:E68"/>
    <mergeCell ref="F67:F68"/>
    <mergeCell ref="B64:H64"/>
    <mergeCell ref="A65:A66"/>
    <mergeCell ref="B65:B66"/>
    <mergeCell ref="C65:C66"/>
    <mergeCell ref="D65:D66"/>
    <mergeCell ref="E65:E66"/>
    <mergeCell ref="F65:F66"/>
    <mergeCell ref="G65:G66"/>
    <mergeCell ref="H65:H66"/>
    <mergeCell ref="B59:H59"/>
    <mergeCell ref="A60:A61"/>
    <mergeCell ref="B60:B61"/>
    <mergeCell ref="C60:C61"/>
    <mergeCell ref="D60:D61"/>
    <mergeCell ref="E60:E61"/>
    <mergeCell ref="F60:F61"/>
    <mergeCell ref="G60:G61"/>
    <mergeCell ref="H60:H61"/>
    <mergeCell ref="A55:B56"/>
    <mergeCell ref="C55:D56"/>
    <mergeCell ref="E55:E56"/>
    <mergeCell ref="F55:F56"/>
    <mergeCell ref="G55:G56"/>
    <mergeCell ref="H55:H56"/>
    <mergeCell ref="J51:J52"/>
    <mergeCell ref="K51:K52"/>
    <mergeCell ref="L51:M52"/>
    <mergeCell ref="N51:N52"/>
    <mergeCell ref="O51:O52"/>
    <mergeCell ref="P51:Q52"/>
    <mergeCell ref="N49:N50"/>
    <mergeCell ref="O49:O50"/>
    <mergeCell ref="P49:P50"/>
    <mergeCell ref="Q49:Q50"/>
    <mergeCell ref="A51:A52"/>
    <mergeCell ref="B51:B52"/>
    <mergeCell ref="C51:D52"/>
    <mergeCell ref="E51:E52"/>
    <mergeCell ref="F51:F52"/>
    <mergeCell ref="G51:H52"/>
    <mergeCell ref="G49:G50"/>
    <mergeCell ref="H49:H50"/>
    <mergeCell ref="J49:J50"/>
    <mergeCell ref="K49:K50"/>
    <mergeCell ref="L49:L50"/>
    <mergeCell ref="M49:M50"/>
    <mergeCell ref="A49:A50"/>
    <mergeCell ref="B49:B50"/>
    <mergeCell ref="C49:C50"/>
    <mergeCell ref="D49:D50"/>
    <mergeCell ref="E49:E50"/>
    <mergeCell ref="F49:F50"/>
    <mergeCell ref="G47:G48"/>
    <mergeCell ref="H47:H48"/>
    <mergeCell ref="J47:J48"/>
    <mergeCell ref="P45:P46"/>
    <mergeCell ref="Q45:Q46"/>
    <mergeCell ref="A47:A48"/>
    <mergeCell ref="B47:B48"/>
    <mergeCell ref="C47:C48"/>
    <mergeCell ref="D47:D48"/>
    <mergeCell ref="E47:E48"/>
    <mergeCell ref="F47:F48"/>
    <mergeCell ref="G45:G46"/>
    <mergeCell ref="H45:H46"/>
    <mergeCell ref="J45:J46"/>
    <mergeCell ref="K45:K46"/>
    <mergeCell ref="L45:L46"/>
    <mergeCell ref="M45:M46"/>
    <mergeCell ref="N47:N48"/>
    <mergeCell ref="O47:O48"/>
    <mergeCell ref="P47:P48"/>
    <mergeCell ref="Q47:Q48"/>
    <mergeCell ref="K47:K48"/>
    <mergeCell ref="L47:L48"/>
    <mergeCell ref="M47:M48"/>
    <mergeCell ref="N43:N44"/>
    <mergeCell ref="O43:O44"/>
    <mergeCell ref="P43:P44"/>
    <mergeCell ref="Q43:Q44"/>
    <mergeCell ref="A45:A46"/>
    <mergeCell ref="B45:B46"/>
    <mergeCell ref="C45:C46"/>
    <mergeCell ref="D45:D46"/>
    <mergeCell ref="E45:E46"/>
    <mergeCell ref="F45:F46"/>
    <mergeCell ref="G43:G44"/>
    <mergeCell ref="H43:H44"/>
    <mergeCell ref="J43:J44"/>
    <mergeCell ref="K43:K44"/>
    <mergeCell ref="L43:L44"/>
    <mergeCell ref="M43:M44"/>
    <mergeCell ref="A43:A44"/>
    <mergeCell ref="B43:B44"/>
    <mergeCell ref="C43:C44"/>
    <mergeCell ref="D43:D44"/>
    <mergeCell ref="E43:E44"/>
    <mergeCell ref="F43:F44"/>
    <mergeCell ref="N45:N46"/>
    <mergeCell ref="O45:O46"/>
    <mergeCell ref="P40:P41"/>
    <mergeCell ref="Q40:Q41"/>
    <mergeCell ref="B42:H42"/>
    <mergeCell ref="K42:Q42"/>
    <mergeCell ref="G40:G41"/>
    <mergeCell ref="H40:H41"/>
    <mergeCell ref="J40:J41"/>
    <mergeCell ref="K40:K41"/>
    <mergeCell ref="L40:L41"/>
    <mergeCell ref="M40:M41"/>
    <mergeCell ref="N38:N39"/>
    <mergeCell ref="O38:O39"/>
    <mergeCell ref="P38:P39"/>
    <mergeCell ref="Q38:Q39"/>
    <mergeCell ref="A40:A41"/>
    <mergeCell ref="B40:B41"/>
    <mergeCell ref="C40:C41"/>
    <mergeCell ref="D40:D41"/>
    <mergeCell ref="E40:E41"/>
    <mergeCell ref="F40:F41"/>
    <mergeCell ref="G38:G39"/>
    <mergeCell ref="H38:H39"/>
    <mergeCell ref="J38:J39"/>
    <mergeCell ref="K38:K39"/>
    <mergeCell ref="L38:L39"/>
    <mergeCell ref="M38:M39"/>
    <mergeCell ref="A38:A39"/>
    <mergeCell ref="B38:B39"/>
    <mergeCell ref="C38:C39"/>
    <mergeCell ref="D38:D39"/>
    <mergeCell ref="E38:E39"/>
    <mergeCell ref="F38:F39"/>
    <mergeCell ref="N40:N41"/>
    <mergeCell ref="O40:O41"/>
    <mergeCell ref="B37:H37"/>
    <mergeCell ref="K37:Q37"/>
    <mergeCell ref="J33:K34"/>
    <mergeCell ref="L33:M34"/>
    <mergeCell ref="N33:N34"/>
    <mergeCell ref="O33:O34"/>
    <mergeCell ref="P33:P34"/>
    <mergeCell ref="Q33:Q34"/>
    <mergeCell ref="A33:B34"/>
    <mergeCell ref="C33:D34"/>
    <mergeCell ref="E33:E34"/>
    <mergeCell ref="F33:F34"/>
    <mergeCell ref="G33:G34"/>
    <mergeCell ref="H33:H34"/>
    <mergeCell ref="K29:K30"/>
    <mergeCell ref="L29:M30"/>
    <mergeCell ref="N29:N30"/>
    <mergeCell ref="O29:O30"/>
    <mergeCell ref="P29:Q30"/>
    <mergeCell ref="N27:N28"/>
    <mergeCell ref="O27:O28"/>
    <mergeCell ref="P27:P28"/>
    <mergeCell ref="Q27:Q28"/>
    <mergeCell ref="K27:K28"/>
    <mergeCell ref="L27:L28"/>
    <mergeCell ref="M27:M28"/>
    <mergeCell ref="A29:A30"/>
    <mergeCell ref="B29:B30"/>
    <mergeCell ref="C29:D30"/>
    <mergeCell ref="E29:E30"/>
    <mergeCell ref="F29:F30"/>
    <mergeCell ref="G29:H30"/>
    <mergeCell ref="G27:G28"/>
    <mergeCell ref="H27:H28"/>
    <mergeCell ref="J27:J28"/>
    <mergeCell ref="J29:J30"/>
    <mergeCell ref="A27:A28"/>
    <mergeCell ref="B27:B28"/>
    <mergeCell ref="C27:C28"/>
    <mergeCell ref="D27:D28"/>
    <mergeCell ref="E27:E28"/>
    <mergeCell ref="F27:F28"/>
    <mergeCell ref="G25:G26"/>
    <mergeCell ref="H25:H26"/>
    <mergeCell ref="J25:J26"/>
    <mergeCell ref="P23:P24"/>
    <mergeCell ref="Q23:Q24"/>
    <mergeCell ref="A25:A26"/>
    <mergeCell ref="B25:B26"/>
    <mergeCell ref="C25:C26"/>
    <mergeCell ref="D25:D26"/>
    <mergeCell ref="E25:E26"/>
    <mergeCell ref="F25:F26"/>
    <mergeCell ref="G23:G24"/>
    <mergeCell ref="H23:H24"/>
    <mergeCell ref="J23:J24"/>
    <mergeCell ref="K23:K24"/>
    <mergeCell ref="L23:L24"/>
    <mergeCell ref="M23:M24"/>
    <mergeCell ref="N25:N26"/>
    <mergeCell ref="O25:O26"/>
    <mergeCell ref="P25:P26"/>
    <mergeCell ref="Q25:Q26"/>
    <mergeCell ref="K25:K26"/>
    <mergeCell ref="L25:L26"/>
    <mergeCell ref="M25:M26"/>
    <mergeCell ref="N21:N22"/>
    <mergeCell ref="O21:O22"/>
    <mergeCell ref="P21:P22"/>
    <mergeCell ref="Q21:Q22"/>
    <mergeCell ref="A23:A24"/>
    <mergeCell ref="B23:B24"/>
    <mergeCell ref="C23:C24"/>
    <mergeCell ref="D23:D24"/>
    <mergeCell ref="E23:E24"/>
    <mergeCell ref="F23:F24"/>
    <mergeCell ref="G21:G22"/>
    <mergeCell ref="H21:H22"/>
    <mergeCell ref="J21:J22"/>
    <mergeCell ref="K21:K22"/>
    <mergeCell ref="L21:L22"/>
    <mergeCell ref="M21:M22"/>
    <mergeCell ref="A21:A22"/>
    <mergeCell ref="B21:B22"/>
    <mergeCell ref="C21:C22"/>
    <mergeCell ref="D21:D22"/>
    <mergeCell ref="E21:E22"/>
    <mergeCell ref="F21:F22"/>
    <mergeCell ref="N23:N24"/>
    <mergeCell ref="O23:O24"/>
    <mergeCell ref="M18:M19"/>
    <mergeCell ref="N18:N19"/>
    <mergeCell ref="O18:O19"/>
    <mergeCell ref="P18:P19"/>
    <mergeCell ref="Q18:Q19"/>
    <mergeCell ref="B20:H20"/>
    <mergeCell ref="K20:Q20"/>
    <mergeCell ref="F18:F19"/>
    <mergeCell ref="G18:G19"/>
    <mergeCell ref="H18:H19"/>
    <mergeCell ref="J18:J19"/>
    <mergeCell ref="K18:K19"/>
    <mergeCell ref="L18:L19"/>
    <mergeCell ref="A18:A19"/>
    <mergeCell ref="B18:B19"/>
    <mergeCell ref="C18:C19"/>
    <mergeCell ref="D18:D19"/>
    <mergeCell ref="E18:E19"/>
    <mergeCell ref="F16:F17"/>
    <mergeCell ref="G16:G17"/>
    <mergeCell ref="H16:H17"/>
    <mergeCell ref="J16:J17"/>
    <mergeCell ref="B15:H15"/>
    <mergeCell ref="K15:Q15"/>
    <mergeCell ref="A16:A17"/>
    <mergeCell ref="B16:B17"/>
    <mergeCell ref="C16:C17"/>
    <mergeCell ref="D16:D17"/>
    <mergeCell ref="E16:E17"/>
    <mergeCell ref="M16:M17"/>
    <mergeCell ref="N16:N17"/>
    <mergeCell ref="O16:O17"/>
    <mergeCell ref="P16:P17"/>
    <mergeCell ref="Q16:Q17"/>
    <mergeCell ref="K16:K17"/>
    <mergeCell ref="L16:L17"/>
    <mergeCell ref="Q4:Q5"/>
    <mergeCell ref="A11:B12"/>
    <mergeCell ref="C11:D12"/>
    <mergeCell ref="E11:E12"/>
    <mergeCell ref="F11:F12"/>
    <mergeCell ref="G11:G12"/>
    <mergeCell ref="H11:H12"/>
    <mergeCell ref="J11:K12"/>
    <mergeCell ref="L11:M12"/>
    <mergeCell ref="N11:N12"/>
    <mergeCell ref="O11:O12"/>
    <mergeCell ref="P11:P12"/>
    <mergeCell ref="Q11:Q12"/>
    <mergeCell ref="A7:Q7"/>
    <mergeCell ref="D1:E2"/>
    <mergeCell ref="F1:K2"/>
    <mergeCell ref="L1:L2"/>
    <mergeCell ref="M1:M2"/>
    <mergeCell ref="N1:N2"/>
    <mergeCell ref="P4:P5"/>
    <mergeCell ref="M4:M5"/>
    <mergeCell ref="N4:N5"/>
    <mergeCell ref="O4:O5"/>
  </mergeCells>
  <conditionalFormatting sqref="B16:H19 B21:H24">
    <cfRule type="containsBlanks" dxfId="4" priority="5">
      <formula>LEN(TRIM(B16))=0</formula>
    </cfRule>
  </conditionalFormatting>
  <conditionalFormatting sqref="K16:Q19 K21:Q24">
    <cfRule type="containsBlanks" dxfId="3" priority="4">
      <formula>LEN(TRIM(K16))=0</formula>
    </cfRule>
  </conditionalFormatting>
  <conditionalFormatting sqref="B38:H41 B43:H46">
    <cfRule type="containsBlanks" dxfId="2" priority="3">
      <formula>LEN(TRIM(B38))=0</formula>
    </cfRule>
  </conditionalFormatting>
  <conditionalFormatting sqref="K38:Q41 K43:Q46">
    <cfRule type="containsBlanks" dxfId="1" priority="2">
      <formula>LEN(TRIM(K38))=0</formula>
    </cfRule>
  </conditionalFormatting>
  <conditionalFormatting sqref="B60:H63 B65:H68">
    <cfRule type="containsBlanks" dxfId="0" priority="1">
      <formula>LEN(TRIM(B60))=0</formula>
    </cfRule>
  </conditionalFormatting>
  <dataValidations count="2">
    <dataValidation type="list" allowBlank="1" showInputMessage="1" showErrorMessage="1" sqref="B6">
      <formula1>Complet</formula1>
    </dataValidation>
    <dataValidation type="list" allowBlank="1" showInputMessage="1" showErrorMessage="1" sqref="A8">
      <formula1>contrat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>
                <anchor moveWithCells="1">
                  <from>
                    <xdr:col>1</xdr:col>
                    <xdr:colOff>9525</xdr:colOff>
                    <xdr:row>3</xdr:row>
                    <xdr:rowOff>9525</xdr:rowOff>
                  </from>
                  <to>
                    <xdr:col>1</xdr:col>
                    <xdr:colOff>1114425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autoLine="0" autoPict="0">
                <anchor moveWithCells="1">
                  <from>
                    <xdr:col>1</xdr:col>
                    <xdr:colOff>28575</xdr:colOff>
                    <xdr:row>4</xdr:row>
                    <xdr:rowOff>19050</xdr:rowOff>
                  </from>
                  <to>
                    <xdr:col>1</xdr:col>
                    <xdr:colOff>1095375</xdr:colOff>
                    <xdr:row>5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</vt:lpstr>
      <vt:lpstr>Aout 16</vt:lpstr>
      <vt:lpstr>Complet</vt:lpstr>
      <vt:lpstr>contrat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</dc:creator>
  <cp:lastModifiedBy>BEAUDUSSEAU</cp:lastModifiedBy>
  <dcterms:created xsi:type="dcterms:W3CDTF">2016-08-17T09:39:32Z</dcterms:created>
  <dcterms:modified xsi:type="dcterms:W3CDTF">2016-11-24T12:58:15Z</dcterms:modified>
</cp:coreProperties>
</file>