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14850" windowHeight="11355"/>
  </bookViews>
  <sheets>
    <sheet name="Calendrier" sheetId="2" r:id="rId1"/>
    <sheet name="BDD" sheetId="3" state="hidden" r:id="rId2"/>
  </sheets>
  <externalReferences>
    <externalReference r:id="rId3"/>
  </externalReferences>
  <definedNames>
    <definedName name="an">BDD!$B$1</definedName>
    <definedName name="Anniv">BDD!#REF!</definedName>
    <definedName name="data">#REF!</definedName>
    <definedName name="data1">Calendrier!$AX$4:$AX$23</definedName>
    <definedName name="data2">Calendrier!$BA$4:$BA$23</definedName>
    <definedName name="Feries">OFFSET(BDD!$A$2,,,Calendrier!$A$42)</definedName>
    <definedName name="Feries1">BDD!#REF!</definedName>
    <definedName name="Feries2">BDD!#REF!</definedName>
    <definedName name="Feries3">BDD!#REF!</definedName>
    <definedName name="Feries4">BDD!#REF!</definedName>
    <definedName name="ListeAn">BDD!#REF!</definedName>
    <definedName name="ListeMois">BDD!#REF!</definedName>
    <definedName name="ListeMois2">BDD!#REF!</definedName>
    <definedName name="lllll">[1]BDD!$D$2:$F$157</definedName>
    <definedName name="Pâques">BDD!$A$3</definedName>
    <definedName name="Pâques1">BDD!#REF!</definedName>
    <definedName name="Pâques2">BDD!#REF!</definedName>
    <definedName name="Pâques3">BDD!#REF!</definedName>
    <definedName name="saints">BDD!$G$2:$I$366</definedName>
    <definedName name="Saints2">BDD!#REF!</definedName>
    <definedName name="Saints3">BDD!#REF!</definedName>
    <definedName name="Stock">BDD!#REF!</definedName>
    <definedName name="_xlnm.Print_Area" localSheetId="0">Calendrier!$B$1:$AQ$29</definedName>
    <definedName name="ZONEA">#REF!</definedName>
    <definedName name="ZONEB">#REF!</definedName>
    <definedName name="ZONEC">#REF!</definedName>
  </definedNames>
  <calcPr calcId="145621"/>
</workbook>
</file>

<file path=xl/calcChain.xml><?xml version="1.0" encoding="utf-8"?>
<calcChain xmlns="http://schemas.openxmlformats.org/spreadsheetml/2006/main">
  <c r="B22" i="2" l="1"/>
  <c r="AR2" i="2" l="1"/>
  <c r="AS2" i="2"/>
  <c r="AT2" i="2"/>
  <c r="AU2" i="2"/>
  <c r="H1" i="3" l="1"/>
  <c r="A42" i="2"/>
  <c r="A29" i="2"/>
  <c r="A38" i="2" l="1"/>
  <c r="B13" i="2"/>
  <c r="B1" i="3" l="1"/>
  <c r="A14" i="3" s="1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AX7" i="2"/>
  <c r="AX8" i="2"/>
  <c r="AX9" i="2"/>
  <c r="AX10" i="2"/>
  <c r="AX11" i="2"/>
  <c r="AX12" i="2"/>
  <c r="AX13" i="2"/>
  <c r="AX14" i="2"/>
  <c r="AX15" i="2"/>
  <c r="AX16" i="2"/>
  <c r="AX17" i="2"/>
  <c r="AX18" i="2"/>
  <c r="AX19" i="2"/>
  <c r="AX20" i="2"/>
  <c r="AX21" i="2"/>
  <c r="AX22" i="2"/>
  <c r="AX23" i="2"/>
  <c r="AS21" i="2"/>
  <c r="AT21" i="2"/>
  <c r="AU21" i="2"/>
  <c r="AR21" i="2"/>
  <c r="AS12" i="2"/>
  <c r="AT12" i="2"/>
  <c r="AU12" i="2"/>
  <c r="AR12" i="2"/>
  <c r="A55" i="2" l="1"/>
  <c r="AY5" i="2"/>
  <c r="AZ5" i="2"/>
  <c r="BA5" i="2" s="1"/>
  <c r="AY6" i="2"/>
  <c r="AZ6" i="2"/>
  <c r="BA6" i="2" s="1"/>
  <c r="AY7" i="2"/>
  <c r="AZ7" i="2"/>
  <c r="AY8" i="2"/>
  <c r="AZ8" i="2"/>
  <c r="AY9" i="2"/>
  <c r="AZ9" i="2"/>
  <c r="AY10" i="2"/>
  <c r="AZ10" i="2"/>
  <c r="AY11" i="2"/>
  <c r="AZ11" i="2"/>
  <c r="AY12" i="2"/>
  <c r="AZ12" i="2"/>
  <c r="AY13" i="2"/>
  <c r="AZ13" i="2"/>
  <c r="AY14" i="2"/>
  <c r="AZ14" i="2"/>
  <c r="AY15" i="2"/>
  <c r="AZ15" i="2"/>
  <c r="AY16" i="2"/>
  <c r="AZ16" i="2"/>
  <c r="AY17" i="2"/>
  <c r="AZ17" i="2"/>
  <c r="AY18" i="2"/>
  <c r="AZ18" i="2"/>
  <c r="AY19" i="2"/>
  <c r="AZ19" i="2"/>
  <c r="AY20" i="2"/>
  <c r="AZ20" i="2"/>
  <c r="AY21" i="2"/>
  <c r="AZ21" i="2"/>
  <c r="AY22" i="2"/>
  <c r="AZ22" i="2"/>
  <c r="AY23" i="2"/>
  <c r="AZ23" i="2"/>
  <c r="AZ4" i="2"/>
  <c r="BA4" i="2" s="1"/>
  <c r="AY4" i="2"/>
  <c r="AV5" i="2"/>
  <c r="AW5" i="2"/>
  <c r="AX5" i="2" s="1"/>
  <c r="AV6" i="2"/>
  <c r="AW6" i="2"/>
  <c r="AX6" i="2" s="1"/>
  <c r="AV7" i="2"/>
  <c r="AW7" i="2"/>
  <c r="AV8" i="2"/>
  <c r="AW8" i="2"/>
  <c r="AV9" i="2"/>
  <c r="AW9" i="2"/>
  <c r="AV10" i="2"/>
  <c r="AW10" i="2"/>
  <c r="AV11" i="2"/>
  <c r="AW11" i="2"/>
  <c r="AV12" i="2"/>
  <c r="AW12" i="2"/>
  <c r="AV13" i="2"/>
  <c r="AW13" i="2"/>
  <c r="AV14" i="2"/>
  <c r="AW14" i="2"/>
  <c r="AV15" i="2"/>
  <c r="AW15" i="2"/>
  <c r="AV16" i="2"/>
  <c r="AW16" i="2"/>
  <c r="AV17" i="2"/>
  <c r="AW17" i="2"/>
  <c r="AV18" i="2"/>
  <c r="AW18" i="2"/>
  <c r="AV19" i="2"/>
  <c r="AW19" i="2"/>
  <c r="AV20" i="2"/>
  <c r="AW20" i="2"/>
  <c r="AV21" i="2"/>
  <c r="AW21" i="2"/>
  <c r="AV22" i="2"/>
  <c r="AW22" i="2"/>
  <c r="AV23" i="2"/>
  <c r="AW23" i="2"/>
  <c r="AW4" i="2"/>
  <c r="AX4" i="2" s="1"/>
  <c r="AV4" i="2"/>
  <c r="AJ21" i="2"/>
  <c r="A25" i="2" s="1"/>
  <c r="A51" i="2"/>
  <c r="A34" i="2"/>
  <c r="A31" i="2"/>
  <c r="A12" i="3"/>
  <c r="C12" i="3" l="1"/>
  <c r="D12" i="3"/>
  <c r="E12" i="3"/>
  <c r="F12" i="3"/>
  <c r="A60" i="2"/>
  <c r="A59" i="2"/>
  <c r="AJ23" i="2"/>
  <c r="AH23" i="2" s="1"/>
  <c r="A56" i="2"/>
  <c r="A58" i="2"/>
  <c r="F3" i="2"/>
  <c r="A3" i="2" s="1"/>
  <c r="AJ3" i="2"/>
  <c r="A6" i="2" s="1"/>
  <c r="AJ5" i="2" s="1"/>
  <c r="AH5" i="2" s="1"/>
  <c r="P3" i="2"/>
  <c r="A4" i="2" s="1"/>
  <c r="P5" i="2" s="1"/>
  <c r="N5" i="2" s="1"/>
  <c r="Z3" i="2"/>
  <c r="A5" i="2" s="1"/>
  <c r="Z5" i="2" s="1"/>
  <c r="X5" i="2" s="1"/>
  <c r="A57" i="2"/>
  <c r="F21" i="2"/>
  <c r="A22" i="2" s="1"/>
  <c r="F23" i="2" s="1"/>
  <c r="D23" i="2" s="1"/>
  <c r="F12" i="2"/>
  <c r="A14" i="2" s="1"/>
  <c r="F14" i="2" s="1"/>
  <c r="D14" i="2" s="1"/>
  <c r="A2" i="3"/>
  <c r="A5" i="3"/>
  <c r="A9" i="3"/>
  <c r="A11" i="3"/>
  <c r="A13" i="3"/>
  <c r="A3" i="3"/>
  <c r="A6" i="3"/>
  <c r="A10" i="3"/>
  <c r="G2" i="3"/>
  <c r="Z12" i="2"/>
  <c r="AT13" i="2" s="1"/>
  <c r="AT14" i="2" s="1"/>
  <c r="AT15" i="2" s="1"/>
  <c r="Z21" i="2"/>
  <c r="A24" i="2" s="1"/>
  <c r="Z23" i="2" s="1"/>
  <c r="X23" i="2" s="1"/>
  <c r="P12" i="2"/>
  <c r="AS13" i="2" s="1"/>
  <c r="AJ12" i="2"/>
  <c r="A17" i="2" s="1"/>
  <c r="AJ14" i="2" s="1"/>
  <c r="AH14" i="2" s="1"/>
  <c r="P21" i="2"/>
  <c r="A23" i="2" s="1"/>
  <c r="P23" i="2" s="1"/>
  <c r="N23" i="2" s="1"/>
  <c r="AU22" i="2"/>
  <c r="C10" i="3" l="1"/>
  <c r="D10" i="3"/>
  <c r="C11" i="3"/>
  <c r="D11" i="3"/>
  <c r="C6" i="3"/>
  <c r="D6" i="3"/>
  <c r="C9" i="3"/>
  <c r="D9" i="3"/>
  <c r="C3" i="3"/>
  <c r="D3" i="3"/>
  <c r="C5" i="3"/>
  <c r="D5" i="3"/>
  <c r="C13" i="3"/>
  <c r="D13" i="3"/>
  <c r="C2" i="3"/>
  <c r="D2" i="3"/>
  <c r="E6" i="3"/>
  <c r="F6" i="3"/>
  <c r="E9" i="3"/>
  <c r="F9" i="3"/>
  <c r="E13" i="3"/>
  <c r="F13" i="3"/>
  <c r="E2" i="3"/>
  <c r="F2" i="3"/>
  <c r="E11" i="3"/>
  <c r="F11" i="3"/>
  <c r="E10" i="3"/>
  <c r="F10" i="3"/>
  <c r="E3" i="3"/>
  <c r="F3" i="3"/>
  <c r="E5" i="3"/>
  <c r="F5" i="3"/>
  <c r="G23" i="2"/>
  <c r="H23" i="2" s="1"/>
  <c r="I23" i="2" s="1"/>
  <c r="J23" i="2" s="1"/>
  <c r="K23" i="2" s="1"/>
  <c r="L23" i="2" s="1"/>
  <c r="F24" i="2" s="1"/>
  <c r="D24" i="2" s="1"/>
  <c r="Q5" i="2"/>
  <c r="R5" i="2" s="1"/>
  <c r="S5" i="2" s="1"/>
  <c r="T5" i="2" s="1"/>
  <c r="U5" i="2" s="1"/>
  <c r="V5" i="2" s="1"/>
  <c r="P6" i="2" s="1"/>
  <c r="N6" i="2" s="1"/>
  <c r="Q23" i="2"/>
  <c r="R23" i="2" s="1"/>
  <c r="S23" i="2" s="1"/>
  <c r="T23" i="2" s="1"/>
  <c r="U23" i="2" s="1"/>
  <c r="V23" i="2" s="1"/>
  <c r="P24" i="2" s="1"/>
  <c r="N24" i="2" s="1"/>
  <c r="AK5" i="2"/>
  <c r="AL5" i="2" s="1"/>
  <c r="AM5" i="2" s="1"/>
  <c r="AN5" i="2" s="1"/>
  <c r="AO5" i="2" s="1"/>
  <c r="AP5" i="2" s="1"/>
  <c r="AJ6" i="2" s="1"/>
  <c r="AH6" i="2" s="1"/>
  <c r="AK14" i="2"/>
  <c r="AL14" i="2" s="1"/>
  <c r="AM14" i="2" s="1"/>
  <c r="AN14" i="2" s="1"/>
  <c r="AO14" i="2" s="1"/>
  <c r="AP14" i="2" s="1"/>
  <c r="AJ15" i="2" s="1"/>
  <c r="AH15" i="2" s="1"/>
  <c r="G14" i="2"/>
  <c r="H14" i="2" s="1"/>
  <c r="I14" i="2" s="1"/>
  <c r="J14" i="2" s="1"/>
  <c r="K14" i="2" s="1"/>
  <c r="L14" i="2" s="1"/>
  <c r="F15" i="2" s="1"/>
  <c r="D15" i="2" s="1"/>
  <c r="AA23" i="2"/>
  <c r="AB23" i="2" s="1"/>
  <c r="AC23" i="2" s="1"/>
  <c r="AD23" i="2" s="1"/>
  <c r="AE23" i="2" s="1"/>
  <c r="AF23" i="2" s="1"/>
  <c r="Z24" i="2" s="1"/>
  <c r="X24" i="2" s="1"/>
  <c r="AA5" i="2"/>
  <c r="AB5" i="2" s="1"/>
  <c r="AC5" i="2" s="1"/>
  <c r="AD5" i="2" s="1"/>
  <c r="AE5" i="2" s="1"/>
  <c r="AF5" i="2" s="1"/>
  <c r="Z6" i="2" s="1"/>
  <c r="X6" i="2" s="1"/>
  <c r="AK23" i="2"/>
  <c r="AL23" i="2" s="1"/>
  <c r="AM23" i="2" s="1"/>
  <c r="AN23" i="2" s="1"/>
  <c r="AO23" i="2" s="1"/>
  <c r="AP23" i="2" s="1"/>
  <c r="AJ24" i="2" s="1"/>
  <c r="AH24" i="2" s="1"/>
  <c r="A16" i="2"/>
  <c r="AR22" i="2"/>
  <c r="AR23" i="2" s="1"/>
  <c r="AR24" i="2" s="1"/>
  <c r="AU13" i="2"/>
  <c r="AU14" i="2" s="1"/>
  <c r="AU15" i="2" s="1"/>
  <c r="AU3" i="2"/>
  <c r="A15" i="2"/>
  <c r="F5" i="2"/>
  <c r="D5" i="2" s="1"/>
  <c r="AS3" i="2"/>
  <c r="AS4" i="2" s="1"/>
  <c r="AT22" i="2"/>
  <c r="AT23" i="2" s="1"/>
  <c r="AT24" i="2" s="1"/>
  <c r="AR13" i="2"/>
  <c r="AT3" i="2"/>
  <c r="AT4" i="2" s="1"/>
  <c r="AR3" i="2"/>
  <c r="AR4" i="2" s="1"/>
  <c r="AS22" i="2"/>
  <c r="AS14" i="2"/>
  <c r="AS15" i="2" s="1"/>
  <c r="G3" i="3"/>
  <c r="AU23" i="2"/>
  <c r="AU24" i="2" s="1"/>
  <c r="AA6" i="2" l="1"/>
  <c r="AB6" i="2" s="1"/>
  <c r="AC6" i="2" s="1"/>
  <c r="AD6" i="2" s="1"/>
  <c r="AE6" i="2" s="1"/>
  <c r="AF6" i="2" s="1"/>
  <c r="Z7" i="2" s="1"/>
  <c r="X7" i="2" s="1"/>
  <c r="G15" i="2"/>
  <c r="H15" i="2" s="1"/>
  <c r="I15" i="2" s="1"/>
  <c r="J15" i="2" s="1"/>
  <c r="K15" i="2" s="1"/>
  <c r="L15" i="2" s="1"/>
  <c r="F16" i="2" s="1"/>
  <c r="D16" i="2" s="1"/>
  <c r="AK6" i="2"/>
  <c r="AL6" i="2" s="1"/>
  <c r="AM6" i="2" s="1"/>
  <c r="AN6" i="2" s="1"/>
  <c r="AO6" i="2" s="1"/>
  <c r="AP6" i="2" s="1"/>
  <c r="AJ7" i="2" s="1"/>
  <c r="AH7" i="2" s="1"/>
  <c r="Q6" i="2"/>
  <c r="R6" i="2" s="1"/>
  <c r="S6" i="2" s="1"/>
  <c r="T6" i="2" s="1"/>
  <c r="U6" i="2" s="1"/>
  <c r="V6" i="2" s="1"/>
  <c r="P7" i="2" s="1"/>
  <c r="N7" i="2" s="1"/>
  <c r="AK24" i="2"/>
  <c r="AL24" i="2" s="1"/>
  <c r="AM24" i="2" s="1"/>
  <c r="AN24" i="2" s="1"/>
  <c r="AO24" i="2" s="1"/>
  <c r="AP24" i="2" s="1"/>
  <c r="AJ25" i="2" s="1"/>
  <c r="AH25" i="2" s="1"/>
  <c r="AA24" i="2"/>
  <c r="AB24" i="2" s="1"/>
  <c r="AC24" i="2" s="1"/>
  <c r="AD24" i="2" s="1"/>
  <c r="AE24" i="2" s="1"/>
  <c r="AF24" i="2" s="1"/>
  <c r="Z25" i="2" s="1"/>
  <c r="X25" i="2" s="1"/>
  <c r="AK15" i="2"/>
  <c r="AL15" i="2" s="1"/>
  <c r="AM15" i="2" s="1"/>
  <c r="AN15" i="2" s="1"/>
  <c r="AO15" i="2" s="1"/>
  <c r="AP15" i="2" s="1"/>
  <c r="AJ16" i="2" s="1"/>
  <c r="AH16" i="2" s="1"/>
  <c r="Q24" i="2"/>
  <c r="R24" i="2" s="1"/>
  <c r="S24" i="2" s="1"/>
  <c r="T24" i="2" s="1"/>
  <c r="U24" i="2" s="1"/>
  <c r="V24" i="2" s="1"/>
  <c r="P25" i="2" s="1"/>
  <c r="N25" i="2" s="1"/>
  <c r="G24" i="2"/>
  <c r="H24" i="2" s="1"/>
  <c r="I24" i="2" s="1"/>
  <c r="J24" i="2" s="1"/>
  <c r="K24" i="2" s="1"/>
  <c r="L24" i="2" s="1"/>
  <c r="F25" i="2" s="1"/>
  <c r="D25" i="2" s="1"/>
  <c r="G5" i="2"/>
  <c r="H5" i="2" s="1"/>
  <c r="I5" i="2" s="1"/>
  <c r="J5" i="2" s="1"/>
  <c r="K5" i="2" s="1"/>
  <c r="L5" i="2" s="1"/>
  <c r="F6" i="2" s="1"/>
  <c r="D6" i="2" s="1"/>
  <c r="P14" i="2"/>
  <c r="N14" i="2" s="1"/>
  <c r="Z14" i="2"/>
  <c r="X14" i="2" s="1"/>
  <c r="AU4" i="2"/>
  <c r="AU5" i="2" s="1"/>
  <c r="AR5" i="2"/>
  <c r="AT5" i="2"/>
  <c r="AS5" i="2"/>
  <c r="AS23" i="2"/>
  <c r="AS24" i="2" s="1"/>
  <c r="AR14" i="2"/>
  <c r="AR15" i="2" s="1"/>
  <c r="G4" i="3"/>
  <c r="Q25" i="2" l="1"/>
  <c r="R25" i="2" s="1"/>
  <c r="S25" i="2" s="1"/>
  <c r="T25" i="2" s="1"/>
  <c r="U25" i="2" s="1"/>
  <c r="V25" i="2" s="1"/>
  <c r="P26" i="2" s="1"/>
  <c r="N26" i="2" s="1"/>
  <c r="AA25" i="2"/>
  <c r="AB25" i="2" s="1"/>
  <c r="AC25" i="2" s="1"/>
  <c r="AD25" i="2" s="1"/>
  <c r="AE25" i="2" s="1"/>
  <c r="AF25" i="2" s="1"/>
  <c r="Z26" i="2" s="1"/>
  <c r="X26" i="2" s="1"/>
  <c r="Q7" i="2"/>
  <c r="R7" i="2" s="1"/>
  <c r="S7" i="2" s="1"/>
  <c r="T7" i="2" s="1"/>
  <c r="U7" i="2" s="1"/>
  <c r="V7" i="2" s="1"/>
  <c r="P8" i="2" s="1"/>
  <c r="N8" i="2" s="1"/>
  <c r="G16" i="2"/>
  <c r="H16" i="2" s="1"/>
  <c r="I16" i="2" s="1"/>
  <c r="J16" i="2" s="1"/>
  <c r="K16" i="2" s="1"/>
  <c r="L16" i="2" s="1"/>
  <c r="F17" i="2" s="1"/>
  <c r="D17" i="2" s="1"/>
  <c r="AA14" i="2"/>
  <c r="AB14" i="2" s="1"/>
  <c r="AC14" i="2" s="1"/>
  <c r="AD14" i="2" s="1"/>
  <c r="AE14" i="2" s="1"/>
  <c r="AF14" i="2" s="1"/>
  <c r="Z15" i="2" s="1"/>
  <c r="X15" i="2" s="1"/>
  <c r="Q14" i="2"/>
  <c r="R14" i="2" s="1"/>
  <c r="S14" i="2" s="1"/>
  <c r="T14" i="2" s="1"/>
  <c r="U14" i="2" s="1"/>
  <c r="V14" i="2" s="1"/>
  <c r="P15" i="2" s="1"/>
  <c r="N15" i="2" s="1"/>
  <c r="G25" i="2"/>
  <c r="H25" i="2" s="1"/>
  <c r="I25" i="2" s="1"/>
  <c r="J25" i="2" s="1"/>
  <c r="K25" i="2" s="1"/>
  <c r="L25" i="2" s="1"/>
  <c r="F26" i="2" s="1"/>
  <c r="D26" i="2" s="1"/>
  <c r="AK16" i="2"/>
  <c r="AL16" i="2" s="1"/>
  <c r="AM16" i="2" s="1"/>
  <c r="AN16" i="2" s="1"/>
  <c r="AO16" i="2" s="1"/>
  <c r="AP16" i="2" s="1"/>
  <c r="AJ17" i="2" s="1"/>
  <c r="AH17" i="2" s="1"/>
  <c r="AK25" i="2"/>
  <c r="AL25" i="2" s="1"/>
  <c r="AM25" i="2" s="1"/>
  <c r="AN25" i="2" s="1"/>
  <c r="AO25" i="2" s="1"/>
  <c r="AP25" i="2" s="1"/>
  <c r="AJ26" i="2" s="1"/>
  <c r="AH26" i="2" s="1"/>
  <c r="AK7" i="2"/>
  <c r="AL7" i="2" s="1"/>
  <c r="AM7" i="2" s="1"/>
  <c r="AN7" i="2" s="1"/>
  <c r="AO7" i="2" s="1"/>
  <c r="AP7" i="2" s="1"/>
  <c r="AJ8" i="2" s="1"/>
  <c r="AH8" i="2" s="1"/>
  <c r="AA7" i="2"/>
  <c r="AB7" i="2" s="1"/>
  <c r="AC7" i="2" s="1"/>
  <c r="AD7" i="2" s="1"/>
  <c r="AE7" i="2" s="1"/>
  <c r="AF7" i="2" s="1"/>
  <c r="Z8" i="2" s="1"/>
  <c r="X8" i="2" s="1"/>
  <c r="G6" i="2"/>
  <c r="H6" i="2" s="1"/>
  <c r="I6" i="2" s="1"/>
  <c r="J6" i="2" s="1"/>
  <c r="K6" i="2" s="1"/>
  <c r="L6" i="2" s="1"/>
  <c r="F7" i="2" s="1"/>
  <c r="D7" i="2" s="1"/>
  <c r="G5" i="3"/>
  <c r="AK8" i="2" l="1"/>
  <c r="AL8" i="2" s="1"/>
  <c r="AM8" i="2" s="1"/>
  <c r="AN8" i="2" s="1"/>
  <c r="AO8" i="2" s="1"/>
  <c r="AP8" i="2" s="1"/>
  <c r="AJ9" i="2" s="1"/>
  <c r="AH9" i="2" s="1"/>
  <c r="AK17" i="2"/>
  <c r="AL17" i="2" s="1"/>
  <c r="AM17" i="2" s="1"/>
  <c r="AN17" i="2" s="1"/>
  <c r="AO17" i="2" s="1"/>
  <c r="AP17" i="2" s="1"/>
  <c r="AJ18" i="2" s="1"/>
  <c r="AH18" i="2" s="1"/>
  <c r="Q15" i="2"/>
  <c r="R15" i="2" s="1"/>
  <c r="S15" i="2" s="1"/>
  <c r="T15" i="2" s="1"/>
  <c r="U15" i="2" s="1"/>
  <c r="V15" i="2" s="1"/>
  <c r="P16" i="2" s="1"/>
  <c r="N16" i="2" s="1"/>
  <c r="G17" i="2"/>
  <c r="H17" i="2" s="1"/>
  <c r="I17" i="2" s="1"/>
  <c r="J17" i="2" s="1"/>
  <c r="K17" i="2" s="1"/>
  <c r="L17" i="2" s="1"/>
  <c r="F18" i="2" s="1"/>
  <c r="D18" i="2" s="1"/>
  <c r="AA26" i="2"/>
  <c r="AB26" i="2" s="1"/>
  <c r="AC26" i="2" s="1"/>
  <c r="AD26" i="2" s="1"/>
  <c r="AE26" i="2" s="1"/>
  <c r="AF26" i="2" s="1"/>
  <c r="Z27" i="2" s="1"/>
  <c r="X27" i="2" s="1"/>
  <c r="AA8" i="2"/>
  <c r="AB8" i="2" s="1"/>
  <c r="AC8" i="2" s="1"/>
  <c r="AD8" i="2" s="1"/>
  <c r="AE8" i="2" s="1"/>
  <c r="AF8" i="2" s="1"/>
  <c r="Z9" i="2" s="1"/>
  <c r="X9" i="2" s="1"/>
  <c r="AK26" i="2"/>
  <c r="AL26" i="2" s="1"/>
  <c r="AM26" i="2" s="1"/>
  <c r="AN26" i="2" s="1"/>
  <c r="AO26" i="2" s="1"/>
  <c r="AP26" i="2" s="1"/>
  <c r="AJ27" i="2" s="1"/>
  <c r="AH27" i="2" s="1"/>
  <c r="G26" i="2"/>
  <c r="H26" i="2" s="1"/>
  <c r="I26" i="2" s="1"/>
  <c r="J26" i="2" s="1"/>
  <c r="K26" i="2" s="1"/>
  <c r="L26" i="2" s="1"/>
  <c r="F27" i="2" s="1"/>
  <c r="D27" i="2" s="1"/>
  <c r="AA15" i="2"/>
  <c r="AB15" i="2" s="1"/>
  <c r="AC15" i="2" s="1"/>
  <c r="AD15" i="2" s="1"/>
  <c r="AE15" i="2" s="1"/>
  <c r="AF15" i="2" s="1"/>
  <c r="Z16" i="2" s="1"/>
  <c r="X16" i="2" s="1"/>
  <c r="Q8" i="2"/>
  <c r="R8" i="2" s="1"/>
  <c r="S8" i="2" s="1"/>
  <c r="T8" i="2" s="1"/>
  <c r="U8" i="2" s="1"/>
  <c r="V8" i="2" s="1"/>
  <c r="P9" i="2" s="1"/>
  <c r="N9" i="2" s="1"/>
  <c r="Q26" i="2"/>
  <c r="R26" i="2" s="1"/>
  <c r="S26" i="2" s="1"/>
  <c r="T26" i="2" s="1"/>
  <c r="U26" i="2" s="1"/>
  <c r="V26" i="2" s="1"/>
  <c r="P27" i="2" s="1"/>
  <c r="N27" i="2" s="1"/>
  <c r="G7" i="2"/>
  <c r="H7" i="2" s="1"/>
  <c r="I7" i="2" s="1"/>
  <c r="J7" i="2" s="1"/>
  <c r="K7" i="2" s="1"/>
  <c r="L7" i="2" s="1"/>
  <c r="F8" i="2" s="1"/>
  <c r="D8" i="2" s="1"/>
  <c r="G6" i="3"/>
  <c r="Q9" i="2" l="1"/>
  <c r="R9" i="2" s="1"/>
  <c r="S9" i="2" s="1"/>
  <c r="T9" i="2" s="1"/>
  <c r="U9" i="2" s="1"/>
  <c r="V9" i="2" s="1"/>
  <c r="P10" i="2" s="1"/>
  <c r="N10" i="2" s="1"/>
  <c r="G27" i="2"/>
  <c r="H27" i="2" s="1"/>
  <c r="I27" i="2" s="1"/>
  <c r="J27" i="2" s="1"/>
  <c r="K27" i="2" s="1"/>
  <c r="L27" i="2" s="1"/>
  <c r="F28" i="2" s="1"/>
  <c r="D28" i="2" s="1"/>
  <c r="AA9" i="2"/>
  <c r="AB9" i="2" s="1"/>
  <c r="AC9" i="2" s="1"/>
  <c r="AD9" i="2" s="1"/>
  <c r="AE9" i="2" s="1"/>
  <c r="AF9" i="2" s="1"/>
  <c r="Z10" i="2" s="1"/>
  <c r="X10" i="2" s="1"/>
  <c r="G18" i="2"/>
  <c r="H18" i="2" s="1"/>
  <c r="I18" i="2" s="1"/>
  <c r="J18" i="2" s="1"/>
  <c r="K18" i="2" s="1"/>
  <c r="L18" i="2" s="1"/>
  <c r="F19" i="2" s="1"/>
  <c r="D19" i="2" s="1"/>
  <c r="AK18" i="2"/>
  <c r="AL18" i="2" s="1"/>
  <c r="AM18" i="2" s="1"/>
  <c r="AN18" i="2" s="1"/>
  <c r="AO18" i="2" s="1"/>
  <c r="AP18" i="2" s="1"/>
  <c r="AJ19" i="2" s="1"/>
  <c r="AH19" i="2" s="1"/>
  <c r="Q27" i="2"/>
  <c r="R27" i="2" s="1"/>
  <c r="S27" i="2" s="1"/>
  <c r="T27" i="2" s="1"/>
  <c r="U27" i="2" s="1"/>
  <c r="V27" i="2" s="1"/>
  <c r="P28" i="2" s="1"/>
  <c r="N28" i="2" s="1"/>
  <c r="AA16" i="2"/>
  <c r="AB16" i="2" s="1"/>
  <c r="AC16" i="2" s="1"/>
  <c r="AD16" i="2" s="1"/>
  <c r="AE16" i="2" s="1"/>
  <c r="AF16" i="2" s="1"/>
  <c r="Z17" i="2" s="1"/>
  <c r="X17" i="2" s="1"/>
  <c r="AK27" i="2"/>
  <c r="AL27" i="2" s="1"/>
  <c r="AM27" i="2" s="1"/>
  <c r="AN27" i="2" s="1"/>
  <c r="AO27" i="2" s="1"/>
  <c r="AP27" i="2" s="1"/>
  <c r="AJ28" i="2" s="1"/>
  <c r="AH28" i="2" s="1"/>
  <c r="AA27" i="2"/>
  <c r="AB27" i="2" s="1"/>
  <c r="AC27" i="2" s="1"/>
  <c r="AD27" i="2" s="1"/>
  <c r="AE27" i="2" s="1"/>
  <c r="AF27" i="2" s="1"/>
  <c r="Z28" i="2" s="1"/>
  <c r="X28" i="2" s="1"/>
  <c r="Q16" i="2"/>
  <c r="R16" i="2" s="1"/>
  <c r="S16" i="2" s="1"/>
  <c r="T16" i="2" s="1"/>
  <c r="U16" i="2" s="1"/>
  <c r="V16" i="2" s="1"/>
  <c r="P17" i="2" s="1"/>
  <c r="N17" i="2" s="1"/>
  <c r="AK9" i="2"/>
  <c r="AL9" i="2" s="1"/>
  <c r="AM9" i="2" s="1"/>
  <c r="AN9" i="2" s="1"/>
  <c r="AO9" i="2" s="1"/>
  <c r="AP9" i="2" s="1"/>
  <c r="AJ10" i="2" s="1"/>
  <c r="AH10" i="2" s="1"/>
  <c r="G8" i="2"/>
  <c r="H8" i="2" s="1"/>
  <c r="I8" i="2" s="1"/>
  <c r="J8" i="2" s="1"/>
  <c r="K8" i="2" s="1"/>
  <c r="L8" i="2" s="1"/>
  <c r="F9" i="2" s="1"/>
  <c r="D9" i="2" s="1"/>
  <c r="G7" i="3"/>
  <c r="Q17" i="2" l="1"/>
  <c r="R17" i="2" s="1"/>
  <c r="S17" i="2" s="1"/>
  <c r="T17" i="2" s="1"/>
  <c r="U17" i="2" s="1"/>
  <c r="V17" i="2" s="1"/>
  <c r="P18" i="2" s="1"/>
  <c r="N18" i="2" s="1"/>
  <c r="AK28" i="2"/>
  <c r="AL28" i="2" s="1"/>
  <c r="AM28" i="2" s="1"/>
  <c r="AN28" i="2" s="1"/>
  <c r="AO28" i="2" s="1"/>
  <c r="AP28" i="2" s="1"/>
  <c r="Q28" i="2"/>
  <c r="R28" i="2" s="1"/>
  <c r="S28" i="2" s="1"/>
  <c r="T28" i="2" s="1"/>
  <c r="U28" i="2" s="1"/>
  <c r="V28" i="2" s="1"/>
  <c r="G19" i="2"/>
  <c r="H19" i="2" s="1"/>
  <c r="I19" i="2" s="1"/>
  <c r="J19" i="2" s="1"/>
  <c r="K19" i="2" s="1"/>
  <c r="L19" i="2" s="1"/>
  <c r="G28" i="2"/>
  <c r="H28" i="2" s="1"/>
  <c r="I28" i="2" s="1"/>
  <c r="J28" i="2" s="1"/>
  <c r="K28" i="2" s="1"/>
  <c r="L28" i="2" s="1"/>
  <c r="AK10" i="2"/>
  <c r="AL10" i="2" s="1"/>
  <c r="AM10" i="2" s="1"/>
  <c r="AN10" i="2" s="1"/>
  <c r="AO10" i="2" s="1"/>
  <c r="AP10" i="2" s="1"/>
  <c r="AA28" i="2"/>
  <c r="AB28" i="2" s="1"/>
  <c r="AC28" i="2" s="1"/>
  <c r="AD28" i="2" s="1"/>
  <c r="AE28" i="2" s="1"/>
  <c r="AF28" i="2" s="1"/>
  <c r="AA17" i="2"/>
  <c r="AB17" i="2" s="1"/>
  <c r="AC17" i="2" s="1"/>
  <c r="AD17" i="2" s="1"/>
  <c r="AE17" i="2" s="1"/>
  <c r="AF17" i="2" s="1"/>
  <c r="Z18" i="2" s="1"/>
  <c r="X18" i="2" s="1"/>
  <c r="AK19" i="2"/>
  <c r="AL19" i="2" s="1"/>
  <c r="AM19" i="2" s="1"/>
  <c r="AN19" i="2" s="1"/>
  <c r="AO19" i="2" s="1"/>
  <c r="AP19" i="2" s="1"/>
  <c r="AA10" i="2"/>
  <c r="AB10" i="2" s="1"/>
  <c r="AC10" i="2" s="1"/>
  <c r="AD10" i="2" s="1"/>
  <c r="AE10" i="2" s="1"/>
  <c r="AF10" i="2" s="1"/>
  <c r="Q10" i="2"/>
  <c r="R10" i="2" s="1"/>
  <c r="S10" i="2" s="1"/>
  <c r="T10" i="2" s="1"/>
  <c r="U10" i="2" s="1"/>
  <c r="V10" i="2" s="1"/>
  <c r="G9" i="2"/>
  <c r="H9" i="2" s="1"/>
  <c r="I9" i="2" s="1"/>
  <c r="J9" i="2" s="1"/>
  <c r="K9" i="2" s="1"/>
  <c r="L9" i="2" s="1"/>
  <c r="F10" i="2" s="1"/>
  <c r="D10" i="2" s="1"/>
  <c r="G8" i="3"/>
  <c r="AA18" i="2" l="1"/>
  <c r="AB18" i="2" s="1"/>
  <c r="AC18" i="2" s="1"/>
  <c r="AD18" i="2" s="1"/>
  <c r="AE18" i="2" s="1"/>
  <c r="AF18" i="2" s="1"/>
  <c r="Z19" i="2" s="1"/>
  <c r="X19" i="2" s="1"/>
  <c r="Q18" i="2"/>
  <c r="R18" i="2" s="1"/>
  <c r="S18" i="2" s="1"/>
  <c r="T18" i="2" s="1"/>
  <c r="U18" i="2" s="1"/>
  <c r="V18" i="2" s="1"/>
  <c r="P19" i="2" s="1"/>
  <c r="N19" i="2" s="1"/>
  <c r="G10" i="2"/>
  <c r="H10" i="2" s="1"/>
  <c r="I10" i="2" s="1"/>
  <c r="J10" i="2" s="1"/>
  <c r="K10" i="2" s="1"/>
  <c r="L10" i="2" s="1"/>
  <c r="G9" i="3"/>
  <c r="Q19" i="2" l="1"/>
  <c r="R19" i="2" s="1"/>
  <c r="S19" i="2" s="1"/>
  <c r="T19" i="2" s="1"/>
  <c r="U19" i="2" s="1"/>
  <c r="V19" i="2" s="1"/>
  <c r="AA19" i="2"/>
  <c r="AB19" i="2" s="1"/>
  <c r="AC19" i="2" s="1"/>
  <c r="AD19" i="2" s="1"/>
  <c r="AE19" i="2" s="1"/>
  <c r="AF19" i="2" s="1"/>
  <c r="G10" i="3"/>
  <c r="G11" i="3" l="1"/>
  <c r="G12" i="3" l="1"/>
  <c r="G13" i="3" l="1"/>
  <c r="G14" i="3" l="1"/>
  <c r="G15" i="3" l="1"/>
  <c r="G16" i="3" l="1"/>
  <c r="G17" i="3" l="1"/>
  <c r="G18" i="3" l="1"/>
  <c r="G19" i="3" l="1"/>
  <c r="G20" i="3" l="1"/>
  <c r="G21" i="3" l="1"/>
  <c r="G22" i="3" l="1"/>
  <c r="G23" i="3" l="1"/>
  <c r="G24" i="3" l="1"/>
  <c r="G25" i="3" l="1"/>
  <c r="G26" i="3" l="1"/>
  <c r="G27" i="3" l="1"/>
  <c r="G28" i="3" l="1"/>
  <c r="G29" i="3" l="1"/>
  <c r="G30" i="3" l="1"/>
  <c r="G31" i="3" l="1"/>
  <c r="G32" i="3" l="1"/>
  <c r="G33" i="3" l="1"/>
  <c r="G34" i="3" l="1"/>
  <c r="G35" i="3" l="1"/>
  <c r="G36" i="3" l="1"/>
  <c r="G37" i="3" l="1"/>
  <c r="G38" i="3" l="1"/>
  <c r="G39" i="3" l="1"/>
  <c r="G40" i="3" l="1"/>
  <c r="G41" i="3" l="1"/>
  <c r="G42" i="3" l="1"/>
  <c r="G43" i="3" l="1"/>
  <c r="G44" i="3" l="1"/>
  <c r="G45" i="3" l="1"/>
  <c r="G46" i="3" l="1"/>
  <c r="G47" i="3" l="1"/>
  <c r="G48" i="3" l="1"/>
  <c r="G49" i="3" l="1"/>
  <c r="G50" i="3" l="1"/>
  <c r="G51" i="3" l="1"/>
  <c r="G52" i="3" l="1"/>
  <c r="G53" i="3" l="1"/>
  <c r="G54" i="3" l="1"/>
  <c r="G55" i="3" l="1"/>
  <c r="G56" i="3" l="1"/>
  <c r="G57" i="3" l="1"/>
  <c r="G58" i="3" l="1"/>
  <c r="G59" i="3" l="1"/>
  <c r="G60" i="3" l="1"/>
  <c r="G61" i="3" l="1"/>
  <c r="G62" i="3" l="1"/>
  <c r="G63" i="3" l="1"/>
  <c r="G64" i="3" l="1"/>
  <c r="G65" i="3" l="1"/>
  <c r="G66" i="3" l="1"/>
  <c r="G67" i="3" l="1"/>
  <c r="G68" i="3" l="1"/>
  <c r="G69" i="3" l="1"/>
  <c r="G70" i="3" l="1"/>
  <c r="G71" i="3" l="1"/>
  <c r="G72" i="3" l="1"/>
  <c r="G73" i="3" l="1"/>
  <c r="G74" i="3" l="1"/>
  <c r="G75" i="3" l="1"/>
  <c r="G76" i="3" l="1"/>
  <c r="G77" i="3" l="1"/>
  <c r="G78" i="3" l="1"/>
  <c r="G79" i="3" l="1"/>
  <c r="G80" i="3" l="1"/>
  <c r="G81" i="3" l="1"/>
  <c r="G82" i="3" l="1"/>
  <c r="G83" i="3" l="1"/>
  <c r="G84" i="3" l="1"/>
  <c r="G85" i="3" l="1"/>
  <c r="G86" i="3" l="1"/>
  <c r="G87" i="3" l="1"/>
  <c r="G88" i="3" l="1"/>
  <c r="G89" i="3" l="1"/>
  <c r="G90" i="3" l="1"/>
  <c r="G91" i="3" l="1"/>
  <c r="G92" i="3" l="1"/>
  <c r="G93" i="3" l="1"/>
  <c r="G94" i="3" l="1"/>
  <c r="G95" i="3" l="1"/>
  <c r="G96" i="3" l="1"/>
  <c r="G97" i="3" l="1"/>
  <c r="G98" i="3" l="1"/>
  <c r="G99" i="3" l="1"/>
  <c r="G100" i="3" l="1"/>
  <c r="G101" i="3" l="1"/>
  <c r="G102" i="3" l="1"/>
  <c r="G103" i="3" l="1"/>
  <c r="G104" i="3" l="1"/>
  <c r="G105" i="3" l="1"/>
  <c r="G106" i="3" l="1"/>
  <c r="G107" i="3" l="1"/>
  <c r="G108" i="3" l="1"/>
  <c r="G109" i="3" l="1"/>
  <c r="G110" i="3" l="1"/>
  <c r="G111" i="3" l="1"/>
  <c r="G112" i="3" l="1"/>
  <c r="G113" i="3" l="1"/>
  <c r="G114" i="3" l="1"/>
  <c r="G115" i="3" l="1"/>
  <c r="G116" i="3" l="1"/>
  <c r="G117" i="3" l="1"/>
  <c r="G118" i="3" l="1"/>
  <c r="G119" i="3" l="1"/>
  <c r="G120" i="3" l="1"/>
  <c r="G121" i="3" l="1"/>
  <c r="G122" i="3" l="1"/>
  <c r="G123" i="3" l="1"/>
  <c r="G124" i="3" l="1"/>
  <c r="G125" i="3" l="1"/>
  <c r="G126" i="3" l="1"/>
  <c r="G127" i="3" l="1"/>
  <c r="G128" i="3" l="1"/>
  <c r="G129" i="3" l="1"/>
  <c r="G130" i="3" l="1"/>
  <c r="G131" i="3" l="1"/>
  <c r="G132" i="3" l="1"/>
  <c r="G133" i="3" l="1"/>
  <c r="G134" i="3" l="1"/>
  <c r="G135" i="3" l="1"/>
  <c r="G136" i="3" l="1"/>
  <c r="G137" i="3" l="1"/>
  <c r="G138" i="3" l="1"/>
  <c r="G139" i="3" l="1"/>
  <c r="G140" i="3" l="1"/>
  <c r="G141" i="3" l="1"/>
  <c r="G142" i="3" l="1"/>
  <c r="G143" i="3" l="1"/>
  <c r="G144" i="3" l="1"/>
  <c r="G145" i="3" l="1"/>
  <c r="G146" i="3" l="1"/>
  <c r="G147" i="3" l="1"/>
  <c r="G148" i="3" l="1"/>
  <c r="G149" i="3" l="1"/>
  <c r="G150" i="3" l="1"/>
  <c r="G151" i="3" l="1"/>
  <c r="G152" i="3" l="1"/>
  <c r="G153" i="3" l="1"/>
  <c r="G154" i="3" l="1"/>
  <c r="G155" i="3" l="1"/>
  <c r="G156" i="3" l="1"/>
  <c r="G157" i="3" l="1"/>
  <c r="G158" i="3" l="1"/>
  <c r="G159" i="3" l="1"/>
  <c r="G160" i="3" l="1"/>
  <c r="G161" i="3" l="1"/>
  <c r="G162" i="3" l="1"/>
  <c r="G163" i="3" l="1"/>
  <c r="G164" i="3" l="1"/>
  <c r="G165" i="3" l="1"/>
  <c r="G166" i="3" l="1"/>
  <c r="G167" i="3" l="1"/>
  <c r="G168" i="3" l="1"/>
  <c r="G169" i="3" l="1"/>
  <c r="G170" i="3" l="1"/>
  <c r="G171" i="3" l="1"/>
  <c r="G172" i="3" l="1"/>
  <c r="G173" i="3" l="1"/>
  <c r="G174" i="3" l="1"/>
  <c r="G175" i="3" l="1"/>
  <c r="G176" i="3" l="1"/>
  <c r="G177" i="3" l="1"/>
  <c r="G178" i="3" l="1"/>
  <c r="G179" i="3" l="1"/>
  <c r="G180" i="3" l="1"/>
  <c r="G181" i="3" l="1"/>
  <c r="G182" i="3" l="1"/>
  <c r="G183" i="3" l="1"/>
  <c r="G184" i="3" l="1"/>
  <c r="G185" i="3" l="1"/>
  <c r="G186" i="3" l="1"/>
  <c r="G187" i="3" l="1"/>
  <c r="G188" i="3" l="1"/>
  <c r="G189" i="3" l="1"/>
  <c r="G190" i="3" l="1"/>
  <c r="G191" i="3" l="1"/>
  <c r="G192" i="3" l="1"/>
  <c r="G193" i="3" l="1"/>
  <c r="G194" i="3" l="1"/>
  <c r="G195" i="3" l="1"/>
  <c r="G196" i="3" l="1"/>
  <c r="G197" i="3" l="1"/>
  <c r="G198" i="3" l="1"/>
  <c r="G199" i="3" l="1"/>
  <c r="G200" i="3" l="1"/>
  <c r="G201" i="3" l="1"/>
  <c r="G202" i="3" l="1"/>
  <c r="G203" i="3" l="1"/>
  <c r="G204" i="3" l="1"/>
  <c r="G205" i="3" l="1"/>
  <c r="G206" i="3" l="1"/>
  <c r="G207" i="3" l="1"/>
  <c r="G208" i="3" l="1"/>
  <c r="G209" i="3" l="1"/>
  <c r="G210" i="3" l="1"/>
  <c r="G211" i="3" l="1"/>
  <c r="G212" i="3" l="1"/>
  <c r="G213" i="3" l="1"/>
  <c r="G214" i="3" l="1"/>
  <c r="G215" i="3" l="1"/>
  <c r="G216" i="3" l="1"/>
  <c r="G217" i="3" l="1"/>
  <c r="G218" i="3" l="1"/>
  <c r="G219" i="3" l="1"/>
  <c r="G220" i="3" l="1"/>
  <c r="G221" i="3" l="1"/>
  <c r="G222" i="3" l="1"/>
  <c r="G223" i="3" l="1"/>
  <c r="G224" i="3" l="1"/>
  <c r="G225" i="3" l="1"/>
  <c r="G226" i="3" l="1"/>
  <c r="G227" i="3" l="1"/>
  <c r="G228" i="3" l="1"/>
  <c r="G229" i="3" l="1"/>
  <c r="G230" i="3" l="1"/>
  <c r="G231" i="3" l="1"/>
  <c r="G232" i="3" l="1"/>
  <c r="G233" i="3" l="1"/>
  <c r="G234" i="3" l="1"/>
  <c r="G235" i="3" l="1"/>
  <c r="G236" i="3" l="1"/>
  <c r="G237" i="3" l="1"/>
  <c r="G238" i="3" l="1"/>
  <c r="G239" i="3" l="1"/>
  <c r="G240" i="3" l="1"/>
  <c r="G241" i="3" l="1"/>
  <c r="G242" i="3" l="1"/>
  <c r="G243" i="3" l="1"/>
  <c r="G244" i="3" l="1"/>
  <c r="G245" i="3" l="1"/>
  <c r="G246" i="3" l="1"/>
  <c r="G247" i="3" l="1"/>
  <c r="G248" i="3" l="1"/>
  <c r="G249" i="3" l="1"/>
  <c r="G250" i="3" l="1"/>
  <c r="G251" i="3" l="1"/>
  <c r="G252" i="3" l="1"/>
  <c r="G253" i="3" l="1"/>
  <c r="G254" i="3" l="1"/>
  <c r="G255" i="3" l="1"/>
  <c r="G256" i="3" l="1"/>
  <c r="G257" i="3" l="1"/>
  <c r="G258" i="3" l="1"/>
  <c r="G259" i="3" l="1"/>
  <c r="G260" i="3" l="1"/>
  <c r="G261" i="3" l="1"/>
  <c r="G262" i="3" l="1"/>
  <c r="G263" i="3" l="1"/>
  <c r="G264" i="3" l="1"/>
  <c r="G265" i="3" l="1"/>
  <c r="G266" i="3" l="1"/>
  <c r="G267" i="3" l="1"/>
  <c r="G268" i="3" l="1"/>
  <c r="G269" i="3" l="1"/>
  <c r="G270" i="3" l="1"/>
  <c r="G271" i="3" l="1"/>
  <c r="G272" i="3" l="1"/>
  <c r="G273" i="3" l="1"/>
  <c r="G274" i="3" l="1"/>
  <c r="G275" i="3" l="1"/>
  <c r="G276" i="3" l="1"/>
  <c r="G277" i="3" l="1"/>
  <c r="G278" i="3" l="1"/>
  <c r="G279" i="3" l="1"/>
  <c r="G280" i="3" l="1"/>
  <c r="G281" i="3" l="1"/>
  <c r="G282" i="3" l="1"/>
  <c r="G283" i="3" l="1"/>
  <c r="G284" i="3" l="1"/>
  <c r="G285" i="3" l="1"/>
  <c r="G286" i="3" l="1"/>
  <c r="G287" i="3" l="1"/>
  <c r="G288" i="3" l="1"/>
  <c r="G289" i="3" l="1"/>
  <c r="G290" i="3" l="1"/>
  <c r="G291" i="3" l="1"/>
  <c r="G292" i="3" l="1"/>
  <c r="G293" i="3" l="1"/>
  <c r="G294" i="3" l="1"/>
  <c r="G295" i="3" l="1"/>
  <c r="G296" i="3" l="1"/>
  <c r="G297" i="3" l="1"/>
  <c r="G298" i="3" l="1"/>
  <c r="G299" i="3" l="1"/>
  <c r="G300" i="3" l="1"/>
  <c r="G301" i="3" l="1"/>
  <c r="G302" i="3" l="1"/>
  <c r="G303" i="3" l="1"/>
  <c r="G304" i="3" l="1"/>
  <c r="G305" i="3" l="1"/>
  <c r="G306" i="3" l="1"/>
  <c r="G307" i="3" l="1"/>
  <c r="G308" i="3" l="1"/>
  <c r="G309" i="3" l="1"/>
  <c r="G310" i="3" l="1"/>
  <c r="G311" i="3" l="1"/>
  <c r="G312" i="3" l="1"/>
  <c r="G313" i="3" l="1"/>
  <c r="G314" i="3" l="1"/>
  <c r="G315" i="3" l="1"/>
  <c r="G316" i="3" l="1"/>
  <c r="G317" i="3" l="1"/>
  <c r="G318" i="3" l="1"/>
  <c r="G319" i="3" l="1"/>
  <c r="G320" i="3" l="1"/>
  <c r="G321" i="3" l="1"/>
  <c r="G322" i="3" l="1"/>
  <c r="G323" i="3" l="1"/>
  <c r="G324" i="3" l="1"/>
  <c r="G325" i="3" l="1"/>
  <c r="G326" i="3" l="1"/>
  <c r="G327" i="3" l="1"/>
  <c r="G328" i="3" l="1"/>
  <c r="G329" i="3" l="1"/>
  <c r="G330" i="3" l="1"/>
  <c r="G331" i="3" l="1"/>
  <c r="G332" i="3" l="1"/>
  <c r="G333" i="3" l="1"/>
  <c r="G334" i="3" l="1"/>
  <c r="G335" i="3" l="1"/>
  <c r="G336" i="3" l="1"/>
  <c r="G337" i="3" l="1"/>
  <c r="G338" i="3" l="1"/>
  <c r="G339" i="3" l="1"/>
  <c r="G340" i="3" l="1"/>
  <c r="G341" i="3" l="1"/>
  <c r="G342" i="3" l="1"/>
  <c r="G343" i="3" l="1"/>
  <c r="G344" i="3" l="1"/>
  <c r="G345" i="3" l="1"/>
  <c r="G346" i="3" l="1"/>
  <c r="G347" i="3" l="1"/>
  <c r="G348" i="3" l="1"/>
  <c r="G349" i="3" l="1"/>
  <c r="G350" i="3" l="1"/>
  <c r="G351" i="3" l="1"/>
  <c r="G352" i="3" l="1"/>
  <c r="G353" i="3" l="1"/>
  <c r="G354" i="3" l="1"/>
  <c r="G355" i="3" l="1"/>
  <c r="G356" i="3" l="1"/>
  <c r="G357" i="3" l="1"/>
  <c r="G358" i="3" l="1"/>
  <c r="G359" i="3" l="1"/>
  <c r="G360" i="3" l="1"/>
  <c r="G361" i="3" l="1"/>
  <c r="A8" i="3"/>
  <c r="A4" i="3"/>
  <c r="A7" i="3"/>
  <c r="B24" i="2" l="1"/>
  <c r="C4" i="3"/>
  <c r="D4" i="3"/>
  <c r="C7" i="3"/>
  <c r="D7" i="3"/>
  <c r="C8" i="3"/>
  <c r="D8" i="3"/>
  <c r="E7" i="3"/>
  <c r="F7" i="3"/>
  <c r="E4" i="3"/>
  <c r="F4" i="3"/>
  <c r="C18" i="3"/>
  <c r="B25" i="2" s="1"/>
  <c r="F8" i="3"/>
  <c r="E8" i="3"/>
  <c r="A15" i="3"/>
  <c r="B23" i="2" s="1"/>
  <c r="I2" i="3"/>
  <c r="I3" i="3"/>
  <c r="I4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G362" i="3"/>
  <c r="I361" i="3"/>
  <c r="I360" i="3"/>
  <c r="D18" i="3" l="1"/>
  <c r="B26" i="2" s="1"/>
  <c r="I5" i="3"/>
  <c r="I122" i="3"/>
  <c r="G363" i="3"/>
  <c r="I362" i="3"/>
  <c r="G364" i="3" l="1"/>
  <c r="I363" i="3"/>
  <c r="G365" i="3" l="1"/>
  <c r="I364" i="3"/>
  <c r="G366" i="3" l="1"/>
  <c r="I365" i="3"/>
  <c r="I366" i="3" l="1"/>
  <c r="B14" i="2" s="1"/>
</calcChain>
</file>

<file path=xl/sharedStrings.xml><?xml version="1.0" encoding="utf-8"?>
<sst xmlns="http://schemas.openxmlformats.org/spreadsheetml/2006/main" count="472" uniqueCount="389">
  <si>
    <t>L</t>
  </si>
  <si>
    <t>M</t>
  </si>
  <si>
    <t>Me</t>
  </si>
  <si>
    <t>J</t>
  </si>
  <si>
    <t>V</t>
  </si>
  <si>
    <t>S</t>
  </si>
  <si>
    <t>D</t>
  </si>
  <si>
    <t>Fériés</t>
  </si>
  <si>
    <t>Pâques</t>
  </si>
  <si>
    <t>Lundi de Pâques</t>
  </si>
  <si>
    <t>Fête du travail</t>
  </si>
  <si>
    <t>Victoire 1945</t>
  </si>
  <si>
    <t>Ascension</t>
  </si>
  <si>
    <t>Pentecôte</t>
  </si>
  <si>
    <t>Assomption</t>
  </si>
  <si>
    <t>Toussaint</t>
  </si>
  <si>
    <t>Armistice</t>
  </si>
  <si>
    <t>Noël</t>
  </si>
  <si>
    <t>SAINTS</t>
  </si>
  <si>
    <t>Jour de l'an</t>
  </si>
  <si>
    <t>Basile</t>
  </si>
  <si>
    <t>Geneviève</t>
  </si>
  <si>
    <t>Odilon</t>
  </si>
  <si>
    <t>Edouard</t>
  </si>
  <si>
    <t>Mélaine</t>
  </si>
  <si>
    <t>Raymond</t>
  </si>
  <si>
    <t>Lucien</t>
  </si>
  <si>
    <t>Alix</t>
  </si>
  <si>
    <t>Guillaume</t>
  </si>
  <si>
    <t>Paulin</t>
  </si>
  <si>
    <t>Tatiana</t>
  </si>
  <si>
    <t>Yvette</t>
  </si>
  <si>
    <t>Nina</t>
  </si>
  <si>
    <t>Rémi</t>
  </si>
  <si>
    <t>Marcel</t>
  </si>
  <si>
    <t>Roseline</t>
  </si>
  <si>
    <t>Prisca</t>
  </si>
  <si>
    <t>Marius</t>
  </si>
  <si>
    <t>Sébastien</t>
  </si>
  <si>
    <t>Agnès</t>
  </si>
  <si>
    <t>Vincent</t>
  </si>
  <si>
    <t>Barnard</t>
  </si>
  <si>
    <t>François de Salle</t>
  </si>
  <si>
    <t>Paul</t>
  </si>
  <si>
    <t>Paule</t>
  </si>
  <si>
    <t>Angèle</t>
  </si>
  <si>
    <t>Thérèse</t>
  </si>
  <si>
    <t>Gildas</t>
  </si>
  <si>
    <t>Martine</t>
  </si>
  <si>
    <t>Marcelle</t>
  </si>
  <si>
    <t>Ella</t>
  </si>
  <si>
    <t>Présentation</t>
  </si>
  <si>
    <t>Blaise</t>
  </si>
  <si>
    <t>Véronique</t>
  </si>
  <si>
    <t>Agathe</t>
  </si>
  <si>
    <t>Gaston</t>
  </si>
  <si>
    <t>Eugénie</t>
  </si>
  <si>
    <t>Jacqueline</t>
  </si>
  <si>
    <t>Apolline</t>
  </si>
  <si>
    <t>Arnaud</t>
  </si>
  <si>
    <t>Félix</t>
  </si>
  <si>
    <t>Béatrice</t>
  </si>
  <si>
    <t>Valentin</t>
  </si>
  <si>
    <t>Claude</t>
  </si>
  <si>
    <t>Julienne</t>
  </si>
  <si>
    <t>Alexis</t>
  </si>
  <si>
    <t>Bernadette</t>
  </si>
  <si>
    <t>Gabin</t>
  </si>
  <si>
    <t>Aimée</t>
  </si>
  <si>
    <t>Damien</t>
  </si>
  <si>
    <t>Isabelle</t>
  </si>
  <si>
    <t>Lazare</t>
  </si>
  <si>
    <t>Modeste</t>
  </si>
  <si>
    <t>Roméo</t>
  </si>
  <si>
    <t>Nestor</t>
  </si>
  <si>
    <t>Honorine</t>
  </si>
  <si>
    <t>Romain</t>
  </si>
  <si>
    <t>Charles le Bon</t>
  </si>
  <si>
    <t>Guénolé</t>
  </si>
  <si>
    <t>Casimir</t>
  </si>
  <si>
    <t>Olive</t>
  </si>
  <si>
    <t>Colette</t>
  </si>
  <si>
    <t>Félicité</t>
  </si>
  <si>
    <t>Jean de Dieu</t>
  </si>
  <si>
    <t>Françoise</t>
  </si>
  <si>
    <t>Vivien</t>
  </si>
  <si>
    <t>Rosine</t>
  </si>
  <si>
    <t>Justine</t>
  </si>
  <si>
    <t>Rodrigue</t>
  </si>
  <si>
    <t>Mathilde</t>
  </si>
  <si>
    <t>Louise</t>
  </si>
  <si>
    <t>Bénédicte</t>
  </si>
  <si>
    <t>Patrice</t>
  </si>
  <si>
    <t>Cyrille</t>
  </si>
  <si>
    <t>Joseph</t>
  </si>
  <si>
    <t>Herbert</t>
  </si>
  <si>
    <t>Clémence</t>
  </si>
  <si>
    <t>Léa</t>
  </si>
  <si>
    <t>Victoria</t>
  </si>
  <si>
    <t>Catherine de Suede</t>
  </si>
  <si>
    <t>Humbert</t>
  </si>
  <si>
    <t>Larissa</t>
  </si>
  <si>
    <t>Abib</t>
  </si>
  <si>
    <t>Gontran</t>
  </si>
  <si>
    <t>Gwladys</t>
  </si>
  <si>
    <t>Amédée</t>
  </si>
  <si>
    <t>Benjamin</t>
  </si>
  <si>
    <t>Hugues</t>
  </si>
  <si>
    <t>Sandrine</t>
  </si>
  <si>
    <t>Richard</t>
  </si>
  <si>
    <t>Isidore</t>
  </si>
  <si>
    <t>Irène</t>
  </si>
  <si>
    <t>Marcellin</t>
  </si>
  <si>
    <t>Jean-Baptiste de la S.</t>
  </si>
  <si>
    <t>Julie</t>
  </si>
  <si>
    <t>Gauthier</t>
  </si>
  <si>
    <t>Fulbert</t>
  </si>
  <si>
    <t>Stanislas</t>
  </si>
  <si>
    <t>Jules</t>
  </si>
  <si>
    <t>Ida</t>
  </si>
  <si>
    <t>Maxime</t>
  </si>
  <si>
    <t>Paterne</t>
  </si>
  <si>
    <t>Benoît Joseph</t>
  </si>
  <si>
    <t>Anicet</t>
  </si>
  <si>
    <t>Parfait</t>
  </si>
  <si>
    <t>Emma</t>
  </si>
  <si>
    <t>Odette</t>
  </si>
  <si>
    <t>Ancelme</t>
  </si>
  <si>
    <t>Alexandre</t>
  </si>
  <si>
    <t>Georges</t>
  </si>
  <si>
    <t>Fidèle</t>
  </si>
  <si>
    <t>Marc</t>
  </si>
  <si>
    <t>Alida</t>
  </si>
  <si>
    <t>Zita</t>
  </si>
  <si>
    <t>Valérie</t>
  </si>
  <si>
    <t>Catherine de Sienne</t>
  </si>
  <si>
    <t>Robert</t>
  </si>
  <si>
    <t>Muguet</t>
  </si>
  <si>
    <t>Boris/ Zoé</t>
  </si>
  <si>
    <t>Philippe/Jacques</t>
  </si>
  <si>
    <t>Sylvain</t>
  </si>
  <si>
    <t>Judith</t>
  </si>
  <si>
    <t>Prudence</t>
  </si>
  <si>
    <t>Gisèle</t>
  </si>
  <si>
    <t>Désiré</t>
  </si>
  <si>
    <t>Pâcome</t>
  </si>
  <si>
    <t>Solange</t>
  </si>
  <si>
    <t>Estelle</t>
  </si>
  <si>
    <t>Achille</t>
  </si>
  <si>
    <t>Rolande</t>
  </si>
  <si>
    <t>Mathias</t>
  </si>
  <si>
    <t>Denise</t>
  </si>
  <si>
    <t>Honoré</t>
  </si>
  <si>
    <t>Pascal</t>
  </si>
  <si>
    <t>Eric</t>
  </si>
  <si>
    <t>Yves</t>
  </si>
  <si>
    <t>Bernardin</t>
  </si>
  <si>
    <t>Constantin</t>
  </si>
  <si>
    <t>Emilie</t>
  </si>
  <si>
    <t>Didier</t>
  </si>
  <si>
    <t>Donatien</t>
  </si>
  <si>
    <t>Sophie</t>
  </si>
  <si>
    <t>Bérenger</t>
  </si>
  <si>
    <t>Augustin</t>
  </si>
  <si>
    <t>Germain</t>
  </si>
  <si>
    <t>Aymar</t>
  </si>
  <si>
    <t>Ferdinand</t>
  </si>
  <si>
    <t>Péroline</t>
  </si>
  <si>
    <t>Justin</t>
  </si>
  <si>
    <t>Blandine</t>
  </si>
  <si>
    <t>Kévin</t>
  </si>
  <si>
    <t>Clothilde</t>
  </si>
  <si>
    <t>Igor</t>
  </si>
  <si>
    <t>Norbert</t>
  </si>
  <si>
    <t>Gilbert</t>
  </si>
  <si>
    <t>Médard</t>
  </si>
  <si>
    <t>Diane</t>
  </si>
  <si>
    <t>Landry</t>
  </si>
  <si>
    <t>Barnabé</t>
  </si>
  <si>
    <t>Guy</t>
  </si>
  <si>
    <t>Antoine de Padou</t>
  </si>
  <si>
    <t>Elysée</t>
  </si>
  <si>
    <t>Germaine</t>
  </si>
  <si>
    <t>JF Régis</t>
  </si>
  <si>
    <t>Hervé</t>
  </si>
  <si>
    <t>Léonce</t>
  </si>
  <si>
    <t>Romuald</t>
  </si>
  <si>
    <t>Silvère</t>
  </si>
  <si>
    <t>Gonzague</t>
  </si>
  <si>
    <t>Alban</t>
  </si>
  <si>
    <t>Audrey</t>
  </si>
  <si>
    <t>Jean-Baptiste</t>
  </si>
  <si>
    <t>Prospère</t>
  </si>
  <si>
    <t>Anthelme</t>
  </si>
  <si>
    <t>Fernand</t>
  </si>
  <si>
    <t>Irénée</t>
  </si>
  <si>
    <t>Pierre/ Paul</t>
  </si>
  <si>
    <t>Martial</t>
  </si>
  <si>
    <t>Thierry</t>
  </si>
  <si>
    <t>Martinien</t>
  </si>
  <si>
    <t>Thomas</t>
  </si>
  <si>
    <t>Florent</t>
  </si>
  <si>
    <t>Antoine</t>
  </si>
  <si>
    <t>Mariette</t>
  </si>
  <si>
    <t>Raoul</t>
  </si>
  <si>
    <t>Thibaut</t>
  </si>
  <si>
    <t>Amandine</t>
  </si>
  <si>
    <t>Ulrich</t>
  </si>
  <si>
    <t>Benoît</t>
  </si>
  <si>
    <t>Olivier</t>
  </si>
  <si>
    <t>Henri / Joël</t>
  </si>
  <si>
    <t>Camille</t>
  </si>
  <si>
    <t>Donald</t>
  </si>
  <si>
    <t>Carmel</t>
  </si>
  <si>
    <t>Charlotte</t>
  </si>
  <si>
    <t>Frédéric</t>
  </si>
  <si>
    <t>Arsène</t>
  </si>
  <si>
    <t>Marina</t>
  </si>
  <si>
    <t>Victor</t>
  </si>
  <si>
    <t>Marie Madeleine</t>
  </si>
  <si>
    <t>Brigitte</t>
  </si>
  <si>
    <t>Christine</t>
  </si>
  <si>
    <t xml:space="preserve">Jacques </t>
  </si>
  <si>
    <t>Anne / Joachim</t>
  </si>
  <si>
    <t>Nathalie</t>
  </si>
  <si>
    <t>Samson</t>
  </si>
  <si>
    <t>Marthe</t>
  </si>
  <si>
    <t>Juliette</t>
  </si>
  <si>
    <t>Ignace</t>
  </si>
  <si>
    <t>Alphonse</t>
  </si>
  <si>
    <t xml:space="preserve">Julien </t>
  </si>
  <si>
    <t>Lydie</t>
  </si>
  <si>
    <t>Vianney</t>
  </si>
  <si>
    <t>Abel</t>
  </si>
  <si>
    <t>Tansfiguration</t>
  </si>
  <si>
    <t>Gaétan</t>
  </si>
  <si>
    <t>Dominique</t>
  </si>
  <si>
    <t>Amour</t>
  </si>
  <si>
    <t>Laurent</t>
  </si>
  <si>
    <t>Claire</t>
  </si>
  <si>
    <t>Clarisse</t>
  </si>
  <si>
    <t>Hippolyte</t>
  </si>
  <si>
    <t>Evrard</t>
  </si>
  <si>
    <t>Marie</t>
  </si>
  <si>
    <t>Armelle</t>
  </si>
  <si>
    <t>Hyacinthe</t>
  </si>
  <si>
    <t>Hélène</t>
  </si>
  <si>
    <t>Jean Eudes</t>
  </si>
  <si>
    <t>Bernard</t>
  </si>
  <si>
    <t>Christophe</t>
  </si>
  <si>
    <t>Fabrice</t>
  </si>
  <si>
    <t>Rose</t>
  </si>
  <si>
    <t>Barthélémy</t>
  </si>
  <si>
    <t>Louis</t>
  </si>
  <si>
    <t>Natacha</t>
  </si>
  <si>
    <t>Monique</t>
  </si>
  <si>
    <t>Sabine</t>
  </si>
  <si>
    <t>Fiacre</t>
  </si>
  <si>
    <t>Aristide</t>
  </si>
  <si>
    <t>Gilles</t>
  </si>
  <si>
    <t>Ingrid</t>
  </si>
  <si>
    <t>Grégoire</t>
  </si>
  <si>
    <t>Rosalie</t>
  </si>
  <si>
    <t>Raïssa</t>
  </si>
  <si>
    <t>Bertrand</t>
  </si>
  <si>
    <t>Reine</t>
  </si>
  <si>
    <t>Adrien</t>
  </si>
  <si>
    <t>Alain</t>
  </si>
  <si>
    <t>Inès</t>
  </si>
  <si>
    <t>Adelphe</t>
  </si>
  <si>
    <t>Apollinaire</t>
  </si>
  <si>
    <t>Aimé</t>
  </si>
  <si>
    <t>Croix</t>
  </si>
  <si>
    <t>Roland</t>
  </si>
  <si>
    <t>Edith</t>
  </si>
  <si>
    <t>Renaud</t>
  </si>
  <si>
    <t>Nadège</t>
  </si>
  <si>
    <t>Davy</t>
  </si>
  <si>
    <t>Matthieu</t>
  </si>
  <si>
    <t>Maurice</t>
  </si>
  <si>
    <t>Constant</t>
  </si>
  <si>
    <t>Thècle</t>
  </si>
  <si>
    <t>Hermann</t>
  </si>
  <si>
    <t>Côme / Damien</t>
  </si>
  <si>
    <t>Vincent de Paul</t>
  </si>
  <si>
    <t>Venceslas</t>
  </si>
  <si>
    <t>Michel / Gabriel</t>
  </si>
  <si>
    <t>Jérôme</t>
  </si>
  <si>
    <t>Léger</t>
  </si>
  <si>
    <t>Gérard</t>
  </si>
  <si>
    <t>François</t>
  </si>
  <si>
    <t>Fleur</t>
  </si>
  <si>
    <t>Bruno</t>
  </si>
  <si>
    <t>Serge</t>
  </si>
  <si>
    <t>Pélagie</t>
  </si>
  <si>
    <t>Denis</t>
  </si>
  <si>
    <t>Ghislain</t>
  </si>
  <si>
    <t>Firmin</t>
  </si>
  <si>
    <t>Wilfried</t>
  </si>
  <si>
    <t>Géraud</t>
  </si>
  <si>
    <t>Juste</t>
  </si>
  <si>
    <t>Thérèse d'Avila</t>
  </si>
  <si>
    <t>Edwige</t>
  </si>
  <si>
    <t>Baudoin</t>
  </si>
  <si>
    <t>Luc</t>
  </si>
  <si>
    <t>René</t>
  </si>
  <si>
    <t>Adeline</t>
  </si>
  <si>
    <t>Céline</t>
  </si>
  <si>
    <t>Elodie</t>
  </si>
  <si>
    <t>Jean  de C.</t>
  </si>
  <si>
    <t>Florentin</t>
  </si>
  <si>
    <t>Crépin</t>
  </si>
  <si>
    <t>Dimitri</t>
  </si>
  <si>
    <t>Emeline</t>
  </si>
  <si>
    <t>Simon / Jude</t>
  </si>
  <si>
    <t>Narcisse</t>
  </si>
  <si>
    <t>Bienvenue</t>
  </si>
  <si>
    <t>Quentin</t>
  </si>
  <si>
    <t>Défunts</t>
  </si>
  <si>
    <t>Hubert</t>
  </si>
  <si>
    <t>Charles</t>
  </si>
  <si>
    <t>Sylvie</t>
  </si>
  <si>
    <t>Bertille</t>
  </si>
  <si>
    <t>Carine</t>
  </si>
  <si>
    <t>Geoffroy</t>
  </si>
  <si>
    <t>Théodore</t>
  </si>
  <si>
    <t>Léon</t>
  </si>
  <si>
    <t>Armistice Fr</t>
  </si>
  <si>
    <t>Christian</t>
  </si>
  <si>
    <t>Brice</t>
  </si>
  <si>
    <t>Sidoine</t>
  </si>
  <si>
    <t>Albert</t>
  </si>
  <si>
    <t>Marguerite</t>
  </si>
  <si>
    <t>Elisabeth</t>
  </si>
  <si>
    <t>Aude</t>
  </si>
  <si>
    <t>Tanguy</t>
  </si>
  <si>
    <t>Edmond</t>
  </si>
  <si>
    <t>Marie (près de)</t>
  </si>
  <si>
    <t>Cécile</t>
  </si>
  <si>
    <t>Clément</t>
  </si>
  <si>
    <t>Flora</t>
  </si>
  <si>
    <t>Catherine Labouré</t>
  </si>
  <si>
    <t>Delphine</t>
  </si>
  <si>
    <t>Séverin</t>
  </si>
  <si>
    <t>Jacques de la M.</t>
  </si>
  <si>
    <t>Saturnin</t>
  </si>
  <si>
    <t>André</t>
  </si>
  <si>
    <t>Florence</t>
  </si>
  <si>
    <t>Viviane</t>
  </si>
  <si>
    <t>Xavier</t>
  </si>
  <si>
    <t>Barbara</t>
  </si>
  <si>
    <t>Gérald</t>
  </si>
  <si>
    <t>Nicolas</t>
  </si>
  <si>
    <t>Ambroise</t>
  </si>
  <si>
    <t>Conception</t>
  </si>
  <si>
    <t>Pierre Fourier</t>
  </si>
  <si>
    <t>Romaric</t>
  </si>
  <si>
    <t>Daniel</t>
  </si>
  <si>
    <t>Jeanne-F/Chantal</t>
  </si>
  <si>
    <t xml:space="preserve">Lucie </t>
  </si>
  <si>
    <t>Odile</t>
  </si>
  <si>
    <t>Ninon</t>
  </si>
  <si>
    <t>Alice</t>
  </si>
  <si>
    <t>Gaël</t>
  </si>
  <si>
    <t>Gatien</t>
  </si>
  <si>
    <t>Urbain</t>
  </si>
  <si>
    <t>Abraham</t>
  </si>
  <si>
    <t>Pierre</t>
  </si>
  <si>
    <t>Xavière</t>
  </si>
  <si>
    <t>Armand</t>
  </si>
  <si>
    <t>Adèle</t>
  </si>
  <si>
    <t>Etienne</t>
  </si>
  <si>
    <t>Jean</t>
  </si>
  <si>
    <t>Innocent</t>
  </si>
  <si>
    <t>David</t>
  </si>
  <si>
    <t>Roger</t>
  </si>
  <si>
    <t>Sylvestre</t>
  </si>
  <si>
    <t>JF</t>
  </si>
  <si>
    <t>WE</t>
  </si>
  <si>
    <t>ANNIV/FETES</t>
  </si>
  <si>
    <t>AUJOURDHUI</t>
  </si>
  <si>
    <t>N.D. de Lourdes</t>
  </si>
  <si>
    <t>Auguste</t>
  </si>
  <si>
    <t>Aujourd'hui</t>
  </si>
  <si>
    <t>N° semaine</t>
  </si>
  <si>
    <t>fériés alsace</t>
  </si>
  <si>
    <t>Fête nationale</t>
  </si>
  <si>
    <t>St Etienne</t>
  </si>
  <si>
    <t>Vendredi Saint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</si>
</sst>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/mm/yy;@"/>
    <numFmt numFmtId="166" formatCode="d\ mmmm"/>
    <numFmt numFmtId="167" formatCode="dddd"/>
  </numFmts>
  <fonts count="17" x14ac:knownFonts="1"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10"/>
      <name val="Trebuchet MS"/>
      <family val="2"/>
    </font>
    <font>
      <sz val="9"/>
      <color theme="1"/>
      <name val="Trebuchet MS"/>
      <family val="2"/>
    </font>
    <font>
      <sz val="9"/>
      <color theme="0"/>
      <name val="Trebuchet MS"/>
      <family val="2"/>
    </font>
    <font>
      <sz val="10"/>
      <name val="Arial"/>
      <family val="2"/>
    </font>
    <font>
      <b/>
      <sz val="10"/>
      <name val="Trebuchet MS"/>
      <family val="2"/>
    </font>
    <font>
      <b/>
      <sz val="9"/>
      <color theme="0"/>
      <name val="Trebuchet MS"/>
      <family val="2"/>
    </font>
    <font>
      <b/>
      <i/>
      <sz val="9"/>
      <color theme="0"/>
      <name val="Trebuchet MS"/>
      <family val="2"/>
    </font>
    <font>
      <i/>
      <sz val="9"/>
      <color theme="1"/>
      <name val="Trebuchet MS"/>
      <family val="2"/>
    </font>
    <font>
      <b/>
      <sz val="9"/>
      <color theme="1"/>
      <name val="Trebuchet MS"/>
      <family val="2"/>
    </font>
    <font>
      <u/>
      <sz val="9"/>
      <color theme="1"/>
      <name val="Trebuchet MS"/>
      <family val="2"/>
    </font>
    <font>
      <i/>
      <sz val="8"/>
      <color theme="0" tint="-0.14999847407452621"/>
      <name val="Trebuchet MS"/>
      <family val="2"/>
    </font>
    <font>
      <sz val="8"/>
      <color theme="1" tint="0.34998626667073579"/>
      <name val="Trebuchet MS"/>
      <family val="2"/>
    </font>
    <font>
      <i/>
      <sz val="8"/>
      <color theme="1" tint="0.34998626667073579"/>
      <name val="Trebuchet MS"/>
      <family val="2"/>
    </font>
    <font>
      <i/>
      <sz val="10"/>
      <color theme="1"/>
      <name val="Trebuchet MS"/>
      <family val="2"/>
    </font>
    <font>
      <i/>
      <sz val="9"/>
      <color theme="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theme="0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8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2" borderId="0" xfId="1" applyFont="1" applyFill="1" applyBorder="1" applyAlignment="1" applyProtection="1">
      <alignment horizontal="center" vertical="center"/>
      <protection locked="0"/>
    </xf>
    <xf numFmtId="0" fontId="2" fillId="4" borderId="0" xfId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2" fillId="4" borderId="7" xfId="1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>
      <alignment horizontal="center" vertical="center"/>
    </xf>
    <xf numFmtId="0" fontId="9" fillId="2" borderId="2" xfId="0" applyNumberFormat="1" applyFont="1" applyFill="1" applyBorder="1"/>
    <xf numFmtId="0" fontId="9" fillId="2" borderId="1" xfId="0" applyNumberFormat="1" applyFont="1" applyFill="1" applyBorder="1"/>
    <xf numFmtId="14" fontId="9" fillId="2" borderId="3" xfId="0" applyNumberFormat="1" applyFont="1" applyFill="1" applyBorder="1"/>
    <xf numFmtId="0" fontId="8" fillId="2" borderId="9" xfId="0" applyFont="1" applyFill="1" applyBorder="1" applyAlignment="1">
      <alignment horizontal="center" vertical="center"/>
    </xf>
    <xf numFmtId="0" fontId="3" fillId="0" borderId="0" xfId="0" applyFont="1" applyProtection="1">
      <protection hidden="1"/>
    </xf>
    <xf numFmtId="0" fontId="3" fillId="2" borderId="0" xfId="0" applyFont="1" applyFill="1" applyProtection="1">
      <protection hidden="1"/>
    </xf>
    <xf numFmtId="14" fontId="3" fillId="2" borderId="0" xfId="0" applyNumberFormat="1" applyFont="1" applyFill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9" fillId="0" borderId="0" xfId="0" applyFont="1" applyProtection="1">
      <protection hidden="1"/>
    </xf>
    <xf numFmtId="0" fontId="10" fillId="0" borderId="0" xfId="0" applyFont="1" applyAlignment="1" applyProtection="1">
      <alignment horizontal="left" indent="1"/>
      <protection hidden="1"/>
    </xf>
    <xf numFmtId="0" fontId="4" fillId="5" borderId="0" xfId="0" applyFont="1" applyFill="1" applyProtection="1">
      <protection hidden="1"/>
    </xf>
    <xf numFmtId="0" fontId="0" fillId="0" borderId="0" xfId="0" applyAlignment="1" applyProtection="1">
      <alignment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165" fontId="2" fillId="4" borderId="4" xfId="1" quotePrefix="1" applyNumberFormat="1" applyFont="1" applyFill="1" applyBorder="1" applyAlignment="1" applyProtection="1">
      <alignment vertical="center"/>
      <protection locked="0"/>
    </xf>
    <xf numFmtId="14" fontId="0" fillId="2" borderId="8" xfId="0" applyNumberFormat="1" applyFill="1" applyBorder="1" applyAlignment="1" applyProtection="1">
      <alignment vertical="center"/>
      <protection locked="0"/>
    </xf>
    <xf numFmtId="166" fontId="0" fillId="2" borderId="7" xfId="0" applyNumberFormat="1" applyFill="1" applyBorder="1" applyAlignment="1" applyProtection="1">
      <alignment vertical="center"/>
      <protection locked="0"/>
    </xf>
    <xf numFmtId="165" fontId="2" fillId="4" borderId="5" xfId="1" quotePrefix="1" applyNumberFormat="1" applyFont="1" applyFill="1" applyBorder="1" applyAlignment="1" applyProtection="1">
      <alignment vertical="center"/>
      <protection locked="0"/>
    </xf>
    <xf numFmtId="165" fontId="2" fillId="4" borderId="5" xfId="1" applyNumberFormat="1" applyFont="1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3" fillId="2" borderId="0" xfId="0" applyFont="1" applyFill="1" applyAlignment="1" applyProtection="1">
      <alignment horizontal="right"/>
      <protection hidden="1"/>
    </xf>
    <xf numFmtId="14" fontId="7" fillId="5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Protection="1">
      <protection hidden="1"/>
    </xf>
    <xf numFmtId="0" fontId="9" fillId="0" borderId="0" xfId="0" applyFont="1" applyBorder="1" applyProtection="1">
      <protection hidden="1"/>
    </xf>
    <xf numFmtId="0" fontId="3" fillId="0" borderId="0" xfId="0" applyFont="1" applyBorder="1"/>
    <xf numFmtId="164" fontId="12" fillId="0" borderId="0" xfId="0" applyNumberFormat="1" applyFont="1" applyFill="1" applyBorder="1" applyAlignment="1" applyProtection="1">
      <alignment horizontal="center" vertical="center"/>
      <protection hidden="1"/>
    </xf>
    <xf numFmtId="14" fontId="7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Protection="1">
      <protection hidden="1"/>
    </xf>
    <xf numFmtId="164" fontId="12" fillId="0" borderId="13" xfId="0" applyNumberFormat="1" applyFont="1" applyFill="1" applyBorder="1" applyAlignment="1" applyProtection="1">
      <alignment horizontal="center" vertical="center"/>
      <protection hidden="1"/>
    </xf>
    <xf numFmtId="164" fontId="12" fillId="0" borderId="14" xfId="0" applyNumberFormat="1" applyFont="1" applyFill="1" applyBorder="1" applyAlignment="1" applyProtection="1">
      <alignment horizontal="center" vertical="center"/>
      <protection hidden="1"/>
    </xf>
    <xf numFmtId="164" fontId="12" fillId="0" borderId="15" xfId="0" applyNumberFormat="1" applyFont="1" applyFill="1" applyBorder="1" applyAlignment="1" applyProtection="1">
      <alignment horizontal="center" vertical="center"/>
      <protection hidden="1"/>
    </xf>
    <xf numFmtId="164" fontId="12" fillId="0" borderId="16" xfId="0" applyNumberFormat="1" applyFont="1" applyFill="1" applyBorder="1" applyAlignment="1" applyProtection="1">
      <alignment horizontal="center" vertical="center"/>
      <protection hidden="1"/>
    </xf>
    <xf numFmtId="164" fontId="12" fillId="0" borderId="11" xfId="0" applyNumberFormat="1" applyFont="1" applyFill="1" applyBorder="1" applyAlignment="1" applyProtection="1">
      <alignment horizontal="center" vertical="center"/>
      <protection hidden="1"/>
    </xf>
    <xf numFmtId="164" fontId="12" fillId="0" borderId="17" xfId="0" applyNumberFormat="1" applyFont="1" applyFill="1" applyBorder="1" applyAlignment="1" applyProtection="1">
      <alignment horizontal="center" vertical="center"/>
      <protection hidden="1"/>
    </xf>
    <xf numFmtId="164" fontId="12" fillId="0" borderId="18" xfId="0" applyNumberFormat="1" applyFont="1" applyFill="1" applyBorder="1" applyAlignment="1" applyProtection="1">
      <alignment horizontal="center" vertical="center"/>
      <protection hidden="1"/>
    </xf>
    <xf numFmtId="164" fontId="12" fillId="0" borderId="19" xfId="0" applyNumberFormat="1" applyFont="1" applyFill="1" applyBorder="1" applyAlignment="1" applyProtection="1">
      <alignment horizontal="center" vertical="center"/>
      <protection hidden="1"/>
    </xf>
    <xf numFmtId="164" fontId="12" fillId="0" borderId="2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Protection="1">
      <protection hidden="1"/>
    </xf>
    <xf numFmtId="0" fontId="13" fillId="0" borderId="12" xfId="0" applyFont="1" applyFill="1" applyBorder="1" applyAlignment="1" applyProtection="1">
      <alignment horizontal="center" vertical="center"/>
      <protection hidden="1"/>
    </xf>
    <xf numFmtId="0" fontId="13" fillId="0" borderId="21" xfId="0" applyFont="1" applyFill="1" applyBorder="1" applyAlignment="1" applyProtection="1">
      <alignment horizontal="center" vertical="center"/>
      <protection hidden="1"/>
    </xf>
    <xf numFmtId="0" fontId="13" fillId="0" borderId="23" xfId="0" applyFont="1" applyFill="1" applyBorder="1" applyAlignment="1" applyProtection="1">
      <alignment horizontal="center" vertical="center"/>
      <protection hidden="1"/>
    </xf>
    <xf numFmtId="14" fontId="7" fillId="5" borderId="0" xfId="0" applyNumberFormat="1" applyFont="1" applyFill="1" applyBorder="1" applyAlignment="1" applyProtection="1">
      <alignment horizontal="center" vertical="center"/>
      <protection hidden="1"/>
    </xf>
    <xf numFmtId="164" fontId="12" fillId="0" borderId="23" xfId="0" applyNumberFormat="1" applyFont="1" applyFill="1" applyBorder="1" applyAlignment="1" applyProtection="1">
      <alignment horizontal="center" vertical="center"/>
      <protection hidden="1"/>
    </xf>
    <xf numFmtId="0" fontId="3" fillId="6" borderId="0" xfId="0" applyFont="1" applyFill="1" applyAlignment="1" applyProtection="1">
      <alignment horizontal="righ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14" fontId="3" fillId="6" borderId="0" xfId="0" applyNumberFormat="1" applyFont="1" applyFill="1" applyAlignment="1" applyProtection="1">
      <alignment horizontal="right" vertical="center"/>
      <protection locked="0"/>
    </xf>
    <xf numFmtId="0" fontId="3" fillId="6" borderId="0" xfId="0" applyFont="1" applyFill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Border="1" applyAlignment="1">
      <alignment horizontal="center" vertical="center"/>
    </xf>
    <xf numFmtId="14" fontId="16" fillId="0" borderId="0" xfId="0" applyNumberFormat="1" applyFont="1" applyFill="1" applyBorder="1" applyAlignment="1" applyProtection="1">
      <alignment horizontal="center" vertical="center"/>
      <protection hidden="1"/>
    </xf>
    <xf numFmtId="14" fontId="16" fillId="5" borderId="0" xfId="0" applyNumberFormat="1" applyFont="1" applyFill="1" applyBorder="1" applyAlignment="1" applyProtection="1">
      <alignment horizontal="center" vertical="center"/>
      <protection hidden="1"/>
    </xf>
    <xf numFmtId="0" fontId="13" fillId="0" borderId="24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>
      <alignment horizontal="center" vertical="center"/>
    </xf>
    <xf numFmtId="14" fontId="0" fillId="2" borderId="5" xfId="0" applyNumberFormat="1" applyFill="1" applyBorder="1" applyAlignment="1" applyProtection="1">
      <alignment vertical="center"/>
      <protection locked="0"/>
    </xf>
    <xf numFmtId="165" fontId="0" fillId="2" borderId="5" xfId="0" applyNumberFormat="1" applyFill="1" applyBorder="1" applyAlignment="1" applyProtection="1">
      <alignment vertical="center"/>
      <protection locked="0"/>
    </xf>
    <xf numFmtId="167" fontId="0" fillId="2" borderId="0" xfId="0" applyNumberFormat="1" applyFill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Fill="1" applyBorder="1" applyAlignment="1" applyProtection="1">
      <alignment vertical="center"/>
      <protection locked="0"/>
    </xf>
    <xf numFmtId="166" fontId="0" fillId="2" borderId="0" xfId="0" applyNumberFormat="1" applyFill="1" applyBorder="1" applyAlignment="1" applyProtection="1">
      <alignment vertical="center"/>
      <protection locked="0"/>
    </xf>
    <xf numFmtId="0" fontId="0" fillId="2" borderId="0" xfId="0" applyNumberFormat="1" applyFill="1" applyBorder="1" applyAlignment="1" applyProtection="1">
      <alignment vertical="center"/>
      <protection locked="0"/>
    </xf>
    <xf numFmtId="167" fontId="0" fillId="0" borderId="0" xfId="0" quotePrefix="1" applyNumberFormat="1" applyAlignment="1" applyProtection="1">
      <alignment vertical="center"/>
      <protection locked="0"/>
    </xf>
    <xf numFmtId="0" fontId="0" fillId="0" borderId="0" xfId="0" quotePrefix="1" applyNumberFormat="1" applyAlignment="1" applyProtection="1">
      <alignment vertical="center"/>
      <protection locked="0"/>
    </xf>
    <xf numFmtId="14" fontId="7" fillId="5" borderId="0" xfId="0" applyNumberFormat="1" applyFont="1" applyFill="1" applyBorder="1" applyAlignment="1" applyProtection="1">
      <alignment horizontal="center" vertical="center"/>
      <protection hidden="1"/>
    </xf>
    <xf numFmtId="14" fontId="7" fillId="5" borderId="10" xfId="0" applyNumberFormat="1" applyFont="1" applyFill="1" applyBorder="1" applyAlignment="1" applyProtection="1">
      <alignment horizontal="center" vertical="center"/>
      <protection hidden="1"/>
    </xf>
    <xf numFmtId="14" fontId="7" fillId="5" borderId="22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_SVM Vierge 2004" xfId="1"/>
  </cellStyles>
  <dxfs count="68"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 val="0"/>
        <i/>
        <color theme="3"/>
      </font>
      <fill>
        <patternFill>
          <bgColor theme="0"/>
        </patternFill>
      </fill>
    </dxf>
    <dxf>
      <fill>
        <patternFill>
          <bgColor rgb="FFF0F4FF"/>
        </patternFill>
      </fill>
    </dxf>
    <dxf>
      <font>
        <b/>
        <i/>
        <color theme="0"/>
      </font>
      <fill>
        <patternFill patternType="solid">
          <bgColor rgb="FFFFC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/>
        <color rgb="FFFF0000"/>
      </font>
      <fill>
        <patternFill>
          <bgColor theme="4" tint="0.59996337778862885"/>
        </patternFill>
      </fill>
      <border>
        <left/>
        <right/>
        <top/>
        <bottom/>
      </border>
    </dxf>
    <dxf>
      <font>
        <b/>
        <i/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b/>
        <i/>
        <color theme="0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ill>
        <patternFill>
          <bgColor rgb="FFF0F4FF"/>
        </patternFill>
      </fill>
    </dxf>
    <dxf>
      <fill>
        <patternFill>
          <bgColor rgb="FFF0F4FF"/>
        </patternFill>
      </fill>
    </dxf>
    <dxf>
      <fill>
        <patternFill>
          <bgColor rgb="FFF0F4FF"/>
        </patternFill>
      </fill>
    </dxf>
    <dxf>
      <fill>
        <patternFill>
          <bgColor rgb="FFF0F4FF"/>
        </patternFill>
      </fill>
    </dxf>
    <dxf>
      <fill>
        <patternFill>
          <bgColor rgb="FFF0F4FF"/>
        </patternFill>
      </fill>
    </dxf>
    <dxf>
      <fill>
        <patternFill>
          <bgColor rgb="FFF0F4FF"/>
        </patternFill>
      </fill>
    </dxf>
    <dxf>
      <fill>
        <patternFill>
          <bgColor rgb="FFF0F4FF"/>
        </patternFill>
      </fill>
    </dxf>
  </dxfs>
  <tableStyles count="0" defaultTableStyle="TableStyleMedium9" defaultPivotStyle="PivotStyleLight16"/>
  <colors>
    <mruColors>
      <color rgb="FFFF9900"/>
      <color rgb="FFC2A80C"/>
      <color rgb="FFF0F4FF"/>
      <color rgb="FFF0F4FA"/>
      <color rgb="FFEFF9FF"/>
      <color rgb="FFCCECFF"/>
      <color rgb="FFF3F9FF"/>
      <color rgb="FFF3F4F4"/>
      <color rgb="FF7FA3CF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$32" lockText="1"/>
</file>

<file path=xl/ctrlProps/ctrlProp2.xml><?xml version="1.0" encoding="utf-8"?>
<formControlPr xmlns="http://schemas.microsoft.com/office/spreadsheetml/2009/9/main" objectType="CheckBox" fmlaLink="$A$35" lockText="1"/>
</file>

<file path=xl/ctrlProps/ctrlProp3.xml><?xml version="1.0" encoding="utf-8"?>
<formControlPr xmlns="http://schemas.microsoft.com/office/spreadsheetml/2009/9/main" objectType="Spin" dx="16" fmlaLink="$A$2" max="9000" min="2000" page="10" val="2013"/>
</file>

<file path=xl/ctrlProps/ctrlProp4.xml><?xml version="1.0" encoding="utf-8"?>
<formControlPr xmlns="http://schemas.microsoft.com/office/spreadsheetml/2009/9/main" objectType="CheckBox" fmlaLink="$A$39" lockText="1"/>
</file>

<file path=xl/ctrlProps/ctrlProp5.xml><?xml version="1.0" encoding="utf-8"?>
<formControlPr xmlns="http://schemas.microsoft.com/office/spreadsheetml/2009/9/main" objectType="CheckBox" fmlaLink="$A$43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47625</xdr:rowOff>
    </xdr:from>
    <xdr:to>
      <xdr:col>41</xdr:col>
      <xdr:colOff>219075</xdr:colOff>
      <xdr:row>0</xdr:row>
      <xdr:rowOff>447675</xdr:rowOff>
    </xdr:to>
    <xdr:sp macro="" textlink="$A$2">
      <xdr:nvSpPr>
        <xdr:cNvPr id="2" name="ZoneTexte 1"/>
        <xdr:cNvSpPr txBox="1"/>
      </xdr:nvSpPr>
      <xdr:spPr>
        <a:xfrm>
          <a:off x="1857375" y="47625"/>
          <a:ext cx="7210425" cy="400050"/>
        </a:xfrm>
        <a:prstGeom prst="roundRect">
          <a:avLst/>
        </a:prstGeom>
        <a:solidFill>
          <a:schemeClr val="bg1">
            <a:lumMod val="65000"/>
          </a:schemeClr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76A62687-5E56-41BB-9266-D53402DF3485}" type="TxLink">
            <a:rPr lang="fr-FR" sz="2000" b="1">
              <a:latin typeface="Trebuchet MS" pitchFamily="34" charset="0"/>
            </a:rPr>
            <a:pPr algn="ctr"/>
            <a:t>2013</a:t>
          </a:fld>
          <a:endParaRPr lang="fr-FR" sz="2000" b="1">
            <a:latin typeface="Trebuchet MS" pitchFamily="34" charset="0"/>
          </a:endParaRPr>
        </a:p>
      </xdr:txBody>
    </xdr:sp>
    <xdr:clientData/>
  </xdr:twoCellAnchor>
  <xdr:oneCellAnchor>
    <xdr:from>
      <xdr:col>47</xdr:col>
      <xdr:colOff>0</xdr:colOff>
      <xdr:row>23</xdr:row>
      <xdr:rowOff>114300</xdr:rowOff>
    </xdr:from>
    <xdr:ext cx="2038350" cy="152400"/>
    <xdr:sp macro="" textlink="">
      <xdr:nvSpPr>
        <xdr:cNvPr id="8" name="ZoneTexte 7"/>
        <xdr:cNvSpPr txBox="1"/>
      </xdr:nvSpPr>
      <xdr:spPr>
        <a:xfrm>
          <a:off x="9667875" y="5200650"/>
          <a:ext cx="203835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ctr" anchorCtr="0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i="0" baseline="30000">
              <a:solidFill>
                <a:schemeClr val="dk1"/>
              </a:solidFill>
              <a:latin typeface="Trebuchet MS" pitchFamily="34" charset="0"/>
              <a:ea typeface="+mn-ea"/>
              <a:cs typeface="+mn-cs"/>
            </a:rPr>
            <a:t>(*)</a:t>
          </a:r>
          <a:r>
            <a:rPr lang="fr-FR" sz="800" i="0">
              <a:solidFill>
                <a:schemeClr val="dk1"/>
              </a:solidFill>
              <a:latin typeface="Trebuchet MS" pitchFamily="34" charset="0"/>
              <a:ea typeface="+mn-ea"/>
              <a:cs typeface="+mn-cs"/>
            </a:rPr>
            <a:t> format</a:t>
          </a:r>
          <a:r>
            <a:rPr lang="fr-FR" sz="800" i="0" baseline="0">
              <a:solidFill>
                <a:schemeClr val="dk1"/>
              </a:solidFill>
              <a:latin typeface="Trebuchet MS" pitchFamily="34" charset="0"/>
              <a:ea typeface="+mn-ea"/>
              <a:cs typeface="+mn-cs"/>
            </a:rPr>
            <a:t> : j/m, jj/mm (sans l'année)</a:t>
          </a:r>
          <a:endParaRPr lang="fr-FR" sz="800" i="0">
            <a:solidFill>
              <a:schemeClr val="dk1"/>
            </a:solidFill>
            <a:latin typeface="Trebuchet MS" pitchFamily="34" charset="0"/>
            <a:ea typeface="+mn-ea"/>
            <a:cs typeface="+mn-cs"/>
          </a:endParaRPr>
        </a:p>
        <a:p>
          <a:endParaRPr lang="fr-FR" sz="800" i="0">
            <a:latin typeface="Trebuchet MS" pitchFamily="34" charset="0"/>
          </a:endParaRPr>
        </a:p>
      </xdr:txBody>
    </xdr:sp>
    <xdr:clientData/>
  </xdr:oneCellAnchor>
  <xdr:twoCellAnchor>
    <xdr:from>
      <xdr:col>4</xdr:col>
      <xdr:colOff>36512</xdr:colOff>
      <xdr:row>2</xdr:row>
      <xdr:rowOff>12700</xdr:rowOff>
    </xdr:from>
    <xdr:to>
      <xdr:col>12</xdr:col>
      <xdr:colOff>5292</xdr:colOff>
      <xdr:row>3</xdr:row>
      <xdr:rowOff>12700</xdr:rowOff>
    </xdr:to>
    <xdr:sp macro="" textlink="">
      <xdr:nvSpPr>
        <xdr:cNvPr id="17" name="Feries2"/>
        <xdr:cNvSpPr/>
      </xdr:nvSpPr>
      <xdr:spPr>
        <a:xfrm>
          <a:off x="3190345" y="748242"/>
          <a:ext cx="1609197" cy="248708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Janvier</a:t>
          </a:r>
        </a:p>
      </xdr:txBody>
    </xdr:sp>
    <xdr:clientData/>
  </xdr:twoCellAnchor>
  <xdr:twoCellAnchor>
    <xdr:from>
      <xdr:col>15</xdr:col>
      <xdr:colOff>0</xdr:colOff>
      <xdr:row>2</xdr:row>
      <xdr:rowOff>0</xdr:rowOff>
    </xdr:from>
    <xdr:to>
      <xdr:col>22</xdr:col>
      <xdr:colOff>0</xdr:colOff>
      <xdr:row>3</xdr:row>
      <xdr:rowOff>0</xdr:rowOff>
    </xdr:to>
    <xdr:sp macro="" textlink="">
      <xdr:nvSpPr>
        <xdr:cNvPr id="20" name="Rogner un rectangle avec un coin du même côté 19"/>
        <xdr:cNvSpPr/>
      </xdr:nvSpPr>
      <xdr:spPr>
        <a:xfrm>
          <a:off x="4419600" y="742950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Février</a:t>
          </a:r>
        </a:p>
      </xdr:txBody>
    </xdr:sp>
    <xdr:clientData/>
  </xdr:twoCellAnchor>
  <xdr:twoCellAnchor>
    <xdr:from>
      <xdr:col>25</xdr:col>
      <xdr:colOff>0</xdr:colOff>
      <xdr:row>2</xdr:row>
      <xdr:rowOff>0</xdr:rowOff>
    </xdr:from>
    <xdr:to>
      <xdr:col>32</xdr:col>
      <xdr:colOff>0</xdr:colOff>
      <xdr:row>3</xdr:row>
      <xdr:rowOff>0</xdr:rowOff>
    </xdr:to>
    <xdr:sp macro="" textlink="">
      <xdr:nvSpPr>
        <xdr:cNvPr id="21" name="Rogner un rectangle avec un coin du même côté 20"/>
        <xdr:cNvSpPr/>
      </xdr:nvSpPr>
      <xdr:spPr>
        <a:xfrm>
          <a:off x="6019800" y="742950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Mars</a:t>
          </a:r>
        </a:p>
      </xdr:txBody>
    </xdr:sp>
    <xdr:clientData/>
  </xdr:twoCellAnchor>
  <xdr:twoCellAnchor>
    <xdr:from>
      <xdr:col>35</xdr:col>
      <xdr:colOff>0</xdr:colOff>
      <xdr:row>2</xdr:row>
      <xdr:rowOff>0</xdr:rowOff>
    </xdr:from>
    <xdr:to>
      <xdr:col>42</xdr:col>
      <xdr:colOff>0</xdr:colOff>
      <xdr:row>3</xdr:row>
      <xdr:rowOff>0</xdr:rowOff>
    </xdr:to>
    <xdr:sp macro="" textlink="">
      <xdr:nvSpPr>
        <xdr:cNvPr id="22" name="Rogner un rectangle avec un coin du même côté 21"/>
        <xdr:cNvSpPr/>
      </xdr:nvSpPr>
      <xdr:spPr>
        <a:xfrm>
          <a:off x="7620000" y="742950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Avril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3" name="Rogner un rectangle avec un coin du même côté 22"/>
        <xdr:cNvSpPr/>
      </xdr:nvSpPr>
      <xdr:spPr>
        <a:xfrm>
          <a:off x="2819400" y="2590800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Mai</a:t>
          </a:r>
        </a:p>
      </xdr:txBody>
    </xdr:sp>
    <xdr:clientData/>
  </xdr:twoCellAnchor>
  <xdr:twoCellAnchor>
    <xdr:from>
      <xdr:col>15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24" name="Rogner un rectangle avec un coin du même côté 23"/>
        <xdr:cNvSpPr/>
      </xdr:nvSpPr>
      <xdr:spPr>
        <a:xfrm>
          <a:off x="4419600" y="2590800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Juin</a:t>
          </a:r>
        </a:p>
      </xdr:txBody>
    </xdr:sp>
    <xdr:clientData/>
  </xdr:twoCellAnchor>
  <xdr:twoCellAnchor>
    <xdr:from>
      <xdr:col>25</xdr:col>
      <xdr:colOff>0</xdr:colOff>
      <xdr:row>11</xdr:row>
      <xdr:rowOff>0</xdr:rowOff>
    </xdr:from>
    <xdr:to>
      <xdr:col>32</xdr:col>
      <xdr:colOff>0</xdr:colOff>
      <xdr:row>12</xdr:row>
      <xdr:rowOff>0</xdr:rowOff>
    </xdr:to>
    <xdr:sp macro="" textlink="">
      <xdr:nvSpPr>
        <xdr:cNvPr id="25" name="Rogner un rectangle avec un coin du même côté 24"/>
        <xdr:cNvSpPr/>
      </xdr:nvSpPr>
      <xdr:spPr>
        <a:xfrm>
          <a:off x="6019800" y="2590800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Juillet</a:t>
          </a:r>
        </a:p>
      </xdr:txBody>
    </xdr:sp>
    <xdr:clientData/>
  </xdr:twoCellAnchor>
  <xdr:twoCellAnchor>
    <xdr:from>
      <xdr:col>35</xdr:col>
      <xdr:colOff>0</xdr:colOff>
      <xdr:row>11</xdr:row>
      <xdr:rowOff>0</xdr:rowOff>
    </xdr:from>
    <xdr:to>
      <xdr:col>42</xdr:col>
      <xdr:colOff>0</xdr:colOff>
      <xdr:row>12</xdr:row>
      <xdr:rowOff>0</xdr:rowOff>
    </xdr:to>
    <xdr:sp macro="" textlink="">
      <xdr:nvSpPr>
        <xdr:cNvPr id="26" name="Rogner un rectangle avec un coin du même côté 25"/>
        <xdr:cNvSpPr/>
      </xdr:nvSpPr>
      <xdr:spPr>
        <a:xfrm>
          <a:off x="7620000" y="2590800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Août</a:t>
          </a:r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12</xdr:col>
      <xdr:colOff>0</xdr:colOff>
      <xdr:row>21</xdr:row>
      <xdr:rowOff>0</xdr:rowOff>
    </xdr:to>
    <xdr:sp macro="" textlink="">
      <xdr:nvSpPr>
        <xdr:cNvPr id="27" name="Rogner un rectangle avec un coin du même côté 26"/>
        <xdr:cNvSpPr/>
      </xdr:nvSpPr>
      <xdr:spPr>
        <a:xfrm>
          <a:off x="2819400" y="4429125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Septembre</a:t>
          </a:r>
        </a:p>
      </xdr:txBody>
    </xdr:sp>
    <xdr:clientData/>
  </xdr:twoCellAnchor>
  <xdr:twoCellAnchor>
    <xdr:from>
      <xdr:col>15</xdr:col>
      <xdr:colOff>0</xdr:colOff>
      <xdr:row>20</xdr:row>
      <xdr:rowOff>0</xdr:rowOff>
    </xdr:from>
    <xdr:to>
      <xdr:col>22</xdr:col>
      <xdr:colOff>0</xdr:colOff>
      <xdr:row>21</xdr:row>
      <xdr:rowOff>0</xdr:rowOff>
    </xdr:to>
    <xdr:sp macro="" textlink="">
      <xdr:nvSpPr>
        <xdr:cNvPr id="28" name="Rogner un rectangle avec un coin du même côté 27"/>
        <xdr:cNvSpPr/>
      </xdr:nvSpPr>
      <xdr:spPr>
        <a:xfrm>
          <a:off x="4419600" y="4429125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Octobre</a:t>
          </a:r>
        </a:p>
      </xdr:txBody>
    </xdr:sp>
    <xdr:clientData/>
  </xdr:twoCellAnchor>
  <xdr:twoCellAnchor>
    <xdr:from>
      <xdr:col>25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29" name="Rogner un rectangle avec un coin du même côté 28"/>
        <xdr:cNvSpPr/>
      </xdr:nvSpPr>
      <xdr:spPr>
        <a:xfrm>
          <a:off x="6019800" y="4429125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Novembre</a:t>
          </a:r>
        </a:p>
      </xdr:txBody>
    </xdr:sp>
    <xdr:clientData/>
  </xdr:twoCellAnchor>
  <xdr:twoCellAnchor>
    <xdr:from>
      <xdr:col>35</xdr:col>
      <xdr:colOff>0</xdr:colOff>
      <xdr:row>20</xdr:row>
      <xdr:rowOff>0</xdr:rowOff>
    </xdr:from>
    <xdr:to>
      <xdr:col>42</xdr:col>
      <xdr:colOff>0</xdr:colOff>
      <xdr:row>21</xdr:row>
      <xdr:rowOff>0</xdr:rowOff>
    </xdr:to>
    <xdr:sp macro="" textlink="">
      <xdr:nvSpPr>
        <xdr:cNvPr id="30" name="Rogner un rectangle avec un coin du même côté 29"/>
        <xdr:cNvSpPr/>
      </xdr:nvSpPr>
      <xdr:spPr>
        <a:xfrm>
          <a:off x="7620000" y="4429125"/>
          <a:ext cx="1600200" cy="247650"/>
        </a:xfrm>
        <a:prstGeom prst="snip2SameRect">
          <a:avLst/>
        </a:pr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0">
              <a:latin typeface="Trebuchet MS" pitchFamily="34" charset="0"/>
            </a:rPr>
            <a:t>Décembre</a:t>
          </a:r>
        </a:p>
      </xdr:txBody>
    </xdr:sp>
    <xdr:clientData/>
  </xdr:twoCellAnchor>
  <xdr:twoCellAnchor>
    <xdr:from>
      <xdr:col>1</xdr:col>
      <xdr:colOff>630153</xdr:colOff>
      <xdr:row>3</xdr:row>
      <xdr:rowOff>50650</xdr:rowOff>
    </xdr:from>
    <xdr:to>
      <xdr:col>1</xdr:col>
      <xdr:colOff>1087073</xdr:colOff>
      <xdr:row>3</xdr:row>
      <xdr:rowOff>169220</xdr:rowOff>
    </xdr:to>
    <xdr:sp macro="" textlink="">
      <xdr:nvSpPr>
        <xdr:cNvPr id="3" name="ZoneTexte 2"/>
        <xdr:cNvSpPr txBox="1"/>
      </xdr:nvSpPr>
      <xdr:spPr>
        <a:xfrm>
          <a:off x="1982703" y="1041250"/>
          <a:ext cx="456920" cy="1185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ctr" anchorCtr="0">
          <a:noAutofit/>
        </a:bodyPr>
        <a:lstStyle/>
        <a:p>
          <a:r>
            <a:rPr lang="fr-FR" sz="800">
              <a:solidFill>
                <a:sysClr val="windowText" lastClr="000000"/>
              </a:solidFill>
              <a:latin typeface="Trebuchet MS" pitchFamily="34" charset="0"/>
            </a:rPr>
            <a:t>Week-End</a:t>
          </a:r>
        </a:p>
      </xdr:txBody>
    </xdr:sp>
    <xdr:clientData/>
  </xdr:twoCellAnchor>
  <xdr:twoCellAnchor>
    <xdr:from>
      <xdr:col>1</xdr:col>
      <xdr:colOff>615865</xdr:colOff>
      <xdr:row>2</xdr:row>
      <xdr:rowOff>67677</xdr:rowOff>
    </xdr:from>
    <xdr:to>
      <xdr:col>1</xdr:col>
      <xdr:colOff>1254040</xdr:colOff>
      <xdr:row>2</xdr:row>
      <xdr:rowOff>217069</xdr:rowOff>
    </xdr:to>
    <xdr:sp macro="" textlink="">
      <xdr:nvSpPr>
        <xdr:cNvPr id="4" name="ZoneTexte 3"/>
        <xdr:cNvSpPr txBox="1"/>
      </xdr:nvSpPr>
      <xdr:spPr>
        <a:xfrm>
          <a:off x="615865" y="607427"/>
          <a:ext cx="638175" cy="1493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ctr" anchorCtr="0">
          <a:noAutofit/>
        </a:bodyPr>
        <a:lstStyle/>
        <a:p>
          <a:r>
            <a:rPr lang="fr-FR" sz="800">
              <a:solidFill>
                <a:sysClr val="windowText" lastClr="000000"/>
              </a:solidFill>
              <a:latin typeface="Trebuchet MS" pitchFamily="34" charset="0"/>
            </a:rPr>
            <a:t>Jours fériés</a:t>
          </a:r>
        </a:p>
      </xdr:txBody>
    </xdr:sp>
    <xdr:clientData/>
  </xdr:twoCellAnchor>
  <xdr:oneCellAnchor>
    <xdr:from>
      <xdr:col>1</xdr:col>
      <xdr:colOff>328612</xdr:colOff>
      <xdr:row>0</xdr:row>
      <xdr:rowOff>154046</xdr:rowOff>
    </xdr:from>
    <xdr:ext cx="412888" cy="241220"/>
    <xdr:sp macro="" textlink="">
      <xdr:nvSpPr>
        <xdr:cNvPr id="31" name="ZoneTexte 30"/>
        <xdr:cNvSpPr txBox="1"/>
      </xdr:nvSpPr>
      <xdr:spPr>
        <a:xfrm>
          <a:off x="328612" y="154046"/>
          <a:ext cx="412888" cy="241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rIns="0" rtlCol="0" anchor="ctr" anchorCtr="0">
          <a:spAutoFit/>
        </a:bodyPr>
        <a:lstStyle/>
        <a:p>
          <a:r>
            <a:rPr lang="fr-FR" sz="1000">
              <a:latin typeface="Trebuchet MS" pitchFamily="34" charset="0"/>
            </a:rPr>
            <a:t>Année</a:t>
          </a:r>
        </a:p>
      </xdr:txBody>
    </xdr:sp>
    <xdr:clientData/>
  </xdr:oneCellAnchor>
  <xdr:twoCellAnchor>
    <xdr:from>
      <xdr:col>1</xdr:col>
      <xdr:colOff>165735</xdr:colOff>
      <xdr:row>2</xdr:row>
      <xdr:rowOff>57150</xdr:rowOff>
    </xdr:from>
    <xdr:to>
      <xdr:col>1</xdr:col>
      <xdr:colOff>309735</xdr:colOff>
      <xdr:row>2</xdr:row>
      <xdr:rowOff>201150</xdr:rowOff>
    </xdr:to>
    <xdr:sp macro="" textlink="">
      <xdr:nvSpPr>
        <xdr:cNvPr id="32" name="Rectangle 31"/>
        <xdr:cNvSpPr/>
      </xdr:nvSpPr>
      <xdr:spPr>
        <a:xfrm>
          <a:off x="165735" y="803910"/>
          <a:ext cx="144000" cy="14400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160020</xdr:colOff>
      <xdr:row>3</xdr:row>
      <xdr:rowOff>19050</xdr:rowOff>
    </xdr:from>
    <xdr:to>
      <xdr:col>1</xdr:col>
      <xdr:colOff>304020</xdr:colOff>
      <xdr:row>3</xdr:row>
      <xdr:rowOff>163050</xdr:rowOff>
    </xdr:to>
    <xdr:sp macro="" textlink="">
      <xdr:nvSpPr>
        <xdr:cNvPr id="35" name="Rectangle 34"/>
        <xdr:cNvSpPr/>
      </xdr:nvSpPr>
      <xdr:spPr>
        <a:xfrm>
          <a:off x="160020" y="1009650"/>
          <a:ext cx="144000" cy="144000"/>
        </a:xfrm>
        <a:prstGeom prst="rect">
          <a:avLst/>
        </a:prstGeom>
        <a:solidFill>
          <a:srgbClr val="F0F4FF"/>
        </a:solidFill>
        <a:ln w="3175"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2</xdr:row>
          <xdr:rowOff>9525</xdr:rowOff>
        </xdr:from>
        <xdr:to>
          <xdr:col>1</xdr:col>
          <xdr:colOff>723900</xdr:colOff>
          <xdr:row>3</xdr:row>
          <xdr:rowOff>19050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2</xdr:row>
          <xdr:rowOff>219075</xdr:rowOff>
        </xdr:from>
        <xdr:to>
          <xdr:col>1</xdr:col>
          <xdr:colOff>723900</xdr:colOff>
          <xdr:row>4</xdr:row>
          <xdr:rowOff>38100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43</xdr:col>
      <xdr:colOff>0</xdr:colOff>
      <xdr:row>0</xdr:row>
      <xdr:rowOff>0</xdr:rowOff>
    </xdr:from>
    <xdr:to>
      <xdr:col>43</xdr:col>
      <xdr:colOff>0</xdr:colOff>
      <xdr:row>8</xdr:row>
      <xdr:rowOff>58293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8700" y="0"/>
          <a:ext cx="0" cy="180136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838200</xdr:colOff>
          <xdr:row>0</xdr:row>
          <xdr:rowOff>104775</xdr:rowOff>
        </xdr:from>
        <xdr:to>
          <xdr:col>1</xdr:col>
          <xdr:colOff>1047750</xdr:colOff>
          <xdr:row>0</xdr:row>
          <xdr:rowOff>457200</xdr:rowOff>
        </xdr:to>
        <xdr:sp macro="" textlink="">
          <xdr:nvSpPr>
            <xdr:cNvPr id="3078" name="Spinner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4</xdr:row>
          <xdr:rowOff>19050</xdr:rowOff>
        </xdr:from>
        <xdr:to>
          <xdr:col>1</xdr:col>
          <xdr:colOff>723900</xdr:colOff>
          <xdr:row>5</xdr:row>
          <xdr:rowOff>85725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371022</xdr:colOff>
          <xdr:row>5</xdr:row>
          <xdr:rowOff>57150</xdr:rowOff>
        </xdr:from>
        <xdr:to>
          <xdr:col>1</xdr:col>
          <xdr:colOff>723447</xdr:colOff>
          <xdr:row>6</xdr:row>
          <xdr:rowOff>123825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628791</xdr:colOff>
      <xdr:row>4</xdr:row>
      <xdr:rowOff>75822</xdr:rowOff>
    </xdr:from>
    <xdr:to>
      <xdr:col>1</xdr:col>
      <xdr:colOff>1085711</xdr:colOff>
      <xdr:row>5</xdr:row>
      <xdr:rowOff>3892</xdr:rowOff>
    </xdr:to>
    <xdr:sp macro="" textlink="">
      <xdr:nvSpPr>
        <xdr:cNvPr id="33" name="ZoneTexte 32"/>
        <xdr:cNvSpPr txBox="1"/>
      </xdr:nvSpPr>
      <xdr:spPr>
        <a:xfrm>
          <a:off x="1981341" y="1247397"/>
          <a:ext cx="456920" cy="1185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ctr" anchorCtr="0">
          <a:noAutofit/>
        </a:bodyPr>
        <a:lstStyle/>
        <a:p>
          <a:r>
            <a:rPr lang="fr-FR" sz="800">
              <a:solidFill>
                <a:sysClr val="windowText" lastClr="000000"/>
              </a:solidFill>
              <a:latin typeface="Trebuchet MS" pitchFamily="34" charset="0"/>
            </a:rPr>
            <a:t>Numéro de semaine</a:t>
          </a:r>
        </a:p>
      </xdr:txBody>
    </xdr:sp>
    <xdr:clientData/>
  </xdr:twoCellAnchor>
  <xdr:twoCellAnchor>
    <xdr:from>
      <xdr:col>1</xdr:col>
      <xdr:colOff>625391</xdr:colOff>
      <xdr:row>5</xdr:row>
      <xdr:rowOff>111882</xdr:rowOff>
    </xdr:from>
    <xdr:to>
      <xdr:col>1</xdr:col>
      <xdr:colOff>1082311</xdr:colOff>
      <xdr:row>6</xdr:row>
      <xdr:rowOff>39952</xdr:rowOff>
    </xdr:to>
    <xdr:sp macro="" textlink="">
      <xdr:nvSpPr>
        <xdr:cNvPr id="34" name="ZoneTexte 33"/>
        <xdr:cNvSpPr txBox="1"/>
      </xdr:nvSpPr>
      <xdr:spPr>
        <a:xfrm>
          <a:off x="1977941" y="1473957"/>
          <a:ext cx="456920" cy="1185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ctr" anchorCtr="0">
          <a:noAutofit/>
        </a:bodyPr>
        <a:lstStyle/>
        <a:p>
          <a:r>
            <a:rPr lang="fr-FR" sz="800">
              <a:solidFill>
                <a:sysClr val="windowText" lastClr="000000"/>
              </a:solidFill>
              <a:latin typeface="Trebuchet MS" pitchFamily="34" charset="0"/>
            </a:rPr>
            <a:t>Fériés</a:t>
          </a:r>
          <a:r>
            <a:rPr lang="fr-FR" sz="800" baseline="0">
              <a:solidFill>
                <a:sysClr val="windowText" lastClr="000000"/>
              </a:solidFill>
              <a:latin typeface="Trebuchet MS" pitchFamily="34" charset="0"/>
            </a:rPr>
            <a:t> Alsaciens</a:t>
          </a:r>
          <a:endParaRPr lang="fr-FR" sz="800">
            <a:solidFill>
              <a:sysClr val="windowText" lastClr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12</xdr:row>
      <xdr:rowOff>180975</xdr:rowOff>
    </xdr:from>
    <xdr:to>
      <xdr:col>4</xdr:col>
      <xdr:colOff>171450</xdr:colOff>
      <xdr:row>14</xdr:row>
      <xdr:rowOff>180975</xdr:rowOff>
    </xdr:to>
    <xdr:sp macro="" textlink="">
      <xdr:nvSpPr>
        <xdr:cNvPr id="2" name="Accolade fermante 1"/>
        <xdr:cNvSpPr/>
      </xdr:nvSpPr>
      <xdr:spPr>
        <a:xfrm>
          <a:off x="1781175" y="2466975"/>
          <a:ext cx="123825" cy="381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12</xdr:row>
      <xdr:rowOff>133350</xdr:rowOff>
    </xdr:from>
    <xdr:to>
      <xdr:col>4</xdr:col>
      <xdr:colOff>1019175</xdr:colOff>
      <xdr:row>15</xdr:row>
      <xdr:rowOff>85725</xdr:rowOff>
    </xdr:to>
    <xdr:sp macro="" textlink="">
      <xdr:nvSpPr>
        <xdr:cNvPr id="3" name="Rectangle à coins arrondis 2"/>
        <xdr:cNvSpPr/>
      </xdr:nvSpPr>
      <xdr:spPr>
        <a:xfrm>
          <a:off x="1924050" y="2419350"/>
          <a:ext cx="828675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Fériés Alsaciens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MILLY/Desktop/Nouveau%20dossier%20EXCEL/En%20pr&#233;paration/Proto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da Mois"/>
      <sheetName val="BDD"/>
      <sheetName val="Proto3"/>
    </sheetNames>
    <sheetDataSet>
      <sheetData sheetId="0"/>
      <sheetData sheetId="1">
        <row r="2">
          <cell r="D2">
            <v>1</v>
          </cell>
          <cell r="E2">
            <v>39814</v>
          </cell>
          <cell r="F2">
            <v>1</v>
          </cell>
        </row>
        <row r="3">
          <cell r="D3">
            <v>2</v>
          </cell>
          <cell r="E3">
            <v>39845</v>
          </cell>
          <cell r="F3">
            <v>5</v>
          </cell>
        </row>
        <row r="4">
          <cell r="D4">
            <v>3</v>
          </cell>
          <cell r="E4">
            <v>39873</v>
          </cell>
          <cell r="F4">
            <v>9</v>
          </cell>
        </row>
        <row r="5">
          <cell r="D5">
            <v>4</v>
          </cell>
          <cell r="E5">
            <v>39904</v>
          </cell>
          <cell r="F5">
            <v>14</v>
          </cell>
        </row>
        <row r="6">
          <cell r="D6">
            <v>5</v>
          </cell>
          <cell r="E6">
            <v>39934</v>
          </cell>
          <cell r="F6">
            <v>18</v>
          </cell>
        </row>
        <row r="7">
          <cell r="D7">
            <v>6</v>
          </cell>
          <cell r="E7">
            <v>39965</v>
          </cell>
          <cell r="F7">
            <v>23</v>
          </cell>
        </row>
        <row r="8">
          <cell r="D8">
            <v>7</v>
          </cell>
          <cell r="E8">
            <v>39995</v>
          </cell>
          <cell r="F8">
            <v>27</v>
          </cell>
        </row>
        <row r="9">
          <cell r="D9">
            <v>8</v>
          </cell>
          <cell r="E9">
            <v>40026</v>
          </cell>
          <cell r="F9">
            <v>31</v>
          </cell>
        </row>
        <row r="10">
          <cell r="D10">
            <v>9</v>
          </cell>
          <cell r="E10">
            <v>40057</v>
          </cell>
          <cell r="F10">
            <v>36</v>
          </cell>
        </row>
        <row r="11">
          <cell r="D11">
            <v>10</v>
          </cell>
          <cell r="E11">
            <v>40087</v>
          </cell>
          <cell r="F11">
            <v>40</v>
          </cell>
        </row>
        <row r="12">
          <cell r="D12">
            <v>11</v>
          </cell>
          <cell r="E12">
            <v>40118</v>
          </cell>
          <cell r="F12">
            <v>44</v>
          </cell>
        </row>
        <row r="13">
          <cell r="D13">
            <v>12</v>
          </cell>
          <cell r="E13">
            <v>40148</v>
          </cell>
          <cell r="F13">
            <v>49</v>
          </cell>
        </row>
        <row r="14">
          <cell r="D14">
            <v>13</v>
          </cell>
          <cell r="E14">
            <v>40179</v>
          </cell>
          <cell r="F14">
            <v>53</v>
          </cell>
        </row>
        <row r="15">
          <cell r="D15">
            <v>14</v>
          </cell>
          <cell r="E15">
            <v>40210</v>
          </cell>
          <cell r="F15">
            <v>5</v>
          </cell>
        </row>
        <row r="16">
          <cell r="D16">
            <v>15</v>
          </cell>
          <cell r="E16">
            <v>40238</v>
          </cell>
          <cell r="F16">
            <v>9</v>
          </cell>
        </row>
        <row r="17">
          <cell r="D17">
            <v>16</v>
          </cell>
          <cell r="E17">
            <v>40269</v>
          </cell>
          <cell r="F17">
            <v>13</v>
          </cell>
        </row>
        <row r="18">
          <cell r="D18">
            <v>17</v>
          </cell>
          <cell r="E18">
            <v>40299</v>
          </cell>
          <cell r="F18">
            <v>17</v>
          </cell>
        </row>
        <row r="19">
          <cell r="D19">
            <v>18</v>
          </cell>
          <cell r="E19">
            <v>40330</v>
          </cell>
          <cell r="F19">
            <v>22</v>
          </cell>
        </row>
        <row r="20">
          <cell r="D20">
            <v>19</v>
          </cell>
          <cell r="E20">
            <v>40360</v>
          </cell>
          <cell r="F20">
            <v>26</v>
          </cell>
        </row>
        <row r="21">
          <cell r="D21">
            <v>20</v>
          </cell>
          <cell r="E21">
            <v>40391</v>
          </cell>
          <cell r="F21">
            <v>30</v>
          </cell>
        </row>
        <row r="22">
          <cell r="D22">
            <v>21</v>
          </cell>
          <cell r="E22">
            <v>40422</v>
          </cell>
          <cell r="F22">
            <v>35</v>
          </cell>
        </row>
        <row r="23">
          <cell r="D23">
            <v>22</v>
          </cell>
          <cell r="E23">
            <v>40452</v>
          </cell>
          <cell r="F23">
            <v>39</v>
          </cell>
        </row>
        <row r="24">
          <cell r="D24">
            <v>23</v>
          </cell>
          <cell r="E24">
            <v>40483</v>
          </cell>
          <cell r="F24">
            <v>44</v>
          </cell>
        </row>
        <row r="25">
          <cell r="D25">
            <v>24</v>
          </cell>
          <cell r="E25">
            <v>40513</v>
          </cell>
          <cell r="F25">
            <v>48</v>
          </cell>
        </row>
        <row r="26">
          <cell r="D26">
            <v>25</v>
          </cell>
          <cell r="E26">
            <v>40544</v>
          </cell>
          <cell r="F26">
            <v>52</v>
          </cell>
        </row>
        <row r="27">
          <cell r="D27">
            <v>26</v>
          </cell>
          <cell r="E27">
            <v>40575</v>
          </cell>
          <cell r="F27">
            <v>5</v>
          </cell>
        </row>
        <row r="28">
          <cell r="D28">
            <v>27</v>
          </cell>
          <cell r="E28">
            <v>40603</v>
          </cell>
          <cell r="F28">
            <v>9</v>
          </cell>
        </row>
        <row r="29">
          <cell r="D29">
            <v>28</v>
          </cell>
          <cell r="E29">
            <v>40634</v>
          </cell>
          <cell r="F29">
            <v>13</v>
          </cell>
        </row>
        <row r="30">
          <cell r="D30">
            <v>29</v>
          </cell>
          <cell r="E30">
            <v>40664</v>
          </cell>
          <cell r="F30">
            <v>17</v>
          </cell>
        </row>
        <row r="31">
          <cell r="D31">
            <v>30</v>
          </cell>
          <cell r="E31">
            <v>40695</v>
          </cell>
          <cell r="F31">
            <v>22</v>
          </cell>
        </row>
        <row r="32">
          <cell r="D32">
            <v>31</v>
          </cell>
          <cell r="E32">
            <v>40725</v>
          </cell>
          <cell r="F32">
            <v>26</v>
          </cell>
        </row>
        <row r="33">
          <cell r="D33">
            <v>32</v>
          </cell>
          <cell r="E33">
            <v>40756</v>
          </cell>
          <cell r="F33">
            <v>31</v>
          </cell>
        </row>
        <row r="34">
          <cell r="D34">
            <v>33</v>
          </cell>
          <cell r="E34">
            <v>40787</v>
          </cell>
          <cell r="F34">
            <v>35</v>
          </cell>
        </row>
        <row r="35">
          <cell r="D35">
            <v>34</v>
          </cell>
          <cell r="E35">
            <v>40817</v>
          </cell>
          <cell r="F35">
            <v>39</v>
          </cell>
        </row>
        <row r="36">
          <cell r="D36">
            <v>35</v>
          </cell>
          <cell r="E36">
            <v>40848</v>
          </cell>
          <cell r="F36">
            <v>44</v>
          </cell>
        </row>
        <row r="37">
          <cell r="D37">
            <v>36</v>
          </cell>
          <cell r="E37">
            <v>40878</v>
          </cell>
          <cell r="F37">
            <v>48</v>
          </cell>
        </row>
        <row r="38">
          <cell r="D38">
            <v>37</v>
          </cell>
          <cell r="E38">
            <v>40909</v>
          </cell>
          <cell r="F38">
            <v>52</v>
          </cell>
        </row>
        <row r="39">
          <cell r="D39">
            <v>38</v>
          </cell>
          <cell r="E39">
            <v>40940</v>
          </cell>
          <cell r="F39">
            <v>5</v>
          </cell>
        </row>
        <row r="40">
          <cell r="D40">
            <v>39</v>
          </cell>
          <cell r="E40">
            <v>40969</v>
          </cell>
          <cell r="F40">
            <v>9</v>
          </cell>
        </row>
        <row r="41">
          <cell r="D41">
            <v>40</v>
          </cell>
          <cell r="E41">
            <v>41000</v>
          </cell>
          <cell r="F41">
            <v>13</v>
          </cell>
        </row>
        <row r="42">
          <cell r="D42">
            <v>41</v>
          </cell>
          <cell r="E42">
            <v>41030</v>
          </cell>
          <cell r="F42">
            <v>18</v>
          </cell>
        </row>
        <row r="43">
          <cell r="D43">
            <v>42</v>
          </cell>
          <cell r="E43">
            <v>41061</v>
          </cell>
          <cell r="F43">
            <v>22</v>
          </cell>
        </row>
        <row r="44">
          <cell r="D44">
            <v>43</v>
          </cell>
          <cell r="E44">
            <v>41091</v>
          </cell>
          <cell r="F44">
            <v>26</v>
          </cell>
        </row>
        <row r="45">
          <cell r="D45">
            <v>44</v>
          </cell>
          <cell r="E45">
            <v>41122</v>
          </cell>
          <cell r="F45">
            <v>31</v>
          </cell>
        </row>
        <row r="46">
          <cell r="D46">
            <v>45</v>
          </cell>
          <cell r="E46">
            <v>41153</v>
          </cell>
          <cell r="F46">
            <v>35</v>
          </cell>
        </row>
        <row r="47">
          <cell r="D47">
            <v>46</v>
          </cell>
          <cell r="E47">
            <v>41183</v>
          </cell>
          <cell r="F47">
            <v>40</v>
          </cell>
        </row>
        <row r="48">
          <cell r="D48">
            <v>47</v>
          </cell>
          <cell r="E48">
            <v>41214</v>
          </cell>
          <cell r="F48">
            <v>44</v>
          </cell>
        </row>
        <row r="49">
          <cell r="D49">
            <v>48</v>
          </cell>
          <cell r="E49">
            <v>41244</v>
          </cell>
          <cell r="F49">
            <v>48</v>
          </cell>
        </row>
        <row r="50">
          <cell r="D50">
            <v>49</v>
          </cell>
          <cell r="E50">
            <v>41275</v>
          </cell>
          <cell r="F50">
            <v>1</v>
          </cell>
        </row>
        <row r="51">
          <cell r="D51">
            <v>50</v>
          </cell>
          <cell r="E51">
            <v>41306</v>
          </cell>
          <cell r="F51">
            <v>5</v>
          </cell>
        </row>
        <row r="52">
          <cell r="D52">
            <v>51</v>
          </cell>
          <cell r="E52">
            <v>41334</v>
          </cell>
          <cell r="F52">
            <v>9</v>
          </cell>
        </row>
        <row r="53">
          <cell r="D53">
            <v>52</v>
          </cell>
          <cell r="E53">
            <v>41365</v>
          </cell>
          <cell r="F53">
            <v>14</v>
          </cell>
        </row>
        <row r="54">
          <cell r="D54">
            <v>53</v>
          </cell>
          <cell r="E54">
            <v>41395</v>
          </cell>
          <cell r="F54">
            <v>18</v>
          </cell>
        </row>
        <row r="55">
          <cell r="D55">
            <v>54</v>
          </cell>
          <cell r="E55">
            <v>41426</v>
          </cell>
          <cell r="F55">
            <v>22</v>
          </cell>
        </row>
        <row r="56">
          <cell r="D56">
            <v>55</v>
          </cell>
          <cell r="E56">
            <v>41456</v>
          </cell>
          <cell r="F56">
            <v>27</v>
          </cell>
        </row>
        <row r="57">
          <cell r="D57">
            <v>56</v>
          </cell>
          <cell r="E57">
            <v>41487</v>
          </cell>
          <cell r="F57">
            <v>31</v>
          </cell>
        </row>
        <row r="58">
          <cell r="D58">
            <v>57</v>
          </cell>
          <cell r="E58">
            <v>41518</v>
          </cell>
          <cell r="F58">
            <v>35</v>
          </cell>
        </row>
        <row r="59">
          <cell r="D59">
            <v>58</v>
          </cell>
          <cell r="E59">
            <v>41548</v>
          </cell>
          <cell r="F59">
            <v>40</v>
          </cell>
        </row>
        <row r="60">
          <cell r="D60">
            <v>59</v>
          </cell>
          <cell r="E60">
            <v>41579</v>
          </cell>
          <cell r="F60">
            <v>44</v>
          </cell>
        </row>
        <row r="61">
          <cell r="D61">
            <v>60</v>
          </cell>
          <cell r="E61">
            <v>41609</v>
          </cell>
          <cell r="F61">
            <v>48</v>
          </cell>
        </row>
        <row r="62">
          <cell r="D62">
            <v>61</v>
          </cell>
          <cell r="E62">
            <v>41640</v>
          </cell>
          <cell r="F62">
            <v>1</v>
          </cell>
        </row>
        <row r="63">
          <cell r="D63">
            <v>62</v>
          </cell>
          <cell r="E63">
            <v>41671</v>
          </cell>
          <cell r="F63">
            <v>5</v>
          </cell>
        </row>
        <row r="64">
          <cell r="D64">
            <v>63</v>
          </cell>
          <cell r="E64">
            <v>41699</v>
          </cell>
          <cell r="F64">
            <v>9</v>
          </cell>
        </row>
        <row r="65">
          <cell r="D65">
            <v>64</v>
          </cell>
          <cell r="E65">
            <v>41730</v>
          </cell>
          <cell r="F65">
            <v>14</v>
          </cell>
        </row>
        <row r="66">
          <cell r="D66">
            <v>65</v>
          </cell>
          <cell r="E66">
            <v>41760</v>
          </cell>
          <cell r="F66">
            <v>18</v>
          </cell>
        </row>
        <row r="67">
          <cell r="D67">
            <v>66</v>
          </cell>
          <cell r="E67">
            <v>41791</v>
          </cell>
          <cell r="F67">
            <v>22</v>
          </cell>
        </row>
        <row r="68">
          <cell r="D68">
            <v>67</v>
          </cell>
          <cell r="E68">
            <v>41821</v>
          </cell>
          <cell r="F68">
            <v>27</v>
          </cell>
        </row>
        <row r="69">
          <cell r="D69">
            <v>68</v>
          </cell>
          <cell r="E69">
            <v>41852</v>
          </cell>
          <cell r="F69">
            <v>31</v>
          </cell>
        </row>
        <row r="70">
          <cell r="D70">
            <v>69</v>
          </cell>
          <cell r="E70">
            <v>41883</v>
          </cell>
          <cell r="F70">
            <v>36</v>
          </cell>
        </row>
        <row r="71">
          <cell r="D71">
            <v>70</v>
          </cell>
          <cell r="E71">
            <v>41913</v>
          </cell>
          <cell r="F71">
            <v>40</v>
          </cell>
        </row>
        <row r="72">
          <cell r="D72">
            <v>71</v>
          </cell>
          <cell r="E72">
            <v>41944</v>
          </cell>
          <cell r="F72">
            <v>44</v>
          </cell>
        </row>
        <row r="73">
          <cell r="D73">
            <v>72</v>
          </cell>
          <cell r="E73">
            <v>41974</v>
          </cell>
          <cell r="F73">
            <v>49</v>
          </cell>
        </row>
        <row r="74">
          <cell r="D74">
            <v>73</v>
          </cell>
          <cell r="E74">
            <v>42005</v>
          </cell>
          <cell r="F74">
            <v>1</v>
          </cell>
        </row>
        <row r="75">
          <cell r="D75">
            <v>74</v>
          </cell>
          <cell r="E75">
            <v>42036</v>
          </cell>
          <cell r="F75">
            <v>5</v>
          </cell>
        </row>
        <row r="76">
          <cell r="D76">
            <v>75</v>
          </cell>
          <cell r="E76">
            <v>42064</v>
          </cell>
          <cell r="F76">
            <v>9</v>
          </cell>
        </row>
        <row r="77">
          <cell r="D77">
            <v>76</v>
          </cell>
          <cell r="E77">
            <v>42095</v>
          </cell>
          <cell r="F77">
            <v>14</v>
          </cell>
        </row>
        <row r="78">
          <cell r="D78">
            <v>77</v>
          </cell>
          <cell r="E78">
            <v>42125</v>
          </cell>
          <cell r="F78">
            <v>18</v>
          </cell>
        </row>
        <row r="79">
          <cell r="D79">
            <v>78</v>
          </cell>
          <cell r="E79">
            <v>42156</v>
          </cell>
          <cell r="F79">
            <v>23</v>
          </cell>
        </row>
        <row r="80">
          <cell r="D80">
            <v>79</v>
          </cell>
          <cell r="E80">
            <v>42186</v>
          </cell>
          <cell r="F80">
            <v>27</v>
          </cell>
        </row>
        <row r="81">
          <cell r="D81">
            <v>80</v>
          </cell>
          <cell r="E81">
            <v>42217</v>
          </cell>
          <cell r="F81">
            <v>31</v>
          </cell>
        </row>
        <row r="82">
          <cell r="D82">
            <v>81</v>
          </cell>
          <cell r="E82">
            <v>42248</v>
          </cell>
          <cell r="F82">
            <v>36</v>
          </cell>
        </row>
        <row r="83">
          <cell r="D83">
            <v>82</v>
          </cell>
          <cell r="E83">
            <v>42278</v>
          </cell>
          <cell r="F83">
            <v>40</v>
          </cell>
        </row>
        <row r="84">
          <cell r="D84">
            <v>83</v>
          </cell>
          <cell r="E84">
            <v>42309</v>
          </cell>
          <cell r="F84">
            <v>44</v>
          </cell>
        </row>
        <row r="85">
          <cell r="D85">
            <v>84</v>
          </cell>
          <cell r="E85">
            <v>42339</v>
          </cell>
          <cell r="F85">
            <v>49</v>
          </cell>
        </row>
        <row r="86">
          <cell r="D86">
            <v>85</v>
          </cell>
          <cell r="E86">
            <v>42370</v>
          </cell>
          <cell r="F86">
            <v>53</v>
          </cell>
        </row>
        <row r="87">
          <cell r="D87">
            <v>86</v>
          </cell>
          <cell r="E87">
            <v>42401</v>
          </cell>
          <cell r="F87">
            <v>5</v>
          </cell>
        </row>
        <row r="88">
          <cell r="D88">
            <v>87</v>
          </cell>
          <cell r="E88">
            <v>42430</v>
          </cell>
          <cell r="F88">
            <v>9</v>
          </cell>
        </row>
        <row r="89">
          <cell r="D89">
            <v>88</v>
          </cell>
          <cell r="E89">
            <v>42461</v>
          </cell>
          <cell r="F89">
            <v>13</v>
          </cell>
        </row>
        <row r="90">
          <cell r="D90">
            <v>89</v>
          </cell>
          <cell r="E90">
            <v>42491</v>
          </cell>
          <cell r="F90">
            <v>17</v>
          </cell>
        </row>
        <row r="91">
          <cell r="D91">
            <v>90</v>
          </cell>
          <cell r="E91">
            <v>42522</v>
          </cell>
          <cell r="F91">
            <v>22</v>
          </cell>
        </row>
        <row r="92">
          <cell r="D92">
            <v>91</v>
          </cell>
          <cell r="E92">
            <v>42552</v>
          </cell>
          <cell r="F92">
            <v>26</v>
          </cell>
        </row>
        <row r="93">
          <cell r="D93">
            <v>92</v>
          </cell>
          <cell r="E93">
            <v>42583</v>
          </cell>
          <cell r="F93">
            <v>31</v>
          </cell>
        </row>
        <row r="94">
          <cell r="D94">
            <v>93</v>
          </cell>
          <cell r="E94">
            <v>42614</v>
          </cell>
          <cell r="F94">
            <v>35</v>
          </cell>
        </row>
        <row r="95">
          <cell r="D95">
            <v>94</v>
          </cell>
          <cell r="E95">
            <v>42644</v>
          </cell>
          <cell r="F95">
            <v>39</v>
          </cell>
        </row>
        <row r="96">
          <cell r="D96">
            <v>95</v>
          </cell>
          <cell r="E96">
            <v>42675</v>
          </cell>
          <cell r="F96">
            <v>44</v>
          </cell>
        </row>
        <row r="97">
          <cell r="D97">
            <v>96</v>
          </cell>
          <cell r="E97">
            <v>42705</v>
          </cell>
          <cell r="F97">
            <v>48</v>
          </cell>
        </row>
        <row r="98">
          <cell r="D98">
            <v>97</v>
          </cell>
          <cell r="E98">
            <v>42736</v>
          </cell>
          <cell r="F98">
            <v>52</v>
          </cell>
        </row>
        <row r="99">
          <cell r="D99">
            <v>98</v>
          </cell>
          <cell r="E99">
            <v>42767</v>
          </cell>
          <cell r="F99">
            <v>5</v>
          </cell>
        </row>
        <row r="100">
          <cell r="D100">
            <v>99</v>
          </cell>
          <cell r="E100">
            <v>42795</v>
          </cell>
          <cell r="F100">
            <v>9</v>
          </cell>
        </row>
        <row r="101">
          <cell r="D101">
            <v>100</v>
          </cell>
          <cell r="E101">
            <v>42826</v>
          </cell>
          <cell r="F101">
            <v>13</v>
          </cell>
        </row>
        <row r="102">
          <cell r="D102">
            <v>101</v>
          </cell>
          <cell r="E102">
            <v>42856</v>
          </cell>
          <cell r="F102">
            <v>18</v>
          </cell>
        </row>
        <row r="103">
          <cell r="D103">
            <v>102</v>
          </cell>
          <cell r="E103">
            <v>42887</v>
          </cell>
          <cell r="F103">
            <v>22</v>
          </cell>
        </row>
        <row r="104">
          <cell r="D104">
            <v>103</v>
          </cell>
          <cell r="E104">
            <v>42917</v>
          </cell>
          <cell r="F104">
            <v>26</v>
          </cell>
        </row>
        <row r="105">
          <cell r="D105">
            <v>104</v>
          </cell>
          <cell r="E105">
            <v>42948</v>
          </cell>
          <cell r="F105">
            <v>31</v>
          </cell>
        </row>
        <row r="106">
          <cell r="D106">
            <v>105</v>
          </cell>
          <cell r="E106">
            <v>42979</v>
          </cell>
          <cell r="F106">
            <v>35</v>
          </cell>
        </row>
        <row r="107">
          <cell r="D107">
            <v>106</v>
          </cell>
          <cell r="E107">
            <v>43009</v>
          </cell>
          <cell r="F107">
            <v>39</v>
          </cell>
        </row>
        <row r="108">
          <cell r="D108">
            <v>107</v>
          </cell>
          <cell r="E108">
            <v>43040</v>
          </cell>
          <cell r="F108">
            <v>44</v>
          </cell>
        </row>
        <row r="109">
          <cell r="D109">
            <v>108</v>
          </cell>
          <cell r="E109">
            <v>43070</v>
          </cell>
          <cell r="F109">
            <v>48</v>
          </cell>
        </row>
        <row r="110">
          <cell r="D110">
            <v>109</v>
          </cell>
          <cell r="E110">
            <v>43101</v>
          </cell>
          <cell r="F110">
            <v>1</v>
          </cell>
        </row>
        <row r="111">
          <cell r="D111">
            <v>110</v>
          </cell>
          <cell r="E111">
            <v>43132</v>
          </cell>
          <cell r="F111">
            <v>5</v>
          </cell>
        </row>
        <row r="112">
          <cell r="D112">
            <v>111</v>
          </cell>
          <cell r="E112">
            <v>43160</v>
          </cell>
          <cell r="F112">
            <v>9</v>
          </cell>
        </row>
        <row r="113">
          <cell r="D113">
            <v>112</v>
          </cell>
          <cell r="E113">
            <v>43191</v>
          </cell>
          <cell r="F113">
            <v>13</v>
          </cell>
        </row>
        <row r="114">
          <cell r="D114">
            <v>113</v>
          </cell>
          <cell r="E114">
            <v>43221</v>
          </cell>
          <cell r="F114">
            <v>18</v>
          </cell>
        </row>
        <row r="115">
          <cell r="D115">
            <v>114</v>
          </cell>
          <cell r="E115">
            <v>43252</v>
          </cell>
          <cell r="F115">
            <v>22</v>
          </cell>
        </row>
        <row r="116">
          <cell r="D116">
            <v>115</v>
          </cell>
          <cell r="E116">
            <v>43282</v>
          </cell>
          <cell r="F116">
            <v>26</v>
          </cell>
        </row>
        <row r="117">
          <cell r="D117">
            <v>116</v>
          </cell>
          <cell r="E117">
            <v>43313</v>
          </cell>
          <cell r="F117">
            <v>31</v>
          </cell>
        </row>
        <row r="118">
          <cell r="D118">
            <v>117</v>
          </cell>
          <cell r="E118">
            <v>43344</v>
          </cell>
          <cell r="F118">
            <v>35</v>
          </cell>
        </row>
        <row r="119">
          <cell r="D119">
            <v>118</v>
          </cell>
          <cell r="E119">
            <v>43374</v>
          </cell>
          <cell r="F119">
            <v>40</v>
          </cell>
        </row>
        <row r="120">
          <cell r="D120">
            <v>119</v>
          </cell>
          <cell r="E120">
            <v>43405</v>
          </cell>
          <cell r="F120">
            <v>44</v>
          </cell>
        </row>
        <row r="121">
          <cell r="D121">
            <v>120</v>
          </cell>
          <cell r="E121">
            <v>43435</v>
          </cell>
          <cell r="F121">
            <v>48</v>
          </cell>
        </row>
        <row r="122">
          <cell r="D122">
            <v>121</v>
          </cell>
          <cell r="E122">
            <v>43466</v>
          </cell>
          <cell r="F122">
            <v>1</v>
          </cell>
        </row>
        <row r="123">
          <cell r="D123">
            <v>122</v>
          </cell>
          <cell r="E123">
            <v>43497</v>
          </cell>
          <cell r="F123">
            <v>5</v>
          </cell>
        </row>
        <row r="124">
          <cell r="D124">
            <v>123</v>
          </cell>
          <cell r="E124">
            <v>43525</v>
          </cell>
          <cell r="F124">
            <v>9</v>
          </cell>
        </row>
        <row r="125">
          <cell r="D125">
            <v>124</v>
          </cell>
          <cell r="E125">
            <v>43556</v>
          </cell>
          <cell r="F125">
            <v>14</v>
          </cell>
        </row>
        <row r="126">
          <cell r="D126">
            <v>125</v>
          </cell>
          <cell r="E126">
            <v>43586</v>
          </cell>
          <cell r="F126">
            <v>18</v>
          </cell>
        </row>
        <row r="127">
          <cell r="D127">
            <v>126</v>
          </cell>
          <cell r="E127">
            <v>43617</v>
          </cell>
          <cell r="F127">
            <v>22</v>
          </cell>
        </row>
        <row r="128">
          <cell r="D128">
            <v>127</v>
          </cell>
          <cell r="E128">
            <v>43647</v>
          </cell>
          <cell r="F128">
            <v>27</v>
          </cell>
        </row>
        <row r="129">
          <cell r="D129">
            <v>128</v>
          </cell>
          <cell r="E129">
            <v>43678</v>
          </cell>
          <cell r="F129">
            <v>31</v>
          </cell>
        </row>
        <row r="130">
          <cell r="D130">
            <v>129</v>
          </cell>
          <cell r="E130">
            <v>43709</v>
          </cell>
          <cell r="F130">
            <v>35</v>
          </cell>
        </row>
        <row r="131">
          <cell r="D131">
            <v>130</v>
          </cell>
          <cell r="E131">
            <v>43739</v>
          </cell>
          <cell r="F131">
            <v>40</v>
          </cell>
        </row>
        <row r="132">
          <cell r="D132">
            <v>131</v>
          </cell>
          <cell r="E132">
            <v>43770</v>
          </cell>
          <cell r="F132">
            <v>44</v>
          </cell>
        </row>
        <row r="133">
          <cell r="D133">
            <v>132</v>
          </cell>
          <cell r="E133">
            <v>43800</v>
          </cell>
          <cell r="F133">
            <v>48</v>
          </cell>
        </row>
        <row r="134">
          <cell r="D134">
            <v>133</v>
          </cell>
          <cell r="E134">
            <v>43831</v>
          </cell>
          <cell r="F134">
            <v>1</v>
          </cell>
        </row>
        <row r="135">
          <cell r="D135">
            <v>134</v>
          </cell>
          <cell r="E135">
            <v>43862</v>
          </cell>
          <cell r="F135">
            <v>5</v>
          </cell>
        </row>
        <row r="136">
          <cell r="D136">
            <v>135</v>
          </cell>
          <cell r="E136">
            <v>43891</v>
          </cell>
          <cell r="F136">
            <v>9</v>
          </cell>
        </row>
        <row r="137">
          <cell r="D137">
            <v>136</v>
          </cell>
          <cell r="E137">
            <v>43922</v>
          </cell>
          <cell r="F137">
            <v>14</v>
          </cell>
        </row>
        <row r="138">
          <cell r="D138">
            <v>137</v>
          </cell>
          <cell r="E138">
            <v>43952</v>
          </cell>
          <cell r="F138">
            <v>18</v>
          </cell>
        </row>
        <row r="139">
          <cell r="D139">
            <v>138</v>
          </cell>
          <cell r="E139">
            <v>43983</v>
          </cell>
          <cell r="F139">
            <v>23</v>
          </cell>
        </row>
        <row r="140">
          <cell r="D140">
            <v>139</v>
          </cell>
          <cell r="E140">
            <v>44013</v>
          </cell>
          <cell r="F140">
            <v>27</v>
          </cell>
        </row>
        <row r="141">
          <cell r="D141">
            <v>140</v>
          </cell>
          <cell r="E141">
            <v>44044</v>
          </cell>
          <cell r="F141">
            <v>31</v>
          </cell>
        </row>
        <row r="142">
          <cell r="D142">
            <v>141</v>
          </cell>
          <cell r="E142">
            <v>44075</v>
          </cell>
          <cell r="F142">
            <v>36</v>
          </cell>
        </row>
        <row r="143">
          <cell r="D143">
            <v>142</v>
          </cell>
          <cell r="E143">
            <v>44105</v>
          </cell>
          <cell r="F143">
            <v>40</v>
          </cell>
        </row>
        <row r="144">
          <cell r="D144">
            <v>143</v>
          </cell>
          <cell r="E144">
            <v>44136</v>
          </cell>
          <cell r="F144">
            <v>44</v>
          </cell>
        </row>
        <row r="145">
          <cell r="D145">
            <v>144</v>
          </cell>
          <cell r="E145">
            <v>44166</v>
          </cell>
          <cell r="F145">
            <v>49</v>
          </cell>
        </row>
        <row r="146">
          <cell r="D146">
            <v>145</v>
          </cell>
          <cell r="E146">
            <v>44197</v>
          </cell>
          <cell r="F146">
            <v>53</v>
          </cell>
        </row>
        <row r="147">
          <cell r="D147">
            <v>146</v>
          </cell>
          <cell r="E147">
            <v>44228</v>
          </cell>
          <cell r="F147">
            <v>5</v>
          </cell>
        </row>
        <row r="148">
          <cell r="D148">
            <v>147</v>
          </cell>
          <cell r="E148">
            <v>44256</v>
          </cell>
          <cell r="F148">
            <v>9</v>
          </cell>
        </row>
        <row r="149">
          <cell r="D149">
            <v>148</v>
          </cell>
          <cell r="E149">
            <v>44287</v>
          </cell>
          <cell r="F149">
            <v>13</v>
          </cell>
        </row>
        <row r="150">
          <cell r="D150">
            <v>149</v>
          </cell>
          <cell r="E150">
            <v>44317</v>
          </cell>
          <cell r="F150">
            <v>17</v>
          </cell>
        </row>
        <row r="151">
          <cell r="D151">
            <v>150</v>
          </cell>
          <cell r="E151">
            <v>44348</v>
          </cell>
          <cell r="F151">
            <v>22</v>
          </cell>
        </row>
        <row r="152">
          <cell r="D152">
            <v>151</v>
          </cell>
          <cell r="E152">
            <v>44378</v>
          </cell>
          <cell r="F152">
            <v>26</v>
          </cell>
        </row>
        <row r="153">
          <cell r="D153">
            <v>152</v>
          </cell>
          <cell r="E153">
            <v>44409</v>
          </cell>
          <cell r="F153">
            <v>30</v>
          </cell>
        </row>
        <row r="154">
          <cell r="D154">
            <v>153</v>
          </cell>
          <cell r="E154">
            <v>44440</v>
          </cell>
          <cell r="F154">
            <v>35</v>
          </cell>
        </row>
        <row r="155">
          <cell r="D155">
            <v>154</v>
          </cell>
          <cell r="E155">
            <v>44470</v>
          </cell>
          <cell r="F155">
            <v>39</v>
          </cell>
        </row>
        <row r="156">
          <cell r="D156">
            <v>155</v>
          </cell>
          <cell r="E156">
            <v>44501</v>
          </cell>
          <cell r="F156">
            <v>44</v>
          </cell>
        </row>
        <row r="157">
          <cell r="D157">
            <v>156</v>
          </cell>
          <cell r="E157">
            <v>44531</v>
          </cell>
          <cell r="F157">
            <v>48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H60"/>
  <sheetViews>
    <sheetView showGridLines="0" showRowColHeaders="0" tabSelected="1" topLeftCell="B1" zoomScale="120" zoomScaleNormal="120" workbookViewId="0">
      <selection activeCell="B8" sqref="B8"/>
    </sheetView>
  </sheetViews>
  <sheetFormatPr baseColWidth="10" defaultColWidth="0" defaultRowHeight="15" zeroHeight="1" x14ac:dyDescent="0.35"/>
  <cols>
    <col min="1" max="1" width="20.28515625" style="57" hidden="1" customWidth="1"/>
    <col min="2" max="2" width="24.28515625" style="13" customWidth="1"/>
    <col min="3" max="3" width="3.85546875" style="13" customWidth="1"/>
    <col min="4" max="4" width="2.7109375" style="62" customWidth="1"/>
    <col min="5" max="5" width="0.7109375" style="1" customWidth="1"/>
    <col min="6" max="12" width="3.42578125" style="1" customWidth="1"/>
    <col min="13" max="13" width="0.7109375" style="38" customWidth="1"/>
    <col min="14" max="14" width="2.7109375" style="64" customWidth="1"/>
    <col min="15" max="15" width="0.7109375" style="38" customWidth="1"/>
    <col min="16" max="22" width="3.42578125" style="1" customWidth="1"/>
    <col min="23" max="23" width="0.7109375" style="1" customWidth="1"/>
    <col min="24" max="24" width="2.7109375" style="64" customWidth="1"/>
    <col min="25" max="25" width="0.7109375" style="1" customWidth="1"/>
    <col min="26" max="32" width="3.42578125" style="1" customWidth="1"/>
    <col min="33" max="33" width="0.7109375" style="1" customWidth="1"/>
    <col min="34" max="34" width="2.7109375" style="64" customWidth="1"/>
    <col min="35" max="35" width="0.7109375" style="1" customWidth="1"/>
    <col min="36" max="42" width="3.42578125" style="1" customWidth="1"/>
    <col min="43" max="43" width="3.140625" style="1" customWidth="1"/>
    <col min="44" max="47" width="11.42578125" style="1" hidden="1" customWidth="1"/>
    <col min="48" max="49" width="3.28515625" style="1" hidden="1" customWidth="1"/>
    <col min="50" max="50" width="10.140625" style="1" hidden="1" customWidth="1"/>
    <col min="51" max="52" width="3.28515625" style="1" hidden="1" customWidth="1"/>
    <col min="53" max="53" width="10.140625" style="1" hidden="1" customWidth="1"/>
    <col min="54" max="55" width="3.28515625" style="1" hidden="1" customWidth="1"/>
    <col min="56" max="60" width="10.140625" style="1" hidden="1" customWidth="1"/>
    <col min="61" max="16384" width="11.42578125" style="1" hidden="1"/>
  </cols>
  <sheetData>
    <row r="1" spans="1:53" ht="42.75" customHeight="1" x14ac:dyDescent="0.35">
      <c r="B1"/>
      <c r="C1"/>
      <c r="D1" s="70"/>
      <c r="E1" s="13"/>
      <c r="F1" s="13"/>
      <c r="G1" s="13"/>
      <c r="H1" s="13"/>
      <c r="I1" s="13"/>
      <c r="J1" s="13"/>
      <c r="K1" s="13"/>
      <c r="L1" s="13"/>
      <c r="M1" s="36"/>
      <c r="N1" s="62"/>
      <c r="O1" s="36"/>
      <c r="P1" s="13"/>
      <c r="Q1" s="13"/>
      <c r="R1" s="13"/>
      <c r="S1" s="13"/>
      <c r="T1" s="13"/>
      <c r="U1" s="13"/>
      <c r="V1" s="13"/>
      <c r="W1" s="13"/>
      <c r="X1" s="62"/>
      <c r="Y1" s="13"/>
      <c r="Z1" s="13"/>
      <c r="AA1" s="13"/>
      <c r="AB1" s="13"/>
      <c r="AC1" s="13"/>
      <c r="AD1" s="13"/>
      <c r="AE1" s="13"/>
      <c r="AF1" s="13"/>
      <c r="AG1" s="13"/>
      <c r="AH1" s="62"/>
      <c r="AI1" s="13"/>
      <c r="AJ1" s="13"/>
      <c r="AK1" s="13"/>
      <c r="AL1" s="13"/>
      <c r="AM1" s="13"/>
      <c r="AN1" s="13"/>
      <c r="AO1" s="13"/>
      <c r="AP1" s="13"/>
      <c r="AQ1" s="13"/>
      <c r="AR1" s="14"/>
      <c r="AS1" s="14"/>
      <c r="AT1" s="14"/>
      <c r="AU1" s="14"/>
    </row>
    <row r="2" spans="1:53" hidden="1" x14ac:dyDescent="0.35">
      <c r="A2" s="57">
        <v>2013</v>
      </c>
      <c r="E2" s="13"/>
      <c r="F2" s="13"/>
      <c r="G2" s="13"/>
      <c r="H2" s="13"/>
      <c r="I2" s="13"/>
      <c r="J2" s="13"/>
      <c r="K2" s="13"/>
      <c r="L2" s="13"/>
      <c r="M2" s="36"/>
      <c r="N2" s="62"/>
      <c r="O2" s="36"/>
      <c r="P2" s="13"/>
      <c r="Q2" s="13"/>
      <c r="R2" s="13"/>
      <c r="S2" s="13"/>
      <c r="T2" s="13"/>
      <c r="U2" s="13"/>
      <c r="V2" s="13"/>
      <c r="W2" s="13"/>
      <c r="X2" s="62"/>
      <c r="Y2" s="13"/>
      <c r="Z2" s="13"/>
      <c r="AA2" s="13"/>
      <c r="AB2" s="13"/>
      <c r="AC2" s="13"/>
      <c r="AD2" s="13"/>
      <c r="AE2" s="13"/>
      <c r="AF2" s="13"/>
      <c r="AG2" s="13"/>
      <c r="AH2" s="62"/>
      <c r="AI2" s="13"/>
      <c r="AJ2" s="13"/>
      <c r="AK2" s="13"/>
      <c r="AL2" s="13"/>
      <c r="AM2" s="13"/>
      <c r="AN2" s="13"/>
      <c r="AO2" s="13"/>
      <c r="AP2" s="13"/>
      <c r="AQ2" s="13"/>
      <c r="AR2" s="14" t="e">
        <f>data</f>
        <v>#REF!</v>
      </c>
      <c r="AS2" s="14" t="e">
        <f>data</f>
        <v>#REF!</v>
      </c>
      <c r="AT2" s="14" t="e">
        <f>data</f>
        <v>#REF!</v>
      </c>
      <c r="AU2" s="14" t="e">
        <f>data</f>
        <v>#REF!</v>
      </c>
    </row>
    <row r="3" spans="1:53" ht="20.100000000000001" customHeight="1" x14ac:dyDescent="0.35">
      <c r="A3" s="57">
        <f>WEEKNUM(F3,2)-(WEEKDAY(DATE(YEAR(F3),1,1),2)&gt;4)</f>
        <v>1</v>
      </c>
      <c r="E3" s="19">
        <v>1</v>
      </c>
      <c r="F3" s="80" t="str">
        <f>PROPER(TEXT(DATE($A$2,1,1),"mmmm aaa"))</f>
        <v>Janvier 2013</v>
      </c>
      <c r="G3" s="80"/>
      <c r="H3" s="80"/>
      <c r="I3" s="80"/>
      <c r="J3" s="80"/>
      <c r="K3" s="80"/>
      <c r="L3" s="81"/>
      <c r="M3" s="35"/>
      <c r="N3" s="66"/>
      <c r="O3" s="55"/>
      <c r="P3" s="82" t="str">
        <f>PROPER(TEXT(DATE($A$2,2,1),"mmmm aaa"))</f>
        <v>Février 2013</v>
      </c>
      <c r="Q3" s="80"/>
      <c r="R3" s="80"/>
      <c r="S3" s="80"/>
      <c r="T3" s="80"/>
      <c r="U3" s="80"/>
      <c r="V3" s="81"/>
      <c r="W3" s="40"/>
      <c r="X3" s="65"/>
      <c r="Y3" s="40"/>
      <c r="Z3" s="82" t="str">
        <f>PROPER(TEXT(DATE($A$2,3,1),"mmmm aaa"))</f>
        <v>Mars 2013</v>
      </c>
      <c r="AA3" s="80"/>
      <c r="AB3" s="80"/>
      <c r="AC3" s="80"/>
      <c r="AD3" s="80"/>
      <c r="AE3" s="80"/>
      <c r="AF3" s="81"/>
      <c r="AG3" s="40"/>
      <c r="AH3" s="65"/>
      <c r="AI3" s="40"/>
      <c r="AJ3" s="82" t="str">
        <f>PROPER(TEXT(DATE($A$2,4,1),"mmmm aaa"))</f>
        <v>Avril 2013</v>
      </c>
      <c r="AK3" s="80"/>
      <c r="AL3" s="80"/>
      <c r="AM3" s="80"/>
      <c r="AN3" s="80"/>
      <c r="AO3" s="80"/>
      <c r="AP3" s="80"/>
      <c r="AQ3" s="13"/>
      <c r="AR3" s="14">
        <f>MONTH(F3)</f>
        <v>1</v>
      </c>
      <c r="AS3" s="14">
        <f>MONTH(P3)</f>
        <v>2</v>
      </c>
      <c r="AT3" s="14">
        <f>MONTH(Z3)</f>
        <v>3</v>
      </c>
      <c r="AU3" s="14">
        <f>MONTH(AJ3)</f>
        <v>4</v>
      </c>
      <c r="AV3" s="8"/>
      <c r="AW3" s="8"/>
      <c r="AX3" s="12"/>
      <c r="AY3" s="8"/>
      <c r="AZ3" s="8"/>
      <c r="BA3" s="8"/>
    </row>
    <row r="4" spans="1:53" x14ac:dyDescent="0.35">
      <c r="A4" s="57">
        <f>WEEKNUM(P3,2)-(WEEKDAY(DATE(YEAR(P3),1,1),2)&gt;4)</f>
        <v>5</v>
      </c>
      <c r="E4" s="13">
        <v>1</v>
      </c>
      <c r="F4" s="52" t="s">
        <v>0</v>
      </c>
      <c r="G4" s="52" t="s">
        <v>1</v>
      </c>
      <c r="H4" s="52" t="s">
        <v>2</v>
      </c>
      <c r="I4" s="52" t="s">
        <v>3</v>
      </c>
      <c r="J4" s="52" t="s">
        <v>4</v>
      </c>
      <c r="K4" s="52" t="s">
        <v>5</v>
      </c>
      <c r="L4" s="53" t="s">
        <v>6</v>
      </c>
      <c r="M4" s="54"/>
      <c r="N4" s="69"/>
      <c r="O4" s="68">
        <v>2</v>
      </c>
      <c r="P4" s="52" t="s">
        <v>0</v>
      </c>
      <c r="Q4" s="52" t="s">
        <v>1</v>
      </c>
      <c r="R4" s="52" t="s">
        <v>2</v>
      </c>
      <c r="S4" s="52" t="s">
        <v>3</v>
      </c>
      <c r="T4" s="52" t="s">
        <v>4</v>
      </c>
      <c r="U4" s="52" t="s">
        <v>5</v>
      </c>
      <c r="V4" s="52" t="s">
        <v>6</v>
      </c>
      <c r="W4" s="54"/>
      <c r="X4" s="69"/>
      <c r="Y4" s="67">
        <v>3</v>
      </c>
      <c r="Z4" s="52" t="s">
        <v>0</v>
      </c>
      <c r="AA4" s="52" t="s">
        <v>1</v>
      </c>
      <c r="AB4" s="52" t="s">
        <v>2</v>
      </c>
      <c r="AC4" s="52" t="s">
        <v>3</v>
      </c>
      <c r="AD4" s="52" t="s">
        <v>4</v>
      </c>
      <c r="AE4" s="52" t="s">
        <v>5</v>
      </c>
      <c r="AF4" s="52" t="s">
        <v>6</v>
      </c>
      <c r="AG4" s="54"/>
      <c r="AH4" s="69"/>
      <c r="AI4" s="67">
        <v>4</v>
      </c>
      <c r="AJ4" s="52" t="s">
        <v>0</v>
      </c>
      <c r="AK4" s="52" t="s">
        <v>1</v>
      </c>
      <c r="AL4" s="52" t="s">
        <v>2</v>
      </c>
      <c r="AM4" s="52" t="s">
        <v>3</v>
      </c>
      <c r="AN4" s="52" t="s">
        <v>4</v>
      </c>
      <c r="AO4" s="52" t="s">
        <v>5</v>
      </c>
      <c r="AP4" s="52" t="s">
        <v>6</v>
      </c>
      <c r="AQ4" s="13"/>
      <c r="AR4" s="15">
        <f>DATE(A2,AR3,1)</f>
        <v>41275</v>
      </c>
      <c r="AS4" s="15">
        <f>DATE(A2,AS3,1)</f>
        <v>41306</v>
      </c>
      <c r="AT4" s="15">
        <f>DATE(A2,AT3,1)</f>
        <v>41334</v>
      </c>
      <c r="AU4" s="15">
        <f>DATE(A2,AU3,1)</f>
        <v>41365</v>
      </c>
      <c r="AV4" s="9" t="e">
        <f>IF(#REF!&gt;0,DAY(#REF!),"")</f>
        <v>#REF!</v>
      </c>
      <c r="AW4" s="10" t="e">
        <f>IF(#REF!&gt;0,MONTH(#REF!),"")</f>
        <v>#REF!</v>
      </c>
      <c r="AX4" s="11" t="e">
        <f>IF(#REF!&gt;0,DATE($A$2,AW4,AV4),"")</f>
        <v>#REF!</v>
      </c>
      <c r="AY4" s="9" t="e">
        <f>IF(#REF!&gt;0,DAY(#REF!),"")</f>
        <v>#REF!</v>
      </c>
      <c r="AZ4" s="10" t="e">
        <f>IF(#REF!&gt;0,MONTH(#REF!),"")</f>
        <v>#REF!</v>
      </c>
      <c r="BA4" s="11" t="e">
        <f>IF(#REF!&gt;0,DATE($A$2,AZ4,AY4),"")</f>
        <v>#REF!</v>
      </c>
    </row>
    <row r="5" spans="1:53" x14ac:dyDescent="0.35">
      <c r="A5" s="57">
        <f>WEEKNUM(Z3,2)-(WEEKDAY(DATE(YEAR(Z3),1,1),2)&gt;4)</f>
        <v>9</v>
      </c>
      <c r="D5" s="62" t="str">
        <f>IF($A$38=1,INT((F5-SUM(MOD(DATE(YEAR(F5-MOD(F5-2,7)+3),1,2),{1E+99;7})*{1;-1})+5)/7),"")</f>
        <v/>
      </c>
      <c r="E5" s="13"/>
      <c r="F5" s="42">
        <f>7*$A$3+DATE(A2,1,3)-WEEKDAY(DATE(A2,1,3))-5</f>
        <v>41274</v>
      </c>
      <c r="G5" s="43">
        <f>F5+1</f>
        <v>41275</v>
      </c>
      <c r="H5" s="43">
        <f t="shared" ref="H5:L5" si="0">G5+1</f>
        <v>41276</v>
      </c>
      <c r="I5" s="43">
        <f t="shared" si="0"/>
        <v>41277</v>
      </c>
      <c r="J5" s="43">
        <f t="shared" si="0"/>
        <v>41278</v>
      </c>
      <c r="K5" s="43">
        <f t="shared" si="0"/>
        <v>41279</v>
      </c>
      <c r="L5" s="44">
        <f t="shared" si="0"/>
        <v>41280</v>
      </c>
      <c r="M5" s="39"/>
      <c r="N5" s="62" t="str">
        <f>IF($A$38=1,INT((P5-SUM(MOD(DATE(YEAR(P5-MOD(P5-2,7)+3),1,2),{1E+99;7})*{1;-1})+5)/7),"")</f>
        <v/>
      </c>
      <c r="O5" s="39"/>
      <c r="P5" s="42">
        <f>7*$A$4+DATE(A2,1,3)-WEEKDAY(DATE(A2,1,3))-5</f>
        <v>41302</v>
      </c>
      <c r="Q5" s="43">
        <f>P5+1</f>
        <v>41303</v>
      </c>
      <c r="R5" s="43">
        <f t="shared" ref="R5:V5" si="1">Q5+1</f>
        <v>41304</v>
      </c>
      <c r="S5" s="43">
        <f t="shared" si="1"/>
        <v>41305</v>
      </c>
      <c r="T5" s="43">
        <f t="shared" si="1"/>
        <v>41306</v>
      </c>
      <c r="U5" s="43">
        <f t="shared" si="1"/>
        <v>41307</v>
      </c>
      <c r="V5" s="44">
        <f t="shared" si="1"/>
        <v>41308</v>
      </c>
      <c r="W5" s="39"/>
      <c r="X5" s="62" t="str">
        <f>IF($A$38=1,INT((Z5-SUM(MOD(DATE(YEAR(Z5-MOD(Z5-2,7)+3),1,2),{1E+99;7})*{1;-1})+5)/7),"")</f>
        <v/>
      </c>
      <c r="Y5" s="39"/>
      <c r="Z5" s="42">
        <f>7*$A$5+DATE($A$2,1,3)-WEEKDAY(DATE($A$2,1,3))-5</f>
        <v>41330</v>
      </c>
      <c r="AA5" s="43">
        <f>Z5+1</f>
        <v>41331</v>
      </c>
      <c r="AB5" s="43">
        <f t="shared" ref="AB5:AF5" si="2">AA5+1</f>
        <v>41332</v>
      </c>
      <c r="AC5" s="43">
        <f t="shared" si="2"/>
        <v>41333</v>
      </c>
      <c r="AD5" s="43">
        <f t="shared" si="2"/>
        <v>41334</v>
      </c>
      <c r="AE5" s="43">
        <f t="shared" si="2"/>
        <v>41335</v>
      </c>
      <c r="AF5" s="44">
        <f t="shared" si="2"/>
        <v>41336</v>
      </c>
      <c r="AG5" s="56"/>
      <c r="AH5" s="62" t="str">
        <f>IF($A$38=1,INT((AJ5-SUM(MOD(DATE(YEAR(AJ5-MOD(AJ5-2,7)+3),1,2),{1E+99;7})*{1;-1})+5)/7),"")</f>
        <v/>
      </c>
      <c r="AI5" s="39"/>
      <c r="AJ5" s="42">
        <f>7*$A$6+DATE($A$2,1,3)-WEEKDAY(DATE($A$2,1,3))-5</f>
        <v>41365</v>
      </c>
      <c r="AK5" s="43">
        <f>AJ5+1</f>
        <v>41366</v>
      </c>
      <c r="AL5" s="43">
        <f t="shared" ref="AL5:AP5" si="3">AK5+1</f>
        <v>41367</v>
      </c>
      <c r="AM5" s="43">
        <f t="shared" si="3"/>
        <v>41368</v>
      </c>
      <c r="AN5" s="43">
        <f t="shared" si="3"/>
        <v>41369</v>
      </c>
      <c r="AO5" s="43">
        <f t="shared" si="3"/>
        <v>41370</v>
      </c>
      <c r="AP5" s="44">
        <f t="shared" si="3"/>
        <v>41371</v>
      </c>
      <c r="AQ5" s="13"/>
      <c r="AR5" s="15">
        <f>EOMONTH(AR4,0)</f>
        <v>41305</v>
      </c>
      <c r="AS5" s="15">
        <f>EOMONTH(AS4,0)</f>
        <v>41333</v>
      </c>
      <c r="AT5" s="15">
        <f>EOMONTH(AT4,0)</f>
        <v>41364</v>
      </c>
      <c r="AU5" s="15">
        <f>EOMONTH(AU4,0)</f>
        <v>41394</v>
      </c>
      <c r="AV5" s="9" t="e">
        <f>IF(#REF!&gt;0,DAY(#REF!),"")</f>
        <v>#REF!</v>
      </c>
      <c r="AW5" s="10" t="e">
        <f>IF(#REF!&gt;0,MONTH(#REF!),"")</f>
        <v>#REF!</v>
      </c>
      <c r="AX5" s="11" t="e">
        <f>IF(#REF!&gt;0,DATE($A$2,AW5,AV5),"")</f>
        <v>#REF!</v>
      </c>
      <c r="AY5" s="9" t="e">
        <f>IF(#REF!&gt;0,DAY(#REF!),"")</f>
        <v>#REF!</v>
      </c>
      <c r="AZ5" s="10" t="e">
        <f>IF(#REF!&gt;0,MONTH(#REF!),"")</f>
        <v>#REF!</v>
      </c>
      <c r="BA5" s="11" t="e">
        <f>IF(#REF!&gt;0,DATE($A$2,AZ5,AY5),"")</f>
        <v>#REF!</v>
      </c>
    </row>
    <row r="6" spans="1:53" x14ac:dyDescent="0.35">
      <c r="A6" s="57">
        <f>WEEKNUM(AJ3,2)-(WEEKDAY(DATE(YEAR(AJ3),1,1),2)&gt;4)</f>
        <v>14</v>
      </c>
      <c r="B6" s="61"/>
      <c r="C6" s="61"/>
      <c r="D6" s="62" t="str">
        <f>IF($A$38=1,INT((F6-SUM(MOD(DATE(YEAR(F6-MOD(F6-2,7)+3),1,2),{1E+99;7})*{1;-1})+5)/7),"")</f>
        <v/>
      </c>
      <c r="E6" s="13"/>
      <c r="F6" s="45">
        <f>L5+1</f>
        <v>41281</v>
      </c>
      <c r="G6" s="46">
        <f>F6+1</f>
        <v>41282</v>
      </c>
      <c r="H6" s="46">
        <f t="shared" ref="H6:L6" si="4">G6+1</f>
        <v>41283</v>
      </c>
      <c r="I6" s="46">
        <f t="shared" si="4"/>
        <v>41284</v>
      </c>
      <c r="J6" s="46">
        <f t="shared" si="4"/>
        <v>41285</v>
      </c>
      <c r="K6" s="46">
        <f t="shared" si="4"/>
        <v>41286</v>
      </c>
      <c r="L6" s="47">
        <f t="shared" si="4"/>
        <v>41287</v>
      </c>
      <c r="M6" s="39"/>
      <c r="N6" s="62" t="str">
        <f>IF($A$38=1,INT((P6-SUM(MOD(DATE(YEAR(P6-MOD(P6-2,7)+3),1,2),{1E+99;7})*{1;-1})+5)/7),"")</f>
        <v/>
      </c>
      <c r="O6" s="39"/>
      <c r="P6" s="45">
        <f>V5+1</f>
        <v>41309</v>
      </c>
      <c r="Q6" s="46">
        <f>P6+1</f>
        <v>41310</v>
      </c>
      <c r="R6" s="46">
        <f t="shared" ref="R6:V6" si="5">Q6+1</f>
        <v>41311</v>
      </c>
      <c r="S6" s="46">
        <f t="shared" si="5"/>
        <v>41312</v>
      </c>
      <c r="T6" s="46">
        <f t="shared" si="5"/>
        <v>41313</v>
      </c>
      <c r="U6" s="46">
        <f t="shared" si="5"/>
        <v>41314</v>
      </c>
      <c r="V6" s="47">
        <f t="shared" si="5"/>
        <v>41315</v>
      </c>
      <c r="W6" s="39"/>
      <c r="X6" s="62" t="str">
        <f>IF($A$38=1,INT((Z6-SUM(MOD(DATE(YEAR(Z6-MOD(Z6-2,7)+3),1,2),{1E+99;7})*{1;-1})+5)/7),"")</f>
        <v/>
      </c>
      <c r="Y6" s="39"/>
      <c r="Z6" s="45">
        <f>AF5+1</f>
        <v>41337</v>
      </c>
      <c r="AA6" s="46">
        <f>Z6+1</f>
        <v>41338</v>
      </c>
      <c r="AB6" s="46">
        <f t="shared" ref="AB6:AF6" si="6">AA6+1</f>
        <v>41339</v>
      </c>
      <c r="AC6" s="46">
        <f t="shared" si="6"/>
        <v>41340</v>
      </c>
      <c r="AD6" s="46">
        <f t="shared" si="6"/>
        <v>41341</v>
      </c>
      <c r="AE6" s="46">
        <f t="shared" si="6"/>
        <v>41342</v>
      </c>
      <c r="AF6" s="47">
        <f t="shared" si="6"/>
        <v>41343</v>
      </c>
      <c r="AG6" s="56"/>
      <c r="AH6" s="62" t="str">
        <f>IF($A$38=1,INT((AJ6-SUM(MOD(DATE(YEAR(AJ6-MOD(AJ6-2,7)+3),1,2),{1E+99;7})*{1;-1})+5)/7),"")</f>
        <v/>
      </c>
      <c r="AI6" s="39"/>
      <c r="AJ6" s="45">
        <f>AP5+1</f>
        <v>41372</v>
      </c>
      <c r="AK6" s="46">
        <f>AJ6+1</f>
        <v>41373</v>
      </c>
      <c r="AL6" s="46">
        <f t="shared" ref="AL6:AP6" si="7">AK6+1</f>
        <v>41374</v>
      </c>
      <c r="AM6" s="46">
        <f t="shared" si="7"/>
        <v>41375</v>
      </c>
      <c r="AN6" s="46">
        <f t="shared" si="7"/>
        <v>41376</v>
      </c>
      <c r="AO6" s="46">
        <f t="shared" si="7"/>
        <v>41377</v>
      </c>
      <c r="AP6" s="47">
        <f t="shared" si="7"/>
        <v>41378</v>
      </c>
      <c r="AQ6" s="13"/>
      <c r="AR6" s="15"/>
      <c r="AS6" s="14"/>
      <c r="AT6" s="14"/>
      <c r="AU6" s="14"/>
      <c r="AV6" s="9" t="e">
        <f>IF(#REF!&gt;0,DAY(#REF!),"")</f>
        <v>#REF!</v>
      </c>
      <c r="AW6" s="10" t="e">
        <f>IF(#REF!&gt;0,MONTH(#REF!),"")</f>
        <v>#REF!</v>
      </c>
      <c r="AX6" s="11" t="e">
        <f>IF(#REF!&gt;0,DATE($A$2,AW6,AV6),"")</f>
        <v>#REF!</v>
      </c>
      <c r="AY6" s="9" t="e">
        <f>IF(#REF!&gt;0,DAY(#REF!),"")</f>
        <v>#REF!</v>
      </c>
      <c r="AZ6" s="10" t="e">
        <f>IF(#REF!&gt;0,MONTH(#REF!),"")</f>
        <v>#REF!</v>
      </c>
      <c r="BA6" s="11" t="e">
        <f>IF(#REF!&gt;0,DATE($A$2,AZ6,AY6),"")</f>
        <v>#REF!</v>
      </c>
    </row>
    <row r="7" spans="1:53" x14ac:dyDescent="0.35">
      <c r="B7" s="61"/>
      <c r="C7" s="61"/>
      <c r="D7" s="62" t="str">
        <f>IF($A$38=1,INT((F7-SUM(MOD(DATE(YEAR(F7-MOD(F7-2,7)+3),1,2),{1E+99;7})*{1;-1})+5)/7),"")</f>
        <v/>
      </c>
      <c r="E7" s="13"/>
      <c r="F7" s="45">
        <f t="shared" ref="F7:F10" si="8">L6+1</f>
        <v>41288</v>
      </c>
      <c r="G7" s="46">
        <f>F7+1</f>
        <v>41289</v>
      </c>
      <c r="H7" s="46">
        <f t="shared" ref="H7:L7" si="9">G7+1</f>
        <v>41290</v>
      </c>
      <c r="I7" s="46">
        <f t="shared" si="9"/>
        <v>41291</v>
      </c>
      <c r="J7" s="46">
        <f t="shared" si="9"/>
        <v>41292</v>
      </c>
      <c r="K7" s="46">
        <f t="shared" si="9"/>
        <v>41293</v>
      </c>
      <c r="L7" s="47">
        <f t="shared" si="9"/>
        <v>41294</v>
      </c>
      <c r="M7" s="39"/>
      <c r="N7" s="62" t="str">
        <f>IF($A$38=1,INT((P7-SUM(MOD(DATE(YEAR(P7-MOD(P7-2,7)+3),1,2),{1E+99;7})*{1;-1})+5)/7),"")</f>
        <v/>
      </c>
      <c r="O7" s="39"/>
      <c r="P7" s="45">
        <f t="shared" ref="P7:P10" si="10">V6+1</f>
        <v>41316</v>
      </c>
      <c r="Q7" s="46">
        <f t="shared" ref="Q7:V10" si="11">P7+1</f>
        <v>41317</v>
      </c>
      <c r="R7" s="46">
        <f t="shared" si="11"/>
        <v>41318</v>
      </c>
      <c r="S7" s="46">
        <f t="shared" si="11"/>
        <v>41319</v>
      </c>
      <c r="T7" s="46">
        <f t="shared" si="11"/>
        <v>41320</v>
      </c>
      <c r="U7" s="46">
        <f t="shared" si="11"/>
        <v>41321</v>
      </c>
      <c r="V7" s="47">
        <f t="shared" si="11"/>
        <v>41322</v>
      </c>
      <c r="W7" s="39"/>
      <c r="X7" s="62" t="str">
        <f>IF($A$38=1,INT((Z7-SUM(MOD(DATE(YEAR(Z7-MOD(Z7-2,7)+3),1,2),{1E+99;7})*{1;-1})+5)/7),"")</f>
        <v/>
      </c>
      <c r="Y7" s="39"/>
      <c r="Z7" s="45">
        <f t="shared" ref="Z7:Z10" si="12">AF6+1</f>
        <v>41344</v>
      </c>
      <c r="AA7" s="46">
        <f t="shared" ref="AA7:AF10" si="13">Z7+1</f>
        <v>41345</v>
      </c>
      <c r="AB7" s="46">
        <f t="shared" si="13"/>
        <v>41346</v>
      </c>
      <c r="AC7" s="46">
        <f t="shared" si="13"/>
        <v>41347</v>
      </c>
      <c r="AD7" s="46">
        <f t="shared" si="13"/>
        <v>41348</v>
      </c>
      <c r="AE7" s="46">
        <f t="shared" si="13"/>
        <v>41349</v>
      </c>
      <c r="AF7" s="47">
        <f t="shared" si="13"/>
        <v>41350</v>
      </c>
      <c r="AG7" s="56"/>
      <c r="AH7" s="62" t="str">
        <f>IF($A$38=1,INT((AJ7-SUM(MOD(DATE(YEAR(AJ7-MOD(AJ7-2,7)+3),1,2),{1E+99;7})*{1;-1})+5)/7),"")</f>
        <v/>
      </c>
      <c r="AI7" s="39"/>
      <c r="AJ7" s="45">
        <f t="shared" ref="AJ7:AJ10" si="14">AP6+1</f>
        <v>41379</v>
      </c>
      <c r="AK7" s="46">
        <f t="shared" ref="AK7:AK10" si="15">AJ7+1</f>
        <v>41380</v>
      </c>
      <c r="AL7" s="46">
        <f t="shared" ref="AL7:AP7" si="16">AK7+1</f>
        <v>41381</v>
      </c>
      <c r="AM7" s="46">
        <f t="shared" si="16"/>
        <v>41382</v>
      </c>
      <c r="AN7" s="46">
        <f t="shared" si="16"/>
        <v>41383</v>
      </c>
      <c r="AO7" s="46">
        <f t="shared" si="16"/>
        <v>41384</v>
      </c>
      <c r="AP7" s="47">
        <f t="shared" si="16"/>
        <v>41385</v>
      </c>
      <c r="AQ7" s="13"/>
      <c r="AR7" s="14"/>
      <c r="AS7" s="14"/>
      <c r="AT7" s="14"/>
      <c r="AU7" s="14"/>
      <c r="AV7" s="9" t="e">
        <f>IF(#REF!&gt;0,DAY(#REF!),"")</f>
        <v>#REF!</v>
      </c>
      <c r="AW7" s="10" t="e">
        <f>IF(#REF!&gt;0,MONTH(#REF!),"")</f>
        <v>#REF!</v>
      </c>
      <c r="AX7" s="11" t="e">
        <f>IF(#REF!&gt;0,DATE($A$2,AW7,AV7),"")</f>
        <v>#REF!</v>
      </c>
      <c r="AY7" s="9" t="e">
        <f>IF(#REF!&gt;0,DAY(#REF!),"")</f>
        <v>#REF!</v>
      </c>
      <c r="AZ7" s="10" t="e">
        <f>IF(#REF!&gt;0,MONTH(#REF!),"")</f>
        <v>#REF!</v>
      </c>
      <c r="BA7" s="11" t="e">
        <f>IF(#REF!&gt;0,DATE($A$2,AZ7,AY7),"")</f>
        <v>#REF!</v>
      </c>
    </row>
    <row r="8" spans="1:53" x14ac:dyDescent="0.35">
      <c r="B8" s="18"/>
      <c r="C8" s="18"/>
      <c r="D8" s="62" t="str">
        <f>IF($A$38=1,INT((F8-SUM(MOD(DATE(YEAR(F8-MOD(F8-2,7)+3),1,2),{1E+99;7})*{1;-1})+5)/7),"")</f>
        <v/>
      </c>
      <c r="E8" s="13"/>
      <c r="F8" s="45">
        <f t="shared" si="8"/>
        <v>41295</v>
      </c>
      <c r="G8" s="46">
        <f t="shared" ref="G8:L10" si="17">F8+1</f>
        <v>41296</v>
      </c>
      <c r="H8" s="46">
        <f t="shared" si="17"/>
        <v>41297</v>
      </c>
      <c r="I8" s="46">
        <f t="shared" si="17"/>
        <v>41298</v>
      </c>
      <c r="J8" s="46">
        <f t="shared" si="17"/>
        <v>41299</v>
      </c>
      <c r="K8" s="46">
        <f t="shared" si="17"/>
        <v>41300</v>
      </c>
      <c r="L8" s="47">
        <f t="shared" si="17"/>
        <v>41301</v>
      </c>
      <c r="M8" s="39"/>
      <c r="N8" s="62" t="str">
        <f>IF($A$38=1,INT((P8-SUM(MOD(DATE(YEAR(P8-MOD(P8-2,7)+3),1,2),{1E+99;7})*{1;-1})+5)/7),"")</f>
        <v/>
      </c>
      <c r="O8" s="39"/>
      <c r="P8" s="45">
        <f t="shared" si="10"/>
        <v>41323</v>
      </c>
      <c r="Q8" s="46">
        <f t="shared" si="11"/>
        <v>41324</v>
      </c>
      <c r="R8" s="46">
        <f t="shared" si="11"/>
        <v>41325</v>
      </c>
      <c r="S8" s="46">
        <f t="shared" si="11"/>
        <v>41326</v>
      </c>
      <c r="T8" s="46">
        <f t="shared" si="11"/>
        <v>41327</v>
      </c>
      <c r="U8" s="46">
        <f t="shared" si="11"/>
        <v>41328</v>
      </c>
      <c r="V8" s="47">
        <f t="shared" si="11"/>
        <v>41329</v>
      </c>
      <c r="W8" s="39"/>
      <c r="X8" s="62" t="str">
        <f>IF($A$38=1,INT((Z8-SUM(MOD(DATE(YEAR(Z8-MOD(Z8-2,7)+3),1,2),{1E+99;7})*{1;-1})+5)/7),"")</f>
        <v/>
      </c>
      <c r="Y8" s="39"/>
      <c r="Z8" s="45">
        <f t="shared" si="12"/>
        <v>41351</v>
      </c>
      <c r="AA8" s="46">
        <f t="shared" si="13"/>
        <v>41352</v>
      </c>
      <c r="AB8" s="46">
        <f t="shared" ref="AB8:AF8" si="18">AA8+1</f>
        <v>41353</v>
      </c>
      <c r="AC8" s="46">
        <f t="shared" si="18"/>
        <v>41354</v>
      </c>
      <c r="AD8" s="46">
        <f t="shared" si="18"/>
        <v>41355</v>
      </c>
      <c r="AE8" s="46">
        <f t="shared" si="18"/>
        <v>41356</v>
      </c>
      <c r="AF8" s="47">
        <f t="shared" si="18"/>
        <v>41357</v>
      </c>
      <c r="AG8" s="56"/>
      <c r="AH8" s="62" t="str">
        <f>IF($A$38=1,INT((AJ8-SUM(MOD(DATE(YEAR(AJ8-MOD(AJ8-2,7)+3),1,2),{1E+99;7})*{1;-1})+5)/7),"")</f>
        <v/>
      </c>
      <c r="AI8" s="39"/>
      <c r="AJ8" s="45">
        <f t="shared" si="14"/>
        <v>41386</v>
      </c>
      <c r="AK8" s="46">
        <f t="shared" si="15"/>
        <v>41387</v>
      </c>
      <c r="AL8" s="46">
        <f t="shared" ref="AL8:AP8" si="19">AK8+1</f>
        <v>41388</v>
      </c>
      <c r="AM8" s="46">
        <f t="shared" si="19"/>
        <v>41389</v>
      </c>
      <c r="AN8" s="46">
        <f t="shared" si="19"/>
        <v>41390</v>
      </c>
      <c r="AO8" s="46">
        <f t="shared" si="19"/>
        <v>41391</v>
      </c>
      <c r="AP8" s="47">
        <f t="shared" si="19"/>
        <v>41392</v>
      </c>
      <c r="AQ8" s="13"/>
      <c r="AR8" s="14"/>
      <c r="AS8" s="14"/>
      <c r="AT8" s="14"/>
      <c r="AU8" s="14"/>
      <c r="AV8" s="9" t="e">
        <f>IF(#REF!&gt;0,DAY(#REF!),"")</f>
        <v>#REF!</v>
      </c>
      <c r="AW8" s="10" t="e">
        <f>IF(#REF!&gt;0,MONTH(#REF!),"")</f>
        <v>#REF!</v>
      </c>
      <c r="AX8" s="11" t="e">
        <f>IF(#REF!&gt;0,DATE($A$2,AW8,AV8),"")</f>
        <v>#REF!</v>
      </c>
      <c r="AY8" s="9" t="e">
        <f>IF(#REF!&gt;0,DAY(#REF!),"")</f>
        <v>#REF!</v>
      </c>
      <c r="AZ8" s="10" t="e">
        <f>IF(#REF!&gt;0,MONTH(#REF!),"")</f>
        <v>#REF!</v>
      </c>
      <c r="BA8" s="11" t="e">
        <f>IF(#REF!&gt;0,DATE($A$2,AZ8,AY8),"")</f>
        <v>#REF!</v>
      </c>
    </row>
    <row r="9" spans="1:53" x14ac:dyDescent="0.35">
      <c r="D9" s="62" t="str">
        <f>IF($A$38=1,INT((F9-SUM(MOD(DATE(YEAR(F9-MOD(F9-2,7)+3),1,2),{1E+99;7})*{1;-1})+5)/7),"")</f>
        <v/>
      </c>
      <c r="E9" s="13"/>
      <c r="F9" s="45">
        <f t="shared" si="8"/>
        <v>41302</v>
      </c>
      <c r="G9" s="46">
        <f t="shared" si="17"/>
        <v>41303</v>
      </c>
      <c r="H9" s="46">
        <f t="shared" si="17"/>
        <v>41304</v>
      </c>
      <c r="I9" s="46">
        <f t="shared" si="17"/>
        <v>41305</v>
      </c>
      <c r="J9" s="46">
        <f t="shared" si="17"/>
        <v>41306</v>
      </c>
      <c r="K9" s="46">
        <f t="shared" si="17"/>
        <v>41307</v>
      </c>
      <c r="L9" s="47">
        <f t="shared" si="17"/>
        <v>41308</v>
      </c>
      <c r="M9" s="39"/>
      <c r="N9" s="62" t="str">
        <f>IF($A$38=1,INT((P9-SUM(MOD(DATE(YEAR(P9-MOD(P9-2,7)+3),1,2),{1E+99;7})*{1;-1})+5)/7),"")</f>
        <v/>
      </c>
      <c r="O9" s="39"/>
      <c r="P9" s="45">
        <f t="shared" si="10"/>
        <v>41330</v>
      </c>
      <c r="Q9" s="46">
        <f t="shared" si="11"/>
        <v>41331</v>
      </c>
      <c r="R9" s="46">
        <f t="shared" si="11"/>
        <v>41332</v>
      </c>
      <c r="S9" s="46">
        <f t="shared" si="11"/>
        <v>41333</v>
      </c>
      <c r="T9" s="46">
        <f t="shared" si="11"/>
        <v>41334</v>
      </c>
      <c r="U9" s="46">
        <f t="shared" si="11"/>
        <v>41335</v>
      </c>
      <c r="V9" s="47">
        <f t="shared" si="11"/>
        <v>41336</v>
      </c>
      <c r="W9" s="39"/>
      <c r="X9" s="62" t="str">
        <f>IF($A$38=1,INT((Z9-SUM(MOD(DATE(YEAR(Z9-MOD(Z9-2,7)+3),1,2),{1E+99;7})*{1;-1})+5)/7),"")</f>
        <v/>
      </c>
      <c r="Y9" s="39"/>
      <c r="Z9" s="45">
        <f t="shared" si="12"/>
        <v>41358</v>
      </c>
      <c r="AA9" s="46">
        <f t="shared" si="13"/>
        <v>41359</v>
      </c>
      <c r="AB9" s="46">
        <f t="shared" ref="AB9:AF9" si="20">AA9+1</f>
        <v>41360</v>
      </c>
      <c r="AC9" s="46">
        <f t="shared" si="20"/>
        <v>41361</v>
      </c>
      <c r="AD9" s="46">
        <f t="shared" si="20"/>
        <v>41362</v>
      </c>
      <c r="AE9" s="46">
        <f t="shared" si="20"/>
        <v>41363</v>
      </c>
      <c r="AF9" s="47">
        <f t="shared" si="20"/>
        <v>41364</v>
      </c>
      <c r="AG9" s="56"/>
      <c r="AH9" s="62" t="str">
        <f>IF($A$38=1,INT((AJ9-SUM(MOD(DATE(YEAR(AJ9-MOD(AJ9-2,7)+3),1,2),{1E+99;7})*{1;-1})+5)/7),"")</f>
        <v/>
      </c>
      <c r="AI9" s="39"/>
      <c r="AJ9" s="45">
        <f t="shared" si="14"/>
        <v>41393</v>
      </c>
      <c r="AK9" s="46">
        <f t="shared" si="15"/>
        <v>41394</v>
      </c>
      <c r="AL9" s="46">
        <f t="shared" ref="AL9:AP9" si="21">AK9+1</f>
        <v>41395</v>
      </c>
      <c r="AM9" s="46">
        <f t="shared" si="21"/>
        <v>41396</v>
      </c>
      <c r="AN9" s="46">
        <f t="shared" si="21"/>
        <v>41397</v>
      </c>
      <c r="AO9" s="46">
        <f t="shared" si="21"/>
        <v>41398</v>
      </c>
      <c r="AP9" s="47">
        <f t="shared" si="21"/>
        <v>41399</v>
      </c>
      <c r="AQ9" s="13"/>
      <c r="AR9" s="14"/>
      <c r="AS9" s="14"/>
      <c r="AT9" s="14"/>
      <c r="AU9" s="14"/>
      <c r="AV9" s="9" t="e">
        <f>IF(#REF!&gt;0,DAY(#REF!),"")</f>
        <v>#REF!</v>
      </c>
      <c r="AW9" s="10" t="e">
        <f>IF(#REF!&gt;0,MONTH(#REF!),"")</f>
        <v>#REF!</v>
      </c>
      <c r="AX9" s="11" t="e">
        <f>IF(#REF!&gt;0,DATE($A$2,AW9,AV9),"")</f>
        <v>#REF!</v>
      </c>
      <c r="AY9" s="9" t="e">
        <f>IF(#REF!&gt;0,DAY(#REF!),"")</f>
        <v>#REF!</v>
      </c>
      <c r="AZ9" s="10" t="e">
        <f>IF(#REF!&gt;0,MONTH(#REF!),"")</f>
        <v>#REF!</v>
      </c>
      <c r="BA9" s="11" t="e">
        <f>IF(#REF!&gt;0,DATE($A$2,AZ9,AY9),"")</f>
        <v>#REF!</v>
      </c>
    </row>
    <row r="10" spans="1:53" x14ac:dyDescent="0.35">
      <c r="D10" s="62" t="str">
        <f>IF(OR($A$38=0,F10&gt;DATE($A$2,E4,31)),"",INT((F10-SUM(MOD(DATE(YEAR(F10-MOD(F10-2,7)+3),1,2),{1E+99;7})*{1;-1})+5)/7))</f>
        <v/>
      </c>
      <c r="E10" s="13"/>
      <c r="F10" s="48">
        <f t="shared" si="8"/>
        <v>41309</v>
      </c>
      <c r="G10" s="49">
        <f t="shared" si="17"/>
        <v>41310</v>
      </c>
      <c r="H10" s="49">
        <f t="shared" si="17"/>
        <v>41311</v>
      </c>
      <c r="I10" s="49">
        <f t="shared" si="17"/>
        <v>41312</v>
      </c>
      <c r="J10" s="49">
        <f t="shared" si="17"/>
        <v>41313</v>
      </c>
      <c r="K10" s="49">
        <f t="shared" si="17"/>
        <v>41314</v>
      </c>
      <c r="L10" s="50">
        <f t="shared" si="17"/>
        <v>41315</v>
      </c>
      <c r="M10" s="39"/>
      <c r="N10" s="62" t="str">
        <f>IF(OR($A$38=0,P10&gt;DATE($A$2,O4,A29)),"",INT((P10-SUM(MOD(DATE(YEAR(P10-MOD(P10-2,7)+3),1,2),{1E+99;7})*{1;-1})+5)/7))</f>
        <v/>
      </c>
      <c r="O10" s="39"/>
      <c r="P10" s="48">
        <f t="shared" si="10"/>
        <v>41337</v>
      </c>
      <c r="Q10" s="49">
        <f t="shared" si="11"/>
        <v>41338</v>
      </c>
      <c r="R10" s="49">
        <f t="shared" si="11"/>
        <v>41339</v>
      </c>
      <c r="S10" s="49">
        <f t="shared" si="11"/>
        <v>41340</v>
      </c>
      <c r="T10" s="49">
        <f t="shared" si="11"/>
        <v>41341</v>
      </c>
      <c r="U10" s="49">
        <f t="shared" si="11"/>
        <v>41342</v>
      </c>
      <c r="V10" s="50">
        <f t="shared" si="11"/>
        <v>41343</v>
      </c>
      <c r="W10" s="39"/>
      <c r="X10" s="62" t="str">
        <f>IF(OR($A$38=0,Z10&gt;DATE($A$2,Y4,31)),"",INT((Z10-SUM(MOD(DATE(YEAR(Z10-MOD(Z10-2,7)+3),1,2),{1E+99;7})*{1;-1})+5)/7))</f>
        <v/>
      </c>
      <c r="Y10" s="39"/>
      <c r="Z10" s="48">
        <f t="shared" si="12"/>
        <v>41365</v>
      </c>
      <c r="AA10" s="49">
        <f t="shared" si="13"/>
        <v>41366</v>
      </c>
      <c r="AB10" s="49">
        <f t="shared" ref="AB10:AF10" si="22">AA10+1</f>
        <v>41367</v>
      </c>
      <c r="AC10" s="49">
        <f t="shared" si="22"/>
        <v>41368</v>
      </c>
      <c r="AD10" s="49">
        <f t="shared" si="22"/>
        <v>41369</v>
      </c>
      <c r="AE10" s="49">
        <f t="shared" si="22"/>
        <v>41370</v>
      </c>
      <c r="AF10" s="50">
        <f t="shared" si="22"/>
        <v>41371</v>
      </c>
      <c r="AG10" s="56"/>
      <c r="AH10" s="62" t="str">
        <f>IF(OR($A$38=0,AJ10&gt;DATE($A$2,AI4,30)),"",INT((AJ10-SUM(MOD(DATE(YEAR(AJ10-MOD(AJ10-2,7)+3),1,2),{1E+99;7})*{1;-1})+5)/7))</f>
        <v/>
      </c>
      <c r="AI10" s="39"/>
      <c r="AJ10" s="48">
        <f t="shared" si="14"/>
        <v>41400</v>
      </c>
      <c r="AK10" s="49">
        <f t="shared" si="15"/>
        <v>41401</v>
      </c>
      <c r="AL10" s="49">
        <f t="shared" ref="AL10:AP10" si="23">AK10+1</f>
        <v>41402</v>
      </c>
      <c r="AM10" s="49">
        <f t="shared" si="23"/>
        <v>41403</v>
      </c>
      <c r="AN10" s="49">
        <f t="shared" si="23"/>
        <v>41404</v>
      </c>
      <c r="AO10" s="49">
        <f t="shared" si="23"/>
        <v>41405</v>
      </c>
      <c r="AP10" s="50">
        <f t="shared" si="23"/>
        <v>41406</v>
      </c>
      <c r="AQ10" s="13"/>
      <c r="AR10" s="14"/>
      <c r="AS10" s="14"/>
      <c r="AT10" s="14"/>
      <c r="AU10" s="14"/>
      <c r="AV10" s="9" t="e">
        <f>IF(#REF!&gt;0,DAY(#REF!),"")</f>
        <v>#REF!</v>
      </c>
      <c r="AW10" s="10" t="e">
        <f>IF(#REF!&gt;0,MONTH(#REF!),"")</f>
        <v>#REF!</v>
      </c>
      <c r="AX10" s="11" t="e">
        <f>IF(#REF!&gt;0,DATE($A$2,AW10,AV10),"")</f>
        <v>#REF!</v>
      </c>
      <c r="AY10" s="9" t="e">
        <f>IF(#REF!&gt;0,DAY(#REF!),"")</f>
        <v>#REF!</v>
      </c>
      <c r="AZ10" s="10" t="e">
        <f>IF(#REF!&gt;0,MONTH(#REF!),"")</f>
        <v>#REF!</v>
      </c>
      <c r="BA10" s="11" t="e">
        <f>IF(#REF!&gt;0,DATE($A$2,AZ10,AY10),"")</f>
        <v>#REF!</v>
      </c>
    </row>
    <row r="11" spans="1:53" x14ac:dyDescent="0.35">
      <c r="E11" s="13"/>
      <c r="F11" s="13"/>
      <c r="G11" s="13"/>
      <c r="H11" s="13"/>
      <c r="I11" s="13"/>
      <c r="J11" s="13"/>
      <c r="K11" s="13"/>
      <c r="L11" s="13"/>
      <c r="M11" s="36"/>
      <c r="N11" s="62"/>
      <c r="O11" s="36"/>
      <c r="P11" s="13"/>
      <c r="Q11" s="13"/>
      <c r="R11" s="13"/>
      <c r="S11" s="13"/>
      <c r="T11" s="13"/>
      <c r="U11" s="13"/>
      <c r="V11" s="13"/>
      <c r="W11" s="41"/>
      <c r="X11" s="63"/>
      <c r="Y11" s="41"/>
      <c r="Z11" s="13"/>
      <c r="AA11" s="13"/>
      <c r="AB11" s="13"/>
      <c r="AC11" s="13"/>
      <c r="AD11" s="13"/>
      <c r="AE11" s="13"/>
      <c r="AF11" s="13"/>
      <c r="AG11" s="41"/>
      <c r="AH11" s="63"/>
      <c r="AI11" s="41"/>
      <c r="AJ11" s="13"/>
      <c r="AK11" s="13"/>
      <c r="AL11" s="13"/>
      <c r="AM11" s="13"/>
      <c r="AN11" s="13"/>
      <c r="AO11" s="13"/>
      <c r="AP11" s="13"/>
      <c r="AQ11" s="13"/>
      <c r="AR11" s="14"/>
      <c r="AS11" s="14"/>
      <c r="AT11" s="14"/>
      <c r="AU11" s="14"/>
      <c r="AV11" s="9" t="e">
        <f>IF(#REF!&gt;0,DAY(#REF!),"")</f>
        <v>#REF!</v>
      </c>
      <c r="AW11" s="10" t="e">
        <f>IF(#REF!&gt;0,MONTH(#REF!),"")</f>
        <v>#REF!</v>
      </c>
      <c r="AX11" s="11" t="e">
        <f>IF(#REF!&gt;0,DATE($A$2,AW11,AV11),"")</f>
        <v>#REF!</v>
      </c>
      <c r="AY11" s="9" t="e">
        <f>IF(#REF!&gt;0,DAY(#REF!),"")</f>
        <v>#REF!</v>
      </c>
      <c r="AZ11" s="10" t="e">
        <f>IF(#REF!&gt;0,MONTH(#REF!),"")</f>
        <v>#REF!</v>
      </c>
      <c r="BA11" s="11" t="e">
        <f>IF(#REF!&gt;0,DATE($A$2,AZ11,AY11),"")</f>
        <v>#REF!</v>
      </c>
    </row>
    <row r="12" spans="1:53" ht="20.100000000000001" customHeight="1" x14ac:dyDescent="0.35">
      <c r="B12" s="74" t="s">
        <v>383</v>
      </c>
      <c r="C12" s="74"/>
      <c r="E12" s="19"/>
      <c r="F12" s="80" t="str">
        <f>PROPER(TEXT(DATE($A$2,5,1),"mmmm aaa"))</f>
        <v>Mai 2013</v>
      </c>
      <c r="G12" s="80"/>
      <c r="H12" s="80"/>
      <c r="I12" s="80"/>
      <c r="J12" s="80"/>
      <c r="K12" s="80"/>
      <c r="L12" s="81"/>
      <c r="M12" s="35"/>
      <c r="N12" s="66"/>
      <c r="O12" s="55"/>
      <c r="P12" s="82" t="str">
        <f>PROPER(TEXT(DATE($A$2,6,1),"mmmm aaa"))</f>
        <v>Juin 2013</v>
      </c>
      <c r="Q12" s="80"/>
      <c r="R12" s="80"/>
      <c r="S12" s="80"/>
      <c r="T12" s="80"/>
      <c r="U12" s="80"/>
      <c r="V12" s="81"/>
      <c r="W12" s="35"/>
      <c r="X12" s="66"/>
      <c r="Y12" s="55"/>
      <c r="Z12" s="82" t="str">
        <f>PROPER(TEXT(DATE($A$2,7,1),"mmmm aaa"))</f>
        <v>Juillet 2013</v>
      </c>
      <c r="AA12" s="80"/>
      <c r="AB12" s="80"/>
      <c r="AC12" s="80"/>
      <c r="AD12" s="80"/>
      <c r="AE12" s="80"/>
      <c r="AF12" s="81"/>
      <c r="AG12" s="35"/>
      <c r="AH12" s="66"/>
      <c r="AI12" s="55"/>
      <c r="AJ12" s="82" t="str">
        <f>PROPER(TEXT(DATE($A$2,8,1),"mmmm aaa"))</f>
        <v>Août 2013</v>
      </c>
      <c r="AK12" s="80"/>
      <c r="AL12" s="80"/>
      <c r="AM12" s="80"/>
      <c r="AN12" s="80"/>
      <c r="AO12" s="80"/>
      <c r="AP12" s="80"/>
      <c r="AQ12" s="13"/>
      <c r="AR12" s="34">
        <f>$A$2</f>
        <v>2013</v>
      </c>
      <c r="AS12" s="34">
        <f>$A$2</f>
        <v>2013</v>
      </c>
      <c r="AT12" s="34">
        <f>$A$2</f>
        <v>2013</v>
      </c>
      <c r="AU12" s="34">
        <f>$A$2</f>
        <v>2013</v>
      </c>
      <c r="AV12" s="9" t="e">
        <f>IF(#REF!&gt;0,DAY(#REF!),"")</f>
        <v>#REF!</v>
      </c>
      <c r="AW12" s="10" t="e">
        <f>IF(#REF!&gt;0,MONTH(#REF!),"")</f>
        <v>#REF!</v>
      </c>
      <c r="AX12" s="11" t="e">
        <f>IF(#REF!&gt;0,DATE($A$2,AW12,AV12),"")</f>
        <v>#REF!</v>
      </c>
      <c r="AY12" s="9" t="e">
        <f>IF(#REF!&gt;0,DAY(#REF!),"")</f>
        <v>#REF!</v>
      </c>
      <c r="AZ12" s="10" t="e">
        <f>IF(#REF!&gt;0,MONTH(#REF!),"")</f>
        <v>#REF!</v>
      </c>
      <c r="BA12" s="11" t="e">
        <f>IF(#REF!&gt;0,DATE($A$2,AZ12,AY12),"")</f>
        <v>#REF!</v>
      </c>
    </row>
    <row r="13" spans="1:53" x14ac:dyDescent="0.35">
      <c r="B13" s="16" t="str">
        <f ca="1">PROPER(TEXT(TODAY(),"jjjj jj mmmm aaaa"))</f>
        <v>Dimanche 28 Juillet 2013</v>
      </c>
      <c r="C13" s="16"/>
      <c r="E13" s="13">
        <v>5</v>
      </c>
      <c r="F13" s="52" t="s">
        <v>0</v>
      </c>
      <c r="G13" s="52" t="s">
        <v>1</v>
      </c>
      <c r="H13" s="52" t="s">
        <v>2</v>
      </c>
      <c r="I13" s="52" t="s">
        <v>3</v>
      </c>
      <c r="J13" s="52" t="s">
        <v>4</v>
      </c>
      <c r="K13" s="52" t="s">
        <v>5</v>
      </c>
      <c r="L13" s="52" t="s">
        <v>6</v>
      </c>
      <c r="M13" s="54"/>
      <c r="N13" s="69"/>
      <c r="O13" s="67">
        <v>6</v>
      </c>
      <c r="P13" s="52" t="s">
        <v>0</v>
      </c>
      <c r="Q13" s="52" t="s">
        <v>1</v>
      </c>
      <c r="R13" s="52" t="s">
        <v>2</v>
      </c>
      <c r="S13" s="52" t="s">
        <v>3</v>
      </c>
      <c r="T13" s="52" t="s">
        <v>4</v>
      </c>
      <c r="U13" s="52" t="s">
        <v>5</v>
      </c>
      <c r="V13" s="52" t="s">
        <v>6</v>
      </c>
      <c r="W13" s="54"/>
      <c r="X13" s="69"/>
      <c r="Y13" s="67">
        <v>7</v>
      </c>
      <c r="Z13" s="52" t="s">
        <v>0</v>
      </c>
      <c r="AA13" s="52" t="s">
        <v>1</v>
      </c>
      <c r="AB13" s="52" t="s">
        <v>2</v>
      </c>
      <c r="AC13" s="52" t="s">
        <v>3</v>
      </c>
      <c r="AD13" s="52" t="s">
        <v>4</v>
      </c>
      <c r="AE13" s="52" t="s">
        <v>5</v>
      </c>
      <c r="AF13" s="52" t="s">
        <v>6</v>
      </c>
      <c r="AG13" s="54"/>
      <c r="AH13" s="69"/>
      <c r="AI13" s="67">
        <v>8</v>
      </c>
      <c r="AJ13" s="52" t="s">
        <v>0</v>
      </c>
      <c r="AK13" s="52" t="s">
        <v>1</v>
      </c>
      <c r="AL13" s="52" t="s">
        <v>2</v>
      </c>
      <c r="AM13" s="52" t="s">
        <v>3</v>
      </c>
      <c r="AN13" s="52" t="s">
        <v>4</v>
      </c>
      <c r="AO13" s="52" t="s">
        <v>5</v>
      </c>
      <c r="AP13" s="52" t="s">
        <v>6</v>
      </c>
      <c r="AQ13" s="16"/>
      <c r="AR13" s="14">
        <f>MONTH(F12)</f>
        <v>5</v>
      </c>
      <c r="AS13" s="14">
        <f>MONTH(P12)</f>
        <v>6</v>
      </c>
      <c r="AT13" s="14">
        <f>MONTH(Z12)</f>
        <v>7</v>
      </c>
      <c r="AU13" s="14">
        <f>MONTH(AJ12)</f>
        <v>8</v>
      </c>
      <c r="AV13" s="9" t="e">
        <f>IF(#REF!&gt;0,DAY(#REF!),"")</f>
        <v>#REF!</v>
      </c>
      <c r="AW13" s="10" t="e">
        <f>IF(#REF!&gt;0,MONTH(#REF!),"")</f>
        <v>#REF!</v>
      </c>
      <c r="AX13" s="11" t="e">
        <f>IF(#REF!&gt;0,DATE($A$2,AW13,AV13),"")</f>
        <v>#REF!</v>
      </c>
      <c r="AY13" s="9" t="e">
        <f>IF(#REF!&gt;0,DAY(#REF!),"")</f>
        <v>#REF!</v>
      </c>
      <c r="AZ13" s="10" t="e">
        <f>IF(#REF!&gt;0,MONTH(#REF!),"")</f>
        <v>#REF!</v>
      </c>
      <c r="BA13" s="11" t="e">
        <f>IF(#REF!&gt;0,DATE($A$2,AZ13,AY13),"")</f>
        <v>#REF!</v>
      </c>
    </row>
    <row r="14" spans="1:53" x14ac:dyDescent="0.35">
      <c r="A14" s="57">
        <f>WEEKNUM(F12,2)-(WEEKDAY(DATE(YEAR(F12),1,1),2)&gt;4)</f>
        <v>18</v>
      </c>
      <c r="B14" s="16" t="str">
        <f ca="1">IF(COUNTIF(Feries,A55)&gt;0,VLOOKUP(A55,BDD!$A$2:$B$15,2,0),"Fête de "&amp;VLOOKUP(A55,saints,3,0))</f>
        <v>Fête de Samson</v>
      </c>
      <c r="C14" s="16"/>
      <c r="D14" s="62" t="str">
        <f>IF($A$38=1,INT((F14-SUM(MOD(DATE(YEAR(F14-MOD(F14-2,7)+3),1,2),{1E+99;7})*{1;-1})+5)/7),"")</f>
        <v/>
      </c>
      <c r="E14" s="13"/>
      <c r="F14" s="42">
        <f>7*A14+DATE($A$2,1,3)-WEEKDAY(DATE(A2,1,3))-5</f>
        <v>41393</v>
      </c>
      <c r="G14" s="43">
        <f>F14+1</f>
        <v>41394</v>
      </c>
      <c r="H14" s="43">
        <f t="shared" ref="H14:L14" si="24">G14+1</f>
        <v>41395</v>
      </c>
      <c r="I14" s="43">
        <f t="shared" si="24"/>
        <v>41396</v>
      </c>
      <c r="J14" s="43">
        <f t="shared" si="24"/>
        <v>41397</v>
      </c>
      <c r="K14" s="43">
        <f t="shared" si="24"/>
        <v>41398</v>
      </c>
      <c r="L14" s="44">
        <f t="shared" si="24"/>
        <v>41399</v>
      </c>
      <c r="M14" s="39"/>
      <c r="N14" s="62" t="str">
        <f>IF($A$38=1,INT((P14-SUM(MOD(DATE(YEAR(P14-MOD(P14-2,7)+3),1,2),{1E+99;7})*{1;-1})+5)/7),"")</f>
        <v/>
      </c>
      <c r="O14" s="39"/>
      <c r="P14" s="42">
        <f>7*A15+DATE($A$2,1,3)-WEEKDAY(DATE($A$2,1,3))-5</f>
        <v>41421</v>
      </c>
      <c r="Q14" s="43">
        <f>P14+1</f>
        <v>41422</v>
      </c>
      <c r="R14" s="43">
        <f t="shared" ref="R14:AP15" si="25">Q14+1</f>
        <v>41423</v>
      </c>
      <c r="S14" s="43">
        <f t="shared" si="25"/>
        <v>41424</v>
      </c>
      <c r="T14" s="43">
        <f t="shared" si="25"/>
        <v>41425</v>
      </c>
      <c r="U14" s="43">
        <f t="shared" si="25"/>
        <v>41426</v>
      </c>
      <c r="V14" s="44">
        <f t="shared" si="25"/>
        <v>41427</v>
      </c>
      <c r="W14" s="39"/>
      <c r="X14" s="62" t="str">
        <f>IF($A$38=1,INT((Z14-SUM(MOD(DATE(YEAR(Z14-MOD(Z14-2,7)+3),1,2),{1E+99;7})*{1;-1})+5)/7),"")</f>
        <v/>
      </c>
      <c r="Y14" s="39"/>
      <c r="Z14" s="42">
        <f>7*A16+DATE($A$2,1,3)-WEEKDAY(DATE($A$2,1,3))-5</f>
        <v>41456</v>
      </c>
      <c r="AA14" s="43">
        <f t="shared" si="25"/>
        <v>41457</v>
      </c>
      <c r="AB14" s="43">
        <f t="shared" si="25"/>
        <v>41458</v>
      </c>
      <c r="AC14" s="43">
        <f t="shared" si="25"/>
        <v>41459</v>
      </c>
      <c r="AD14" s="43">
        <f t="shared" si="25"/>
        <v>41460</v>
      </c>
      <c r="AE14" s="43">
        <f t="shared" si="25"/>
        <v>41461</v>
      </c>
      <c r="AF14" s="44">
        <f t="shared" si="25"/>
        <v>41462</v>
      </c>
      <c r="AG14" s="39"/>
      <c r="AH14" s="62" t="str">
        <f>IF($A$38=1,INT((AJ14-SUM(MOD(DATE(YEAR(AJ14-MOD(AJ14-2,7)+3),1,2),{1E+99;7})*{1;-1})+5)/7),"")</f>
        <v/>
      </c>
      <c r="AI14" s="39"/>
      <c r="AJ14" s="42">
        <f>7*A17+DATE($A$2,1,3)-WEEKDAY(DATE($A$2,1,3))-5</f>
        <v>41484</v>
      </c>
      <c r="AK14" s="43">
        <f t="shared" si="25"/>
        <v>41485</v>
      </c>
      <c r="AL14" s="43">
        <f t="shared" si="25"/>
        <v>41486</v>
      </c>
      <c r="AM14" s="43">
        <f t="shared" si="25"/>
        <v>41487</v>
      </c>
      <c r="AN14" s="43">
        <f t="shared" si="25"/>
        <v>41488</v>
      </c>
      <c r="AO14" s="43">
        <f t="shared" si="25"/>
        <v>41489</v>
      </c>
      <c r="AP14" s="44">
        <f t="shared" si="25"/>
        <v>41490</v>
      </c>
      <c r="AQ14" s="13"/>
      <c r="AR14" s="15">
        <f>DATE(AR12,AR13,1)</f>
        <v>41395</v>
      </c>
      <c r="AS14" s="15">
        <f>DATE(AS12,AS13,1)</f>
        <v>41426</v>
      </c>
      <c r="AT14" s="15">
        <f>DATE(AT12,AT13,1)</f>
        <v>41456</v>
      </c>
      <c r="AU14" s="15">
        <f>DATE(AU12,AU13,1)</f>
        <v>41487</v>
      </c>
      <c r="AV14" s="9" t="e">
        <f>IF(#REF!&gt;0,DAY(#REF!),"")</f>
        <v>#REF!</v>
      </c>
      <c r="AW14" s="10" t="e">
        <f>IF(#REF!&gt;0,MONTH(#REF!),"")</f>
        <v>#REF!</v>
      </c>
      <c r="AX14" s="11" t="e">
        <f>IF(#REF!&gt;0,DATE($A$2,AW14,AV14),"")</f>
        <v>#REF!</v>
      </c>
      <c r="AY14" s="9" t="e">
        <f>IF(#REF!&gt;0,DAY(#REF!),"")</f>
        <v>#REF!</v>
      </c>
      <c r="AZ14" s="10" t="e">
        <f>IF(#REF!&gt;0,MONTH(#REF!),"")</f>
        <v>#REF!</v>
      </c>
      <c r="BA14" s="11" t="e">
        <f>IF(#REF!&gt;0,DATE($A$2,AZ14,AY14),"")</f>
        <v>#REF!</v>
      </c>
    </row>
    <row r="15" spans="1:53" s="2" customFormat="1" x14ac:dyDescent="0.35">
      <c r="A15" s="57">
        <f>WEEKNUM(P12,2)-(WEEKDAY(DATE(YEAR(P12),1,1),2)&gt;4)</f>
        <v>22</v>
      </c>
      <c r="D15" s="62" t="str">
        <f>IF($A$38=1,INT((F15-SUM(MOD(DATE(YEAR(F15-MOD(F15-2,7)+3),1,2),{1E+99;7})*{1;-1})+5)/7),"")</f>
        <v/>
      </c>
      <c r="E15" s="16"/>
      <c r="F15" s="45">
        <f>L14+1</f>
        <v>41400</v>
      </c>
      <c r="G15" s="46">
        <f>F15+1</f>
        <v>41401</v>
      </c>
      <c r="H15" s="46">
        <f t="shared" ref="H15:L15" si="26">G15+1</f>
        <v>41402</v>
      </c>
      <c r="I15" s="46">
        <f t="shared" si="26"/>
        <v>41403</v>
      </c>
      <c r="J15" s="46">
        <f t="shared" si="26"/>
        <v>41404</v>
      </c>
      <c r="K15" s="46">
        <f t="shared" si="26"/>
        <v>41405</v>
      </c>
      <c r="L15" s="47">
        <f t="shared" si="26"/>
        <v>41406</v>
      </c>
      <c r="M15" s="39"/>
      <c r="N15" s="62" t="str">
        <f>IF($A$38=1,INT((P15-SUM(MOD(DATE(YEAR(P15-MOD(P15-2,7)+3),1,2),{1E+99;7})*{1;-1})+5)/7),"")</f>
        <v/>
      </c>
      <c r="O15" s="39"/>
      <c r="P15" s="45">
        <f>V14+1</f>
        <v>41428</v>
      </c>
      <c r="Q15" s="46">
        <f>P15+1</f>
        <v>41429</v>
      </c>
      <c r="R15" s="46">
        <f t="shared" ref="R15:V15" si="27">Q15+1</f>
        <v>41430</v>
      </c>
      <c r="S15" s="46">
        <f t="shared" si="27"/>
        <v>41431</v>
      </c>
      <c r="T15" s="46">
        <f t="shared" si="27"/>
        <v>41432</v>
      </c>
      <c r="U15" s="46">
        <f t="shared" si="27"/>
        <v>41433</v>
      </c>
      <c r="V15" s="47">
        <f t="shared" si="27"/>
        <v>41434</v>
      </c>
      <c r="W15" s="39"/>
      <c r="X15" s="62" t="str">
        <f>IF($A$38=1,INT((Z15-SUM(MOD(DATE(YEAR(Z15-MOD(Z15-2,7)+3),1,2),{1E+99;7})*{1;-1})+5)/7),"")</f>
        <v/>
      </c>
      <c r="Y15" s="39"/>
      <c r="Z15" s="45">
        <f>AF14+1</f>
        <v>41463</v>
      </c>
      <c r="AA15" s="46">
        <f>Z15+1</f>
        <v>41464</v>
      </c>
      <c r="AB15" s="46">
        <f t="shared" ref="AB15:AF15" si="28">AA15+1</f>
        <v>41465</v>
      </c>
      <c r="AC15" s="46">
        <f t="shared" si="28"/>
        <v>41466</v>
      </c>
      <c r="AD15" s="46">
        <f t="shared" si="28"/>
        <v>41467</v>
      </c>
      <c r="AE15" s="46">
        <f t="shared" si="28"/>
        <v>41468</v>
      </c>
      <c r="AF15" s="47">
        <f t="shared" si="28"/>
        <v>41469</v>
      </c>
      <c r="AG15" s="39"/>
      <c r="AH15" s="62" t="str">
        <f>IF($A$38=1,INT((AJ15-SUM(MOD(DATE(YEAR(AJ15-MOD(AJ15-2,7)+3),1,2),{1E+99;7})*{1;-1})+5)/7),"")</f>
        <v/>
      </c>
      <c r="AI15" s="39"/>
      <c r="AJ15" s="45">
        <f>AP14+1</f>
        <v>41491</v>
      </c>
      <c r="AK15" s="46">
        <f t="shared" si="25"/>
        <v>41492</v>
      </c>
      <c r="AL15" s="46">
        <f t="shared" ref="AL15:AP15" si="29">AK15+1</f>
        <v>41493</v>
      </c>
      <c r="AM15" s="46">
        <f t="shared" si="29"/>
        <v>41494</v>
      </c>
      <c r="AN15" s="46">
        <f t="shared" si="29"/>
        <v>41495</v>
      </c>
      <c r="AO15" s="46">
        <f t="shared" si="29"/>
        <v>41496</v>
      </c>
      <c r="AP15" s="47">
        <f t="shared" si="29"/>
        <v>41497</v>
      </c>
      <c r="AQ15" s="13"/>
      <c r="AR15" s="15">
        <f>EOMONTH(AR14,0)</f>
        <v>41425</v>
      </c>
      <c r="AS15" s="15">
        <f>EOMONTH(AS14,0)</f>
        <v>41455</v>
      </c>
      <c r="AT15" s="15">
        <f>EOMONTH(AT14,0)</f>
        <v>41486</v>
      </c>
      <c r="AU15" s="15">
        <f>EOMONTH(AU14,0)</f>
        <v>41517</v>
      </c>
      <c r="AV15" s="9" t="e">
        <f>IF(#REF!&gt;0,DAY(#REF!),"")</f>
        <v>#REF!</v>
      </c>
      <c r="AW15" s="10" t="e">
        <f>IF(#REF!&gt;0,MONTH(#REF!),"")</f>
        <v>#REF!</v>
      </c>
      <c r="AX15" s="11" t="e">
        <f>IF(#REF!&gt;0,DATE($A$2,AW15,AV15),"")</f>
        <v>#REF!</v>
      </c>
      <c r="AY15" s="9" t="e">
        <f>IF(#REF!&gt;0,DAY(#REF!),"")</f>
        <v>#REF!</v>
      </c>
      <c r="AZ15" s="10" t="e">
        <f>IF(#REF!&gt;0,MONTH(#REF!),"")</f>
        <v>#REF!</v>
      </c>
      <c r="BA15" s="11" t="e">
        <f>IF(#REF!&gt;0,DATE($A$2,AZ15,AY15),"")</f>
        <v>#REF!</v>
      </c>
    </row>
    <row r="16" spans="1:53" x14ac:dyDescent="0.35">
      <c r="A16" s="57">
        <f>WEEKNUM(Z12,2)-(WEEKDAY(DATE(YEAR(Z12),1,1),2)&gt;4)</f>
        <v>27</v>
      </c>
      <c r="D16" s="62" t="str">
        <f>IF($A$38=1,INT((F16-SUM(MOD(DATE(YEAR(F16-MOD(F16-2,7)+3),1,2),{1E+99;7})*{1;-1})+5)/7),"")</f>
        <v/>
      </c>
      <c r="E16" s="13"/>
      <c r="F16" s="45">
        <f>L15+1</f>
        <v>41407</v>
      </c>
      <c r="G16" s="46">
        <f>F16+1</f>
        <v>41408</v>
      </c>
      <c r="H16" s="46">
        <f>G16+1</f>
        <v>41409</v>
      </c>
      <c r="I16" s="46">
        <f>H16+1</f>
        <v>41410</v>
      </c>
      <c r="J16" s="46">
        <f>I16+1</f>
        <v>41411</v>
      </c>
      <c r="K16" s="46">
        <f>J16+1</f>
        <v>41412</v>
      </c>
      <c r="L16" s="47">
        <f>K16+1</f>
        <v>41413</v>
      </c>
      <c r="M16" s="39"/>
      <c r="N16" s="62" t="str">
        <f>IF($A$38=1,INT((P16-SUM(MOD(DATE(YEAR(P16-MOD(P16-2,7)+3),1,2),{1E+99;7})*{1;-1})+5)/7),"")</f>
        <v/>
      </c>
      <c r="O16" s="39"/>
      <c r="P16" s="45">
        <f t="shared" ref="P16:P19" si="30">V15+1</f>
        <v>41435</v>
      </c>
      <c r="Q16" s="46">
        <f t="shared" ref="Q16:V19" si="31">P16+1</f>
        <v>41436</v>
      </c>
      <c r="R16" s="46">
        <f t="shared" si="31"/>
        <v>41437</v>
      </c>
      <c r="S16" s="46">
        <f t="shared" si="31"/>
        <v>41438</v>
      </c>
      <c r="T16" s="46">
        <f t="shared" si="31"/>
        <v>41439</v>
      </c>
      <c r="U16" s="46">
        <f t="shared" si="31"/>
        <v>41440</v>
      </c>
      <c r="V16" s="47">
        <f t="shared" si="31"/>
        <v>41441</v>
      </c>
      <c r="W16" s="39"/>
      <c r="X16" s="62" t="str">
        <f>IF($A$38=1,INT((Z16-SUM(MOD(DATE(YEAR(Z16-MOD(Z16-2,7)+3),1,2),{1E+99;7})*{1;-1})+5)/7),"")</f>
        <v/>
      </c>
      <c r="Y16" s="39"/>
      <c r="Z16" s="45">
        <f t="shared" ref="Z16:Z19" si="32">AF15+1</f>
        <v>41470</v>
      </c>
      <c r="AA16" s="46">
        <f t="shared" ref="AA16:AF19" si="33">Z16+1</f>
        <v>41471</v>
      </c>
      <c r="AB16" s="46">
        <f t="shared" si="33"/>
        <v>41472</v>
      </c>
      <c r="AC16" s="46">
        <f t="shared" si="33"/>
        <v>41473</v>
      </c>
      <c r="AD16" s="46">
        <f t="shared" si="33"/>
        <v>41474</v>
      </c>
      <c r="AE16" s="46">
        <f t="shared" si="33"/>
        <v>41475</v>
      </c>
      <c r="AF16" s="47">
        <f t="shared" si="33"/>
        <v>41476</v>
      </c>
      <c r="AG16" s="39"/>
      <c r="AH16" s="62" t="str">
        <f>IF($A$38=1,INT((AJ16-SUM(MOD(DATE(YEAR(AJ16-MOD(AJ16-2,7)+3),1,2),{1E+99;7})*{1;-1})+5)/7),"")</f>
        <v/>
      </c>
      <c r="AI16" s="39"/>
      <c r="AJ16" s="45">
        <f t="shared" ref="AJ16:AJ19" si="34">AP15+1</f>
        <v>41498</v>
      </c>
      <c r="AK16" s="46">
        <f t="shared" ref="AK16:AP16" si="35">AJ16+1</f>
        <v>41499</v>
      </c>
      <c r="AL16" s="46">
        <f t="shared" si="35"/>
        <v>41500</v>
      </c>
      <c r="AM16" s="46">
        <f t="shared" si="35"/>
        <v>41501</v>
      </c>
      <c r="AN16" s="46">
        <f t="shared" si="35"/>
        <v>41502</v>
      </c>
      <c r="AO16" s="46">
        <f t="shared" si="35"/>
        <v>41503</v>
      </c>
      <c r="AP16" s="47">
        <f t="shared" si="35"/>
        <v>41504</v>
      </c>
      <c r="AQ16" s="13"/>
      <c r="AR16" s="15"/>
      <c r="AS16" s="14"/>
      <c r="AT16" s="14"/>
      <c r="AU16" s="14"/>
      <c r="AV16" s="9" t="e">
        <f>IF(#REF!&gt;0,DAY(#REF!),"")</f>
        <v>#REF!</v>
      </c>
      <c r="AW16" s="10" t="e">
        <f>IF(#REF!&gt;0,MONTH(#REF!),"")</f>
        <v>#REF!</v>
      </c>
      <c r="AX16" s="11" t="e">
        <f>IF(#REF!&gt;0,DATE($A$2,AW16,AV16),"")</f>
        <v>#REF!</v>
      </c>
      <c r="AY16" s="9" t="e">
        <f>IF(#REF!&gt;0,DAY(#REF!),"")</f>
        <v>#REF!</v>
      </c>
      <c r="AZ16" s="10" t="e">
        <f>IF(#REF!&gt;0,MONTH(#REF!),"")</f>
        <v>#REF!</v>
      </c>
      <c r="BA16" s="11" t="e">
        <f>IF(#REF!&gt;0,DATE($A$2,AZ16,AY16),"")</f>
        <v>#REF!</v>
      </c>
    </row>
    <row r="17" spans="1:53" x14ac:dyDescent="0.35">
      <c r="A17" s="57">
        <f>WEEKNUM(AJ12,2)-(WEEKDAY(DATE(YEAR(AJ12),1,1),2)&gt;4)</f>
        <v>31</v>
      </c>
      <c r="D17" s="62" t="str">
        <f>IF($A$38=1,INT((F17-SUM(MOD(DATE(YEAR(F17-MOD(F17-2,7)+3),1,2),{1E+99;7})*{1;-1})+5)/7),"")</f>
        <v/>
      </c>
      <c r="E17" s="13"/>
      <c r="F17" s="45">
        <f>L16+1</f>
        <v>41414</v>
      </c>
      <c r="G17" s="46">
        <f t="shared" ref="G17:L17" si="36">F17+1</f>
        <v>41415</v>
      </c>
      <c r="H17" s="46">
        <f t="shared" si="36"/>
        <v>41416</v>
      </c>
      <c r="I17" s="46">
        <f t="shared" si="36"/>
        <v>41417</v>
      </c>
      <c r="J17" s="46">
        <f t="shared" si="36"/>
        <v>41418</v>
      </c>
      <c r="K17" s="46">
        <f t="shared" si="36"/>
        <v>41419</v>
      </c>
      <c r="L17" s="47">
        <f t="shared" si="36"/>
        <v>41420</v>
      </c>
      <c r="M17" s="39"/>
      <c r="N17" s="62" t="str">
        <f>IF($A$38=1,INT((P17-SUM(MOD(DATE(YEAR(P17-MOD(P17-2,7)+3),1,2),{1E+99;7})*{1;-1})+5)/7),"")</f>
        <v/>
      </c>
      <c r="O17" s="39"/>
      <c r="P17" s="45">
        <f t="shared" si="30"/>
        <v>41442</v>
      </c>
      <c r="Q17" s="46">
        <f t="shared" si="31"/>
        <v>41443</v>
      </c>
      <c r="R17" s="46">
        <f t="shared" si="31"/>
        <v>41444</v>
      </c>
      <c r="S17" s="46">
        <f t="shared" si="31"/>
        <v>41445</v>
      </c>
      <c r="T17" s="46">
        <f t="shared" si="31"/>
        <v>41446</v>
      </c>
      <c r="U17" s="46">
        <f t="shared" si="31"/>
        <v>41447</v>
      </c>
      <c r="V17" s="47">
        <f t="shared" si="31"/>
        <v>41448</v>
      </c>
      <c r="W17" s="39"/>
      <c r="X17" s="62" t="str">
        <f>IF($A$38=1,INT((Z17-SUM(MOD(DATE(YEAR(Z17-MOD(Z17-2,7)+3),1,2),{1E+99;7})*{1;-1})+5)/7),"")</f>
        <v/>
      </c>
      <c r="Y17" s="39"/>
      <c r="Z17" s="45">
        <f t="shared" si="32"/>
        <v>41477</v>
      </c>
      <c r="AA17" s="46">
        <f t="shared" si="33"/>
        <v>41478</v>
      </c>
      <c r="AB17" s="46">
        <f t="shared" si="33"/>
        <v>41479</v>
      </c>
      <c r="AC17" s="46">
        <f t="shared" si="33"/>
        <v>41480</v>
      </c>
      <c r="AD17" s="46">
        <f t="shared" si="33"/>
        <v>41481</v>
      </c>
      <c r="AE17" s="46">
        <f t="shared" si="33"/>
        <v>41482</v>
      </c>
      <c r="AF17" s="47">
        <f t="shared" si="33"/>
        <v>41483</v>
      </c>
      <c r="AG17" s="39"/>
      <c r="AH17" s="62" t="str">
        <f>IF($A$38=1,INT((AJ17-SUM(MOD(DATE(YEAR(AJ17-MOD(AJ17-2,7)+3),1,2),{1E+99;7})*{1;-1})+5)/7),"")</f>
        <v/>
      </c>
      <c r="AI17" s="39"/>
      <c r="AJ17" s="45">
        <f t="shared" si="34"/>
        <v>41505</v>
      </c>
      <c r="AK17" s="46">
        <f t="shared" ref="AK17:AP17" si="37">AJ17+1</f>
        <v>41506</v>
      </c>
      <c r="AL17" s="46">
        <f t="shared" si="37"/>
        <v>41507</v>
      </c>
      <c r="AM17" s="46">
        <f t="shared" si="37"/>
        <v>41508</v>
      </c>
      <c r="AN17" s="46">
        <f t="shared" si="37"/>
        <v>41509</v>
      </c>
      <c r="AO17" s="46">
        <f t="shared" si="37"/>
        <v>41510</v>
      </c>
      <c r="AP17" s="47">
        <f t="shared" si="37"/>
        <v>41511</v>
      </c>
      <c r="AQ17" s="13"/>
      <c r="AR17" s="14"/>
      <c r="AS17" s="14"/>
      <c r="AT17" s="14"/>
      <c r="AU17" s="14"/>
      <c r="AV17" s="9" t="e">
        <f>IF(#REF!&gt;0,DAY(#REF!),"")</f>
        <v>#REF!</v>
      </c>
      <c r="AW17" s="10" t="e">
        <f>IF(#REF!&gt;0,MONTH(#REF!),"")</f>
        <v>#REF!</v>
      </c>
      <c r="AX17" s="11" t="e">
        <f>IF(#REF!&gt;0,DATE($A$2,AW17,AV17),"")</f>
        <v>#REF!</v>
      </c>
      <c r="AY17" s="9" t="e">
        <f>IF(#REF!&gt;0,DAY(#REF!),"")</f>
        <v>#REF!</v>
      </c>
      <c r="AZ17" s="10" t="e">
        <f>IF(#REF!&gt;0,MONTH(#REF!),"")</f>
        <v>#REF!</v>
      </c>
      <c r="BA17" s="11" t="e">
        <f>IF(#REF!&gt;0,DATE($A$2,AZ17,AY17),"")</f>
        <v>#REF!</v>
      </c>
    </row>
    <row r="18" spans="1:53" x14ac:dyDescent="0.35">
      <c r="D18" s="62" t="str">
        <f>IF($A$38=1,INT((F18-SUM(MOD(DATE(YEAR(F18-MOD(F18-2,7)+3),1,2),{1E+99;7})*{1;-1})+5)/7),"")</f>
        <v/>
      </c>
      <c r="E18" s="13"/>
      <c r="F18" s="45">
        <f>L17+1</f>
        <v>41421</v>
      </c>
      <c r="G18" s="46">
        <f t="shared" ref="G18:L18" si="38">F18+1</f>
        <v>41422</v>
      </c>
      <c r="H18" s="46">
        <f t="shared" si="38"/>
        <v>41423</v>
      </c>
      <c r="I18" s="46">
        <f t="shared" si="38"/>
        <v>41424</v>
      </c>
      <c r="J18" s="46">
        <f t="shared" si="38"/>
        <v>41425</v>
      </c>
      <c r="K18" s="46">
        <f t="shared" si="38"/>
        <v>41426</v>
      </c>
      <c r="L18" s="47">
        <f t="shared" si="38"/>
        <v>41427</v>
      </c>
      <c r="M18" s="39"/>
      <c r="N18" s="62" t="str">
        <f>IF($A$38=1,INT((P18-SUM(MOD(DATE(YEAR(P18-MOD(P18-2,7)+3),1,2),{1E+99;7})*{1;-1})+5)/7),"")</f>
        <v/>
      </c>
      <c r="O18" s="39"/>
      <c r="P18" s="45">
        <f t="shared" si="30"/>
        <v>41449</v>
      </c>
      <c r="Q18" s="46">
        <f t="shared" si="31"/>
        <v>41450</v>
      </c>
      <c r="R18" s="46">
        <f t="shared" si="31"/>
        <v>41451</v>
      </c>
      <c r="S18" s="46">
        <f t="shared" si="31"/>
        <v>41452</v>
      </c>
      <c r="T18" s="46">
        <f t="shared" si="31"/>
        <v>41453</v>
      </c>
      <c r="U18" s="46">
        <f t="shared" si="31"/>
        <v>41454</v>
      </c>
      <c r="V18" s="47">
        <f t="shared" si="31"/>
        <v>41455</v>
      </c>
      <c r="W18" s="39"/>
      <c r="X18" s="62" t="str">
        <f>IF($A$38=1,INT((Z18-SUM(MOD(DATE(YEAR(Z18-MOD(Z18-2,7)+3),1,2),{1E+99;7})*{1;-1})+5)/7),"")</f>
        <v/>
      </c>
      <c r="Y18" s="39"/>
      <c r="Z18" s="45">
        <f t="shared" si="32"/>
        <v>41484</v>
      </c>
      <c r="AA18" s="46">
        <f t="shared" si="33"/>
        <v>41485</v>
      </c>
      <c r="AB18" s="46">
        <f t="shared" si="33"/>
        <v>41486</v>
      </c>
      <c r="AC18" s="46">
        <f t="shared" si="33"/>
        <v>41487</v>
      </c>
      <c r="AD18" s="46">
        <f t="shared" si="33"/>
        <v>41488</v>
      </c>
      <c r="AE18" s="46">
        <f t="shared" si="33"/>
        <v>41489</v>
      </c>
      <c r="AF18" s="47">
        <f t="shared" si="33"/>
        <v>41490</v>
      </c>
      <c r="AG18" s="39"/>
      <c r="AH18" s="62" t="str">
        <f>IF($A$38=1,INT((AJ18-SUM(MOD(DATE(YEAR(AJ18-MOD(AJ18-2,7)+3),1,2),{1E+99;7})*{1;-1})+5)/7),"")</f>
        <v/>
      </c>
      <c r="AI18" s="39"/>
      <c r="AJ18" s="45">
        <f t="shared" si="34"/>
        <v>41512</v>
      </c>
      <c r="AK18" s="46">
        <f t="shared" ref="AK18:AP18" si="39">AJ18+1</f>
        <v>41513</v>
      </c>
      <c r="AL18" s="46">
        <f t="shared" si="39"/>
        <v>41514</v>
      </c>
      <c r="AM18" s="46">
        <f t="shared" si="39"/>
        <v>41515</v>
      </c>
      <c r="AN18" s="46">
        <f t="shared" si="39"/>
        <v>41516</v>
      </c>
      <c r="AO18" s="46">
        <f t="shared" si="39"/>
        <v>41517</v>
      </c>
      <c r="AP18" s="47">
        <f t="shared" si="39"/>
        <v>41518</v>
      </c>
      <c r="AQ18" s="13"/>
      <c r="AR18" s="14"/>
      <c r="AS18" s="14"/>
      <c r="AT18" s="14"/>
      <c r="AU18" s="14"/>
      <c r="AV18" s="9" t="e">
        <f>IF(#REF!&gt;0,DAY(#REF!),"")</f>
        <v>#REF!</v>
      </c>
      <c r="AW18" s="10" t="e">
        <f>IF(#REF!&gt;0,MONTH(#REF!),"")</f>
        <v>#REF!</v>
      </c>
      <c r="AX18" s="11" t="e">
        <f>IF(#REF!&gt;0,DATE($A$2,AW18,AV18),"")</f>
        <v>#REF!</v>
      </c>
      <c r="AY18" s="9" t="e">
        <f>IF(#REF!&gt;0,DAY(#REF!),"")</f>
        <v>#REF!</v>
      </c>
      <c r="AZ18" s="10" t="e">
        <f>IF(#REF!&gt;0,MONTH(#REF!),"")</f>
        <v>#REF!</v>
      </c>
      <c r="BA18" s="11" t="e">
        <f>IF(#REF!&gt;0,DATE($A$2,AZ18,AY18),"")</f>
        <v>#REF!</v>
      </c>
    </row>
    <row r="19" spans="1:53" x14ac:dyDescent="0.35">
      <c r="D19" s="62" t="str">
        <f>IF(OR($A$38=0,F19&gt;DATE($A$2,E13,31)),"",INT((F19-SUM(MOD(DATE(YEAR(F19-MOD(F19-2,7)+3),1,2),{1E+99;7})*{1;-1})+5)/7))</f>
        <v/>
      </c>
      <c r="E19" s="13"/>
      <c r="F19" s="48">
        <f>L18+1</f>
        <v>41428</v>
      </c>
      <c r="G19" s="49">
        <f t="shared" ref="G19:L19" si="40">F19+1</f>
        <v>41429</v>
      </c>
      <c r="H19" s="49">
        <f t="shared" si="40"/>
        <v>41430</v>
      </c>
      <c r="I19" s="49">
        <f t="shared" si="40"/>
        <v>41431</v>
      </c>
      <c r="J19" s="49">
        <f t="shared" si="40"/>
        <v>41432</v>
      </c>
      <c r="K19" s="49">
        <f t="shared" si="40"/>
        <v>41433</v>
      </c>
      <c r="L19" s="50">
        <f t="shared" si="40"/>
        <v>41434</v>
      </c>
      <c r="M19" s="39"/>
      <c r="N19" s="62" t="str">
        <f>IF(OR($A$38=0,P19&gt;DATE($A$2,O13,30)),"",INT((P19-SUM(MOD(DATE(YEAR(P19-MOD(P19-2,7)+3),1,2),{1E+99;7})*{1;-1})+5)/7))</f>
        <v/>
      </c>
      <c r="O19" s="39"/>
      <c r="P19" s="48">
        <f t="shared" si="30"/>
        <v>41456</v>
      </c>
      <c r="Q19" s="49">
        <f t="shared" si="31"/>
        <v>41457</v>
      </c>
      <c r="R19" s="49">
        <f t="shared" si="31"/>
        <v>41458</v>
      </c>
      <c r="S19" s="49">
        <f t="shared" si="31"/>
        <v>41459</v>
      </c>
      <c r="T19" s="49">
        <f t="shared" si="31"/>
        <v>41460</v>
      </c>
      <c r="U19" s="49">
        <f t="shared" si="31"/>
        <v>41461</v>
      </c>
      <c r="V19" s="50">
        <f t="shared" si="31"/>
        <v>41462</v>
      </c>
      <c r="W19" s="39"/>
      <c r="X19" s="62" t="str">
        <f>IF(OR($A$38=0,Z19&gt;DATE($A$2,Y13,31)),"",INT((Z19-SUM(MOD(DATE(YEAR(Z19-MOD(Z19-2,7)+3),1,2),{1E+99;7})*{1;-1})+5)/7))</f>
        <v/>
      </c>
      <c r="Y19" s="39"/>
      <c r="Z19" s="48">
        <f t="shared" si="32"/>
        <v>41491</v>
      </c>
      <c r="AA19" s="49">
        <f t="shared" si="33"/>
        <v>41492</v>
      </c>
      <c r="AB19" s="49">
        <f t="shared" si="33"/>
        <v>41493</v>
      </c>
      <c r="AC19" s="49">
        <f t="shared" si="33"/>
        <v>41494</v>
      </c>
      <c r="AD19" s="49">
        <f t="shared" si="33"/>
        <v>41495</v>
      </c>
      <c r="AE19" s="49">
        <f t="shared" si="33"/>
        <v>41496</v>
      </c>
      <c r="AF19" s="50">
        <f t="shared" si="33"/>
        <v>41497</v>
      </c>
      <c r="AG19" s="39"/>
      <c r="AH19" s="62" t="str">
        <f>IF(OR($A$38=0,AJ19&gt;DATE($A$2,AI13,31)),"",INT((AJ19-SUM(MOD(DATE(YEAR(AJ19-MOD(AJ19-2,7)+3),1,2),{1E+99;7})*{1;-1})+5)/7))</f>
        <v/>
      </c>
      <c r="AI19" s="39"/>
      <c r="AJ19" s="48">
        <f t="shared" si="34"/>
        <v>41519</v>
      </c>
      <c r="AK19" s="49">
        <f t="shared" ref="AK19:AP19" si="41">AJ19+1</f>
        <v>41520</v>
      </c>
      <c r="AL19" s="49">
        <f t="shared" si="41"/>
        <v>41521</v>
      </c>
      <c r="AM19" s="49">
        <f t="shared" si="41"/>
        <v>41522</v>
      </c>
      <c r="AN19" s="49">
        <f t="shared" si="41"/>
        <v>41523</v>
      </c>
      <c r="AO19" s="49">
        <f t="shared" si="41"/>
        <v>41524</v>
      </c>
      <c r="AP19" s="50">
        <f t="shared" si="41"/>
        <v>41525</v>
      </c>
      <c r="AQ19" s="13"/>
      <c r="AR19" s="14"/>
      <c r="AS19" s="14"/>
      <c r="AT19" s="14"/>
      <c r="AU19" s="14"/>
      <c r="AV19" s="9" t="e">
        <f>IF(#REF!&gt;0,DAY(#REF!),"")</f>
        <v>#REF!</v>
      </c>
      <c r="AW19" s="10" t="e">
        <f>IF(#REF!&gt;0,MONTH(#REF!),"")</f>
        <v>#REF!</v>
      </c>
      <c r="AX19" s="11" t="e">
        <f>IF(#REF!&gt;0,DATE($A$2,AW19,AV19),"")</f>
        <v>#REF!</v>
      </c>
      <c r="AY19" s="9" t="e">
        <f>IF(#REF!&gt;0,DAY(#REF!),"")</f>
        <v>#REF!</v>
      </c>
      <c r="AZ19" s="10" t="e">
        <f>IF(#REF!&gt;0,MONTH(#REF!),"")</f>
        <v>#REF!</v>
      </c>
      <c r="BA19" s="11" t="e">
        <f>IF(#REF!&gt;0,DATE($A$2,AZ19,AY19),"")</f>
        <v>#REF!</v>
      </c>
    </row>
    <row r="20" spans="1:53" x14ac:dyDescent="0.35">
      <c r="E20" s="13"/>
      <c r="F20" s="17"/>
      <c r="G20" s="17"/>
      <c r="H20" s="17"/>
      <c r="I20" s="17"/>
      <c r="J20" s="17"/>
      <c r="K20" s="17"/>
      <c r="L20" s="17"/>
      <c r="M20" s="37"/>
      <c r="N20" s="62"/>
      <c r="O20" s="37"/>
      <c r="P20" s="17"/>
      <c r="Q20" s="17"/>
      <c r="R20" s="17"/>
      <c r="S20" s="17"/>
      <c r="T20" s="17"/>
      <c r="U20" s="17"/>
      <c r="V20" s="17"/>
      <c r="W20" s="37"/>
      <c r="X20" s="62"/>
      <c r="Y20" s="37"/>
      <c r="Z20" s="17"/>
      <c r="AA20" s="17"/>
      <c r="AB20" s="17"/>
      <c r="AC20" s="17"/>
      <c r="AD20" s="17"/>
      <c r="AE20" s="17"/>
      <c r="AF20" s="17"/>
      <c r="AG20" s="37"/>
      <c r="AH20" s="62"/>
      <c r="AI20" s="37"/>
      <c r="AJ20" s="17"/>
      <c r="AK20" s="17"/>
      <c r="AL20" s="17"/>
      <c r="AM20" s="17"/>
      <c r="AN20" s="17"/>
      <c r="AO20" s="17"/>
      <c r="AP20" s="17"/>
      <c r="AQ20" s="13"/>
      <c r="AR20" s="14"/>
      <c r="AS20" s="14"/>
      <c r="AT20" s="14"/>
      <c r="AU20" s="14"/>
      <c r="AV20" s="9" t="e">
        <f>IF(#REF!&gt;0,DAY(#REF!),"")</f>
        <v>#REF!</v>
      </c>
      <c r="AW20" s="10" t="e">
        <f>IF(#REF!&gt;0,MONTH(#REF!),"")</f>
        <v>#REF!</v>
      </c>
      <c r="AX20" s="11" t="e">
        <f>IF(#REF!&gt;0,DATE($A$2,AW20,AV20),"")</f>
        <v>#REF!</v>
      </c>
      <c r="AY20" s="9" t="e">
        <f>IF(#REF!&gt;0,DAY(#REF!),"")</f>
        <v>#REF!</v>
      </c>
      <c r="AZ20" s="10" t="e">
        <f>IF(#REF!&gt;0,MONTH(#REF!),"")</f>
        <v>#REF!</v>
      </c>
      <c r="BA20" s="11" t="e">
        <f>IF(#REF!&gt;0,DATE($A$2,AZ20,AY20),"")</f>
        <v>#REF!</v>
      </c>
    </row>
    <row r="21" spans="1:53" ht="20.100000000000001" customHeight="1" x14ac:dyDescent="0.35">
      <c r="E21" s="19"/>
      <c r="F21" s="80" t="str">
        <f>PROPER(TEXT(DATE($A$2,9,1),"mmmm aaa"))</f>
        <v>Septembre 2013</v>
      </c>
      <c r="G21" s="80"/>
      <c r="H21" s="80"/>
      <c r="I21" s="80"/>
      <c r="J21" s="80"/>
      <c r="K21" s="80"/>
      <c r="L21" s="81"/>
      <c r="M21" s="40"/>
      <c r="N21" s="65"/>
      <c r="O21" s="40"/>
      <c r="P21" s="82" t="str">
        <f>PROPER(TEXT(DATE($A$2,10,1),"mmmm aaa"))</f>
        <v>Octobre 2013</v>
      </c>
      <c r="Q21" s="80"/>
      <c r="R21" s="80"/>
      <c r="S21" s="80"/>
      <c r="T21" s="80"/>
      <c r="U21" s="80"/>
      <c r="V21" s="81"/>
      <c r="W21" s="40"/>
      <c r="X21" s="65"/>
      <c r="Y21" s="40"/>
      <c r="Z21" s="82" t="str">
        <f>PROPER(TEXT(DATE($A$2,11,1),"mmmm aaa"))</f>
        <v>Novembre 2013</v>
      </c>
      <c r="AA21" s="80"/>
      <c r="AB21" s="80"/>
      <c r="AC21" s="80"/>
      <c r="AD21" s="80"/>
      <c r="AE21" s="80"/>
      <c r="AF21" s="81"/>
      <c r="AG21" s="40"/>
      <c r="AH21" s="65"/>
      <c r="AI21" s="40"/>
      <c r="AJ21" s="82" t="str">
        <f>PROPER(TEXT(DATE($A$2,12,1),"mmmm aaa"))</f>
        <v>Décembre 2013</v>
      </c>
      <c r="AK21" s="80"/>
      <c r="AL21" s="80"/>
      <c r="AM21" s="80"/>
      <c r="AN21" s="80"/>
      <c r="AO21" s="80"/>
      <c r="AP21" s="80"/>
      <c r="AQ21" s="13"/>
      <c r="AR21" s="34">
        <f>$A$2</f>
        <v>2013</v>
      </c>
      <c r="AS21" s="34">
        <f>$A$2</f>
        <v>2013</v>
      </c>
      <c r="AT21" s="34">
        <f>$A$2</f>
        <v>2013</v>
      </c>
      <c r="AU21" s="34">
        <f>$A$2</f>
        <v>2013</v>
      </c>
      <c r="AV21" s="9" t="e">
        <f>IF(#REF!&gt;0,DAY(#REF!),"")</f>
        <v>#REF!</v>
      </c>
      <c r="AW21" s="10" t="e">
        <f>IF(#REF!&gt;0,MONTH(#REF!),"")</f>
        <v>#REF!</v>
      </c>
      <c r="AX21" s="11" t="e">
        <f>IF(#REF!&gt;0,DATE($A$2,AW21,AV21),"")</f>
        <v>#REF!</v>
      </c>
      <c r="AY21" s="9" t="e">
        <f>IF(#REF!&gt;0,DAY(#REF!),"")</f>
        <v>#REF!</v>
      </c>
      <c r="AZ21" s="10" t="e">
        <f>IF(#REF!&gt;0,MONTH(#REF!),"")</f>
        <v>#REF!</v>
      </c>
      <c r="BA21" s="11" t="e">
        <f>IF(#REF!&gt;0,DATE($A$2,AZ21,AY21),"")</f>
        <v>#REF!</v>
      </c>
    </row>
    <row r="22" spans="1:53" x14ac:dyDescent="0.35">
      <c r="A22" s="57">
        <f>WEEKNUM(F21,2)-(WEEKDAY(DATE(YEAR(F21),1,1),2)&gt;4)</f>
        <v>35</v>
      </c>
      <c r="B22" s="61" t="str">
        <f>IF(DATEDIF(DATE($A$2,1,1),DATE($A$2,12,31),"d")&gt;364,"Année bissextile, 366 jours",DATEDIF(DATE($A$2,1,1),DATE($A$2,12,31),"d")+1&amp;" jours dans l'année")</f>
        <v>365 jours dans l'année</v>
      </c>
      <c r="C22" s="61"/>
      <c r="E22" s="13">
        <v>9</v>
      </c>
      <c r="F22" s="52" t="s">
        <v>0</v>
      </c>
      <c r="G22" s="52" t="s">
        <v>1</v>
      </c>
      <c r="H22" s="52" t="s">
        <v>2</v>
      </c>
      <c r="I22" s="52" t="s">
        <v>3</v>
      </c>
      <c r="J22" s="52" t="s">
        <v>4</v>
      </c>
      <c r="K22" s="52" t="s">
        <v>5</v>
      </c>
      <c r="L22" s="52" t="s">
        <v>6</v>
      </c>
      <c r="M22" s="54"/>
      <c r="N22" s="69"/>
      <c r="O22" s="67">
        <v>10</v>
      </c>
      <c r="P22" s="52" t="s">
        <v>0</v>
      </c>
      <c r="Q22" s="52" t="s">
        <v>1</v>
      </c>
      <c r="R22" s="52" t="s">
        <v>2</v>
      </c>
      <c r="S22" s="52" t="s">
        <v>3</v>
      </c>
      <c r="T22" s="52" t="s">
        <v>4</v>
      </c>
      <c r="U22" s="52" t="s">
        <v>5</v>
      </c>
      <c r="V22" s="52" t="s">
        <v>6</v>
      </c>
      <c r="W22" s="54"/>
      <c r="X22" s="69"/>
      <c r="Y22" s="67">
        <v>11</v>
      </c>
      <c r="Z22" s="52" t="s">
        <v>0</v>
      </c>
      <c r="AA22" s="52" t="s">
        <v>1</v>
      </c>
      <c r="AB22" s="52" t="s">
        <v>2</v>
      </c>
      <c r="AC22" s="52" t="s">
        <v>3</v>
      </c>
      <c r="AD22" s="52" t="s">
        <v>4</v>
      </c>
      <c r="AE22" s="52" t="s">
        <v>5</v>
      </c>
      <c r="AF22" s="52" t="s">
        <v>6</v>
      </c>
      <c r="AG22" s="54"/>
      <c r="AH22" s="69"/>
      <c r="AI22" s="67">
        <v>12</v>
      </c>
      <c r="AJ22" s="52" t="s">
        <v>0</v>
      </c>
      <c r="AK22" s="52" t="s">
        <v>1</v>
      </c>
      <c r="AL22" s="52" t="s">
        <v>2</v>
      </c>
      <c r="AM22" s="52" t="s">
        <v>3</v>
      </c>
      <c r="AN22" s="52" t="s">
        <v>4</v>
      </c>
      <c r="AO22" s="52" t="s">
        <v>5</v>
      </c>
      <c r="AP22" s="52" t="s">
        <v>6</v>
      </c>
      <c r="AQ22" s="16"/>
      <c r="AR22" s="14">
        <f>MONTH(F21)</f>
        <v>9</v>
      </c>
      <c r="AS22" s="14">
        <f>MONTH(P21)</f>
        <v>10</v>
      </c>
      <c r="AT22" s="14">
        <f>MONTH(Z21)</f>
        <v>11</v>
      </c>
      <c r="AU22" s="14">
        <f>MONTH(AJ21)</f>
        <v>12</v>
      </c>
      <c r="AV22" s="9" t="e">
        <f>IF(#REF!&gt;0,DAY(#REF!),"")</f>
        <v>#REF!</v>
      </c>
      <c r="AW22" s="10" t="e">
        <f>IF(#REF!&gt;0,MONTH(#REF!),"")</f>
        <v>#REF!</v>
      </c>
      <c r="AX22" s="11" t="e">
        <f>IF(#REF!&gt;0,DATE($A$2,AW22,AV22),"")</f>
        <v>#REF!</v>
      </c>
      <c r="AY22" s="9" t="e">
        <f>IF(#REF!&gt;0,DAY(#REF!),"")</f>
        <v>#REF!</v>
      </c>
      <c r="AZ22" s="10" t="e">
        <f>IF(#REF!&gt;0,MONTH(#REF!),"")</f>
        <v>#REF!</v>
      </c>
      <c r="BA22" s="11" t="e">
        <f>IF(#REF!&gt;0,DATE($A$2,AZ22,AY22),"")</f>
        <v>#REF!</v>
      </c>
    </row>
    <row r="23" spans="1:53" x14ac:dyDescent="0.35">
      <c r="A23" s="57">
        <f>WEEKNUM(P21,2)-(WEEKDAY(DATE(YEAR(P21),1,1),2)&gt;4)</f>
        <v>40</v>
      </c>
      <c r="B23" s="61" t="str">
        <f ca="1">NETWORKDAYS.INTL(DATE($A$2,1,1),DATE($A$2,12,31),1,Feries)&amp;" jours ouvrés"</f>
        <v>251 jours ouvrés</v>
      </c>
      <c r="C23" s="61"/>
      <c r="D23" s="62" t="str">
        <f>IF($A$38=1,INT((F23-SUM(MOD(DATE(YEAR(F23-MOD(F23-2,7)+3),1,2),{1E+99;7})*{1;-1})+5)/7),"")</f>
        <v/>
      </c>
      <c r="E23" s="13"/>
      <c r="F23" s="42">
        <f>7*A22+DATE($A$2,1,3)-WEEKDAY(DATE($A$2,1,3))-5</f>
        <v>41512</v>
      </c>
      <c r="G23" s="43">
        <f>F23+1</f>
        <v>41513</v>
      </c>
      <c r="H23" s="43">
        <f t="shared" ref="H23:L23" si="42">G23+1</f>
        <v>41514</v>
      </c>
      <c r="I23" s="43">
        <f t="shared" si="42"/>
        <v>41515</v>
      </c>
      <c r="J23" s="43">
        <f t="shared" si="42"/>
        <v>41516</v>
      </c>
      <c r="K23" s="43">
        <f t="shared" si="42"/>
        <v>41517</v>
      </c>
      <c r="L23" s="44">
        <f t="shared" si="42"/>
        <v>41518</v>
      </c>
      <c r="M23" s="39"/>
      <c r="N23" s="62" t="str">
        <f>IF($A$38=1,INT((P23-SUM(MOD(DATE(YEAR(P23-MOD(P23-2,7)+3),1,2),{1E+99;7})*{1;-1})+5)/7),"")</f>
        <v/>
      </c>
      <c r="O23" s="39"/>
      <c r="P23" s="42">
        <f>7*A23+DATE($A$2,1,3)-WEEKDAY(DATE($A$2,1,3))-5</f>
        <v>41547</v>
      </c>
      <c r="Q23" s="43">
        <f>P23+1</f>
        <v>41548</v>
      </c>
      <c r="R23" s="43">
        <f t="shared" ref="R23:V23" si="43">Q23+1</f>
        <v>41549</v>
      </c>
      <c r="S23" s="43">
        <f t="shared" si="43"/>
        <v>41550</v>
      </c>
      <c r="T23" s="43">
        <f t="shared" si="43"/>
        <v>41551</v>
      </c>
      <c r="U23" s="43">
        <f t="shared" si="43"/>
        <v>41552</v>
      </c>
      <c r="V23" s="44">
        <f t="shared" si="43"/>
        <v>41553</v>
      </c>
      <c r="W23" s="39"/>
      <c r="X23" s="62" t="str">
        <f>IF($A$38=1,INT((Z23-SUM(MOD(DATE(YEAR(Z23-MOD(Z23-2,7)+3),1,2),{1E+99;7})*{1;-1})+5)/7),"")</f>
        <v/>
      </c>
      <c r="Y23" s="39"/>
      <c r="Z23" s="42">
        <f>7*A24+DATE($A$2,1,3)-WEEKDAY(DATE($A$2,1,3))-5</f>
        <v>41575</v>
      </c>
      <c r="AA23" s="43">
        <f>Z23+1</f>
        <v>41576</v>
      </c>
      <c r="AB23" s="43">
        <f t="shared" ref="AB23:AF23" si="44">AA23+1</f>
        <v>41577</v>
      </c>
      <c r="AC23" s="43">
        <f t="shared" si="44"/>
        <v>41578</v>
      </c>
      <c r="AD23" s="43">
        <f t="shared" si="44"/>
        <v>41579</v>
      </c>
      <c r="AE23" s="43">
        <f t="shared" si="44"/>
        <v>41580</v>
      </c>
      <c r="AF23" s="44">
        <f t="shared" si="44"/>
        <v>41581</v>
      </c>
      <c r="AG23" s="39"/>
      <c r="AH23" s="62" t="str">
        <f>IF($A$38=1,INT((AJ23-SUM(MOD(DATE(YEAR(AJ23-MOD(AJ23-2,7)+3),1,2),{1E+99;7})*{1;-1})+5)/7),"")</f>
        <v/>
      </c>
      <c r="AI23" s="39"/>
      <c r="AJ23" s="42">
        <f>7*A25+DATE($A$2,1,3)-WEEKDAY(DATE($A$2,1,3))-5</f>
        <v>41603</v>
      </c>
      <c r="AK23" s="43">
        <f>AJ23+1</f>
        <v>41604</v>
      </c>
      <c r="AL23" s="43">
        <f t="shared" ref="AL23:AP23" si="45">AK23+1</f>
        <v>41605</v>
      </c>
      <c r="AM23" s="43">
        <f t="shared" si="45"/>
        <v>41606</v>
      </c>
      <c r="AN23" s="43">
        <f t="shared" si="45"/>
        <v>41607</v>
      </c>
      <c r="AO23" s="43">
        <f t="shared" si="45"/>
        <v>41608</v>
      </c>
      <c r="AP23" s="44">
        <f t="shared" si="45"/>
        <v>41609</v>
      </c>
      <c r="AQ23" s="13"/>
      <c r="AR23" s="15">
        <f>DATE(AR21,AR22,1)</f>
        <v>41518</v>
      </c>
      <c r="AS23" s="15">
        <f>DATE(AS21,AS22,1)</f>
        <v>41548</v>
      </c>
      <c r="AT23" s="15">
        <f>DATE(AT21,AT22,1)</f>
        <v>41579</v>
      </c>
      <c r="AU23" s="15">
        <f>DATE(AU21,AU22,1)</f>
        <v>41609</v>
      </c>
      <c r="AV23" s="9" t="e">
        <f>IF(#REF!&gt;0,DAY(#REF!),"")</f>
        <v>#REF!</v>
      </c>
      <c r="AW23" s="10" t="e">
        <f>IF(#REF!&gt;0,MONTH(#REF!),"")</f>
        <v>#REF!</v>
      </c>
      <c r="AX23" s="11" t="e">
        <f>IF(#REF!&gt;0,DATE($A$2,AW23,AV23),"")</f>
        <v>#REF!</v>
      </c>
      <c r="AY23" s="9" t="e">
        <f>IF(#REF!&gt;0,DAY(#REF!),"")</f>
        <v>#REF!</v>
      </c>
      <c r="AZ23" s="10" t="e">
        <f>IF(#REF!&gt;0,MONTH(#REF!),"")</f>
        <v>#REF!</v>
      </c>
      <c r="BA23" s="11" t="e">
        <f>IF(#REF!&gt;0,DATE($A$2,AZ23,AY23),"")</f>
        <v>#REF!</v>
      </c>
    </row>
    <row r="24" spans="1:53" s="2" customFormat="1" x14ac:dyDescent="0.35">
      <c r="A24" s="57">
        <f>WEEKNUM(Z21,2)-(WEEKDAY(DATE(YEAR(Z21),1,1),2)&gt;4)</f>
        <v>44</v>
      </c>
      <c r="B24" s="61" t="str">
        <f ca="1">NETWORKDAYS.INTL(DATE($A$2,1,1),DATE($A$2,12,31),1,Feries)-BDD!C18&amp;" jours ouvrés travaillables"</f>
        <v>244 jours ouvrés travaillables</v>
      </c>
      <c r="C24" s="61"/>
      <c r="D24" s="62" t="str">
        <f>IF($A$38=1,INT((F24-SUM(MOD(DATE(YEAR(F24-MOD(F24-2,7)+3),1,2),{1E+99;7})*{1;-1})+5)/7),"")</f>
        <v/>
      </c>
      <c r="E24" s="16"/>
      <c r="F24" s="45">
        <f>L23+1</f>
        <v>41519</v>
      </c>
      <c r="G24" s="46">
        <f>F24+1</f>
        <v>41520</v>
      </c>
      <c r="H24" s="46">
        <f t="shared" ref="H24:L24" si="46">G24+1</f>
        <v>41521</v>
      </c>
      <c r="I24" s="46">
        <f t="shared" si="46"/>
        <v>41522</v>
      </c>
      <c r="J24" s="46">
        <f t="shared" si="46"/>
        <v>41523</v>
      </c>
      <c r="K24" s="46">
        <f t="shared" si="46"/>
        <v>41524</v>
      </c>
      <c r="L24" s="47">
        <f t="shared" si="46"/>
        <v>41525</v>
      </c>
      <c r="M24" s="39"/>
      <c r="N24" s="62" t="str">
        <f>IF($A$38=1,INT((P24-SUM(MOD(DATE(YEAR(P24-MOD(P24-2,7)+3),1,2),{1E+99;7})*{1;-1})+5)/7),"")</f>
        <v/>
      </c>
      <c r="O24" s="39"/>
      <c r="P24" s="45">
        <f>V23+1</f>
        <v>41554</v>
      </c>
      <c r="Q24" s="46">
        <f>P24+1</f>
        <v>41555</v>
      </c>
      <c r="R24" s="46">
        <f t="shared" ref="R24:V24" si="47">Q24+1</f>
        <v>41556</v>
      </c>
      <c r="S24" s="46">
        <f t="shared" si="47"/>
        <v>41557</v>
      </c>
      <c r="T24" s="46">
        <f t="shared" si="47"/>
        <v>41558</v>
      </c>
      <c r="U24" s="46">
        <f t="shared" si="47"/>
        <v>41559</v>
      </c>
      <c r="V24" s="47">
        <f t="shared" si="47"/>
        <v>41560</v>
      </c>
      <c r="W24" s="39"/>
      <c r="X24" s="62" t="str">
        <f>IF($A$38=1,INT((Z24-SUM(MOD(DATE(YEAR(Z24-MOD(Z24-2,7)+3),1,2),{1E+99;7})*{1;-1})+5)/7),"")</f>
        <v/>
      </c>
      <c r="Y24" s="39"/>
      <c r="Z24" s="45">
        <f>AF23+1</f>
        <v>41582</v>
      </c>
      <c r="AA24" s="46">
        <f>Z24+1</f>
        <v>41583</v>
      </c>
      <c r="AB24" s="46">
        <f t="shared" ref="AB24:AF24" si="48">AA24+1</f>
        <v>41584</v>
      </c>
      <c r="AC24" s="46">
        <f t="shared" si="48"/>
        <v>41585</v>
      </c>
      <c r="AD24" s="46">
        <f t="shared" si="48"/>
        <v>41586</v>
      </c>
      <c r="AE24" s="46">
        <f t="shared" si="48"/>
        <v>41587</v>
      </c>
      <c r="AF24" s="47">
        <f t="shared" si="48"/>
        <v>41588</v>
      </c>
      <c r="AG24" s="39"/>
      <c r="AH24" s="62" t="str">
        <f>IF($A$38=1,INT((AJ24-SUM(MOD(DATE(YEAR(AJ24-MOD(AJ24-2,7)+3),1,2),{1E+99;7})*{1;-1})+5)/7),"")</f>
        <v/>
      </c>
      <c r="AI24" s="39"/>
      <c r="AJ24" s="45">
        <f>AP23+1</f>
        <v>41610</v>
      </c>
      <c r="AK24" s="46">
        <f>AJ24+1</f>
        <v>41611</v>
      </c>
      <c r="AL24" s="46">
        <f t="shared" ref="AL24:AP24" si="49">AK24+1</f>
        <v>41612</v>
      </c>
      <c r="AM24" s="46">
        <f t="shared" si="49"/>
        <v>41613</v>
      </c>
      <c r="AN24" s="46">
        <f t="shared" si="49"/>
        <v>41614</v>
      </c>
      <c r="AO24" s="46">
        <f t="shared" si="49"/>
        <v>41615</v>
      </c>
      <c r="AP24" s="47">
        <f t="shared" si="49"/>
        <v>41616</v>
      </c>
      <c r="AQ24" s="13"/>
      <c r="AR24" s="15">
        <f>EOMONTH(AR23,0)</f>
        <v>41547</v>
      </c>
      <c r="AS24" s="15">
        <f>EOMONTH(AS23,0)</f>
        <v>41578</v>
      </c>
      <c r="AT24" s="15">
        <f>EOMONTH(AT23,0)</f>
        <v>41608</v>
      </c>
      <c r="AU24" s="15">
        <f>EOMONTH(AU23,0)</f>
        <v>41639</v>
      </c>
      <c r="AV24" s="1"/>
      <c r="AW24" s="1"/>
      <c r="AX24" s="1"/>
      <c r="AY24" s="1"/>
      <c r="AZ24" s="1"/>
      <c r="BA24" s="1"/>
    </row>
    <row r="25" spans="1:53" x14ac:dyDescent="0.35">
      <c r="A25" s="57">
        <f>WEEKNUM(AJ21,2)-(WEEKDAY(DATE(YEAR(AJ21),1,1),2)&gt;4)</f>
        <v>48</v>
      </c>
      <c r="B25" s="16" t="str">
        <f>IF(A42=14,BDD!C18+2&amp;" fériés en semaine",BDD!C18&amp;" fériés en semaine")</f>
        <v>7 fériés en semaine</v>
      </c>
      <c r="C25" s="16"/>
      <c r="D25" s="62" t="str">
        <f>IF($A$38=1,INT((F25-SUM(MOD(DATE(YEAR(F25-MOD(F25-2,7)+3),1,2),{1E+99;7})*{1;-1})+5)/7),"")</f>
        <v/>
      </c>
      <c r="E25" s="13"/>
      <c r="F25" s="45">
        <f t="shared" ref="F25:F28" si="50">L24+1</f>
        <v>41526</v>
      </c>
      <c r="G25" s="46">
        <f t="shared" ref="G25:L28" si="51">F25+1</f>
        <v>41527</v>
      </c>
      <c r="H25" s="46">
        <f t="shared" si="51"/>
        <v>41528</v>
      </c>
      <c r="I25" s="46">
        <f t="shared" si="51"/>
        <v>41529</v>
      </c>
      <c r="J25" s="46">
        <f t="shared" si="51"/>
        <v>41530</v>
      </c>
      <c r="K25" s="46">
        <f t="shared" si="51"/>
        <v>41531</v>
      </c>
      <c r="L25" s="47">
        <f t="shared" si="51"/>
        <v>41532</v>
      </c>
      <c r="M25" s="39"/>
      <c r="N25" s="62" t="str">
        <f>IF($A$38=1,INT((P25-SUM(MOD(DATE(YEAR(P25-MOD(P25-2,7)+3),1,2),{1E+99;7})*{1;-1})+5)/7),"")</f>
        <v/>
      </c>
      <c r="O25" s="39"/>
      <c r="P25" s="45">
        <f t="shared" ref="P25:P28" si="52">V24+1</f>
        <v>41561</v>
      </c>
      <c r="Q25" s="46">
        <f t="shared" ref="Q25:V28" si="53">P25+1</f>
        <v>41562</v>
      </c>
      <c r="R25" s="46">
        <f t="shared" si="53"/>
        <v>41563</v>
      </c>
      <c r="S25" s="46">
        <f t="shared" si="53"/>
        <v>41564</v>
      </c>
      <c r="T25" s="46">
        <f t="shared" si="53"/>
        <v>41565</v>
      </c>
      <c r="U25" s="46">
        <f t="shared" si="53"/>
        <v>41566</v>
      </c>
      <c r="V25" s="47">
        <f t="shared" si="53"/>
        <v>41567</v>
      </c>
      <c r="W25" s="39"/>
      <c r="X25" s="62" t="str">
        <f>IF($A$38=1,INT((Z25-SUM(MOD(DATE(YEAR(Z25-MOD(Z25-2,7)+3),1,2),{1E+99;7})*{1;-1})+5)/7),"")</f>
        <v/>
      </c>
      <c r="Y25" s="39"/>
      <c r="Z25" s="45">
        <f t="shared" ref="Z25:Z28" si="54">AF24+1</f>
        <v>41589</v>
      </c>
      <c r="AA25" s="46">
        <f t="shared" ref="AA25:AF28" si="55">Z25+1</f>
        <v>41590</v>
      </c>
      <c r="AB25" s="46">
        <f t="shared" si="55"/>
        <v>41591</v>
      </c>
      <c r="AC25" s="46">
        <f t="shared" si="55"/>
        <v>41592</v>
      </c>
      <c r="AD25" s="46">
        <f t="shared" si="55"/>
        <v>41593</v>
      </c>
      <c r="AE25" s="46">
        <f t="shared" si="55"/>
        <v>41594</v>
      </c>
      <c r="AF25" s="47">
        <f t="shared" si="55"/>
        <v>41595</v>
      </c>
      <c r="AG25" s="39"/>
      <c r="AH25" s="62" t="str">
        <f>IF($A$38=1,INT((AJ25-SUM(MOD(DATE(YEAR(AJ25-MOD(AJ25-2,7)+3),1,2),{1E+99;7})*{1;-1})+5)/7),"")</f>
        <v/>
      </c>
      <c r="AI25" s="39"/>
      <c r="AJ25" s="45">
        <f t="shared" ref="AJ25:AJ28" si="56">AP24+1</f>
        <v>41617</v>
      </c>
      <c r="AK25" s="46">
        <f t="shared" ref="AK25:AK28" si="57">AJ25+1</f>
        <v>41618</v>
      </c>
      <c r="AL25" s="46">
        <f t="shared" ref="AL25:AP25" si="58">AK25+1</f>
        <v>41619</v>
      </c>
      <c r="AM25" s="46">
        <f t="shared" si="58"/>
        <v>41620</v>
      </c>
      <c r="AN25" s="46">
        <f t="shared" si="58"/>
        <v>41621</v>
      </c>
      <c r="AO25" s="46">
        <f t="shared" si="58"/>
        <v>41622</v>
      </c>
      <c r="AP25" s="47">
        <f t="shared" si="58"/>
        <v>41623</v>
      </c>
      <c r="AQ25" s="13"/>
      <c r="AR25" s="14"/>
      <c r="AS25" s="14"/>
      <c r="AT25" s="14"/>
      <c r="AU25" s="14"/>
    </row>
    <row r="26" spans="1:53" x14ac:dyDescent="0.35">
      <c r="B26" s="16" t="str">
        <f>BDD!D18&amp;" fériés en week-end"</f>
        <v>5 fériés en week-end</v>
      </c>
      <c r="C26" s="16"/>
      <c r="D26" s="62" t="str">
        <f>IF($A$38=1,INT((F26-SUM(MOD(DATE(YEAR(F26-MOD(F26-2,7)+3),1,2),{1E+99;7})*{1;-1})+5)/7),"")</f>
        <v/>
      </c>
      <c r="E26" s="13"/>
      <c r="F26" s="45">
        <f t="shared" si="50"/>
        <v>41533</v>
      </c>
      <c r="G26" s="46">
        <f t="shared" si="51"/>
        <v>41534</v>
      </c>
      <c r="H26" s="46">
        <f t="shared" si="51"/>
        <v>41535</v>
      </c>
      <c r="I26" s="46">
        <f t="shared" si="51"/>
        <v>41536</v>
      </c>
      <c r="J26" s="46">
        <f t="shared" si="51"/>
        <v>41537</v>
      </c>
      <c r="K26" s="46">
        <f t="shared" si="51"/>
        <v>41538</v>
      </c>
      <c r="L26" s="47">
        <f t="shared" si="51"/>
        <v>41539</v>
      </c>
      <c r="M26" s="39"/>
      <c r="N26" s="62" t="str">
        <f>IF($A$38=1,INT((P26-SUM(MOD(DATE(YEAR(P26-MOD(P26-2,7)+3),1,2),{1E+99;7})*{1;-1})+5)/7),"")</f>
        <v/>
      </c>
      <c r="O26" s="39"/>
      <c r="P26" s="45">
        <f t="shared" si="52"/>
        <v>41568</v>
      </c>
      <c r="Q26" s="46">
        <f t="shared" si="53"/>
        <v>41569</v>
      </c>
      <c r="R26" s="46">
        <f t="shared" si="53"/>
        <v>41570</v>
      </c>
      <c r="S26" s="46">
        <f t="shared" si="53"/>
        <v>41571</v>
      </c>
      <c r="T26" s="46">
        <f t="shared" si="53"/>
        <v>41572</v>
      </c>
      <c r="U26" s="46">
        <f t="shared" si="53"/>
        <v>41573</v>
      </c>
      <c r="V26" s="47">
        <f t="shared" si="53"/>
        <v>41574</v>
      </c>
      <c r="W26" s="39"/>
      <c r="X26" s="62" t="str">
        <f>IF($A$38=1,INT((Z26-SUM(MOD(DATE(YEAR(Z26-MOD(Z26-2,7)+3),1,2),{1E+99;7})*{1;-1})+5)/7),"")</f>
        <v/>
      </c>
      <c r="Y26" s="39"/>
      <c r="Z26" s="45">
        <f t="shared" si="54"/>
        <v>41596</v>
      </c>
      <c r="AA26" s="46">
        <f t="shared" si="55"/>
        <v>41597</v>
      </c>
      <c r="AB26" s="46">
        <f t="shared" si="55"/>
        <v>41598</v>
      </c>
      <c r="AC26" s="46">
        <f t="shared" si="55"/>
        <v>41599</v>
      </c>
      <c r="AD26" s="46">
        <f t="shared" si="55"/>
        <v>41600</v>
      </c>
      <c r="AE26" s="46">
        <f t="shared" si="55"/>
        <v>41601</v>
      </c>
      <c r="AF26" s="47">
        <f t="shared" si="55"/>
        <v>41602</v>
      </c>
      <c r="AG26" s="39"/>
      <c r="AH26" s="62" t="str">
        <f>IF($A$38=1,INT((AJ26-SUM(MOD(DATE(YEAR(AJ26-MOD(AJ26-2,7)+3),1,2),{1E+99;7})*{1;-1})+5)/7),"")</f>
        <v/>
      </c>
      <c r="AI26" s="39"/>
      <c r="AJ26" s="45">
        <f t="shared" si="56"/>
        <v>41624</v>
      </c>
      <c r="AK26" s="46">
        <f t="shared" si="57"/>
        <v>41625</v>
      </c>
      <c r="AL26" s="46">
        <f t="shared" ref="AL26:AP26" si="59">AK26+1</f>
        <v>41626</v>
      </c>
      <c r="AM26" s="46">
        <f t="shared" si="59"/>
        <v>41627</v>
      </c>
      <c r="AN26" s="46">
        <f t="shared" si="59"/>
        <v>41628</v>
      </c>
      <c r="AO26" s="46">
        <f t="shared" si="59"/>
        <v>41629</v>
      </c>
      <c r="AP26" s="47">
        <f t="shared" si="59"/>
        <v>41630</v>
      </c>
      <c r="AQ26" s="13"/>
      <c r="AR26" s="13"/>
      <c r="AS26" s="13"/>
      <c r="AT26" s="13"/>
      <c r="AU26" s="13"/>
    </row>
    <row r="27" spans="1:53" x14ac:dyDescent="0.35">
      <c r="D27" s="62" t="str">
        <f>IF($A$38=1,INT((F27-SUM(MOD(DATE(YEAR(F27-MOD(F27-2,7)+3),1,2),{1E+99;7})*{1;-1})+5)/7),"")</f>
        <v/>
      </c>
      <c r="E27" s="13"/>
      <c r="F27" s="45">
        <f t="shared" si="50"/>
        <v>41540</v>
      </c>
      <c r="G27" s="46">
        <f t="shared" si="51"/>
        <v>41541</v>
      </c>
      <c r="H27" s="46">
        <f t="shared" si="51"/>
        <v>41542</v>
      </c>
      <c r="I27" s="46">
        <f t="shared" si="51"/>
        <v>41543</v>
      </c>
      <c r="J27" s="46">
        <f t="shared" si="51"/>
        <v>41544</v>
      </c>
      <c r="K27" s="46">
        <f t="shared" si="51"/>
        <v>41545</v>
      </c>
      <c r="L27" s="47">
        <f t="shared" si="51"/>
        <v>41546</v>
      </c>
      <c r="M27" s="39"/>
      <c r="N27" s="62" t="str">
        <f>IF($A$38=1,INT((P27-SUM(MOD(DATE(YEAR(P27-MOD(P27-2,7)+3),1,2),{1E+99;7})*{1;-1})+5)/7),"")</f>
        <v/>
      </c>
      <c r="O27" s="39"/>
      <c r="P27" s="45">
        <f t="shared" si="52"/>
        <v>41575</v>
      </c>
      <c r="Q27" s="46">
        <f t="shared" si="53"/>
        <v>41576</v>
      </c>
      <c r="R27" s="46">
        <f t="shared" si="53"/>
        <v>41577</v>
      </c>
      <c r="S27" s="46">
        <f t="shared" si="53"/>
        <v>41578</v>
      </c>
      <c r="T27" s="46">
        <f t="shared" si="53"/>
        <v>41579</v>
      </c>
      <c r="U27" s="46">
        <f t="shared" si="53"/>
        <v>41580</v>
      </c>
      <c r="V27" s="47">
        <f t="shared" si="53"/>
        <v>41581</v>
      </c>
      <c r="W27" s="39"/>
      <c r="X27" s="62" t="str">
        <f>IF($A$38=1,INT((Z27-SUM(MOD(DATE(YEAR(Z27-MOD(Z27-2,7)+3),1,2),{1E+99;7})*{1;-1})+5)/7),"")</f>
        <v/>
      </c>
      <c r="Y27" s="39"/>
      <c r="Z27" s="45">
        <f t="shared" si="54"/>
        <v>41603</v>
      </c>
      <c r="AA27" s="46">
        <f t="shared" si="55"/>
        <v>41604</v>
      </c>
      <c r="AB27" s="46">
        <f t="shared" si="55"/>
        <v>41605</v>
      </c>
      <c r="AC27" s="46">
        <f t="shared" si="55"/>
        <v>41606</v>
      </c>
      <c r="AD27" s="46">
        <f t="shared" si="55"/>
        <v>41607</v>
      </c>
      <c r="AE27" s="46">
        <f t="shared" si="55"/>
        <v>41608</v>
      </c>
      <c r="AF27" s="47">
        <f t="shared" si="55"/>
        <v>41609</v>
      </c>
      <c r="AG27" s="39"/>
      <c r="AH27" s="62" t="str">
        <f>IF($A$38=1,INT((AJ27-SUM(MOD(DATE(YEAR(AJ27-MOD(AJ27-2,7)+3),1,2),{1E+99;7})*{1;-1})+5)/7),"")</f>
        <v/>
      </c>
      <c r="AI27" s="39"/>
      <c r="AJ27" s="45">
        <f t="shared" si="56"/>
        <v>41631</v>
      </c>
      <c r="AK27" s="46">
        <f t="shared" si="57"/>
        <v>41632</v>
      </c>
      <c r="AL27" s="46">
        <f t="shared" ref="AL27:AP27" si="60">AK27+1</f>
        <v>41633</v>
      </c>
      <c r="AM27" s="46">
        <f t="shared" si="60"/>
        <v>41634</v>
      </c>
      <c r="AN27" s="46">
        <f t="shared" si="60"/>
        <v>41635</v>
      </c>
      <c r="AO27" s="46">
        <f t="shared" si="60"/>
        <v>41636</v>
      </c>
      <c r="AP27" s="47">
        <f t="shared" si="60"/>
        <v>41637</v>
      </c>
      <c r="AQ27" s="13"/>
      <c r="AR27" s="13"/>
      <c r="AS27" s="13"/>
      <c r="AT27" s="13"/>
      <c r="AU27" s="13"/>
    </row>
    <row r="28" spans="1:53" x14ac:dyDescent="0.35">
      <c r="D28" s="62" t="str">
        <f>IF(OR($A$38=0,F28&gt;DATE($A$2,E22,30)),"",INT((F28-SUM(MOD(DATE(YEAR(F28-MOD(F28-2,7)+3),1,2),{1E+99;7})*{1;-1})+5)/7))</f>
        <v/>
      </c>
      <c r="E28" s="13"/>
      <c r="F28" s="48">
        <f t="shared" si="50"/>
        <v>41547</v>
      </c>
      <c r="G28" s="49">
        <f t="shared" si="51"/>
        <v>41548</v>
      </c>
      <c r="H28" s="49">
        <f t="shared" si="51"/>
        <v>41549</v>
      </c>
      <c r="I28" s="49">
        <f t="shared" si="51"/>
        <v>41550</v>
      </c>
      <c r="J28" s="49">
        <f t="shared" si="51"/>
        <v>41551</v>
      </c>
      <c r="K28" s="49">
        <f t="shared" si="51"/>
        <v>41552</v>
      </c>
      <c r="L28" s="50">
        <f t="shared" si="51"/>
        <v>41553</v>
      </c>
      <c r="M28" s="39"/>
      <c r="N28" s="62" t="str">
        <f>IF(OR($A$38=0,P28&gt;DATE($A$2,O22,31)),"",INT((P28-SUM(MOD(DATE(YEAR(P28-MOD(P28-2,7)+3),1,2),{1E+99;7})*{1;-1})+5)/7))</f>
        <v/>
      </c>
      <c r="O28" s="39"/>
      <c r="P28" s="48">
        <f t="shared" si="52"/>
        <v>41582</v>
      </c>
      <c r="Q28" s="49">
        <f t="shared" si="53"/>
        <v>41583</v>
      </c>
      <c r="R28" s="49">
        <f t="shared" si="53"/>
        <v>41584</v>
      </c>
      <c r="S28" s="49">
        <f t="shared" si="53"/>
        <v>41585</v>
      </c>
      <c r="T28" s="49">
        <f t="shared" si="53"/>
        <v>41586</v>
      </c>
      <c r="U28" s="49">
        <f t="shared" si="53"/>
        <v>41587</v>
      </c>
      <c r="V28" s="50">
        <f t="shared" si="53"/>
        <v>41588</v>
      </c>
      <c r="W28" s="39"/>
      <c r="X28" s="62" t="str">
        <f>IF(OR($A$38=0,Z28&gt;DATE($A$2,Y22,30)),"",INT((Z28-SUM(MOD(DATE(YEAR(Z28-MOD(Z28-2,7)+3),1,2),{1E+99;7})*{1;-1})+5)/7))</f>
        <v/>
      </c>
      <c r="Y28" s="39"/>
      <c r="Z28" s="48">
        <f t="shared" si="54"/>
        <v>41610</v>
      </c>
      <c r="AA28" s="49">
        <f t="shared" si="55"/>
        <v>41611</v>
      </c>
      <c r="AB28" s="49">
        <f t="shared" si="55"/>
        <v>41612</v>
      </c>
      <c r="AC28" s="49">
        <f t="shared" si="55"/>
        <v>41613</v>
      </c>
      <c r="AD28" s="49">
        <f t="shared" si="55"/>
        <v>41614</v>
      </c>
      <c r="AE28" s="49">
        <f t="shared" si="55"/>
        <v>41615</v>
      </c>
      <c r="AF28" s="50">
        <f t="shared" si="55"/>
        <v>41616</v>
      </c>
      <c r="AG28" s="39"/>
      <c r="AH28" s="62" t="str">
        <f>IF(OR($A$38=0,AJ28&gt;DATE($A$2,AI22,31)),"",INT((AJ28-SUM(MOD(DATE(YEAR(AJ28-MOD(AJ28-2,7)+3),1,2),{1E+99;7})*{1;-1})+5)/7))</f>
        <v/>
      </c>
      <c r="AI28" s="39"/>
      <c r="AJ28" s="48">
        <f t="shared" si="56"/>
        <v>41638</v>
      </c>
      <c r="AK28" s="49">
        <f t="shared" si="57"/>
        <v>41639</v>
      </c>
      <c r="AL28" s="49">
        <f t="shared" ref="AL28:AP28" si="61">AK28+1</f>
        <v>41640</v>
      </c>
      <c r="AM28" s="49">
        <f t="shared" si="61"/>
        <v>41641</v>
      </c>
      <c r="AN28" s="49">
        <f t="shared" si="61"/>
        <v>41642</v>
      </c>
      <c r="AO28" s="49">
        <f t="shared" si="61"/>
        <v>41643</v>
      </c>
      <c r="AP28" s="50">
        <f t="shared" si="61"/>
        <v>41644</v>
      </c>
      <c r="AQ28" s="13"/>
      <c r="AR28" s="13"/>
      <c r="AS28" s="13"/>
      <c r="AT28" s="13"/>
      <c r="AU28" s="13"/>
    </row>
    <row r="29" spans="1:53" x14ac:dyDescent="0.35">
      <c r="A29" s="57">
        <f>IF(DATEDIF(DATE($A$2,1,1),DATE($A$2,12,31),"d")&gt;364,29,28)</f>
        <v>28</v>
      </c>
      <c r="E29" s="13"/>
      <c r="F29" s="13"/>
      <c r="G29" s="13"/>
      <c r="H29" s="13"/>
      <c r="I29" s="13"/>
      <c r="J29" s="13"/>
      <c r="K29" s="13"/>
      <c r="L29" s="13"/>
      <c r="M29" s="51"/>
      <c r="N29" s="63"/>
      <c r="O29" s="51"/>
      <c r="P29" s="13"/>
      <c r="Q29" s="13"/>
      <c r="R29" s="13"/>
      <c r="S29" s="13"/>
      <c r="T29" s="13"/>
      <c r="U29" s="13"/>
      <c r="V29" s="13"/>
      <c r="W29" s="51"/>
      <c r="X29" s="63"/>
      <c r="Y29" s="51"/>
      <c r="Z29" s="13"/>
      <c r="AA29" s="13"/>
      <c r="AB29" s="13"/>
      <c r="AC29" s="13"/>
      <c r="AD29" s="13"/>
      <c r="AE29" s="13"/>
      <c r="AF29" s="13"/>
      <c r="AG29" s="51"/>
      <c r="AH29" s="63"/>
      <c r="AI29" s="51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</row>
    <row r="30" spans="1:53" hidden="1" x14ac:dyDescent="0.35">
      <c r="A30" s="58" t="s">
        <v>377</v>
      </c>
      <c r="E30" s="13"/>
      <c r="F30" s="13"/>
      <c r="G30" s="13"/>
      <c r="H30" s="13"/>
      <c r="I30" s="13"/>
      <c r="J30" s="13"/>
      <c r="K30" s="13"/>
      <c r="L30" s="13"/>
      <c r="M30" s="36"/>
      <c r="N30" s="62"/>
      <c r="O30" s="36"/>
      <c r="P30" s="13"/>
      <c r="Q30" s="13"/>
      <c r="R30" s="13"/>
      <c r="S30" s="13"/>
      <c r="T30" s="13"/>
      <c r="U30" s="13"/>
      <c r="V30" s="13"/>
      <c r="W30" s="13"/>
      <c r="X30" s="62"/>
      <c r="Y30" s="13"/>
      <c r="Z30" s="13"/>
      <c r="AA30" s="13"/>
      <c r="AB30" s="13"/>
      <c r="AC30" s="13"/>
      <c r="AD30" s="13"/>
      <c r="AE30" s="13"/>
      <c r="AF30" s="13"/>
      <c r="AG30" s="13"/>
      <c r="AH30" s="62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</row>
    <row r="31" spans="1:53" hidden="1" x14ac:dyDescent="0.35">
      <c r="A31" s="57">
        <f>IF(A32=TRUE,1,0)</f>
        <v>0</v>
      </c>
      <c r="E31" s="13"/>
      <c r="F31" s="13"/>
      <c r="G31" s="13"/>
      <c r="H31" s="13"/>
      <c r="I31" s="13"/>
      <c r="J31" s="13"/>
      <c r="K31" s="13"/>
      <c r="L31" s="13"/>
      <c r="M31" s="36"/>
      <c r="N31" s="62"/>
      <c r="O31" s="36"/>
      <c r="P31" s="13"/>
      <c r="Q31" s="13"/>
      <c r="R31" s="13"/>
      <c r="S31" s="13"/>
      <c r="T31" s="13"/>
      <c r="U31" s="13"/>
      <c r="V31" s="13"/>
      <c r="W31" s="13"/>
      <c r="X31" s="62"/>
      <c r="Y31" s="13"/>
      <c r="Z31" s="13"/>
      <c r="AA31" s="13"/>
      <c r="AB31" s="13"/>
      <c r="AC31" s="13"/>
      <c r="AD31" s="13"/>
      <c r="AE31" s="13"/>
      <c r="AF31" s="13"/>
      <c r="AG31" s="13"/>
      <c r="AH31" s="62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</row>
    <row r="32" spans="1:53" hidden="1" x14ac:dyDescent="0.35">
      <c r="A32" s="57" t="b">
        <v>0</v>
      </c>
    </row>
    <row r="33" spans="1:1" hidden="1" x14ac:dyDescent="0.35">
      <c r="A33" s="58" t="s">
        <v>378</v>
      </c>
    </row>
    <row r="34" spans="1:1" hidden="1" x14ac:dyDescent="0.35">
      <c r="A34" s="57">
        <f>IF(A35=TRUE,1,0)</f>
        <v>0</v>
      </c>
    </row>
    <row r="35" spans="1:1" hidden="1" x14ac:dyDescent="0.35">
      <c r="A35" s="57" t="b">
        <v>0</v>
      </c>
    </row>
    <row r="36" spans="1:1" hidden="1" x14ac:dyDescent="0.35">
      <c r="A36" s="58"/>
    </row>
    <row r="37" spans="1:1" hidden="1" x14ac:dyDescent="0.35">
      <c r="A37" s="57" t="s">
        <v>384</v>
      </c>
    </row>
    <row r="38" spans="1:1" hidden="1" x14ac:dyDescent="0.35">
      <c r="A38" s="57">
        <f>IF(A39=TRUE,1,0)</f>
        <v>0</v>
      </c>
    </row>
    <row r="39" spans="1:1" hidden="1" x14ac:dyDescent="0.35">
      <c r="A39" s="57" t="b">
        <v>0</v>
      </c>
    </row>
    <row r="40" spans="1:1" hidden="1" x14ac:dyDescent="0.35"/>
    <row r="41" spans="1:1" hidden="1" x14ac:dyDescent="0.35">
      <c r="A41" s="57" t="s">
        <v>385</v>
      </c>
    </row>
    <row r="42" spans="1:1" hidden="1" x14ac:dyDescent="0.35">
      <c r="A42" s="57">
        <f>IF(A43=TRUE,14,12)</f>
        <v>12</v>
      </c>
    </row>
    <row r="43" spans="1:1" hidden="1" x14ac:dyDescent="0.35">
      <c r="A43" s="57" t="b">
        <v>0</v>
      </c>
    </row>
    <row r="44" spans="1:1" hidden="1" x14ac:dyDescent="0.35"/>
    <row r="45" spans="1:1" hidden="1" x14ac:dyDescent="0.35"/>
    <row r="46" spans="1:1" hidden="1" x14ac:dyDescent="0.35"/>
    <row r="47" spans="1:1" hidden="1" x14ac:dyDescent="0.35"/>
    <row r="48" spans="1:1" hidden="1" x14ac:dyDescent="0.35"/>
    <row r="49" spans="1:1" hidden="1" x14ac:dyDescent="0.35"/>
    <row r="50" spans="1:1" hidden="1" x14ac:dyDescent="0.35">
      <c r="A50" s="58" t="s">
        <v>379</v>
      </c>
    </row>
    <row r="51" spans="1:1" hidden="1" x14ac:dyDescent="0.35">
      <c r="A51" s="57">
        <f>IF(A52=TRUE,1,0)</f>
        <v>1</v>
      </c>
    </row>
    <row r="52" spans="1:1" hidden="1" x14ac:dyDescent="0.35">
      <c r="A52" s="57" t="b">
        <v>1</v>
      </c>
    </row>
    <row r="53" spans="1:1" hidden="1" x14ac:dyDescent="0.35"/>
    <row r="54" spans="1:1" hidden="1" x14ac:dyDescent="0.35">
      <c r="A54" s="58" t="s">
        <v>380</v>
      </c>
    </row>
    <row r="55" spans="1:1" hidden="1" x14ac:dyDescent="0.35">
      <c r="A55" s="59">
        <f ca="1">TODAY()</f>
        <v>41483</v>
      </c>
    </row>
    <row r="56" spans="1:1" hidden="1" x14ac:dyDescent="0.35">
      <c r="A56" s="60" t="str">
        <f ca="1">PROPER(TEXT($A$55,"jjjj"))</f>
        <v>Dimanche</v>
      </c>
    </row>
    <row r="57" spans="1:1" hidden="1" x14ac:dyDescent="0.35">
      <c r="A57" s="60" t="str">
        <f ca="1">PROPER(TEXT($A$55,"jj "))</f>
        <v xml:space="preserve">28 </v>
      </c>
    </row>
    <row r="58" spans="1:1" hidden="1" x14ac:dyDescent="0.35">
      <c r="A58" s="60" t="str">
        <f ca="1">PROPER(TEXT($A$55,"mmmm"))</f>
        <v>Juillet</v>
      </c>
    </row>
    <row r="59" spans="1:1" hidden="1" x14ac:dyDescent="0.35">
      <c r="A59" s="57" t="e">
        <f ca="1">VLOOKUP(A55,Saints2,2,0)</f>
        <v>#REF!</v>
      </c>
    </row>
    <row r="60" spans="1:1" hidden="1" x14ac:dyDescent="0.35">
      <c r="A60" s="57">
        <f ca="1">YEAR(A55)</f>
        <v>2013</v>
      </c>
    </row>
  </sheetData>
  <sheetProtection selectLockedCells="1"/>
  <mergeCells count="12">
    <mergeCell ref="F21:L21"/>
    <mergeCell ref="P21:V21"/>
    <mergeCell ref="Z21:AF21"/>
    <mergeCell ref="AJ21:AP21"/>
    <mergeCell ref="F3:L3"/>
    <mergeCell ref="P3:V3"/>
    <mergeCell ref="Z3:AF3"/>
    <mergeCell ref="AJ3:AP3"/>
    <mergeCell ref="P12:V12"/>
    <mergeCell ref="F12:L12"/>
    <mergeCell ref="AJ12:AP12"/>
    <mergeCell ref="Z12:AF12"/>
  </mergeCells>
  <conditionalFormatting sqref="F4:AP4 F13:AP13 F22:AP22">
    <cfRule type="expression" dxfId="67" priority="61">
      <formula>AND($A$34=1,OR(F4="S",F4="D"))</formula>
    </cfRule>
  </conditionalFormatting>
  <conditionalFormatting sqref="AJ13:AM13">
    <cfRule type="expression" dxfId="66" priority="4">
      <formula>AND($A$34=1,OR(AR13="S",AR13="D"))</formula>
    </cfRule>
  </conditionalFormatting>
  <conditionalFormatting sqref="AN13:AP13">
    <cfRule type="expression" dxfId="65" priority="85">
      <formula>AND($A$34=1,OR(#REF!="S",#REF!="D"))</formula>
    </cfRule>
  </conditionalFormatting>
  <conditionalFormatting sqref="AI13">
    <cfRule type="expression" dxfId="64" priority="93">
      <formula>AND($A$34=1,OR(AR13="S",AR13="D"))</formula>
    </cfRule>
  </conditionalFormatting>
  <conditionalFormatting sqref="W13:AH13 G13:M13">
    <cfRule type="expression" dxfId="63" priority="115">
      <formula>AND($A$34=1,OR(Q13="S",Q13="D"))</formula>
    </cfRule>
  </conditionalFormatting>
  <conditionalFormatting sqref="O13:V13">
    <cfRule type="expression" dxfId="62" priority="128">
      <formula>AND($A$34=1,OR(Y13="S",Y13="D"))</formula>
    </cfRule>
  </conditionalFormatting>
  <conditionalFormatting sqref="N13">
    <cfRule type="expression" dxfId="61" priority="140">
      <formula>AND($A$34=1,OR(Y13="S",Y13="D"))</formula>
    </cfRule>
  </conditionalFormatting>
  <conditionalFormatting sqref="F5:L10 P5:V10 Z5:AF10 AJ5:AP10 F14:L19 P14:V19 Z14:AF19 AJ14:AP19 F23:L28 P23:V28 Z23:AF28 AJ23:AP28">
    <cfRule type="timePeriod" dxfId="60" priority="1" timePeriod="today">
      <formula>FLOOR(F5,1)=TODAY()</formula>
    </cfRule>
  </conditionalFormatting>
  <conditionalFormatting sqref="AJ5:AP10">
    <cfRule type="expression" dxfId="59" priority="261">
      <formula>AND($A$51=1,AJ5&gt;=$AU$4,AJ5&lt;=$AU$5,COUNTIF(data1,AJ5)&gt;0)</formula>
    </cfRule>
    <cfRule type="expression" dxfId="58" priority="262">
      <formula>AND($A$51=1,AJ5&gt;=$AU$4,AJ5&lt;=$AU$5,COUNTIF(data2,AJ5)&gt;0)</formula>
    </cfRule>
    <cfRule type="expression" dxfId="57" priority="263">
      <formula>AND($A$31=1,AJ5&gt;=$AU$4,AJ5&lt;=$AU$5,COUNTIF(Feries,AJ5)&gt;0)</formula>
    </cfRule>
    <cfRule type="expression" dxfId="56" priority="264">
      <formula>AND($A$34=1,WEEKDAY(AJ5,2)&gt;5)</formula>
    </cfRule>
    <cfRule type="expression" dxfId="55" priority="265">
      <formula>AND(AJ5&gt;=$AU$4,AJ5&lt;=$AU$5)</formula>
    </cfRule>
  </conditionalFormatting>
  <conditionalFormatting sqref="AJ14:AP19">
    <cfRule type="expression" dxfId="54" priority="266">
      <formula>AND($A$51=1,AJ14&gt;=$AU$14,AJ14&lt;=$AU$15,COUNTIF(data1,AJ14)&gt;0)</formula>
    </cfRule>
    <cfRule type="expression" dxfId="53" priority="267">
      <formula>AND($A$51=1,AJ14&gt;=$AU$14,AJ14&lt;=$AU$15,COUNTIF(data2,AJ14)&gt;0)</formula>
    </cfRule>
    <cfRule type="expression" dxfId="52" priority="268">
      <formula>AND($A$31=1,AJ14&gt;=$AU$14,AJ14&lt;=$AU$15,COUNTIF(Feries,AJ14)&gt;0)</formula>
    </cfRule>
    <cfRule type="expression" dxfId="51" priority="269">
      <formula>AND($A$34=1,WEEKDAY(AJ14,2)&gt;5)</formula>
    </cfRule>
    <cfRule type="expression" dxfId="50" priority="270">
      <formula>AND(AJ14&gt;=$AU$14,AJ14&lt;=$AU$15)</formula>
    </cfRule>
  </conditionalFormatting>
  <conditionalFormatting sqref="AJ23:AP28">
    <cfRule type="expression" dxfId="49" priority="271">
      <formula>AND($A$51=1,AJ23&gt;=$AU$23,AJ23&lt;=$AU$24,COUNTIF(data1,AJ23)&gt;0)</formula>
    </cfRule>
    <cfRule type="expression" dxfId="48" priority="272">
      <formula>AND($A$51=1,AJ23&gt;=$AU$23,AJ23&lt;=$AU$24,COUNTIF(data2,AJ23)&gt;0)</formula>
    </cfRule>
    <cfRule type="expression" dxfId="47" priority="273">
      <formula>AND($A$31=1,AJ23&gt;=$AU$23,AJ23&lt;=$AU$24,COUNTIF(Feries,AJ23)&gt;0)</formula>
    </cfRule>
    <cfRule type="expression" dxfId="46" priority="274">
      <formula>AND($A$34=1,WEEKDAY(AJ23,2)&gt;5)</formula>
    </cfRule>
    <cfRule type="expression" dxfId="45" priority="275">
      <formula>AND(AJ23&gt;=$AU$23,AJ23&lt;=$AU$24)</formula>
    </cfRule>
  </conditionalFormatting>
  <conditionalFormatting sqref="Z5:AF10">
    <cfRule type="expression" dxfId="44" priority="276">
      <formula>AND($A$51=1,Z5&gt;=$AT$4,Z5&lt;=$AT$5,COUNTIF(data1,Z5)&gt;0)</formula>
    </cfRule>
    <cfRule type="expression" dxfId="43" priority="277">
      <formula>AND($A$51=1,Z5&gt;=$AT$4,Z5&lt;=$AT$5,COUNTIF(data2,Z5)&gt;0)</formula>
    </cfRule>
    <cfRule type="expression" dxfId="42" priority="278">
      <formula>AND($A$31=1,Z5&gt;=$AT$4,Z5&lt;=$AT$5,COUNTIF(Feries,Z5)&gt;0)</formula>
    </cfRule>
    <cfRule type="expression" dxfId="41" priority="279">
      <formula>AND($A$34=1,WEEKDAY(Z5,2)&gt;5)</formula>
    </cfRule>
    <cfRule type="expression" dxfId="40" priority="280">
      <formula>AND(Z5&gt;=$AT$4,Z5&lt;=$AT$5)</formula>
    </cfRule>
  </conditionalFormatting>
  <conditionalFormatting sqref="P5:V10">
    <cfRule type="expression" dxfId="39" priority="281">
      <formula>AND($A$51=1,P5&gt;=$AS$4,P5&lt;=$AS$5,COUNTIF(data1,P5)&gt;0)</formula>
    </cfRule>
    <cfRule type="expression" dxfId="38" priority="282">
      <formula>AND($A$51=1,P5&gt;=$AS$4,P5&lt;=$AS$5,COUNTIF(data2,P5)&gt;0)</formula>
    </cfRule>
    <cfRule type="expression" dxfId="37" priority="283">
      <formula>AND($A$31=1,P5&gt;=$AS$4,P5&lt;=$AS$5,COUNTIF(Feries,P5)&gt;0)</formula>
    </cfRule>
    <cfRule type="expression" dxfId="36" priority="284">
      <formula>AND($A$34=1,WEEKDAY(P5,2)&gt;5)</formula>
    </cfRule>
    <cfRule type="expression" dxfId="35" priority="285">
      <formula>AND(P5&gt;=$AS$4,P5&lt;=$AS$5)</formula>
    </cfRule>
  </conditionalFormatting>
  <conditionalFormatting sqref="Z14:AF19">
    <cfRule type="expression" dxfId="34" priority="286">
      <formula>AND($A$51=1,Z14&gt;=$AT$14,Z14&lt;=$AT$15,COUNTIF(data1,Z14)&gt;0)</formula>
    </cfRule>
    <cfRule type="expression" dxfId="33" priority="287">
      <formula>AND($A$51=1,Z14&gt;=$AT$14,Z14&lt;=$AT$15,COUNTIF(data2,Z14)&gt;0)</formula>
    </cfRule>
    <cfRule type="expression" dxfId="32" priority="288">
      <formula>AND($A$31=1,Z14&gt;=$AT$14,Z14&lt;=$AT$15,COUNTIF(Feries,Z14)&gt;0)</formula>
    </cfRule>
    <cfRule type="expression" dxfId="31" priority="289">
      <formula>AND($A$34=1,WEEKDAY(Z14,2)&gt;5)</formula>
    </cfRule>
    <cfRule type="expression" dxfId="30" priority="290">
      <formula>AND(Z14&gt;=$AT$14,Z14&lt;=$AT$15)</formula>
    </cfRule>
  </conditionalFormatting>
  <conditionalFormatting sqref="Z23:AF28">
    <cfRule type="expression" dxfId="29" priority="291">
      <formula>AND($A$51=1,Z23&gt;=$AT$23,Z23&lt;=$AT$24,COUNTIF(data1,Z23)&gt;0)</formula>
    </cfRule>
    <cfRule type="expression" dxfId="28" priority="292">
      <formula>AND($A$51=1,Z23&gt;=$AT$23,Z23&lt;=$AT$24,COUNTIF(data2,Z23)&gt;0)</formula>
    </cfRule>
    <cfRule type="expression" dxfId="27" priority="293">
      <formula>AND($A$31=1,Z23&gt;=$AT$256,Z23&lt;=$AT$24,COUNTIF(Feries,Z23)&gt;0)</formula>
    </cfRule>
    <cfRule type="expression" dxfId="26" priority="294">
      <formula>AND($A$34=1,WEEKDAY(Z23,2)&gt;5)</formula>
    </cfRule>
    <cfRule type="expression" dxfId="25" priority="295">
      <formula>AND(Z23&gt;=$AT$23,Z23&lt;=$AT$24)</formula>
    </cfRule>
  </conditionalFormatting>
  <conditionalFormatting sqref="P23:V28">
    <cfRule type="expression" dxfId="24" priority="296">
      <formula>AND($A$51=1,P23&gt;=$AS$23,P23&lt;=$AS$24,COUNTIF(data1,P23)&gt;0)</formula>
    </cfRule>
    <cfRule type="expression" dxfId="23" priority="297">
      <formula>AND($A$51=1,P23&gt;=$AS$23,P23&lt;=$AS$24,COUNTIF(data2,P23)&gt;0)</formula>
    </cfRule>
    <cfRule type="expression" dxfId="22" priority="298">
      <formula>AND($A$31=1,P23&gt;=$AS$23,P23&lt;=$AS$24,COUNTIF(Feries,P23)&gt;0)</formula>
    </cfRule>
    <cfRule type="expression" dxfId="21" priority="299">
      <formula>AND($A$34=1,WEEKDAY(P23,2)&gt;5)</formula>
    </cfRule>
    <cfRule type="expression" dxfId="20" priority="300">
      <formula>AND(P23&gt;=$AS$23,P23&lt;=$AS$24)</formula>
    </cfRule>
  </conditionalFormatting>
  <conditionalFormatting sqref="F5:L10">
    <cfRule type="expression" dxfId="19" priority="306">
      <formula>AND($A$51=1,F5&gt;=$AR$4,F5&lt;=$AR$5,COUNTIF(data1,F5)&gt;0)</formula>
    </cfRule>
    <cfRule type="expression" dxfId="18" priority="307">
      <formula>AND($A$51=1,F5&gt;=$AR$4,F5&lt;=$AR$5,COUNTIF(data2,F5)&gt;0)</formula>
    </cfRule>
    <cfRule type="expression" dxfId="17" priority="308">
      <formula>AND($A$31=1,F5&gt;=$AR$4,F5&lt;=$AR$5,COUNTIF(Feries,F5)&gt;0)</formula>
    </cfRule>
    <cfRule type="expression" dxfId="16" priority="309">
      <formula>AND($A$34=1,WEEKDAY(F5,2)&gt;5)</formula>
    </cfRule>
    <cfRule type="expression" dxfId="15" priority="310">
      <formula>AND(F5&gt;=$AR$4,F5&lt;=$AR$5)</formula>
    </cfRule>
  </conditionalFormatting>
  <conditionalFormatting sqref="F14:L19">
    <cfRule type="expression" dxfId="14" priority="311">
      <formula>AND($A$51=1,F14&gt;=$AR$14,F14&lt;=$AR$15,COUNTIF(data1,F14)&gt;0)</formula>
    </cfRule>
    <cfRule type="expression" dxfId="13" priority="312">
      <formula>AND($A$51=1,F14&gt;=$AR$14,F14&lt;=$AR$15,COUNTIF(data2,F14)&gt;0)</formula>
    </cfRule>
    <cfRule type="expression" dxfId="12" priority="313">
      <formula>AND($A$31=1,F14&gt;=$AR$14,F14&lt;=$AR$15,COUNTIF(Feries,F14)&gt;0)</formula>
    </cfRule>
    <cfRule type="expression" dxfId="11" priority="314">
      <formula>AND($A$34=1,WEEKDAY(F14,2)&gt;5)</formula>
    </cfRule>
    <cfRule type="expression" dxfId="10" priority="315">
      <formula>AND(F14&gt;=$AR$14,F14&lt;=$AR$15)</formula>
    </cfRule>
  </conditionalFormatting>
  <conditionalFormatting sqref="F23:L28">
    <cfRule type="expression" dxfId="9" priority="316">
      <formula>AND($A$51=1,F23&gt;=$AR$23,F23&lt;=$AR$24,COUNTIF(data1,F23)&gt;0)</formula>
    </cfRule>
    <cfRule type="expression" dxfId="8" priority="317">
      <formula>AND($A$51=1,F23&gt;=$AR$23,F23&lt;=$AR$24,COUNTIF(data2,F23)&gt;0)</formula>
    </cfRule>
    <cfRule type="expression" dxfId="7" priority="318">
      <formula>AND($A$31=1,F23&gt;=$AR$23,F23&lt;=$AR$24,COUNTIF(Feries,F23)&gt;0)</formula>
    </cfRule>
    <cfRule type="expression" dxfId="6" priority="319">
      <formula>AND($A$34=1,WEEKDAY(F23,2)&gt;5)</formula>
    </cfRule>
    <cfRule type="expression" dxfId="5" priority="320">
      <formula>AND(F23&gt;=$AR$23,F23&lt;=$AR$24)</formula>
    </cfRule>
  </conditionalFormatting>
  <conditionalFormatting sqref="P14:V19">
    <cfRule type="expression" dxfId="4" priority="321">
      <formula>AND($A$51=1,P14&gt;=$AS$14,P14&lt;=$AS$15,COUNTIF(data1,P14)&gt;0)</formula>
    </cfRule>
    <cfRule type="expression" dxfId="3" priority="322">
      <formula>AND($A$51=1,P14&gt;=$AS$14,F14&lt;=$AS$15,COUNTIF(data2,P14)&gt;0)</formula>
    </cfRule>
    <cfRule type="expression" dxfId="2" priority="323">
      <formula>AND($A$31=1,P14&gt;=$AS$14,P14&lt;=$AS$15,COUNTIF(Feries,P14)&gt;0)</formula>
    </cfRule>
    <cfRule type="expression" dxfId="1" priority="324">
      <formula>AND($A$34=1,WEEKDAY(P14,2)&gt;5)</formula>
    </cfRule>
    <cfRule type="expression" dxfId="0" priority="325">
      <formula>AND(P14&gt;=$AS$14,P14&lt;=$AS$15)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1</xdr:col>
                    <xdr:colOff>371475</xdr:colOff>
                    <xdr:row>2</xdr:row>
                    <xdr:rowOff>9525</xdr:rowOff>
                  </from>
                  <to>
                    <xdr:col>1</xdr:col>
                    <xdr:colOff>723900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1</xdr:col>
                    <xdr:colOff>371475</xdr:colOff>
                    <xdr:row>2</xdr:row>
                    <xdr:rowOff>219075</xdr:rowOff>
                  </from>
                  <to>
                    <xdr:col>1</xdr:col>
                    <xdr:colOff>723900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Spinner 6">
              <controlPr defaultSize="0" autoPict="0">
                <anchor moveWithCells="1" sizeWithCells="1">
                  <from>
                    <xdr:col>1</xdr:col>
                    <xdr:colOff>838200</xdr:colOff>
                    <xdr:row>0</xdr:row>
                    <xdr:rowOff>104775</xdr:rowOff>
                  </from>
                  <to>
                    <xdr:col>1</xdr:col>
                    <xdr:colOff>1047750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Check Box 7">
              <controlPr defaultSize="0" autoFill="0" autoLine="0" autoPict="0">
                <anchor moveWithCells="1">
                  <from>
                    <xdr:col>1</xdr:col>
                    <xdr:colOff>371475</xdr:colOff>
                    <xdr:row>4</xdr:row>
                    <xdr:rowOff>19050</xdr:rowOff>
                  </from>
                  <to>
                    <xdr:col>1</xdr:col>
                    <xdr:colOff>723900</xdr:colOff>
                    <xdr:row>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Check Box 8">
              <controlPr defaultSize="0" autoFill="0" autoLine="0" autoPict="0">
                <anchor moveWithCells="1">
                  <from>
                    <xdr:col>1</xdr:col>
                    <xdr:colOff>371475</xdr:colOff>
                    <xdr:row>5</xdr:row>
                    <xdr:rowOff>57150</xdr:rowOff>
                  </from>
                  <to>
                    <xdr:col>1</xdr:col>
                    <xdr:colOff>723900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J366"/>
  <sheetViews>
    <sheetView zoomScaleNormal="100" workbookViewId="0">
      <selection activeCell="D18" sqref="D18"/>
    </sheetView>
  </sheetViews>
  <sheetFormatPr baseColWidth="10" defaultRowHeight="15" x14ac:dyDescent="0.3"/>
  <cols>
    <col min="1" max="1" width="11.42578125" style="20" customWidth="1"/>
    <col min="2" max="4" width="14.5703125" style="20" customWidth="1"/>
    <col min="5" max="6" width="34.140625" style="20" customWidth="1"/>
    <col min="7" max="7" width="11.42578125" style="20" customWidth="1"/>
    <col min="8" max="8" width="20.5703125" style="20" customWidth="1"/>
    <col min="9" max="9" width="20.5703125" style="33" customWidth="1"/>
    <col min="10" max="10" width="7.140625" style="33" customWidth="1"/>
    <col min="11" max="16384" width="11.42578125" style="5"/>
  </cols>
  <sheetData>
    <row r="1" spans="1:10" x14ac:dyDescent="0.3">
      <c r="A1" s="3" t="s">
        <v>7</v>
      </c>
      <c r="B1" s="6">
        <f>Calendrier!A2</f>
        <v>2013</v>
      </c>
      <c r="C1" s="6"/>
      <c r="D1" s="6"/>
      <c r="G1" s="21" t="s">
        <v>18</v>
      </c>
      <c r="H1" s="24">
        <f ca="1">YEAR(TODAY())</f>
        <v>2013</v>
      </c>
      <c r="I1" s="22"/>
      <c r="J1" s="23"/>
    </row>
    <row r="2" spans="1:10" x14ac:dyDescent="0.3">
      <c r="A2" s="25">
        <f>DATE(an,1,1)</f>
        <v>41275</v>
      </c>
      <c r="B2" s="27" t="s">
        <v>19</v>
      </c>
      <c r="C2" s="77">
        <f>IF(OR(WEEKDAY(A2,2)=7,WEEKDAY(A2,2)=1),0,1)</f>
        <v>1</v>
      </c>
      <c r="D2" s="77">
        <f>IF(OR(WEEKDAY(A2,2)=7,WEEKDAY(A2,2)=1),1,0)</f>
        <v>0</v>
      </c>
      <c r="E2" s="78">
        <f>WEEKDAY(A2,2)</f>
        <v>2</v>
      </c>
      <c r="F2" s="79">
        <f>WEEKDAY(A2,2)</f>
        <v>2</v>
      </c>
      <c r="G2" s="26">
        <f ca="1">DATE(H1,1,1)</f>
        <v>41275</v>
      </c>
      <c r="H2" s="27" t="s">
        <v>19</v>
      </c>
      <c r="I2" s="27" t="str">
        <f t="shared" ref="I2:I65" ca="1" si="0">IF(COUNTIF(Feries,G2)&gt;0,VLOOKUP(G2,$A$2:$B$18,2,0),H2)</f>
        <v>Jour de l'an</v>
      </c>
      <c r="J2" s="75"/>
    </row>
    <row r="3" spans="1:10" x14ac:dyDescent="0.3">
      <c r="A3" s="28">
        <f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41364</v>
      </c>
      <c r="B3" s="4" t="s">
        <v>8</v>
      </c>
      <c r="C3" s="77">
        <f t="shared" ref="C3:C13" si="1">IF(OR(WEEKDAY(A3,2)=7,WEEKDAY(A3,2)=1),0,1)</f>
        <v>0</v>
      </c>
      <c r="D3" s="77">
        <f t="shared" ref="D3:D13" si="2">IF(OR(WEEKDAY(A3,2)=7,WEEKDAY(A3,2)=1),1,0)</f>
        <v>1</v>
      </c>
      <c r="E3" s="78">
        <f t="shared" ref="E3:E13" si="3">WEEKDAY(A3,2)</f>
        <v>7</v>
      </c>
      <c r="F3" s="79">
        <f t="shared" ref="F3:F13" si="4">WEEKDAY(A3,2)</f>
        <v>7</v>
      </c>
      <c r="G3" s="26">
        <f ca="1">G2+1</f>
        <v>41276</v>
      </c>
      <c r="H3" s="27" t="s">
        <v>20</v>
      </c>
      <c r="I3" s="27" t="str">
        <f t="shared" ca="1" si="0"/>
        <v>Basile</v>
      </c>
      <c r="J3" s="75"/>
    </row>
    <row r="4" spans="1:10" x14ac:dyDescent="0.3">
      <c r="A4" s="29">
        <f>Pâques+1</f>
        <v>41365</v>
      </c>
      <c r="B4" s="4" t="s">
        <v>9</v>
      </c>
      <c r="C4" s="77">
        <f t="shared" si="1"/>
        <v>0</v>
      </c>
      <c r="D4" s="77">
        <f t="shared" si="2"/>
        <v>1</v>
      </c>
      <c r="E4" s="78">
        <f t="shared" si="3"/>
        <v>1</v>
      </c>
      <c r="F4" s="79">
        <f t="shared" si="4"/>
        <v>1</v>
      </c>
      <c r="G4" s="26">
        <f t="shared" ref="G4:G67" ca="1" si="5">G3+1</f>
        <v>41277</v>
      </c>
      <c r="H4" s="27" t="s">
        <v>21</v>
      </c>
      <c r="I4" s="27" t="str">
        <f t="shared" ca="1" si="0"/>
        <v>Geneviève</v>
      </c>
      <c r="J4" s="75"/>
    </row>
    <row r="5" spans="1:10" x14ac:dyDescent="0.3">
      <c r="A5" s="29">
        <f>DATE(an,5,1)</f>
        <v>41395</v>
      </c>
      <c r="B5" s="4" t="s">
        <v>10</v>
      </c>
      <c r="C5" s="77">
        <f t="shared" si="1"/>
        <v>1</v>
      </c>
      <c r="D5" s="77">
        <f t="shared" si="2"/>
        <v>0</v>
      </c>
      <c r="E5" s="78">
        <f t="shared" si="3"/>
        <v>3</v>
      </c>
      <c r="F5" s="79">
        <f t="shared" si="4"/>
        <v>3</v>
      </c>
      <c r="G5" s="26">
        <f t="shared" ca="1" si="5"/>
        <v>41278</v>
      </c>
      <c r="H5" s="27" t="s">
        <v>22</v>
      </c>
      <c r="I5" s="27" t="str">
        <f t="shared" ca="1" si="0"/>
        <v>Odilon</v>
      </c>
      <c r="J5" s="75"/>
    </row>
    <row r="6" spans="1:10" x14ac:dyDescent="0.3">
      <c r="A6" s="29">
        <f>DATE(an,5,8)</f>
        <v>41402</v>
      </c>
      <c r="B6" s="4" t="s">
        <v>11</v>
      </c>
      <c r="C6" s="77">
        <f t="shared" si="1"/>
        <v>1</v>
      </c>
      <c r="D6" s="77">
        <f t="shared" si="2"/>
        <v>0</v>
      </c>
      <c r="E6" s="78">
        <f t="shared" si="3"/>
        <v>3</v>
      </c>
      <c r="F6" s="79">
        <f t="shared" si="4"/>
        <v>3</v>
      </c>
      <c r="G6" s="26">
        <f t="shared" ca="1" si="5"/>
        <v>41279</v>
      </c>
      <c r="H6" s="27" t="s">
        <v>23</v>
      </c>
      <c r="I6" s="27" t="str">
        <f t="shared" ca="1" si="0"/>
        <v>Edouard</v>
      </c>
      <c r="J6" s="75"/>
    </row>
    <row r="7" spans="1:10" x14ac:dyDescent="0.3">
      <c r="A7" s="29">
        <f>Pâques+39</f>
        <v>41403</v>
      </c>
      <c r="B7" s="4" t="s">
        <v>12</v>
      </c>
      <c r="C7" s="77">
        <f t="shared" si="1"/>
        <v>1</v>
      </c>
      <c r="D7" s="77">
        <f t="shared" si="2"/>
        <v>0</v>
      </c>
      <c r="E7" s="78">
        <f t="shared" si="3"/>
        <v>4</v>
      </c>
      <c r="F7" s="79">
        <f t="shared" si="4"/>
        <v>4</v>
      </c>
      <c r="G7" s="26">
        <f t="shared" ca="1" si="5"/>
        <v>41280</v>
      </c>
      <c r="H7" s="27" t="s">
        <v>24</v>
      </c>
      <c r="I7" s="27" t="str">
        <f t="shared" ca="1" si="0"/>
        <v>Mélaine</v>
      </c>
      <c r="J7" s="75"/>
    </row>
    <row r="8" spans="1:10" x14ac:dyDescent="0.3">
      <c r="A8" s="29">
        <f>Pâques+50</f>
        <v>41414</v>
      </c>
      <c r="B8" s="4" t="s">
        <v>13</v>
      </c>
      <c r="C8" s="77">
        <f t="shared" si="1"/>
        <v>0</v>
      </c>
      <c r="D8" s="77">
        <f t="shared" si="2"/>
        <v>1</v>
      </c>
      <c r="E8" s="78">
        <f t="shared" si="3"/>
        <v>1</v>
      </c>
      <c r="F8" s="79">
        <f t="shared" si="4"/>
        <v>1</v>
      </c>
      <c r="G8" s="26">
        <f t="shared" ca="1" si="5"/>
        <v>41281</v>
      </c>
      <c r="H8" s="27" t="s">
        <v>25</v>
      </c>
      <c r="I8" s="27" t="str">
        <f t="shared" ca="1" si="0"/>
        <v>Raymond</v>
      </c>
      <c r="J8" s="75"/>
    </row>
    <row r="9" spans="1:10" x14ac:dyDescent="0.3">
      <c r="A9" s="29">
        <f>DATE(an,7,14)</f>
        <v>41469</v>
      </c>
      <c r="B9" s="4" t="s">
        <v>386</v>
      </c>
      <c r="C9" s="77">
        <f t="shared" si="1"/>
        <v>0</v>
      </c>
      <c r="D9" s="77">
        <f t="shared" si="2"/>
        <v>1</v>
      </c>
      <c r="E9" s="78">
        <f t="shared" si="3"/>
        <v>7</v>
      </c>
      <c r="F9" s="79">
        <f t="shared" si="4"/>
        <v>7</v>
      </c>
      <c r="G9" s="26">
        <f t="shared" ca="1" si="5"/>
        <v>41282</v>
      </c>
      <c r="H9" s="27" t="s">
        <v>26</v>
      </c>
      <c r="I9" s="27" t="str">
        <f t="shared" ca="1" si="0"/>
        <v>Lucien</v>
      </c>
      <c r="J9" s="75"/>
    </row>
    <row r="10" spans="1:10" x14ac:dyDescent="0.3">
      <c r="A10" s="29">
        <f>DATE(an,8,15)</f>
        <v>41501</v>
      </c>
      <c r="B10" s="4" t="s">
        <v>14</v>
      </c>
      <c r="C10" s="77">
        <f t="shared" si="1"/>
        <v>1</v>
      </c>
      <c r="D10" s="77">
        <f t="shared" si="2"/>
        <v>0</v>
      </c>
      <c r="E10" s="78">
        <f t="shared" si="3"/>
        <v>4</v>
      </c>
      <c r="F10" s="79">
        <f t="shared" si="4"/>
        <v>4</v>
      </c>
      <c r="G10" s="26">
        <f t="shared" ca="1" si="5"/>
        <v>41283</v>
      </c>
      <c r="H10" s="27" t="s">
        <v>27</v>
      </c>
      <c r="I10" s="27" t="str">
        <f t="shared" ca="1" si="0"/>
        <v>Alix</v>
      </c>
      <c r="J10" s="75"/>
    </row>
    <row r="11" spans="1:10" x14ac:dyDescent="0.3">
      <c r="A11" s="29">
        <f>DATE(an,11,1)</f>
        <v>41579</v>
      </c>
      <c r="B11" s="4" t="s">
        <v>15</v>
      </c>
      <c r="C11" s="77">
        <f t="shared" si="1"/>
        <v>1</v>
      </c>
      <c r="D11" s="77">
        <f t="shared" si="2"/>
        <v>0</v>
      </c>
      <c r="E11" s="78">
        <f t="shared" si="3"/>
        <v>5</v>
      </c>
      <c r="F11" s="79">
        <f t="shared" si="4"/>
        <v>5</v>
      </c>
      <c r="G11" s="26">
        <f t="shared" ca="1" si="5"/>
        <v>41284</v>
      </c>
      <c r="H11" s="27" t="s">
        <v>28</v>
      </c>
      <c r="I11" s="27" t="str">
        <f t="shared" ca="1" si="0"/>
        <v>Guillaume</v>
      </c>
      <c r="J11" s="75"/>
    </row>
    <row r="12" spans="1:10" x14ac:dyDescent="0.3">
      <c r="A12" s="29">
        <f>DATE(an,11,11)</f>
        <v>41589</v>
      </c>
      <c r="B12" s="4" t="s">
        <v>16</v>
      </c>
      <c r="C12" s="77">
        <f t="shared" si="1"/>
        <v>0</v>
      </c>
      <c r="D12" s="77">
        <f t="shared" si="2"/>
        <v>1</v>
      </c>
      <c r="E12" s="78">
        <f t="shared" si="3"/>
        <v>1</v>
      </c>
      <c r="F12" s="79">
        <f t="shared" si="4"/>
        <v>1</v>
      </c>
      <c r="G12" s="26">
        <f t="shared" ca="1" si="5"/>
        <v>41285</v>
      </c>
      <c r="H12" s="27" t="s">
        <v>29</v>
      </c>
      <c r="I12" s="27" t="str">
        <f t="shared" ca="1" si="0"/>
        <v>Paulin</v>
      </c>
      <c r="J12" s="75"/>
    </row>
    <row r="13" spans="1:10" x14ac:dyDescent="0.3">
      <c r="A13" s="29">
        <f>DATE(an,12,25)</f>
        <v>41633</v>
      </c>
      <c r="B13" s="4" t="s">
        <v>17</v>
      </c>
      <c r="C13" s="77">
        <f t="shared" si="1"/>
        <v>1</v>
      </c>
      <c r="D13" s="77">
        <f t="shared" si="2"/>
        <v>0</v>
      </c>
      <c r="E13" s="78">
        <f t="shared" si="3"/>
        <v>3</v>
      </c>
      <c r="F13" s="79">
        <f t="shared" si="4"/>
        <v>3</v>
      </c>
      <c r="G13" s="26">
        <f t="shared" ca="1" si="5"/>
        <v>41286</v>
      </c>
      <c r="H13" s="27" t="s">
        <v>30</v>
      </c>
      <c r="I13" s="27" t="str">
        <f t="shared" ca="1" si="0"/>
        <v>Tatiana</v>
      </c>
      <c r="J13" s="75"/>
    </row>
    <row r="14" spans="1:10" x14ac:dyDescent="0.3">
      <c r="A14" s="71">
        <f>DATE(an,12,26)</f>
        <v>41634</v>
      </c>
      <c r="B14" s="27" t="s">
        <v>387</v>
      </c>
      <c r="C14" s="76"/>
      <c r="D14" s="76"/>
      <c r="G14" s="26">
        <f t="shared" ca="1" si="5"/>
        <v>41287</v>
      </c>
      <c r="H14" s="27" t="s">
        <v>31</v>
      </c>
      <c r="I14" s="27" t="str">
        <f t="shared" ca="1" si="0"/>
        <v>Yvette</v>
      </c>
      <c r="J14" s="75"/>
    </row>
    <row r="15" spans="1:10" x14ac:dyDescent="0.3">
      <c r="A15" s="72">
        <f>A4-3</f>
        <v>41362</v>
      </c>
      <c r="B15" s="73" t="s">
        <v>388</v>
      </c>
      <c r="C15" s="73"/>
      <c r="D15" s="73"/>
      <c r="G15" s="26">
        <f t="shared" ca="1" si="5"/>
        <v>41288</v>
      </c>
      <c r="H15" s="27" t="s">
        <v>32</v>
      </c>
      <c r="I15" s="27" t="str">
        <f t="shared" ca="1" si="0"/>
        <v>Nina</v>
      </c>
      <c r="J15" s="75"/>
    </row>
    <row r="16" spans="1:10" x14ac:dyDescent="0.3">
      <c r="A16" s="30"/>
      <c r="B16" s="31"/>
      <c r="C16" s="31"/>
      <c r="D16" s="31"/>
      <c r="G16" s="26">
        <f t="shared" ca="1" si="5"/>
        <v>41289</v>
      </c>
      <c r="H16" s="27" t="s">
        <v>33</v>
      </c>
      <c r="I16" s="27" t="str">
        <f t="shared" ca="1" si="0"/>
        <v>Rémi</v>
      </c>
      <c r="J16" s="75"/>
    </row>
    <row r="17" spans="1:10" x14ac:dyDescent="0.3">
      <c r="A17" s="30"/>
      <c r="B17" s="31"/>
      <c r="C17" s="31"/>
      <c r="D17" s="31"/>
      <c r="G17" s="26">
        <f t="shared" ca="1" si="5"/>
        <v>41290</v>
      </c>
      <c r="H17" s="27" t="s">
        <v>34</v>
      </c>
      <c r="I17" s="27" t="str">
        <f t="shared" ca="1" si="0"/>
        <v>Marcel</v>
      </c>
      <c r="J17" s="75"/>
    </row>
    <row r="18" spans="1:10" x14ac:dyDescent="0.3">
      <c r="A18" s="32"/>
      <c r="B18" s="31"/>
      <c r="C18" s="31">
        <f>SUM(C2:C17)</f>
        <v>7</v>
      </c>
      <c r="D18" s="31">
        <f>SUM(D2:D17)</f>
        <v>5</v>
      </c>
      <c r="G18" s="26">
        <f t="shared" ca="1" si="5"/>
        <v>41291</v>
      </c>
      <c r="H18" s="27" t="s">
        <v>35</v>
      </c>
      <c r="I18" s="27" t="str">
        <f t="shared" ca="1" si="0"/>
        <v>Roseline</v>
      </c>
      <c r="J18" s="75"/>
    </row>
    <row r="19" spans="1:10" x14ac:dyDescent="0.3">
      <c r="G19" s="26">
        <f t="shared" ca="1" si="5"/>
        <v>41292</v>
      </c>
      <c r="H19" s="27" t="s">
        <v>36</v>
      </c>
      <c r="I19" s="27" t="str">
        <f t="shared" ca="1" si="0"/>
        <v>Prisca</v>
      </c>
      <c r="J19" s="75"/>
    </row>
    <row r="20" spans="1:10" x14ac:dyDescent="0.3">
      <c r="G20" s="26">
        <f t="shared" ca="1" si="5"/>
        <v>41293</v>
      </c>
      <c r="H20" s="27" t="s">
        <v>37</v>
      </c>
      <c r="I20" s="27" t="str">
        <f t="shared" ca="1" si="0"/>
        <v>Marius</v>
      </c>
      <c r="J20" s="75"/>
    </row>
    <row r="21" spans="1:10" x14ac:dyDescent="0.3">
      <c r="G21" s="26">
        <f t="shared" ca="1" si="5"/>
        <v>41294</v>
      </c>
      <c r="H21" s="27" t="s">
        <v>38</v>
      </c>
      <c r="I21" s="27" t="str">
        <f t="shared" ca="1" si="0"/>
        <v>Sébastien</v>
      </c>
      <c r="J21" s="75"/>
    </row>
    <row r="22" spans="1:10" x14ac:dyDescent="0.3">
      <c r="G22" s="26">
        <f t="shared" ca="1" si="5"/>
        <v>41295</v>
      </c>
      <c r="H22" s="27" t="s">
        <v>39</v>
      </c>
      <c r="I22" s="27" t="str">
        <f t="shared" ca="1" si="0"/>
        <v>Agnès</v>
      </c>
      <c r="J22" s="75"/>
    </row>
    <row r="23" spans="1:10" x14ac:dyDescent="0.3">
      <c r="G23" s="26">
        <f t="shared" ca="1" si="5"/>
        <v>41296</v>
      </c>
      <c r="H23" s="27" t="s">
        <v>40</v>
      </c>
      <c r="I23" s="27" t="str">
        <f t="shared" ca="1" si="0"/>
        <v>Vincent</v>
      </c>
      <c r="J23" s="75"/>
    </row>
    <row r="24" spans="1:10" x14ac:dyDescent="0.3">
      <c r="G24" s="26">
        <f t="shared" ca="1" si="5"/>
        <v>41297</v>
      </c>
      <c r="H24" s="27" t="s">
        <v>41</v>
      </c>
      <c r="I24" s="27" t="str">
        <f t="shared" ca="1" si="0"/>
        <v>Barnard</v>
      </c>
      <c r="J24" s="75"/>
    </row>
    <row r="25" spans="1:10" x14ac:dyDescent="0.3">
      <c r="G25" s="26">
        <f t="shared" ca="1" si="5"/>
        <v>41298</v>
      </c>
      <c r="H25" s="27" t="s">
        <v>42</v>
      </c>
      <c r="I25" s="27" t="str">
        <f t="shared" ca="1" si="0"/>
        <v>François de Salle</v>
      </c>
      <c r="J25" s="75"/>
    </row>
    <row r="26" spans="1:10" x14ac:dyDescent="0.3">
      <c r="G26" s="26">
        <f t="shared" ca="1" si="5"/>
        <v>41299</v>
      </c>
      <c r="H26" s="27" t="s">
        <v>43</v>
      </c>
      <c r="I26" s="27" t="str">
        <f t="shared" ca="1" si="0"/>
        <v>Paul</v>
      </c>
      <c r="J26" s="75"/>
    </row>
    <row r="27" spans="1:10" x14ac:dyDescent="0.3">
      <c r="G27" s="26">
        <f t="shared" ca="1" si="5"/>
        <v>41300</v>
      </c>
      <c r="H27" s="27" t="s">
        <v>44</v>
      </c>
      <c r="I27" s="27" t="str">
        <f t="shared" ca="1" si="0"/>
        <v>Paule</v>
      </c>
      <c r="J27" s="75"/>
    </row>
    <row r="28" spans="1:10" x14ac:dyDescent="0.3">
      <c r="G28" s="26">
        <f t="shared" ca="1" si="5"/>
        <v>41301</v>
      </c>
      <c r="H28" s="27" t="s">
        <v>45</v>
      </c>
      <c r="I28" s="27" t="str">
        <f t="shared" ca="1" si="0"/>
        <v>Angèle</v>
      </c>
      <c r="J28" s="75"/>
    </row>
    <row r="29" spans="1:10" x14ac:dyDescent="0.3">
      <c r="G29" s="26">
        <f t="shared" ca="1" si="5"/>
        <v>41302</v>
      </c>
      <c r="H29" s="27" t="s">
        <v>46</v>
      </c>
      <c r="I29" s="27" t="str">
        <f t="shared" ca="1" si="0"/>
        <v>Thérèse</v>
      </c>
      <c r="J29" s="75"/>
    </row>
    <row r="30" spans="1:10" x14ac:dyDescent="0.3">
      <c r="G30" s="26">
        <f t="shared" ca="1" si="5"/>
        <v>41303</v>
      </c>
      <c r="H30" s="27" t="s">
        <v>47</v>
      </c>
      <c r="I30" s="27" t="str">
        <f t="shared" ca="1" si="0"/>
        <v>Gildas</v>
      </c>
      <c r="J30" s="75"/>
    </row>
    <row r="31" spans="1:10" x14ac:dyDescent="0.3">
      <c r="G31" s="26">
        <f t="shared" ca="1" si="5"/>
        <v>41304</v>
      </c>
      <c r="H31" s="27" t="s">
        <v>48</v>
      </c>
      <c r="I31" s="27" t="str">
        <f t="shared" ca="1" si="0"/>
        <v>Martine</v>
      </c>
      <c r="J31" s="75"/>
    </row>
    <row r="32" spans="1:10" x14ac:dyDescent="0.3">
      <c r="G32" s="26">
        <f t="shared" ca="1" si="5"/>
        <v>41305</v>
      </c>
      <c r="H32" s="27" t="s">
        <v>49</v>
      </c>
      <c r="I32" s="27" t="str">
        <f t="shared" ca="1" si="0"/>
        <v>Marcelle</v>
      </c>
      <c r="J32" s="75"/>
    </row>
    <row r="33" spans="7:10" x14ac:dyDescent="0.3">
      <c r="G33" s="26">
        <f t="shared" ca="1" si="5"/>
        <v>41306</v>
      </c>
      <c r="H33" s="27" t="s">
        <v>50</v>
      </c>
      <c r="I33" s="27" t="str">
        <f t="shared" ca="1" si="0"/>
        <v>Ella</v>
      </c>
      <c r="J33" s="75"/>
    </row>
    <row r="34" spans="7:10" x14ac:dyDescent="0.3">
      <c r="G34" s="26">
        <f t="shared" ca="1" si="5"/>
        <v>41307</v>
      </c>
      <c r="H34" s="27" t="s">
        <v>51</v>
      </c>
      <c r="I34" s="27" t="str">
        <f t="shared" ca="1" si="0"/>
        <v>Présentation</v>
      </c>
      <c r="J34" s="75"/>
    </row>
    <row r="35" spans="7:10" x14ac:dyDescent="0.3">
      <c r="G35" s="26">
        <f t="shared" ca="1" si="5"/>
        <v>41308</v>
      </c>
      <c r="H35" s="27" t="s">
        <v>52</v>
      </c>
      <c r="I35" s="27" t="str">
        <f t="shared" ca="1" si="0"/>
        <v>Blaise</v>
      </c>
      <c r="J35" s="75"/>
    </row>
    <row r="36" spans="7:10" x14ac:dyDescent="0.3">
      <c r="G36" s="26">
        <f t="shared" ca="1" si="5"/>
        <v>41309</v>
      </c>
      <c r="H36" s="27" t="s">
        <v>53</v>
      </c>
      <c r="I36" s="27" t="str">
        <f t="shared" ca="1" si="0"/>
        <v>Véronique</v>
      </c>
      <c r="J36" s="75"/>
    </row>
    <row r="37" spans="7:10" x14ac:dyDescent="0.3">
      <c r="G37" s="26">
        <f t="shared" ca="1" si="5"/>
        <v>41310</v>
      </c>
      <c r="H37" s="27" t="s">
        <v>54</v>
      </c>
      <c r="I37" s="27" t="str">
        <f t="shared" ca="1" si="0"/>
        <v>Agathe</v>
      </c>
      <c r="J37" s="75"/>
    </row>
    <row r="38" spans="7:10" x14ac:dyDescent="0.3">
      <c r="G38" s="26">
        <f t="shared" ca="1" si="5"/>
        <v>41311</v>
      </c>
      <c r="H38" s="27" t="s">
        <v>55</v>
      </c>
      <c r="I38" s="27" t="str">
        <f t="shared" ca="1" si="0"/>
        <v>Gaston</v>
      </c>
      <c r="J38" s="75"/>
    </row>
    <row r="39" spans="7:10" x14ac:dyDescent="0.3">
      <c r="G39" s="26">
        <f t="shared" ca="1" si="5"/>
        <v>41312</v>
      </c>
      <c r="H39" s="27" t="s">
        <v>56</v>
      </c>
      <c r="I39" s="27" t="str">
        <f t="shared" ca="1" si="0"/>
        <v>Eugénie</v>
      </c>
      <c r="J39" s="75"/>
    </row>
    <row r="40" spans="7:10" x14ac:dyDescent="0.3">
      <c r="G40" s="26">
        <f t="shared" ca="1" si="5"/>
        <v>41313</v>
      </c>
      <c r="H40" s="27" t="s">
        <v>57</v>
      </c>
      <c r="I40" s="27" t="str">
        <f t="shared" ca="1" si="0"/>
        <v>Jacqueline</v>
      </c>
      <c r="J40" s="75"/>
    </row>
    <row r="41" spans="7:10" x14ac:dyDescent="0.3">
      <c r="G41" s="26">
        <f t="shared" ca="1" si="5"/>
        <v>41314</v>
      </c>
      <c r="H41" s="27" t="s">
        <v>58</v>
      </c>
      <c r="I41" s="27" t="str">
        <f t="shared" ca="1" si="0"/>
        <v>Apolline</v>
      </c>
      <c r="J41" s="75"/>
    </row>
    <row r="42" spans="7:10" x14ac:dyDescent="0.3">
      <c r="G42" s="26">
        <f t="shared" ca="1" si="5"/>
        <v>41315</v>
      </c>
      <c r="H42" s="27" t="s">
        <v>59</v>
      </c>
      <c r="I42" s="27" t="str">
        <f t="shared" ca="1" si="0"/>
        <v>Arnaud</v>
      </c>
      <c r="J42" s="75"/>
    </row>
    <row r="43" spans="7:10" x14ac:dyDescent="0.3">
      <c r="G43" s="26">
        <f t="shared" ca="1" si="5"/>
        <v>41316</v>
      </c>
      <c r="H43" s="27" t="s">
        <v>381</v>
      </c>
      <c r="I43" s="27" t="str">
        <f t="shared" ca="1" si="0"/>
        <v>N.D. de Lourdes</v>
      </c>
      <c r="J43" s="75"/>
    </row>
    <row r="44" spans="7:10" x14ac:dyDescent="0.3">
      <c r="G44" s="26">
        <f t="shared" ca="1" si="5"/>
        <v>41317</v>
      </c>
      <c r="H44" s="27" t="s">
        <v>60</v>
      </c>
      <c r="I44" s="27" t="str">
        <f t="shared" ca="1" si="0"/>
        <v>Félix</v>
      </c>
      <c r="J44" s="75"/>
    </row>
    <row r="45" spans="7:10" x14ac:dyDescent="0.3">
      <c r="G45" s="26">
        <f t="shared" ca="1" si="5"/>
        <v>41318</v>
      </c>
      <c r="H45" s="27" t="s">
        <v>61</v>
      </c>
      <c r="I45" s="27" t="str">
        <f t="shared" ca="1" si="0"/>
        <v>Béatrice</v>
      </c>
      <c r="J45" s="75"/>
    </row>
    <row r="46" spans="7:10" x14ac:dyDescent="0.3">
      <c r="G46" s="26">
        <f t="shared" ca="1" si="5"/>
        <v>41319</v>
      </c>
      <c r="H46" s="27" t="s">
        <v>62</v>
      </c>
      <c r="I46" s="27" t="str">
        <f t="shared" ca="1" si="0"/>
        <v>Valentin</v>
      </c>
      <c r="J46" s="75"/>
    </row>
    <row r="47" spans="7:10" x14ac:dyDescent="0.3">
      <c r="G47" s="26">
        <f t="shared" ca="1" si="5"/>
        <v>41320</v>
      </c>
      <c r="H47" s="27" t="s">
        <v>63</v>
      </c>
      <c r="I47" s="27" t="str">
        <f t="shared" ca="1" si="0"/>
        <v>Claude</v>
      </c>
      <c r="J47" s="75"/>
    </row>
    <row r="48" spans="7:10" x14ac:dyDescent="0.3">
      <c r="G48" s="26">
        <f t="shared" ca="1" si="5"/>
        <v>41321</v>
      </c>
      <c r="H48" s="27" t="s">
        <v>64</v>
      </c>
      <c r="I48" s="27" t="str">
        <f t="shared" ca="1" si="0"/>
        <v>Julienne</v>
      </c>
      <c r="J48" s="75"/>
    </row>
    <row r="49" spans="7:10" x14ac:dyDescent="0.3">
      <c r="G49" s="26">
        <f t="shared" ca="1" si="5"/>
        <v>41322</v>
      </c>
      <c r="H49" s="27" t="s">
        <v>65</v>
      </c>
      <c r="I49" s="27" t="str">
        <f t="shared" ca="1" si="0"/>
        <v>Alexis</v>
      </c>
      <c r="J49" s="75"/>
    </row>
    <row r="50" spans="7:10" x14ac:dyDescent="0.3">
      <c r="G50" s="26">
        <f t="shared" ca="1" si="5"/>
        <v>41323</v>
      </c>
      <c r="H50" s="27" t="s">
        <v>66</v>
      </c>
      <c r="I50" s="27" t="str">
        <f t="shared" ca="1" si="0"/>
        <v>Bernadette</v>
      </c>
      <c r="J50" s="75"/>
    </row>
    <row r="51" spans="7:10" x14ac:dyDescent="0.3">
      <c r="G51" s="26">
        <f t="shared" ca="1" si="5"/>
        <v>41324</v>
      </c>
      <c r="H51" s="27" t="s">
        <v>67</v>
      </c>
      <c r="I51" s="27" t="str">
        <f t="shared" ca="1" si="0"/>
        <v>Gabin</v>
      </c>
      <c r="J51" s="75"/>
    </row>
    <row r="52" spans="7:10" x14ac:dyDescent="0.3">
      <c r="G52" s="26">
        <f t="shared" ca="1" si="5"/>
        <v>41325</v>
      </c>
      <c r="H52" s="27" t="s">
        <v>68</v>
      </c>
      <c r="I52" s="27" t="str">
        <f t="shared" ca="1" si="0"/>
        <v>Aimée</v>
      </c>
      <c r="J52" s="75"/>
    </row>
    <row r="53" spans="7:10" x14ac:dyDescent="0.3">
      <c r="G53" s="26">
        <f t="shared" ca="1" si="5"/>
        <v>41326</v>
      </c>
      <c r="H53" s="27" t="s">
        <v>69</v>
      </c>
      <c r="I53" s="27" t="str">
        <f t="shared" ca="1" si="0"/>
        <v>Damien</v>
      </c>
      <c r="J53" s="75"/>
    </row>
    <row r="54" spans="7:10" x14ac:dyDescent="0.3">
      <c r="G54" s="26">
        <f t="shared" ca="1" si="5"/>
        <v>41327</v>
      </c>
      <c r="H54" s="27" t="s">
        <v>70</v>
      </c>
      <c r="I54" s="27" t="str">
        <f t="shared" ca="1" si="0"/>
        <v>Isabelle</v>
      </c>
      <c r="J54" s="75"/>
    </row>
    <row r="55" spans="7:10" x14ac:dyDescent="0.3">
      <c r="G55" s="26">
        <f t="shared" ca="1" si="5"/>
        <v>41328</v>
      </c>
      <c r="H55" s="27" t="s">
        <v>71</v>
      </c>
      <c r="I55" s="27" t="str">
        <f t="shared" ca="1" si="0"/>
        <v>Lazare</v>
      </c>
      <c r="J55" s="75"/>
    </row>
    <row r="56" spans="7:10" x14ac:dyDescent="0.3">
      <c r="G56" s="26">
        <f t="shared" ca="1" si="5"/>
        <v>41329</v>
      </c>
      <c r="H56" s="27" t="s">
        <v>72</v>
      </c>
      <c r="I56" s="27" t="str">
        <f t="shared" ca="1" si="0"/>
        <v>Modeste</v>
      </c>
      <c r="J56" s="75"/>
    </row>
    <row r="57" spans="7:10" x14ac:dyDescent="0.3">
      <c r="G57" s="26">
        <f t="shared" ca="1" si="5"/>
        <v>41330</v>
      </c>
      <c r="H57" s="27" t="s">
        <v>73</v>
      </c>
      <c r="I57" s="27" t="str">
        <f t="shared" ca="1" si="0"/>
        <v>Roméo</v>
      </c>
      <c r="J57" s="75"/>
    </row>
    <row r="58" spans="7:10" x14ac:dyDescent="0.3">
      <c r="G58" s="26">
        <f t="shared" ca="1" si="5"/>
        <v>41331</v>
      </c>
      <c r="H58" s="27" t="s">
        <v>74</v>
      </c>
      <c r="I58" s="27" t="str">
        <f t="shared" ca="1" si="0"/>
        <v>Nestor</v>
      </c>
      <c r="J58" s="75"/>
    </row>
    <row r="59" spans="7:10" x14ac:dyDescent="0.3">
      <c r="G59" s="26">
        <f t="shared" ca="1" si="5"/>
        <v>41332</v>
      </c>
      <c r="H59" s="27" t="s">
        <v>75</v>
      </c>
      <c r="I59" s="27" t="str">
        <f t="shared" ca="1" si="0"/>
        <v>Honorine</v>
      </c>
      <c r="J59" s="75"/>
    </row>
    <row r="60" spans="7:10" x14ac:dyDescent="0.3">
      <c r="G60" s="26">
        <f t="shared" ca="1" si="5"/>
        <v>41333</v>
      </c>
      <c r="H60" s="27" t="s">
        <v>76</v>
      </c>
      <c r="I60" s="27" t="str">
        <f t="shared" ca="1" si="0"/>
        <v>Romain</v>
      </c>
      <c r="J60" s="75"/>
    </row>
    <row r="61" spans="7:10" x14ac:dyDescent="0.3">
      <c r="G61" s="26">
        <f t="shared" ca="1" si="5"/>
        <v>41334</v>
      </c>
      <c r="H61" s="27" t="s">
        <v>382</v>
      </c>
      <c r="I61" s="27" t="str">
        <f t="shared" ca="1" si="0"/>
        <v>Auguste</v>
      </c>
      <c r="J61" s="75"/>
    </row>
    <row r="62" spans="7:10" x14ac:dyDescent="0.3">
      <c r="G62" s="26">
        <f t="shared" ca="1" si="5"/>
        <v>41335</v>
      </c>
      <c r="H62" s="27" t="s">
        <v>77</v>
      </c>
      <c r="I62" s="27" t="str">
        <f t="shared" ca="1" si="0"/>
        <v>Charles le Bon</v>
      </c>
      <c r="J62" s="75"/>
    </row>
    <row r="63" spans="7:10" x14ac:dyDescent="0.3">
      <c r="G63" s="26">
        <f t="shared" ca="1" si="5"/>
        <v>41336</v>
      </c>
      <c r="H63" s="27" t="s">
        <v>78</v>
      </c>
      <c r="I63" s="27" t="str">
        <f t="shared" ca="1" si="0"/>
        <v>Guénolé</v>
      </c>
      <c r="J63" s="75"/>
    </row>
    <row r="64" spans="7:10" x14ac:dyDescent="0.3">
      <c r="G64" s="26">
        <f t="shared" ca="1" si="5"/>
        <v>41337</v>
      </c>
      <c r="H64" s="27" t="s">
        <v>79</v>
      </c>
      <c r="I64" s="27" t="str">
        <f t="shared" ca="1" si="0"/>
        <v>Casimir</v>
      </c>
      <c r="J64" s="75"/>
    </row>
    <row r="65" spans="7:10" x14ac:dyDescent="0.3">
      <c r="G65" s="26">
        <f t="shared" ca="1" si="5"/>
        <v>41338</v>
      </c>
      <c r="H65" s="27" t="s">
        <v>80</v>
      </c>
      <c r="I65" s="27" t="str">
        <f t="shared" ca="1" si="0"/>
        <v>Olive</v>
      </c>
      <c r="J65" s="75"/>
    </row>
    <row r="66" spans="7:10" x14ac:dyDescent="0.3">
      <c r="G66" s="26">
        <f t="shared" ca="1" si="5"/>
        <v>41339</v>
      </c>
      <c r="H66" s="27" t="s">
        <v>81</v>
      </c>
      <c r="I66" s="27" t="str">
        <f t="shared" ref="I66:I129" ca="1" si="6">IF(COUNTIF(Feries,G66)&gt;0,VLOOKUP(G66,$A$2:$B$18,2,0),H66)</f>
        <v>Colette</v>
      </c>
      <c r="J66" s="75"/>
    </row>
    <row r="67" spans="7:10" x14ac:dyDescent="0.3">
      <c r="G67" s="26">
        <f t="shared" ca="1" si="5"/>
        <v>41340</v>
      </c>
      <c r="H67" s="27" t="s">
        <v>82</v>
      </c>
      <c r="I67" s="27" t="str">
        <f t="shared" ca="1" si="6"/>
        <v>Félicité</v>
      </c>
      <c r="J67" s="75"/>
    </row>
    <row r="68" spans="7:10" x14ac:dyDescent="0.3">
      <c r="G68" s="26">
        <f t="shared" ref="G68:G131" ca="1" si="7">G67+1</f>
        <v>41341</v>
      </c>
      <c r="H68" s="27" t="s">
        <v>83</v>
      </c>
      <c r="I68" s="27" t="str">
        <f t="shared" ca="1" si="6"/>
        <v>Jean de Dieu</v>
      </c>
      <c r="J68" s="75"/>
    </row>
    <row r="69" spans="7:10" x14ac:dyDescent="0.3">
      <c r="G69" s="26">
        <f t="shared" ca="1" si="7"/>
        <v>41342</v>
      </c>
      <c r="H69" s="27" t="s">
        <v>84</v>
      </c>
      <c r="I69" s="27" t="str">
        <f t="shared" ca="1" si="6"/>
        <v>Françoise</v>
      </c>
      <c r="J69" s="75"/>
    </row>
    <row r="70" spans="7:10" x14ac:dyDescent="0.3">
      <c r="G70" s="26">
        <f t="shared" ca="1" si="7"/>
        <v>41343</v>
      </c>
      <c r="H70" s="27" t="s">
        <v>85</v>
      </c>
      <c r="I70" s="27" t="str">
        <f t="shared" ca="1" si="6"/>
        <v>Vivien</v>
      </c>
      <c r="J70" s="75"/>
    </row>
    <row r="71" spans="7:10" x14ac:dyDescent="0.3">
      <c r="G71" s="26">
        <f t="shared" ca="1" si="7"/>
        <v>41344</v>
      </c>
      <c r="H71" s="27" t="s">
        <v>86</v>
      </c>
      <c r="I71" s="27" t="str">
        <f t="shared" ca="1" si="6"/>
        <v>Rosine</v>
      </c>
      <c r="J71" s="75"/>
    </row>
    <row r="72" spans="7:10" x14ac:dyDescent="0.3">
      <c r="G72" s="26">
        <f t="shared" ca="1" si="7"/>
        <v>41345</v>
      </c>
      <c r="H72" s="27" t="s">
        <v>87</v>
      </c>
      <c r="I72" s="27" t="str">
        <f t="shared" ca="1" si="6"/>
        <v>Justine</v>
      </c>
      <c r="J72" s="75"/>
    </row>
    <row r="73" spans="7:10" x14ac:dyDescent="0.3">
      <c r="G73" s="26">
        <f t="shared" ca="1" si="7"/>
        <v>41346</v>
      </c>
      <c r="H73" s="27" t="s">
        <v>88</v>
      </c>
      <c r="I73" s="27" t="str">
        <f t="shared" ca="1" si="6"/>
        <v>Rodrigue</v>
      </c>
      <c r="J73" s="75"/>
    </row>
    <row r="74" spans="7:10" x14ac:dyDescent="0.3">
      <c r="G74" s="26">
        <f t="shared" ca="1" si="7"/>
        <v>41347</v>
      </c>
      <c r="H74" s="27" t="s">
        <v>89</v>
      </c>
      <c r="I74" s="27" t="str">
        <f t="shared" ca="1" si="6"/>
        <v>Mathilde</v>
      </c>
      <c r="J74" s="75"/>
    </row>
    <row r="75" spans="7:10" x14ac:dyDescent="0.3">
      <c r="G75" s="26">
        <f t="shared" ca="1" si="7"/>
        <v>41348</v>
      </c>
      <c r="H75" s="27" t="s">
        <v>90</v>
      </c>
      <c r="I75" s="27" t="str">
        <f t="shared" ca="1" si="6"/>
        <v>Louise</v>
      </c>
      <c r="J75" s="75"/>
    </row>
    <row r="76" spans="7:10" x14ac:dyDescent="0.3">
      <c r="G76" s="26">
        <f t="shared" ca="1" si="7"/>
        <v>41349</v>
      </c>
      <c r="H76" s="27" t="s">
        <v>91</v>
      </c>
      <c r="I76" s="27" t="str">
        <f t="shared" ca="1" si="6"/>
        <v>Bénédicte</v>
      </c>
      <c r="J76" s="75"/>
    </row>
    <row r="77" spans="7:10" x14ac:dyDescent="0.3">
      <c r="G77" s="26">
        <f t="shared" ca="1" si="7"/>
        <v>41350</v>
      </c>
      <c r="H77" s="27" t="s">
        <v>92</v>
      </c>
      <c r="I77" s="27" t="str">
        <f t="shared" ca="1" si="6"/>
        <v>Patrice</v>
      </c>
      <c r="J77" s="75"/>
    </row>
    <row r="78" spans="7:10" x14ac:dyDescent="0.3">
      <c r="G78" s="26">
        <f t="shared" ca="1" si="7"/>
        <v>41351</v>
      </c>
      <c r="H78" s="27" t="s">
        <v>93</v>
      </c>
      <c r="I78" s="27" t="str">
        <f t="shared" ca="1" si="6"/>
        <v>Cyrille</v>
      </c>
      <c r="J78" s="75"/>
    </row>
    <row r="79" spans="7:10" x14ac:dyDescent="0.3">
      <c r="G79" s="26">
        <f t="shared" ca="1" si="7"/>
        <v>41352</v>
      </c>
      <c r="H79" s="27" t="s">
        <v>94</v>
      </c>
      <c r="I79" s="27" t="str">
        <f t="shared" ca="1" si="6"/>
        <v>Joseph</v>
      </c>
      <c r="J79" s="75"/>
    </row>
    <row r="80" spans="7:10" x14ac:dyDescent="0.3">
      <c r="G80" s="26">
        <f t="shared" ca="1" si="7"/>
        <v>41353</v>
      </c>
      <c r="H80" s="27" t="s">
        <v>95</v>
      </c>
      <c r="I80" s="27" t="str">
        <f t="shared" ca="1" si="6"/>
        <v>Herbert</v>
      </c>
      <c r="J80" s="75"/>
    </row>
    <row r="81" spans="7:10" x14ac:dyDescent="0.3">
      <c r="G81" s="26">
        <f t="shared" ca="1" si="7"/>
        <v>41354</v>
      </c>
      <c r="H81" s="27" t="s">
        <v>96</v>
      </c>
      <c r="I81" s="27" t="str">
        <f t="shared" ca="1" si="6"/>
        <v>Clémence</v>
      </c>
      <c r="J81" s="75"/>
    </row>
    <row r="82" spans="7:10" x14ac:dyDescent="0.3">
      <c r="G82" s="26">
        <f t="shared" ca="1" si="7"/>
        <v>41355</v>
      </c>
      <c r="H82" s="27" t="s">
        <v>97</v>
      </c>
      <c r="I82" s="27" t="str">
        <f t="shared" ca="1" si="6"/>
        <v>Léa</v>
      </c>
      <c r="J82" s="75"/>
    </row>
    <row r="83" spans="7:10" x14ac:dyDescent="0.3">
      <c r="G83" s="26">
        <f t="shared" ca="1" si="7"/>
        <v>41356</v>
      </c>
      <c r="H83" s="27" t="s">
        <v>98</v>
      </c>
      <c r="I83" s="27" t="str">
        <f t="shared" ca="1" si="6"/>
        <v>Victoria</v>
      </c>
      <c r="J83" s="75"/>
    </row>
    <row r="84" spans="7:10" x14ac:dyDescent="0.3">
      <c r="G84" s="26">
        <f t="shared" ca="1" si="7"/>
        <v>41357</v>
      </c>
      <c r="H84" s="27" t="s">
        <v>99</v>
      </c>
      <c r="I84" s="27" t="str">
        <f t="shared" ca="1" si="6"/>
        <v>Catherine de Suede</v>
      </c>
      <c r="J84" s="75"/>
    </row>
    <row r="85" spans="7:10" x14ac:dyDescent="0.3">
      <c r="G85" s="26">
        <f t="shared" ca="1" si="7"/>
        <v>41358</v>
      </c>
      <c r="H85" s="27" t="s">
        <v>100</v>
      </c>
      <c r="I85" s="27" t="str">
        <f t="shared" ca="1" si="6"/>
        <v>Humbert</v>
      </c>
      <c r="J85" s="75"/>
    </row>
    <row r="86" spans="7:10" x14ac:dyDescent="0.3">
      <c r="G86" s="26">
        <f t="shared" ca="1" si="7"/>
        <v>41359</v>
      </c>
      <c r="H86" s="27" t="s">
        <v>101</v>
      </c>
      <c r="I86" s="27" t="str">
        <f t="shared" ca="1" si="6"/>
        <v>Larissa</v>
      </c>
      <c r="J86" s="75"/>
    </row>
    <row r="87" spans="7:10" x14ac:dyDescent="0.3">
      <c r="G87" s="26">
        <f t="shared" ca="1" si="7"/>
        <v>41360</v>
      </c>
      <c r="H87" s="27" t="s">
        <v>102</v>
      </c>
      <c r="I87" s="27" t="str">
        <f t="shared" ca="1" si="6"/>
        <v>Abib</v>
      </c>
      <c r="J87" s="75"/>
    </row>
    <row r="88" spans="7:10" x14ac:dyDescent="0.3">
      <c r="G88" s="26">
        <f t="shared" ca="1" si="7"/>
        <v>41361</v>
      </c>
      <c r="H88" s="27" t="s">
        <v>103</v>
      </c>
      <c r="I88" s="27" t="str">
        <f t="shared" ca="1" si="6"/>
        <v>Gontran</v>
      </c>
      <c r="J88" s="75"/>
    </row>
    <row r="89" spans="7:10" x14ac:dyDescent="0.3">
      <c r="G89" s="26">
        <f t="shared" ca="1" si="7"/>
        <v>41362</v>
      </c>
      <c r="H89" s="27" t="s">
        <v>104</v>
      </c>
      <c r="I89" s="27" t="str">
        <f t="shared" ca="1" si="6"/>
        <v>Gwladys</v>
      </c>
      <c r="J89" s="75"/>
    </row>
    <row r="90" spans="7:10" x14ac:dyDescent="0.3">
      <c r="G90" s="26">
        <f t="shared" ca="1" si="7"/>
        <v>41363</v>
      </c>
      <c r="H90" s="27" t="s">
        <v>105</v>
      </c>
      <c r="I90" s="27" t="str">
        <f t="shared" ca="1" si="6"/>
        <v>Amédée</v>
      </c>
      <c r="J90" s="75"/>
    </row>
    <row r="91" spans="7:10" x14ac:dyDescent="0.3">
      <c r="G91" s="26">
        <f t="shared" ca="1" si="7"/>
        <v>41364</v>
      </c>
      <c r="H91" s="27" t="s">
        <v>106</v>
      </c>
      <c r="I91" s="27" t="str">
        <f t="shared" ca="1" si="6"/>
        <v>Pâques</v>
      </c>
      <c r="J91" s="75"/>
    </row>
    <row r="92" spans="7:10" x14ac:dyDescent="0.3">
      <c r="G92" s="26">
        <f t="shared" ca="1" si="7"/>
        <v>41365</v>
      </c>
      <c r="H92" s="27" t="s">
        <v>107</v>
      </c>
      <c r="I92" s="27" t="str">
        <f t="shared" ca="1" si="6"/>
        <v>Lundi de Pâques</v>
      </c>
      <c r="J92" s="75"/>
    </row>
    <row r="93" spans="7:10" x14ac:dyDescent="0.3">
      <c r="G93" s="26">
        <f t="shared" ca="1" si="7"/>
        <v>41366</v>
      </c>
      <c r="H93" s="27" t="s">
        <v>108</v>
      </c>
      <c r="I93" s="27" t="str">
        <f t="shared" ca="1" si="6"/>
        <v>Sandrine</v>
      </c>
      <c r="J93" s="75"/>
    </row>
    <row r="94" spans="7:10" x14ac:dyDescent="0.3">
      <c r="G94" s="26">
        <f t="shared" ca="1" si="7"/>
        <v>41367</v>
      </c>
      <c r="H94" s="27" t="s">
        <v>109</v>
      </c>
      <c r="I94" s="27" t="str">
        <f t="shared" ca="1" si="6"/>
        <v>Richard</v>
      </c>
      <c r="J94" s="75"/>
    </row>
    <row r="95" spans="7:10" x14ac:dyDescent="0.3">
      <c r="G95" s="26">
        <f t="shared" ca="1" si="7"/>
        <v>41368</v>
      </c>
      <c r="H95" s="27" t="s">
        <v>110</v>
      </c>
      <c r="I95" s="27" t="str">
        <f t="shared" ca="1" si="6"/>
        <v>Isidore</v>
      </c>
      <c r="J95" s="75"/>
    </row>
    <row r="96" spans="7:10" x14ac:dyDescent="0.3">
      <c r="G96" s="26">
        <f t="shared" ca="1" si="7"/>
        <v>41369</v>
      </c>
      <c r="H96" s="27" t="s">
        <v>111</v>
      </c>
      <c r="I96" s="27" t="str">
        <f t="shared" ca="1" si="6"/>
        <v>Irène</v>
      </c>
      <c r="J96" s="75"/>
    </row>
    <row r="97" spans="7:10" x14ac:dyDescent="0.3">
      <c r="G97" s="26">
        <f t="shared" ca="1" si="7"/>
        <v>41370</v>
      </c>
      <c r="H97" s="27" t="s">
        <v>112</v>
      </c>
      <c r="I97" s="27" t="str">
        <f t="shared" ca="1" si="6"/>
        <v>Marcellin</v>
      </c>
      <c r="J97" s="75"/>
    </row>
    <row r="98" spans="7:10" x14ac:dyDescent="0.3">
      <c r="G98" s="26">
        <f t="shared" ca="1" si="7"/>
        <v>41371</v>
      </c>
      <c r="H98" s="27" t="s">
        <v>113</v>
      </c>
      <c r="I98" s="27" t="str">
        <f t="shared" ca="1" si="6"/>
        <v>Jean-Baptiste de la S.</v>
      </c>
      <c r="J98" s="75"/>
    </row>
    <row r="99" spans="7:10" x14ac:dyDescent="0.3">
      <c r="G99" s="26">
        <f t="shared" ca="1" si="7"/>
        <v>41372</v>
      </c>
      <c r="H99" s="27" t="s">
        <v>114</v>
      </c>
      <c r="I99" s="27" t="str">
        <f t="shared" ca="1" si="6"/>
        <v>Julie</v>
      </c>
      <c r="J99" s="75"/>
    </row>
    <row r="100" spans="7:10" x14ac:dyDescent="0.3">
      <c r="G100" s="26">
        <f t="shared" ca="1" si="7"/>
        <v>41373</v>
      </c>
      <c r="H100" s="27" t="s">
        <v>115</v>
      </c>
      <c r="I100" s="27" t="str">
        <f t="shared" ca="1" si="6"/>
        <v>Gauthier</v>
      </c>
      <c r="J100" s="75"/>
    </row>
    <row r="101" spans="7:10" x14ac:dyDescent="0.3">
      <c r="G101" s="26">
        <f t="shared" ca="1" si="7"/>
        <v>41374</v>
      </c>
      <c r="H101" s="27" t="s">
        <v>116</v>
      </c>
      <c r="I101" s="27" t="str">
        <f t="shared" ca="1" si="6"/>
        <v>Fulbert</v>
      </c>
      <c r="J101" s="75"/>
    </row>
    <row r="102" spans="7:10" x14ac:dyDescent="0.3">
      <c r="G102" s="26">
        <f t="shared" ca="1" si="7"/>
        <v>41375</v>
      </c>
      <c r="H102" s="27" t="s">
        <v>117</v>
      </c>
      <c r="I102" s="27" t="str">
        <f t="shared" ca="1" si="6"/>
        <v>Stanislas</v>
      </c>
      <c r="J102" s="75"/>
    </row>
    <row r="103" spans="7:10" x14ac:dyDescent="0.3">
      <c r="G103" s="26">
        <f t="shared" ca="1" si="7"/>
        <v>41376</v>
      </c>
      <c r="H103" s="27" t="s">
        <v>118</v>
      </c>
      <c r="I103" s="27" t="str">
        <f t="shared" ca="1" si="6"/>
        <v>Jules</v>
      </c>
      <c r="J103" s="75"/>
    </row>
    <row r="104" spans="7:10" x14ac:dyDescent="0.3">
      <c r="G104" s="26">
        <f t="shared" ca="1" si="7"/>
        <v>41377</v>
      </c>
      <c r="H104" s="27" t="s">
        <v>119</v>
      </c>
      <c r="I104" s="27" t="str">
        <f t="shared" ca="1" si="6"/>
        <v>Ida</v>
      </c>
      <c r="J104" s="75"/>
    </row>
    <row r="105" spans="7:10" x14ac:dyDescent="0.3">
      <c r="G105" s="26">
        <f t="shared" ca="1" si="7"/>
        <v>41378</v>
      </c>
      <c r="H105" s="27" t="s">
        <v>120</v>
      </c>
      <c r="I105" s="27" t="str">
        <f t="shared" ca="1" si="6"/>
        <v>Maxime</v>
      </c>
      <c r="J105" s="75"/>
    </row>
    <row r="106" spans="7:10" x14ac:dyDescent="0.3">
      <c r="G106" s="26">
        <f t="shared" ca="1" si="7"/>
        <v>41379</v>
      </c>
      <c r="H106" s="27" t="s">
        <v>121</v>
      </c>
      <c r="I106" s="27" t="str">
        <f t="shared" ca="1" si="6"/>
        <v>Paterne</v>
      </c>
      <c r="J106" s="75"/>
    </row>
    <row r="107" spans="7:10" x14ac:dyDescent="0.3">
      <c r="G107" s="26">
        <f t="shared" ca="1" si="7"/>
        <v>41380</v>
      </c>
      <c r="H107" s="27" t="s">
        <v>122</v>
      </c>
      <c r="I107" s="27" t="str">
        <f t="shared" ca="1" si="6"/>
        <v>Benoît Joseph</v>
      </c>
      <c r="J107" s="75"/>
    </row>
    <row r="108" spans="7:10" x14ac:dyDescent="0.3">
      <c r="G108" s="26">
        <f t="shared" ca="1" si="7"/>
        <v>41381</v>
      </c>
      <c r="H108" s="27" t="s">
        <v>123</v>
      </c>
      <c r="I108" s="27" t="str">
        <f t="shared" ca="1" si="6"/>
        <v>Anicet</v>
      </c>
      <c r="J108" s="75"/>
    </row>
    <row r="109" spans="7:10" x14ac:dyDescent="0.3">
      <c r="G109" s="26">
        <f t="shared" ca="1" si="7"/>
        <v>41382</v>
      </c>
      <c r="H109" s="27" t="s">
        <v>124</v>
      </c>
      <c r="I109" s="27" t="str">
        <f t="shared" ca="1" si="6"/>
        <v>Parfait</v>
      </c>
      <c r="J109" s="75"/>
    </row>
    <row r="110" spans="7:10" x14ac:dyDescent="0.3">
      <c r="G110" s="26">
        <f t="shared" ca="1" si="7"/>
        <v>41383</v>
      </c>
      <c r="H110" s="27" t="s">
        <v>125</v>
      </c>
      <c r="I110" s="27" t="str">
        <f t="shared" ca="1" si="6"/>
        <v>Emma</v>
      </c>
      <c r="J110" s="75"/>
    </row>
    <row r="111" spans="7:10" x14ac:dyDescent="0.3">
      <c r="G111" s="26">
        <f t="shared" ca="1" si="7"/>
        <v>41384</v>
      </c>
      <c r="H111" s="27" t="s">
        <v>126</v>
      </c>
      <c r="I111" s="27" t="str">
        <f t="shared" ca="1" si="6"/>
        <v>Odette</v>
      </c>
      <c r="J111" s="75"/>
    </row>
    <row r="112" spans="7:10" x14ac:dyDescent="0.3">
      <c r="G112" s="26">
        <f t="shared" ca="1" si="7"/>
        <v>41385</v>
      </c>
      <c r="H112" s="27" t="s">
        <v>127</v>
      </c>
      <c r="I112" s="27" t="str">
        <f t="shared" ca="1" si="6"/>
        <v>Ancelme</v>
      </c>
      <c r="J112" s="75"/>
    </row>
    <row r="113" spans="7:10" x14ac:dyDescent="0.3">
      <c r="G113" s="26">
        <f t="shared" ca="1" si="7"/>
        <v>41386</v>
      </c>
      <c r="H113" s="27" t="s">
        <v>128</v>
      </c>
      <c r="I113" s="27" t="str">
        <f t="shared" ca="1" si="6"/>
        <v>Alexandre</v>
      </c>
      <c r="J113" s="75"/>
    </row>
    <row r="114" spans="7:10" x14ac:dyDescent="0.3">
      <c r="G114" s="26">
        <f t="shared" ca="1" si="7"/>
        <v>41387</v>
      </c>
      <c r="H114" s="27" t="s">
        <v>129</v>
      </c>
      <c r="I114" s="27" t="str">
        <f t="shared" ca="1" si="6"/>
        <v>Georges</v>
      </c>
      <c r="J114" s="75"/>
    </row>
    <row r="115" spans="7:10" x14ac:dyDescent="0.3">
      <c r="G115" s="26">
        <f t="shared" ca="1" si="7"/>
        <v>41388</v>
      </c>
      <c r="H115" s="27" t="s">
        <v>130</v>
      </c>
      <c r="I115" s="27" t="str">
        <f t="shared" ca="1" si="6"/>
        <v>Fidèle</v>
      </c>
      <c r="J115" s="75"/>
    </row>
    <row r="116" spans="7:10" x14ac:dyDescent="0.3">
      <c r="G116" s="26">
        <f t="shared" ca="1" si="7"/>
        <v>41389</v>
      </c>
      <c r="H116" s="27" t="s">
        <v>131</v>
      </c>
      <c r="I116" s="27" t="str">
        <f t="shared" ca="1" si="6"/>
        <v>Marc</v>
      </c>
      <c r="J116" s="75"/>
    </row>
    <row r="117" spans="7:10" x14ac:dyDescent="0.3">
      <c r="G117" s="26">
        <f t="shared" ca="1" si="7"/>
        <v>41390</v>
      </c>
      <c r="H117" s="27" t="s">
        <v>132</v>
      </c>
      <c r="I117" s="27" t="str">
        <f t="shared" ca="1" si="6"/>
        <v>Alida</v>
      </c>
      <c r="J117" s="75"/>
    </row>
    <row r="118" spans="7:10" x14ac:dyDescent="0.3">
      <c r="G118" s="26">
        <f t="shared" ca="1" si="7"/>
        <v>41391</v>
      </c>
      <c r="H118" s="27" t="s">
        <v>133</v>
      </c>
      <c r="I118" s="27" t="str">
        <f t="shared" ca="1" si="6"/>
        <v>Zita</v>
      </c>
      <c r="J118" s="75"/>
    </row>
    <row r="119" spans="7:10" x14ac:dyDescent="0.3">
      <c r="G119" s="26">
        <f t="shared" ca="1" si="7"/>
        <v>41392</v>
      </c>
      <c r="H119" s="27" t="s">
        <v>134</v>
      </c>
      <c r="I119" s="27" t="str">
        <f t="shared" ca="1" si="6"/>
        <v>Valérie</v>
      </c>
      <c r="J119" s="75"/>
    </row>
    <row r="120" spans="7:10" x14ac:dyDescent="0.3">
      <c r="G120" s="26">
        <f t="shared" ca="1" si="7"/>
        <v>41393</v>
      </c>
      <c r="H120" s="27" t="s">
        <v>135</v>
      </c>
      <c r="I120" s="27" t="str">
        <f t="shared" ca="1" si="6"/>
        <v>Catherine de Sienne</v>
      </c>
      <c r="J120" s="75"/>
    </row>
    <row r="121" spans="7:10" x14ac:dyDescent="0.3">
      <c r="G121" s="26">
        <f t="shared" ca="1" si="7"/>
        <v>41394</v>
      </c>
      <c r="H121" s="27" t="s">
        <v>136</v>
      </c>
      <c r="I121" s="27" t="str">
        <f t="shared" ca="1" si="6"/>
        <v>Robert</v>
      </c>
      <c r="J121" s="75"/>
    </row>
    <row r="122" spans="7:10" x14ac:dyDescent="0.3">
      <c r="G122" s="26">
        <f t="shared" ca="1" si="7"/>
        <v>41395</v>
      </c>
      <c r="H122" s="27" t="s">
        <v>137</v>
      </c>
      <c r="I122" s="27" t="str">
        <f ca="1">IF(COUNTIF(Feries,G122)&gt;0,VLOOKUP(G122,$A$2:$B$18,2,0),H122)</f>
        <v>Fête du travail</v>
      </c>
      <c r="J122" s="75"/>
    </row>
    <row r="123" spans="7:10" x14ac:dyDescent="0.3">
      <c r="G123" s="26">
        <f t="shared" ca="1" si="7"/>
        <v>41396</v>
      </c>
      <c r="H123" s="27" t="s">
        <v>138</v>
      </c>
      <c r="I123" s="27" t="str">
        <f t="shared" ca="1" si="6"/>
        <v>Boris/ Zoé</v>
      </c>
      <c r="J123" s="75"/>
    </row>
    <row r="124" spans="7:10" x14ac:dyDescent="0.3">
      <c r="G124" s="26">
        <f t="shared" ca="1" si="7"/>
        <v>41397</v>
      </c>
      <c r="H124" s="27" t="s">
        <v>139</v>
      </c>
      <c r="I124" s="27" t="str">
        <f t="shared" ca="1" si="6"/>
        <v>Philippe/Jacques</v>
      </c>
      <c r="J124" s="75"/>
    </row>
    <row r="125" spans="7:10" x14ac:dyDescent="0.3">
      <c r="G125" s="26">
        <f t="shared" ca="1" si="7"/>
        <v>41398</v>
      </c>
      <c r="H125" s="27" t="s">
        <v>140</v>
      </c>
      <c r="I125" s="27" t="str">
        <f t="shared" ca="1" si="6"/>
        <v>Sylvain</v>
      </c>
      <c r="J125" s="75"/>
    </row>
    <row r="126" spans="7:10" x14ac:dyDescent="0.3">
      <c r="G126" s="26">
        <f t="shared" ca="1" si="7"/>
        <v>41399</v>
      </c>
      <c r="H126" s="27" t="s">
        <v>141</v>
      </c>
      <c r="I126" s="27" t="str">
        <f t="shared" ca="1" si="6"/>
        <v>Judith</v>
      </c>
      <c r="J126" s="75"/>
    </row>
    <row r="127" spans="7:10" x14ac:dyDescent="0.3">
      <c r="G127" s="26">
        <f t="shared" ca="1" si="7"/>
        <v>41400</v>
      </c>
      <c r="H127" s="27" t="s">
        <v>142</v>
      </c>
      <c r="I127" s="27" t="str">
        <f t="shared" ca="1" si="6"/>
        <v>Prudence</v>
      </c>
      <c r="J127" s="75"/>
    </row>
    <row r="128" spans="7:10" x14ac:dyDescent="0.3">
      <c r="G128" s="26">
        <f t="shared" ca="1" si="7"/>
        <v>41401</v>
      </c>
      <c r="H128" s="27" t="s">
        <v>143</v>
      </c>
      <c r="I128" s="27" t="str">
        <f t="shared" ca="1" si="6"/>
        <v>Gisèle</v>
      </c>
      <c r="J128" s="75"/>
    </row>
    <row r="129" spans="7:10" x14ac:dyDescent="0.3">
      <c r="G129" s="26">
        <f t="shared" ca="1" si="7"/>
        <v>41402</v>
      </c>
      <c r="H129" s="27" t="s">
        <v>144</v>
      </c>
      <c r="I129" s="27" t="str">
        <f t="shared" ca="1" si="6"/>
        <v>Victoire 1945</v>
      </c>
      <c r="J129" s="75"/>
    </row>
    <row r="130" spans="7:10" x14ac:dyDescent="0.3">
      <c r="G130" s="26">
        <f t="shared" ca="1" si="7"/>
        <v>41403</v>
      </c>
      <c r="H130" s="27" t="s">
        <v>145</v>
      </c>
      <c r="I130" s="27" t="str">
        <f t="shared" ref="I130:I193" ca="1" si="8">IF(COUNTIF(Feries,G130)&gt;0,VLOOKUP(G130,$A$2:$B$18,2,0),H130)</f>
        <v>Ascension</v>
      </c>
      <c r="J130" s="75"/>
    </row>
    <row r="131" spans="7:10" x14ac:dyDescent="0.3">
      <c r="G131" s="26">
        <f t="shared" ca="1" si="7"/>
        <v>41404</v>
      </c>
      <c r="H131" s="27" t="s">
        <v>146</v>
      </c>
      <c r="I131" s="27" t="str">
        <f t="shared" ca="1" si="8"/>
        <v>Solange</v>
      </c>
      <c r="J131" s="75"/>
    </row>
    <row r="132" spans="7:10" x14ac:dyDescent="0.3">
      <c r="G132" s="26">
        <f t="shared" ref="G132:G195" ca="1" si="9">G131+1</f>
        <v>41405</v>
      </c>
      <c r="H132" s="27" t="s">
        <v>147</v>
      </c>
      <c r="I132" s="27" t="str">
        <f t="shared" ca="1" si="8"/>
        <v>Estelle</v>
      </c>
      <c r="J132" s="75"/>
    </row>
    <row r="133" spans="7:10" x14ac:dyDescent="0.3">
      <c r="G133" s="26">
        <f t="shared" ca="1" si="9"/>
        <v>41406</v>
      </c>
      <c r="H133" s="27" t="s">
        <v>148</v>
      </c>
      <c r="I133" s="27" t="str">
        <f t="shared" ca="1" si="8"/>
        <v>Achille</v>
      </c>
      <c r="J133" s="75"/>
    </row>
    <row r="134" spans="7:10" x14ac:dyDescent="0.3">
      <c r="G134" s="26">
        <f t="shared" ca="1" si="9"/>
        <v>41407</v>
      </c>
      <c r="H134" s="27" t="s">
        <v>149</v>
      </c>
      <c r="I134" s="27" t="str">
        <f t="shared" ca="1" si="8"/>
        <v>Rolande</v>
      </c>
      <c r="J134" s="75"/>
    </row>
    <row r="135" spans="7:10" x14ac:dyDescent="0.3">
      <c r="G135" s="26">
        <f t="shared" ca="1" si="9"/>
        <v>41408</v>
      </c>
      <c r="H135" s="27" t="s">
        <v>150</v>
      </c>
      <c r="I135" s="27" t="str">
        <f t="shared" ca="1" si="8"/>
        <v>Mathias</v>
      </c>
      <c r="J135" s="75"/>
    </row>
    <row r="136" spans="7:10" x14ac:dyDescent="0.3">
      <c r="G136" s="26">
        <f t="shared" ca="1" si="9"/>
        <v>41409</v>
      </c>
      <c r="H136" s="27" t="s">
        <v>151</v>
      </c>
      <c r="I136" s="27" t="str">
        <f t="shared" ca="1" si="8"/>
        <v>Denise</v>
      </c>
      <c r="J136" s="75"/>
    </row>
    <row r="137" spans="7:10" x14ac:dyDescent="0.3">
      <c r="G137" s="26">
        <f t="shared" ca="1" si="9"/>
        <v>41410</v>
      </c>
      <c r="H137" s="27" t="s">
        <v>152</v>
      </c>
      <c r="I137" s="27" t="str">
        <f t="shared" ca="1" si="8"/>
        <v>Honoré</v>
      </c>
      <c r="J137" s="75"/>
    </row>
    <row r="138" spans="7:10" x14ac:dyDescent="0.3">
      <c r="G138" s="26">
        <f t="shared" ca="1" si="9"/>
        <v>41411</v>
      </c>
      <c r="H138" s="27" t="s">
        <v>153</v>
      </c>
      <c r="I138" s="27" t="str">
        <f t="shared" ca="1" si="8"/>
        <v>Pascal</v>
      </c>
      <c r="J138" s="75"/>
    </row>
    <row r="139" spans="7:10" x14ac:dyDescent="0.3">
      <c r="G139" s="26">
        <f t="shared" ca="1" si="9"/>
        <v>41412</v>
      </c>
      <c r="H139" s="27" t="s">
        <v>154</v>
      </c>
      <c r="I139" s="27" t="str">
        <f t="shared" ca="1" si="8"/>
        <v>Eric</v>
      </c>
      <c r="J139" s="75"/>
    </row>
    <row r="140" spans="7:10" x14ac:dyDescent="0.3">
      <c r="G140" s="26">
        <f t="shared" ca="1" si="9"/>
        <v>41413</v>
      </c>
      <c r="H140" s="27" t="s">
        <v>155</v>
      </c>
      <c r="I140" s="27" t="str">
        <f t="shared" ca="1" si="8"/>
        <v>Yves</v>
      </c>
      <c r="J140" s="75"/>
    </row>
    <row r="141" spans="7:10" x14ac:dyDescent="0.3">
      <c r="G141" s="26">
        <f t="shared" ca="1" si="9"/>
        <v>41414</v>
      </c>
      <c r="H141" s="27" t="s">
        <v>156</v>
      </c>
      <c r="I141" s="27" t="str">
        <f t="shared" ca="1" si="8"/>
        <v>Pentecôte</v>
      </c>
      <c r="J141" s="75"/>
    </row>
    <row r="142" spans="7:10" x14ac:dyDescent="0.3">
      <c r="G142" s="26">
        <f t="shared" ca="1" si="9"/>
        <v>41415</v>
      </c>
      <c r="H142" s="27" t="s">
        <v>157</v>
      </c>
      <c r="I142" s="27" t="str">
        <f t="shared" ca="1" si="8"/>
        <v>Constantin</v>
      </c>
      <c r="J142" s="75"/>
    </row>
    <row r="143" spans="7:10" x14ac:dyDescent="0.3">
      <c r="G143" s="26">
        <f t="shared" ca="1" si="9"/>
        <v>41416</v>
      </c>
      <c r="H143" s="27" t="s">
        <v>158</v>
      </c>
      <c r="I143" s="27" t="str">
        <f t="shared" ca="1" si="8"/>
        <v>Emilie</v>
      </c>
      <c r="J143" s="75"/>
    </row>
    <row r="144" spans="7:10" x14ac:dyDescent="0.3">
      <c r="G144" s="26">
        <f t="shared" ca="1" si="9"/>
        <v>41417</v>
      </c>
      <c r="H144" s="27" t="s">
        <v>159</v>
      </c>
      <c r="I144" s="27" t="str">
        <f t="shared" ca="1" si="8"/>
        <v>Didier</v>
      </c>
      <c r="J144" s="75"/>
    </row>
    <row r="145" spans="7:10" x14ac:dyDescent="0.3">
      <c r="G145" s="26">
        <f t="shared" ca="1" si="9"/>
        <v>41418</v>
      </c>
      <c r="H145" s="27" t="s">
        <v>160</v>
      </c>
      <c r="I145" s="27" t="str">
        <f t="shared" ca="1" si="8"/>
        <v>Donatien</v>
      </c>
      <c r="J145" s="75"/>
    </row>
    <row r="146" spans="7:10" x14ac:dyDescent="0.3">
      <c r="G146" s="26">
        <f t="shared" ca="1" si="9"/>
        <v>41419</v>
      </c>
      <c r="H146" s="27" t="s">
        <v>161</v>
      </c>
      <c r="I146" s="27" t="str">
        <f t="shared" ca="1" si="8"/>
        <v>Sophie</v>
      </c>
      <c r="J146" s="75"/>
    </row>
    <row r="147" spans="7:10" x14ac:dyDescent="0.3">
      <c r="G147" s="26">
        <f t="shared" ca="1" si="9"/>
        <v>41420</v>
      </c>
      <c r="H147" s="27" t="s">
        <v>162</v>
      </c>
      <c r="I147" s="27" t="str">
        <f t="shared" ca="1" si="8"/>
        <v>Bérenger</v>
      </c>
      <c r="J147" s="75"/>
    </row>
    <row r="148" spans="7:10" x14ac:dyDescent="0.3">
      <c r="G148" s="26">
        <f t="shared" ca="1" si="9"/>
        <v>41421</v>
      </c>
      <c r="H148" s="27" t="s">
        <v>163</v>
      </c>
      <c r="I148" s="27" t="str">
        <f t="shared" ca="1" si="8"/>
        <v>Augustin</v>
      </c>
      <c r="J148" s="75"/>
    </row>
    <row r="149" spans="7:10" x14ac:dyDescent="0.3">
      <c r="G149" s="26">
        <f t="shared" ca="1" si="9"/>
        <v>41422</v>
      </c>
      <c r="H149" s="27" t="s">
        <v>164</v>
      </c>
      <c r="I149" s="27" t="str">
        <f t="shared" ca="1" si="8"/>
        <v>Germain</v>
      </c>
      <c r="J149" s="75"/>
    </row>
    <row r="150" spans="7:10" x14ac:dyDescent="0.3">
      <c r="G150" s="26">
        <f t="shared" ca="1" si="9"/>
        <v>41423</v>
      </c>
      <c r="H150" s="27" t="s">
        <v>165</v>
      </c>
      <c r="I150" s="27" t="str">
        <f t="shared" ca="1" si="8"/>
        <v>Aymar</v>
      </c>
      <c r="J150" s="75"/>
    </row>
    <row r="151" spans="7:10" x14ac:dyDescent="0.3">
      <c r="G151" s="26">
        <f t="shared" ca="1" si="9"/>
        <v>41424</v>
      </c>
      <c r="H151" s="27" t="s">
        <v>166</v>
      </c>
      <c r="I151" s="27" t="str">
        <f t="shared" ca="1" si="8"/>
        <v>Ferdinand</v>
      </c>
      <c r="J151" s="75"/>
    </row>
    <row r="152" spans="7:10" x14ac:dyDescent="0.3">
      <c r="G152" s="26">
        <f t="shared" ca="1" si="9"/>
        <v>41425</v>
      </c>
      <c r="H152" s="27" t="s">
        <v>167</v>
      </c>
      <c r="I152" s="27" t="str">
        <f t="shared" ca="1" si="8"/>
        <v>Péroline</v>
      </c>
      <c r="J152" s="75"/>
    </row>
    <row r="153" spans="7:10" x14ac:dyDescent="0.3">
      <c r="G153" s="26">
        <f t="shared" ca="1" si="9"/>
        <v>41426</v>
      </c>
      <c r="H153" s="27" t="s">
        <v>168</v>
      </c>
      <c r="I153" s="27" t="str">
        <f t="shared" ca="1" si="8"/>
        <v>Justin</v>
      </c>
      <c r="J153" s="75"/>
    </row>
    <row r="154" spans="7:10" x14ac:dyDescent="0.3">
      <c r="G154" s="26">
        <f t="shared" ca="1" si="9"/>
        <v>41427</v>
      </c>
      <c r="H154" s="27" t="s">
        <v>169</v>
      </c>
      <c r="I154" s="27" t="str">
        <f t="shared" ca="1" si="8"/>
        <v>Blandine</v>
      </c>
      <c r="J154" s="75"/>
    </row>
    <row r="155" spans="7:10" x14ac:dyDescent="0.3">
      <c r="G155" s="26">
        <f t="shared" ca="1" si="9"/>
        <v>41428</v>
      </c>
      <c r="H155" s="27" t="s">
        <v>170</v>
      </c>
      <c r="I155" s="27" t="str">
        <f t="shared" ca="1" si="8"/>
        <v>Kévin</v>
      </c>
      <c r="J155" s="75"/>
    </row>
    <row r="156" spans="7:10" x14ac:dyDescent="0.3">
      <c r="G156" s="26">
        <f t="shared" ca="1" si="9"/>
        <v>41429</v>
      </c>
      <c r="H156" s="27" t="s">
        <v>171</v>
      </c>
      <c r="I156" s="27" t="str">
        <f t="shared" ca="1" si="8"/>
        <v>Clothilde</v>
      </c>
      <c r="J156" s="75"/>
    </row>
    <row r="157" spans="7:10" x14ac:dyDescent="0.3">
      <c r="G157" s="26">
        <f t="shared" ca="1" si="9"/>
        <v>41430</v>
      </c>
      <c r="H157" s="27" t="s">
        <v>172</v>
      </c>
      <c r="I157" s="27" t="str">
        <f t="shared" ca="1" si="8"/>
        <v>Igor</v>
      </c>
      <c r="J157" s="75"/>
    </row>
    <row r="158" spans="7:10" x14ac:dyDescent="0.3">
      <c r="G158" s="26">
        <f t="shared" ca="1" si="9"/>
        <v>41431</v>
      </c>
      <c r="H158" s="27" t="s">
        <v>173</v>
      </c>
      <c r="I158" s="27" t="str">
        <f t="shared" ca="1" si="8"/>
        <v>Norbert</v>
      </c>
      <c r="J158" s="75"/>
    </row>
    <row r="159" spans="7:10" x14ac:dyDescent="0.3">
      <c r="G159" s="26">
        <f t="shared" ca="1" si="9"/>
        <v>41432</v>
      </c>
      <c r="H159" s="27" t="s">
        <v>174</v>
      </c>
      <c r="I159" s="27" t="str">
        <f t="shared" ca="1" si="8"/>
        <v>Gilbert</v>
      </c>
      <c r="J159" s="75"/>
    </row>
    <row r="160" spans="7:10" x14ac:dyDescent="0.3">
      <c r="G160" s="26">
        <f t="shared" ca="1" si="9"/>
        <v>41433</v>
      </c>
      <c r="H160" s="27" t="s">
        <v>175</v>
      </c>
      <c r="I160" s="27" t="str">
        <f t="shared" ca="1" si="8"/>
        <v>Médard</v>
      </c>
      <c r="J160" s="75"/>
    </row>
    <row r="161" spans="7:10" x14ac:dyDescent="0.3">
      <c r="G161" s="26">
        <f t="shared" ca="1" si="9"/>
        <v>41434</v>
      </c>
      <c r="H161" s="27" t="s">
        <v>176</v>
      </c>
      <c r="I161" s="27" t="str">
        <f t="shared" ca="1" si="8"/>
        <v>Diane</v>
      </c>
      <c r="J161" s="75"/>
    </row>
    <row r="162" spans="7:10" x14ac:dyDescent="0.3">
      <c r="G162" s="26">
        <f t="shared" ca="1" si="9"/>
        <v>41435</v>
      </c>
      <c r="H162" s="27" t="s">
        <v>177</v>
      </c>
      <c r="I162" s="27" t="str">
        <f t="shared" ca="1" si="8"/>
        <v>Landry</v>
      </c>
      <c r="J162" s="75"/>
    </row>
    <row r="163" spans="7:10" x14ac:dyDescent="0.3">
      <c r="G163" s="26">
        <f t="shared" ca="1" si="9"/>
        <v>41436</v>
      </c>
      <c r="H163" s="27" t="s">
        <v>178</v>
      </c>
      <c r="I163" s="27" t="str">
        <f t="shared" ca="1" si="8"/>
        <v>Barnabé</v>
      </c>
      <c r="J163" s="75"/>
    </row>
    <row r="164" spans="7:10" x14ac:dyDescent="0.3">
      <c r="G164" s="26">
        <f t="shared" ca="1" si="9"/>
        <v>41437</v>
      </c>
      <c r="H164" s="27" t="s">
        <v>179</v>
      </c>
      <c r="I164" s="27" t="str">
        <f t="shared" ca="1" si="8"/>
        <v>Guy</v>
      </c>
      <c r="J164" s="75"/>
    </row>
    <row r="165" spans="7:10" x14ac:dyDescent="0.3">
      <c r="G165" s="26">
        <f t="shared" ca="1" si="9"/>
        <v>41438</v>
      </c>
      <c r="H165" s="27" t="s">
        <v>180</v>
      </c>
      <c r="I165" s="27" t="str">
        <f t="shared" ca="1" si="8"/>
        <v>Antoine de Padou</v>
      </c>
      <c r="J165" s="75"/>
    </row>
    <row r="166" spans="7:10" x14ac:dyDescent="0.3">
      <c r="G166" s="26">
        <f t="shared" ca="1" si="9"/>
        <v>41439</v>
      </c>
      <c r="H166" s="27" t="s">
        <v>181</v>
      </c>
      <c r="I166" s="27" t="str">
        <f t="shared" ca="1" si="8"/>
        <v>Elysée</v>
      </c>
      <c r="J166" s="75"/>
    </row>
    <row r="167" spans="7:10" x14ac:dyDescent="0.3">
      <c r="G167" s="26">
        <f t="shared" ca="1" si="9"/>
        <v>41440</v>
      </c>
      <c r="H167" s="27" t="s">
        <v>182</v>
      </c>
      <c r="I167" s="27" t="str">
        <f t="shared" ca="1" si="8"/>
        <v>Germaine</v>
      </c>
      <c r="J167" s="75"/>
    </row>
    <row r="168" spans="7:10" x14ac:dyDescent="0.3">
      <c r="G168" s="26">
        <f t="shared" ca="1" si="9"/>
        <v>41441</v>
      </c>
      <c r="H168" s="27" t="s">
        <v>183</v>
      </c>
      <c r="I168" s="27" t="str">
        <f t="shared" ca="1" si="8"/>
        <v>JF Régis</v>
      </c>
      <c r="J168" s="75"/>
    </row>
    <row r="169" spans="7:10" x14ac:dyDescent="0.3">
      <c r="G169" s="26">
        <f t="shared" ca="1" si="9"/>
        <v>41442</v>
      </c>
      <c r="H169" s="27" t="s">
        <v>184</v>
      </c>
      <c r="I169" s="27" t="str">
        <f t="shared" ca="1" si="8"/>
        <v>Hervé</v>
      </c>
      <c r="J169" s="75"/>
    </row>
    <row r="170" spans="7:10" x14ac:dyDescent="0.3">
      <c r="G170" s="26">
        <f t="shared" ca="1" si="9"/>
        <v>41443</v>
      </c>
      <c r="H170" s="27" t="s">
        <v>185</v>
      </c>
      <c r="I170" s="27" t="str">
        <f t="shared" ca="1" si="8"/>
        <v>Léonce</v>
      </c>
      <c r="J170" s="75"/>
    </row>
    <row r="171" spans="7:10" x14ac:dyDescent="0.3">
      <c r="G171" s="26">
        <f t="shared" ca="1" si="9"/>
        <v>41444</v>
      </c>
      <c r="H171" s="27" t="s">
        <v>186</v>
      </c>
      <c r="I171" s="27" t="str">
        <f t="shared" ca="1" si="8"/>
        <v>Romuald</v>
      </c>
      <c r="J171" s="75"/>
    </row>
    <row r="172" spans="7:10" x14ac:dyDescent="0.3">
      <c r="G172" s="26">
        <f t="shared" ca="1" si="9"/>
        <v>41445</v>
      </c>
      <c r="H172" s="27" t="s">
        <v>187</v>
      </c>
      <c r="I172" s="27" t="str">
        <f t="shared" ca="1" si="8"/>
        <v>Silvère</v>
      </c>
      <c r="J172" s="75"/>
    </row>
    <row r="173" spans="7:10" x14ac:dyDescent="0.3">
      <c r="G173" s="26">
        <f t="shared" ca="1" si="9"/>
        <v>41446</v>
      </c>
      <c r="H173" s="27" t="s">
        <v>188</v>
      </c>
      <c r="I173" s="27" t="str">
        <f t="shared" ca="1" si="8"/>
        <v>Gonzague</v>
      </c>
      <c r="J173" s="75"/>
    </row>
    <row r="174" spans="7:10" x14ac:dyDescent="0.3">
      <c r="G174" s="26">
        <f t="shared" ca="1" si="9"/>
        <v>41447</v>
      </c>
      <c r="H174" s="27" t="s">
        <v>189</v>
      </c>
      <c r="I174" s="27" t="str">
        <f t="shared" ca="1" si="8"/>
        <v>Alban</v>
      </c>
      <c r="J174" s="75"/>
    </row>
    <row r="175" spans="7:10" x14ac:dyDescent="0.3">
      <c r="G175" s="26">
        <f t="shared" ca="1" si="9"/>
        <v>41448</v>
      </c>
      <c r="H175" s="27" t="s">
        <v>190</v>
      </c>
      <c r="I175" s="27" t="str">
        <f t="shared" ca="1" si="8"/>
        <v>Audrey</v>
      </c>
      <c r="J175" s="75"/>
    </row>
    <row r="176" spans="7:10" x14ac:dyDescent="0.3">
      <c r="G176" s="26">
        <f t="shared" ca="1" si="9"/>
        <v>41449</v>
      </c>
      <c r="H176" s="27" t="s">
        <v>191</v>
      </c>
      <c r="I176" s="27" t="str">
        <f t="shared" ca="1" si="8"/>
        <v>Jean-Baptiste</v>
      </c>
      <c r="J176" s="75"/>
    </row>
    <row r="177" spans="7:10" x14ac:dyDescent="0.3">
      <c r="G177" s="26">
        <f t="shared" ca="1" si="9"/>
        <v>41450</v>
      </c>
      <c r="H177" s="27" t="s">
        <v>192</v>
      </c>
      <c r="I177" s="27" t="str">
        <f t="shared" ca="1" si="8"/>
        <v>Prospère</v>
      </c>
      <c r="J177" s="75"/>
    </row>
    <row r="178" spans="7:10" x14ac:dyDescent="0.3">
      <c r="G178" s="26">
        <f t="shared" ca="1" si="9"/>
        <v>41451</v>
      </c>
      <c r="H178" s="27" t="s">
        <v>193</v>
      </c>
      <c r="I178" s="27" t="str">
        <f t="shared" ca="1" si="8"/>
        <v>Anthelme</v>
      </c>
      <c r="J178" s="75"/>
    </row>
    <row r="179" spans="7:10" x14ac:dyDescent="0.3">
      <c r="G179" s="26">
        <f t="shared" ca="1" si="9"/>
        <v>41452</v>
      </c>
      <c r="H179" s="27" t="s">
        <v>194</v>
      </c>
      <c r="I179" s="27" t="str">
        <f t="shared" ca="1" si="8"/>
        <v>Fernand</v>
      </c>
      <c r="J179" s="75"/>
    </row>
    <row r="180" spans="7:10" x14ac:dyDescent="0.3">
      <c r="G180" s="26">
        <f t="shared" ca="1" si="9"/>
        <v>41453</v>
      </c>
      <c r="H180" s="27" t="s">
        <v>195</v>
      </c>
      <c r="I180" s="27" t="str">
        <f t="shared" ca="1" si="8"/>
        <v>Irénée</v>
      </c>
      <c r="J180" s="75"/>
    </row>
    <row r="181" spans="7:10" x14ac:dyDescent="0.3">
      <c r="G181" s="26">
        <f t="shared" ca="1" si="9"/>
        <v>41454</v>
      </c>
      <c r="H181" s="27" t="s">
        <v>196</v>
      </c>
      <c r="I181" s="27" t="str">
        <f t="shared" ca="1" si="8"/>
        <v>Pierre/ Paul</v>
      </c>
      <c r="J181" s="75"/>
    </row>
    <row r="182" spans="7:10" x14ac:dyDescent="0.3">
      <c r="G182" s="26">
        <f t="shared" ca="1" si="9"/>
        <v>41455</v>
      </c>
      <c r="H182" s="27" t="s">
        <v>197</v>
      </c>
      <c r="I182" s="27" t="str">
        <f t="shared" ca="1" si="8"/>
        <v>Martial</v>
      </c>
      <c r="J182" s="75"/>
    </row>
    <row r="183" spans="7:10" x14ac:dyDescent="0.3">
      <c r="G183" s="26">
        <f t="shared" ca="1" si="9"/>
        <v>41456</v>
      </c>
      <c r="H183" s="27" t="s">
        <v>198</v>
      </c>
      <c r="I183" s="27" t="str">
        <f t="shared" ca="1" si="8"/>
        <v>Thierry</v>
      </c>
      <c r="J183" s="75"/>
    </row>
    <row r="184" spans="7:10" x14ac:dyDescent="0.3">
      <c r="G184" s="26">
        <f t="shared" ca="1" si="9"/>
        <v>41457</v>
      </c>
      <c r="H184" s="27" t="s">
        <v>199</v>
      </c>
      <c r="I184" s="27" t="str">
        <f t="shared" ca="1" si="8"/>
        <v>Martinien</v>
      </c>
      <c r="J184" s="75"/>
    </row>
    <row r="185" spans="7:10" x14ac:dyDescent="0.3">
      <c r="G185" s="26">
        <f t="shared" ca="1" si="9"/>
        <v>41458</v>
      </c>
      <c r="H185" s="27" t="s">
        <v>200</v>
      </c>
      <c r="I185" s="27" t="str">
        <f t="shared" ca="1" si="8"/>
        <v>Thomas</v>
      </c>
      <c r="J185" s="75"/>
    </row>
    <row r="186" spans="7:10" x14ac:dyDescent="0.3">
      <c r="G186" s="26">
        <f t="shared" ca="1" si="9"/>
        <v>41459</v>
      </c>
      <c r="H186" s="27" t="s">
        <v>201</v>
      </c>
      <c r="I186" s="27" t="str">
        <f t="shared" ca="1" si="8"/>
        <v>Florent</v>
      </c>
      <c r="J186" s="75"/>
    </row>
    <row r="187" spans="7:10" x14ac:dyDescent="0.3">
      <c r="G187" s="26">
        <f t="shared" ca="1" si="9"/>
        <v>41460</v>
      </c>
      <c r="H187" s="27" t="s">
        <v>202</v>
      </c>
      <c r="I187" s="27" t="str">
        <f t="shared" ca="1" si="8"/>
        <v>Antoine</v>
      </c>
      <c r="J187" s="75"/>
    </row>
    <row r="188" spans="7:10" x14ac:dyDescent="0.3">
      <c r="G188" s="26">
        <f t="shared" ca="1" si="9"/>
        <v>41461</v>
      </c>
      <c r="H188" s="27" t="s">
        <v>203</v>
      </c>
      <c r="I188" s="27" t="str">
        <f t="shared" ca="1" si="8"/>
        <v>Mariette</v>
      </c>
      <c r="J188" s="75"/>
    </row>
    <row r="189" spans="7:10" x14ac:dyDescent="0.3">
      <c r="G189" s="26">
        <f t="shared" ca="1" si="9"/>
        <v>41462</v>
      </c>
      <c r="H189" s="27" t="s">
        <v>204</v>
      </c>
      <c r="I189" s="27" t="str">
        <f t="shared" ca="1" si="8"/>
        <v>Raoul</v>
      </c>
      <c r="J189" s="75"/>
    </row>
    <row r="190" spans="7:10" x14ac:dyDescent="0.3">
      <c r="G190" s="26">
        <f t="shared" ca="1" si="9"/>
        <v>41463</v>
      </c>
      <c r="H190" s="27" t="s">
        <v>205</v>
      </c>
      <c r="I190" s="27" t="str">
        <f t="shared" ca="1" si="8"/>
        <v>Thibaut</v>
      </c>
      <c r="J190" s="75"/>
    </row>
    <row r="191" spans="7:10" x14ac:dyDescent="0.3">
      <c r="G191" s="26">
        <f t="shared" ca="1" si="9"/>
        <v>41464</v>
      </c>
      <c r="H191" s="27" t="s">
        <v>206</v>
      </c>
      <c r="I191" s="27" t="str">
        <f t="shared" ca="1" si="8"/>
        <v>Amandine</v>
      </c>
      <c r="J191" s="75"/>
    </row>
    <row r="192" spans="7:10" x14ac:dyDescent="0.3">
      <c r="G192" s="26">
        <f t="shared" ca="1" si="9"/>
        <v>41465</v>
      </c>
      <c r="H192" s="27" t="s">
        <v>207</v>
      </c>
      <c r="I192" s="27" t="str">
        <f t="shared" ca="1" si="8"/>
        <v>Ulrich</v>
      </c>
      <c r="J192" s="75"/>
    </row>
    <row r="193" spans="7:10" x14ac:dyDescent="0.3">
      <c r="G193" s="26">
        <f t="shared" ca="1" si="9"/>
        <v>41466</v>
      </c>
      <c r="H193" s="27" t="s">
        <v>208</v>
      </c>
      <c r="I193" s="27" t="str">
        <f t="shared" ca="1" si="8"/>
        <v>Benoît</v>
      </c>
      <c r="J193" s="75"/>
    </row>
    <row r="194" spans="7:10" x14ac:dyDescent="0.3">
      <c r="G194" s="26">
        <f t="shared" ca="1" si="9"/>
        <v>41467</v>
      </c>
      <c r="H194" s="27" t="s">
        <v>209</v>
      </c>
      <c r="I194" s="27" t="str">
        <f t="shared" ref="I194:I257" ca="1" si="10">IF(COUNTIF(Feries,G194)&gt;0,VLOOKUP(G194,$A$2:$B$18,2,0),H194)</f>
        <v>Olivier</v>
      </c>
      <c r="J194" s="75"/>
    </row>
    <row r="195" spans="7:10" x14ac:dyDescent="0.3">
      <c r="G195" s="26">
        <f t="shared" ca="1" si="9"/>
        <v>41468</v>
      </c>
      <c r="H195" s="27" t="s">
        <v>210</v>
      </c>
      <c r="I195" s="27" t="str">
        <f t="shared" ca="1" si="10"/>
        <v>Henri / Joël</v>
      </c>
      <c r="J195" s="75"/>
    </row>
    <row r="196" spans="7:10" x14ac:dyDescent="0.3">
      <c r="G196" s="26">
        <f t="shared" ref="G196:G259" ca="1" si="11">G195+1</f>
        <v>41469</v>
      </c>
      <c r="H196" s="27" t="s">
        <v>211</v>
      </c>
      <c r="I196" s="27" t="str">
        <f t="shared" ca="1" si="10"/>
        <v>Fête nationale</v>
      </c>
      <c r="J196" s="75"/>
    </row>
    <row r="197" spans="7:10" x14ac:dyDescent="0.3">
      <c r="G197" s="26">
        <f t="shared" ca="1" si="11"/>
        <v>41470</v>
      </c>
      <c r="H197" s="27" t="s">
        <v>212</v>
      </c>
      <c r="I197" s="27" t="str">
        <f t="shared" ca="1" si="10"/>
        <v>Donald</v>
      </c>
      <c r="J197" s="75"/>
    </row>
    <row r="198" spans="7:10" x14ac:dyDescent="0.3">
      <c r="G198" s="26">
        <f t="shared" ca="1" si="11"/>
        <v>41471</v>
      </c>
      <c r="H198" s="27" t="s">
        <v>213</v>
      </c>
      <c r="I198" s="27" t="str">
        <f t="shared" ca="1" si="10"/>
        <v>Carmel</v>
      </c>
      <c r="J198" s="75"/>
    </row>
    <row r="199" spans="7:10" x14ac:dyDescent="0.3">
      <c r="G199" s="26">
        <f t="shared" ca="1" si="11"/>
        <v>41472</v>
      </c>
      <c r="H199" s="27" t="s">
        <v>214</v>
      </c>
      <c r="I199" s="27" t="str">
        <f t="shared" ca="1" si="10"/>
        <v>Charlotte</v>
      </c>
      <c r="J199" s="75"/>
    </row>
    <row r="200" spans="7:10" x14ac:dyDescent="0.3">
      <c r="G200" s="26">
        <f t="shared" ca="1" si="11"/>
        <v>41473</v>
      </c>
      <c r="H200" s="27" t="s">
        <v>215</v>
      </c>
      <c r="I200" s="27" t="str">
        <f t="shared" ca="1" si="10"/>
        <v>Frédéric</v>
      </c>
      <c r="J200" s="75"/>
    </row>
    <row r="201" spans="7:10" x14ac:dyDescent="0.3">
      <c r="G201" s="26">
        <f t="shared" ca="1" si="11"/>
        <v>41474</v>
      </c>
      <c r="H201" s="27" t="s">
        <v>216</v>
      </c>
      <c r="I201" s="27" t="str">
        <f t="shared" ca="1" si="10"/>
        <v>Arsène</v>
      </c>
      <c r="J201" s="75"/>
    </row>
    <row r="202" spans="7:10" x14ac:dyDescent="0.3">
      <c r="G202" s="26">
        <f t="shared" ca="1" si="11"/>
        <v>41475</v>
      </c>
      <c r="H202" s="27" t="s">
        <v>217</v>
      </c>
      <c r="I202" s="27" t="str">
        <f t="shared" ca="1" si="10"/>
        <v>Marina</v>
      </c>
      <c r="J202" s="75"/>
    </row>
    <row r="203" spans="7:10" x14ac:dyDescent="0.3">
      <c r="G203" s="26">
        <f t="shared" ca="1" si="11"/>
        <v>41476</v>
      </c>
      <c r="H203" s="27" t="s">
        <v>218</v>
      </c>
      <c r="I203" s="27" t="str">
        <f t="shared" ca="1" si="10"/>
        <v>Victor</v>
      </c>
      <c r="J203" s="75"/>
    </row>
    <row r="204" spans="7:10" x14ac:dyDescent="0.3">
      <c r="G204" s="26">
        <f t="shared" ca="1" si="11"/>
        <v>41477</v>
      </c>
      <c r="H204" s="27" t="s">
        <v>219</v>
      </c>
      <c r="I204" s="27" t="str">
        <f t="shared" ca="1" si="10"/>
        <v>Marie Madeleine</v>
      </c>
      <c r="J204" s="75"/>
    </row>
    <row r="205" spans="7:10" x14ac:dyDescent="0.3">
      <c r="G205" s="26">
        <f t="shared" ca="1" si="11"/>
        <v>41478</v>
      </c>
      <c r="H205" s="27" t="s">
        <v>220</v>
      </c>
      <c r="I205" s="27" t="str">
        <f t="shared" ca="1" si="10"/>
        <v>Brigitte</v>
      </c>
      <c r="J205" s="75"/>
    </row>
    <row r="206" spans="7:10" x14ac:dyDescent="0.3">
      <c r="G206" s="26">
        <f t="shared" ca="1" si="11"/>
        <v>41479</v>
      </c>
      <c r="H206" s="27" t="s">
        <v>221</v>
      </c>
      <c r="I206" s="27" t="str">
        <f t="shared" ca="1" si="10"/>
        <v>Christine</v>
      </c>
      <c r="J206" s="75"/>
    </row>
    <row r="207" spans="7:10" x14ac:dyDescent="0.3">
      <c r="G207" s="26">
        <f t="shared" ca="1" si="11"/>
        <v>41480</v>
      </c>
      <c r="H207" s="27" t="s">
        <v>222</v>
      </c>
      <c r="I207" s="27" t="str">
        <f t="shared" ca="1" si="10"/>
        <v xml:space="preserve">Jacques </v>
      </c>
      <c r="J207" s="75"/>
    </row>
    <row r="208" spans="7:10" x14ac:dyDescent="0.3">
      <c r="G208" s="26">
        <f t="shared" ca="1" si="11"/>
        <v>41481</v>
      </c>
      <c r="H208" s="27" t="s">
        <v>223</v>
      </c>
      <c r="I208" s="27" t="str">
        <f t="shared" ca="1" si="10"/>
        <v>Anne / Joachim</v>
      </c>
      <c r="J208" s="75"/>
    </row>
    <row r="209" spans="7:10" x14ac:dyDescent="0.3">
      <c r="G209" s="26">
        <f t="shared" ca="1" si="11"/>
        <v>41482</v>
      </c>
      <c r="H209" s="27" t="s">
        <v>224</v>
      </c>
      <c r="I209" s="27" t="str">
        <f t="shared" ca="1" si="10"/>
        <v>Nathalie</v>
      </c>
      <c r="J209" s="75"/>
    </row>
    <row r="210" spans="7:10" x14ac:dyDescent="0.3">
      <c r="G210" s="26">
        <f t="shared" ca="1" si="11"/>
        <v>41483</v>
      </c>
      <c r="H210" s="27" t="s">
        <v>225</v>
      </c>
      <c r="I210" s="27" t="str">
        <f t="shared" ca="1" si="10"/>
        <v>Samson</v>
      </c>
      <c r="J210" s="75"/>
    </row>
    <row r="211" spans="7:10" x14ac:dyDescent="0.3">
      <c r="G211" s="26">
        <f t="shared" ca="1" si="11"/>
        <v>41484</v>
      </c>
      <c r="H211" s="27" t="s">
        <v>226</v>
      </c>
      <c r="I211" s="27" t="str">
        <f t="shared" ca="1" si="10"/>
        <v>Marthe</v>
      </c>
      <c r="J211" s="75"/>
    </row>
    <row r="212" spans="7:10" x14ac:dyDescent="0.3">
      <c r="G212" s="26">
        <f t="shared" ca="1" si="11"/>
        <v>41485</v>
      </c>
      <c r="H212" s="27" t="s">
        <v>227</v>
      </c>
      <c r="I212" s="27" t="str">
        <f t="shared" ca="1" si="10"/>
        <v>Juliette</v>
      </c>
      <c r="J212" s="75"/>
    </row>
    <row r="213" spans="7:10" x14ac:dyDescent="0.3">
      <c r="G213" s="26">
        <f t="shared" ca="1" si="11"/>
        <v>41486</v>
      </c>
      <c r="H213" s="27" t="s">
        <v>228</v>
      </c>
      <c r="I213" s="27" t="str">
        <f t="shared" ca="1" si="10"/>
        <v>Ignace</v>
      </c>
      <c r="J213" s="75"/>
    </row>
    <row r="214" spans="7:10" x14ac:dyDescent="0.3">
      <c r="G214" s="26">
        <f t="shared" ca="1" si="11"/>
        <v>41487</v>
      </c>
      <c r="H214" s="27" t="s">
        <v>229</v>
      </c>
      <c r="I214" s="27" t="str">
        <f t="shared" ca="1" si="10"/>
        <v>Alphonse</v>
      </c>
      <c r="J214" s="75"/>
    </row>
    <row r="215" spans="7:10" x14ac:dyDescent="0.3">
      <c r="G215" s="26">
        <f t="shared" ca="1" si="11"/>
        <v>41488</v>
      </c>
      <c r="H215" s="27" t="s">
        <v>230</v>
      </c>
      <c r="I215" s="27" t="str">
        <f t="shared" ca="1" si="10"/>
        <v xml:space="preserve">Julien </v>
      </c>
      <c r="J215" s="75"/>
    </row>
    <row r="216" spans="7:10" x14ac:dyDescent="0.3">
      <c r="G216" s="26">
        <f t="shared" ca="1" si="11"/>
        <v>41489</v>
      </c>
      <c r="H216" s="27" t="s">
        <v>231</v>
      </c>
      <c r="I216" s="27" t="str">
        <f t="shared" ca="1" si="10"/>
        <v>Lydie</v>
      </c>
      <c r="J216" s="75"/>
    </row>
    <row r="217" spans="7:10" x14ac:dyDescent="0.3">
      <c r="G217" s="26">
        <f t="shared" ca="1" si="11"/>
        <v>41490</v>
      </c>
      <c r="H217" s="27" t="s">
        <v>232</v>
      </c>
      <c r="I217" s="27" t="str">
        <f t="shared" ca="1" si="10"/>
        <v>Vianney</v>
      </c>
      <c r="J217" s="75"/>
    </row>
    <row r="218" spans="7:10" x14ac:dyDescent="0.3">
      <c r="G218" s="26">
        <f t="shared" ca="1" si="11"/>
        <v>41491</v>
      </c>
      <c r="H218" s="27" t="s">
        <v>233</v>
      </c>
      <c r="I218" s="27" t="str">
        <f t="shared" ca="1" si="10"/>
        <v>Abel</v>
      </c>
      <c r="J218" s="75"/>
    </row>
    <row r="219" spans="7:10" x14ac:dyDescent="0.3">
      <c r="G219" s="26">
        <f t="shared" ca="1" si="11"/>
        <v>41492</v>
      </c>
      <c r="H219" s="27" t="s">
        <v>234</v>
      </c>
      <c r="I219" s="27" t="str">
        <f t="shared" ca="1" si="10"/>
        <v>Tansfiguration</v>
      </c>
      <c r="J219" s="75"/>
    </row>
    <row r="220" spans="7:10" x14ac:dyDescent="0.3">
      <c r="G220" s="26">
        <f t="shared" ca="1" si="11"/>
        <v>41493</v>
      </c>
      <c r="H220" s="27" t="s">
        <v>235</v>
      </c>
      <c r="I220" s="27" t="str">
        <f t="shared" ca="1" si="10"/>
        <v>Gaétan</v>
      </c>
      <c r="J220" s="75"/>
    </row>
    <row r="221" spans="7:10" x14ac:dyDescent="0.3">
      <c r="G221" s="26">
        <f t="shared" ca="1" si="11"/>
        <v>41494</v>
      </c>
      <c r="H221" s="27" t="s">
        <v>236</v>
      </c>
      <c r="I221" s="27" t="str">
        <f t="shared" ca="1" si="10"/>
        <v>Dominique</v>
      </c>
      <c r="J221" s="75"/>
    </row>
    <row r="222" spans="7:10" x14ac:dyDescent="0.3">
      <c r="G222" s="26">
        <f t="shared" ca="1" si="11"/>
        <v>41495</v>
      </c>
      <c r="H222" s="27" t="s">
        <v>237</v>
      </c>
      <c r="I222" s="27" t="str">
        <f t="shared" ca="1" si="10"/>
        <v>Amour</v>
      </c>
      <c r="J222" s="75"/>
    </row>
    <row r="223" spans="7:10" x14ac:dyDescent="0.3">
      <c r="G223" s="26">
        <f t="shared" ca="1" si="11"/>
        <v>41496</v>
      </c>
      <c r="H223" s="27" t="s">
        <v>238</v>
      </c>
      <c r="I223" s="27" t="str">
        <f t="shared" ca="1" si="10"/>
        <v>Laurent</v>
      </c>
      <c r="J223" s="75"/>
    </row>
    <row r="224" spans="7:10" x14ac:dyDescent="0.3">
      <c r="G224" s="26">
        <f t="shared" ca="1" si="11"/>
        <v>41497</v>
      </c>
      <c r="H224" s="27" t="s">
        <v>239</v>
      </c>
      <c r="I224" s="27" t="str">
        <f t="shared" ca="1" si="10"/>
        <v>Claire</v>
      </c>
      <c r="J224" s="75"/>
    </row>
    <row r="225" spans="7:10" x14ac:dyDescent="0.3">
      <c r="G225" s="26">
        <f t="shared" ca="1" si="11"/>
        <v>41498</v>
      </c>
      <c r="H225" s="27" t="s">
        <v>240</v>
      </c>
      <c r="I225" s="27" t="str">
        <f t="shared" ca="1" si="10"/>
        <v>Clarisse</v>
      </c>
      <c r="J225" s="75"/>
    </row>
    <row r="226" spans="7:10" x14ac:dyDescent="0.3">
      <c r="G226" s="26">
        <f t="shared" ca="1" si="11"/>
        <v>41499</v>
      </c>
      <c r="H226" s="27" t="s">
        <v>241</v>
      </c>
      <c r="I226" s="27" t="str">
        <f t="shared" ca="1" si="10"/>
        <v>Hippolyte</v>
      </c>
      <c r="J226" s="75"/>
    </row>
    <row r="227" spans="7:10" x14ac:dyDescent="0.3">
      <c r="G227" s="26">
        <f t="shared" ca="1" si="11"/>
        <v>41500</v>
      </c>
      <c r="H227" s="27" t="s">
        <v>242</v>
      </c>
      <c r="I227" s="27" t="str">
        <f t="shared" ca="1" si="10"/>
        <v>Evrard</v>
      </c>
      <c r="J227" s="75"/>
    </row>
    <row r="228" spans="7:10" x14ac:dyDescent="0.3">
      <c r="G228" s="26">
        <f t="shared" ca="1" si="11"/>
        <v>41501</v>
      </c>
      <c r="H228" s="27" t="s">
        <v>243</v>
      </c>
      <c r="I228" s="27" t="str">
        <f t="shared" ca="1" si="10"/>
        <v>Assomption</v>
      </c>
      <c r="J228" s="75"/>
    </row>
    <row r="229" spans="7:10" x14ac:dyDescent="0.3">
      <c r="G229" s="26">
        <f t="shared" ca="1" si="11"/>
        <v>41502</v>
      </c>
      <c r="H229" s="27" t="s">
        <v>244</v>
      </c>
      <c r="I229" s="27" t="str">
        <f t="shared" ca="1" si="10"/>
        <v>Armelle</v>
      </c>
      <c r="J229" s="75"/>
    </row>
    <row r="230" spans="7:10" x14ac:dyDescent="0.3">
      <c r="G230" s="26">
        <f t="shared" ca="1" si="11"/>
        <v>41503</v>
      </c>
      <c r="H230" s="27" t="s">
        <v>245</v>
      </c>
      <c r="I230" s="27" t="str">
        <f t="shared" ca="1" si="10"/>
        <v>Hyacinthe</v>
      </c>
      <c r="J230" s="75"/>
    </row>
    <row r="231" spans="7:10" x14ac:dyDescent="0.3">
      <c r="G231" s="26">
        <f t="shared" ca="1" si="11"/>
        <v>41504</v>
      </c>
      <c r="H231" s="27" t="s">
        <v>246</v>
      </c>
      <c r="I231" s="27" t="str">
        <f t="shared" ca="1" si="10"/>
        <v>Hélène</v>
      </c>
      <c r="J231" s="75"/>
    </row>
    <row r="232" spans="7:10" x14ac:dyDescent="0.3">
      <c r="G232" s="26">
        <f t="shared" ca="1" si="11"/>
        <v>41505</v>
      </c>
      <c r="H232" s="27" t="s">
        <v>247</v>
      </c>
      <c r="I232" s="27" t="str">
        <f t="shared" ca="1" si="10"/>
        <v>Jean Eudes</v>
      </c>
      <c r="J232" s="75"/>
    </row>
    <row r="233" spans="7:10" x14ac:dyDescent="0.3">
      <c r="G233" s="26">
        <f t="shared" ca="1" si="11"/>
        <v>41506</v>
      </c>
      <c r="H233" s="27" t="s">
        <v>248</v>
      </c>
      <c r="I233" s="27" t="str">
        <f t="shared" ca="1" si="10"/>
        <v>Bernard</v>
      </c>
      <c r="J233" s="75"/>
    </row>
    <row r="234" spans="7:10" x14ac:dyDescent="0.3">
      <c r="G234" s="26">
        <f t="shared" ca="1" si="11"/>
        <v>41507</v>
      </c>
      <c r="H234" s="27" t="s">
        <v>249</v>
      </c>
      <c r="I234" s="27" t="str">
        <f t="shared" ca="1" si="10"/>
        <v>Christophe</v>
      </c>
      <c r="J234" s="75"/>
    </row>
    <row r="235" spans="7:10" x14ac:dyDescent="0.3">
      <c r="G235" s="26">
        <f t="shared" ca="1" si="11"/>
        <v>41508</v>
      </c>
      <c r="H235" s="27" t="s">
        <v>250</v>
      </c>
      <c r="I235" s="27" t="str">
        <f t="shared" ca="1" si="10"/>
        <v>Fabrice</v>
      </c>
      <c r="J235" s="75"/>
    </row>
    <row r="236" spans="7:10" x14ac:dyDescent="0.3">
      <c r="G236" s="26">
        <f t="shared" ca="1" si="11"/>
        <v>41509</v>
      </c>
      <c r="H236" s="27" t="s">
        <v>251</v>
      </c>
      <c r="I236" s="27" t="str">
        <f t="shared" ca="1" si="10"/>
        <v>Rose</v>
      </c>
      <c r="J236" s="75"/>
    </row>
    <row r="237" spans="7:10" x14ac:dyDescent="0.3">
      <c r="G237" s="26">
        <f t="shared" ca="1" si="11"/>
        <v>41510</v>
      </c>
      <c r="H237" s="27" t="s">
        <v>252</v>
      </c>
      <c r="I237" s="27" t="str">
        <f t="shared" ca="1" si="10"/>
        <v>Barthélémy</v>
      </c>
      <c r="J237" s="75"/>
    </row>
    <row r="238" spans="7:10" x14ac:dyDescent="0.3">
      <c r="G238" s="26">
        <f t="shared" ca="1" si="11"/>
        <v>41511</v>
      </c>
      <c r="H238" s="27" t="s">
        <v>253</v>
      </c>
      <c r="I238" s="27" t="str">
        <f t="shared" ca="1" si="10"/>
        <v>Louis</v>
      </c>
      <c r="J238" s="75"/>
    </row>
    <row r="239" spans="7:10" x14ac:dyDescent="0.3">
      <c r="G239" s="26">
        <f t="shared" ca="1" si="11"/>
        <v>41512</v>
      </c>
      <c r="H239" s="27" t="s">
        <v>254</v>
      </c>
      <c r="I239" s="27" t="str">
        <f t="shared" ca="1" si="10"/>
        <v>Natacha</v>
      </c>
      <c r="J239" s="75"/>
    </row>
    <row r="240" spans="7:10" x14ac:dyDescent="0.3">
      <c r="G240" s="26">
        <f t="shared" ca="1" si="11"/>
        <v>41513</v>
      </c>
      <c r="H240" s="27" t="s">
        <v>255</v>
      </c>
      <c r="I240" s="27" t="str">
        <f t="shared" ca="1" si="10"/>
        <v>Monique</v>
      </c>
      <c r="J240" s="75"/>
    </row>
    <row r="241" spans="7:10" x14ac:dyDescent="0.3">
      <c r="G241" s="26">
        <f t="shared" ca="1" si="11"/>
        <v>41514</v>
      </c>
      <c r="H241" s="27" t="s">
        <v>163</v>
      </c>
      <c r="I241" s="27" t="str">
        <f t="shared" ca="1" si="10"/>
        <v>Augustin</v>
      </c>
      <c r="J241" s="75"/>
    </row>
    <row r="242" spans="7:10" x14ac:dyDescent="0.3">
      <c r="G242" s="26">
        <f t="shared" ca="1" si="11"/>
        <v>41515</v>
      </c>
      <c r="H242" s="27" t="s">
        <v>256</v>
      </c>
      <c r="I242" s="27" t="str">
        <f t="shared" ca="1" si="10"/>
        <v>Sabine</v>
      </c>
      <c r="J242" s="75"/>
    </row>
    <row r="243" spans="7:10" x14ac:dyDescent="0.3">
      <c r="G243" s="26">
        <f t="shared" ca="1" si="11"/>
        <v>41516</v>
      </c>
      <c r="H243" s="27" t="s">
        <v>257</v>
      </c>
      <c r="I243" s="27" t="str">
        <f t="shared" ca="1" si="10"/>
        <v>Fiacre</v>
      </c>
      <c r="J243" s="75"/>
    </row>
    <row r="244" spans="7:10" x14ac:dyDescent="0.3">
      <c r="G244" s="26">
        <f t="shared" ca="1" si="11"/>
        <v>41517</v>
      </c>
      <c r="H244" s="27" t="s">
        <v>258</v>
      </c>
      <c r="I244" s="27" t="str">
        <f t="shared" ca="1" si="10"/>
        <v>Aristide</v>
      </c>
      <c r="J244" s="75"/>
    </row>
    <row r="245" spans="7:10" x14ac:dyDescent="0.3">
      <c r="G245" s="26">
        <f t="shared" ca="1" si="11"/>
        <v>41518</v>
      </c>
      <c r="H245" s="27" t="s">
        <v>259</v>
      </c>
      <c r="I245" s="27" t="str">
        <f t="shared" ca="1" si="10"/>
        <v>Gilles</v>
      </c>
      <c r="J245" s="75"/>
    </row>
    <row r="246" spans="7:10" x14ac:dyDescent="0.3">
      <c r="G246" s="26">
        <f t="shared" ca="1" si="11"/>
        <v>41519</v>
      </c>
      <c r="H246" s="27" t="s">
        <v>260</v>
      </c>
      <c r="I246" s="27" t="str">
        <f t="shared" ca="1" si="10"/>
        <v>Ingrid</v>
      </c>
      <c r="J246" s="75"/>
    </row>
    <row r="247" spans="7:10" x14ac:dyDescent="0.3">
      <c r="G247" s="26">
        <f t="shared" ca="1" si="11"/>
        <v>41520</v>
      </c>
      <c r="H247" s="27" t="s">
        <v>261</v>
      </c>
      <c r="I247" s="27" t="str">
        <f t="shared" ca="1" si="10"/>
        <v>Grégoire</v>
      </c>
      <c r="J247" s="75"/>
    </row>
    <row r="248" spans="7:10" x14ac:dyDescent="0.3">
      <c r="G248" s="26">
        <f t="shared" ca="1" si="11"/>
        <v>41521</v>
      </c>
      <c r="H248" s="27" t="s">
        <v>262</v>
      </c>
      <c r="I248" s="27" t="str">
        <f t="shared" ca="1" si="10"/>
        <v>Rosalie</v>
      </c>
      <c r="J248" s="75"/>
    </row>
    <row r="249" spans="7:10" x14ac:dyDescent="0.3">
      <c r="G249" s="26">
        <f t="shared" ca="1" si="11"/>
        <v>41522</v>
      </c>
      <c r="H249" s="27" t="s">
        <v>263</v>
      </c>
      <c r="I249" s="27" t="str">
        <f t="shared" ca="1" si="10"/>
        <v>Raïssa</v>
      </c>
      <c r="J249" s="75"/>
    </row>
    <row r="250" spans="7:10" x14ac:dyDescent="0.3">
      <c r="G250" s="26">
        <f t="shared" ca="1" si="11"/>
        <v>41523</v>
      </c>
      <c r="H250" s="27" t="s">
        <v>264</v>
      </c>
      <c r="I250" s="27" t="str">
        <f t="shared" ca="1" si="10"/>
        <v>Bertrand</v>
      </c>
      <c r="J250" s="75"/>
    </row>
    <row r="251" spans="7:10" x14ac:dyDescent="0.3">
      <c r="G251" s="26">
        <f t="shared" ca="1" si="11"/>
        <v>41524</v>
      </c>
      <c r="H251" s="27" t="s">
        <v>265</v>
      </c>
      <c r="I251" s="27" t="str">
        <f t="shared" ca="1" si="10"/>
        <v>Reine</v>
      </c>
      <c r="J251" s="75"/>
    </row>
    <row r="252" spans="7:10" x14ac:dyDescent="0.3">
      <c r="G252" s="26">
        <f t="shared" ca="1" si="11"/>
        <v>41525</v>
      </c>
      <c r="H252" s="27" t="s">
        <v>266</v>
      </c>
      <c r="I252" s="27" t="str">
        <f t="shared" ca="1" si="10"/>
        <v>Adrien</v>
      </c>
      <c r="J252" s="75"/>
    </row>
    <row r="253" spans="7:10" x14ac:dyDescent="0.3">
      <c r="G253" s="26">
        <f t="shared" ca="1" si="11"/>
        <v>41526</v>
      </c>
      <c r="H253" s="27" t="s">
        <v>267</v>
      </c>
      <c r="I253" s="27" t="str">
        <f t="shared" ca="1" si="10"/>
        <v>Alain</v>
      </c>
      <c r="J253" s="75"/>
    </row>
    <row r="254" spans="7:10" x14ac:dyDescent="0.3">
      <c r="G254" s="26">
        <f t="shared" ca="1" si="11"/>
        <v>41527</v>
      </c>
      <c r="H254" s="27" t="s">
        <v>268</v>
      </c>
      <c r="I254" s="27" t="str">
        <f t="shared" ca="1" si="10"/>
        <v>Inès</v>
      </c>
      <c r="J254" s="75"/>
    </row>
    <row r="255" spans="7:10" x14ac:dyDescent="0.3">
      <c r="G255" s="26">
        <f t="shared" ca="1" si="11"/>
        <v>41528</v>
      </c>
      <c r="H255" s="27" t="s">
        <v>269</v>
      </c>
      <c r="I255" s="27" t="str">
        <f t="shared" ca="1" si="10"/>
        <v>Adelphe</v>
      </c>
      <c r="J255" s="75"/>
    </row>
    <row r="256" spans="7:10" x14ac:dyDescent="0.3">
      <c r="G256" s="26">
        <f t="shared" ca="1" si="11"/>
        <v>41529</v>
      </c>
      <c r="H256" s="27" t="s">
        <v>270</v>
      </c>
      <c r="I256" s="27" t="str">
        <f t="shared" ca="1" si="10"/>
        <v>Apollinaire</v>
      </c>
      <c r="J256" s="75"/>
    </row>
    <row r="257" spans="7:10" x14ac:dyDescent="0.3">
      <c r="G257" s="26">
        <f t="shared" ca="1" si="11"/>
        <v>41530</v>
      </c>
      <c r="H257" s="27" t="s">
        <v>271</v>
      </c>
      <c r="I257" s="27" t="str">
        <f t="shared" ca="1" si="10"/>
        <v>Aimé</v>
      </c>
      <c r="J257" s="75"/>
    </row>
    <row r="258" spans="7:10" x14ac:dyDescent="0.3">
      <c r="G258" s="26">
        <f t="shared" ca="1" si="11"/>
        <v>41531</v>
      </c>
      <c r="H258" s="27" t="s">
        <v>272</v>
      </c>
      <c r="I258" s="27" t="str">
        <f t="shared" ref="I258:I321" ca="1" si="12">IF(COUNTIF(Feries,G258)&gt;0,VLOOKUP(G258,$A$2:$B$18,2,0),H258)</f>
        <v>Croix</v>
      </c>
      <c r="J258" s="75"/>
    </row>
    <row r="259" spans="7:10" x14ac:dyDescent="0.3">
      <c r="G259" s="26">
        <f t="shared" ca="1" si="11"/>
        <v>41532</v>
      </c>
      <c r="H259" s="27" t="s">
        <v>273</v>
      </c>
      <c r="I259" s="27" t="str">
        <f t="shared" ca="1" si="12"/>
        <v>Roland</v>
      </c>
      <c r="J259" s="75"/>
    </row>
    <row r="260" spans="7:10" x14ac:dyDescent="0.3">
      <c r="G260" s="26">
        <f t="shared" ref="G260:G323" ca="1" si="13">G259+1</f>
        <v>41533</v>
      </c>
      <c r="H260" s="27" t="s">
        <v>274</v>
      </c>
      <c r="I260" s="27" t="str">
        <f t="shared" ca="1" si="12"/>
        <v>Edith</v>
      </c>
      <c r="J260" s="75"/>
    </row>
    <row r="261" spans="7:10" x14ac:dyDescent="0.3">
      <c r="G261" s="26">
        <f t="shared" ca="1" si="13"/>
        <v>41534</v>
      </c>
      <c r="H261" s="27" t="s">
        <v>275</v>
      </c>
      <c r="I261" s="27" t="str">
        <f t="shared" ca="1" si="12"/>
        <v>Renaud</v>
      </c>
      <c r="J261" s="75"/>
    </row>
    <row r="262" spans="7:10" x14ac:dyDescent="0.3">
      <c r="G262" s="26">
        <f t="shared" ca="1" si="13"/>
        <v>41535</v>
      </c>
      <c r="H262" s="27" t="s">
        <v>276</v>
      </c>
      <c r="I262" s="27" t="str">
        <f t="shared" ca="1" si="12"/>
        <v>Nadège</v>
      </c>
      <c r="J262" s="75"/>
    </row>
    <row r="263" spans="7:10" x14ac:dyDescent="0.3">
      <c r="G263" s="26">
        <f t="shared" ca="1" si="13"/>
        <v>41536</v>
      </c>
      <c r="H263" s="27" t="s">
        <v>158</v>
      </c>
      <c r="I263" s="27" t="str">
        <f t="shared" ca="1" si="12"/>
        <v>Emilie</v>
      </c>
      <c r="J263" s="75"/>
    </row>
    <row r="264" spans="7:10" x14ac:dyDescent="0.3">
      <c r="G264" s="26">
        <f t="shared" ca="1" si="13"/>
        <v>41537</v>
      </c>
      <c r="H264" s="27" t="s">
        <v>277</v>
      </c>
      <c r="I264" s="27" t="str">
        <f t="shared" ca="1" si="12"/>
        <v>Davy</v>
      </c>
      <c r="J264" s="75"/>
    </row>
    <row r="265" spans="7:10" x14ac:dyDescent="0.3">
      <c r="G265" s="26">
        <f t="shared" ca="1" si="13"/>
        <v>41538</v>
      </c>
      <c r="H265" s="27" t="s">
        <v>278</v>
      </c>
      <c r="I265" s="27" t="str">
        <f t="shared" ca="1" si="12"/>
        <v>Matthieu</v>
      </c>
      <c r="J265" s="75"/>
    </row>
    <row r="266" spans="7:10" x14ac:dyDescent="0.3">
      <c r="G266" s="26">
        <f t="shared" ca="1" si="13"/>
        <v>41539</v>
      </c>
      <c r="H266" s="27" t="s">
        <v>279</v>
      </c>
      <c r="I266" s="27" t="str">
        <f t="shared" ca="1" si="12"/>
        <v>Maurice</v>
      </c>
      <c r="J266" s="75"/>
    </row>
    <row r="267" spans="7:10" x14ac:dyDescent="0.3">
      <c r="G267" s="26">
        <f t="shared" ca="1" si="13"/>
        <v>41540</v>
      </c>
      <c r="H267" s="27" t="s">
        <v>280</v>
      </c>
      <c r="I267" s="27" t="str">
        <f t="shared" ca="1" si="12"/>
        <v>Constant</v>
      </c>
      <c r="J267" s="75"/>
    </row>
    <row r="268" spans="7:10" x14ac:dyDescent="0.3">
      <c r="G268" s="26">
        <f t="shared" ca="1" si="13"/>
        <v>41541</v>
      </c>
      <c r="H268" s="27" t="s">
        <v>281</v>
      </c>
      <c r="I268" s="27" t="str">
        <f t="shared" ca="1" si="12"/>
        <v>Thècle</v>
      </c>
      <c r="J268" s="75"/>
    </row>
    <row r="269" spans="7:10" x14ac:dyDescent="0.3">
      <c r="G269" s="26">
        <f t="shared" ca="1" si="13"/>
        <v>41542</v>
      </c>
      <c r="H269" s="27" t="s">
        <v>282</v>
      </c>
      <c r="I269" s="27" t="str">
        <f t="shared" ca="1" si="12"/>
        <v>Hermann</v>
      </c>
      <c r="J269" s="75"/>
    </row>
    <row r="270" spans="7:10" x14ac:dyDescent="0.3">
      <c r="G270" s="26">
        <f t="shared" ca="1" si="13"/>
        <v>41543</v>
      </c>
      <c r="H270" s="27" t="s">
        <v>283</v>
      </c>
      <c r="I270" s="27" t="str">
        <f t="shared" ca="1" si="12"/>
        <v>Côme / Damien</v>
      </c>
      <c r="J270" s="75"/>
    </row>
    <row r="271" spans="7:10" x14ac:dyDescent="0.3">
      <c r="G271" s="26">
        <f t="shared" ca="1" si="13"/>
        <v>41544</v>
      </c>
      <c r="H271" s="27" t="s">
        <v>284</v>
      </c>
      <c r="I271" s="27" t="str">
        <f t="shared" ca="1" si="12"/>
        <v>Vincent de Paul</v>
      </c>
      <c r="J271" s="75"/>
    </row>
    <row r="272" spans="7:10" x14ac:dyDescent="0.3">
      <c r="G272" s="26">
        <f t="shared" ca="1" si="13"/>
        <v>41545</v>
      </c>
      <c r="H272" s="27" t="s">
        <v>285</v>
      </c>
      <c r="I272" s="27" t="str">
        <f t="shared" ca="1" si="12"/>
        <v>Venceslas</v>
      </c>
      <c r="J272" s="75"/>
    </row>
    <row r="273" spans="7:10" x14ac:dyDescent="0.3">
      <c r="G273" s="26">
        <f t="shared" ca="1" si="13"/>
        <v>41546</v>
      </c>
      <c r="H273" s="27" t="s">
        <v>286</v>
      </c>
      <c r="I273" s="27" t="str">
        <f t="shared" ca="1" si="12"/>
        <v>Michel / Gabriel</v>
      </c>
      <c r="J273" s="75"/>
    </row>
    <row r="274" spans="7:10" x14ac:dyDescent="0.3">
      <c r="G274" s="26">
        <f t="shared" ca="1" si="13"/>
        <v>41547</v>
      </c>
      <c r="H274" s="27" t="s">
        <v>287</v>
      </c>
      <c r="I274" s="27" t="str">
        <f t="shared" ca="1" si="12"/>
        <v>Jérôme</v>
      </c>
      <c r="J274" s="75"/>
    </row>
    <row r="275" spans="7:10" x14ac:dyDescent="0.3">
      <c r="G275" s="26">
        <f t="shared" ca="1" si="13"/>
        <v>41548</v>
      </c>
      <c r="H275" s="27" t="s">
        <v>46</v>
      </c>
      <c r="I275" s="27" t="str">
        <f t="shared" ca="1" si="12"/>
        <v>Thérèse</v>
      </c>
      <c r="J275" s="75"/>
    </row>
    <row r="276" spans="7:10" x14ac:dyDescent="0.3">
      <c r="G276" s="26">
        <f t="shared" ca="1" si="13"/>
        <v>41549</v>
      </c>
      <c r="H276" s="27" t="s">
        <v>288</v>
      </c>
      <c r="I276" s="27" t="str">
        <f t="shared" ca="1" si="12"/>
        <v>Léger</v>
      </c>
      <c r="J276" s="75"/>
    </row>
    <row r="277" spans="7:10" x14ac:dyDescent="0.3">
      <c r="G277" s="26">
        <f t="shared" ca="1" si="13"/>
        <v>41550</v>
      </c>
      <c r="H277" s="27" t="s">
        <v>289</v>
      </c>
      <c r="I277" s="27" t="str">
        <f t="shared" ca="1" si="12"/>
        <v>Gérard</v>
      </c>
      <c r="J277" s="75"/>
    </row>
    <row r="278" spans="7:10" x14ac:dyDescent="0.3">
      <c r="G278" s="26">
        <f t="shared" ca="1" si="13"/>
        <v>41551</v>
      </c>
      <c r="H278" s="27" t="s">
        <v>290</v>
      </c>
      <c r="I278" s="27" t="str">
        <f t="shared" ca="1" si="12"/>
        <v>François</v>
      </c>
      <c r="J278" s="75"/>
    </row>
    <row r="279" spans="7:10" x14ac:dyDescent="0.3">
      <c r="G279" s="26">
        <f t="shared" ca="1" si="13"/>
        <v>41552</v>
      </c>
      <c r="H279" s="27" t="s">
        <v>291</v>
      </c>
      <c r="I279" s="27" t="str">
        <f t="shared" ca="1" si="12"/>
        <v>Fleur</v>
      </c>
      <c r="J279" s="75"/>
    </row>
    <row r="280" spans="7:10" x14ac:dyDescent="0.3">
      <c r="G280" s="26">
        <f t="shared" ca="1" si="13"/>
        <v>41553</v>
      </c>
      <c r="H280" s="27" t="s">
        <v>292</v>
      </c>
      <c r="I280" s="27" t="str">
        <f t="shared" ca="1" si="12"/>
        <v>Bruno</v>
      </c>
      <c r="J280" s="75"/>
    </row>
    <row r="281" spans="7:10" x14ac:dyDescent="0.3">
      <c r="G281" s="26">
        <f t="shared" ca="1" si="13"/>
        <v>41554</v>
      </c>
      <c r="H281" s="27" t="s">
        <v>293</v>
      </c>
      <c r="I281" s="27" t="str">
        <f t="shared" ca="1" si="12"/>
        <v>Serge</v>
      </c>
      <c r="J281" s="75"/>
    </row>
    <row r="282" spans="7:10" x14ac:dyDescent="0.3">
      <c r="G282" s="26">
        <f t="shared" ca="1" si="13"/>
        <v>41555</v>
      </c>
      <c r="H282" s="27" t="s">
        <v>294</v>
      </c>
      <c r="I282" s="27" t="str">
        <f t="shared" ca="1" si="12"/>
        <v>Pélagie</v>
      </c>
      <c r="J282" s="75"/>
    </row>
    <row r="283" spans="7:10" x14ac:dyDescent="0.3">
      <c r="G283" s="26">
        <f t="shared" ca="1" si="13"/>
        <v>41556</v>
      </c>
      <c r="H283" s="27" t="s">
        <v>295</v>
      </c>
      <c r="I283" s="27" t="str">
        <f t="shared" ca="1" si="12"/>
        <v>Denis</v>
      </c>
      <c r="J283" s="75"/>
    </row>
    <row r="284" spans="7:10" x14ac:dyDescent="0.3">
      <c r="G284" s="26">
        <f t="shared" ca="1" si="13"/>
        <v>41557</v>
      </c>
      <c r="H284" s="27" t="s">
        <v>296</v>
      </c>
      <c r="I284" s="27" t="str">
        <f t="shared" ca="1" si="12"/>
        <v>Ghislain</v>
      </c>
      <c r="J284" s="75"/>
    </row>
    <row r="285" spans="7:10" x14ac:dyDescent="0.3">
      <c r="G285" s="26">
        <f t="shared" ca="1" si="13"/>
        <v>41558</v>
      </c>
      <c r="H285" s="27" t="s">
        <v>297</v>
      </c>
      <c r="I285" s="27" t="str">
        <f t="shared" ca="1" si="12"/>
        <v>Firmin</v>
      </c>
      <c r="J285" s="75"/>
    </row>
    <row r="286" spans="7:10" x14ac:dyDescent="0.3">
      <c r="G286" s="26">
        <f t="shared" ca="1" si="13"/>
        <v>41559</v>
      </c>
      <c r="H286" s="27" t="s">
        <v>298</v>
      </c>
      <c r="I286" s="27" t="str">
        <f t="shared" ca="1" si="12"/>
        <v>Wilfried</v>
      </c>
      <c r="J286" s="75"/>
    </row>
    <row r="287" spans="7:10" x14ac:dyDescent="0.3">
      <c r="G287" s="26">
        <f t="shared" ca="1" si="13"/>
        <v>41560</v>
      </c>
      <c r="H287" s="27" t="s">
        <v>299</v>
      </c>
      <c r="I287" s="27" t="str">
        <f t="shared" ca="1" si="12"/>
        <v>Géraud</v>
      </c>
      <c r="J287" s="75"/>
    </row>
    <row r="288" spans="7:10" x14ac:dyDescent="0.3">
      <c r="G288" s="26">
        <f t="shared" ca="1" si="13"/>
        <v>41561</v>
      </c>
      <c r="H288" s="27" t="s">
        <v>300</v>
      </c>
      <c r="I288" s="27" t="str">
        <f t="shared" ca="1" si="12"/>
        <v>Juste</v>
      </c>
      <c r="J288" s="75"/>
    </row>
    <row r="289" spans="7:10" x14ac:dyDescent="0.3">
      <c r="G289" s="26">
        <f t="shared" ca="1" si="13"/>
        <v>41562</v>
      </c>
      <c r="H289" s="27" t="s">
        <v>301</v>
      </c>
      <c r="I289" s="27" t="str">
        <f t="shared" ca="1" si="12"/>
        <v>Thérèse d'Avila</v>
      </c>
      <c r="J289" s="75"/>
    </row>
    <row r="290" spans="7:10" x14ac:dyDescent="0.3">
      <c r="G290" s="26">
        <f t="shared" ca="1" si="13"/>
        <v>41563</v>
      </c>
      <c r="H290" s="27" t="s">
        <v>302</v>
      </c>
      <c r="I290" s="27" t="str">
        <f t="shared" ca="1" si="12"/>
        <v>Edwige</v>
      </c>
      <c r="J290" s="75"/>
    </row>
    <row r="291" spans="7:10" x14ac:dyDescent="0.3">
      <c r="G291" s="26">
        <f t="shared" ca="1" si="13"/>
        <v>41564</v>
      </c>
      <c r="H291" s="27" t="s">
        <v>303</v>
      </c>
      <c r="I291" s="27" t="str">
        <f t="shared" ca="1" si="12"/>
        <v>Baudoin</v>
      </c>
      <c r="J291" s="75"/>
    </row>
    <row r="292" spans="7:10" x14ac:dyDescent="0.3">
      <c r="G292" s="26">
        <f t="shared" ca="1" si="13"/>
        <v>41565</v>
      </c>
      <c r="H292" s="27" t="s">
        <v>304</v>
      </c>
      <c r="I292" s="27" t="str">
        <f t="shared" ca="1" si="12"/>
        <v>Luc</v>
      </c>
      <c r="J292" s="75"/>
    </row>
    <row r="293" spans="7:10" x14ac:dyDescent="0.3">
      <c r="G293" s="26">
        <f t="shared" ca="1" si="13"/>
        <v>41566</v>
      </c>
      <c r="H293" s="27" t="s">
        <v>305</v>
      </c>
      <c r="I293" s="27" t="str">
        <f t="shared" ca="1" si="12"/>
        <v>René</v>
      </c>
      <c r="J293" s="75"/>
    </row>
    <row r="294" spans="7:10" x14ac:dyDescent="0.3">
      <c r="G294" s="26">
        <f t="shared" ca="1" si="13"/>
        <v>41567</v>
      </c>
      <c r="H294" s="27" t="s">
        <v>306</v>
      </c>
      <c r="I294" s="27" t="str">
        <f t="shared" ca="1" si="12"/>
        <v>Adeline</v>
      </c>
      <c r="J294" s="75"/>
    </row>
    <row r="295" spans="7:10" x14ac:dyDescent="0.3">
      <c r="G295" s="26">
        <f t="shared" ca="1" si="13"/>
        <v>41568</v>
      </c>
      <c r="H295" s="27" t="s">
        <v>307</v>
      </c>
      <c r="I295" s="27" t="str">
        <f t="shared" ca="1" si="12"/>
        <v>Céline</v>
      </c>
      <c r="J295" s="75"/>
    </row>
    <row r="296" spans="7:10" x14ac:dyDescent="0.3">
      <c r="G296" s="26">
        <f t="shared" ca="1" si="13"/>
        <v>41569</v>
      </c>
      <c r="H296" s="27" t="s">
        <v>308</v>
      </c>
      <c r="I296" s="27" t="str">
        <f t="shared" ca="1" si="12"/>
        <v>Elodie</v>
      </c>
      <c r="J296" s="75"/>
    </row>
    <row r="297" spans="7:10" x14ac:dyDescent="0.3">
      <c r="G297" s="26">
        <f t="shared" ca="1" si="13"/>
        <v>41570</v>
      </c>
      <c r="H297" s="27" t="s">
        <v>309</v>
      </c>
      <c r="I297" s="27" t="str">
        <f t="shared" ca="1" si="12"/>
        <v>Jean  de C.</v>
      </c>
      <c r="J297" s="75"/>
    </row>
    <row r="298" spans="7:10" x14ac:dyDescent="0.3">
      <c r="G298" s="26">
        <f t="shared" ca="1" si="13"/>
        <v>41571</v>
      </c>
      <c r="H298" s="27" t="s">
        <v>310</v>
      </c>
      <c r="I298" s="27" t="str">
        <f t="shared" ca="1" si="12"/>
        <v>Florentin</v>
      </c>
      <c r="J298" s="75"/>
    </row>
    <row r="299" spans="7:10" x14ac:dyDescent="0.3">
      <c r="G299" s="26">
        <f t="shared" ca="1" si="13"/>
        <v>41572</v>
      </c>
      <c r="H299" s="27" t="s">
        <v>311</v>
      </c>
      <c r="I299" s="27" t="str">
        <f t="shared" ca="1" si="12"/>
        <v>Crépin</v>
      </c>
      <c r="J299" s="75"/>
    </row>
    <row r="300" spans="7:10" x14ac:dyDescent="0.3">
      <c r="G300" s="26">
        <f t="shared" ca="1" si="13"/>
        <v>41573</v>
      </c>
      <c r="H300" s="27" t="s">
        <v>312</v>
      </c>
      <c r="I300" s="27" t="str">
        <f t="shared" ca="1" si="12"/>
        <v>Dimitri</v>
      </c>
      <c r="J300" s="75"/>
    </row>
    <row r="301" spans="7:10" x14ac:dyDescent="0.3">
      <c r="G301" s="26">
        <f t="shared" ca="1" si="13"/>
        <v>41574</v>
      </c>
      <c r="H301" s="27" t="s">
        <v>313</v>
      </c>
      <c r="I301" s="27" t="str">
        <f t="shared" ca="1" si="12"/>
        <v>Emeline</v>
      </c>
      <c r="J301" s="75"/>
    </row>
    <row r="302" spans="7:10" x14ac:dyDescent="0.3">
      <c r="G302" s="26">
        <f t="shared" ca="1" si="13"/>
        <v>41575</v>
      </c>
      <c r="H302" s="27" t="s">
        <v>314</v>
      </c>
      <c r="I302" s="27" t="str">
        <f t="shared" ca="1" si="12"/>
        <v>Simon / Jude</v>
      </c>
      <c r="J302" s="75"/>
    </row>
    <row r="303" spans="7:10" x14ac:dyDescent="0.3">
      <c r="G303" s="26">
        <f t="shared" ca="1" si="13"/>
        <v>41576</v>
      </c>
      <c r="H303" s="27" t="s">
        <v>315</v>
      </c>
      <c r="I303" s="27" t="str">
        <f t="shared" ca="1" si="12"/>
        <v>Narcisse</v>
      </c>
      <c r="J303" s="75"/>
    </row>
    <row r="304" spans="7:10" x14ac:dyDescent="0.3">
      <c r="G304" s="26">
        <f t="shared" ca="1" si="13"/>
        <v>41577</v>
      </c>
      <c r="H304" s="27" t="s">
        <v>316</v>
      </c>
      <c r="I304" s="27" t="str">
        <f t="shared" ca="1" si="12"/>
        <v>Bienvenue</v>
      </c>
      <c r="J304" s="75"/>
    </row>
    <row r="305" spans="7:10" x14ac:dyDescent="0.3">
      <c r="G305" s="26">
        <f t="shared" ca="1" si="13"/>
        <v>41578</v>
      </c>
      <c r="H305" s="27" t="s">
        <v>317</v>
      </c>
      <c r="I305" s="27" t="str">
        <f t="shared" ca="1" si="12"/>
        <v>Quentin</v>
      </c>
      <c r="J305" s="75"/>
    </row>
    <row r="306" spans="7:10" x14ac:dyDescent="0.3">
      <c r="G306" s="26">
        <f t="shared" ca="1" si="13"/>
        <v>41579</v>
      </c>
      <c r="H306" s="7" t="s">
        <v>15</v>
      </c>
      <c r="I306" s="27" t="str">
        <f t="shared" ca="1" si="12"/>
        <v>Toussaint</v>
      </c>
      <c r="J306" s="75"/>
    </row>
    <row r="307" spans="7:10" x14ac:dyDescent="0.3">
      <c r="G307" s="26">
        <f t="shared" ca="1" si="13"/>
        <v>41580</v>
      </c>
      <c r="H307" s="27" t="s">
        <v>318</v>
      </c>
      <c r="I307" s="27" t="str">
        <f t="shared" ca="1" si="12"/>
        <v>Défunts</v>
      </c>
      <c r="J307" s="75"/>
    </row>
    <row r="308" spans="7:10" x14ac:dyDescent="0.3">
      <c r="G308" s="26">
        <f t="shared" ca="1" si="13"/>
        <v>41581</v>
      </c>
      <c r="H308" s="27" t="s">
        <v>319</v>
      </c>
      <c r="I308" s="27" t="str">
        <f t="shared" ca="1" si="12"/>
        <v>Hubert</v>
      </c>
      <c r="J308" s="75"/>
    </row>
    <row r="309" spans="7:10" x14ac:dyDescent="0.3">
      <c r="G309" s="26">
        <f t="shared" ca="1" si="13"/>
        <v>41582</v>
      </c>
      <c r="H309" s="27" t="s">
        <v>320</v>
      </c>
      <c r="I309" s="27" t="str">
        <f t="shared" ca="1" si="12"/>
        <v>Charles</v>
      </c>
      <c r="J309" s="75"/>
    </row>
    <row r="310" spans="7:10" x14ac:dyDescent="0.3">
      <c r="G310" s="26">
        <f t="shared" ca="1" si="13"/>
        <v>41583</v>
      </c>
      <c r="H310" s="27" t="s">
        <v>321</v>
      </c>
      <c r="I310" s="27" t="str">
        <f t="shared" ca="1" si="12"/>
        <v>Sylvie</v>
      </c>
      <c r="J310" s="75"/>
    </row>
    <row r="311" spans="7:10" x14ac:dyDescent="0.3">
      <c r="G311" s="26">
        <f t="shared" ca="1" si="13"/>
        <v>41584</v>
      </c>
      <c r="H311" s="27" t="s">
        <v>322</v>
      </c>
      <c r="I311" s="27" t="str">
        <f t="shared" ca="1" si="12"/>
        <v>Bertille</v>
      </c>
      <c r="J311" s="75"/>
    </row>
    <row r="312" spans="7:10" x14ac:dyDescent="0.3">
      <c r="G312" s="26">
        <f t="shared" ca="1" si="13"/>
        <v>41585</v>
      </c>
      <c r="H312" s="27" t="s">
        <v>323</v>
      </c>
      <c r="I312" s="27" t="str">
        <f t="shared" ca="1" si="12"/>
        <v>Carine</v>
      </c>
      <c r="J312" s="75"/>
    </row>
    <row r="313" spans="7:10" x14ac:dyDescent="0.3">
      <c r="G313" s="26">
        <f t="shared" ca="1" si="13"/>
        <v>41586</v>
      </c>
      <c r="H313" s="27" t="s">
        <v>324</v>
      </c>
      <c r="I313" s="27" t="str">
        <f t="shared" ca="1" si="12"/>
        <v>Geoffroy</v>
      </c>
      <c r="J313" s="75"/>
    </row>
    <row r="314" spans="7:10" x14ac:dyDescent="0.3">
      <c r="G314" s="26">
        <f t="shared" ca="1" si="13"/>
        <v>41587</v>
      </c>
      <c r="H314" s="27" t="s">
        <v>325</v>
      </c>
      <c r="I314" s="27" t="str">
        <f t="shared" ca="1" si="12"/>
        <v>Théodore</v>
      </c>
      <c r="J314" s="75"/>
    </row>
    <row r="315" spans="7:10" x14ac:dyDescent="0.3">
      <c r="G315" s="26">
        <f t="shared" ca="1" si="13"/>
        <v>41588</v>
      </c>
      <c r="H315" s="27" t="s">
        <v>326</v>
      </c>
      <c r="I315" s="27" t="str">
        <f t="shared" ca="1" si="12"/>
        <v>Léon</v>
      </c>
      <c r="J315" s="75"/>
    </row>
    <row r="316" spans="7:10" x14ac:dyDescent="0.3">
      <c r="G316" s="26">
        <f t="shared" ca="1" si="13"/>
        <v>41589</v>
      </c>
      <c r="H316" s="27" t="s">
        <v>327</v>
      </c>
      <c r="I316" s="27" t="str">
        <f t="shared" ca="1" si="12"/>
        <v>Armistice</v>
      </c>
      <c r="J316" s="75"/>
    </row>
    <row r="317" spans="7:10" x14ac:dyDescent="0.3">
      <c r="G317" s="26">
        <f t="shared" ca="1" si="13"/>
        <v>41590</v>
      </c>
      <c r="H317" s="27" t="s">
        <v>328</v>
      </c>
      <c r="I317" s="27" t="str">
        <f t="shared" ca="1" si="12"/>
        <v>Christian</v>
      </c>
      <c r="J317" s="75"/>
    </row>
    <row r="318" spans="7:10" x14ac:dyDescent="0.3">
      <c r="G318" s="26">
        <f t="shared" ca="1" si="13"/>
        <v>41591</v>
      </c>
      <c r="H318" s="27" t="s">
        <v>329</v>
      </c>
      <c r="I318" s="27" t="str">
        <f t="shared" ca="1" si="12"/>
        <v>Brice</v>
      </c>
      <c r="J318" s="75"/>
    </row>
    <row r="319" spans="7:10" x14ac:dyDescent="0.3">
      <c r="G319" s="26">
        <f t="shared" ca="1" si="13"/>
        <v>41592</v>
      </c>
      <c r="H319" s="27" t="s">
        <v>330</v>
      </c>
      <c r="I319" s="27" t="str">
        <f t="shared" ca="1" si="12"/>
        <v>Sidoine</v>
      </c>
      <c r="J319" s="75"/>
    </row>
    <row r="320" spans="7:10" x14ac:dyDescent="0.3">
      <c r="G320" s="26">
        <f t="shared" ca="1" si="13"/>
        <v>41593</v>
      </c>
      <c r="H320" s="27" t="s">
        <v>331</v>
      </c>
      <c r="I320" s="27" t="str">
        <f t="shared" ca="1" si="12"/>
        <v>Albert</v>
      </c>
      <c r="J320" s="75"/>
    </row>
    <row r="321" spans="7:10" x14ac:dyDescent="0.3">
      <c r="G321" s="26">
        <f t="shared" ca="1" si="13"/>
        <v>41594</v>
      </c>
      <c r="H321" s="27" t="s">
        <v>332</v>
      </c>
      <c r="I321" s="27" t="str">
        <f t="shared" ca="1" si="12"/>
        <v>Marguerite</v>
      </c>
      <c r="J321" s="75"/>
    </row>
    <row r="322" spans="7:10" x14ac:dyDescent="0.3">
      <c r="G322" s="26">
        <f t="shared" ca="1" si="13"/>
        <v>41595</v>
      </c>
      <c r="H322" s="27" t="s">
        <v>333</v>
      </c>
      <c r="I322" s="27" t="str">
        <f t="shared" ref="I322:I366" ca="1" si="14">IF(COUNTIF(Feries,G322)&gt;0,VLOOKUP(G322,$A$2:$B$18,2,0),H322)</f>
        <v>Elisabeth</v>
      </c>
      <c r="J322" s="75"/>
    </row>
    <row r="323" spans="7:10" x14ac:dyDescent="0.3">
      <c r="G323" s="26">
        <f t="shared" ca="1" si="13"/>
        <v>41596</v>
      </c>
      <c r="H323" s="27" t="s">
        <v>334</v>
      </c>
      <c r="I323" s="27" t="str">
        <f t="shared" ca="1" si="14"/>
        <v>Aude</v>
      </c>
      <c r="J323" s="75"/>
    </row>
    <row r="324" spans="7:10" x14ac:dyDescent="0.3">
      <c r="G324" s="26">
        <f t="shared" ref="G324:G366" ca="1" si="15">G323+1</f>
        <v>41597</v>
      </c>
      <c r="H324" s="27" t="s">
        <v>335</v>
      </c>
      <c r="I324" s="27" t="str">
        <f t="shared" ca="1" si="14"/>
        <v>Tanguy</v>
      </c>
      <c r="J324" s="75"/>
    </row>
    <row r="325" spans="7:10" x14ac:dyDescent="0.3">
      <c r="G325" s="26">
        <f t="shared" ca="1" si="15"/>
        <v>41598</v>
      </c>
      <c r="H325" s="27" t="s">
        <v>336</v>
      </c>
      <c r="I325" s="27" t="str">
        <f t="shared" ca="1" si="14"/>
        <v>Edmond</v>
      </c>
      <c r="J325" s="75"/>
    </row>
    <row r="326" spans="7:10" x14ac:dyDescent="0.3">
      <c r="G326" s="26">
        <f t="shared" ca="1" si="15"/>
        <v>41599</v>
      </c>
      <c r="H326" s="27" t="s">
        <v>337</v>
      </c>
      <c r="I326" s="27" t="str">
        <f t="shared" ca="1" si="14"/>
        <v>Marie (près de)</v>
      </c>
      <c r="J326" s="75"/>
    </row>
    <row r="327" spans="7:10" x14ac:dyDescent="0.3">
      <c r="G327" s="26">
        <f t="shared" ca="1" si="15"/>
        <v>41600</v>
      </c>
      <c r="H327" s="27" t="s">
        <v>338</v>
      </c>
      <c r="I327" s="27" t="str">
        <f t="shared" ca="1" si="14"/>
        <v>Cécile</v>
      </c>
      <c r="J327" s="75"/>
    </row>
    <row r="328" spans="7:10" x14ac:dyDescent="0.3">
      <c r="G328" s="26">
        <f t="shared" ca="1" si="15"/>
        <v>41601</v>
      </c>
      <c r="H328" s="27" t="s">
        <v>339</v>
      </c>
      <c r="I328" s="27" t="str">
        <f t="shared" ca="1" si="14"/>
        <v>Clément</v>
      </c>
      <c r="J328" s="75"/>
    </row>
    <row r="329" spans="7:10" x14ac:dyDescent="0.3">
      <c r="G329" s="26">
        <f t="shared" ca="1" si="15"/>
        <v>41602</v>
      </c>
      <c r="H329" s="27" t="s">
        <v>340</v>
      </c>
      <c r="I329" s="27" t="str">
        <f t="shared" ca="1" si="14"/>
        <v>Flora</v>
      </c>
      <c r="J329" s="75"/>
    </row>
    <row r="330" spans="7:10" x14ac:dyDescent="0.3">
      <c r="G330" s="26">
        <f t="shared" ca="1" si="15"/>
        <v>41603</v>
      </c>
      <c r="H330" s="27" t="s">
        <v>341</v>
      </c>
      <c r="I330" s="27" t="str">
        <f t="shared" ca="1" si="14"/>
        <v>Catherine Labouré</v>
      </c>
      <c r="J330" s="75"/>
    </row>
    <row r="331" spans="7:10" x14ac:dyDescent="0.3">
      <c r="G331" s="26">
        <f t="shared" ca="1" si="15"/>
        <v>41604</v>
      </c>
      <c r="H331" s="27" t="s">
        <v>342</v>
      </c>
      <c r="I331" s="27" t="str">
        <f t="shared" ca="1" si="14"/>
        <v>Delphine</v>
      </c>
      <c r="J331" s="75"/>
    </row>
    <row r="332" spans="7:10" x14ac:dyDescent="0.3">
      <c r="G332" s="26">
        <f t="shared" ca="1" si="15"/>
        <v>41605</v>
      </c>
      <c r="H332" s="27" t="s">
        <v>343</v>
      </c>
      <c r="I332" s="27" t="str">
        <f t="shared" ca="1" si="14"/>
        <v>Séverin</v>
      </c>
      <c r="J332" s="75"/>
    </row>
    <row r="333" spans="7:10" x14ac:dyDescent="0.3">
      <c r="G333" s="26">
        <f t="shared" ca="1" si="15"/>
        <v>41606</v>
      </c>
      <c r="H333" s="27" t="s">
        <v>344</v>
      </c>
      <c r="I333" s="27" t="str">
        <f t="shared" ca="1" si="14"/>
        <v>Jacques de la M.</v>
      </c>
      <c r="J333" s="75"/>
    </row>
    <row r="334" spans="7:10" x14ac:dyDescent="0.3">
      <c r="G334" s="26">
        <f t="shared" ca="1" si="15"/>
        <v>41607</v>
      </c>
      <c r="H334" s="27" t="s">
        <v>345</v>
      </c>
      <c r="I334" s="27" t="str">
        <f t="shared" ca="1" si="14"/>
        <v>Saturnin</v>
      </c>
      <c r="J334" s="75"/>
    </row>
    <row r="335" spans="7:10" x14ac:dyDescent="0.3">
      <c r="G335" s="26">
        <f t="shared" ca="1" si="15"/>
        <v>41608</v>
      </c>
      <c r="H335" s="27" t="s">
        <v>346</v>
      </c>
      <c r="I335" s="27" t="str">
        <f t="shared" ca="1" si="14"/>
        <v>André</v>
      </c>
      <c r="J335" s="75"/>
    </row>
    <row r="336" spans="7:10" x14ac:dyDescent="0.3">
      <c r="G336" s="26">
        <f t="shared" ca="1" si="15"/>
        <v>41609</v>
      </c>
      <c r="H336" s="27" t="s">
        <v>347</v>
      </c>
      <c r="I336" s="27" t="str">
        <f t="shared" ca="1" si="14"/>
        <v>Florence</v>
      </c>
      <c r="J336" s="75"/>
    </row>
    <row r="337" spans="7:10" x14ac:dyDescent="0.3">
      <c r="G337" s="26">
        <f t="shared" ca="1" si="15"/>
        <v>41610</v>
      </c>
      <c r="H337" s="27" t="s">
        <v>348</v>
      </c>
      <c r="I337" s="27" t="str">
        <f t="shared" ca="1" si="14"/>
        <v>Viviane</v>
      </c>
      <c r="J337" s="75"/>
    </row>
    <row r="338" spans="7:10" x14ac:dyDescent="0.3">
      <c r="G338" s="26">
        <f t="shared" ca="1" si="15"/>
        <v>41611</v>
      </c>
      <c r="H338" s="27" t="s">
        <v>349</v>
      </c>
      <c r="I338" s="27" t="str">
        <f t="shared" ca="1" si="14"/>
        <v>Xavier</v>
      </c>
      <c r="J338" s="75"/>
    </row>
    <row r="339" spans="7:10" x14ac:dyDescent="0.3">
      <c r="G339" s="26">
        <f t="shared" ca="1" si="15"/>
        <v>41612</v>
      </c>
      <c r="H339" s="27" t="s">
        <v>350</v>
      </c>
      <c r="I339" s="27" t="str">
        <f t="shared" ca="1" si="14"/>
        <v>Barbara</v>
      </c>
      <c r="J339" s="75"/>
    </row>
    <row r="340" spans="7:10" x14ac:dyDescent="0.3">
      <c r="G340" s="26">
        <f t="shared" ca="1" si="15"/>
        <v>41613</v>
      </c>
      <c r="H340" s="27" t="s">
        <v>351</v>
      </c>
      <c r="I340" s="27" t="str">
        <f t="shared" ca="1" si="14"/>
        <v>Gérald</v>
      </c>
      <c r="J340" s="75"/>
    </row>
    <row r="341" spans="7:10" x14ac:dyDescent="0.3">
      <c r="G341" s="26">
        <f t="shared" ca="1" si="15"/>
        <v>41614</v>
      </c>
      <c r="H341" s="27" t="s">
        <v>352</v>
      </c>
      <c r="I341" s="27" t="str">
        <f t="shared" ca="1" si="14"/>
        <v>Nicolas</v>
      </c>
      <c r="J341" s="75"/>
    </row>
    <row r="342" spans="7:10" x14ac:dyDescent="0.3">
      <c r="G342" s="26">
        <f t="shared" ca="1" si="15"/>
        <v>41615</v>
      </c>
      <c r="H342" s="27" t="s">
        <v>353</v>
      </c>
      <c r="I342" s="27" t="str">
        <f t="shared" ca="1" si="14"/>
        <v>Ambroise</v>
      </c>
      <c r="J342" s="75"/>
    </row>
    <row r="343" spans="7:10" x14ac:dyDescent="0.3">
      <c r="G343" s="26">
        <f t="shared" ca="1" si="15"/>
        <v>41616</v>
      </c>
      <c r="H343" s="27" t="s">
        <v>354</v>
      </c>
      <c r="I343" s="27" t="str">
        <f t="shared" ca="1" si="14"/>
        <v>Conception</v>
      </c>
      <c r="J343" s="75"/>
    </row>
    <row r="344" spans="7:10" x14ac:dyDescent="0.3">
      <c r="G344" s="26">
        <f t="shared" ca="1" si="15"/>
        <v>41617</v>
      </c>
      <c r="H344" s="27" t="s">
        <v>355</v>
      </c>
      <c r="I344" s="27" t="str">
        <f t="shared" ca="1" si="14"/>
        <v>Pierre Fourier</v>
      </c>
      <c r="J344" s="75"/>
    </row>
    <row r="345" spans="7:10" x14ac:dyDescent="0.3">
      <c r="G345" s="26">
        <f t="shared" ca="1" si="15"/>
        <v>41618</v>
      </c>
      <c r="H345" s="27" t="s">
        <v>356</v>
      </c>
      <c r="I345" s="27" t="str">
        <f t="shared" ca="1" si="14"/>
        <v>Romaric</v>
      </c>
      <c r="J345" s="75"/>
    </row>
    <row r="346" spans="7:10" x14ac:dyDescent="0.3">
      <c r="G346" s="26">
        <f t="shared" ca="1" si="15"/>
        <v>41619</v>
      </c>
      <c r="H346" s="27" t="s">
        <v>357</v>
      </c>
      <c r="I346" s="27" t="str">
        <f t="shared" ca="1" si="14"/>
        <v>Daniel</v>
      </c>
      <c r="J346" s="75"/>
    </row>
    <row r="347" spans="7:10" x14ac:dyDescent="0.3">
      <c r="G347" s="26">
        <f t="shared" ca="1" si="15"/>
        <v>41620</v>
      </c>
      <c r="H347" s="27" t="s">
        <v>358</v>
      </c>
      <c r="I347" s="27" t="str">
        <f t="shared" ca="1" si="14"/>
        <v>Jeanne-F/Chantal</v>
      </c>
      <c r="J347" s="75"/>
    </row>
    <row r="348" spans="7:10" x14ac:dyDescent="0.3">
      <c r="G348" s="26">
        <f t="shared" ca="1" si="15"/>
        <v>41621</v>
      </c>
      <c r="H348" s="27" t="s">
        <v>359</v>
      </c>
      <c r="I348" s="27" t="str">
        <f t="shared" ca="1" si="14"/>
        <v xml:space="preserve">Lucie </v>
      </c>
      <c r="J348" s="75"/>
    </row>
    <row r="349" spans="7:10" x14ac:dyDescent="0.3">
      <c r="G349" s="26">
        <f t="shared" ca="1" si="15"/>
        <v>41622</v>
      </c>
      <c r="H349" s="27" t="s">
        <v>360</v>
      </c>
      <c r="I349" s="27" t="str">
        <f t="shared" ca="1" si="14"/>
        <v>Odile</v>
      </c>
      <c r="J349" s="75"/>
    </row>
    <row r="350" spans="7:10" x14ac:dyDescent="0.3">
      <c r="G350" s="26">
        <f t="shared" ca="1" si="15"/>
        <v>41623</v>
      </c>
      <c r="H350" s="27" t="s">
        <v>361</v>
      </c>
      <c r="I350" s="27" t="str">
        <f t="shared" ca="1" si="14"/>
        <v>Ninon</v>
      </c>
      <c r="J350" s="75"/>
    </row>
    <row r="351" spans="7:10" x14ac:dyDescent="0.3">
      <c r="G351" s="26">
        <f t="shared" ca="1" si="15"/>
        <v>41624</v>
      </c>
      <c r="H351" s="27" t="s">
        <v>362</v>
      </c>
      <c r="I351" s="27" t="str">
        <f t="shared" ca="1" si="14"/>
        <v>Alice</v>
      </c>
      <c r="J351" s="75"/>
    </row>
    <row r="352" spans="7:10" x14ac:dyDescent="0.3">
      <c r="G352" s="26">
        <f t="shared" ca="1" si="15"/>
        <v>41625</v>
      </c>
      <c r="H352" s="27" t="s">
        <v>363</v>
      </c>
      <c r="I352" s="27" t="str">
        <f t="shared" ca="1" si="14"/>
        <v>Gaël</v>
      </c>
      <c r="J352" s="75"/>
    </row>
    <row r="353" spans="7:10" x14ac:dyDescent="0.3">
      <c r="G353" s="26">
        <f t="shared" ca="1" si="15"/>
        <v>41626</v>
      </c>
      <c r="H353" s="27" t="s">
        <v>364</v>
      </c>
      <c r="I353" s="27" t="str">
        <f t="shared" ca="1" si="14"/>
        <v>Gatien</v>
      </c>
      <c r="J353" s="75"/>
    </row>
    <row r="354" spans="7:10" x14ac:dyDescent="0.3">
      <c r="G354" s="26">
        <f t="shared" ca="1" si="15"/>
        <v>41627</v>
      </c>
      <c r="H354" s="27" t="s">
        <v>365</v>
      </c>
      <c r="I354" s="27" t="str">
        <f t="shared" ca="1" si="14"/>
        <v>Urbain</v>
      </c>
      <c r="J354" s="75"/>
    </row>
    <row r="355" spans="7:10" x14ac:dyDescent="0.3">
      <c r="G355" s="26">
        <f t="shared" ca="1" si="15"/>
        <v>41628</v>
      </c>
      <c r="H355" s="27" t="s">
        <v>366</v>
      </c>
      <c r="I355" s="27" t="str">
        <f t="shared" ca="1" si="14"/>
        <v>Abraham</v>
      </c>
      <c r="J355" s="75"/>
    </row>
    <row r="356" spans="7:10" x14ac:dyDescent="0.3">
      <c r="G356" s="26">
        <f t="shared" ca="1" si="15"/>
        <v>41629</v>
      </c>
      <c r="H356" s="27" t="s">
        <v>367</v>
      </c>
      <c r="I356" s="27" t="str">
        <f t="shared" ca="1" si="14"/>
        <v>Pierre</v>
      </c>
      <c r="J356" s="75"/>
    </row>
    <row r="357" spans="7:10" x14ac:dyDescent="0.3">
      <c r="G357" s="26">
        <f t="shared" ca="1" si="15"/>
        <v>41630</v>
      </c>
      <c r="H357" s="27" t="s">
        <v>368</v>
      </c>
      <c r="I357" s="27" t="str">
        <f t="shared" ca="1" si="14"/>
        <v>Xavière</v>
      </c>
      <c r="J357" s="75"/>
    </row>
    <row r="358" spans="7:10" x14ac:dyDescent="0.3">
      <c r="G358" s="26">
        <f t="shared" ca="1" si="15"/>
        <v>41631</v>
      </c>
      <c r="H358" s="27" t="s">
        <v>369</v>
      </c>
      <c r="I358" s="27" t="str">
        <f t="shared" ca="1" si="14"/>
        <v>Armand</v>
      </c>
      <c r="J358" s="75"/>
    </row>
    <row r="359" spans="7:10" x14ac:dyDescent="0.3">
      <c r="G359" s="26">
        <f t="shared" ca="1" si="15"/>
        <v>41632</v>
      </c>
      <c r="H359" s="27" t="s">
        <v>370</v>
      </c>
      <c r="I359" s="27" t="str">
        <f t="shared" ca="1" si="14"/>
        <v>Adèle</v>
      </c>
      <c r="J359" s="75"/>
    </row>
    <row r="360" spans="7:10" x14ac:dyDescent="0.3">
      <c r="G360" s="26">
        <f t="shared" ca="1" si="15"/>
        <v>41633</v>
      </c>
      <c r="H360" s="27" t="s">
        <v>17</v>
      </c>
      <c r="I360" s="27" t="str">
        <f t="shared" ca="1" si="14"/>
        <v>Noël</v>
      </c>
      <c r="J360" s="75"/>
    </row>
    <row r="361" spans="7:10" x14ac:dyDescent="0.3">
      <c r="G361" s="26">
        <f t="shared" ca="1" si="15"/>
        <v>41634</v>
      </c>
      <c r="H361" s="27" t="s">
        <v>371</v>
      </c>
      <c r="I361" s="27" t="str">
        <f t="shared" ca="1" si="14"/>
        <v>Etienne</v>
      </c>
      <c r="J361" s="75"/>
    </row>
    <row r="362" spans="7:10" x14ac:dyDescent="0.3">
      <c r="G362" s="26">
        <f t="shared" ca="1" si="15"/>
        <v>41635</v>
      </c>
      <c r="H362" s="27" t="s">
        <v>372</v>
      </c>
      <c r="I362" s="27" t="str">
        <f t="shared" ca="1" si="14"/>
        <v>Jean</v>
      </c>
      <c r="J362" s="75"/>
    </row>
    <row r="363" spans="7:10" x14ac:dyDescent="0.3">
      <c r="G363" s="26">
        <f t="shared" ca="1" si="15"/>
        <v>41636</v>
      </c>
      <c r="H363" s="27" t="s">
        <v>373</v>
      </c>
      <c r="I363" s="27" t="str">
        <f t="shared" ca="1" si="14"/>
        <v>Innocent</v>
      </c>
      <c r="J363" s="75"/>
    </row>
    <row r="364" spans="7:10" x14ac:dyDescent="0.3">
      <c r="G364" s="26">
        <f t="shared" ca="1" si="15"/>
        <v>41637</v>
      </c>
      <c r="H364" s="27" t="s">
        <v>374</v>
      </c>
      <c r="I364" s="27" t="str">
        <f t="shared" ca="1" si="14"/>
        <v>David</v>
      </c>
      <c r="J364" s="75"/>
    </row>
    <row r="365" spans="7:10" x14ac:dyDescent="0.3">
      <c r="G365" s="26">
        <f t="shared" ca="1" si="15"/>
        <v>41638</v>
      </c>
      <c r="H365" s="27" t="s">
        <v>375</v>
      </c>
      <c r="I365" s="27" t="str">
        <f t="shared" ca="1" si="14"/>
        <v>Roger</v>
      </c>
      <c r="J365" s="75"/>
    </row>
    <row r="366" spans="7:10" x14ac:dyDescent="0.3">
      <c r="G366" s="26">
        <f t="shared" ca="1" si="15"/>
        <v>41639</v>
      </c>
      <c r="H366" s="27" t="s">
        <v>376</v>
      </c>
      <c r="I366" s="27" t="str">
        <f t="shared" ca="1" si="14"/>
        <v>Sylvestre</v>
      </c>
      <c r="J366" s="75"/>
    </row>
  </sheetData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Calendrier</vt:lpstr>
      <vt:lpstr>BDD</vt:lpstr>
      <vt:lpstr>an</vt:lpstr>
      <vt:lpstr>data1</vt:lpstr>
      <vt:lpstr>data2</vt:lpstr>
      <vt:lpstr>Pâques</vt:lpstr>
      <vt:lpstr>saints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MMHB</cp:lastModifiedBy>
  <cp:lastPrinted>2012-12-13T13:25:01Z</cp:lastPrinted>
  <dcterms:created xsi:type="dcterms:W3CDTF">2010-12-15T05:56:08Z</dcterms:created>
  <dcterms:modified xsi:type="dcterms:W3CDTF">2013-07-28T09:44:55Z</dcterms:modified>
</cp:coreProperties>
</file>