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35" windowWidth="20115" windowHeight="7935" firstSheet="1" activeTab="1"/>
  </bookViews>
  <sheets>
    <sheet name="déc.13" sheetId="2" r:id="rId1"/>
    <sheet name="déc-13" sheetId="15" r:id="rId2"/>
    <sheet name="Paramètres" sheetId="24" r:id="rId3"/>
    <sheet name="BD-01-12-13" sheetId="1" r:id="rId4"/>
    <sheet name="BD-15-12-13" sheetId="23" r:id="rId5"/>
  </sheets>
  <definedNames>
    <definedName name="liste_tours">Tableau1[Tour]</definedName>
    <definedName name="ListeTours">Tableau2[ListeTours]</definedName>
  </definedNames>
  <calcPr calcId="145621"/>
</workbook>
</file>

<file path=xl/calcChain.xml><?xml version="1.0" encoding="utf-8"?>
<calcChain xmlns="http://schemas.openxmlformats.org/spreadsheetml/2006/main">
  <c r="AK1" i="15" l="1"/>
  <c r="T11" i="15"/>
  <c r="T12" i="15"/>
  <c r="T13" i="15"/>
  <c r="T14" i="15"/>
  <c r="T15" i="15"/>
  <c r="T16" i="15"/>
  <c r="T17" i="15"/>
  <c r="T18" i="15"/>
  <c r="T19" i="15"/>
  <c r="T20" i="15"/>
  <c r="T21" i="15"/>
  <c r="T22" i="15"/>
  <c r="T23" i="15"/>
  <c r="T24" i="15"/>
  <c r="T25" i="15"/>
  <c r="T26" i="15"/>
  <c r="T27" i="15"/>
  <c r="T28" i="15"/>
  <c r="T29" i="15"/>
  <c r="T30" i="15"/>
  <c r="T31" i="15"/>
  <c r="T32" i="15"/>
  <c r="T33" i="15"/>
  <c r="T34" i="15"/>
  <c r="T35" i="15"/>
  <c r="T36" i="15"/>
  <c r="U11" i="15"/>
  <c r="U12" i="15"/>
  <c r="U13" i="15"/>
  <c r="U14" i="15"/>
  <c r="U15" i="15"/>
  <c r="U16" i="15"/>
  <c r="U17" i="15"/>
  <c r="U18" i="15"/>
  <c r="U19" i="15"/>
  <c r="U20" i="15"/>
  <c r="U21" i="15"/>
  <c r="U22" i="15"/>
  <c r="U23" i="15"/>
  <c r="U24" i="15"/>
  <c r="U25" i="15"/>
  <c r="U26" i="15"/>
  <c r="U27" i="15"/>
  <c r="U28" i="15"/>
  <c r="U29" i="15"/>
  <c r="U30" i="15"/>
  <c r="U31" i="15"/>
  <c r="U32" i="15"/>
  <c r="U33" i="15"/>
  <c r="U34" i="15"/>
  <c r="U35" i="15"/>
  <c r="U36" i="15"/>
  <c r="R11" i="15"/>
  <c r="R12" i="15"/>
  <c r="R13" i="15"/>
  <c r="R14" i="15"/>
  <c r="R15" i="15"/>
  <c r="R16" i="15"/>
  <c r="R17" i="15"/>
  <c r="R18" i="15"/>
  <c r="R19" i="15"/>
  <c r="R20" i="15"/>
  <c r="R21" i="15"/>
  <c r="R22" i="15"/>
  <c r="R23" i="15"/>
  <c r="R24" i="15"/>
  <c r="R25" i="15"/>
  <c r="R26" i="15"/>
  <c r="R27" i="15"/>
  <c r="R28" i="15"/>
  <c r="R29" i="15"/>
  <c r="R30" i="15"/>
  <c r="R31" i="15"/>
  <c r="R32" i="15"/>
  <c r="R33" i="15"/>
  <c r="R34" i="15"/>
  <c r="R35" i="15"/>
  <c r="R36" i="15"/>
  <c r="T7" i="15"/>
  <c r="T8" i="15"/>
  <c r="T9" i="15"/>
  <c r="T10" i="15"/>
  <c r="U7" i="15"/>
  <c r="U9" i="15"/>
  <c r="U10" i="15"/>
  <c r="R7" i="15"/>
  <c r="R8" i="15"/>
  <c r="R9" i="15"/>
  <c r="R10" i="15"/>
  <c r="U8" i="15"/>
  <c r="U6" i="15"/>
  <c r="T6" i="15"/>
  <c r="R6" i="15"/>
  <c r="D6" i="15"/>
  <c r="E33" i="15"/>
  <c r="F33" i="15"/>
  <c r="E34" i="15"/>
  <c r="D35" i="15"/>
  <c r="H35" i="15"/>
  <c r="G36" i="15"/>
  <c r="G33" i="15"/>
  <c r="F34" i="15"/>
  <c r="E35" i="15"/>
  <c r="D36" i="15"/>
  <c r="H36" i="15"/>
  <c r="D33" i="15"/>
  <c r="H33" i="15"/>
  <c r="G34" i="15"/>
  <c r="F35" i="15"/>
  <c r="E36" i="15"/>
  <c r="D34" i="15"/>
  <c r="H34" i="15"/>
  <c r="G35" i="15"/>
  <c r="F36" i="15"/>
  <c r="E11" i="15"/>
  <c r="D12" i="15"/>
  <c r="H12" i="15"/>
  <c r="G13" i="15"/>
  <c r="F14" i="15"/>
  <c r="E15" i="15"/>
  <c r="D16" i="15"/>
  <c r="H16" i="15"/>
  <c r="G17" i="15"/>
  <c r="F18" i="15"/>
  <c r="E19" i="15"/>
  <c r="D20" i="15"/>
  <c r="H20" i="15"/>
  <c r="G21" i="15"/>
  <c r="F22" i="15"/>
  <c r="E23" i="15"/>
  <c r="D24" i="15"/>
  <c r="H24" i="15"/>
  <c r="G25" i="15"/>
  <c r="F26" i="15"/>
  <c r="E27" i="15"/>
  <c r="D28" i="15"/>
  <c r="H28" i="15"/>
  <c r="G29" i="15"/>
  <c r="F30" i="15"/>
  <c r="E31" i="15"/>
  <c r="D32" i="15"/>
  <c r="H32" i="15"/>
  <c r="D21" i="15"/>
  <c r="H21" i="15"/>
  <c r="G22" i="15"/>
  <c r="F23" i="15"/>
  <c r="E24" i="15"/>
  <c r="D25" i="15"/>
  <c r="H25" i="15"/>
  <c r="G26" i="15"/>
  <c r="F27" i="15"/>
  <c r="E28" i="15"/>
  <c r="D29" i="15"/>
  <c r="H29" i="15"/>
  <c r="G30" i="15"/>
  <c r="F31" i="15"/>
  <c r="E32" i="15"/>
  <c r="G11" i="15"/>
  <c r="F12" i="15"/>
  <c r="E13" i="15"/>
  <c r="D14" i="15"/>
  <c r="H14" i="15"/>
  <c r="G15" i="15"/>
  <c r="F16" i="15"/>
  <c r="E17" i="15"/>
  <c r="D18" i="15"/>
  <c r="H18" i="15"/>
  <c r="G19" i="15"/>
  <c r="F20" i="15"/>
  <c r="E21" i="15"/>
  <c r="D22" i="15"/>
  <c r="H22" i="15"/>
  <c r="G23" i="15"/>
  <c r="F24" i="15"/>
  <c r="E25" i="15"/>
  <c r="D26" i="15"/>
  <c r="H26" i="15"/>
  <c r="G27" i="15"/>
  <c r="F28" i="15"/>
  <c r="E29" i="15"/>
  <c r="D30" i="15"/>
  <c r="H30" i="15"/>
  <c r="G31" i="15"/>
  <c r="F32" i="15"/>
  <c r="D11" i="15"/>
  <c r="H11" i="15"/>
  <c r="G12" i="15"/>
  <c r="F13" i="15"/>
  <c r="E14" i="15"/>
  <c r="D15" i="15"/>
  <c r="H15" i="15"/>
  <c r="G16" i="15"/>
  <c r="F17" i="15"/>
  <c r="E18" i="15"/>
  <c r="D19" i="15"/>
  <c r="H19" i="15"/>
  <c r="G20" i="15"/>
  <c r="F21" i="15"/>
  <c r="E22" i="15"/>
  <c r="D23" i="15"/>
  <c r="H23" i="15"/>
  <c r="G24" i="15"/>
  <c r="F25" i="15"/>
  <c r="E26" i="15"/>
  <c r="D27" i="15"/>
  <c r="H27" i="15"/>
  <c r="G28" i="15"/>
  <c r="F29" i="15"/>
  <c r="E30" i="15"/>
  <c r="D31" i="15"/>
  <c r="G32" i="15"/>
  <c r="F11" i="15"/>
  <c r="E12" i="15"/>
  <c r="D13" i="15"/>
  <c r="H13" i="15"/>
  <c r="G14" i="15"/>
  <c r="F15" i="15"/>
  <c r="E16" i="15"/>
  <c r="D17" i="15"/>
  <c r="H17" i="15"/>
  <c r="G18" i="15"/>
  <c r="F19" i="15"/>
  <c r="E20" i="15"/>
  <c r="H31" i="15"/>
  <c r="E8" i="15"/>
  <c r="D9" i="15"/>
  <c r="H9" i="15"/>
  <c r="G10" i="15"/>
  <c r="F8" i="15"/>
  <c r="E9" i="15"/>
  <c r="D10" i="15"/>
  <c r="H10" i="15"/>
  <c r="G8" i="15"/>
  <c r="F9" i="15"/>
  <c r="E10" i="15"/>
  <c r="D8" i="15"/>
  <c r="H8" i="15"/>
  <c r="G9" i="15"/>
  <c r="F10" i="15"/>
  <c r="D7" i="15"/>
  <c r="H7" i="15"/>
  <c r="F7" i="15"/>
  <c r="G7" i="15"/>
  <c r="E7" i="15"/>
  <c r="E6" i="15"/>
  <c r="V6" i="15" l="1"/>
  <c r="K1" i="15" l="1"/>
  <c r="A33" i="15" s="1"/>
  <c r="AG39" i="15"/>
  <c r="A21" i="15" l="1"/>
  <c r="A13" i="15"/>
  <c r="A20" i="15"/>
  <c r="A23" i="15"/>
  <c r="A7" i="15"/>
  <c r="A26" i="15"/>
  <c r="A10" i="15"/>
  <c r="A34" i="15"/>
  <c r="A11" i="15"/>
  <c r="A35" i="15"/>
  <c r="A12" i="15"/>
  <c r="A36" i="15"/>
  <c r="A27" i="15"/>
  <c r="A15" i="15"/>
  <c r="A28" i="15"/>
  <c r="A18" i="15"/>
  <c r="A29" i="15"/>
  <c r="A19" i="15"/>
  <c r="A31" i="15"/>
  <c r="A6" i="15"/>
  <c r="A14" i="15"/>
  <c r="A22" i="15"/>
  <c r="A30" i="15"/>
  <c r="A8" i="15"/>
  <c r="A16" i="15"/>
  <c r="A24" i="15"/>
  <c r="A32" i="15"/>
  <c r="A9" i="15"/>
  <c r="A17" i="15"/>
  <c r="A25" i="15"/>
  <c r="AE39" i="15"/>
  <c r="AF40" i="15" s="1"/>
  <c r="Y7" i="15"/>
  <c r="Y8" i="15"/>
  <c r="Y9" i="15"/>
  <c r="Y10" i="15"/>
  <c r="Y11" i="15"/>
  <c r="Y12" i="15"/>
  <c r="Y13" i="15"/>
  <c r="Y14" i="15"/>
  <c r="Y15" i="15"/>
  <c r="Y16" i="15"/>
  <c r="Y17" i="15"/>
  <c r="Y18" i="15"/>
  <c r="Y19" i="15"/>
  <c r="Y20" i="15"/>
  <c r="Y21" i="15"/>
  <c r="Y22" i="15"/>
  <c r="Y23" i="15"/>
  <c r="Y24" i="15"/>
  <c r="Y25" i="15"/>
  <c r="Y26" i="15"/>
  <c r="Y27" i="15"/>
  <c r="Y28" i="15"/>
  <c r="Y29" i="15"/>
  <c r="Y30" i="15"/>
  <c r="Y31" i="15"/>
  <c r="Y32" i="15"/>
  <c r="Y33" i="15"/>
  <c r="Y34" i="15"/>
  <c r="Y35" i="15"/>
  <c r="Y36" i="15"/>
  <c r="H6" i="15"/>
  <c r="Y6" i="15" s="1"/>
  <c r="X7" i="15"/>
  <c r="X8" i="15"/>
  <c r="X9" i="15"/>
  <c r="X10" i="15"/>
  <c r="X11" i="15"/>
  <c r="X12" i="15"/>
  <c r="X13" i="15"/>
  <c r="X14" i="15"/>
  <c r="X15" i="15"/>
  <c r="X16" i="15"/>
  <c r="X17" i="15"/>
  <c r="X18" i="15"/>
  <c r="X19" i="15"/>
  <c r="X20" i="15"/>
  <c r="X21" i="15"/>
  <c r="X22" i="15"/>
  <c r="X23" i="15"/>
  <c r="X24" i="15"/>
  <c r="X25" i="15"/>
  <c r="X26" i="15"/>
  <c r="X27" i="15"/>
  <c r="X28" i="15"/>
  <c r="X29" i="15"/>
  <c r="X30" i="15"/>
  <c r="X31" i="15"/>
  <c r="X32" i="15"/>
  <c r="X33" i="15"/>
  <c r="X34" i="15"/>
  <c r="X35" i="15"/>
  <c r="X36" i="15"/>
  <c r="G6" i="15"/>
  <c r="X6" i="15" s="1"/>
  <c r="W7" i="15"/>
  <c r="W8" i="15"/>
  <c r="W9" i="15"/>
  <c r="W10" i="15"/>
  <c r="W11" i="15"/>
  <c r="W12" i="15"/>
  <c r="W13" i="15"/>
  <c r="W14" i="15"/>
  <c r="W15" i="15"/>
  <c r="W16" i="15"/>
  <c r="W17" i="15"/>
  <c r="W18" i="15"/>
  <c r="W19" i="15"/>
  <c r="W20" i="15"/>
  <c r="W21" i="15"/>
  <c r="W22" i="15"/>
  <c r="W23" i="15"/>
  <c r="W24" i="15"/>
  <c r="W25" i="15"/>
  <c r="W26" i="15"/>
  <c r="W27" i="15"/>
  <c r="W28" i="15"/>
  <c r="W29" i="15"/>
  <c r="W30" i="15"/>
  <c r="W31" i="15"/>
  <c r="W32" i="15"/>
  <c r="W33" i="15"/>
  <c r="W34" i="15"/>
  <c r="W35" i="15"/>
  <c r="W36" i="15"/>
  <c r="F6" i="15"/>
  <c r="W6" i="15" s="1"/>
  <c r="V7" i="15"/>
  <c r="V8" i="15"/>
  <c r="V9" i="15"/>
  <c r="V10" i="15"/>
  <c r="V11" i="15"/>
  <c r="V12" i="15"/>
  <c r="V13" i="15"/>
  <c r="V14" i="15"/>
  <c r="V15" i="15"/>
  <c r="V16" i="15"/>
  <c r="V17" i="15"/>
  <c r="V18" i="15"/>
  <c r="V19" i="15"/>
  <c r="V20" i="15"/>
  <c r="V21" i="15"/>
  <c r="V22" i="15"/>
  <c r="V23" i="15"/>
  <c r="V24" i="15"/>
  <c r="V25" i="15"/>
  <c r="V26" i="15"/>
  <c r="V27" i="15"/>
  <c r="V28" i="15"/>
  <c r="V29" i="15"/>
  <c r="V30" i="15"/>
  <c r="V31" i="15"/>
  <c r="V32" i="15"/>
  <c r="V33" i="15"/>
  <c r="V34" i="15"/>
  <c r="V35" i="15"/>
  <c r="V36" i="15"/>
  <c r="Q7" i="15"/>
  <c r="S7" i="15" s="1"/>
  <c r="Q8" i="15"/>
  <c r="S8" i="15" s="1"/>
  <c r="Q9" i="15"/>
  <c r="S9" i="15" s="1"/>
  <c r="Q10" i="15"/>
  <c r="S10" i="15" s="1"/>
  <c r="Q11" i="15"/>
  <c r="S11" i="15" s="1"/>
  <c r="Q12" i="15"/>
  <c r="S12" i="15" s="1"/>
  <c r="Q13" i="15"/>
  <c r="S13" i="15" s="1"/>
  <c r="Q16" i="15"/>
  <c r="S16" i="15" s="1"/>
  <c r="Q17" i="15"/>
  <c r="S17" i="15" s="1"/>
  <c r="Q18" i="15"/>
  <c r="S18" i="15" s="1"/>
  <c r="Q19" i="15"/>
  <c r="S19" i="15" s="1"/>
  <c r="Q20" i="15"/>
  <c r="S20" i="15" s="1"/>
  <c r="Q21" i="15"/>
  <c r="S21" i="15" s="1"/>
  <c r="Q22" i="15"/>
  <c r="S22" i="15" s="1"/>
  <c r="Q23" i="15"/>
  <c r="S23" i="15" s="1"/>
  <c r="Q25" i="15"/>
  <c r="S25" i="15" s="1"/>
  <c r="Q26" i="15"/>
  <c r="S26" i="15" s="1"/>
  <c r="Q27" i="15"/>
  <c r="S27" i="15" s="1"/>
  <c r="Q28" i="15"/>
  <c r="S28" i="15" s="1"/>
  <c r="Q29" i="15"/>
  <c r="S29" i="15" s="1"/>
  <c r="Q30" i="15"/>
  <c r="S30" i="15" s="1"/>
  <c r="Q31" i="15"/>
  <c r="S31" i="15" s="1"/>
  <c r="Q32" i="15"/>
  <c r="S32" i="15" s="1"/>
  <c r="Q33" i="15"/>
  <c r="S33" i="15" s="1"/>
  <c r="Q34" i="15"/>
  <c r="S34" i="15" s="1"/>
  <c r="Q35" i="15"/>
  <c r="S35" i="15" s="1"/>
  <c r="Q36" i="15"/>
  <c r="S36" i="15" s="1"/>
  <c r="Q6" i="15"/>
  <c r="Q14" i="15"/>
  <c r="S14" i="15" s="1"/>
  <c r="Q15" i="15"/>
  <c r="S15" i="15" s="1"/>
  <c r="Q24" i="15"/>
  <c r="S24" i="15" s="1"/>
  <c r="S1" i="15" l="1"/>
  <c r="T39" i="15"/>
  <c r="T40" i="15" s="1"/>
  <c r="U39" i="15"/>
  <c r="U40" i="15" s="1"/>
  <c r="S6" i="15"/>
  <c r="Q39" i="15"/>
  <c r="R39" i="15"/>
  <c r="S39" i="15" l="1"/>
  <c r="S40" i="15" s="1"/>
  <c r="V39" i="15" l="1"/>
  <c r="K34" i="2"/>
  <c r="J32" i="2"/>
  <c r="J31" i="2"/>
  <c r="J30" i="2"/>
  <c r="J29" i="2"/>
  <c r="J28" i="2"/>
  <c r="J27" i="2"/>
  <c r="J26" i="2"/>
  <c r="J25" i="2"/>
  <c r="J24" i="2"/>
  <c r="J23" i="2"/>
  <c r="J22" i="2"/>
  <c r="J21" i="2"/>
  <c r="J20" i="2"/>
  <c r="J19" i="2"/>
  <c r="J18" i="2"/>
  <c r="J17" i="2"/>
  <c r="J16" i="2"/>
  <c r="J15" i="2"/>
  <c r="J14" i="2"/>
  <c r="J13" i="2"/>
  <c r="J12" i="2"/>
  <c r="J11" i="2"/>
  <c r="J10" i="2"/>
  <c r="J9" i="2"/>
  <c r="J8" i="2"/>
  <c r="J7" i="2"/>
  <c r="J6" i="2"/>
  <c r="J5" i="2"/>
  <c r="J4" i="2"/>
  <c r="I32" i="2"/>
  <c r="I31" i="2"/>
  <c r="I30" i="2"/>
  <c r="I29" i="2"/>
  <c r="I28" i="2"/>
  <c r="I27" i="2"/>
  <c r="I26" i="2"/>
  <c r="I25" i="2"/>
  <c r="I24" i="2"/>
  <c r="I23" i="2"/>
  <c r="I22" i="2"/>
  <c r="I21" i="2"/>
  <c r="I20" i="2"/>
  <c r="I19" i="2"/>
  <c r="I18" i="2"/>
  <c r="I17" i="2"/>
  <c r="I16" i="2"/>
  <c r="I15" i="2"/>
  <c r="I14" i="2"/>
  <c r="I13" i="2"/>
  <c r="I12" i="2"/>
  <c r="I11" i="2"/>
  <c r="I10" i="2"/>
  <c r="I9" i="2"/>
  <c r="I8" i="2"/>
  <c r="I7" i="2"/>
  <c r="I6" i="2"/>
  <c r="I5" i="2"/>
  <c r="I4" i="2"/>
  <c r="H32" i="2"/>
  <c r="H31" i="2"/>
  <c r="H30" i="2"/>
  <c r="H29" i="2"/>
  <c r="H28" i="2"/>
  <c r="H27" i="2"/>
  <c r="H26" i="2"/>
  <c r="H25" i="2"/>
  <c r="H24" i="2"/>
  <c r="H23" i="2"/>
  <c r="H22" i="2"/>
  <c r="H21" i="2"/>
  <c r="H20" i="2"/>
  <c r="H19" i="2"/>
  <c r="H18" i="2"/>
  <c r="H17" i="2"/>
  <c r="H16" i="2"/>
  <c r="H15" i="2"/>
  <c r="H14" i="2"/>
  <c r="H13" i="2"/>
  <c r="H12" i="2"/>
  <c r="H11" i="2"/>
  <c r="H10" i="2"/>
  <c r="H9" i="2"/>
  <c r="H8" i="2"/>
  <c r="H7" i="2"/>
  <c r="H6" i="2"/>
  <c r="H5" i="2"/>
  <c r="H4" i="2"/>
  <c r="G32" i="2"/>
  <c r="G31" i="2"/>
  <c r="G30" i="2"/>
  <c r="G29" i="2"/>
  <c r="G28" i="2"/>
  <c r="G27" i="2"/>
  <c r="G26" i="2"/>
  <c r="G25" i="2"/>
  <c r="G24" i="2"/>
  <c r="G23" i="2"/>
  <c r="G22" i="2"/>
  <c r="G21" i="2"/>
  <c r="G20" i="2"/>
  <c r="G19" i="2"/>
  <c r="G18" i="2"/>
  <c r="G17" i="2"/>
  <c r="G16" i="2"/>
  <c r="G15" i="2"/>
  <c r="G14" i="2"/>
  <c r="G13" i="2"/>
  <c r="G12" i="2"/>
  <c r="G11" i="2"/>
  <c r="G10" i="2"/>
  <c r="G9" i="2"/>
  <c r="G8" i="2"/>
  <c r="G7" i="2"/>
  <c r="G6" i="2"/>
  <c r="G5" i="2"/>
  <c r="G4" i="2"/>
  <c r="F32" i="2"/>
  <c r="F31" i="2"/>
  <c r="F30" i="2"/>
  <c r="F29" i="2"/>
  <c r="F28" i="2"/>
  <c r="F27" i="2"/>
  <c r="F26" i="2"/>
  <c r="F25" i="2"/>
  <c r="F24" i="2"/>
  <c r="F23" i="2"/>
  <c r="F22" i="2"/>
  <c r="F21" i="2"/>
  <c r="F20" i="2"/>
  <c r="F19" i="2"/>
  <c r="F18" i="2"/>
  <c r="F17" i="2"/>
  <c r="F16" i="2"/>
  <c r="F15" i="2"/>
  <c r="F14" i="2"/>
  <c r="F13" i="2"/>
  <c r="F12" i="2"/>
  <c r="F11" i="2"/>
  <c r="F10" i="2"/>
  <c r="F9" i="2"/>
  <c r="F8" i="2"/>
  <c r="F7" i="2"/>
  <c r="F6" i="2"/>
  <c r="F5" i="2"/>
  <c r="F4" i="2"/>
  <c r="D4" i="2"/>
  <c r="E32" i="2"/>
  <c r="E31" i="2"/>
  <c r="E30" i="2"/>
  <c r="E29" i="2"/>
  <c r="E28" i="2"/>
  <c r="E27" i="2"/>
  <c r="E26" i="2"/>
  <c r="E25" i="2"/>
  <c r="E24" i="2"/>
  <c r="E23" i="2"/>
  <c r="E22" i="2"/>
  <c r="E21" i="2"/>
  <c r="E20" i="2"/>
  <c r="E19" i="2"/>
  <c r="E18" i="2"/>
  <c r="E17" i="2"/>
  <c r="E16" i="2"/>
  <c r="E15" i="2"/>
  <c r="E14" i="2"/>
  <c r="E13" i="2"/>
  <c r="E12" i="2"/>
  <c r="E11" i="2"/>
  <c r="E10" i="2"/>
  <c r="E9" i="2"/>
  <c r="E8" i="2"/>
  <c r="E7" i="2"/>
  <c r="E6" i="2"/>
  <c r="E5" i="2"/>
  <c r="E4" i="2"/>
  <c r="D32" i="2"/>
  <c r="D31" i="2"/>
  <c r="D30" i="2"/>
  <c r="D29" i="2"/>
  <c r="D28" i="2"/>
  <c r="D27" i="2"/>
  <c r="D26" i="2"/>
  <c r="D25" i="2"/>
  <c r="D24" i="2"/>
  <c r="D23" i="2"/>
  <c r="D22" i="2"/>
  <c r="D21" i="2"/>
  <c r="D20" i="2"/>
  <c r="D19" i="2"/>
  <c r="D18" i="2"/>
  <c r="D17" i="2"/>
  <c r="D16" i="2"/>
  <c r="D15" i="2"/>
  <c r="D14" i="2"/>
  <c r="D13" i="2"/>
  <c r="D12" i="2"/>
  <c r="D11" i="2"/>
  <c r="D10" i="2"/>
  <c r="D9" i="2"/>
  <c r="D8" i="2"/>
  <c r="D7" i="2"/>
  <c r="D6" i="2"/>
  <c r="D5" i="2"/>
  <c r="C32" i="2"/>
  <c r="C31" i="2"/>
  <c r="C30" i="2"/>
  <c r="C29" i="2"/>
  <c r="C28" i="2"/>
  <c r="C27" i="2"/>
  <c r="C26" i="2"/>
  <c r="C25" i="2"/>
  <c r="C24" i="2"/>
  <c r="C23" i="2"/>
  <c r="C22" i="2"/>
  <c r="C21" i="2"/>
  <c r="C20" i="2"/>
  <c r="C19" i="2"/>
  <c r="C18" i="2"/>
  <c r="C17" i="2"/>
  <c r="C16" i="2"/>
  <c r="C15" i="2"/>
  <c r="C14" i="2"/>
  <c r="C13" i="2"/>
  <c r="C12" i="2"/>
  <c r="C11" i="2"/>
  <c r="C10" i="2"/>
  <c r="C9" i="2"/>
  <c r="C8" i="2"/>
  <c r="C7" i="2"/>
  <c r="C6" i="2"/>
  <c r="C5" i="2"/>
  <c r="C4" i="2"/>
  <c r="J3" i="2"/>
  <c r="I3" i="2"/>
  <c r="H3" i="2"/>
  <c r="G3" i="2"/>
  <c r="F3" i="2"/>
  <c r="E3" i="2"/>
  <c r="D3" i="2"/>
  <c r="C3" i="2"/>
  <c r="J2" i="2"/>
  <c r="I2" i="2"/>
  <c r="H2" i="2"/>
  <c r="G2" i="2"/>
  <c r="F2" i="2"/>
  <c r="C2" i="2"/>
  <c r="D2" i="2"/>
  <c r="E2" i="2"/>
  <c r="W39" i="15" l="1"/>
  <c r="H34" i="2"/>
  <c r="F34" i="2"/>
  <c r="E34" i="2"/>
  <c r="G34" i="2"/>
  <c r="I34" i="2"/>
  <c r="I38" i="2" s="1"/>
  <c r="J34" i="2"/>
  <c r="J38" i="2" s="1"/>
  <c r="D34" i="2"/>
  <c r="D38" i="2" s="1"/>
  <c r="C34" i="2"/>
  <c r="Y39" i="15" l="1"/>
  <c r="X39" i="15"/>
</calcChain>
</file>

<file path=xl/sharedStrings.xml><?xml version="1.0" encoding="utf-8"?>
<sst xmlns="http://schemas.openxmlformats.org/spreadsheetml/2006/main" count="128" uniqueCount="85">
  <si>
    <t>Tour</t>
  </si>
  <si>
    <t>Jour</t>
  </si>
  <si>
    <t>109b</t>
  </si>
  <si>
    <t>Repas</t>
  </si>
  <si>
    <t>Indem. KM</t>
  </si>
  <si>
    <t>Repos</t>
  </si>
  <si>
    <t>Vacances</t>
  </si>
  <si>
    <t>T. Travail</t>
  </si>
  <si>
    <t>Diff. à 410</t>
  </si>
  <si>
    <t>H. Nuit</t>
  </si>
  <si>
    <t>H. Dim.</t>
  </si>
  <si>
    <t>T. Spec.</t>
  </si>
  <si>
    <t>Description T Spec.</t>
  </si>
  <si>
    <t>Total Mois</t>
  </si>
  <si>
    <t>Crédit 2013</t>
  </si>
  <si>
    <t>Solde Mois Prec.</t>
  </si>
  <si>
    <t>Solde Mois</t>
  </si>
  <si>
    <t>T. Dû</t>
  </si>
  <si>
    <t>Diff.</t>
  </si>
  <si>
    <t>Vac.</t>
  </si>
  <si>
    <t>Crédit</t>
  </si>
  <si>
    <t>Légende</t>
  </si>
  <si>
    <t>dimanche</t>
  </si>
  <si>
    <t>samedi</t>
  </si>
  <si>
    <t>jour férié</t>
  </si>
  <si>
    <t>maladie</t>
  </si>
  <si>
    <t>vacance</t>
  </si>
  <si>
    <t>repos</t>
  </si>
  <si>
    <t>compensation</t>
  </si>
  <si>
    <t>903-M</t>
  </si>
  <si>
    <t>902-V</t>
  </si>
  <si>
    <t>Solde Fin de Mois :</t>
  </si>
  <si>
    <t>OK</t>
  </si>
  <si>
    <t>Doit à MBC</t>
  </si>
  <si>
    <t>Temps Travail</t>
  </si>
  <si>
    <t>Correction Temps Spécial</t>
  </si>
  <si>
    <t>Tour de Service</t>
  </si>
  <si>
    <t>Service du Jour</t>
  </si>
  <si>
    <t>Heures de Nuit</t>
  </si>
  <si>
    <t>Heures Dimanche</t>
  </si>
  <si>
    <t>Indemnités KM</t>
  </si>
  <si>
    <t>Total du Jour</t>
  </si>
  <si>
    <t>Temps Dû</t>
  </si>
  <si>
    <t>Différence</t>
  </si>
  <si>
    <t>Jours de Repos</t>
  </si>
  <si>
    <t>Jours de Vacances</t>
  </si>
  <si>
    <t>Total Heures de Nuit</t>
  </si>
  <si>
    <t>Total Heures Dimanche</t>
  </si>
  <si>
    <t>Total Repas</t>
  </si>
  <si>
    <t>Total Indemnités KM</t>
  </si>
  <si>
    <t>Total Journée</t>
  </si>
  <si>
    <t>Rep.</t>
  </si>
  <si>
    <t>T. S.</t>
  </si>
  <si>
    <t>T. T.</t>
  </si>
  <si>
    <t>H. N.</t>
  </si>
  <si>
    <t>H. D.</t>
  </si>
  <si>
    <t>I. KM</t>
  </si>
  <si>
    <t>Tot. J</t>
  </si>
  <si>
    <t>Tot. H. N.</t>
  </si>
  <si>
    <t>Tot. H. D.</t>
  </si>
  <si>
    <t>Tot. Rep.</t>
  </si>
  <si>
    <t>Tot. I. KM</t>
  </si>
  <si>
    <t>1ère Fin de Service</t>
  </si>
  <si>
    <t>2ème Fin de Service</t>
  </si>
  <si>
    <t>3ème Fin de Service</t>
  </si>
  <si>
    <t>4ème Fin de Service</t>
  </si>
  <si>
    <t>Total depuis Dernier Paiement</t>
  </si>
  <si>
    <t>1ère F. S.</t>
  </si>
  <si>
    <t>2ème F. S.</t>
  </si>
  <si>
    <t>3ème F. S.</t>
  </si>
  <si>
    <t>4ème F. S.</t>
  </si>
  <si>
    <t>Tot. Jour</t>
  </si>
  <si>
    <t>Tot. /D. P.</t>
  </si>
  <si>
    <t>Total du mois :</t>
  </si>
  <si>
    <t>Feuille de calcul du temps de travail
et des indemnités pour le mois de :</t>
  </si>
  <si>
    <t>Paiement</t>
  </si>
  <si>
    <t>Total Mois :</t>
  </si>
  <si>
    <t>Solde CHF :</t>
  </si>
  <si>
    <t>Totaux journaliers</t>
  </si>
  <si>
    <t>Caisse</t>
  </si>
  <si>
    <t>Solde Préc. :</t>
  </si>
  <si>
    <t>ListeTours</t>
  </si>
  <si>
    <t>Nouveaux
tours dès le :</t>
  </si>
  <si>
    <t>Description
Temps Spécial</t>
  </si>
  <si>
    <t>Temps Spécial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</si>
</sst>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mmmm\ yyyy"/>
    <numFmt numFmtId="165" formatCode="dddd"/>
    <numFmt numFmtId="166" formatCode="dd"/>
    <numFmt numFmtId="167" formatCode="dddd\ dd"/>
    <numFmt numFmtId="168" formatCode="dd/mm/yy"/>
  </numFmts>
  <fonts count="8" x14ac:knownFonts="1">
    <font>
      <sz val="11"/>
      <color theme="1"/>
      <name val="Calibri"/>
      <family val="2"/>
      <scheme val="minor"/>
    </font>
    <font>
      <b/>
      <sz val="11"/>
      <color theme="1"/>
      <name val="Calibri"/>
      <family val="2"/>
      <scheme val="minor"/>
    </font>
    <font>
      <sz val="11"/>
      <name val="Calibri"/>
      <family val="2"/>
      <scheme val="minor"/>
    </font>
    <font>
      <b/>
      <sz val="11"/>
      <name val="Calibri"/>
      <family val="2"/>
      <scheme val="minor"/>
    </font>
    <font>
      <b/>
      <sz val="16"/>
      <color theme="1"/>
      <name val="Calibri"/>
      <family val="2"/>
      <scheme val="minor"/>
    </font>
    <font>
      <b/>
      <i/>
      <sz val="24"/>
      <color theme="1"/>
      <name val="Calibri"/>
      <family val="2"/>
      <scheme val="minor"/>
    </font>
    <font>
      <b/>
      <i/>
      <sz val="11"/>
      <color theme="1"/>
      <name val="Calibri"/>
      <family val="2"/>
      <scheme val="minor"/>
    </font>
    <font>
      <sz val="11"/>
      <color theme="4" tint="-0.249977111117893"/>
      <name val="Calibri"/>
      <family val="2"/>
      <scheme val="minor"/>
    </font>
  </fonts>
  <fills count="17">
    <fill>
      <patternFill patternType="none"/>
    </fill>
    <fill>
      <patternFill patternType="gray125"/>
    </fill>
    <fill>
      <patternFill patternType="solid">
        <fgColor theme="0" tint="-0.14999847407452621"/>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0" tint="-0.249977111117893"/>
        <bgColor indexed="64"/>
      </patternFill>
    </fill>
    <fill>
      <patternFill patternType="solid">
        <fgColor rgb="FFFFCC00"/>
        <bgColor indexed="64"/>
      </patternFill>
    </fill>
    <fill>
      <patternFill patternType="solid">
        <fgColor rgb="FFFF9900"/>
        <bgColor indexed="64"/>
      </patternFill>
    </fill>
    <fill>
      <patternFill patternType="solid">
        <fgColor rgb="FF00B050"/>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rgb="FFFF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rgb="FF00FF00"/>
        <bgColor indexed="64"/>
      </patternFill>
    </fill>
    <fill>
      <patternFill patternType="solid">
        <fgColor theme="9" tint="0.39997558519241921"/>
        <bgColor indexed="64"/>
      </patternFill>
    </fill>
    <fill>
      <patternFill patternType="solid">
        <fgColor rgb="FFFF7C80"/>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thick">
        <color auto="1"/>
      </left>
      <right style="thick">
        <color auto="1"/>
      </right>
      <top style="thick">
        <color auto="1"/>
      </top>
      <bottom style="thick">
        <color auto="1"/>
      </bottom>
      <diagonal/>
    </border>
    <border>
      <left style="thick">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n">
        <color auto="1"/>
      </left>
      <right style="thin">
        <color auto="1"/>
      </right>
      <top style="thick">
        <color auto="1"/>
      </top>
      <bottom style="thick">
        <color auto="1"/>
      </bottom>
      <diagonal/>
    </border>
    <border>
      <left/>
      <right style="thick">
        <color auto="1"/>
      </right>
      <top/>
      <bottom/>
      <diagonal/>
    </border>
    <border>
      <left style="thin">
        <color auto="1"/>
      </left>
      <right style="thin">
        <color auto="1"/>
      </right>
      <top/>
      <bottom/>
      <diagonal/>
    </border>
    <border>
      <left/>
      <right style="thin">
        <color auto="1"/>
      </right>
      <top/>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indexed="64"/>
      </left>
      <right style="thick">
        <color auto="1"/>
      </right>
      <top style="thin">
        <color indexed="64"/>
      </top>
      <bottom style="thin">
        <color indexed="64"/>
      </bottom>
      <diagonal/>
    </border>
    <border>
      <left style="thick">
        <color auto="1"/>
      </left>
      <right style="thick">
        <color auto="1"/>
      </right>
      <top style="thin">
        <color indexed="64"/>
      </top>
      <bottom style="thin">
        <color indexed="64"/>
      </bottom>
      <diagonal/>
    </border>
    <border>
      <left style="thick">
        <color auto="1"/>
      </left>
      <right style="thin">
        <color indexed="64"/>
      </right>
      <top style="thin">
        <color indexed="64"/>
      </top>
      <bottom style="thin">
        <color indexed="64"/>
      </bottom>
      <diagonal/>
    </border>
    <border>
      <left/>
      <right/>
      <top/>
      <bottom style="thin">
        <color indexed="64"/>
      </bottom>
      <diagonal/>
    </border>
    <border>
      <left/>
      <right style="thin">
        <color auto="1"/>
      </right>
      <top/>
      <bottom style="thin">
        <color indexed="64"/>
      </bottom>
      <diagonal/>
    </border>
    <border>
      <left/>
      <right/>
      <top style="thin">
        <color auto="1"/>
      </top>
      <bottom style="thin">
        <color auto="1"/>
      </bottom>
      <diagonal/>
    </border>
    <border>
      <left/>
      <right/>
      <top style="thin">
        <color auto="1"/>
      </top>
      <bottom/>
      <diagonal/>
    </border>
    <border>
      <left/>
      <right style="thin">
        <color indexed="64"/>
      </right>
      <top style="thin">
        <color auto="1"/>
      </top>
      <bottom/>
      <diagonal/>
    </border>
    <border>
      <left style="thin">
        <color auto="1"/>
      </left>
      <right/>
      <top/>
      <bottom style="thin">
        <color auto="1"/>
      </bottom>
      <diagonal/>
    </border>
    <border>
      <left style="thin">
        <color indexed="64"/>
      </left>
      <right/>
      <top style="thin">
        <color indexed="64"/>
      </top>
      <bottom style="thin">
        <color indexed="64"/>
      </bottom>
      <diagonal/>
    </border>
    <border>
      <left/>
      <right style="thin">
        <color auto="1"/>
      </right>
      <top style="thin">
        <color indexed="64"/>
      </top>
      <bottom style="thin">
        <color indexed="64"/>
      </bottom>
      <diagonal/>
    </border>
  </borders>
  <cellStyleXfs count="1">
    <xf numFmtId="0" fontId="0" fillId="0" borderId="0"/>
  </cellStyleXfs>
  <cellXfs count="131">
    <xf numFmtId="0" fontId="0" fillId="0" borderId="0" xfId="0"/>
    <xf numFmtId="0" fontId="0" fillId="0" borderId="0" xfId="0" applyAlignment="1">
      <alignment horizontal="right"/>
    </xf>
    <xf numFmtId="0" fontId="0" fillId="0" borderId="1" xfId="0" applyBorder="1"/>
    <xf numFmtId="0" fontId="0" fillId="0" borderId="0" xfId="0" applyAlignment="1">
      <alignment horizontal="center"/>
    </xf>
    <xf numFmtId="0" fontId="3" fillId="0" borderId="0" xfId="0" applyFont="1" applyAlignment="1">
      <alignment horizontal="center"/>
    </xf>
    <xf numFmtId="0" fontId="0" fillId="3" borderId="0" xfId="0" applyFill="1"/>
    <xf numFmtId="0" fontId="3" fillId="3" borderId="0" xfId="0" applyFont="1" applyFill="1" applyAlignment="1">
      <alignment horizontal="center"/>
    </xf>
    <xf numFmtId="0" fontId="1" fillId="0" borderId="0" xfId="0" applyFont="1" applyFill="1" applyAlignment="1">
      <alignment horizontal="center"/>
    </xf>
    <xf numFmtId="0" fontId="3" fillId="4" borderId="1" xfId="0" applyFont="1" applyFill="1" applyBorder="1" applyAlignment="1">
      <alignment horizontal="center"/>
    </xf>
    <xf numFmtId="0" fontId="1" fillId="4" borderId="1" xfId="0" applyFont="1" applyFill="1" applyBorder="1" applyAlignment="1">
      <alignment horizontal="center"/>
    </xf>
    <xf numFmtId="0" fontId="1" fillId="0" borderId="0" xfId="0" applyFont="1"/>
    <xf numFmtId="0" fontId="4" fillId="0" borderId="0" xfId="0" applyFont="1" applyAlignment="1">
      <alignment horizontal="center"/>
    </xf>
    <xf numFmtId="0" fontId="0" fillId="0" borderId="1" xfId="0" applyBorder="1" applyAlignment="1">
      <alignment horizontal="center"/>
    </xf>
    <xf numFmtId="0" fontId="0" fillId="0" borderId="0" xfId="0" applyFill="1"/>
    <xf numFmtId="0" fontId="0" fillId="2" borderId="1" xfId="0" applyFill="1" applyBorder="1"/>
    <xf numFmtId="0" fontId="1" fillId="3" borderId="0" xfId="0" applyFont="1" applyFill="1" applyAlignment="1">
      <alignment horizontal="center"/>
    </xf>
    <xf numFmtId="0" fontId="1" fillId="3" borderId="0" xfId="0" applyFont="1" applyFill="1"/>
    <xf numFmtId="0" fontId="0" fillId="3" borderId="0" xfId="0" applyFill="1" applyAlignment="1">
      <alignment horizontal="center"/>
    </xf>
    <xf numFmtId="0" fontId="0" fillId="0" borderId="1" xfId="0" applyFill="1" applyBorder="1" applyProtection="1">
      <protection locked="0"/>
    </xf>
    <xf numFmtId="0" fontId="0" fillId="0" borderId="1" xfId="0" applyFill="1" applyBorder="1" applyAlignment="1" applyProtection="1">
      <alignment horizontal="center"/>
      <protection locked="0"/>
    </xf>
    <xf numFmtId="0" fontId="1" fillId="0" borderId="1" xfId="0" applyFont="1" applyFill="1" applyBorder="1" applyProtection="1">
      <protection locked="0"/>
    </xf>
    <xf numFmtId="0" fontId="1" fillId="0" borderId="1" xfId="0" applyFont="1" applyFill="1" applyBorder="1" applyAlignment="1" applyProtection="1">
      <alignment horizontal="right"/>
      <protection locked="0"/>
    </xf>
    <xf numFmtId="0" fontId="1" fillId="0" borderId="0" xfId="0" applyFont="1" applyFill="1" applyAlignment="1">
      <alignment horizontal="center" vertical="center"/>
    </xf>
    <xf numFmtId="0" fontId="0" fillId="0" borderId="0" xfId="0" applyAlignment="1">
      <alignment vertical="center"/>
    </xf>
    <xf numFmtId="164" fontId="5" fillId="0" borderId="0" xfId="0" applyNumberFormat="1" applyFont="1" applyAlignment="1">
      <alignment horizontal="center" vertical="center"/>
    </xf>
    <xf numFmtId="0" fontId="0" fillId="0" borderId="0" xfId="0" applyAlignment="1">
      <alignment horizontal="center" vertical="center"/>
    </xf>
    <xf numFmtId="0" fontId="3" fillId="0" borderId="0" xfId="0" applyFont="1" applyFill="1" applyBorder="1" applyAlignment="1">
      <alignment horizontal="center" vertical="center"/>
    </xf>
    <xf numFmtId="0" fontId="0" fillId="0" borderId="0" xfId="0" applyBorder="1" applyAlignment="1">
      <alignment horizontal="center" vertical="center"/>
    </xf>
    <xf numFmtId="0" fontId="1" fillId="0" borderId="0" xfId="0" applyFont="1" applyBorder="1" applyAlignment="1">
      <alignment horizontal="center" vertical="center"/>
    </xf>
    <xf numFmtId="0" fontId="0" fillId="0" borderId="7" xfId="0" applyBorder="1" applyAlignment="1">
      <alignment horizontal="center" vertical="center"/>
    </xf>
    <xf numFmtId="0" fontId="1" fillId="5" borderId="1" xfId="0" applyFont="1" applyFill="1" applyBorder="1" applyAlignment="1">
      <alignment horizontal="center" vertical="center"/>
    </xf>
    <xf numFmtId="0" fontId="0" fillId="13" borderId="7" xfId="0" applyFill="1" applyBorder="1" applyAlignment="1">
      <alignment horizontal="center" vertical="center"/>
    </xf>
    <xf numFmtId="166" fontId="0" fillId="0" borderId="0" xfId="0" applyNumberFormat="1" applyBorder="1" applyAlignment="1">
      <alignment horizontal="center" vertical="center"/>
    </xf>
    <xf numFmtId="165" fontId="0" fillId="0" borderId="0" xfId="0" applyNumberFormat="1" applyFill="1" applyBorder="1" applyAlignment="1">
      <alignment horizontal="center" vertical="center"/>
    </xf>
    <xf numFmtId="0" fontId="0" fillId="0" borderId="0" xfId="0" applyBorder="1" applyAlignment="1">
      <alignment vertical="center"/>
    </xf>
    <xf numFmtId="0" fontId="0" fillId="0" borderId="3" xfId="0"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14" fontId="0" fillId="0" borderId="0" xfId="0" applyNumberFormat="1" applyAlignment="1">
      <alignment horizontal="center" vertical="center"/>
    </xf>
    <xf numFmtId="0" fontId="1" fillId="0" borderId="0" xfId="0" applyFont="1" applyAlignment="1">
      <alignment horizontal="right" vertical="center"/>
    </xf>
    <xf numFmtId="0" fontId="0" fillId="0" borderId="0" xfId="0" applyFill="1" applyAlignment="1">
      <alignment horizontal="center" vertical="center"/>
    </xf>
    <xf numFmtId="0" fontId="0" fillId="0" borderId="2" xfId="0" applyFill="1" applyBorder="1" applyAlignment="1">
      <alignment horizontal="center" vertical="center"/>
    </xf>
    <xf numFmtId="0" fontId="1" fillId="0" borderId="0" xfId="0" applyFont="1" applyAlignment="1">
      <alignment horizontal="right" vertical="center"/>
    </xf>
    <xf numFmtId="0" fontId="0" fillId="0" borderId="0" xfId="0" applyFill="1" applyBorder="1" applyAlignment="1">
      <alignment horizontal="center" vertical="center"/>
    </xf>
    <xf numFmtId="0" fontId="3" fillId="0" borderId="0" xfId="0" applyFont="1" applyFill="1" applyBorder="1" applyAlignment="1">
      <alignment horizontal="center" vertical="center" textRotation="90"/>
    </xf>
    <xf numFmtId="0" fontId="1" fillId="0" borderId="0" xfId="0" applyFont="1" applyFill="1" applyBorder="1" applyAlignment="1">
      <alignment horizontal="center" vertical="center"/>
    </xf>
    <xf numFmtId="0" fontId="3" fillId="0" borderId="9" xfId="0" applyFont="1" applyFill="1" applyBorder="1" applyAlignment="1">
      <alignment horizontal="center" vertical="center" textRotation="90"/>
    </xf>
    <xf numFmtId="164" fontId="5" fillId="0" borderId="0" xfId="0" applyNumberFormat="1" applyFont="1" applyFill="1" applyBorder="1" applyAlignment="1">
      <alignment horizontal="center" vertical="center"/>
    </xf>
    <xf numFmtId="0" fontId="0" fillId="0" borderId="10" xfId="0" applyBorder="1" applyAlignment="1">
      <alignment horizontal="center" vertical="center"/>
    </xf>
    <xf numFmtId="0" fontId="3" fillId="5" borderId="1" xfId="0" applyFont="1" applyFill="1" applyBorder="1" applyAlignment="1">
      <alignment horizontal="center" vertical="center"/>
    </xf>
    <xf numFmtId="167" fontId="0" fillId="13" borderId="10" xfId="0" applyNumberFormat="1" applyFill="1" applyBorder="1" applyAlignment="1">
      <alignment horizontal="right" vertical="center"/>
    </xf>
    <xf numFmtId="167" fontId="0" fillId="0" borderId="7" xfId="0" applyNumberFormat="1" applyFill="1" applyBorder="1" applyAlignment="1">
      <alignment horizontal="right" vertical="center"/>
    </xf>
    <xf numFmtId="167" fontId="0" fillId="13" borderId="7" xfId="0" applyNumberFormat="1" applyFill="1" applyBorder="1" applyAlignment="1">
      <alignment horizontal="right" vertical="center"/>
    </xf>
    <xf numFmtId="0" fontId="0" fillId="13" borderId="10" xfId="0" applyFill="1" applyBorder="1" applyAlignment="1">
      <alignment horizontal="center" vertical="center"/>
    </xf>
    <xf numFmtId="0" fontId="0" fillId="13" borderId="11" xfId="0" applyFill="1" applyBorder="1" applyAlignment="1">
      <alignment horizontal="center" vertical="center"/>
    </xf>
    <xf numFmtId="0" fontId="3" fillId="5" borderId="7" xfId="0" applyFont="1" applyFill="1" applyBorder="1" applyAlignment="1">
      <alignment horizontal="center" vertical="center" textRotation="90"/>
    </xf>
    <xf numFmtId="0" fontId="3" fillId="5" borderId="1" xfId="0" applyFont="1" applyFill="1" applyBorder="1" applyAlignment="1">
      <alignment horizontal="center" vertical="center" textRotation="90"/>
    </xf>
    <xf numFmtId="0" fontId="3" fillId="5" borderId="10" xfId="0" applyFont="1" applyFill="1" applyBorder="1" applyAlignment="1">
      <alignment horizontal="center" vertical="center" textRotation="90"/>
    </xf>
    <xf numFmtId="0" fontId="0" fillId="9" borderId="10" xfId="0" applyFill="1" applyBorder="1" applyAlignment="1">
      <alignment horizontal="center" vertical="center"/>
    </xf>
    <xf numFmtId="0" fontId="1" fillId="10" borderId="7" xfId="0" applyFont="1" applyFill="1" applyBorder="1" applyAlignment="1">
      <alignment horizontal="center" vertical="center"/>
    </xf>
    <xf numFmtId="0" fontId="6" fillId="8" borderId="7" xfId="0" applyFont="1" applyFill="1" applyBorder="1" applyAlignment="1">
      <alignment horizontal="center" vertical="center"/>
    </xf>
    <xf numFmtId="0" fontId="0" fillId="6" borderId="7" xfId="0" applyFill="1" applyBorder="1" applyAlignment="1">
      <alignment horizontal="center" vertical="center"/>
    </xf>
    <xf numFmtId="0" fontId="0" fillId="7" borderId="7" xfId="0" applyFill="1" applyBorder="1" applyAlignment="1">
      <alignment horizontal="center" vertical="center"/>
    </xf>
    <xf numFmtId="0" fontId="0" fillId="12" borderId="7" xfId="0" applyFill="1" applyBorder="1" applyAlignment="1">
      <alignment horizontal="center" vertical="center"/>
    </xf>
    <xf numFmtId="0" fontId="0" fillId="11" borderId="7" xfId="0" applyFill="1" applyBorder="1" applyAlignment="1">
      <alignment horizontal="center" vertical="center"/>
    </xf>
    <xf numFmtId="0" fontId="0" fillId="14" borderId="11" xfId="0" applyFill="1" applyBorder="1" applyAlignment="1">
      <alignment horizontal="center" vertical="center"/>
    </xf>
    <xf numFmtId="0" fontId="0" fillId="0" borderId="7" xfId="0" applyFill="1" applyBorder="1" applyAlignment="1">
      <alignment horizontal="center" vertical="center"/>
    </xf>
    <xf numFmtId="0" fontId="0" fillId="0" borderId="0" xfId="0" applyAlignment="1">
      <alignment horizontal="right" vertical="center"/>
    </xf>
    <xf numFmtId="0" fontId="2" fillId="4" borderId="0" xfId="0" applyFont="1" applyFill="1" applyBorder="1" applyAlignment="1">
      <alignment horizontal="left"/>
    </xf>
    <xf numFmtId="0" fontId="3" fillId="4" borderId="0" xfId="0" applyFont="1" applyFill="1" applyBorder="1" applyAlignment="1">
      <alignment horizontal="left"/>
    </xf>
    <xf numFmtId="0" fontId="2" fillId="0" borderId="0" xfId="0" applyFont="1" applyFill="1" applyBorder="1" applyAlignment="1">
      <alignment horizontal="left"/>
    </xf>
    <xf numFmtId="0" fontId="2" fillId="0" borderId="0" xfId="0" applyFont="1" applyBorder="1" applyAlignment="1">
      <alignment horizontal="left"/>
    </xf>
    <xf numFmtId="0" fontId="3" fillId="15" borderId="1" xfId="0" applyFont="1" applyFill="1" applyBorder="1" applyAlignment="1">
      <alignment horizontal="center" vertical="center"/>
    </xf>
    <xf numFmtId="0" fontId="0" fillId="16" borderId="7" xfId="0" applyFill="1" applyBorder="1" applyAlignment="1">
      <alignment horizontal="center" vertical="center"/>
    </xf>
    <xf numFmtId="0" fontId="0" fillId="0" borderId="0" xfId="0" applyBorder="1" applyAlignment="1">
      <alignment textRotation="90"/>
    </xf>
    <xf numFmtId="0" fontId="0" fillId="0" borderId="0" xfId="0" applyAlignment="1">
      <alignment horizontal="left" vertical="center"/>
    </xf>
    <xf numFmtId="0" fontId="0" fillId="0" borderId="17" xfId="0" applyBorder="1" applyAlignment="1">
      <alignment horizontal="center" vertical="center" textRotation="90"/>
    </xf>
    <xf numFmtId="0" fontId="0" fillId="0" borderId="11" xfId="0" applyBorder="1" applyAlignment="1">
      <alignment horizontal="center" vertical="center"/>
    </xf>
    <xf numFmtId="0" fontId="3" fillId="0" borderId="18" xfId="0" applyFont="1" applyFill="1" applyBorder="1" applyAlignment="1">
      <alignment horizontal="center" vertical="center" textRotation="90"/>
    </xf>
    <xf numFmtId="0" fontId="3" fillId="0" borderId="18" xfId="0" applyFont="1" applyFill="1" applyBorder="1" applyAlignment="1">
      <alignment horizontal="center" vertical="center"/>
    </xf>
    <xf numFmtId="0" fontId="3" fillId="0" borderId="15" xfId="0" applyFont="1" applyFill="1" applyBorder="1" applyAlignment="1">
      <alignment horizontal="center" vertical="center" textRotation="90"/>
    </xf>
    <xf numFmtId="0" fontId="1" fillId="0" borderId="18" xfId="0" applyFont="1" applyFill="1" applyBorder="1" applyAlignment="1">
      <alignment horizontal="center" vertical="top" textRotation="90" wrapText="1"/>
    </xf>
    <xf numFmtId="0" fontId="0" fillId="0" borderId="0" xfId="0" applyAlignment="1">
      <alignment horizontal="center" vertical="top" textRotation="90"/>
    </xf>
    <xf numFmtId="0" fontId="0" fillId="0" borderId="0" xfId="0" applyAlignment="1">
      <alignment horizontal="center" vertical="top"/>
    </xf>
    <xf numFmtId="0" fontId="0" fillId="13" borderId="10" xfId="0" applyFill="1" applyBorder="1" applyAlignment="1">
      <alignment horizontal="right" vertical="center"/>
    </xf>
    <xf numFmtId="0" fontId="0" fillId="13" borderId="10" xfId="0" applyFill="1" applyBorder="1" applyAlignment="1">
      <alignment horizontal="right"/>
    </xf>
    <xf numFmtId="0" fontId="0" fillId="0" borderId="7" xfId="0" applyBorder="1" applyAlignment="1">
      <alignment horizontal="right" vertical="center"/>
    </xf>
    <xf numFmtId="0" fontId="0" fillId="0" borderId="7" xfId="0" applyBorder="1" applyAlignment="1">
      <alignment horizontal="right"/>
    </xf>
    <xf numFmtId="0" fontId="0" fillId="0" borderId="7" xfId="0" applyFill="1" applyBorder="1" applyAlignment="1">
      <alignment horizontal="right" vertical="center"/>
    </xf>
    <xf numFmtId="0" fontId="0" fillId="13" borderId="7" xfId="0" applyFill="1" applyBorder="1" applyAlignment="1">
      <alignment horizontal="right" vertical="center"/>
    </xf>
    <xf numFmtId="0" fontId="0" fillId="13" borderId="7" xfId="0" applyFill="1" applyBorder="1" applyAlignment="1">
      <alignment horizontal="right"/>
    </xf>
    <xf numFmtId="0" fontId="0" fillId="13" borderId="11" xfId="0" applyFill="1" applyBorder="1" applyAlignment="1">
      <alignment horizontal="right" vertical="center"/>
    </xf>
    <xf numFmtId="0" fontId="0" fillId="13" borderId="11" xfId="0" applyFill="1" applyBorder="1" applyAlignment="1">
      <alignment horizontal="right"/>
    </xf>
    <xf numFmtId="0" fontId="0" fillId="0" borderId="10" xfId="0" applyFill="1" applyBorder="1" applyAlignment="1">
      <alignment horizontal="center" vertical="center"/>
    </xf>
    <xf numFmtId="0" fontId="0" fillId="0" borderId="19" xfId="0" applyBorder="1" applyAlignment="1">
      <alignment horizontal="center" vertical="center"/>
    </xf>
    <xf numFmtId="14" fontId="0" fillId="0" borderId="0" xfId="0" applyNumberFormat="1" applyAlignment="1">
      <alignment vertical="center"/>
    </xf>
    <xf numFmtId="168" fontId="0" fillId="0" borderId="0" xfId="0" applyNumberFormat="1" applyAlignment="1">
      <alignment horizontal="center" vertical="center"/>
    </xf>
    <xf numFmtId="0" fontId="3" fillId="0" borderId="0" xfId="0" applyFont="1" applyFill="1" applyBorder="1" applyAlignment="1">
      <alignment horizontal="left"/>
    </xf>
    <xf numFmtId="0" fontId="0" fillId="0" borderId="0" xfId="0" applyFill="1" applyAlignment="1">
      <alignment vertical="center"/>
    </xf>
    <xf numFmtId="0" fontId="0" fillId="0" borderId="0" xfId="0" applyFill="1" applyBorder="1"/>
    <xf numFmtId="0" fontId="7" fillId="0" borderId="0" xfId="0" applyFont="1" applyFill="1" applyBorder="1" applyAlignment="1">
      <alignment horizontal="right"/>
    </xf>
    <xf numFmtId="0" fontId="1" fillId="0" borderId="16" xfId="0" applyFont="1" applyFill="1" applyBorder="1" applyAlignment="1">
      <alignment horizontal="center" vertical="center"/>
    </xf>
    <xf numFmtId="14" fontId="0" fillId="0" borderId="1" xfId="0" applyNumberFormat="1" applyBorder="1" applyAlignment="1">
      <alignment horizontal="center" vertical="center"/>
    </xf>
    <xf numFmtId="14" fontId="0" fillId="5" borderId="1" xfId="0" applyNumberFormat="1" applyFill="1" applyBorder="1" applyAlignment="1">
      <alignment horizontal="center" vertical="center" wrapText="1"/>
    </xf>
    <xf numFmtId="0" fontId="3" fillId="5" borderId="7" xfId="0" applyFont="1" applyFill="1" applyBorder="1" applyAlignment="1">
      <alignment horizontal="center" vertical="center" textRotation="90" wrapText="1"/>
    </xf>
    <xf numFmtId="14" fontId="0" fillId="0" borderId="0" xfId="0" applyNumberFormat="1"/>
    <xf numFmtId="0" fontId="1" fillId="4" borderId="1" xfId="0" applyFont="1" applyFill="1" applyBorder="1" applyAlignment="1">
      <alignment horizontal="left"/>
    </xf>
    <xf numFmtId="0" fontId="6" fillId="15" borderId="12" xfId="0" applyFont="1" applyFill="1" applyBorder="1" applyAlignment="1">
      <alignment horizontal="center" vertical="center"/>
    </xf>
    <xf numFmtId="0" fontId="6" fillId="15" borderId="13" xfId="0" applyFont="1" applyFill="1" applyBorder="1" applyAlignment="1">
      <alignment horizontal="center" vertical="center"/>
    </xf>
    <xf numFmtId="0" fontId="6" fillId="15" borderId="14" xfId="0" applyFont="1" applyFill="1" applyBorder="1" applyAlignment="1">
      <alignment horizontal="center" vertical="center"/>
    </xf>
    <xf numFmtId="0" fontId="1" fillId="0" borderId="15" xfId="0" applyFont="1" applyFill="1" applyBorder="1" applyAlignment="1">
      <alignment horizontal="center" vertical="center"/>
    </xf>
    <xf numFmtId="0" fontId="1" fillId="0" borderId="16" xfId="0" applyFont="1" applyFill="1" applyBorder="1" applyAlignment="1">
      <alignment horizontal="center" vertical="center"/>
    </xf>
    <xf numFmtId="0" fontId="1" fillId="0" borderId="11" xfId="0" applyFont="1" applyFill="1" applyBorder="1" applyAlignment="1">
      <alignment horizontal="center" vertical="center"/>
    </xf>
    <xf numFmtId="0" fontId="6" fillId="0" borderId="0" xfId="0" applyFont="1" applyFill="1" applyAlignment="1">
      <alignment horizontal="center" vertical="center" wrapText="1"/>
    </xf>
    <xf numFmtId="0" fontId="0" fillId="0" borderId="0" xfId="0" applyAlignment="1">
      <alignment horizontal="center" vertical="center"/>
    </xf>
    <xf numFmtId="0" fontId="1" fillId="0" borderId="0" xfId="0" applyFont="1" applyBorder="1" applyAlignment="1">
      <alignment horizontal="center" vertical="center"/>
    </xf>
    <xf numFmtId="0" fontId="0" fillId="0" borderId="6" xfId="0" applyBorder="1" applyAlignment="1"/>
    <xf numFmtId="0" fontId="6" fillId="15" borderId="20" xfId="0" applyFont="1" applyFill="1" applyBorder="1" applyAlignment="1">
      <alignment horizontal="center" vertical="center"/>
    </xf>
    <xf numFmtId="0" fontId="6" fillId="15" borderId="15" xfId="0" applyFont="1" applyFill="1" applyBorder="1" applyAlignment="1">
      <alignment horizontal="center" vertical="center"/>
    </xf>
    <xf numFmtId="0" fontId="6" fillId="15" borderId="17" xfId="0" applyFont="1" applyFill="1" applyBorder="1" applyAlignment="1">
      <alignment horizontal="center" vertical="center"/>
    </xf>
    <xf numFmtId="0" fontId="6" fillId="15" borderId="22" xfId="0" applyFont="1" applyFill="1" applyBorder="1" applyAlignment="1">
      <alignment horizontal="center" vertical="center"/>
    </xf>
    <xf numFmtId="0" fontId="6" fillId="15" borderId="21" xfId="0" applyFont="1" applyFill="1" applyBorder="1" applyAlignment="1">
      <alignment horizontal="center" vertical="center"/>
    </xf>
    <xf numFmtId="0" fontId="6" fillId="15" borderId="17" xfId="0" applyFont="1" applyFill="1" applyBorder="1" applyAlignment="1">
      <alignment horizontal="center"/>
    </xf>
    <xf numFmtId="0" fontId="6" fillId="15" borderId="22" xfId="0" applyFont="1" applyFill="1" applyBorder="1" applyAlignment="1">
      <alignment horizontal="center"/>
    </xf>
    <xf numFmtId="0" fontId="1" fillId="0" borderId="0" xfId="0" applyFont="1" applyFill="1" applyBorder="1" applyAlignment="1">
      <alignment horizontal="right" vertical="center"/>
    </xf>
    <xf numFmtId="0" fontId="0" fillId="0" borderId="0" xfId="0" applyAlignment="1">
      <alignment horizontal="right" vertical="center"/>
    </xf>
    <xf numFmtId="0" fontId="1" fillId="0" borderId="18" xfId="0" applyFont="1" applyBorder="1" applyAlignment="1">
      <alignment horizontal="right" vertical="center"/>
    </xf>
    <xf numFmtId="0" fontId="0" fillId="0" borderId="19" xfId="0" applyBorder="1" applyAlignment="1">
      <alignment vertical="center"/>
    </xf>
    <xf numFmtId="0" fontId="1" fillId="0" borderId="0" xfId="0" applyFont="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cellXfs>
  <cellStyles count="1">
    <cellStyle name="Normal" xfId="0" builtinId="0"/>
  </cellStyles>
  <dxfs count="49">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fill>
        <patternFill>
          <fgColor indexed="64"/>
        </patternFill>
      </fill>
      <alignment horizontal="right" vertical="bottom" textRotation="0" wrapText="0" indent="0" justifyLastLine="0" shrinkToFit="0" readingOrder="0"/>
    </dxf>
    <dxf>
      <font>
        <strike val="0"/>
        <outline val="0"/>
        <shadow val="0"/>
        <u val="none"/>
        <vertAlign val="baseline"/>
        <sz val="11"/>
        <color auto="1"/>
        <name val="Calibri"/>
        <scheme val="minor"/>
      </font>
      <fill>
        <patternFill patternType="solid">
          <fgColor indexed="64"/>
          <bgColor theme="0" tint="-0.499984740745262"/>
        </patternFill>
      </fill>
      <alignment horizontal="lef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alignment horizontal="right" vertical="bottom" textRotation="0" wrapText="0" indent="0" justifyLastLine="0" shrinkToFit="0" readingOrder="0"/>
    </dxf>
    <dxf>
      <fill>
        <patternFill>
          <fgColor indexed="64"/>
        </patternFill>
      </fill>
      <alignment horizontal="right" vertical="bottom" textRotation="0" wrapText="0" indent="0" justifyLastLine="0" shrinkToFit="0" readingOrder="0"/>
    </dxf>
    <dxf>
      <font>
        <strike val="0"/>
        <outline val="0"/>
        <shadow val="0"/>
        <u val="none"/>
        <vertAlign val="baseline"/>
        <sz val="11"/>
        <color auto="1"/>
        <name val="Calibri"/>
        <scheme val="minor"/>
      </font>
      <fill>
        <patternFill patternType="solid">
          <fgColor indexed="64"/>
          <bgColor theme="0" tint="-0.499984740745262"/>
        </patternFill>
      </fill>
      <alignment horizontal="left" vertical="bottom" textRotation="0" wrapText="0" indent="0" justifyLastLine="0" shrinkToFit="0" readingOrder="0"/>
    </dxf>
    <dxf>
      <font>
        <b val="0"/>
        <i val="0"/>
        <strike val="0"/>
        <condense val="0"/>
        <extend val="0"/>
        <outline val="0"/>
        <shadow val="0"/>
        <u val="none"/>
        <vertAlign val="baseline"/>
        <sz val="11"/>
        <color theme="4" tint="-0.249977111117893"/>
        <name val="Calibri"/>
        <scheme val="minor"/>
      </fon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4" tint="-0.249977111117893"/>
        <name val="Calibri"/>
        <scheme val="minor"/>
      </font>
      <fill>
        <patternFill patternType="none">
          <fgColor indexed="64"/>
          <bgColor indexed="65"/>
        </patternFill>
      </fill>
      <alignment horizontal="right" vertical="bottom"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left" vertical="bottom" textRotation="0" wrapText="0" indent="0" justifyLastLine="0" shrinkToFit="0" readingOrder="0"/>
    </dxf>
    <dxf>
      <fill>
        <patternFill>
          <bgColor rgb="FF00FF00"/>
        </patternFill>
      </fill>
    </dxf>
    <dxf>
      <font>
        <b/>
        <i val="0"/>
        <color theme="0"/>
      </font>
      <fill>
        <patternFill>
          <bgColor rgb="FFFF0000"/>
        </patternFill>
      </fill>
    </dxf>
    <dxf>
      <font>
        <b/>
        <i/>
      </font>
      <fill>
        <patternFill>
          <bgColor rgb="FF00B050"/>
        </patternFill>
      </fill>
    </dxf>
    <dxf>
      <font>
        <b/>
        <i/>
      </font>
      <fill>
        <patternFill>
          <bgColor rgb="FF00B050"/>
        </patternFill>
      </fill>
    </dxf>
    <dxf>
      <font>
        <b/>
        <i/>
      </font>
      <fill>
        <patternFill>
          <bgColor rgb="FF00B050"/>
        </patternFill>
      </fill>
      <border>
        <left style="thin">
          <color auto="1"/>
        </left>
        <right style="thin">
          <color auto="1"/>
        </right>
        <top style="thin">
          <color auto="1"/>
        </top>
        <bottom style="thin">
          <color auto="1"/>
        </bottom>
      </border>
    </dxf>
    <dxf>
      <font>
        <b/>
        <i val="0"/>
        <color theme="0"/>
      </font>
      <fill>
        <patternFill>
          <bgColor rgb="FFFF0000"/>
        </patternFill>
      </fill>
    </dxf>
    <dxf>
      <fill>
        <patternFill>
          <bgColor rgb="FF00FF00"/>
        </patternFill>
      </fill>
    </dxf>
    <dxf>
      <font>
        <b/>
        <i/>
      </font>
      <fill>
        <patternFill>
          <bgColor rgb="FF00B050"/>
        </patternFill>
      </fill>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ont>
        <b/>
        <i/>
      </font>
      <fill>
        <patternFill>
          <bgColor rgb="FF00B050"/>
        </patternFill>
      </fill>
      <border>
        <left style="thin">
          <color auto="1"/>
        </left>
        <right style="thin">
          <color auto="1"/>
        </right>
        <top style="thin">
          <color auto="1"/>
        </top>
        <bottom style="thin">
          <color auto="1"/>
        </bottom>
      </border>
    </dxf>
    <dxf>
      <fill>
        <patternFill>
          <bgColor theme="7" tint="0.39994506668294322"/>
        </patternFill>
      </fill>
    </dxf>
    <dxf>
      <fill>
        <patternFill>
          <bgColor rgb="FFFF7C80"/>
        </patternFill>
      </fill>
    </dxf>
    <dxf>
      <font>
        <b/>
        <i val="0"/>
        <color auto="1"/>
      </font>
      <fill>
        <patternFill>
          <bgColor theme="3" tint="0.39994506668294322"/>
        </patternFill>
      </fill>
      <border>
        <left style="thin">
          <color auto="1"/>
        </left>
        <right style="thin">
          <color auto="1"/>
        </right>
        <top style="thin">
          <color auto="1"/>
        </top>
        <bottom style="thin">
          <color auto="1"/>
        </bottom>
        <vertical/>
        <horizontal/>
      </border>
    </dxf>
    <dxf>
      <font>
        <b val="0"/>
        <i val="0"/>
      </font>
      <fill>
        <patternFill>
          <bgColor theme="3" tint="0.59996337778862885"/>
        </patternFill>
      </fill>
      <border>
        <left style="thin">
          <color auto="1"/>
        </left>
        <right style="thin">
          <color auto="1"/>
        </right>
        <top style="thin">
          <color auto="1"/>
        </top>
        <bottom style="thin">
          <color auto="1"/>
        </bottom>
        <vertical/>
        <horizontal/>
      </border>
    </dxf>
    <dxf>
      <font>
        <b/>
        <i/>
      </font>
      <fill>
        <patternFill>
          <bgColor rgb="FF00B050"/>
        </patternFill>
      </fill>
      <border>
        <left style="thin">
          <color auto="1"/>
        </left>
        <right style="thin">
          <color auto="1"/>
        </right>
        <top style="thin">
          <color auto="1"/>
        </top>
        <bottom style="thin">
          <color auto="1"/>
        </bottom>
      </border>
    </dxf>
    <dxf>
      <fill>
        <patternFill>
          <bgColor rgb="FFFF9900"/>
        </patternFill>
      </fill>
    </dxf>
    <dxf>
      <fill>
        <patternFill>
          <bgColor rgb="FFFFCC00"/>
        </patternFill>
      </fill>
    </dxf>
  </dxfs>
  <tableStyles count="0" defaultTableStyle="TableStyleMedium2" defaultPivotStyle="PivotStyleLight16"/>
  <colors>
    <mruColors>
      <color rgb="FFFF0000"/>
      <color rgb="FF00FF00"/>
      <color rgb="FFFF7C80"/>
      <color rgb="FFE60000"/>
      <color rgb="FFFF8181"/>
      <color rgb="FFFF9900"/>
      <color rgb="FFFFCC00"/>
      <color rgb="FFFFDD00"/>
      <color rgb="FFFFE5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0</xdr:col>
      <xdr:colOff>9525</xdr:colOff>
      <xdr:row>0</xdr:row>
      <xdr:rowOff>9525</xdr:rowOff>
    </xdr:from>
    <xdr:ext cx="9572625" cy="409576"/>
    <xdr:sp macro="" textlink="">
      <xdr:nvSpPr>
        <xdr:cNvPr id="3" name="ZoneTexte 2"/>
        <xdr:cNvSpPr txBox="1"/>
      </xdr:nvSpPr>
      <xdr:spPr>
        <a:xfrm>
          <a:off x="9525" y="9525"/>
          <a:ext cx="9572625" cy="409576"/>
        </a:xfrm>
        <a:prstGeom prst="rect">
          <a:avLst/>
        </a:prstGeom>
        <a:solidFill>
          <a:schemeClr val="tx1">
            <a:lumMod val="85000"/>
            <a:lumOff val="1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algn="ctr"/>
          <a:r>
            <a:rPr lang="fr-CH" sz="2800" b="1" i="1">
              <a:solidFill>
                <a:schemeClr val="bg1"/>
              </a:solidFill>
            </a:rPr>
            <a:t>Décembre 2013</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34</xdr:col>
      <xdr:colOff>171450</xdr:colOff>
      <xdr:row>37</xdr:row>
      <xdr:rowOff>19050</xdr:rowOff>
    </xdr:from>
    <xdr:to>
      <xdr:col>35</xdr:col>
      <xdr:colOff>600075</xdr:colOff>
      <xdr:row>37</xdr:row>
      <xdr:rowOff>676275</xdr:rowOff>
    </xdr:to>
    <xdr:sp macro="[0]!CreerNouvelleFeuille" textlink="">
      <xdr:nvSpPr>
        <xdr:cNvPr id="2" name="Plaque 1"/>
        <xdr:cNvSpPr/>
      </xdr:nvSpPr>
      <xdr:spPr>
        <a:xfrm>
          <a:off x="14230350" y="8972550"/>
          <a:ext cx="1343025" cy="657225"/>
        </a:xfrm>
        <a:prstGeom prst="bevel">
          <a:avLst/>
        </a:prstGeom>
        <a:solidFill>
          <a:schemeClr val="tx1">
            <a:lumMod val="75000"/>
            <a:lumOff val="25000"/>
          </a:schemeClr>
        </a:solidFill>
        <a:ln w="31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CH" sz="1200" b="1" i="1"/>
            <a:t>Créer le</a:t>
          </a:r>
        </a:p>
        <a:p>
          <a:pPr algn="ctr"/>
          <a:r>
            <a:rPr lang="fr-CH" sz="1200" b="1" i="1"/>
            <a:t>Prochain</a:t>
          </a:r>
          <a:r>
            <a:rPr lang="fr-CH" sz="1200" b="1" i="1" baseline="0"/>
            <a:t> Mois</a:t>
          </a:r>
          <a:endParaRPr lang="fr-CH" sz="1200" b="1" i="1"/>
        </a:p>
      </xdr:txBody>
    </xdr:sp>
    <xdr:clientData/>
  </xdr:twoCellAnchor>
  <xdr:twoCellAnchor>
    <xdr:from>
      <xdr:col>38</xdr:col>
      <xdr:colOff>495300</xdr:colOff>
      <xdr:row>1</xdr:row>
      <xdr:rowOff>371476</xdr:rowOff>
    </xdr:from>
    <xdr:to>
      <xdr:col>47</xdr:col>
      <xdr:colOff>276225</xdr:colOff>
      <xdr:row>7</xdr:row>
      <xdr:rowOff>28576</xdr:rowOff>
    </xdr:to>
    <xdr:sp macro="" textlink="">
      <xdr:nvSpPr>
        <xdr:cNvPr id="3" name="Rectangle à coins arrondis 2"/>
        <xdr:cNvSpPr/>
      </xdr:nvSpPr>
      <xdr:spPr>
        <a:xfrm>
          <a:off x="17583150" y="752476"/>
          <a:ext cx="6638925" cy="27051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a:solidFill>
                <a:schemeClr val="lt1"/>
              </a:solidFill>
              <a:effectLst/>
              <a:latin typeface="+mn-lt"/>
              <a:ea typeface="+mn-ea"/>
              <a:cs typeface="+mn-cs"/>
            </a:rPr>
            <a:t>Voilà, j'ai créer un classeur avec des feuilles mensuelles (générées automatiquement lorsque j'appuie sur le bouton prévu) qui me permet de calculer mes heures de travail ainsi que mes heures de nuit, de dimanche et autres indemnités.</a:t>
          </a:r>
          <a:r>
            <a:rPr lang="fr-FR"/>
            <a:t/>
          </a:r>
          <a:br>
            <a:rPr lang="fr-FR"/>
          </a:br>
          <a:r>
            <a:rPr lang="fr-FR" sz="1100" b="0" i="0">
              <a:solidFill>
                <a:schemeClr val="lt1"/>
              </a:solidFill>
              <a:effectLst/>
              <a:latin typeface="+mn-lt"/>
              <a:ea typeface="+mn-ea"/>
              <a:cs typeface="+mn-cs"/>
            </a:rPr>
            <a:t>Lorsque j'entre un tour de service (</a:t>
          </a:r>
          <a:r>
            <a:rPr lang="fr-FR" sz="1100" b="1" i="0">
              <a:solidFill>
                <a:schemeClr val="lt1"/>
              </a:solidFill>
              <a:effectLst/>
              <a:latin typeface="+mn-lt"/>
              <a:ea typeface="+mn-ea"/>
              <a:cs typeface="+mn-cs"/>
            </a:rPr>
            <a:t>TS</a:t>
          </a:r>
          <a:r>
            <a:rPr lang="fr-FR" sz="1100" b="0" i="0">
              <a:solidFill>
                <a:schemeClr val="lt1"/>
              </a:solidFill>
              <a:effectLst/>
              <a:latin typeface="+mn-lt"/>
              <a:ea typeface="+mn-ea"/>
              <a:cs typeface="+mn-cs"/>
            </a:rPr>
            <a:t>), toutes les données relatives sont puisée via la fonction RECHERCHEV dans une base de données (</a:t>
          </a:r>
          <a:r>
            <a:rPr lang="fr-FR" sz="1100" b="1" i="0">
              <a:solidFill>
                <a:schemeClr val="lt1"/>
              </a:solidFill>
              <a:effectLst/>
              <a:latin typeface="+mn-lt"/>
              <a:ea typeface="+mn-ea"/>
              <a:cs typeface="+mn-cs"/>
            </a:rPr>
            <a:t>BDD</a:t>
          </a:r>
          <a:r>
            <a:rPr lang="fr-FR" sz="1100" b="0" i="0">
              <a:solidFill>
                <a:schemeClr val="lt1"/>
              </a:solidFill>
              <a:effectLst/>
              <a:latin typeface="+mn-lt"/>
              <a:ea typeface="+mn-ea"/>
              <a:cs typeface="+mn-cs"/>
            </a:rPr>
            <a:t>) qui est sur la feuille 'BD-01.12.13'.</a:t>
          </a:r>
          <a:r>
            <a:rPr lang="fr-FR"/>
            <a:t/>
          </a:r>
          <a:br>
            <a:rPr lang="fr-FR"/>
          </a:br>
          <a:r>
            <a:rPr lang="fr-FR" sz="1100" b="0" i="0">
              <a:solidFill>
                <a:schemeClr val="lt1"/>
              </a:solidFill>
              <a:effectLst/>
              <a:latin typeface="+mn-lt"/>
              <a:ea typeface="+mn-ea"/>
              <a:cs typeface="+mn-cs"/>
            </a:rPr>
            <a:t>Mon problème est que les TS évoluent dans le temps. Si je met à jour la BDD, tous les calculs sont modifiés depuis le début, ce que je ne souhaite pas.</a:t>
          </a:r>
          <a:r>
            <a:rPr lang="fr-FR"/>
            <a:t/>
          </a:r>
          <a:br>
            <a:rPr lang="fr-FR"/>
          </a:br>
          <a:r>
            <a:rPr lang="fr-FR" sz="1100" b="0" i="0">
              <a:solidFill>
                <a:schemeClr val="lt1"/>
              </a:solidFill>
              <a:effectLst/>
              <a:latin typeface="+mn-lt"/>
              <a:ea typeface="+mn-ea"/>
              <a:cs typeface="+mn-cs"/>
            </a:rPr>
            <a:t>J'ai donc créer une autre BDD sur la feuille 'BD-15.12.13' qui est valable à partir du 15 décembre 2013 et dans laquelle les TS ont été mis à jour.</a:t>
          </a:r>
          <a:r>
            <a:rPr lang="fr-FR"/>
            <a:t/>
          </a:r>
          <a:br>
            <a:rPr lang="fr-FR"/>
          </a:br>
          <a:r>
            <a:rPr lang="fr-FR" sz="1100" b="0" i="0">
              <a:solidFill>
                <a:schemeClr val="lt1"/>
              </a:solidFill>
              <a:effectLst/>
              <a:latin typeface="+mn-lt"/>
              <a:ea typeface="+mn-ea"/>
              <a:cs typeface="+mn-cs"/>
            </a:rPr>
            <a:t>Comment faire pour qu'excel aille chercher les données dans la BDD 'BD-01.12.13' si la date dans laquelle j'entre le tour de service est avant le 15 décembre 2013, et dans la BDD '15.12.13' si la date est après ?</a:t>
          </a:r>
          <a:r>
            <a:rPr lang="fr-FR"/>
            <a:t/>
          </a:r>
          <a:br>
            <a:rPr lang="fr-FR"/>
          </a:br>
          <a:r>
            <a:rPr lang="fr-FR" sz="1100" b="0" i="0">
              <a:solidFill>
                <a:schemeClr val="lt1"/>
              </a:solidFill>
              <a:effectLst/>
              <a:latin typeface="+mn-lt"/>
              <a:ea typeface="+mn-ea"/>
              <a:cs typeface="+mn-cs"/>
            </a:rPr>
            <a:t>Sachant que dans le futur les tours de services changeront encore (normalement une fois par an mais peut-être plus). Donc, si je créé une nouvelle BDD sur une feuille appelée, par exemple, '20.06.14', excel devra puiser dans celle-ci dès le 20 juin 2014.</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0</xdr:row>
      <xdr:rowOff>0</xdr:rowOff>
    </xdr:from>
    <xdr:ext cx="8477250" cy="409576"/>
    <xdr:sp macro="" textlink="">
      <xdr:nvSpPr>
        <xdr:cNvPr id="2" name="ZoneTexte 1"/>
        <xdr:cNvSpPr txBox="1"/>
      </xdr:nvSpPr>
      <xdr:spPr>
        <a:xfrm>
          <a:off x="0" y="0"/>
          <a:ext cx="8477250" cy="409576"/>
        </a:xfrm>
        <a:prstGeom prst="rect">
          <a:avLst/>
        </a:prstGeom>
        <a:solidFill>
          <a:schemeClr val="tx1">
            <a:lumMod val="85000"/>
            <a:lumOff val="1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algn="ctr"/>
          <a:r>
            <a:rPr lang="fr-CH" sz="2800" b="1" i="1">
              <a:solidFill>
                <a:schemeClr val="bg1"/>
              </a:solidFill>
            </a:rPr>
            <a:t>Base de Données TS</a:t>
          </a:r>
          <a:r>
            <a:rPr lang="fr-CH" sz="2800" b="1" i="1" baseline="0">
              <a:solidFill>
                <a:schemeClr val="bg1"/>
              </a:solidFill>
            </a:rPr>
            <a:t> du 01/12/13 au 14/12/13</a:t>
          </a:r>
          <a:endParaRPr lang="fr-CH" sz="2800" b="1" i="1">
            <a:solidFill>
              <a:schemeClr val="bg1"/>
            </a:solidFill>
          </a:endParaRPr>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0</xdr:col>
      <xdr:colOff>9525</xdr:colOff>
      <xdr:row>0</xdr:row>
      <xdr:rowOff>19050</xdr:rowOff>
    </xdr:from>
    <xdr:ext cx="8477250" cy="409576"/>
    <xdr:sp macro="" textlink="">
      <xdr:nvSpPr>
        <xdr:cNvPr id="4" name="ZoneTexte 3"/>
        <xdr:cNvSpPr txBox="1"/>
      </xdr:nvSpPr>
      <xdr:spPr>
        <a:xfrm>
          <a:off x="9525" y="19050"/>
          <a:ext cx="8477250" cy="409576"/>
        </a:xfrm>
        <a:prstGeom prst="rect">
          <a:avLst/>
        </a:prstGeom>
        <a:solidFill>
          <a:schemeClr val="tx1">
            <a:lumMod val="85000"/>
            <a:lumOff val="1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algn="ctr"/>
          <a:r>
            <a:rPr lang="fr-CH" sz="2800" b="1" i="1">
              <a:solidFill>
                <a:schemeClr val="bg1"/>
              </a:solidFill>
            </a:rPr>
            <a:t>Base de Données TS</a:t>
          </a:r>
          <a:r>
            <a:rPr lang="fr-CH" sz="2800" b="1" i="1" baseline="0">
              <a:solidFill>
                <a:schemeClr val="bg1"/>
              </a:solidFill>
            </a:rPr>
            <a:t> dès le 15/12/13</a:t>
          </a:r>
          <a:endParaRPr lang="fr-CH" sz="2800" b="1" i="1">
            <a:solidFill>
              <a:schemeClr val="bg1"/>
            </a:solidFill>
          </a:endParaRPr>
        </a:p>
      </xdr:txBody>
    </xdr:sp>
    <xdr:clientData/>
  </xdr:oneCellAnchor>
</xdr:wsDr>
</file>

<file path=xl/tables/table1.xml><?xml version="1.0" encoding="utf-8"?>
<table xmlns="http://schemas.openxmlformats.org/spreadsheetml/2006/main" id="2" name="Tableau2" displayName="Tableau2" ref="A1:A28" totalsRowShown="0" headerRowDxfId="26" dataDxfId="25">
  <autoFilter ref="A1:A28"/>
  <tableColumns count="1">
    <tableColumn id="1" name="ListeTours" dataDxfId="24"/>
  </tableColumns>
  <tableStyleInfo name="TableStyleLight2" showFirstColumn="0" showLastColumn="0" showRowStripes="1" showColumnStripes="0"/>
</table>
</file>

<file path=xl/tables/table2.xml><?xml version="1.0" encoding="utf-8"?>
<table xmlns="http://schemas.openxmlformats.org/spreadsheetml/2006/main" id="1" name="Tableau1" displayName="Tableau1" ref="A1:J27" totalsRowShown="0" headerRowDxfId="23" dataDxfId="22">
  <autoFilter ref="A1:J27"/>
  <sortState ref="A2:J27">
    <sortCondition ref="A1:A27"/>
  </sortState>
  <tableColumns count="10">
    <tableColumn id="1" name="Tour" dataDxfId="21"/>
    <tableColumn id="2" name="T. Travail" dataDxfId="20"/>
    <tableColumn id="13" name="T. Dû" dataDxfId="19"/>
    <tableColumn id="3" name="Diff. à 410" dataDxfId="18"/>
    <tableColumn id="14" name="Repos" dataDxfId="17"/>
    <tableColumn id="15" name="Vacances" dataDxfId="16"/>
    <tableColumn id="4" name="H. Nuit" dataDxfId="15"/>
    <tableColumn id="16" name="H. Dim." dataDxfId="14"/>
    <tableColumn id="5" name="Repas" dataDxfId="13"/>
    <tableColumn id="7" name="Indem. KM" dataDxfId="12"/>
  </tableColumns>
  <tableStyleInfo name="TableStyleMedium15" showFirstColumn="0" showLastColumn="0" showRowStripes="1" showColumnStripes="0"/>
</table>
</file>

<file path=xl/tables/table3.xml><?xml version="1.0" encoding="utf-8"?>
<table xmlns="http://schemas.openxmlformats.org/spreadsheetml/2006/main" id="4" name="Tableau15" displayName="Tableau15" ref="A1:J27" totalsRowShown="0" headerRowDxfId="11" dataDxfId="10">
  <autoFilter ref="A1:J27"/>
  <sortState ref="A2:J30">
    <sortCondition ref="A1:A30"/>
  </sortState>
  <tableColumns count="10">
    <tableColumn id="1" name="Tour" dataDxfId="9"/>
    <tableColumn id="2" name="T. Travail" dataDxfId="8"/>
    <tableColumn id="13" name="T. Dû" dataDxfId="7"/>
    <tableColumn id="3" name="Diff. à 410" dataDxfId="6"/>
    <tableColumn id="14" name="Repos" dataDxfId="5"/>
    <tableColumn id="15" name="Vacances" dataDxfId="4"/>
    <tableColumn id="4" name="H. Nuit" dataDxfId="3"/>
    <tableColumn id="16" name="H. Dim." dataDxfId="2"/>
    <tableColumn id="5" name="Repas" dataDxfId="1"/>
    <tableColumn id="7" name="Indem. KM" dataDxfId="0"/>
  </tableColumns>
  <tableStyleInfo name="TableStyleMedium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40"/>
  <sheetViews>
    <sheetView workbookViewId="0">
      <pane ySplit="1" topLeftCell="A2" activePane="bottomLeft" state="frozen"/>
      <selection pane="bottomLeft" activeCell="C2" sqref="C2"/>
    </sheetView>
  </sheetViews>
  <sheetFormatPr baseColWidth="10" defaultRowHeight="15" x14ac:dyDescent="0.25"/>
  <cols>
    <col min="1" max="1" width="6.7109375" style="7" customWidth="1"/>
    <col min="2" max="2" width="10.28515625" style="10" customWidth="1"/>
    <col min="3" max="11" width="10.28515625" customWidth="1"/>
    <col min="12" max="12" width="34" style="3" customWidth="1"/>
    <col min="13" max="13" width="7.7109375" style="13" customWidth="1"/>
    <col min="14" max="14" width="15.5703125" style="3" customWidth="1"/>
    <col min="15" max="15" width="4" customWidth="1"/>
  </cols>
  <sheetData>
    <row r="1" spans="1:15" s="4" customFormat="1" ht="50.1" customHeight="1" x14ac:dyDescent="0.35">
      <c r="A1" s="8" t="s">
        <v>1</v>
      </c>
      <c r="B1" s="8" t="s">
        <v>0</v>
      </c>
      <c r="C1" s="8" t="s">
        <v>7</v>
      </c>
      <c r="D1" s="8" t="s">
        <v>8</v>
      </c>
      <c r="E1" s="8" t="s">
        <v>9</v>
      </c>
      <c r="F1" s="8" t="s">
        <v>3</v>
      </c>
      <c r="G1" s="8" t="s">
        <v>10</v>
      </c>
      <c r="H1" s="8" t="s">
        <v>4</v>
      </c>
      <c r="I1" s="8" t="s">
        <v>5</v>
      </c>
      <c r="J1" s="8" t="s">
        <v>6</v>
      </c>
      <c r="K1" s="8" t="s">
        <v>11</v>
      </c>
      <c r="L1" s="8" t="s">
        <v>12</v>
      </c>
      <c r="M1" s="6"/>
      <c r="N1" s="11" t="s">
        <v>14</v>
      </c>
    </row>
    <row r="2" spans="1:15" x14ac:dyDescent="0.25">
      <c r="A2" s="9">
        <v>1</v>
      </c>
      <c r="B2" s="20">
        <v>900</v>
      </c>
      <c r="C2" s="14">
        <f>VLOOKUP(B2,'BD-01-12-13'!A:J,2,FALSE)</f>
        <v>0</v>
      </c>
      <c r="D2" s="14">
        <f>VLOOKUP(B2,'BD-01-12-13'!A:J,3,FALSE)</f>
        <v>0</v>
      </c>
      <c r="E2" s="14">
        <f>VLOOKUP(B2,'BD-01-12-13'!A:J,4,FALSE)</f>
        <v>0</v>
      </c>
      <c r="F2" s="14">
        <f>VLOOKUP(B2,'BD-01-12-13'!A:J,5,FALSE)</f>
        <v>1</v>
      </c>
      <c r="G2" s="14">
        <f>VLOOKUP(B2,'BD-01-12-13'!A:J,6,FALSE)</f>
        <v>0</v>
      </c>
      <c r="H2" s="14">
        <f>VLOOKUP(B2,'BD-01-12-13'!A:J,7,FALSE)</f>
        <v>0</v>
      </c>
      <c r="I2" s="14">
        <f>VLOOKUP(B2,'BD-01-12-13'!A:J,8,FALSE)</f>
        <v>0</v>
      </c>
      <c r="J2" s="14">
        <f>VLOOKUP(B2,'BD-01-12-13'!A:J,9,FALSE)</f>
        <v>0</v>
      </c>
      <c r="K2" s="18"/>
      <c r="L2" s="19"/>
      <c r="M2" s="5"/>
      <c r="N2" s="12" t="s">
        <v>5</v>
      </c>
      <c r="O2" s="2">
        <v>7</v>
      </c>
    </row>
    <row r="3" spans="1:15" x14ac:dyDescent="0.25">
      <c r="A3" s="9">
        <v>2</v>
      </c>
      <c r="B3" s="20">
        <v>102</v>
      </c>
      <c r="C3" s="14">
        <f>VLOOKUP(B3,'BD-01-12-13'!A:J,2,FALSE)</f>
        <v>437</v>
      </c>
      <c r="D3" s="14">
        <f>VLOOKUP(B3,'BD-01-12-13'!A:J,3,FALSE)</f>
        <v>410</v>
      </c>
      <c r="E3" s="14">
        <f>VLOOKUP(B3,'BD-01-12-13'!A:J,4,FALSE)</f>
        <v>27</v>
      </c>
      <c r="F3" s="14">
        <f>VLOOKUP(B3,'BD-01-12-13'!A:J,5,FALSE)</f>
        <v>0</v>
      </c>
      <c r="G3" s="14">
        <f>VLOOKUP(B3,'BD-01-12-13'!A:J,6,FALSE)</f>
        <v>0</v>
      </c>
      <c r="H3" s="14">
        <f>VLOOKUP(B3,'BD-01-12-13'!A:J,7,FALSE)</f>
        <v>2</v>
      </c>
      <c r="I3" s="14">
        <f>VLOOKUP(B3,'BD-01-12-13'!A:J,8,FALSE)</f>
        <v>0</v>
      </c>
      <c r="J3" s="14">
        <f>VLOOKUP(B3,'BD-01-12-13'!A:J,9,FALSE)</f>
        <v>0</v>
      </c>
      <c r="K3" s="18"/>
      <c r="L3" s="19"/>
      <c r="M3" s="5"/>
      <c r="N3" s="12" t="s">
        <v>6</v>
      </c>
      <c r="O3" s="2">
        <v>3</v>
      </c>
    </row>
    <row r="4" spans="1:15" x14ac:dyDescent="0.25">
      <c r="A4" s="9">
        <v>3</v>
      </c>
      <c r="B4" s="20">
        <v>107</v>
      </c>
      <c r="C4" s="14">
        <f>VLOOKUP(B4,'BD-01-12-13'!A:J,2,FALSE)</f>
        <v>497</v>
      </c>
      <c r="D4" s="14">
        <f>VLOOKUP(B4,'BD-01-12-13'!A:J,3,FALSE)</f>
        <v>410</v>
      </c>
      <c r="E4" s="14">
        <f>VLOOKUP(B4,'BD-01-12-13'!A:J,4,FALSE)</f>
        <v>87</v>
      </c>
      <c r="F4" s="14">
        <f>VLOOKUP(B4,'BD-01-12-13'!A:J,5,FALSE)</f>
        <v>0</v>
      </c>
      <c r="G4" s="14">
        <f>VLOOKUP(B4,'BD-01-12-13'!A:J,6,FALSE)</f>
        <v>0</v>
      </c>
      <c r="H4" s="14">
        <f>VLOOKUP(B4,'BD-01-12-13'!A:J,7,FALSE)</f>
        <v>0</v>
      </c>
      <c r="I4" s="14">
        <f>VLOOKUP(B4,'BD-01-12-13'!A:J,8,FALSE)</f>
        <v>0</v>
      </c>
      <c r="J4" s="14">
        <f>VLOOKUP(B4,'BD-01-12-13'!A:J,9,FALSE)</f>
        <v>0</v>
      </c>
      <c r="K4" s="18"/>
      <c r="L4" s="19"/>
      <c r="M4" s="5"/>
    </row>
    <row r="5" spans="1:15" x14ac:dyDescent="0.25">
      <c r="A5" s="9">
        <v>4</v>
      </c>
      <c r="B5" s="20">
        <v>102</v>
      </c>
      <c r="C5" s="14">
        <f>VLOOKUP(B5,'BD-01-12-13'!A:J,2,FALSE)</f>
        <v>437</v>
      </c>
      <c r="D5" s="14">
        <f>VLOOKUP(B5,'BD-01-12-13'!A:J,3,FALSE)</f>
        <v>410</v>
      </c>
      <c r="E5" s="14">
        <f>VLOOKUP(B5,'BD-01-12-13'!A:J,4,FALSE)</f>
        <v>27</v>
      </c>
      <c r="F5" s="14">
        <f>VLOOKUP(B5,'BD-01-12-13'!A:J,5,FALSE)</f>
        <v>0</v>
      </c>
      <c r="G5" s="14">
        <f>VLOOKUP(B5,'BD-01-12-13'!A:J,6,FALSE)</f>
        <v>0</v>
      </c>
      <c r="H5" s="14">
        <f>VLOOKUP(B5,'BD-01-12-13'!A:J,7,FALSE)</f>
        <v>2</v>
      </c>
      <c r="I5" s="14">
        <f>VLOOKUP(B5,'BD-01-12-13'!A:J,8,FALSE)</f>
        <v>0</v>
      </c>
      <c r="J5" s="14">
        <f>VLOOKUP(B5,'BD-01-12-13'!A:J,9,FALSE)</f>
        <v>0</v>
      </c>
      <c r="K5" s="18"/>
      <c r="L5" s="19"/>
      <c r="M5" s="5"/>
    </row>
    <row r="6" spans="1:15" x14ac:dyDescent="0.25">
      <c r="A6" s="9">
        <v>5</v>
      </c>
      <c r="B6" s="20">
        <v>101</v>
      </c>
      <c r="C6" s="14">
        <f>VLOOKUP(B6,'BD-01-12-13'!A:J,2,FALSE)</f>
        <v>455</v>
      </c>
      <c r="D6" s="14">
        <f>VLOOKUP(B6,'BD-01-12-13'!A:J,3,FALSE)</f>
        <v>410</v>
      </c>
      <c r="E6" s="14">
        <f>VLOOKUP(B6,'BD-01-12-13'!A:J,4,FALSE)</f>
        <v>45</v>
      </c>
      <c r="F6" s="14">
        <f>VLOOKUP(B6,'BD-01-12-13'!A:J,5,FALSE)</f>
        <v>0</v>
      </c>
      <c r="G6" s="14">
        <f>VLOOKUP(B6,'BD-01-12-13'!A:J,6,FALSE)</f>
        <v>0</v>
      </c>
      <c r="H6" s="14">
        <f>VLOOKUP(B6,'BD-01-12-13'!A:J,7,FALSE)</f>
        <v>2</v>
      </c>
      <c r="I6" s="14">
        <f>VLOOKUP(B6,'BD-01-12-13'!A:J,8,FALSE)</f>
        <v>0</v>
      </c>
      <c r="J6" s="14">
        <f>VLOOKUP(B6,'BD-01-12-13'!A:J,9,FALSE)</f>
        <v>0</v>
      </c>
      <c r="K6" s="18"/>
      <c r="L6" s="19"/>
      <c r="M6" s="5"/>
    </row>
    <row r="7" spans="1:15" x14ac:dyDescent="0.25">
      <c r="A7" s="9">
        <v>6</v>
      </c>
      <c r="B7" s="20">
        <v>901</v>
      </c>
      <c r="C7" s="14">
        <f>VLOOKUP(B7,'BD-01-12-13'!A:J,2,FALSE)</f>
        <v>0</v>
      </c>
      <c r="D7" s="14">
        <f>VLOOKUP(B7,'BD-01-12-13'!A:J,3,FALSE)</f>
        <v>410</v>
      </c>
      <c r="E7" s="14">
        <f>VLOOKUP(B7,'BD-01-12-13'!A:J,4,FALSE)</f>
        <v>-410</v>
      </c>
      <c r="F7" s="14">
        <f>VLOOKUP(B7,'BD-01-12-13'!A:J,5,FALSE)</f>
        <v>0</v>
      </c>
      <c r="G7" s="14">
        <f>VLOOKUP(B7,'BD-01-12-13'!A:J,6,FALSE)</f>
        <v>0</v>
      </c>
      <c r="H7" s="14">
        <f>VLOOKUP(B7,'BD-01-12-13'!A:J,7,FALSE)</f>
        <v>0</v>
      </c>
      <c r="I7" s="14">
        <f>VLOOKUP(B7,'BD-01-12-13'!A:J,8,FALSE)</f>
        <v>0</v>
      </c>
      <c r="J7" s="14">
        <f>VLOOKUP(B7,'BD-01-12-13'!A:J,9,FALSE)</f>
        <v>0</v>
      </c>
      <c r="K7" s="18"/>
      <c r="L7" s="19"/>
      <c r="M7" s="5"/>
    </row>
    <row r="8" spans="1:15" x14ac:dyDescent="0.25">
      <c r="A8" s="9">
        <v>7</v>
      </c>
      <c r="B8" s="20">
        <v>900</v>
      </c>
      <c r="C8" s="14">
        <f>VLOOKUP(B8,'BD-01-12-13'!A:J,2,FALSE)</f>
        <v>0</v>
      </c>
      <c r="D8" s="14">
        <f>VLOOKUP(B8,'BD-01-12-13'!A:J,3,FALSE)</f>
        <v>0</v>
      </c>
      <c r="E8" s="14">
        <f>VLOOKUP(B8,'BD-01-12-13'!A:J,4,FALSE)</f>
        <v>0</v>
      </c>
      <c r="F8" s="14">
        <f>VLOOKUP(B8,'BD-01-12-13'!A:J,5,FALSE)</f>
        <v>1</v>
      </c>
      <c r="G8" s="14">
        <f>VLOOKUP(B8,'BD-01-12-13'!A:J,6,FALSE)</f>
        <v>0</v>
      </c>
      <c r="H8" s="14">
        <f>VLOOKUP(B8,'BD-01-12-13'!A:J,7,FALSE)</f>
        <v>0</v>
      </c>
      <c r="I8" s="14">
        <f>VLOOKUP(B8,'BD-01-12-13'!A:J,8,FALSE)</f>
        <v>0</v>
      </c>
      <c r="J8" s="14">
        <f>VLOOKUP(B8,'BD-01-12-13'!A:J,9,FALSE)</f>
        <v>0</v>
      </c>
      <c r="K8" s="18"/>
      <c r="L8" s="19"/>
      <c r="M8" s="5"/>
    </row>
    <row r="9" spans="1:15" x14ac:dyDescent="0.25">
      <c r="A9" s="9">
        <v>8</v>
      </c>
      <c r="B9" s="20">
        <v>900</v>
      </c>
      <c r="C9" s="14">
        <f>VLOOKUP(B9,'BD-01-12-13'!A:J,2,FALSE)</f>
        <v>0</v>
      </c>
      <c r="D9" s="14">
        <f>VLOOKUP(B9,'BD-01-12-13'!A:J,3,FALSE)</f>
        <v>0</v>
      </c>
      <c r="E9" s="14">
        <f>VLOOKUP(B9,'BD-01-12-13'!A:J,4,FALSE)</f>
        <v>0</v>
      </c>
      <c r="F9" s="14">
        <f>VLOOKUP(B9,'BD-01-12-13'!A:J,5,FALSE)</f>
        <v>1</v>
      </c>
      <c r="G9" s="14">
        <f>VLOOKUP(B9,'BD-01-12-13'!A:J,6,FALSE)</f>
        <v>0</v>
      </c>
      <c r="H9" s="14">
        <f>VLOOKUP(B9,'BD-01-12-13'!A:J,7,FALSE)</f>
        <v>0</v>
      </c>
      <c r="I9" s="14">
        <f>VLOOKUP(B9,'BD-01-12-13'!A:J,8,FALSE)</f>
        <v>0</v>
      </c>
      <c r="J9" s="14">
        <f>VLOOKUP(B9,'BD-01-12-13'!A:J,9,FALSE)</f>
        <v>0</v>
      </c>
      <c r="K9" s="18"/>
      <c r="L9" s="19"/>
      <c r="M9" s="5"/>
    </row>
    <row r="10" spans="1:15" x14ac:dyDescent="0.25">
      <c r="A10" s="9">
        <v>9</v>
      </c>
      <c r="B10" s="20">
        <v>107</v>
      </c>
      <c r="C10" s="14">
        <f>VLOOKUP(B10,'BD-01-12-13'!A:J,2,FALSE)</f>
        <v>497</v>
      </c>
      <c r="D10" s="14">
        <f>VLOOKUP(B10,'BD-01-12-13'!A:J,3,FALSE)</f>
        <v>410</v>
      </c>
      <c r="E10" s="14">
        <f>VLOOKUP(B10,'BD-01-12-13'!A:J,4,FALSE)</f>
        <v>87</v>
      </c>
      <c r="F10" s="14">
        <f>VLOOKUP(B10,'BD-01-12-13'!A:J,5,FALSE)</f>
        <v>0</v>
      </c>
      <c r="G10" s="14">
        <f>VLOOKUP(B10,'BD-01-12-13'!A:J,6,FALSE)</f>
        <v>0</v>
      </c>
      <c r="H10" s="14">
        <f>VLOOKUP(B10,'BD-01-12-13'!A:J,7,FALSE)</f>
        <v>0</v>
      </c>
      <c r="I10" s="14">
        <f>VLOOKUP(B10,'BD-01-12-13'!A:J,8,FALSE)</f>
        <v>0</v>
      </c>
      <c r="J10" s="14">
        <f>VLOOKUP(B10,'BD-01-12-13'!A:J,9,FALSE)</f>
        <v>0</v>
      </c>
      <c r="K10" s="18"/>
      <c r="L10" s="19"/>
      <c r="M10" s="5"/>
    </row>
    <row r="11" spans="1:15" x14ac:dyDescent="0.25">
      <c r="A11" s="9">
        <v>10</v>
      </c>
      <c r="B11" s="20">
        <v>105</v>
      </c>
      <c r="C11" s="14">
        <f>VLOOKUP(B11,'BD-01-12-13'!A:J,2,FALSE)</f>
        <v>436</v>
      </c>
      <c r="D11" s="14">
        <f>VLOOKUP(B11,'BD-01-12-13'!A:J,3,FALSE)</f>
        <v>410</v>
      </c>
      <c r="E11" s="14">
        <f>VLOOKUP(B11,'BD-01-12-13'!A:J,4,FALSE)</f>
        <v>26</v>
      </c>
      <c r="F11" s="14">
        <f>VLOOKUP(B11,'BD-01-12-13'!A:J,5,FALSE)</f>
        <v>0</v>
      </c>
      <c r="G11" s="14">
        <f>VLOOKUP(B11,'BD-01-12-13'!A:J,6,FALSE)</f>
        <v>0</v>
      </c>
      <c r="H11" s="14">
        <f>VLOOKUP(B11,'BD-01-12-13'!A:J,7,FALSE)</f>
        <v>1</v>
      </c>
      <c r="I11" s="14">
        <f>VLOOKUP(B11,'BD-01-12-13'!A:J,8,FALSE)</f>
        <v>0</v>
      </c>
      <c r="J11" s="14">
        <f>VLOOKUP(B11,'BD-01-12-13'!A:J,9,FALSE)</f>
        <v>0</v>
      </c>
      <c r="K11" s="18"/>
      <c r="L11" s="19"/>
      <c r="M11" s="5"/>
    </row>
    <row r="12" spans="1:15" x14ac:dyDescent="0.25">
      <c r="A12" s="9">
        <v>11</v>
      </c>
      <c r="B12" s="21" t="s">
        <v>2</v>
      </c>
      <c r="C12" s="14" t="e">
        <f>VLOOKUP(B12,'BD-01-12-13'!A:J,2,FALSE)</f>
        <v>#N/A</v>
      </c>
      <c r="D12" s="14" t="e">
        <f>VLOOKUP(B12,'BD-01-12-13'!A:J,3,FALSE)</f>
        <v>#N/A</v>
      </c>
      <c r="E12" s="14" t="e">
        <f>VLOOKUP(B12,'BD-01-12-13'!A:J,4,FALSE)</f>
        <v>#N/A</v>
      </c>
      <c r="F12" s="14" t="e">
        <f>VLOOKUP(B12,'BD-01-12-13'!A:J,5,FALSE)</f>
        <v>#N/A</v>
      </c>
      <c r="G12" s="14" t="e">
        <f>VLOOKUP(B12,'BD-01-12-13'!A:J,6,FALSE)</f>
        <v>#N/A</v>
      </c>
      <c r="H12" s="14" t="e">
        <f>VLOOKUP(B12,'BD-01-12-13'!A:J,7,FALSE)</f>
        <v>#N/A</v>
      </c>
      <c r="I12" s="14" t="e">
        <f>VLOOKUP(B12,'BD-01-12-13'!A:J,8,FALSE)</f>
        <v>#N/A</v>
      </c>
      <c r="J12" s="14" t="e">
        <f>VLOOKUP(B12,'BD-01-12-13'!A:J,9,FALSE)</f>
        <v>#N/A</v>
      </c>
      <c r="K12" s="18"/>
      <c r="L12" s="19"/>
      <c r="M12" s="5"/>
    </row>
    <row r="13" spans="1:15" x14ac:dyDescent="0.25">
      <c r="A13" s="9">
        <v>12</v>
      </c>
      <c r="B13" s="21" t="s">
        <v>2</v>
      </c>
      <c r="C13" s="14" t="e">
        <f>VLOOKUP(B13,'BD-01-12-13'!A:J,2,FALSE)</f>
        <v>#N/A</v>
      </c>
      <c r="D13" s="14" t="e">
        <f>VLOOKUP(B13,'BD-01-12-13'!A:J,3,FALSE)</f>
        <v>#N/A</v>
      </c>
      <c r="E13" s="14" t="e">
        <f>VLOOKUP(B13,'BD-01-12-13'!A:J,4,FALSE)</f>
        <v>#N/A</v>
      </c>
      <c r="F13" s="14" t="e">
        <f>VLOOKUP(B13,'BD-01-12-13'!A:J,5,FALSE)</f>
        <v>#N/A</v>
      </c>
      <c r="G13" s="14" t="e">
        <f>VLOOKUP(B13,'BD-01-12-13'!A:J,6,FALSE)</f>
        <v>#N/A</v>
      </c>
      <c r="H13" s="14" t="e">
        <f>VLOOKUP(B13,'BD-01-12-13'!A:J,7,FALSE)</f>
        <v>#N/A</v>
      </c>
      <c r="I13" s="14" t="e">
        <f>VLOOKUP(B13,'BD-01-12-13'!A:J,8,FALSE)</f>
        <v>#N/A</v>
      </c>
      <c r="J13" s="14" t="e">
        <f>VLOOKUP(B13,'BD-01-12-13'!A:J,9,FALSE)</f>
        <v>#N/A</v>
      </c>
      <c r="K13" s="18"/>
      <c r="L13" s="19"/>
      <c r="M13" s="5"/>
    </row>
    <row r="14" spans="1:15" x14ac:dyDescent="0.25">
      <c r="A14" s="9">
        <v>13</v>
      </c>
      <c r="B14" s="20">
        <v>159</v>
      </c>
      <c r="C14" s="14">
        <f>VLOOKUP(B14,'BD-01-12-13'!A:J,2,FALSE)</f>
        <v>563</v>
      </c>
      <c r="D14" s="14">
        <f>VLOOKUP(B14,'BD-01-12-13'!A:J,3,FALSE)</f>
        <v>410</v>
      </c>
      <c r="E14" s="14">
        <f>VLOOKUP(B14,'BD-01-12-13'!A:J,4,FALSE)</f>
        <v>153</v>
      </c>
      <c r="F14" s="14">
        <f>VLOOKUP(B14,'BD-01-12-13'!A:J,5,FALSE)</f>
        <v>0</v>
      </c>
      <c r="G14" s="14">
        <f>VLOOKUP(B14,'BD-01-12-13'!A:J,6,FALSE)</f>
        <v>0</v>
      </c>
      <c r="H14" s="14">
        <f>VLOOKUP(B14,'BD-01-12-13'!A:J,7,FALSE)</f>
        <v>4</v>
      </c>
      <c r="I14" s="14">
        <f>VLOOKUP(B14,'BD-01-12-13'!A:J,8,FALSE)</f>
        <v>0</v>
      </c>
      <c r="J14" s="14">
        <f>VLOOKUP(B14,'BD-01-12-13'!A:J,9,FALSE)</f>
        <v>0</v>
      </c>
      <c r="K14" s="18"/>
      <c r="L14" s="19"/>
      <c r="M14" s="5"/>
    </row>
    <row r="15" spans="1:15" x14ac:dyDescent="0.25">
      <c r="A15" s="9">
        <v>14</v>
      </c>
      <c r="B15" s="20">
        <v>901</v>
      </c>
      <c r="C15" s="14">
        <f>VLOOKUP(B15,'BD-01-12-13'!A:J,2,FALSE)</f>
        <v>0</v>
      </c>
      <c r="D15" s="14">
        <f>VLOOKUP(B15,'BD-01-12-13'!A:J,3,FALSE)</f>
        <v>410</v>
      </c>
      <c r="E15" s="14">
        <f>VLOOKUP(B15,'BD-01-12-13'!A:J,4,FALSE)</f>
        <v>-410</v>
      </c>
      <c r="F15" s="14">
        <f>VLOOKUP(B15,'BD-01-12-13'!A:J,5,FALSE)</f>
        <v>0</v>
      </c>
      <c r="G15" s="14">
        <f>VLOOKUP(B15,'BD-01-12-13'!A:J,6,FALSE)</f>
        <v>0</v>
      </c>
      <c r="H15" s="14">
        <f>VLOOKUP(B15,'BD-01-12-13'!A:J,7,FALSE)</f>
        <v>0</v>
      </c>
      <c r="I15" s="14">
        <f>VLOOKUP(B15,'BD-01-12-13'!A:J,8,FALSE)</f>
        <v>0</v>
      </c>
      <c r="J15" s="14">
        <f>VLOOKUP(B15,'BD-01-12-13'!A:J,9,FALSE)</f>
        <v>0</v>
      </c>
      <c r="K15" s="18"/>
      <c r="L15" s="19"/>
      <c r="M15" s="5"/>
    </row>
    <row r="16" spans="1:15" x14ac:dyDescent="0.25">
      <c r="A16" s="9">
        <v>15</v>
      </c>
      <c r="B16" s="20">
        <v>900</v>
      </c>
      <c r="C16" s="14">
        <f>VLOOKUP(B16,'BD-01-12-13'!A:J,2,FALSE)</f>
        <v>0</v>
      </c>
      <c r="D16" s="14">
        <f>VLOOKUP(B16,'BD-01-12-13'!A:J,3,FALSE)</f>
        <v>0</v>
      </c>
      <c r="E16" s="14">
        <f>VLOOKUP(B16,'BD-01-12-13'!A:J,4,FALSE)</f>
        <v>0</v>
      </c>
      <c r="F16" s="14">
        <f>VLOOKUP(B16,'BD-01-12-13'!A:J,5,FALSE)</f>
        <v>1</v>
      </c>
      <c r="G16" s="14">
        <f>VLOOKUP(B16,'BD-01-12-13'!A:J,6,FALSE)</f>
        <v>0</v>
      </c>
      <c r="H16" s="14">
        <f>VLOOKUP(B16,'BD-01-12-13'!A:J,7,FALSE)</f>
        <v>0</v>
      </c>
      <c r="I16" s="14">
        <f>VLOOKUP(B16,'BD-01-12-13'!A:J,8,FALSE)</f>
        <v>0</v>
      </c>
      <c r="J16" s="14">
        <f>VLOOKUP(B16,'BD-01-12-13'!A:J,9,FALSE)</f>
        <v>0</v>
      </c>
      <c r="K16" s="18"/>
      <c r="L16" s="19"/>
      <c r="M16" s="5"/>
    </row>
    <row r="17" spans="1:13" x14ac:dyDescent="0.25">
      <c r="A17" s="9">
        <v>16</v>
      </c>
      <c r="B17" s="20">
        <v>110</v>
      </c>
      <c r="C17" s="14">
        <f>VLOOKUP(B17,'BD-01-12-13'!A:J,2,FALSE)</f>
        <v>450</v>
      </c>
      <c r="D17" s="14">
        <f>VLOOKUP(B17,'BD-01-12-13'!A:J,3,FALSE)</f>
        <v>410</v>
      </c>
      <c r="E17" s="14">
        <f>VLOOKUP(B17,'BD-01-12-13'!A:J,4,FALSE)</f>
        <v>40</v>
      </c>
      <c r="F17" s="14">
        <f>VLOOKUP(B17,'BD-01-12-13'!A:J,5,FALSE)</f>
        <v>0</v>
      </c>
      <c r="G17" s="14">
        <f>VLOOKUP(B17,'BD-01-12-13'!A:J,6,FALSE)</f>
        <v>0</v>
      </c>
      <c r="H17" s="14">
        <f>VLOOKUP(B17,'BD-01-12-13'!A:J,7,FALSE)</f>
        <v>2</v>
      </c>
      <c r="I17" s="14">
        <f>VLOOKUP(B17,'BD-01-12-13'!A:J,8,FALSE)</f>
        <v>0</v>
      </c>
      <c r="J17" s="14">
        <f>VLOOKUP(B17,'BD-01-12-13'!A:J,9,FALSE)</f>
        <v>0</v>
      </c>
      <c r="K17" s="18"/>
      <c r="L17" s="19"/>
      <c r="M17" s="5"/>
    </row>
    <row r="18" spans="1:13" x14ac:dyDescent="0.25">
      <c r="A18" s="9">
        <v>17</v>
      </c>
      <c r="B18" s="20">
        <v>110</v>
      </c>
      <c r="C18" s="14">
        <f>VLOOKUP(B18,'BD-01-12-13'!A:J,2,FALSE)</f>
        <v>450</v>
      </c>
      <c r="D18" s="14">
        <f>VLOOKUP(B18,'BD-01-12-13'!A:J,3,FALSE)</f>
        <v>410</v>
      </c>
      <c r="E18" s="14">
        <f>VLOOKUP(B18,'BD-01-12-13'!A:J,4,FALSE)</f>
        <v>40</v>
      </c>
      <c r="F18" s="14">
        <f>VLOOKUP(B18,'BD-01-12-13'!A:J,5,FALSE)</f>
        <v>0</v>
      </c>
      <c r="G18" s="14">
        <f>VLOOKUP(B18,'BD-01-12-13'!A:J,6,FALSE)</f>
        <v>0</v>
      </c>
      <c r="H18" s="14">
        <f>VLOOKUP(B18,'BD-01-12-13'!A:J,7,FALSE)</f>
        <v>2</v>
      </c>
      <c r="I18" s="14">
        <f>VLOOKUP(B18,'BD-01-12-13'!A:J,8,FALSE)</f>
        <v>0</v>
      </c>
      <c r="J18" s="14">
        <f>VLOOKUP(B18,'BD-01-12-13'!A:J,9,FALSE)</f>
        <v>0</v>
      </c>
      <c r="K18" s="18"/>
      <c r="L18" s="19"/>
      <c r="M18" s="5"/>
    </row>
    <row r="19" spans="1:13" x14ac:dyDescent="0.25">
      <c r="A19" s="9">
        <v>18</v>
      </c>
      <c r="B19" s="20">
        <v>108</v>
      </c>
      <c r="C19" s="14">
        <f>VLOOKUP(B19,'BD-01-12-13'!A:J,2,FALSE)</f>
        <v>492</v>
      </c>
      <c r="D19" s="14">
        <f>VLOOKUP(B19,'BD-01-12-13'!A:J,3,FALSE)</f>
        <v>410</v>
      </c>
      <c r="E19" s="14">
        <f>VLOOKUP(B19,'BD-01-12-13'!A:J,4,FALSE)</f>
        <v>82</v>
      </c>
      <c r="F19" s="14">
        <f>VLOOKUP(B19,'BD-01-12-13'!A:J,5,FALSE)</f>
        <v>0</v>
      </c>
      <c r="G19" s="14">
        <f>VLOOKUP(B19,'BD-01-12-13'!A:J,6,FALSE)</f>
        <v>0</v>
      </c>
      <c r="H19" s="14">
        <f>VLOOKUP(B19,'BD-01-12-13'!A:J,7,FALSE)</f>
        <v>1</v>
      </c>
      <c r="I19" s="14">
        <f>VLOOKUP(B19,'BD-01-12-13'!A:J,8,FALSE)</f>
        <v>0</v>
      </c>
      <c r="J19" s="14">
        <f>VLOOKUP(B19,'BD-01-12-13'!A:J,9,FALSE)</f>
        <v>0</v>
      </c>
      <c r="K19" s="18"/>
      <c r="L19" s="19"/>
      <c r="M19" s="5"/>
    </row>
    <row r="20" spans="1:13" x14ac:dyDescent="0.25">
      <c r="A20" s="9">
        <v>19</v>
      </c>
      <c r="B20" s="20">
        <v>104</v>
      </c>
      <c r="C20" s="14">
        <f>VLOOKUP(B20,'BD-01-12-13'!A:J,2,FALSE)</f>
        <v>517</v>
      </c>
      <c r="D20" s="14">
        <f>VLOOKUP(B20,'BD-01-12-13'!A:J,3,FALSE)</f>
        <v>410</v>
      </c>
      <c r="E20" s="14">
        <f>VLOOKUP(B20,'BD-01-12-13'!A:J,4,FALSE)</f>
        <v>107</v>
      </c>
      <c r="F20" s="14">
        <f>VLOOKUP(B20,'BD-01-12-13'!A:J,5,FALSE)</f>
        <v>0</v>
      </c>
      <c r="G20" s="14">
        <f>VLOOKUP(B20,'BD-01-12-13'!A:J,6,FALSE)</f>
        <v>0</v>
      </c>
      <c r="H20" s="14">
        <f>VLOOKUP(B20,'BD-01-12-13'!A:J,7,FALSE)</f>
        <v>1</v>
      </c>
      <c r="I20" s="14">
        <f>VLOOKUP(B20,'BD-01-12-13'!A:J,8,FALSE)</f>
        <v>0</v>
      </c>
      <c r="J20" s="14">
        <f>VLOOKUP(B20,'BD-01-12-13'!A:J,9,FALSE)</f>
        <v>0</v>
      </c>
      <c r="K20" s="18"/>
      <c r="L20" s="19"/>
      <c r="M20" s="5"/>
    </row>
    <row r="21" spans="1:13" x14ac:dyDescent="0.25">
      <c r="A21" s="9">
        <v>20</v>
      </c>
      <c r="B21" s="20">
        <v>105</v>
      </c>
      <c r="C21" s="14">
        <f>VLOOKUP(B21,'BD-01-12-13'!A:J,2,FALSE)</f>
        <v>436</v>
      </c>
      <c r="D21" s="14">
        <f>VLOOKUP(B21,'BD-01-12-13'!A:J,3,FALSE)</f>
        <v>410</v>
      </c>
      <c r="E21" s="14">
        <f>VLOOKUP(B21,'BD-01-12-13'!A:J,4,FALSE)</f>
        <v>26</v>
      </c>
      <c r="F21" s="14">
        <f>VLOOKUP(B21,'BD-01-12-13'!A:J,5,FALSE)</f>
        <v>0</v>
      </c>
      <c r="G21" s="14">
        <f>VLOOKUP(B21,'BD-01-12-13'!A:J,6,FALSE)</f>
        <v>0</v>
      </c>
      <c r="H21" s="14">
        <f>VLOOKUP(B21,'BD-01-12-13'!A:J,7,FALSE)</f>
        <v>1</v>
      </c>
      <c r="I21" s="14">
        <f>VLOOKUP(B21,'BD-01-12-13'!A:J,8,FALSE)</f>
        <v>0</v>
      </c>
      <c r="J21" s="14">
        <f>VLOOKUP(B21,'BD-01-12-13'!A:J,9,FALSE)</f>
        <v>0</v>
      </c>
      <c r="K21" s="18"/>
      <c r="L21" s="19"/>
      <c r="M21" s="5"/>
    </row>
    <row r="22" spans="1:13" x14ac:dyDescent="0.25">
      <c r="A22" s="9">
        <v>21</v>
      </c>
      <c r="B22" s="20">
        <v>162</v>
      </c>
      <c r="C22" s="14">
        <f>VLOOKUP(B22,'BD-01-12-13'!A:J,2,FALSE)</f>
        <v>402</v>
      </c>
      <c r="D22" s="14">
        <f>VLOOKUP(B22,'BD-01-12-13'!A:J,3,FALSE)</f>
        <v>410</v>
      </c>
      <c r="E22" s="14">
        <f>VLOOKUP(B22,'BD-01-12-13'!A:J,4,FALSE)</f>
        <v>-8</v>
      </c>
      <c r="F22" s="14">
        <f>VLOOKUP(B22,'BD-01-12-13'!A:J,5,FALSE)</f>
        <v>0</v>
      </c>
      <c r="G22" s="14">
        <f>VLOOKUP(B22,'BD-01-12-13'!A:J,6,FALSE)</f>
        <v>0</v>
      </c>
      <c r="H22" s="14">
        <f>VLOOKUP(B22,'BD-01-12-13'!A:J,7,FALSE)</f>
        <v>0</v>
      </c>
      <c r="I22" s="14">
        <f>VLOOKUP(B22,'BD-01-12-13'!A:J,8,FALSE)</f>
        <v>0</v>
      </c>
      <c r="J22" s="14">
        <f>VLOOKUP(B22,'BD-01-12-13'!A:J,9,FALSE)</f>
        <v>0</v>
      </c>
      <c r="K22" s="18"/>
      <c r="L22" s="19"/>
      <c r="M22" s="5"/>
    </row>
    <row r="23" spans="1:13" x14ac:dyDescent="0.25">
      <c r="A23" s="9">
        <v>22</v>
      </c>
      <c r="B23" s="20">
        <v>900</v>
      </c>
      <c r="C23" s="14">
        <f>VLOOKUP(B23,'BD-01-12-13'!A:J,2,FALSE)</f>
        <v>0</v>
      </c>
      <c r="D23" s="14">
        <f>VLOOKUP(B23,'BD-01-12-13'!A:J,3,FALSE)</f>
        <v>0</v>
      </c>
      <c r="E23" s="14">
        <f>VLOOKUP(B23,'BD-01-12-13'!A:J,4,FALSE)</f>
        <v>0</v>
      </c>
      <c r="F23" s="14">
        <f>VLOOKUP(B23,'BD-01-12-13'!A:J,5,FALSE)</f>
        <v>1</v>
      </c>
      <c r="G23" s="14">
        <f>VLOOKUP(B23,'BD-01-12-13'!A:J,6,FALSE)</f>
        <v>0</v>
      </c>
      <c r="H23" s="14">
        <f>VLOOKUP(B23,'BD-01-12-13'!A:J,7,FALSE)</f>
        <v>0</v>
      </c>
      <c r="I23" s="14">
        <f>VLOOKUP(B23,'BD-01-12-13'!A:J,8,FALSE)</f>
        <v>0</v>
      </c>
      <c r="J23" s="14">
        <f>VLOOKUP(B23,'BD-01-12-13'!A:J,9,FALSE)</f>
        <v>0</v>
      </c>
      <c r="K23" s="18"/>
      <c r="L23" s="19"/>
      <c r="M23" s="5"/>
    </row>
    <row r="24" spans="1:13" x14ac:dyDescent="0.25">
      <c r="A24" s="9">
        <v>23</v>
      </c>
      <c r="B24" s="20">
        <v>901</v>
      </c>
      <c r="C24" s="14">
        <f>VLOOKUP(B24,'BD-01-12-13'!A:J,2,FALSE)</f>
        <v>0</v>
      </c>
      <c r="D24" s="14">
        <f>VLOOKUP(B24,'BD-01-12-13'!A:J,3,FALSE)</f>
        <v>410</v>
      </c>
      <c r="E24" s="14">
        <f>VLOOKUP(B24,'BD-01-12-13'!A:J,4,FALSE)</f>
        <v>-410</v>
      </c>
      <c r="F24" s="14">
        <f>VLOOKUP(B24,'BD-01-12-13'!A:J,5,FALSE)</f>
        <v>0</v>
      </c>
      <c r="G24" s="14">
        <f>VLOOKUP(B24,'BD-01-12-13'!A:J,6,FALSE)</f>
        <v>0</v>
      </c>
      <c r="H24" s="14">
        <f>VLOOKUP(B24,'BD-01-12-13'!A:J,7,FALSE)</f>
        <v>0</v>
      </c>
      <c r="I24" s="14">
        <f>VLOOKUP(B24,'BD-01-12-13'!A:J,8,FALSE)</f>
        <v>0</v>
      </c>
      <c r="J24" s="14">
        <f>VLOOKUP(B24,'BD-01-12-13'!A:J,9,FALSE)</f>
        <v>0</v>
      </c>
      <c r="K24" s="18"/>
      <c r="L24" s="19"/>
      <c r="M24" s="5"/>
    </row>
    <row r="25" spans="1:13" x14ac:dyDescent="0.25">
      <c r="A25" s="9">
        <v>24</v>
      </c>
      <c r="B25" s="20">
        <v>104</v>
      </c>
      <c r="C25" s="14">
        <f>VLOOKUP(B25,'BD-01-12-13'!A:J,2,FALSE)</f>
        <v>517</v>
      </c>
      <c r="D25" s="14">
        <f>VLOOKUP(B25,'BD-01-12-13'!A:J,3,FALSE)</f>
        <v>410</v>
      </c>
      <c r="E25" s="14">
        <f>VLOOKUP(B25,'BD-01-12-13'!A:J,4,FALSE)</f>
        <v>107</v>
      </c>
      <c r="F25" s="14">
        <f>VLOOKUP(B25,'BD-01-12-13'!A:J,5,FALSE)</f>
        <v>0</v>
      </c>
      <c r="G25" s="14">
        <f>VLOOKUP(B25,'BD-01-12-13'!A:J,6,FALSE)</f>
        <v>0</v>
      </c>
      <c r="H25" s="14">
        <f>VLOOKUP(B25,'BD-01-12-13'!A:J,7,FALSE)</f>
        <v>1</v>
      </c>
      <c r="I25" s="14">
        <f>VLOOKUP(B25,'BD-01-12-13'!A:J,8,FALSE)</f>
        <v>0</v>
      </c>
      <c r="J25" s="14">
        <f>VLOOKUP(B25,'BD-01-12-13'!A:J,9,FALSE)</f>
        <v>0</v>
      </c>
      <c r="K25" s="18"/>
      <c r="L25" s="19"/>
      <c r="M25" s="5"/>
    </row>
    <row r="26" spans="1:13" x14ac:dyDescent="0.25">
      <c r="A26" s="9">
        <v>25</v>
      </c>
      <c r="B26" s="20">
        <v>900</v>
      </c>
      <c r="C26" s="14">
        <f>VLOOKUP(B26,'BD-01-12-13'!A:J,2,FALSE)</f>
        <v>0</v>
      </c>
      <c r="D26" s="14">
        <f>VLOOKUP(B26,'BD-01-12-13'!A:J,3,FALSE)</f>
        <v>0</v>
      </c>
      <c r="E26" s="14">
        <f>VLOOKUP(B26,'BD-01-12-13'!A:J,4,FALSE)</f>
        <v>0</v>
      </c>
      <c r="F26" s="14">
        <f>VLOOKUP(B26,'BD-01-12-13'!A:J,5,FALSE)</f>
        <v>1</v>
      </c>
      <c r="G26" s="14">
        <f>VLOOKUP(B26,'BD-01-12-13'!A:J,6,FALSE)</f>
        <v>0</v>
      </c>
      <c r="H26" s="14">
        <f>VLOOKUP(B26,'BD-01-12-13'!A:J,7,FALSE)</f>
        <v>0</v>
      </c>
      <c r="I26" s="14">
        <f>VLOOKUP(B26,'BD-01-12-13'!A:J,8,FALSE)</f>
        <v>0</v>
      </c>
      <c r="J26" s="14">
        <f>VLOOKUP(B26,'BD-01-12-13'!A:J,9,FALSE)</f>
        <v>0</v>
      </c>
      <c r="K26" s="18"/>
      <c r="L26" s="19"/>
      <c r="M26" s="5"/>
    </row>
    <row r="27" spans="1:13" x14ac:dyDescent="0.25">
      <c r="A27" s="9">
        <v>26</v>
      </c>
      <c r="B27" s="20">
        <v>900</v>
      </c>
      <c r="C27" s="14">
        <f>VLOOKUP(B27,'BD-01-12-13'!A:J,2,FALSE)</f>
        <v>0</v>
      </c>
      <c r="D27" s="14">
        <f>VLOOKUP(B27,'BD-01-12-13'!A:J,3,FALSE)</f>
        <v>0</v>
      </c>
      <c r="E27" s="14">
        <f>VLOOKUP(B27,'BD-01-12-13'!A:J,4,FALSE)</f>
        <v>0</v>
      </c>
      <c r="F27" s="14">
        <f>VLOOKUP(B27,'BD-01-12-13'!A:J,5,FALSE)</f>
        <v>1</v>
      </c>
      <c r="G27" s="14">
        <f>VLOOKUP(B27,'BD-01-12-13'!A:J,6,FALSE)</f>
        <v>0</v>
      </c>
      <c r="H27" s="14">
        <f>VLOOKUP(B27,'BD-01-12-13'!A:J,7,FALSE)</f>
        <v>0</v>
      </c>
      <c r="I27" s="14">
        <f>VLOOKUP(B27,'BD-01-12-13'!A:J,8,FALSE)</f>
        <v>0</v>
      </c>
      <c r="J27" s="14">
        <f>VLOOKUP(B27,'BD-01-12-13'!A:J,9,FALSE)</f>
        <v>0</v>
      </c>
      <c r="K27" s="18"/>
      <c r="L27" s="19"/>
      <c r="M27" s="5"/>
    </row>
    <row r="28" spans="1:13" x14ac:dyDescent="0.25">
      <c r="A28" s="9">
        <v>27</v>
      </c>
      <c r="B28" s="20">
        <v>101</v>
      </c>
      <c r="C28" s="14">
        <f>VLOOKUP(B28,'BD-01-12-13'!A:J,2,FALSE)</f>
        <v>455</v>
      </c>
      <c r="D28" s="14">
        <f>VLOOKUP(B28,'BD-01-12-13'!A:J,3,FALSE)</f>
        <v>410</v>
      </c>
      <c r="E28" s="14">
        <f>VLOOKUP(B28,'BD-01-12-13'!A:J,4,FALSE)</f>
        <v>45</v>
      </c>
      <c r="F28" s="14">
        <f>VLOOKUP(B28,'BD-01-12-13'!A:J,5,FALSE)</f>
        <v>0</v>
      </c>
      <c r="G28" s="14">
        <f>VLOOKUP(B28,'BD-01-12-13'!A:J,6,FALSE)</f>
        <v>0</v>
      </c>
      <c r="H28" s="14">
        <f>VLOOKUP(B28,'BD-01-12-13'!A:J,7,FALSE)</f>
        <v>2</v>
      </c>
      <c r="I28" s="14">
        <f>VLOOKUP(B28,'BD-01-12-13'!A:J,8,FALSE)</f>
        <v>0</v>
      </c>
      <c r="J28" s="14">
        <f>VLOOKUP(B28,'BD-01-12-13'!A:J,9,FALSE)</f>
        <v>0</v>
      </c>
      <c r="K28" s="18"/>
      <c r="L28" s="19"/>
      <c r="M28" s="5"/>
    </row>
    <row r="29" spans="1:13" x14ac:dyDescent="0.25">
      <c r="A29" s="9">
        <v>28</v>
      </c>
      <c r="B29" s="20">
        <v>901</v>
      </c>
      <c r="C29" s="14">
        <f>VLOOKUP(B29,'BD-01-12-13'!A:J,2,FALSE)</f>
        <v>0</v>
      </c>
      <c r="D29" s="14">
        <f>VLOOKUP(B29,'BD-01-12-13'!A:J,3,FALSE)</f>
        <v>410</v>
      </c>
      <c r="E29" s="14">
        <f>VLOOKUP(B29,'BD-01-12-13'!A:J,4,FALSE)</f>
        <v>-410</v>
      </c>
      <c r="F29" s="14">
        <f>VLOOKUP(B29,'BD-01-12-13'!A:J,5,FALSE)</f>
        <v>0</v>
      </c>
      <c r="G29" s="14">
        <f>VLOOKUP(B29,'BD-01-12-13'!A:J,6,FALSE)</f>
        <v>0</v>
      </c>
      <c r="H29" s="14">
        <f>VLOOKUP(B29,'BD-01-12-13'!A:J,7,FALSE)</f>
        <v>0</v>
      </c>
      <c r="I29" s="14">
        <f>VLOOKUP(B29,'BD-01-12-13'!A:J,8,FALSE)</f>
        <v>0</v>
      </c>
      <c r="J29" s="14">
        <f>VLOOKUP(B29,'BD-01-12-13'!A:J,9,FALSE)</f>
        <v>0</v>
      </c>
      <c r="K29" s="18"/>
      <c r="L29" s="19"/>
      <c r="M29" s="5"/>
    </row>
    <row r="30" spans="1:13" x14ac:dyDescent="0.25">
      <c r="A30" s="9">
        <v>29</v>
      </c>
      <c r="B30" s="20">
        <v>900</v>
      </c>
      <c r="C30" s="14">
        <f>VLOOKUP(B30,'BD-01-12-13'!A:J,2,FALSE)</f>
        <v>0</v>
      </c>
      <c r="D30" s="14">
        <f>VLOOKUP(B30,'BD-01-12-13'!A:J,3,FALSE)</f>
        <v>0</v>
      </c>
      <c r="E30" s="14">
        <f>VLOOKUP(B30,'BD-01-12-13'!A:J,4,FALSE)</f>
        <v>0</v>
      </c>
      <c r="F30" s="14">
        <f>VLOOKUP(B30,'BD-01-12-13'!A:J,5,FALSE)</f>
        <v>1</v>
      </c>
      <c r="G30" s="14">
        <f>VLOOKUP(B30,'BD-01-12-13'!A:J,6,FALSE)</f>
        <v>0</v>
      </c>
      <c r="H30" s="14">
        <f>VLOOKUP(B30,'BD-01-12-13'!A:J,7,FALSE)</f>
        <v>0</v>
      </c>
      <c r="I30" s="14">
        <f>VLOOKUP(B30,'BD-01-12-13'!A:J,8,FALSE)</f>
        <v>0</v>
      </c>
      <c r="J30" s="14">
        <f>VLOOKUP(B30,'BD-01-12-13'!A:J,9,FALSE)</f>
        <v>0</v>
      </c>
      <c r="K30" s="18"/>
      <c r="L30" s="19"/>
      <c r="M30" s="5"/>
    </row>
    <row r="31" spans="1:13" x14ac:dyDescent="0.25">
      <c r="A31" s="9">
        <v>30</v>
      </c>
      <c r="B31" s="20">
        <v>111</v>
      </c>
      <c r="C31" s="14">
        <f>VLOOKUP(B31,'BD-01-12-13'!A:J,2,FALSE)</f>
        <v>479</v>
      </c>
      <c r="D31" s="14">
        <f>VLOOKUP(B31,'BD-01-12-13'!A:J,3,FALSE)</f>
        <v>410</v>
      </c>
      <c r="E31" s="14">
        <f>VLOOKUP(B31,'BD-01-12-13'!A:J,4,FALSE)</f>
        <v>69</v>
      </c>
      <c r="F31" s="14">
        <f>VLOOKUP(B31,'BD-01-12-13'!A:J,5,FALSE)</f>
        <v>0</v>
      </c>
      <c r="G31" s="14">
        <f>VLOOKUP(B31,'BD-01-12-13'!A:J,6,FALSE)</f>
        <v>0</v>
      </c>
      <c r="H31" s="14">
        <f>VLOOKUP(B31,'BD-01-12-13'!A:J,7,FALSE)</f>
        <v>2</v>
      </c>
      <c r="I31" s="14">
        <f>VLOOKUP(B31,'BD-01-12-13'!A:J,8,FALSE)</f>
        <v>0</v>
      </c>
      <c r="J31" s="14">
        <f>VLOOKUP(B31,'BD-01-12-13'!A:J,9,FALSE)</f>
        <v>0</v>
      </c>
      <c r="K31" s="18"/>
      <c r="L31" s="19"/>
      <c r="M31" s="5"/>
    </row>
    <row r="32" spans="1:13" x14ac:dyDescent="0.25">
      <c r="A32" s="9">
        <v>31</v>
      </c>
      <c r="B32" s="20">
        <v>111</v>
      </c>
      <c r="C32" s="14">
        <f>VLOOKUP(B32,'BD-01-12-13'!A:J,2,FALSE)</f>
        <v>479</v>
      </c>
      <c r="D32" s="14">
        <f>VLOOKUP(B32,'BD-01-12-13'!A:J,3,FALSE)</f>
        <v>410</v>
      </c>
      <c r="E32" s="14">
        <f>VLOOKUP(B32,'BD-01-12-13'!A:J,4,FALSE)</f>
        <v>69</v>
      </c>
      <c r="F32" s="14">
        <f>VLOOKUP(B32,'BD-01-12-13'!A:J,5,FALSE)</f>
        <v>0</v>
      </c>
      <c r="G32" s="14">
        <f>VLOOKUP(B32,'BD-01-12-13'!A:J,6,FALSE)</f>
        <v>0</v>
      </c>
      <c r="H32" s="14">
        <f>VLOOKUP(B32,'BD-01-12-13'!A:J,7,FALSE)</f>
        <v>2</v>
      </c>
      <c r="I32" s="14">
        <f>VLOOKUP(B32,'BD-01-12-13'!A:J,8,FALSE)</f>
        <v>0</v>
      </c>
      <c r="J32" s="14">
        <f>VLOOKUP(B32,'BD-01-12-13'!A:J,9,FALSE)</f>
        <v>0</v>
      </c>
      <c r="K32" s="18"/>
      <c r="L32" s="19"/>
      <c r="M32" s="5"/>
    </row>
    <row r="33" spans="1:13" x14ac:dyDescent="0.25">
      <c r="A33" s="15"/>
      <c r="B33" s="16"/>
      <c r="C33" s="5"/>
      <c r="D33" s="5"/>
      <c r="E33" s="5"/>
      <c r="F33" s="5"/>
      <c r="G33" s="5"/>
      <c r="H33" s="5"/>
      <c r="I33" s="5"/>
      <c r="J33" s="5"/>
      <c r="K33" s="5"/>
      <c r="L33" s="17"/>
      <c r="M33" s="5"/>
    </row>
    <row r="34" spans="1:13" x14ac:dyDescent="0.25">
      <c r="A34" s="15"/>
      <c r="B34" s="9" t="s">
        <v>13</v>
      </c>
      <c r="C34" s="14" t="e">
        <f t="shared" ref="C34:K34" si="0">SUM(C2:C32)</f>
        <v>#N/A</v>
      </c>
      <c r="D34" s="14" t="e">
        <f t="shared" si="0"/>
        <v>#N/A</v>
      </c>
      <c r="E34" s="14" t="e">
        <f t="shared" si="0"/>
        <v>#N/A</v>
      </c>
      <c r="F34" s="14" t="e">
        <f t="shared" si="0"/>
        <v>#N/A</v>
      </c>
      <c r="G34" s="14" t="e">
        <f t="shared" si="0"/>
        <v>#N/A</v>
      </c>
      <c r="H34" s="14" t="e">
        <f t="shared" si="0"/>
        <v>#N/A</v>
      </c>
      <c r="I34" s="14" t="e">
        <f t="shared" si="0"/>
        <v>#N/A</v>
      </c>
      <c r="J34" s="14" t="e">
        <f t="shared" si="0"/>
        <v>#N/A</v>
      </c>
      <c r="K34" s="14">
        <f t="shared" si="0"/>
        <v>0</v>
      </c>
      <c r="L34" s="17"/>
      <c r="M34" s="5"/>
    </row>
    <row r="35" spans="1:13" x14ac:dyDescent="0.25">
      <c r="A35" s="15"/>
      <c r="B35" s="16"/>
      <c r="C35" s="5"/>
      <c r="D35" s="5"/>
      <c r="E35" s="5"/>
      <c r="F35" s="5"/>
      <c r="G35" s="5"/>
      <c r="H35" s="5"/>
      <c r="I35" s="5"/>
      <c r="J35" s="5"/>
      <c r="K35" s="5"/>
      <c r="L35" s="17"/>
      <c r="M35" s="5"/>
    </row>
    <row r="36" spans="1:13" x14ac:dyDescent="0.25">
      <c r="A36" s="15"/>
      <c r="B36" s="106" t="s">
        <v>15</v>
      </c>
      <c r="C36" s="106"/>
      <c r="D36" s="14">
        <v>0</v>
      </c>
      <c r="E36" s="5"/>
      <c r="F36" s="5"/>
      <c r="G36" s="5"/>
      <c r="H36" s="5"/>
      <c r="I36" s="14">
        <v>0</v>
      </c>
      <c r="J36" s="14">
        <v>0</v>
      </c>
      <c r="K36" s="5"/>
      <c r="L36" s="17"/>
      <c r="M36" s="5"/>
    </row>
    <row r="37" spans="1:13" x14ac:dyDescent="0.25">
      <c r="A37" s="15"/>
      <c r="B37" s="16"/>
      <c r="C37" s="5"/>
      <c r="D37" s="5"/>
      <c r="E37" s="5"/>
      <c r="F37" s="5"/>
      <c r="G37" s="5"/>
      <c r="H37" s="5"/>
      <c r="I37" s="5"/>
      <c r="J37" s="5"/>
      <c r="K37" s="5"/>
      <c r="L37" s="17"/>
      <c r="M37" s="5"/>
    </row>
    <row r="38" spans="1:13" x14ac:dyDescent="0.25">
      <c r="A38" s="15"/>
      <c r="B38" s="9" t="s">
        <v>16</v>
      </c>
      <c r="C38" s="5"/>
      <c r="D38" s="14" t="e">
        <f>SUM(D34+K34)</f>
        <v>#N/A</v>
      </c>
      <c r="E38" s="5"/>
      <c r="F38" s="5"/>
      <c r="G38" s="5"/>
      <c r="H38" s="5"/>
      <c r="I38" s="14" t="e">
        <f>SUM(O2,I34)</f>
        <v>#N/A</v>
      </c>
      <c r="J38" s="14" t="e">
        <f>SUM(O3,J34)</f>
        <v>#N/A</v>
      </c>
      <c r="K38" s="5"/>
      <c r="L38" s="17"/>
      <c r="M38" s="5"/>
    </row>
    <row r="39" spans="1:13" x14ac:dyDescent="0.25">
      <c r="A39" s="15"/>
      <c r="B39" s="16"/>
      <c r="C39" s="5"/>
      <c r="D39" s="5"/>
      <c r="E39" s="5"/>
      <c r="F39" s="5"/>
      <c r="G39" s="5"/>
      <c r="H39" s="5"/>
      <c r="I39" s="5"/>
      <c r="J39" s="5"/>
      <c r="K39" s="5"/>
      <c r="L39" s="17"/>
      <c r="M39" s="5"/>
    </row>
    <row r="40" spans="1:13" x14ac:dyDescent="0.25">
      <c r="A40" s="15"/>
      <c r="B40" s="16"/>
      <c r="C40" s="5"/>
      <c r="D40" s="5"/>
      <c r="E40" s="5"/>
      <c r="F40" s="5"/>
      <c r="G40" s="5"/>
      <c r="H40" s="5"/>
      <c r="I40" s="5"/>
      <c r="J40" s="5"/>
      <c r="K40" s="5"/>
      <c r="L40" s="17"/>
      <c r="M40" s="5"/>
    </row>
  </sheetData>
  <sheetProtection sheet="1" objects="1" scenarios="1"/>
  <mergeCells count="1">
    <mergeCell ref="B36:C36"/>
  </mergeCells>
  <dataValidations count="1">
    <dataValidation type="list" allowBlank="1" showInputMessage="1" showErrorMessage="1" sqref="B2:B32">
      <formula1>liste_tours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E42"/>
  <sheetViews>
    <sheetView showZeros="0" tabSelected="1" zoomScaleNormal="100" workbookViewId="0">
      <selection activeCell="F20" sqref="F20"/>
    </sheetView>
  </sheetViews>
  <sheetFormatPr baseColWidth="10" defaultRowHeight="15" x14ac:dyDescent="0.25"/>
  <cols>
    <col min="1" max="1" width="12.7109375" style="22" customWidth="1"/>
    <col min="2" max="2" width="0.85546875" style="45" customWidth="1"/>
    <col min="3" max="3" width="5.7109375" style="28" customWidth="1"/>
    <col min="4" max="4" width="5.7109375" style="25" customWidth="1"/>
    <col min="5" max="7" width="4.7109375" style="25" customWidth="1"/>
    <col min="8" max="8" width="5.7109375" style="25" customWidth="1"/>
    <col min="9" max="9" width="0.85546875" style="43" customWidth="1"/>
    <col min="10" max="10" width="5.7109375" style="25" customWidth="1"/>
    <col min="11" max="11" width="34" style="25" customWidth="1"/>
    <col min="12" max="14" width="4.7109375" style="25" customWidth="1"/>
    <col min="15" max="15" width="5.7109375" style="25" customWidth="1"/>
    <col min="16" max="16" width="0.85546875" style="43" customWidth="1"/>
    <col min="17" max="19" width="5.7109375" style="25" customWidth="1"/>
    <col min="20" max="24" width="4.7109375" style="25" customWidth="1"/>
    <col min="25" max="25" width="5.7109375" style="25" customWidth="1"/>
    <col min="26" max="26" width="4.7109375" style="43" customWidth="1"/>
    <col min="27" max="27" width="6.7109375" style="25" customWidth="1"/>
    <col min="28" max="29" width="6.7109375" style="3" customWidth="1"/>
    <col min="30" max="30" width="6.7109375" style="25" customWidth="1"/>
    <col min="31" max="32" width="6.7109375" style="40" customWidth="1"/>
    <col min="33" max="33" width="6.7109375" style="3" customWidth="1"/>
    <col min="34" max="34" width="4" style="23" customWidth="1"/>
    <col min="35" max="35" width="13.7109375" style="25" customWidth="1"/>
    <col min="36" max="16384" width="11.42578125" style="23"/>
  </cols>
  <sheetData>
    <row r="1" spans="1:57" ht="30" customHeight="1" x14ac:dyDescent="0.25">
      <c r="B1" s="113" t="s">
        <v>74</v>
      </c>
      <c r="C1" s="114"/>
      <c r="D1" s="114"/>
      <c r="E1" s="114"/>
      <c r="F1" s="114"/>
      <c r="G1" s="114"/>
      <c r="H1" s="114"/>
      <c r="I1" s="114"/>
      <c r="K1" s="24">
        <f>DATE(2013,12,1)</f>
        <v>41609</v>
      </c>
      <c r="L1" s="24"/>
      <c r="M1" s="24"/>
      <c r="N1" s="24"/>
      <c r="O1" s="24"/>
      <c r="P1" s="47"/>
      <c r="Q1" s="124" t="s">
        <v>20</v>
      </c>
      <c r="R1" s="125"/>
      <c r="S1" s="101">
        <f>YEAR(K1)</f>
        <v>2013</v>
      </c>
      <c r="T1" s="48">
        <v>7</v>
      </c>
      <c r="U1" s="48">
        <v>3</v>
      </c>
      <c r="AA1" s="38"/>
      <c r="AB1" s="25"/>
      <c r="AG1" s="25"/>
      <c r="AI1" s="103" t="s">
        <v>82</v>
      </c>
      <c r="AJ1" s="67"/>
      <c r="AK1" s="23" t="str">
        <f>IF(AI2&lt;DATE(2013,12,15),"01-12-13",IF(AI2&gt;=DATE(2013,12,15),"15-12-13",""))</f>
        <v>15-12-13</v>
      </c>
      <c r="AL1" s="96"/>
      <c r="AM1" s="67"/>
      <c r="AN1" s="95"/>
    </row>
    <row r="2" spans="1:57" ht="30" customHeight="1" x14ac:dyDescent="0.25">
      <c r="B2" s="22"/>
      <c r="H2" s="33"/>
      <c r="I2" s="33"/>
      <c r="Q2" s="110" t="s">
        <v>80</v>
      </c>
      <c r="R2" s="111"/>
      <c r="S2" s="94"/>
      <c r="T2" s="48"/>
      <c r="U2" s="48"/>
      <c r="Y2" s="33"/>
      <c r="Z2" s="33"/>
      <c r="AA2" s="32"/>
      <c r="AB2" s="25"/>
      <c r="AC2" s="27"/>
      <c r="AD2" s="111" t="s">
        <v>80</v>
      </c>
      <c r="AE2" s="112"/>
      <c r="AF2" s="93">
        <v>0</v>
      </c>
      <c r="AG2" s="25"/>
      <c r="AH2" s="27"/>
      <c r="AI2" s="102">
        <v>41623</v>
      </c>
      <c r="AJ2" s="27"/>
      <c r="AK2" s="27"/>
      <c r="AL2" s="96"/>
      <c r="AM2" s="27"/>
      <c r="AN2" s="27"/>
      <c r="AO2" s="27"/>
      <c r="AP2" s="34"/>
    </row>
    <row r="3" spans="1:57" ht="15" customHeight="1" x14ac:dyDescent="0.25">
      <c r="B3" s="22"/>
      <c r="C3" s="107" t="s">
        <v>37</v>
      </c>
      <c r="D3" s="108"/>
      <c r="E3" s="108"/>
      <c r="F3" s="108"/>
      <c r="G3" s="108"/>
      <c r="H3" s="109"/>
      <c r="I3" s="45"/>
      <c r="J3" s="107" t="s">
        <v>35</v>
      </c>
      <c r="K3" s="108"/>
      <c r="L3" s="108"/>
      <c r="M3" s="108"/>
      <c r="N3" s="108"/>
      <c r="O3" s="109"/>
      <c r="Q3" s="117" t="s">
        <v>78</v>
      </c>
      <c r="R3" s="118"/>
      <c r="S3" s="119"/>
      <c r="T3" s="119"/>
      <c r="U3" s="119"/>
      <c r="V3" s="119"/>
      <c r="W3" s="119"/>
      <c r="X3" s="119"/>
      <c r="Y3" s="120"/>
      <c r="AA3" s="121" t="s">
        <v>79</v>
      </c>
      <c r="AB3" s="122"/>
      <c r="AC3" s="122"/>
      <c r="AD3" s="122"/>
      <c r="AE3" s="122"/>
      <c r="AF3" s="122"/>
      <c r="AG3" s="123"/>
    </row>
    <row r="4" spans="1:57" s="26" customFormat="1" ht="150" customHeight="1" x14ac:dyDescent="0.25">
      <c r="B4" s="22"/>
      <c r="C4" s="55" t="s">
        <v>36</v>
      </c>
      <c r="D4" s="55" t="s">
        <v>34</v>
      </c>
      <c r="E4" s="55" t="s">
        <v>38</v>
      </c>
      <c r="F4" s="55" t="s">
        <v>39</v>
      </c>
      <c r="G4" s="55" t="s">
        <v>3</v>
      </c>
      <c r="H4" s="55" t="s">
        <v>40</v>
      </c>
      <c r="I4" s="46"/>
      <c r="J4" s="55" t="s">
        <v>84</v>
      </c>
      <c r="K4" s="104" t="s">
        <v>83</v>
      </c>
      <c r="L4" s="55" t="s">
        <v>38</v>
      </c>
      <c r="M4" s="55" t="s">
        <v>39</v>
      </c>
      <c r="N4" s="55" t="s">
        <v>3</v>
      </c>
      <c r="O4" s="55" t="s">
        <v>40</v>
      </c>
      <c r="P4" s="46"/>
      <c r="Q4" s="57" t="s">
        <v>41</v>
      </c>
      <c r="R4" s="55" t="s">
        <v>42</v>
      </c>
      <c r="S4" s="55" t="s">
        <v>43</v>
      </c>
      <c r="T4" s="55" t="s">
        <v>44</v>
      </c>
      <c r="U4" s="55" t="s">
        <v>45</v>
      </c>
      <c r="V4" s="57" t="s">
        <v>46</v>
      </c>
      <c r="W4" s="57" t="s">
        <v>47</v>
      </c>
      <c r="X4" s="57" t="s">
        <v>48</v>
      </c>
      <c r="Y4" s="57" t="s">
        <v>49</v>
      </c>
      <c r="Z4" s="44"/>
      <c r="AA4" s="57" t="s">
        <v>62</v>
      </c>
      <c r="AB4" s="57" t="s">
        <v>63</v>
      </c>
      <c r="AC4" s="57" t="s">
        <v>64</v>
      </c>
      <c r="AD4" s="55" t="s">
        <v>65</v>
      </c>
      <c r="AE4" s="55" t="s">
        <v>50</v>
      </c>
      <c r="AF4" s="55" t="s">
        <v>66</v>
      </c>
      <c r="AG4" s="57" t="s">
        <v>75</v>
      </c>
    </row>
    <row r="5" spans="1:57" s="26" customFormat="1" ht="15" customHeight="1" x14ac:dyDescent="0.25">
      <c r="A5" s="72" t="s">
        <v>1</v>
      </c>
      <c r="B5" s="45"/>
      <c r="C5" s="76"/>
      <c r="D5" s="76"/>
      <c r="E5" s="76"/>
      <c r="F5" s="76"/>
      <c r="G5" s="76"/>
      <c r="H5" s="76"/>
      <c r="I5" s="44"/>
      <c r="J5" s="76"/>
      <c r="K5" s="76"/>
      <c r="L5" s="76"/>
      <c r="M5" s="76"/>
      <c r="N5" s="76"/>
      <c r="O5" s="76"/>
      <c r="P5" s="44"/>
      <c r="Q5" s="76"/>
      <c r="R5" s="76"/>
      <c r="S5" s="76"/>
      <c r="T5" s="76"/>
      <c r="U5" s="76"/>
      <c r="V5" s="76"/>
      <c r="W5" s="76"/>
      <c r="X5" s="76"/>
      <c r="Y5" s="76"/>
      <c r="Z5" s="44"/>
      <c r="AA5" s="76"/>
      <c r="AB5" s="76"/>
      <c r="AC5" s="76"/>
      <c r="AD5" s="76"/>
      <c r="AE5" s="76"/>
      <c r="AF5" s="76"/>
      <c r="AG5" s="76"/>
      <c r="AI5" s="30" t="s">
        <v>21</v>
      </c>
    </row>
    <row r="6" spans="1:57" ht="15" customHeight="1" x14ac:dyDescent="0.25">
      <c r="A6" s="50">
        <f>DATE(YEAR(K1),MONTH(K1),ROW()-5)</f>
        <v>41609</v>
      </c>
      <c r="B6" s="22"/>
      <c r="C6" s="53">
        <v>900</v>
      </c>
      <c r="D6" s="53">
        <f ca="1">IF($C6="",0,VLOOKUP($C6,INDIRECT("'BD-"&amp;$AK$1&amp;"'!A:J"),COLUMN()-2,FALSE))</f>
        <v>0</v>
      </c>
      <c r="E6" s="53">
        <f ca="1">IF($C6="",0,VLOOKUP($C6,INDIRECT("'BD-"&amp;$AK$1&amp;"'!A:J"),COLUMN()+2,FALSE))</f>
        <v>0</v>
      </c>
      <c r="F6" s="53">
        <f>IF(C6="",0,VLOOKUP(C6,'BD-01-12-13'!A:J,8,FALSE))</f>
        <v>0</v>
      </c>
      <c r="G6" s="53">
        <f>IF(C6="",0,VLOOKUP(C6,'BD-01-12-13'!A:J,9,FALSE))</f>
        <v>0</v>
      </c>
      <c r="H6" s="53">
        <f>IF(C6="",0,VLOOKUP(C6,'BD-01-12-13'!A:J,10,FALSE))</f>
        <v>0</v>
      </c>
      <c r="J6" s="53">
        <v>0</v>
      </c>
      <c r="K6" s="53"/>
      <c r="L6" s="53"/>
      <c r="M6" s="53"/>
      <c r="N6" s="53"/>
      <c r="O6" s="53"/>
      <c r="Q6" s="53">
        <f ca="1">SUM(D6,J6)</f>
        <v>0</v>
      </c>
      <c r="R6" s="53">
        <f ca="1">IF($C6="",0,VLOOKUP($C6,INDIRECT("'BD-"&amp;$AK$1&amp;"'!A:J"),COLUMN()-15,FALSE))</f>
        <v>0</v>
      </c>
      <c r="S6" s="53">
        <f ca="1">SUM(Q6,-R6)</f>
        <v>0</v>
      </c>
      <c r="T6" s="53">
        <f ca="1">IF($C6="",0,VLOOKUP($C6,INDIRECT("'BD-"&amp;$AK$1&amp;"'!A:J"),COLUMN()-15,FALSE))</f>
        <v>1</v>
      </c>
      <c r="U6" s="53">
        <f ca="1">IF($C6="",0,VLOOKUP($C6,INDIRECT("'BD-"&amp;$AK$1&amp;"'!A:J"),COLUMN()-15,FALSE))</f>
        <v>0</v>
      </c>
      <c r="V6" s="53">
        <f ca="1">SUM(E6,L6)</f>
        <v>0</v>
      </c>
      <c r="W6" s="53">
        <f>SUM(F6,M6)</f>
        <v>0</v>
      </c>
      <c r="X6" s="53">
        <f>SUM(G6,N6)</f>
        <v>0</v>
      </c>
      <c r="Y6" s="53">
        <f>SUM(H6,O6)</f>
        <v>0</v>
      </c>
      <c r="AA6" s="84"/>
      <c r="AB6" s="84"/>
      <c r="AC6" s="85"/>
      <c r="AD6" s="84"/>
      <c r="AE6" s="84"/>
      <c r="AF6" s="84"/>
      <c r="AG6" s="84"/>
      <c r="AI6" s="58" t="s">
        <v>23</v>
      </c>
      <c r="AK6" s="70"/>
      <c r="AL6" s="97"/>
      <c r="AM6" s="97"/>
      <c r="AN6" s="97"/>
      <c r="AO6" s="97"/>
      <c r="AP6" s="97"/>
      <c r="AQ6" s="97"/>
      <c r="AR6" s="97"/>
      <c r="AS6" s="97"/>
      <c r="AT6" s="97"/>
      <c r="AU6" s="98"/>
      <c r="AV6" s="70"/>
      <c r="AW6" s="97"/>
      <c r="AX6" s="97"/>
      <c r="AY6" s="97"/>
      <c r="AZ6" s="97"/>
      <c r="BA6" s="97"/>
      <c r="BB6" s="97"/>
      <c r="BC6" s="97"/>
      <c r="BD6" s="97"/>
      <c r="BE6" s="97"/>
    </row>
    <row r="7" spans="1:57" ht="15" customHeight="1" x14ac:dyDescent="0.25">
      <c r="A7" s="51">
        <f>DATE(YEAR(K1),MONTH(K1),ROW()-5)</f>
        <v>41610</v>
      </c>
      <c r="B7" s="22"/>
      <c r="C7" s="29">
        <v>102</v>
      </c>
      <c r="D7" s="29">
        <f ca="1">IF($C7="",0,VLOOKUP($C7,INDIRECT("'BD-"&amp;$AK$1&amp;"'!A:J"),COLUMN()-2,FALSE))</f>
        <v>437</v>
      </c>
      <c r="E7" s="29">
        <f ca="1">IF($C7="",0,VLOOKUP($C7,INDIRECT("'BD-"&amp;$AK$1&amp;"'!A:J"),COLUMN()+2,FALSE))</f>
        <v>2</v>
      </c>
      <c r="F7" s="29">
        <f t="shared" ref="F7:H22" ca="1" si="0">IF($C7="",0,VLOOKUP($C7,INDIRECT("'BD-"&amp;$AK$1&amp;"'!A:J"),COLUMN()+2,FALSE))</f>
        <v>0</v>
      </c>
      <c r="G7" s="29">
        <f t="shared" ca="1" si="0"/>
        <v>0</v>
      </c>
      <c r="H7" s="29">
        <f t="shared" ca="1" si="0"/>
        <v>0</v>
      </c>
      <c r="J7" s="29">
        <v>0</v>
      </c>
      <c r="K7" s="29"/>
      <c r="L7" s="29"/>
      <c r="M7" s="29"/>
      <c r="N7" s="29"/>
      <c r="O7" s="29"/>
      <c r="Q7" s="29">
        <f t="shared" ref="Q7:Q36" ca="1" si="1">SUM(D7,J7)</f>
        <v>437</v>
      </c>
      <c r="R7" s="29">
        <f t="shared" ref="R7:R36" ca="1" si="2">IF($C7="",0,VLOOKUP($C7,INDIRECT("'BD-"&amp;$AK$1&amp;"'!A:J"),COLUMN()-15,FALSE))</f>
        <v>410</v>
      </c>
      <c r="S7" s="29">
        <f t="shared" ref="S7:S11" ca="1" si="3">SUM(Q7,-R7)</f>
        <v>27</v>
      </c>
      <c r="T7" s="29">
        <f t="shared" ref="T7:U22" ca="1" si="4">IF($C7="",0,VLOOKUP($C7,INDIRECT("'BD-"&amp;$AK$1&amp;"'!A:J"),COLUMN()-15,FALSE))</f>
        <v>0</v>
      </c>
      <c r="U7" s="29">
        <f t="shared" ca="1" si="4"/>
        <v>0</v>
      </c>
      <c r="V7" s="66">
        <f t="shared" ref="V7:V36" ca="1" si="5">SUM(E7,L7)</f>
        <v>2</v>
      </c>
      <c r="W7" s="66">
        <f t="shared" ref="W7:W36" ca="1" si="6">SUM(F7,M7)</f>
        <v>0</v>
      </c>
      <c r="X7" s="66">
        <f t="shared" ref="X7:X36" ca="1" si="7">SUM(G7,N7)</f>
        <v>0</v>
      </c>
      <c r="Y7" s="66">
        <f t="shared" ref="Y7:Y36" ca="1" si="8">SUM(H7,O7)</f>
        <v>0</v>
      </c>
      <c r="AA7" s="86"/>
      <c r="AB7" s="86"/>
      <c r="AC7" s="87"/>
      <c r="AD7" s="86"/>
      <c r="AE7" s="88"/>
      <c r="AF7" s="88"/>
      <c r="AG7" s="86"/>
      <c r="AI7" s="59" t="s">
        <v>22</v>
      </c>
      <c r="AK7" s="1"/>
      <c r="AL7" s="1"/>
      <c r="AM7" s="1"/>
      <c r="AN7" s="1"/>
      <c r="AO7" s="1"/>
      <c r="AP7" s="1"/>
      <c r="AQ7" s="1"/>
      <c r="AR7" s="1"/>
      <c r="AS7" s="1"/>
      <c r="AT7" s="1"/>
      <c r="AV7" s="1"/>
      <c r="AW7" s="1"/>
      <c r="AX7" s="1"/>
      <c r="AY7" s="1"/>
      <c r="AZ7" s="1"/>
      <c r="BA7" s="1"/>
      <c r="BB7" s="1"/>
      <c r="BC7" s="1"/>
      <c r="BD7" s="1"/>
      <c r="BE7" s="1"/>
    </row>
    <row r="8" spans="1:57" ht="15" customHeight="1" x14ac:dyDescent="0.25">
      <c r="A8" s="52">
        <f>DATE(YEAR(K1),MONTH(K1),ROW()-5)</f>
        <v>41611</v>
      </c>
      <c r="B8" s="22"/>
      <c r="C8" s="31">
        <v>107</v>
      </c>
      <c r="D8" s="31">
        <f t="shared" ref="D8:D36" ca="1" si="9">IF($C8="",0,VLOOKUP($C8,INDIRECT("'BD-"&amp;$AK$1&amp;"'!A:J"),COLUMN()-2,FALSE))</f>
        <v>497</v>
      </c>
      <c r="E8" s="31">
        <f t="shared" ref="E8:H23" ca="1" si="10">IF($C8="",0,VLOOKUP($C8,INDIRECT("'BD-"&amp;$AK$1&amp;"'!A:J"),COLUMN()+2,FALSE))</f>
        <v>0</v>
      </c>
      <c r="F8" s="31">
        <f t="shared" ca="1" si="0"/>
        <v>0</v>
      </c>
      <c r="G8" s="31">
        <f t="shared" ca="1" si="0"/>
        <v>0</v>
      </c>
      <c r="H8" s="31">
        <f t="shared" ca="1" si="0"/>
        <v>0</v>
      </c>
      <c r="J8" s="31">
        <v>0</v>
      </c>
      <c r="K8" s="31"/>
      <c r="L8" s="31"/>
      <c r="M8" s="31"/>
      <c r="N8" s="31"/>
      <c r="O8" s="31"/>
      <c r="Q8" s="31">
        <f t="shared" ca="1" si="1"/>
        <v>497</v>
      </c>
      <c r="R8" s="31">
        <f t="shared" ca="1" si="2"/>
        <v>410</v>
      </c>
      <c r="S8" s="31">
        <f t="shared" ca="1" si="3"/>
        <v>87</v>
      </c>
      <c r="T8" s="31">
        <f t="shared" ca="1" si="4"/>
        <v>0</v>
      </c>
      <c r="U8" s="31">
        <f t="shared" ca="1" si="4"/>
        <v>0</v>
      </c>
      <c r="V8" s="31">
        <f t="shared" ca="1" si="5"/>
        <v>0</v>
      </c>
      <c r="W8" s="31">
        <f t="shared" ca="1" si="6"/>
        <v>0</v>
      </c>
      <c r="X8" s="31">
        <f t="shared" ca="1" si="7"/>
        <v>0</v>
      </c>
      <c r="Y8" s="31">
        <f t="shared" ca="1" si="8"/>
        <v>0</v>
      </c>
      <c r="AA8" s="89"/>
      <c r="AB8" s="89"/>
      <c r="AC8" s="90"/>
      <c r="AD8" s="89"/>
      <c r="AE8" s="89"/>
      <c r="AF8" s="89"/>
      <c r="AG8" s="89"/>
      <c r="AI8" s="60" t="s">
        <v>24</v>
      </c>
      <c r="AK8" s="1"/>
      <c r="AL8" s="1"/>
      <c r="AM8" s="1"/>
      <c r="AN8" s="1"/>
      <c r="AO8" s="1"/>
      <c r="AP8" s="1"/>
      <c r="AQ8" s="1"/>
      <c r="AR8" s="1"/>
      <c r="AS8" s="1"/>
      <c r="AT8" s="1"/>
      <c r="AV8" s="1"/>
      <c r="AW8" s="1"/>
      <c r="AX8" s="1"/>
      <c r="AY8" s="1"/>
      <c r="AZ8" s="1"/>
      <c r="BA8" s="1"/>
      <c r="BB8" s="1"/>
      <c r="BC8" s="1"/>
      <c r="BD8" s="1"/>
      <c r="BE8" s="1"/>
    </row>
    <row r="9" spans="1:57" ht="15" customHeight="1" x14ac:dyDescent="0.25">
      <c r="A9" s="51">
        <f>DATE(YEAR(K1),MONTH(K1),ROW()-5)</f>
        <v>41612</v>
      </c>
      <c r="B9" s="22"/>
      <c r="C9" s="29">
        <v>102</v>
      </c>
      <c r="D9" s="29">
        <f t="shared" ca="1" si="9"/>
        <v>437</v>
      </c>
      <c r="E9" s="29">
        <f t="shared" ca="1" si="10"/>
        <v>2</v>
      </c>
      <c r="F9" s="29">
        <f t="shared" ca="1" si="0"/>
        <v>0</v>
      </c>
      <c r="G9" s="29">
        <f t="shared" ca="1" si="0"/>
        <v>0</v>
      </c>
      <c r="H9" s="29">
        <f t="shared" ca="1" si="0"/>
        <v>0</v>
      </c>
      <c r="J9" s="29">
        <v>0</v>
      </c>
      <c r="K9" s="29"/>
      <c r="L9" s="29"/>
      <c r="M9" s="29"/>
      <c r="N9" s="29"/>
      <c r="O9" s="29"/>
      <c r="Q9" s="29">
        <f t="shared" ca="1" si="1"/>
        <v>437</v>
      </c>
      <c r="R9" s="29">
        <f t="shared" ca="1" si="2"/>
        <v>410</v>
      </c>
      <c r="S9" s="29">
        <f t="shared" ca="1" si="3"/>
        <v>27</v>
      </c>
      <c r="T9" s="29">
        <f t="shared" ca="1" si="4"/>
        <v>0</v>
      </c>
      <c r="U9" s="29">
        <f t="shared" ca="1" si="4"/>
        <v>0</v>
      </c>
      <c r="V9" s="66">
        <f t="shared" ca="1" si="5"/>
        <v>2</v>
      </c>
      <c r="W9" s="66">
        <f t="shared" ca="1" si="6"/>
        <v>0</v>
      </c>
      <c r="X9" s="66">
        <f t="shared" ca="1" si="7"/>
        <v>0</v>
      </c>
      <c r="Y9" s="66">
        <f t="shared" ca="1" si="8"/>
        <v>0</v>
      </c>
      <c r="AA9" s="86"/>
      <c r="AB9" s="86"/>
      <c r="AC9" s="87"/>
      <c r="AD9" s="86"/>
      <c r="AE9" s="88"/>
      <c r="AF9" s="88"/>
      <c r="AG9" s="86"/>
      <c r="AI9" s="29"/>
      <c r="AK9" s="1"/>
      <c r="AL9" s="1"/>
      <c r="AM9" s="1"/>
      <c r="AN9" s="1"/>
      <c r="AO9" s="1"/>
      <c r="AP9" s="1"/>
      <c r="AQ9" s="1"/>
      <c r="AR9" s="1"/>
      <c r="AS9" s="1"/>
      <c r="AT9" s="1"/>
      <c r="AV9" s="1"/>
      <c r="AW9" s="1"/>
      <c r="AX9" s="1"/>
      <c r="AY9" s="1"/>
      <c r="AZ9" s="1"/>
      <c r="BA9" s="1"/>
      <c r="BB9" s="1"/>
      <c r="BC9" s="1"/>
      <c r="BD9" s="1"/>
      <c r="BE9" s="1"/>
    </row>
    <row r="10" spans="1:57" ht="15" customHeight="1" x14ac:dyDescent="0.25">
      <c r="A10" s="52">
        <f>DATE(YEAR(K1),MONTH(K1),ROW()-5)</f>
        <v>41613</v>
      </c>
      <c r="B10" s="22"/>
      <c r="C10" s="31">
        <v>101</v>
      </c>
      <c r="D10" s="31">
        <f t="shared" ca="1" si="9"/>
        <v>455</v>
      </c>
      <c r="E10" s="31">
        <f t="shared" ca="1" si="10"/>
        <v>2</v>
      </c>
      <c r="F10" s="31">
        <f t="shared" ca="1" si="0"/>
        <v>0</v>
      </c>
      <c r="G10" s="31">
        <f t="shared" ca="1" si="0"/>
        <v>0</v>
      </c>
      <c r="H10" s="31">
        <f t="shared" ca="1" si="0"/>
        <v>0</v>
      </c>
      <c r="J10" s="31">
        <v>0</v>
      </c>
      <c r="K10" s="31"/>
      <c r="L10" s="31"/>
      <c r="M10" s="31"/>
      <c r="N10" s="31"/>
      <c r="O10" s="31"/>
      <c r="Q10" s="31">
        <f t="shared" ca="1" si="1"/>
        <v>455</v>
      </c>
      <c r="R10" s="31">
        <f t="shared" ca="1" si="2"/>
        <v>410</v>
      </c>
      <c r="S10" s="31">
        <f t="shared" ca="1" si="3"/>
        <v>45</v>
      </c>
      <c r="T10" s="31">
        <f t="shared" ca="1" si="4"/>
        <v>0</v>
      </c>
      <c r="U10" s="31">
        <f t="shared" ca="1" si="4"/>
        <v>0</v>
      </c>
      <c r="V10" s="31">
        <f t="shared" ca="1" si="5"/>
        <v>2</v>
      </c>
      <c r="W10" s="31">
        <f t="shared" ca="1" si="6"/>
        <v>0</v>
      </c>
      <c r="X10" s="31">
        <f t="shared" ca="1" si="7"/>
        <v>0</v>
      </c>
      <c r="Y10" s="31">
        <f t="shared" ca="1" si="8"/>
        <v>0</v>
      </c>
      <c r="AA10" s="89"/>
      <c r="AB10" s="89"/>
      <c r="AC10" s="90"/>
      <c r="AD10" s="89"/>
      <c r="AE10" s="89"/>
      <c r="AF10" s="89"/>
      <c r="AG10" s="89"/>
      <c r="AI10" s="61" t="s">
        <v>27</v>
      </c>
      <c r="AK10" s="1"/>
      <c r="AL10" s="1"/>
      <c r="AM10" s="1"/>
      <c r="AN10" s="1"/>
      <c r="AO10" s="1"/>
      <c r="AP10" s="1"/>
      <c r="AQ10" s="1"/>
      <c r="AR10" s="1"/>
      <c r="AS10" s="1"/>
      <c r="AT10" s="1"/>
      <c r="AV10" s="1"/>
      <c r="AW10" s="1"/>
      <c r="AX10" s="1"/>
      <c r="AY10" s="1"/>
      <c r="AZ10" s="1"/>
      <c r="BA10" s="1"/>
      <c r="BB10" s="1"/>
      <c r="BC10" s="1"/>
      <c r="BD10" s="1"/>
      <c r="BE10" s="1"/>
    </row>
    <row r="11" spans="1:57" ht="15" customHeight="1" x14ac:dyDescent="0.25">
      <c r="A11" s="51">
        <f>DATE(YEAR(K1),MONTH(K1),ROW()-5)</f>
        <v>41614</v>
      </c>
      <c r="B11" s="22"/>
      <c r="C11" s="29">
        <v>901</v>
      </c>
      <c r="D11" s="29">
        <f t="shared" ca="1" si="9"/>
        <v>0</v>
      </c>
      <c r="E11" s="29">
        <f t="shared" ca="1" si="10"/>
        <v>0</v>
      </c>
      <c r="F11" s="29">
        <f t="shared" ca="1" si="0"/>
        <v>0</v>
      </c>
      <c r="G11" s="29">
        <f t="shared" ca="1" si="0"/>
        <v>0</v>
      </c>
      <c r="H11" s="29">
        <f t="shared" ca="1" si="0"/>
        <v>0</v>
      </c>
      <c r="J11" s="29">
        <v>0</v>
      </c>
      <c r="K11" s="29"/>
      <c r="L11" s="29"/>
      <c r="M11" s="29"/>
      <c r="N11" s="29"/>
      <c r="O11" s="29"/>
      <c r="Q11" s="29">
        <f t="shared" ca="1" si="1"/>
        <v>0</v>
      </c>
      <c r="R11" s="29">
        <f t="shared" ca="1" si="2"/>
        <v>410</v>
      </c>
      <c r="S11" s="29">
        <f t="shared" ref="S11:S36" ca="1" si="11">SUM(Q11,-R11)</f>
        <v>-410</v>
      </c>
      <c r="T11" s="29">
        <f t="shared" ca="1" si="4"/>
        <v>0</v>
      </c>
      <c r="U11" s="29">
        <f t="shared" ca="1" si="4"/>
        <v>0</v>
      </c>
      <c r="V11" s="66">
        <f t="shared" ca="1" si="5"/>
        <v>0</v>
      </c>
      <c r="W11" s="66">
        <f t="shared" ca="1" si="6"/>
        <v>0</v>
      </c>
      <c r="X11" s="66">
        <f t="shared" ca="1" si="7"/>
        <v>0</v>
      </c>
      <c r="Y11" s="66">
        <f t="shared" ca="1" si="8"/>
        <v>0</v>
      </c>
      <c r="AA11" s="86"/>
      <c r="AB11" s="86"/>
      <c r="AC11" s="87"/>
      <c r="AD11" s="86"/>
      <c r="AE11" s="88"/>
      <c r="AF11" s="88"/>
      <c r="AG11" s="86"/>
      <c r="AI11" s="62" t="s">
        <v>28</v>
      </c>
      <c r="AK11" s="1"/>
      <c r="AL11" s="1"/>
      <c r="AM11" s="1"/>
      <c r="AN11" s="1"/>
      <c r="AO11" s="1"/>
      <c r="AP11" s="1"/>
      <c r="AQ11" s="1"/>
      <c r="AR11" s="1"/>
      <c r="AS11" s="1"/>
      <c r="AT11" s="1"/>
      <c r="AV11" s="1"/>
      <c r="AW11" s="1"/>
      <c r="AX11" s="1"/>
      <c r="AY11" s="1"/>
      <c r="AZ11" s="1"/>
      <c r="BA11" s="1"/>
      <c r="BB11" s="1"/>
      <c r="BC11" s="1"/>
      <c r="BD11" s="1"/>
      <c r="BE11" s="1"/>
    </row>
    <row r="12" spans="1:57" ht="15" customHeight="1" x14ac:dyDescent="0.25">
      <c r="A12" s="52">
        <f>DATE(YEAR(K1),MONTH(K1),ROW()-5)</f>
        <v>41615</v>
      </c>
      <c r="B12" s="22"/>
      <c r="C12" s="31">
        <v>900</v>
      </c>
      <c r="D12" s="31">
        <f t="shared" ca="1" si="9"/>
        <v>0</v>
      </c>
      <c r="E12" s="31">
        <f t="shared" ca="1" si="10"/>
        <v>0</v>
      </c>
      <c r="F12" s="31">
        <f t="shared" ca="1" si="0"/>
        <v>0</v>
      </c>
      <c r="G12" s="31">
        <f t="shared" ca="1" si="0"/>
        <v>0</v>
      </c>
      <c r="H12" s="31">
        <f t="shared" ca="1" si="0"/>
        <v>0</v>
      </c>
      <c r="J12" s="31">
        <v>0</v>
      </c>
      <c r="K12" s="31"/>
      <c r="L12" s="31"/>
      <c r="M12" s="31"/>
      <c r="N12" s="31"/>
      <c r="O12" s="31"/>
      <c r="Q12" s="31">
        <f t="shared" ca="1" si="1"/>
        <v>0</v>
      </c>
      <c r="R12" s="31">
        <f t="shared" ca="1" si="2"/>
        <v>0</v>
      </c>
      <c r="S12" s="31">
        <f t="shared" ca="1" si="11"/>
        <v>0</v>
      </c>
      <c r="T12" s="31">
        <f t="shared" ca="1" si="4"/>
        <v>1</v>
      </c>
      <c r="U12" s="31">
        <f t="shared" ca="1" si="4"/>
        <v>0</v>
      </c>
      <c r="V12" s="31">
        <f t="shared" ca="1" si="5"/>
        <v>0</v>
      </c>
      <c r="W12" s="31">
        <f t="shared" ca="1" si="6"/>
        <v>0</v>
      </c>
      <c r="X12" s="31">
        <f t="shared" ca="1" si="7"/>
        <v>0</v>
      </c>
      <c r="Y12" s="31">
        <f t="shared" ca="1" si="8"/>
        <v>0</v>
      </c>
      <c r="AA12" s="89"/>
      <c r="AB12" s="89"/>
      <c r="AC12" s="90"/>
      <c r="AD12" s="89"/>
      <c r="AE12" s="89"/>
      <c r="AF12" s="89"/>
      <c r="AG12" s="89"/>
      <c r="AI12" s="73" t="s">
        <v>25</v>
      </c>
      <c r="AK12" s="1"/>
      <c r="AL12" s="1"/>
      <c r="AM12" s="1"/>
      <c r="AN12" s="1"/>
      <c r="AO12" s="1"/>
      <c r="AP12" s="1"/>
      <c r="AQ12" s="1"/>
      <c r="AR12" s="1"/>
      <c r="AS12" s="1"/>
      <c r="AT12" s="1"/>
      <c r="AV12" s="1"/>
      <c r="AW12" s="1"/>
      <c r="AX12" s="1"/>
      <c r="AY12" s="1"/>
      <c r="AZ12" s="1"/>
      <c r="BA12" s="1"/>
      <c r="BB12" s="1"/>
      <c r="BC12" s="1"/>
      <c r="BD12" s="1"/>
      <c r="BE12" s="1"/>
    </row>
    <row r="13" spans="1:57" ht="15" customHeight="1" x14ac:dyDescent="0.25">
      <c r="A13" s="51">
        <f>DATE(YEAR(K1),MONTH(K1),ROW()-5)</f>
        <v>41616</v>
      </c>
      <c r="B13" s="22"/>
      <c r="C13" s="29">
        <v>900</v>
      </c>
      <c r="D13" s="29">
        <f t="shared" ca="1" si="9"/>
        <v>0</v>
      </c>
      <c r="E13" s="29">
        <f t="shared" ca="1" si="10"/>
        <v>0</v>
      </c>
      <c r="F13" s="29">
        <f t="shared" ca="1" si="0"/>
        <v>0</v>
      </c>
      <c r="G13" s="29">
        <f t="shared" ca="1" si="0"/>
        <v>0</v>
      </c>
      <c r="H13" s="29">
        <f t="shared" ca="1" si="0"/>
        <v>0</v>
      </c>
      <c r="J13" s="29">
        <v>0</v>
      </c>
      <c r="K13" s="29"/>
      <c r="L13" s="29"/>
      <c r="M13" s="29"/>
      <c r="N13" s="29"/>
      <c r="O13" s="29"/>
      <c r="Q13" s="29">
        <f t="shared" ca="1" si="1"/>
        <v>0</v>
      </c>
      <c r="R13" s="29">
        <f t="shared" ca="1" si="2"/>
        <v>0</v>
      </c>
      <c r="S13" s="29">
        <f t="shared" ca="1" si="11"/>
        <v>0</v>
      </c>
      <c r="T13" s="29">
        <f t="shared" ca="1" si="4"/>
        <v>1</v>
      </c>
      <c r="U13" s="29">
        <f t="shared" ca="1" si="4"/>
        <v>0</v>
      </c>
      <c r="V13" s="66">
        <f t="shared" ca="1" si="5"/>
        <v>0</v>
      </c>
      <c r="W13" s="66">
        <f t="shared" ca="1" si="6"/>
        <v>0</v>
      </c>
      <c r="X13" s="66">
        <f t="shared" ca="1" si="7"/>
        <v>0</v>
      </c>
      <c r="Y13" s="66">
        <f t="shared" ca="1" si="8"/>
        <v>0</v>
      </c>
      <c r="AA13" s="86"/>
      <c r="AB13" s="86"/>
      <c r="AC13" s="87"/>
      <c r="AD13" s="86"/>
      <c r="AE13" s="88"/>
      <c r="AF13" s="88"/>
      <c r="AG13" s="86"/>
      <c r="AI13" s="63" t="s">
        <v>26</v>
      </c>
      <c r="AK13" s="1"/>
      <c r="AL13" s="1"/>
      <c r="AM13" s="1"/>
      <c r="AN13" s="1"/>
      <c r="AO13" s="1"/>
      <c r="AP13" s="1"/>
      <c r="AQ13" s="1"/>
      <c r="AR13" s="1"/>
      <c r="AS13" s="1"/>
      <c r="AT13" s="1"/>
      <c r="AV13" s="1"/>
      <c r="AW13" s="1"/>
      <c r="AX13" s="1"/>
      <c r="AY13" s="1"/>
      <c r="AZ13" s="1"/>
      <c r="BA13" s="1"/>
      <c r="BB13" s="1"/>
      <c r="BC13" s="1"/>
      <c r="BD13" s="1"/>
      <c r="BE13" s="1"/>
    </row>
    <row r="14" spans="1:57" ht="15" customHeight="1" x14ac:dyDescent="0.25">
      <c r="A14" s="52">
        <f>DATE(YEAR(K1),MONTH(K1),ROW()-5)</f>
        <v>41617</v>
      </c>
      <c r="B14" s="22"/>
      <c r="C14" s="31">
        <v>107</v>
      </c>
      <c r="D14" s="31">
        <f t="shared" ca="1" si="9"/>
        <v>497</v>
      </c>
      <c r="E14" s="31">
        <f t="shared" ca="1" si="10"/>
        <v>0</v>
      </c>
      <c r="F14" s="31">
        <f t="shared" ca="1" si="0"/>
        <v>0</v>
      </c>
      <c r="G14" s="31">
        <f t="shared" ca="1" si="0"/>
        <v>0</v>
      </c>
      <c r="H14" s="31">
        <f t="shared" ca="1" si="0"/>
        <v>0</v>
      </c>
      <c r="J14" s="31">
        <v>0</v>
      </c>
      <c r="K14" s="31"/>
      <c r="L14" s="31"/>
      <c r="M14" s="31"/>
      <c r="N14" s="31"/>
      <c r="O14" s="31"/>
      <c r="Q14" s="31">
        <f t="shared" ca="1" si="1"/>
        <v>497</v>
      </c>
      <c r="R14" s="31">
        <f t="shared" ca="1" si="2"/>
        <v>410</v>
      </c>
      <c r="S14" s="31">
        <f t="shared" ca="1" si="11"/>
        <v>87</v>
      </c>
      <c r="T14" s="31">
        <f t="shared" ca="1" si="4"/>
        <v>0</v>
      </c>
      <c r="U14" s="31">
        <f t="shared" ca="1" si="4"/>
        <v>0</v>
      </c>
      <c r="V14" s="31">
        <f t="shared" ca="1" si="5"/>
        <v>0</v>
      </c>
      <c r="W14" s="31">
        <f t="shared" ca="1" si="6"/>
        <v>0</v>
      </c>
      <c r="X14" s="31">
        <f t="shared" ca="1" si="7"/>
        <v>0</v>
      </c>
      <c r="Y14" s="31">
        <f t="shared" ca="1" si="8"/>
        <v>0</v>
      </c>
      <c r="AA14" s="89"/>
      <c r="AB14" s="89"/>
      <c r="AC14" s="90"/>
      <c r="AD14" s="89"/>
      <c r="AE14" s="89"/>
      <c r="AF14" s="89"/>
      <c r="AG14" s="89"/>
      <c r="AI14" s="29"/>
      <c r="AK14" s="1"/>
      <c r="AL14" s="1"/>
      <c r="AM14" s="1"/>
      <c r="AN14" s="1"/>
      <c r="AO14" s="1"/>
      <c r="AP14" s="1"/>
      <c r="AQ14" s="1"/>
      <c r="AR14" s="1"/>
      <c r="AS14" s="1"/>
      <c r="AT14" s="1"/>
      <c r="AV14" s="1"/>
      <c r="AW14" s="1"/>
      <c r="AX14" s="1"/>
      <c r="AY14" s="1"/>
      <c r="AZ14" s="1"/>
      <c r="BA14" s="1"/>
      <c r="BB14" s="1"/>
      <c r="BC14" s="1"/>
      <c r="BD14" s="1"/>
      <c r="BE14" s="1"/>
    </row>
    <row r="15" spans="1:57" ht="15" customHeight="1" x14ac:dyDescent="0.25">
      <c r="A15" s="51">
        <f>DATE(YEAR(K1),MONTH(K1),ROW()-5)</f>
        <v>41618</v>
      </c>
      <c r="B15" s="22"/>
      <c r="C15" s="29">
        <v>105</v>
      </c>
      <c r="D15" s="29">
        <f t="shared" ca="1" si="9"/>
        <v>436</v>
      </c>
      <c r="E15" s="29">
        <f t="shared" ca="1" si="10"/>
        <v>1</v>
      </c>
      <c r="F15" s="29">
        <f t="shared" ca="1" si="0"/>
        <v>0</v>
      </c>
      <c r="G15" s="29">
        <f t="shared" ca="1" si="0"/>
        <v>0</v>
      </c>
      <c r="H15" s="29">
        <f t="shared" ca="1" si="0"/>
        <v>0</v>
      </c>
      <c r="J15" s="29">
        <v>0</v>
      </c>
      <c r="K15" s="29"/>
      <c r="L15" s="29"/>
      <c r="M15" s="29"/>
      <c r="N15" s="29"/>
      <c r="O15" s="29"/>
      <c r="Q15" s="29">
        <f t="shared" ca="1" si="1"/>
        <v>436</v>
      </c>
      <c r="R15" s="29">
        <f t="shared" ca="1" si="2"/>
        <v>410</v>
      </c>
      <c r="S15" s="29">
        <f t="shared" ca="1" si="11"/>
        <v>26</v>
      </c>
      <c r="T15" s="29">
        <f t="shared" ca="1" si="4"/>
        <v>0</v>
      </c>
      <c r="U15" s="29">
        <f t="shared" ca="1" si="4"/>
        <v>0</v>
      </c>
      <c r="V15" s="66">
        <f t="shared" ca="1" si="5"/>
        <v>1</v>
      </c>
      <c r="W15" s="66">
        <f t="shared" ca="1" si="6"/>
        <v>0</v>
      </c>
      <c r="X15" s="66">
        <f t="shared" ca="1" si="7"/>
        <v>0</v>
      </c>
      <c r="Y15" s="66">
        <f t="shared" ca="1" si="8"/>
        <v>0</v>
      </c>
      <c r="AA15" s="86"/>
      <c r="AB15" s="86"/>
      <c r="AC15" s="87"/>
      <c r="AD15" s="86"/>
      <c r="AE15" s="88"/>
      <c r="AF15" s="88"/>
      <c r="AG15" s="86"/>
      <c r="AI15" s="64" t="s">
        <v>33</v>
      </c>
      <c r="AK15" s="1"/>
      <c r="AL15" s="1"/>
      <c r="AM15" s="1"/>
      <c r="AN15" s="1"/>
      <c r="AO15" s="1"/>
      <c r="AP15" s="1"/>
      <c r="AQ15" s="1"/>
      <c r="AR15" s="1"/>
      <c r="AS15" s="1"/>
      <c r="AT15" s="1"/>
      <c r="AV15" s="1"/>
      <c r="AW15" s="1"/>
      <c r="AX15" s="1"/>
      <c r="AY15" s="1"/>
      <c r="AZ15" s="1"/>
      <c r="BA15" s="1"/>
      <c r="BB15" s="1"/>
      <c r="BC15" s="1"/>
      <c r="BD15" s="1"/>
      <c r="BE15" s="1"/>
    </row>
    <row r="16" spans="1:57" ht="15" customHeight="1" x14ac:dyDescent="0.25">
      <c r="A16" s="52">
        <f>DATE(YEAR(K1),MONTH(K1),ROW()-5)</f>
        <v>41619</v>
      </c>
      <c r="B16" s="22"/>
      <c r="C16" s="31">
        <v>109</v>
      </c>
      <c r="D16" s="31">
        <f t="shared" ca="1" si="9"/>
        <v>496</v>
      </c>
      <c r="E16" s="31">
        <f t="shared" ca="1" si="10"/>
        <v>1</v>
      </c>
      <c r="F16" s="31">
        <f t="shared" ca="1" si="0"/>
        <v>0</v>
      </c>
      <c r="G16" s="31">
        <f t="shared" ca="1" si="0"/>
        <v>0</v>
      </c>
      <c r="H16" s="31">
        <f t="shared" ca="1" si="0"/>
        <v>0</v>
      </c>
      <c r="J16" s="31">
        <v>0</v>
      </c>
      <c r="K16" s="31"/>
      <c r="L16" s="31"/>
      <c r="M16" s="31"/>
      <c r="N16" s="31"/>
      <c r="O16" s="31"/>
      <c r="Q16" s="31">
        <f t="shared" ca="1" si="1"/>
        <v>496</v>
      </c>
      <c r="R16" s="31">
        <f t="shared" ca="1" si="2"/>
        <v>410</v>
      </c>
      <c r="S16" s="31">
        <f t="shared" ca="1" si="11"/>
        <v>86</v>
      </c>
      <c r="T16" s="31">
        <f t="shared" ca="1" si="4"/>
        <v>0</v>
      </c>
      <c r="U16" s="31">
        <f t="shared" ca="1" si="4"/>
        <v>0</v>
      </c>
      <c r="V16" s="31">
        <f t="shared" ca="1" si="5"/>
        <v>1</v>
      </c>
      <c r="W16" s="31">
        <f t="shared" ca="1" si="6"/>
        <v>0</v>
      </c>
      <c r="X16" s="31">
        <f t="shared" ca="1" si="7"/>
        <v>0</v>
      </c>
      <c r="Y16" s="31">
        <f t="shared" ca="1" si="8"/>
        <v>0</v>
      </c>
      <c r="AA16" s="89"/>
      <c r="AB16" s="89"/>
      <c r="AC16" s="90"/>
      <c r="AD16" s="89"/>
      <c r="AE16" s="89"/>
      <c r="AF16" s="89"/>
      <c r="AG16" s="89"/>
      <c r="AI16" s="65" t="s">
        <v>32</v>
      </c>
      <c r="AK16" s="1"/>
      <c r="AL16" s="1"/>
      <c r="AM16" s="1"/>
      <c r="AN16" s="1"/>
      <c r="AO16" s="1"/>
      <c r="AP16" s="1"/>
      <c r="AQ16" s="1"/>
      <c r="AR16" s="1"/>
      <c r="AS16" s="1"/>
      <c r="AT16" s="1"/>
      <c r="AV16" s="1"/>
      <c r="AW16" s="1"/>
      <c r="AX16" s="1"/>
      <c r="AY16" s="1"/>
      <c r="AZ16" s="1"/>
      <c r="BA16" s="1"/>
      <c r="BB16" s="1"/>
      <c r="BC16" s="1"/>
      <c r="BD16" s="1"/>
      <c r="BE16" s="1"/>
    </row>
    <row r="17" spans="1:57" ht="15" customHeight="1" x14ac:dyDescent="0.25">
      <c r="A17" s="51">
        <f>DATE(YEAR(K1),MONTH(K1),ROW()-5)</f>
        <v>41620</v>
      </c>
      <c r="B17" s="22"/>
      <c r="C17" s="29">
        <v>109</v>
      </c>
      <c r="D17" s="29">
        <f t="shared" ca="1" si="9"/>
        <v>496</v>
      </c>
      <c r="E17" s="29">
        <f t="shared" ca="1" si="10"/>
        <v>1</v>
      </c>
      <c r="F17" s="29">
        <f t="shared" ca="1" si="0"/>
        <v>0</v>
      </c>
      <c r="G17" s="29">
        <f t="shared" ca="1" si="0"/>
        <v>0</v>
      </c>
      <c r="H17" s="29">
        <f t="shared" ca="1" si="0"/>
        <v>0</v>
      </c>
      <c r="J17" s="29">
        <v>0</v>
      </c>
      <c r="K17" s="29"/>
      <c r="L17" s="29"/>
      <c r="M17" s="29"/>
      <c r="N17" s="29"/>
      <c r="O17" s="29"/>
      <c r="Q17" s="29">
        <f t="shared" ca="1" si="1"/>
        <v>496</v>
      </c>
      <c r="R17" s="29">
        <f t="shared" ca="1" si="2"/>
        <v>410</v>
      </c>
      <c r="S17" s="29">
        <f t="shared" ca="1" si="11"/>
        <v>86</v>
      </c>
      <c r="T17" s="29">
        <f t="shared" ca="1" si="4"/>
        <v>0</v>
      </c>
      <c r="U17" s="29">
        <f t="shared" ca="1" si="4"/>
        <v>0</v>
      </c>
      <c r="V17" s="66">
        <f t="shared" ca="1" si="5"/>
        <v>1</v>
      </c>
      <c r="W17" s="66">
        <f t="shared" ca="1" si="6"/>
        <v>0</v>
      </c>
      <c r="X17" s="66">
        <f t="shared" ca="1" si="7"/>
        <v>0</v>
      </c>
      <c r="Y17" s="66">
        <f t="shared" ca="1" si="8"/>
        <v>0</v>
      </c>
      <c r="AA17" s="86"/>
      <c r="AB17" s="86"/>
      <c r="AC17" s="87"/>
      <c r="AD17" s="86"/>
      <c r="AE17" s="88"/>
      <c r="AF17" s="88"/>
      <c r="AG17" s="86"/>
      <c r="AI17" s="23"/>
      <c r="AK17" s="1"/>
      <c r="AL17" s="1"/>
      <c r="AM17" s="1"/>
      <c r="AN17" s="1"/>
      <c r="AO17" s="1"/>
      <c r="AP17" s="1"/>
      <c r="AQ17" s="1"/>
      <c r="AR17" s="1"/>
      <c r="AS17" s="1"/>
      <c r="AT17" s="1"/>
      <c r="AV17" s="1"/>
      <c r="AW17" s="1"/>
      <c r="AX17" s="1"/>
      <c r="AY17" s="1"/>
      <c r="AZ17" s="1"/>
      <c r="BA17" s="1"/>
      <c r="BB17" s="1"/>
      <c r="BC17" s="1"/>
      <c r="BD17" s="1"/>
      <c r="BE17" s="1"/>
    </row>
    <row r="18" spans="1:57" ht="15" customHeight="1" x14ac:dyDescent="0.25">
      <c r="A18" s="52">
        <f>DATE(YEAR(K1),MONTH(K1),ROW()-5)</f>
        <v>41621</v>
      </c>
      <c r="B18" s="22"/>
      <c r="C18" s="31">
        <v>159</v>
      </c>
      <c r="D18" s="31" t="e">
        <f t="shared" ca="1" si="9"/>
        <v>#N/A</v>
      </c>
      <c r="E18" s="31" t="e">
        <f t="shared" ca="1" si="10"/>
        <v>#N/A</v>
      </c>
      <c r="F18" s="31" t="e">
        <f t="shared" ca="1" si="0"/>
        <v>#N/A</v>
      </c>
      <c r="G18" s="31" t="e">
        <f t="shared" ca="1" si="0"/>
        <v>#N/A</v>
      </c>
      <c r="H18" s="31" t="e">
        <f t="shared" ca="1" si="0"/>
        <v>#N/A</v>
      </c>
      <c r="J18" s="31">
        <v>0</v>
      </c>
      <c r="K18" s="31"/>
      <c r="L18" s="31"/>
      <c r="M18" s="31"/>
      <c r="N18" s="31"/>
      <c r="O18" s="31"/>
      <c r="Q18" s="31" t="e">
        <f t="shared" ca="1" si="1"/>
        <v>#N/A</v>
      </c>
      <c r="R18" s="31" t="e">
        <f t="shared" ca="1" si="2"/>
        <v>#N/A</v>
      </c>
      <c r="S18" s="31" t="e">
        <f t="shared" ca="1" si="11"/>
        <v>#N/A</v>
      </c>
      <c r="T18" s="31" t="e">
        <f t="shared" ca="1" si="4"/>
        <v>#N/A</v>
      </c>
      <c r="U18" s="31" t="e">
        <f t="shared" ca="1" si="4"/>
        <v>#N/A</v>
      </c>
      <c r="V18" s="31" t="e">
        <f t="shared" ca="1" si="5"/>
        <v>#N/A</v>
      </c>
      <c r="W18" s="31" t="e">
        <f t="shared" ca="1" si="6"/>
        <v>#N/A</v>
      </c>
      <c r="X18" s="31" t="e">
        <f t="shared" ca="1" si="7"/>
        <v>#N/A</v>
      </c>
      <c r="Y18" s="31" t="e">
        <f t="shared" ca="1" si="8"/>
        <v>#N/A</v>
      </c>
      <c r="AA18" s="89"/>
      <c r="AB18" s="89"/>
      <c r="AC18" s="90"/>
      <c r="AD18" s="89"/>
      <c r="AE18" s="89"/>
      <c r="AF18" s="89"/>
      <c r="AG18" s="89"/>
      <c r="AI18" s="23"/>
      <c r="AK18" s="1"/>
      <c r="AL18" s="1"/>
      <c r="AM18" s="1"/>
      <c r="AN18" s="1"/>
      <c r="AO18" s="1"/>
      <c r="AP18" s="1"/>
      <c r="AQ18" s="1"/>
      <c r="AR18" s="1"/>
      <c r="AS18" s="1"/>
      <c r="AT18" s="1"/>
      <c r="AV18" s="1"/>
      <c r="AW18" s="1"/>
      <c r="AX18" s="1"/>
      <c r="AY18" s="1"/>
      <c r="AZ18" s="1"/>
      <c r="BA18" s="1"/>
      <c r="BB18" s="1"/>
      <c r="BC18" s="1"/>
      <c r="BD18" s="1"/>
      <c r="BE18" s="1"/>
    </row>
    <row r="19" spans="1:57" ht="15" customHeight="1" x14ac:dyDescent="0.25">
      <c r="A19" s="51">
        <f>DATE(YEAR(K1),MONTH(K1),ROW()-5)</f>
        <v>41622</v>
      </c>
      <c r="B19" s="22"/>
      <c r="C19" s="29">
        <v>901</v>
      </c>
      <c r="D19" s="29">
        <f t="shared" ca="1" si="9"/>
        <v>0</v>
      </c>
      <c r="E19" s="29">
        <f t="shared" ca="1" si="10"/>
        <v>0</v>
      </c>
      <c r="F19" s="29">
        <f t="shared" ca="1" si="0"/>
        <v>0</v>
      </c>
      <c r="G19" s="29">
        <f t="shared" ca="1" si="0"/>
        <v>0</v>
      </c>
      <c r="H19" s="29">
        <f t="shared" ca="1" si="0"/>
        <v>0</v>
      </c>
      <c r="J19" s="29">
        <v>0</v>
      </c>
      <c r="K19" s="29"/>
      <c r="L19" s="29"/>
      <c r="M19" s="29"/>
      <c r="N19" s="29"/>
      <c r="O19" s="29"/>
      <c r="Q19" s="29">
        <f t="shared" ca="1" si="1"/>
        <v>0</v>
      </c>
      <c r="R19" s="29">
        <f t="shared" ca="1" si="2"/>
        <v>410</v>
      </c>
      <c r="S19" s="29">
        <f t="shared" ca="1" si="11"/>
        <v>-410</v>
      </c>
      <c r="T19" s="29">
        <f t="shared" ca="1" si="4"/>
        <v>0</v>
      </c>
      <c r="U19" s="29">
        <f t="shared" ca="1" si="4"/>
        <v>0</v>
      </c>
      <c r="V19" s="66">
        <f t="shared" ca="1" si="5"/>
        <v>0</v>
      </c>
      <c r="W19" s="66">
        <f t="shared" ca="1" si="6"/>
        <v>0</v>
      </c>
      <c r="X19" s="66">
        <f t="shared" ca="1" si="7"/>
        <v>0</v>
      </c>
      <c r="Y19" s="66">
        <f t="shared" ca="1" si="8"/>
        <v>0</v>
      </c>
      <c r="AA19" s="86"/>
      <c r="AB19" s="86"/>
      <c r="AC19" s="87"/>
      <c r="AD19" s="86"/>
      <c r="AE19" s="88"/>
      <c r="AF19" s="88"/>
      <c r="AG19" s="86"/>
      <c r="AI19" s="23"/>
      <c r="AK19" s="1"/>
      <c r="AL19" s="1"/>
      <c r="AM19" s="1"/>
      <c r="AN19" s="1"/>
      <c r="AO19" s="1"/>
      <c r="AP19" s="1"/>
      <c r="AQ19" s="1"/>
      <c r="AR19" s="1"/>
      <c r="AS19" s="1"/>
      <c r="AT19" s="1"/>
      <c r="AV19" s="1"/>
      <c r="AW19" s="1"/>
      <c r="AX19" s="1"/>
      <c r="AY19" s="1"/>
      <c r="AZ19" s="1"/>
      <c r="BA19" s="1"/>
      <c r="BB19" s="1"/>
      <c r="BC19" s="1"/>
      <c r="BD19" s="1"/>
      <c r="BE19" s="1"/>
    </row>
    <row r="20" spans="1:57" ht="15" customHeight="1" x14ac:dyDescent="0.25">
      <c r="A20" s="52">
        <f>DATE(YEAR(K1),MONTH(K1),ROW()-5)</f>
        <v>41623</v>
      </c>
      <c r="B20" s="22"/>
      <c r="C20" s="31">
        <v>900</v>
      </c>
      <c r="D20" s="31">
        <f t="shared" ca="1" si="9"/>
        <v>0</v>
      </c>
      <c r="E20" s="31">
        <f t="shared" ca="1" si="10"/>
        <v>0</v>
      </c>
      <c r="F20" s="31">
        <f t="shared" ca="1" si="0"/>
        <v>0</v>
      </c>
      <c r="G20" s="31">
        <f t="shared" ca="1" si="0"/>
        <v>0</v>
      </c>
      <c r="H20" s="31">
        <f t="shared" ca="1" si="0"/>
        <v>0</v>
      </c>
      <c r="J20" s="31">
        <v>0</v>
      </c>
      <c r="K20" s="31"/>
      <c r="L20" s="31"/>
      <c r="M20" s="31"/>
      <c r="N20" s="31"/>
      <c r="O20" s="31"/>
      <c r="Q20" s="31">
        <f t="shared" ca="1" si="1"/>
        <v>0</v>
      </c>
      <c r="R20" s="31">
        <f t="shared" ca="1" si="2"/>
        <v>0</v>
      </c>
      <c r="S20" s="31">
        <f t="shared" ca="1" si="11"/>
        <v>0</v>
      </c>
      <c r="T20" s="31">
        <f t="shared" ca="1" si="4"/>
        <v>1</v>
      </c>
      <c r="U20" s="31">
        <f t="shared" ca="1" si="4"/>
        <v>0</v>
      </c>
      <c r="V20" s="31">
        <f t="shared" ca="1" si="5"/>
        <v>0</v>
      </c>
      <c r="W20" s="31">
        <f t="shared" ca="1" si="6"/>
        <v>0</v>
      </c>
      <c r="X20" s="31">
        <f t="shared" ca="1" si="7"/>
        <v>0</v>
      </c>
      <c r="Y20" s="31">
        <f t="shared" ca="1" si="8"/>
        <v>0</v>
      </c>
      <c r="AA20" s="89"/>
      <c r="AB20" s="89"/>
      <c r="AC20" s="90"/>
      <c r="AD20" s="89"/>
      <c r="AE20" s="89"/>
      <c r="AF20" s="89"/>
      <c r="AG20" s="89"/>
      <c r="AI20" s="23"/>
      <c r="AK20" s="1"/>
      <c r="AL20" s="1"/>
      <c r="AM20" s="1"/>
      <c r="AN20" s="1"/>
      <c r="AO20" s="1"/>
      <c r="AP20" s="1"/>
      <c r="AQ20" s="1"/>
      <c r="AR20" s="1"/>
      <c r="AS20" s="1"/>
      <c r="AT20" s="1"/>
      <c r="AV20" s="1"/>
      <c r="AW20" s="1"/>
      <c r="AX20" s="1"/>
      <c r="AY20" s="1"/>
      <c r="AZ20" s="1"/>
      <c r="BA20" s="1"/>
      <c r="BB20" s="1"/>
      <c r="BC20" s="1"/>
      <c r="BD20" s="1"/>
      <c r="BE20" s="1"/>
    </row>
    <row r="21" spans="1:57" ht="15" customHeight="1" x14ac:dyDescent="0.25">
      <c r="A21" s="51">
        <f>DATE(YEAR(K1),MONTH(K1),ROW()-5)</f>
        <v>41624</v>
      </c>
      <c r="B21" s="22"/>
      <c r="C21" s="29">
        <v>110</v>
      </c>
      <c r="D21" s="29">
        <f t="shared" ca="1" si="9"/>
        <v>450</v>
      </c>
      <c r="E21" s="29">
        <f t="shared" ca="1" si="10"/>
        <v>2</v>
      </c>
      <c r="F21" s="29">
        <f t="shared" ca="1" si="0"/>
        <v>0</v>
      </c>
      <c r="G21" s="29">
        <f t="shared" ca="1" si="0"/>
        <v>0</v>
      </c>
      <c r="H21" s="29">
        <f t="shared" ca="1" si="0"/>
        <v>0</v>
      </c>
      <c r="J21" s="29">
        <v>0</v>
      </c>
      <c r="K21" s="29"/>
      <c r="L21" s="29"/>
      <c r="M21" s="29"/>
      <c r="N21" s="29"/>
      <c r="O21" s="29"/>
      <c r="Q21" s="29">
        <f t="shared" ca="1" si="1"/>
        <v>450</v>
      </c>
      <c r="R21" s="29">
        <f t="shared" ca="1" si="2"/>
        <v>410</v>
      </c>
      <c r="S21" s="29">
        <f t="shared" ca="1" si="11"/>
        <v>40</v>
      </c>
      <c r="T21" s="29">
        <f t="shared" ca="1" si="4"/>
        <v>0</v>
      </c>
      <c r="U21" s="29">
        <f t="shared" ca="1" si="4"/>
        <v>0</v>
      </c>
      <c r="V21" s="66">
        <f t="shared" ca="1" si="5"/>
        <v>2</v>
      </c>
      <c r="W21" s="66">
        <f t="shared" ca="1" si="6"/>
        <v>0</v>
      </c>
      <c r="X21" s="66">
        <f t="shared" ca="1" si="7"/>
        <v>0</v>
      </c>
      <c r="Y21" s="66">
        <f t="shared" ca="1" si="8"/>
        <v>0</v>
      </c>
      <c r="AA21" s="86"/>
      <c r="AB21" s="86"/>
      <c r="AC21" s="87"/>
      <c r="AD21" s="86"/>
      <c r="AE21" s="88"/>
      <c r="AF21" s="88"/>
      <c r="AG21" s="86"/>
      <c r="AI21" s="23"/>
      <c r="AK21" s="1"/>
      <c r="AL21" s="1"/>
      <c r="AM21" s="1"/>
      <c r="AN21" s="1"/>
      <c r="AO21" s="1"/>
      <c r="AP21" s="1"/>
      <c r="AQ21" s="1"/>
      <c r="AR21" s="1"/>
      <c r="AS21" s="1"/>
      <c r="AT21" s="1"/>
      <c r="AV21" s="1"/>
      <c r="AW21" s="1"/>
      <c r="AX21" s="1"/>
      <c r="AY21" s="1"/>
      <c r="AZ21" s="1"/>
      <c r="BA21" s="1"/>
      <c r="BB21" s="1"/>
      <c r="BC21" s="1"/>
      <c r="BD21" s="1"/>
      <c r="BE21" s="1"/>
    </row>
    <row r="22" spans="1:57" ht="15" customHeight="1" x14ac:dyDescent="0.25">
      <c r="A22" s="52">
        <f>DATE(YEAR(K1),MONTH(K1),ROW()-5)</f>
        <v>41625</v>
      </c>
      <c r="B22" s="22"/>
      <c r="C22" s="31">
        <v>110</v>
      </c>
      <c r="D22" s="31">
        <f t="shared" ca="1" si="9"/>
        <v>450</v>
      </c>
      <c r="E22" s="31">
        <f t="shared" ca="1" si="10"/>
        <v>2</v>
      </c>
      <c r="F22" s="31">
        <f t="shared" ca="1" si="0"/>
        <v>0</v>
      </c>
      <c r="G22" s="31">
        <f t="shared" ca="1" si="0"/>
        <v>0</v>
      </c>
      <c r="H22" s="31">
        <f t="shared" ca="1" si="0"/>
        <v>0</v>
      </c>
      <c r="J22" s="31">
        <v>0</v>
      </c>
      <c r="K22" s="31"/>
      <c r="L22" s="31"/>
      <c r="M22" s="31"/>
      <c r="N22" s="31"/>
      <c r="O22" s="31"/>
      <c r="Q22" s="31">
        <f t="shared" ca="1" si="1"/>
        <v>450</v>
      </c>
      <c r="R22" s="31">
        <f t="shared" ca="1" si="2"/>
        <v>410</v>
      </c>
      <c r="S22" s="31">
        <f t="shared" ca="1" si="11"/>
        <v>40</v>
      </c>
      <c r="T22" s="31">
        <f t="shared" ca="1" si="4"/>
        <v>0</v>
      </c>
      <c r="U22" s="31">
        <f t="shared" ca="1" si="4"/>
        <v>0</v>
      </c>
      <c r="V22" s="31">
        <f t="shared" ca="1" si="5"/>
        <v>2</v>
      </c>
      <c r="W22" s="31">
        <f t="shared" ca="1" si="6"/>
        <v>0</v>
      </c>
      <c r="X22" s="31">
        <f t="shared" ca="1" si="7"/>
        <v>0</v>
      </c>
      <c r="Y22" s="31">
        <f t="shared" ca="1" si="8"/>
        <v>0</v>
      </c>
      <c r="AA22" s="89"/>
      <c r="AB22" s="89"/>
      <c r="AC22" s="90"/>
      <c r="AD22" s="89"/>
      <c r="AE22" s="89"/>
      <c r="AF22" s="89"/>
      <c r="AG22" s="89"/>
      <c r="AI22" s="23"/>
      <c r="AK22" s="1"/>
      <c r="AL22" s="1"/>
      <c r="AM22" s="1"/>
      <c r="AN22" s="1"/>
      <c r="AO22" s="1"/>
      <c r="AP22" s="1"/>
      <c r="AQ22" s="1"/>
      <c r="AR22" s="1"/>
      <c r="AS22" s="1"/>
      <c r="AT22" s="1"/>
      <c r="AV22" s="1"/>
      <c r="AW22" s="1"/>
      <c r="AX22" s="1"/>
      <c r="AY22" s="1"/>
      <c r="AZ22" s="1"/>
      <c r="BA22" s="1"/>
      <c r="BB22" s="1"/>
      <c r="BC22" s="1"/>
      <c r="BD22" s="1"/>
      <c r="BE22" s="1"/>
    </row>
    <row r="23" spans="1:57" ht="15" customHeight="1" x14ac:dyDescent="0.25">
      <c r="A23" s="51">
        <f>DATE(YEAR(K1),MONTH(K1),ROW()-5)</f>
        <v>41626</v>
      </c>
      <c r="B23" s="22"/>
      <c r="C23" s="29">
        <v>108</v>
      </c>
      <c r="D23" s="29">
        <f t="shared" ca="1" si="9"/>
        <v>461</v>
      </c>
      <c r="E23" s="29">
        <f t="shared" ca="1" si="10"/>
        <v>0</v>
      </c>
      <c r="F23" s="29">
        <f t="shared" ca="1" si="10"/>
        <v>0</v>
      </c>
      <c r="G23" s="29">
        <f t="shared" ca="1" si="10"/>
        <v>0</v>
      </c>
      <c r="H23" s="29">
        <f t="shared" ca="1" si="10"/>
        <v>0</v>
      </c>
      <c r="J23" s="29">
        <v>0</v>
      </c>
      <c r="K23" s="29"/>
      <c r="L23" s="29"/>
      <c r="M23" s="29"/>
      <c r="N23" s="29"/>
      <c r="O23" s="29"/>
      <c r="Q23" s="29">
        <f t="shared" ca="1" si="1"/>
        <v>461</v>
      </c>
      <c r="R23" s="29">
        <f t="shared" ca="1" si="2"/>
        <v>410</v>
      </c>
      <c r="S23" s="29">
        <f t="shared" ca="1" si="11"/>
        <v>51</v>
      </c>
      <c r="T23" s="29">
        <f t="shared" ref="T23:U36" ca="1" si="12">IF($C23="",0,VLOOKUP($C23,INDIRECT("'BD-"&amp;$AK$1&amp;"'!A:J"),COLUMN()-15,FALSE))</f>
        <v>0</v>
      </c>
      <c r="U23" s="29">
        <f t="shared" ca="1" si="12"/>
        <v>0</v>
      </c>
      <c r="V23" s="66">
        <f t="shared" ca="1" si="5"/>
        <v>0</v>
      </c>
      <c r="W23" s="66">
        <f t="shared" ca="1" si="6"/>
        <v>0</v>
      </c>
      <c r="X23" s="66">
        <f t="shared" ca="1" si="7"/>
        <v>0</v>
      </c>
      <c r="Y23" s="66">
        <f t="shared" ca="1" si="8"/>
        <v>0</v>
      </c>
      <c r="AA23" s="86"/>
      <c r="AB23" s="86"/>
      <c r="AC23" s="87"/>
      <c r="AD23" s="86"/>
      <c r="AE23" s="88"/>
      <c r="AF23" s="88"/>
      <c r="AG23" s="86"/>
      <c r="AI23" s="23"/>
      <c r="AK23" s="1"/>
      <c r="AL23" s="1"/>
      <c r="AM23" s="1"/>
      <c r="AN23" s="1"/>
      <c r="AO23" s="1"/>
      <c r="AP23" s="1"/>
      <c r="AQ23" s="1"/>
      <c r="AR23" s="1"/>
      <c r="AS23" s="1"/>
      <c r="AT23" s="1"/>
      <c r="AV23" s="1"/>
      <c r="AW23" s="1"/>
      <c r="AX23" s="1"/>
      <c r="AY23" s="1"/>
      <c r="AZ23" s="1"/>
      <c r="BA23" s="1"/>
      <c r="BB23" s="1"/>
      <c r="BC23" s="1"/>
      <c r="BD23" s="1"/>
      <c r="BE23" s="1"/>
    </row>
    <row r="24" spans="1:57" ht="15" customHeight="1" x14ac:dyDescent="0.25">
      <c r="A24" s="52">
        <f>DATE(YEAR(K1),MONTH(K1),ROW()-5)</f>
        <v>41627</v>
      </c>
      <c r="B24" s="22"/>
      <c r="C24" s="31">
        <v>104</v>
      </c>
      <c r="D24" s="31">
        <f t="shared" ca="1" si="9"/>
        <v>517</v>
      </c>
      <c r="E24" s="31">
        <f t="shared" ref="E24:H36" ca="1" si="13">IF($C24="",0,VLOOKUP($C24,INDIRECT("'BD-"&amp;$AK$1&amp;"'!A:J"),COLUMN()+2,FALSE))</f>
        <v>1</v>
      </c>
      <c r="F24" s="31">
        <f t="shared" ca="1" si="13"/>
        <v>0</v>
      </c>
      <c r="G24" s="31">
        <f t="shared" ca="1" si="13"/>
        <v>0</v>
      </c>
      <c r="H24" s="31">
        <f t="shared" ca="1" si="13"/>
        <v>0</v>
      </c>
      <c r="J24" s="31">
        <v>0</v>
      </c>
      <c r="K24" s="31"/>
      <c r="L24" s="31"/>
      <c r="M24" s="31"/>
      <c r="N24" s="31"/>
      <c r="O24" s="31"/>
      <c r="Q24" s="31">
        <f t="shared" ca="1" si="1"/>
        <v>517</v>
      </c>
      <c r="R24" s="31">
        <f t="shared" ca="1" si="2"/>
        <v>410</v>
      </c>
      <c r="S24" s="31">
        <f t="shared" ca="1" si="11"/>
        <v>107</v>
      </c>
      <c r="T24" s="31">
        <f t="shared" ca="1" si="12"/>
        <v>0</v>
      </c>
      <c r="U24" s="31">
        <f t="shared" ca="1" si="12"/>
        <v>0</v>
      </c>
      <c r="V24" s="31">
        <f t="shared" ca="1" si="5"/>
        <v>1</v>
      </c>
      <c r="W24" s="31">
        <f t="shared" ca="1" si="6"/>
        <v>0</v>
      </c>
      <c r="X24" s="31">
        <f t="shared" ca="1" si="7"/>
        <v>0</v>
      </c>
      <c r="Y24" s="31">
        <f t="shared" ca="1" si="8"/>
        <v>0</v>
      </c>
      <c r="AA24" s="89"/>
      <c r="AB24" s="89"/>
      <c r="AC24" s="90"/>
      <c r="AD24" s="89"/>
      <c r="AE24" s="89"/>
      <c r="AF24" s="89"/>
      <c r="AG24" s="89"/>
      <c r="AI24" s="23"/>
      <c r="AK24" s="1"/>
      <c r="AL24" s="1"/>
      <c r="AM24" s="1"/>
      <c r="AN24" s="1"/>
      <c r="AO24" s="1"/>
      <c r="AP24" s="1"/>
      <c r="AQ24" s="1"/>
      <c r="AR24" s="1"/>
      <c r="AS24" s="1"/>
      <c r="AT24" s="1"/>
      <c r="AV24" s="1"/>
      <c r="AW24" s="1"/>
      <c r="AX24" s="1"/>
      <c r="AY24" s="1"/>
      <c r="AZ24" s="1"/>
      <c r="BA24" s="1"/>
      <c r="BB24" s="1"/>
      <c r="BC24" s="1"/>
      <c r="BD24" s="1"/>
      <c r="BE24" s="1"/>
    </row>
    <row r="25" spans="1:57" ht="15" customHeight="1" x14ac:dyDescent="0.25">
      <c r="A25" s="51">
        <f>DATE(YEAR(K1),MONTH(K1),ROW()-5)</f>
        <v>41628</v>
      </c>
      <c r="B25" s="22"/>
      <c r="C25" s="29">
        <v>105</v>
      </c>
      <c r="D25" s="29">
        <f t="shared" ca="1" si="9"/>
        <v>436</v>
      </c>
      <c r="E25" s="29">
        <f t="shared" ca="1" si="13"/>
        <v>1</v>
      </c>
      <c r="F25" s="29">
        <f t="shared" ca="1" si="13"/>
        <v>0</v>
      </c>
      <c r="G25" s="29">
        <f t="shared" ca="1" si="13"/>
        <v>0</v>
      </c>
      <c r="H25" s="29">
        <f t="shared" ca="1" si="13"/>
        <v>0</v>
      </c>
      <c r="J25" s="29">
        <v>0</v>
      </c>
      <c r="K25" s="29"/>
      <c r="L25" s="29"/>
      <c r="M25" s="29"/>
      <c r="N25" s="29"/>
      <c r="O25" s="29"/>
      <c r="Q25" s="29">
        <f t="shared" ca="1" si="1"/>
        <v>436</v>
      </c>
      <c r="R25" s="29">
        <f t="shared" ca="1" si="2"/>
        <v>410</v>
      </c>
      <c r="S25" s="29">
        <f t="shared" ca="1" si="11"/>
        <v>26</v>
      </c>
      <c r="T25" s="29">
        <f t="shared" ca="1" si="12"/>
        <v>0</v>
      </c>
      <c r="U25" s="29">
        <f t="shared" ca="1" si="12"/>
        <v>0</v>
      </c>
      <c r="V25" s="66">
        <f t="shared" ca="1" si="5"/>
        <v>1</v>
      </c>
      <c r="W25" s="66">
        <f t="shared" ca="1" si="6"/>
        <v>0</v>
      </c>
      <c r="X25" s="66">
        <f t="shared" ca="1" si="7"/>
        <v>0</v>
      </c>
      <c r="Y25" s="66">
        <f t="shared" ca="1" si="8"/>
        <v>0</v>
      </c>
      <c r="AA25" s="86"/>
      <c r="AB25" s="86"/>
      <c r="AC25" s="87"/>
      <c r="AD25" s="86"/>
      <c r="AE25" s="88"/>
      <c r="AF25" s="88"/>
      <c r="AG25" s="86"/>
      <c r="AI25" s="23"/>
      <c r="AK25" s="1"/>
      <c r="AL25" s="1"/>
      <c r="AM25" s="1"/>
      <c r="AN25" s="1"/>
      <c r="AO25" s="1"/>
      <c r="AP25" s="1"/>
      <c r="AQ25" s="1"/>
      <c r="AR25" s="1"/>
      <c r="AS25" s="1"/>
      <c r="AT25" s="1"/>
      <c r="AV25" s="1"/>
      <c r="AW25" s="1"/>
      <c r="AX25" s="1"/>
      <c r="AY25" s="1"/>
      <c r="AZ25" s="1"/>
      <c r="BA25" s="1"/>
      <c r="BB25" s="1"/>
      <c r="BC25" s="1"/>
      <c r="BD25" s="1"/>
      <c r="BE25" s="1"/>
    </row>
    <row r="26" spans="1:57" ht="15" customHeight="1" x14ac:dyDescent="0.25">
      <c r="A26" s="52">
        <f>DATE(YEAR(K1),MONTH(K1),ROW()-5)</f>
        <v>41629</v>
      </c>
      <c r="B26" s="22"/>
      <c r="C26" s="31">
        <v>162</v>
      </c>
      <c r="D26" s="31">
        <f t="shared" ca="1" si="9"/>
        <v>402</v>
      </c>
      <c r="E26" s="31">
        <f t="shared" ca="1" si="13"/>
        <v>0</v>
      </c>
      <c r="F26" s="31">
        <f t="shared" ca="1" si="13"/>
        <v>0</v>
      </c>
      <c r="G26" s="31">
        <f t="shared" ca="1" si="13"/>
        <v>0</v>
      </c>
      <c r="H26" s="31">
        <f t="shared" ca="1" si="13"/>
        <v>0</v>
      </c>
      <c r="J26" s="31">
        <v>0</v>
      </c>
      <c r="K26" s="31"/>
      <c r="L26" s="31"/>
      <c r="M26" s="31"/>
      <c r="N26" s="31"/>
      <c r="O26" s="31"/>
      <c r="Q26" s="31">
        <f t="shared" ca="1" si="1"/>
        <v>402</v>
      </c>
      <c r="R26" s="31">
        <f t="shared" ca="1" si="2"/>
        <v>410</v>
      </c>
      <c r="S26" s="31">
        <f t="shared" ca="1" si="11"/>
        <v>-8</v>
      </c>
      <c r="T26" s="31">
        <f t="shared" ca="1" si="12"/>
        <v>0</v>
      </c>
      <c r="U26" s="31">
        <f t="shared" ca="1" si="12"/>
        <v>0</v>
      </c>
      <c r="V26" s="31">
        <f t="shared" ca="1" si="5"/>
        <v>0</v>
      </c>
      <c r="W26" s="31">
        <f t="shared" ca="1" si="6"/>
        <v>0</v>
      </c>
      <c r="X26" s="31">
        <f t="shared" ca="1" si="7"/>
        <v>0</v>
      </c>
      <c r="Y26" s="31">
        <f t="shared" ca="1" si="8"/>
        <v>0</v>
      </c>
      <c r="AA26" s="89"/>
      <c r="AB26" s="89"/>
      <c r="AC26" s="90"/>
      <c r="AD26" s="89"/>
      <c r="AE26" s="89"/>
      <c r="AF26" s="89"/>
      <c r="AG26" s="89"/>
      <c r="AI26" s="23"/>
      <c r="AK26" s="1"/>
      <c r="AL26" s="1"/>
      <c r="AM26" s="1"/>
      <c r="AN26" s="1"/>
      <c r="AO26" s="1"/>
      <c r="AP26" s="1"/>
      <c r="AQ26" s="1"/>
      <c r="AR26" s="1"/>
      <c r="AS26" s="1"/>
      <c r="AT26" s="1"/>
      <c r="AV26" s="1"/>
      <c r="AW26" s="1"/>
      <c r="AX26" s="1"/>
      <c r="AY26" s="1"/>
      <c r="AZ26" s="1"/>
      <c r="BA26" s="1"/>
      <c r="BB26" s="1"/>
      <c r="BC26" s="1"/>
      <c r="BD26" s="1"/>
      <c r="BE26" s="1"/>
    </row>
    <row r="27" spans="1:57" ht="15" customHeight="1" x14ac:dyDescent="0.25">
      <c r="A27" s="51">
        <f>DATE(YEAR(K1),MONTH(K1),ROW()-5)</f>
        <v>41630</v>
      </c>
      <c r="B27" s="22"/>
      <c r="C27" s="29">
        <v>900</v>
      </c>
      <c r="D27" s="29">
        <f t="shared" ca="1" si="9"/>
        <v>0</v>
      </c>
      <c r="E27" s="29">
        <f t="shared" ca="1" si="13"/>
        <v>0</v>
      </c>
      <c r="F27" s="29">
        <f t="shared" ca="1" si="13"/>
        <v>0</v>
      </c>
      <c r="G27" s="29">
        <f t="shared" ca="1" si="13"/>
        <v>0</v>
      </c>
      <c r="H27" s="29">
        <f t="shared" ca="1" si="13"/>
        <v>0</v>
      </c>
      <c r="J27" s="29">
        <v>0</v>
      </c>
      <c r="K27" s="29"/>
      <c r="L27" s="29"/>
      <c r="M27" s="29"/>
      <c r="N27" s="29"/>
      <c r="O27" s="29"/>
      <c r="Q27" s="29">
        <f t="shared" ca="1" si="1"/>
        <v>0</v>
      </c>
      <c r="R27" s="29">
        <f t="shared" ca="1" si="2"/>
        <v>0</v>
      </c>
      <c r="S27" s="29">
        <f t="shared" ca="1" si="11"/>
        <v>0</v>
      </c>
      <c r="T27" s="29">
        <f t="shared" ca="1" si="12"/>
        <v>1</v>
      </c>
      <c r="U27" s="29">
        <f t="shared" ca="1" si="12"/>
        <v>0</v>
      </c>
      <c r="V27" s="66">
        <f t="shared" ca="1" si="5"/>
        <v>0</v>
      </c>
      <c r="W27" s="66">
        <f t="shared" ca="1" si="6"/>
        <v>0</v>
      </c>
      <c r="X27" s="66">
        <f t="shared" ca="1" si="7"/>
        <v>0</v>
      </c>
      <c r="Y27" s="66">
        <f t="shared" ca="1" si="8"/>
        <v>0</v>
      </c>
      <c r="AA27" s="86"/>
      <c r="AB27" s="86"/>
      <c r="AC27" s="87"/>
      <c r="AD27" s="86"/>
      <c r="AE27" s="88"/>
      <c r="AF27" s="88"/>
      <c r="AG27" s="86"/>
      <c r="AI27" s="23"/>
      <c r="AK27" s="1"/>
      <c r="AL27" s="1"/>
      <c r="AM27" s="1"/>
      <c r="AN27" s="1"/>
      <c r="AO27" s="1"/>
      <c r="AP27" s="1"/>
      <c r="AQ27" s="1"/>
      <c r="AR27" s="1"/>
      <c r="AS27" s="1"/>
      <c r="AT27" s="1"/>
      <c r="AV27" s="1"/>
      <c r="AW27" s="1"/>
      <c r="AX27" s="1"/>
      <c r="AY27" s="1"/>
      <c r="AZ27" s="1"/>
      <c r="BA27" s="1"/>
      <c r="BB27" s="1"/>
      <c r="BC27" s="1"/>
      <c r="BD27" s="1"/>
      <c r="BE27" s="1"/>
    </row>
    <row r="28" spans="1:57" ht="15" customHeight="1" x14ac:dyDescent="0.25">
      <c r="A28" s="52">
        <f>DATE(YEAR(K1),MONTH(K1),ROW()-5)</f>
        <v>41631</v>
      </c>
      <c r="B28" s="22"/>
      <c r="C28" s="31">
        <v>901</v>
      </c>
      <c r="D28" s="31">
        <f t="shared" ca="1" si="9"/>
        <v>0</v>
      </c>
      <c r="E28" s="31">
        <f t="shared" ca="1" si="13"/>
        <v>0</v>
      </c>
      <c r="F28" s="31">
        <f t="shared" ca="1" si="13"/>
        <v>0</v>
      </c>
      <c r="G28" s="31">
        <f t="shared" ca="1" si="13"/>
        <v>0</v>
      </c>
      <c r="H28" s="31">
        <f t="shared" ca="1" si="13"/>
        <v>0</v>
      </c>
      <c r="J28" s="31">
        <v>0</v>
      </c>
      <c r="K28" s="31"/>
      <c r="L28" s="31"/>
      <c r="M28" s="31"/>
      <c r="N28" s="31"/>
      <c r="O28" s="31"/>
      <c r="Q28" s="31">
        <f t="shared" ca="1" si="1"/>
        <v>0</v>
      </c>
      <c r="R28" s="31">
        <f t="shared" ca="1" si="2"/>
        <v>410</v>
      </c>
      <c r="S28" s="31">
        <f t="shared" ca="1" si="11"/>
        <v>-410</v>
      </c>
      <c r="T28" s="31">
        <f t="shared" ca="1" si="12"/>
        <v>0</v>
      </c>
      <c r="U28" s="31">
        <f t="shared" ca="1" si="12"/>
        <v>0</v>
      </c>
      <c r="V28" s="31">
        <f t="shared" ca="1" si="5"/>
        <v>0</v>
      </c>
      <c r="W28" s="31">
        <f t="shared" ca="1" si="6"/>
        <v>0</v>
      </c>
      <c r="X28" s="31">
        <f t="shared" ca="1" si="7"/>
        <v>0</v>
      </c>
      <c r="Y28" s="31">
        <f t="shared" ca="1" si="8"/>
        <v>0</v>
      </c>
      <c r="AA28" s="89"/>
      <c r="AB28" s="89"/>
      <c r="AC28" s="90"/>
      <c r="AD28" s="89"/>
      <c r="AE28" s="89"/>
      <c r="AF28" s="89"/>
      <c r="AG28" s="89"/>
      <c r="AI28" s="23"/>
      <c r="AK28" s="1"/>
      <c r="AL28" s="1"/>
      <c r="AM28" s="1"/>
      <c r="AN28" s="1"/>
      <c r="AO28" s="1"/>
      <c r="AP28" s="1"/>
      <c r="AQ28" s="1"/>
      <c r="AR28" s="1"/>
      <c r="AS28" s="1"/>
      <c r="AT28" s="1"/>
      <c r="AV28" s="1"/>
      <c r="AW28" s="1"/>
      <c r="AX28" s="1"/>
      <c r="AY28" s="1"/>
      <c r="AZ28" s="1"/>
      <c r="BA28" s="1"/>
      <c r="BB28" s="1"/>
      <c r="BC28" s="1"/>
      <c r="BD28" s="1"/>
      <c r="BE28" s="1"/>
    </row>
    <row r="29" spans="1:57" ht="15" customHeight="1" x14ac:dyDescent="0.25">
      <c r="A29" s="51">
        <f>DATE(YEAR(K1),MONTH(K1),ROW()-5)</f>
        <v>41632</v>
      </c>
      <c r="B29" s="22"/>
      <c r="C29" s="29">
        <v>108</v>
      </c>
      <c r="D29" s="29">
        <f t="shared" ca="1" si="9"/>
        <v>461</v>
      </c>
      <c r="E29" s="29">
        <f t="shared" ca="1" si="13"/>
        <v>0</v>
      </c>
      <c r="F29" s="29">
        <f t="shared" ca="1" si="13"/>
        <v>0</v>
      </c>
      <c r="G29" s="29">
        <f t="shared" ca="1" si="13"/>
        <v>0</v>
      </c>
      <c r="H29" s="29">
        <f t="shared" ca="1" si="13"/>
        <v>0</v>
      </c>
      <c r="J29" s="29">
        <v>0</v>
      </c>
      <c r="K29" s="29"/>
      <c r="L29" s="29"/>
      <c r="M29" s="29"/>
      <c r="N29" s="29"/>
      <c r="O29" s="29"/>
      <c r="Q29" s="29">
        <f t="shared" ca="1" si="1"/>
        <v>461</v>
      </c>
      <c r="R29" s="29">
        <f t="shared" ca="1" si="2"/>
        <v>410</v>
      </c>
      <c r="S29" s="29">
        <f t="shared" ca="1" si="11"/>
        <v>51</v>
      </c>
      <c r="T29" s="29">
        <f t="shared" ca="1" si="12"/>
        <v>0</v>
      </c>
      <c r="U29" s="29">
        <f t="shared" ca="1" si="12"/>
        <v>0</v>
      </c>
      <c r="V29" s="66">
        <f t="shared" ca="1" si="5"/>
        <v>0</v>
      </c>
      <c r="W29" s="66">
        <f t="shared" ca="1" si="6"/>
        <v>0</v>
      </c>
      <c r="X29" s="66">
        <f t="shared" ca="1" si="7"/>
        <v>0</v>
      </c>
      <c r="Y29" s="66">
        <f t="shared" ca="1" si="8"/>
        <v>0</v>
      </c>
      <c r="AA29" s="86"/>
      <c r="AB29" s="86"/>
      <c r="AC29" s="87"/>
      <c r="AD29" s="86"/>
      <c r="AE29" s="88"/>
      <c r="AF29" s="88"/>
      <c r="AG29" s="86"/>
      <c r="AI29" s="23"/>
      <c r="AK29" s="1"/>
      <c r="AL29" s="1"/>
      <c r="AM29" s="1"/>
      <c r="AN29" s="1"/>
      <c r="AO29" s="1"/>
      <c r="AP29" s="1"/>
      <c r="AQ29" s="1"/>
      <c r="AR29" s="1"/>
      <c r="AS29" s="1"/>
      <c r="AT29" s="1"/>
      <c r="AV29" s="1"/>
      <c r="AW29" s="1"/>
      <c r="AX29" s="1"/>
      <c r="AY29" s="1"/>
      <c r="AZ29" s="1"/>
      <c r="BA29" s="1"/>
      <c r="BB29" s="1"/>
      <c r="BC29" s="1"/>
      <c r="BD29" s="1"/>
      <c r="BE29" s="1"/>
    </row>
    <row r="30" spans="1:57" ht="15" customHeight="1" x14ac:dyDescent="0.25">
      <c r="A30" s="52">
        <f>DATE(YEAR(K1),MONTH(K1),ROW()-5)</f>
        <v>41633</v>
      </c>
      <c r="B30" s="22"/>
      <c r="C30" s="31">
        <v>900</v>
      </c>
      <c r="D30" s="31">
        <f t="shared" ca="1" si="9"/>
        <v>0</v>
      </c>
      <c r="E30" s="31">
        <f t="shared" ca="1" si="13"/>
        <v>0</v>
      </c>
      <c r="F30" s="31">
        <f t="shared" ca="1" si="13"/>
        <v>0</v>
      </c>
      <c r="G30" s="31">
        <f t="shared" ca="1" si="13"/>
        <v>0</v>
      </c>
      <c r="H30" s="31">
        <f t="shared" ca="1" si="13"/>
        <v>0</v>
      </c>
      <c r="J30" s="31">
        <v>0</v>
      </c>
      <c r="K30" s="31"/>
      <c r="L30" s="31"/>
      <c r="M30" s="31"/>
      <c r="N30" s="31"/>
      <c r="O30" s="31"/>
      <c r="Q30" s="31">
        <f t="shared" ca="1" si="1"/>
        <v>0</v>
      </c>
      <c r="R30" s="31">
        <f t="shared" ca="1" si="2"/>
        <v>0</v>
      </c>
      <c r="S30" s="31">
        <f t="shared" ca="1" si="11"/>
        <v>0</v>
      </c>
      <c r="T30" s="31">
        <f t="shared" ca="1" si="12"/>
        <v>1</v>
      </c>
      <c r="U30" s="31">
        <f t="shared" ca="1" si="12"/>
        <v>0</v>
      </c>
      <c r="V30" s="31">
        <f t="shared" ca="1" si="5"/>
        <v>0</v>
      </c>
      <c r="W30" s="31">
        <f t="shared" ca="1" si="6"/>
        <v>0</v>
      </c>
      <c r="X30" s="31">
        <f t="shared" ca="1" si="7"/>
        <v>0</v>
      </c>
      <c r="Y30" s="31">
        <f t="shared" ca="1" si="8"/>
        <v>0</v>
      </c>
      <c r="AA30" s="89"/>
      <c r="AB30" s="89"/>
      <c r="AC30" s="90"/>
      <c r="AD30" s="89"/>
      <c r="AE30" s="89"/>
      <c r="AF30" s="89"/>
      <c r="AG30" s="89"/>
      <c r="AI30" s="23"/>
      <c r="AK30" s="1"/>
      <c r="AL30" s="1"/>
      <c r="AM30" s="1"/>
      <c r="AN30" s="1"/>
      <c r="AO30" s="1"/>
      <c r="AP30" s="1"/>
      <c r="AQ30" s="1"/>
      <c r="AR30" s="1"/>
      <c r="AS30" s="1"/>
      <c r="AT30" s="1"/>
      <c r="AV30" s="1"/>
      <c r="AW30" s="1"/>
      <c r="AX30" s="1"/>
      <c r="AY30" s="1"/>
      <c r="AZ30" s="1"/>
      <c r="BA30" s="1"/>
      <c r="BB30" s="1"/>
      <c r="BC30" s="1"/>
      <c r="BD30" s="1"/>
      <c r="BE30" s="1"/>
    </row>
    <row r="31" spans="1:57" ht="15" customHeight="1" x14ac:dyDescent="0.25">
      <c r="A31" s="51">
        <f>DATE(YEAR(K1),MONTH(K1),ROW()-5)</f>
        <v>41634</v>
      </c>
      <c r="B31" s="22"/>
      <c r="C31" s="29">
        <v>900</v>
      </c>
      <c r="D31" s="29">
        <f t="shared" ca="1" si="9"/>
        <v>0</v>
      </c>
      <c r="E31" s="29">
        <f t="shared" ca="1" si="13"/>
        <v>0</v>
      </c>
      <c r="F31" s="29">
        <f t="shared" ca="1" si="13"/>
        <v>0</v>
      </c>
      <c r="G31" s="29">
        <f t="shared" ca="1" si="13"/>
        <v>0</v>
      </c>
      <c r="H31" s="29">
        <f t="shared" ca="1" si="13"/>
        <v>0</v>
      </c>
      <c r="J31" s="29">
        <v>0</v>
      </c>
      <c r="K31" s="29"/>
      <c r="L31" s="29"/>
      <c r="M31" s="29"/>
      <c r="N31" s="29"/>
      <c r="O31" s="29"/>
      <c r="Q31" s="29">
        <f t="shared" ca="1" si="1"/>
        <v>0</v>
      </c>
      <c r="R31" s="29">
        <f t="shared" ca="1" si="2"/>
        <v>0</v>
      </c>
      <c r="S31" s="29">
        <f t="shared" ca="1" si="11"/>
        <v>0</v>
      </c>
      <c r="T31" s="29">
        <f t="shared" ca="1" si="12"/>
        <v>1</v>
      </c>
      <c r="U31" s="29">
        <f t="shared" ca="1" si="12"/>
        <v>0</v>
      </c>
      <c r="V31" s="66">
        <f t="shared" ca="1" si="5"/>
        <v>0</v>
      </c>
      <c r="W31" s="66">
        <f t="shared" ca="1" si="6"/>
        <v>0</v>
      </c>
      <c r="X31" s="66">
        <f t="shared" ca="1" si="7"/>
        <v>0</v>
      </c>
      <c r="Y31" s="66">
        <f t="shared" ca="1" si="8"/>
        <v>0</v>
      </c>
      <c r="AA31" s="86"/>
      <c r="AB31" s="86"/>
      <c r="AC31" s="87"/>
      <c r="AD31" s="86"/>
      <c r="AE31" s="88"/>
      <c r="AF31" s="88"/>
      <c r="AG31" s="86"/>
      <c r="AI31" s="23"/>
      <c r="AK31" s="1"/>
      <c r="AL31" s="1"/>
      <c r="AM31" s="1"/>
      <c r="AN31" s="1"/>
      <c r="AO31" s="1"/>
      <c r="AP31" s="1"/>
      <c r="AQ31" s="1"/>
      <c r="AR31" s="1"/>
      <c r="AS31" s="1"/>
      <c r="AT31" s="1"/>
      <c r="AV31" s="1"/>
      <c r="AW31" s="1"/>
      <c r="AX31" s="1"/>
      <c r="AY31" s="1"/>
      <c r="AZ31" s="1"/>
      <c r="BA31" s="1"/>
      <c r="BB31" s="1"/>
      <c r="BC31" s="1"/>
      <c r="BD31" s="1"/>
      <c r="BE31" s="1"/>
    </row>
    <row r="32" spans="1:57" ht="15" customHeight="1" x14ac:dyDescent="0.25">
      <c r="A32" s="52">
        <f>DATE(YEAR(K1),MONTH(K1),ROW()-5)</f>
        <v>41635</v>
      </c>
      <c r="B32" s="22"/>
      <c r="C32" s="31">
        <v>101</v>
      </c>
      <c r="D32" s="31">
        <f t="shared" ca="1" si="9"/>
        <v>455</v>
      </c>
      <c r="E32" s="31">
        <f t="shared" ca="1" si="13"/>
        <v>2</v>
      </c>
      <c r="F32" s="31">
        <f t="shared" ca="1" si="13"/>
        <v>0</v>
      </c>
      <c r="G32" s="31">
        <f t="shared" ca="1" si="13"/>
        <v>0</v>
      </c>
      <c r="H32" s="31">
        <f t="shared" ca="1" si="13"/>
        <v>0</v>
      </c>
      <c r="J32" s="31">
        <v>0</v>
      </c>
      <c r="K32" s="31"/>
      <c r="L32" s="31"/>
      <c r="M32" s="31"/>
      <c r="N32" s="31"/>
      <c r="O32" s="31"/>
      <c r="Q32" s="31">
        <f t="shared" ca="1" si="1"/>
        <v>455</v>
      </c>
      <c r="R32" s="31">
        <f t="shared" ca="1" si="2"/>
        <v>410</v>
      </c>
      <c r="S32" s="31">
        <f t="shared" ca="1" si="11"/>
        <v>45</v>
      </c>
      <c r="T32" s="31">
        <f t="shared" ca="1" si="12"/>
        <v>0</v>
      </c>
      <c r="U32" s="31">
        <f t="shared" ca="1" si="12"/>
        <v>0</v>
      </c>
      <c r="V32" s="31">
        <f t="shared" ca="1" si="5"/>
        <v>2</v>
      </c>
      <c r="W32" s="31">
        <f t="shared" ca="1" si="6"/>
        <v>0</v>
      </c>
      <c r="X32" s="31">
        <f t="shared" ca="1" si="7"/>
        <v>0</v>
      </c>
      <c r="Y32" s="31">
        <f t="shared" ca="1" si="8"/>
        <v>0</v>
      </c>
      <c r="AA32" s="89"/>
      <c r="AB32" s="89"/>
      <c r="AC32" s="90"/>
      <c r="AD32" s="89"/>
      <c r="AE32" s="89"/>
      <c r="AF32" s="89"/>
      <c r="AG32" s="89"/>
      <c r="AI32" s="23"/>
      <c r="AK32" s="1"/>
      <c r="AL32" s="1"/>
      <c r="AM32" s="1"/>
      <c r="AN32" s="1"/>
      <c r="AO32" s="1"/>
      <c r="AP32" s="1"/>
      <c r="AQ32" s="1"/>
      <c r="AR32" s="1"/>
      <c r="AS32" s="1"/>
      <c r="AT32" s="1"/>
      <c r="AV32" s="1"/>
      <c r="AW32" s="1"/>
      <c r="AX32" s="1"/>
      <c r="AY32" s="1"/>
      <c r="AZ32" s="1"/>
      <c r="BA32" s="1"/>
      <c r="BB32" s="1"/>
      <c r="BC32" s="1"/>
      <c r="BD32" s="1"/>
      <c r="BE32" s="1"/>
    </row>
    <row r="33" spans="1:46" ht="15" customHeight="1" x14ac:dyDescent="0.25">
      <c r="A33" s="51">
        <f>DATE(YEAR(K1),MONTH(K1),ROW()-5)</f>
        <v>41636</v>
      </c>
      <c r="B33" s="22"/>
      <c r="C33" s="29">
        <v>901</v>
      </c>
      <c r="D33" s="29">
        <f t="shared" ca="1" si="9"/>
        <v>0</v>
      </c>
      <c r="E33" s="29">
        <f t="shared" ca="1" si="13"/>
        <v>0</v>
      </c>
      <c r="F33" s="29">
        <f t="shared" ca="1" si="13"/>
        <v>0</v>
      </c>
      <c r="G33" s="29">
        <f t="shared" ca="1" si="13"/>
        <v>0</v>
      </c>
      <c r="H33" s="29">
        <f t="shared" ca="1" si="13"/>
        <v>0</v>
      </c>
      <c r="J33" s="29">
        <v>0</v>
      </c>
      <c r="K33" s="29"/>
      <c r="L33" s="29"/>
      <c r="M33" s="29"/>
      <c r="N33" s="29"/>
      <c r="O33" s="29"/>
      <c r="Q33" s="29">
        <f t="shared" ca="1" si="1"/>
        <v>0</v>
      </c>
      <c r="R33" s="29">
        <f t="shared" ca="1" si="2"/>
        <v>410</v>
      </c>
      <c r="S33" s="29">
        <f t="shared" ca="1" si="11"/>
        <v>-410</v>
      </c>
      <c r="T33" s="29">
        <f t="shared" ca="1" si="12"/>
        <v>0</v>
      </c>
      <c r="U33" s="29">
        <f t="shared" ca="1" si="12"/>
        <v>0</v>
      </c>
      <c r="V33" s="66">
        <f t="shared" ca="1" si="5"/>
        <v>0</v>
      </c>
      <c r="W33" s="66">
        <f t="shared" ca="1" si="6"/>
        <v>0</v>
      </c>
      <c r="X33" s="66">
        <f t="shared" ca="1" si="7"/>
        <v>0</v>
      </c>
      <c r="Y33" s="66">
        <f t="shared" ca="1" si="8"/>
        <v>0</v>
      </c>
      <c r="AA33" s="86"/>
      <c r="AB33" s="86"/>
      <c r="AC33" s="87"/>
      <c r="AD33" s="86"/>
      <c r="AE33" s="88"/>
      <c r="AF33" s="88"/>
      <c r="AG33" s="86"/>
      <c r="AK33" s="1"/>
      <c r="AL33" s="1"/>
      <c r="AM33" s="1"/>
      <c r="AN33" s="1"/>
      <c r="AO33" s="1"/>
      <c r="AP33" s="1"/>
      <c r="AQ33" s="1"/>
      <c r="AR33" s="1"/>
      <c r="AS33" s="1"/>
      <c r="AT33" s="1"/>
    </row>
    <row r="34" spans="1:46" ht="15" customHeight="1" x14ac:dyDescent="0.25">
      <c r="A34" s="52">
        <f>IF(OR(MONTH(K1)&lt;&gt;2,AND(MONTH(K1)=2,OR(MOD(YEAR(K1),400)=0,AND(MOD(YEAR(K1),4)=0,MOD(YEAR(K1),100)&gt;0)))),DATE(YEAR(K1),MONTH(K1),ROW()-5),"")</f>
        <v>41637</v>
      </c>
      <c r="B34" s="22"/>
      <c r="C34" s="31">
        <v>900</v>
      </c>
      <c r="D34" s="31">
        <f t="shared" ca="1" si="9"/>
        <v>0</v>
      </c>
      <c r="E34" s="31">
        <f t="shared" ca="1" si="13"/>
        <v>0</v>
      </c>
      <c r="F34" s="31">
        <f t="shared" ca="1" si="13"/>
        <v>0</v>
      </c>
      <c r="G34" s="31">
        <f t="shared" ca="1" si="13"/>
        <v>0</v>
      </c>
      <c r="H34" s="31">
        <f t="shared" ca="1" si="13"/>
        <v>0</v>
      </c>
      <c r="J34" s="31">
        <v>0</v>
      </c>
      <c r="K34" s="31"/>
      <c r="L34" s="31"/>
      <c r="M34" s="31"/>
      <c r="N34" s="31"/>
      <c r="O34" s="31"/>
      <c r="Q34" s="31">
        <f t="shared" ca="1" si="1"/>
        <v>0</v>
      </c>
      <c r="R34" s="31">
        <f t="shared" ca="1" si="2"/>
        <v>0</v>
      </c>
      <c r="S34" s="31">
        <f t="shared" ca="1" si="11"/>
        <v>0</v>
      </c>
      <c r="T34" s="31">
        <f t="shared" ca="1" si="12"/>
        <v>1</v>
      </c>
      <c r="U34" s="31">
        <f t="shared" ca="1" si="12"/>
        <v>0</v>
      </c>
      <c r="V34" s="31">
        <f t="shared" ca="1" si="5"/>
        <v>0</v>
      </c>
      <c r="W34" s="31">
        <f t="shared" ca="1" si="6"/>
        <v>0</v>
      </c>
      <c r="X34" s="31">
        <f t="shared" ca="1" si="7"/>
        <v>0</v>
      </c>
      <c r="Y34" s="31">
        <f t="shared" ca="1" si="8"/>
        <v>0</v>
      </c>
      <c r="AA34" s="89"/>
      <c r="AB34" s="89"/>
      <c r="AC34" s="90"/>
      <c r="AD34" s="89"/>
      <c r="AE34" s="89"/>
      <c r="AF34" s="89"/>
      <c r="AG34" s="89"/>
      <c r="AK34" s="1"/>
      <c r="AL34" s="1"/>
      <c r="AM34" s="1"/>
      <c r="AN34" s="1"/>
      <c r="AO34" s="1"/>
      <c r="AP34" s="1"/>
      <c r="AQ34" s="1"/>
      <c r="AR34" s="1"/>
      <c r="AS34" s="1"/>
      <c r="AT34" s="1"/>
    </row>
    <row r="35" spans="1:46" ht="15" customHeight="1" x14ac:dyDescent="0.25">
      <c r="A35" s="51">
        <f>IF(MONTH(K1)=2,"", DATE(YEAR(K1),MONTH(K1),ROW()-5))</f>
        <v>41638</v>
      </c>
      <c r="B35" s="22"/>
      <c r="C35" s="29">
        <v>111</v>
      </c>
      <c r="D35" s="29">
        <f t="shared" ca="1" si="9"/>
        <v>479</v>
      </c>
      <c r="E35" s="29">
        <f t="shared" ca="1" si="13"/>
        <v>2</v>
      </c>
      <c r="F35" s="29">
        <f t="shared" ca="1" si="13"/>
        <v>0</v>
      </c>
      <c r="G35" s="29">
        <f t="shared" ca="1" si="13"/>
        <v>0</v>
      </c>
      <c r="H35" s="29">
        <f t="shared" ca="1" si="13"/>
        <v>0</v>
      </c>
      <c r="J35" s="29">
        <v>0</v>
      </c>
      <c r="K35" s="29"/>
      <c r="L35" s="29"/>
      <c r="M35" s="29"/>
      <c r="N35" s="29"/>
      <c r="O35" s="29"/>
      <c r="Q35" s="29">
        <f t="shared" ca="1" si="1"/>
        <v>479</v>
      </c>
      <c r="R35" s="29">
        <f t="shared" ca="1" si="2"/>
        <v>410</v>
      </c>
      <c r="S35" s="29">
        <f t="shared" ca="1" si="11"/>
        <v>69</v>
      </c>
      <c r="T35" s="29">
        <f t="shared" ca="1" si="12"/>
        <v>0</v>
      </c>
      <c r="U35" s="29">
        <f t="shared" ca="1" si="12"/>
        <v>0</v>
      </c>
      <c r="V35" s="66">
        <f t="shared" ca="1" si="5"/>
        <v>2</v>
      </c>
      <c r="W35" s="66">
        <f t="shared" ca="1" si="6"/>
        <v>0</v>
      </c>
      <c r="X35" s="66">
        <f t="shared" ca="1" si="7"/>
        <v>0</v>
      </c>
      <c r="Y35" s="66">
        <f t="shared" ca="1" si="8"/>
        <v>0</v>
      </c>
      <c r="AA35" s="86"/>
      <c r="AB35" s="86"/>
      <c r="AC35" s="87"/>
      <c r="AD35" s="86"/>
      <c r="AE35" s="88"/>
      <c r="AF35" s="88"/>
      <c r="AG35" s="86"/>
      <c r="AK35" s="1"/>
      <c r="AL35" s="1"/>
      <c r="AM35" s="1"/>
      <c r="AN35" s="1"/>
      <c r="AO35" s="1"/>
      <c r="AP35" s="1"/>
      <c r="AQ35" s="1"/>
      <c r="AR35" s="1"/>
      <c r="AS35" s="1"/>
      <c r="AT35" s="1"/>
    </row>
    <row r="36" spans="1:46" ht="15" customHeight="1" x14ac:dyDescent="0.25">
      <c r="A36" s="52">
        <f>IF(OR(MONTH(K1)=1, MONTH(K1)=3, MONTH(K1)=5, MONTH(K1)=7, MONTH(K1)=8, MONTH(K1)=10, MONTH(K1)=12), DATE(YEAR(K1),MONTH(K1),ROW()-5),"")</f>
        <v>41639</v>
      </c>
      <c r="B36" s="22"/>
      <c r="C36" s="31">
        <v>111</v>
      </c>
      <c r="D36" s="54">
        <f t="shared" ca="1" si="9"/>
        <v>479</v>
      </c>
      <c r="E36" s="54">
        <f t="shared" ca="1" si="13"/>
        <v>2</v>
      </c>
      <c r="F36" s="54">
        <f t="shared" ca="1" si="13"/>
        <v>0</v>
      </c>
      <c r="G36" s="54">
        <f t="shared" ca="1" si="13"/>
        <v>0</v>
      </c>
      <c r="H36" s="54">
        <f t="shared" ca="1" si="13"/>
        <v>0</v>
      </c>
      <c r="J36" s="54">
        <v>0</v>
      </c>
      <c r="K36" s="54"/>
      <c r="L36" s="54"/>
      <c r="M36" s="54"/>
      <c r="N36" s="54"/>
      <c r="O36" s="54"/>
      <c r="Q36" s="54">
        <f t="shared" ca="1" si="1"/>
        <v>479</v>
      </c>
      <c r="R36" s="54">
        <f t="shared" ca="1" si="2"/>
        <v>410</v>
      </c>
      <c r="S36" s="54">
        <f t="shared" ca="1" si="11"/>
        <v>69</v>
      </c>
      <c r="T36" s="54">
        <f t="shared" ca="1" si="12"/>
        <v>0</v>
      </c>
      <c r="U36" s="54">
        <f t="shared" ca="1" si="12"/>
        <v>0</v>
      </c>
      <c r="V36" s="54">
        <f t="shared" ca="1" si="5"/>
        <v>2</v>
      </c>
      <c r="W36" s="54">
        <f t="shared" ca="1" si="6"/>
        <v>0</v>
      </c>
      <c r="X36" s="54">
        <f t="shared" ca="1" si="7"/>
        <v>0</v>
      </c>
      <c r="Y36" s="54">
        <f t="shared" ca="1" si="8"/>
        <v>0</v>
      </c>
      <c r="AA36" s="91"/>
      <c r="AB36" s="91"/>
      <c r="AC36" s="92"/>
      <c r="AD36" s="91"/>
      <c r="AE36" s="91"/>
      <c r="AF36" s="91"/>
      <c r="AG36" s="91"/>
    </row>
    <row r="37" spans="1:46" s="26" customFormat="1" ht="15" customHeight="1" x14ac:dyDescent="0.25">
      <c r="A37" s="72" t="s">
        <v>1</v>
      </c>
      <c r="B37" s="22"/>
      <c r="C37" s="78"/>
      <c r="D37" s="78"/>
      <c r="E37" s="78"/>
      <c r="F37" s="78"/>
      <c r="G37" s="78"/>
      <c r="H37" s="78"/>
      <c r="I37" s="44"/>
      <c r="J37" s="44"/>
      <c r="K37" s="79"/>
      <c r="L37" s="44"/>
      <c r="M37" s="44"/>
      <c r="N37" s="44"/>
      <c r="O37" s="44"/>
      <c r="P37" s="44"/>
      <c r="Q37" s="80"/>
      <c r="R37" s="44"/>
      <c r="S37" s="44"/>
      <c r="T37" s="44"/>
      <c r="U37" s="44"/>
      <c r="V37" s="44"/>
      <c r="W37" s="44"/>
      <c r="X37" s="44"/>
      <c r="Y37" s="44"/>
      <c r="Z37" s="44"/>
      <c r="AA37" s="78"/>
      <c r="AB37" s="78"/>
      <c r="AC37" s="78"/>
      <c r="AD37" s="78"/>
      <c r="AE37" s="78"/>
      <c r="AF37" s="78"/>
      <c r="AG37" s="78"/>
    </row>
    <row r="38" spans="1:46" s="26" customFormat="1" ht="54.95" customHeight="1" x14ac:dyDescent="0.25">
      <c r="B38" s="45"/>
      <c r="C38" s="56" t="s">
        <v>52</v>
      </c>
      <c r="D38" s="56" t="s">
        <v>53</v>
      </c>
      <c r="E38" s="56" t="s">
        <v>54</v>
      </c>
      <c r="F38" s="56" t="s">
        <v>55</v>
      </c>
      <c r="G38" s="56" t="s">
        <v>51</v>
      </c>
      <c r="H38" s="56" t="s">
        <v>56</v>
      </c>
      <c r="I38" s="46"/>
      <c r="J38" s="56" t="s">
        <v>11</v>
      </c>
      <c r="K38" s="49" t="s">
        <v>12</v>
      </c>
      <c r="L38" s="56" t="s">
        <v>54</v>
      </c>
      <c r="M38" s="56" t="s">
        <v>55</v>
      </c>
      <c r="N38" s="56" t="s">
        <v>51</v>
      </c>
      <c r="O38" s="56" t="s">
        <v>56</v>
      </c>
      <c r="P38" s="46"/>
      <c r="Q38" s="56" t="s">
        <v>57</v>
      </c>
      <c r="R38" s="56" t="s">
        <v>17</v>
      </c>
      <c r="S38" s="56" t="s">
        <v>18</v>
      </c>
      <c r="T38" s="56" t="s">
        <v>5</v>
      </c>
      <c r="U38" s="56" t="s">
        <v>19</v>
      </c>
      <c r="V38" s="56" t="s">
        <v>58</v>
      </c>
      <c r="W38" s="56" t="s">
        <v>59</v>
      </c>
      <c r="X38" s="56" t="s">
        <v>60</v>
      </c>
      <c r="Y38" s="56" t="s">
        <v>61</v>
      </c>
      <c r="Z38" s="44"/>
      <c r="AA38" s="56" t="s">
        <v>67</v>
      </c>
      <c r="AB38" s="56" t="s">
        <v>68</v>
      </c>
      <c r="AC38" s="56" t="s">
        <v>69</v>
      </c>
      <c r="AD38" s="56" t="s">
        <v>70</v>
      </c>
      <c r="AE38" s="56" t="s">
        <v>71</v>
      </c>
      <c r="AF38" s="56" t="s">
        <v>72</v>
      </c>
      <c r="AG38" s="56" t="s">
        <v>75</v>
      </c>
      <c r="AI38" s="45"/>
    </row>
    <row r="39" spans="1:46" ht="30" customHeight="1" thickBot="1" x14ac:dyDescent="0.3">
      <c r="B39" s="22"/>
      <c r="E39" s="27"/>
      <c r="F39" s="27"/>
      <c r="G39" s="27"/>
      <c r="H39" s="27"/>
      <c r="K39" s="39"/>
      <c r="L39" s="115" t="s">
        <v>73</v>
      </c>
      <c r="M39" s="129"/>
      <c r="N39" s="129"/>
      <c r="O39" s="129"/>
      <c r="P39" s="130"/>
      <c r="Q39" s="77" t="e">
        <f ca="1">SUM(Q6:Q36)</f>
        <v>#N/A</v>
      </c>
      <c r="R39" s="77" t="e">
        <f ca="1">SUM(R6:R36)</f>
        <v>#N/A</v>
      </c>
      <c r="S39" s="29" t="e">
        <f ca="1">SUM(S6:S36)</f>
        <v>#N/A</v>
      </c>
      <c r="T39" s="29" t="e">
        <f ca="1">-SUM(T6:T38)</f>
        <v>#N/A</v>
      </c>
      <c r="U39" s="29" t="e">
        <f ca="1">-SUM(U6:U38)</f>
        <v>#N/A</v>
      </c>
      <c r="V39" s="77" t="e">
        <f ca="1">SUM(E6:E36)</f>
        <v>#N/A</v>
      </c>
      <c r="W39" s="77" t="e">
        <f ca="1">SUM(F6:F36)</f>
        <v>#N/A</v>
      </c>
      <c r="X39" s="77" t="e">
        <f ca="1">SUM(G6:G36)</f>
        <v>#N/A</v>
      </c>
      <c r="Y39" s="77" t="e">
        <f ca="1">SUM(H6:H36)</f>
        <v>#N/A</v>
      </c>
      <c r="AB39" s="23"/>
      <c r="AC39" s="126" t="s">
        <v>76</v>
      </c>
      <c r="AD39" s="127"/>
      <c r="AE39" s="77">
        <f>SUM(AE6:AE36)</f>
        <v>0</v>
      </c>
      <c r="AF39" s="23"/>
      <c r="AG39" s="77">
        <f>SUM(AG6:AG36)</f>
        <v>0</v>
      </c>
      <c r="AI39" s="75"/>
    </row>
    <row r="40" spans="1:46" ht="30" customHeight="1" thickTop="1" thickBot="1" x14ac:dyDescent="0.3">
      <c r="K40" s="39"/>
      <c r="L40" s="128" t="s">
        <v>31</v>
      </c>
      <c r="M40" s="114"/>
      <c r="N40" s="114"/>
      <c r="O40" s="114"/>
      <c r="P40" s="114"/>
      <c r="Q40" s="114"/>
      <c r="R40" s="129"/>
      <c r="S40" s="35" t="e">
        <f ca="1">SUM(S2,S39)</f>
        <v>#N/A</v>
      </c>
      <c r="T40" s="36" t="e">
        <f ca="1">SUM(T1,T2,T39)</f>
        <v>#N/A</v>
      </c>
      <c r="U40" s="37" t="e">
        <f ca="1">SUM(U1,U2,U39)</f>
        <v>#N/A</v>
      </c>
      <c r="AB40" s="25"/>
      <c r="AC40" s="42"/>
      <c r="AD40" s="115" t="s">
        <v>77</v>
      </c>
      <c r="AE40" s="116"/>
      <c r="AF40" s="41">
        <f>SUM(AF2,AE39,-AG39)</f>
        <v>0</v>
      </c>
      <c r="AG40" s="81"/>
      <c r="AH40" s="74"/>
    </row>
    <row r="41" spans="1:46" ht="15" customHeight="1" thickTop="1" x14ac:dyDescent="0.25">
      <c r="AB41" s="25"/>
      <c r="AE41" s="82"/>
      <c r="AF41" s="83"/>
      <c r="AG41" s="82"/>
    </row>
    <row r="42" spans="1:46" ht="15" customHeight="1" x14ac:dyDescent="0.25"/>
  </sheetData>
  <mergeCells count="12">
    <mergeCell ref="C3:H3"/>
    <mergeCell ref="Q2:R2"/>
    <mergeCell ref="AD2:AE2"/>
    <mergeCell ref="B1:I1"/>
    <mergeCell ref="AD40:AE40"/>
    <mergeCell ref="Q3:Y3"/>
    <mergeCell ref="AA3:AG3"/>
    <mergeCell ref="Q1:R1"/>
    <mergeCell ref="AC39:AD39"/>
    <mergeCell ref="L40:R40"/>
    <mergeCell ref="L39:P39"/>
    <mergeCell ref="J3:O3"/>
  </mergeCells>
  <conditionalFormatting sqref="C6:C36">
    <cfRule type="cellIs" dxfId="48" priority="44" operator="equal">
      <formula>900</formula>
    </cfRule>
    <cfRule type="cellIs" dxfId="47" priority="54" operator="equal">
      <formula>901</formula>
    </cfRule>
  </conditionalFormatting>
  <conditionalFormatting sqref="A6:A36">
    <cfRule type="expression" dxfId="46" priority="38">
      <formula>A6=DATE(YEAR(A6),1,1)</formula>
    </cfRule>
    <cfRule type="expression" dxfId="45" priority="42">
      <formula>WEEKDAY(A6)=7</formula>
    </cfRule>
    <cfRule type="expression" dxfId="44" priority="103">
      <formula>WEEKDAY(A6)=1</formula>
    </cfRule>
  </conditionalFormatting>
  <conditionalFormatting sqref="C6:C36">
    <cfRule type="containsText" dxfId="43" priority="55" operator="containsText" text="903-M">
      <formula>NOT(ISERROR(SEARCH("903-M",C6)))</formula>
    </cfRule>
    <cfRule type="containsText" dxfId="42" priority="56" operator="containsText" text="902-V">
      <formula>NOT(ISERROR(SEARCH("902-V",C6)))</formula>
    </cfRule>
  </conditionalFormatting>
  <conditionalFormatting sqref="A6:A36">
    <cfRule type="expression" dxfId="41" priority="37">
      <formula>A6=DATE(YEAR(A6),1,2)</formula>
    </cfRule>
  </conditionalFormatting>
  <conditionalFormatting sqref="A6:A36">
    <cfRule type="expression" dxfId="40" priority="35">
      <formula>A6=DATE(YEAR(A6),12,26)</formula>
    </cfRule>
    <cfRule type="expression" dxfId="39" priority="36">
      <formula>A6=DATE(YEAR(A6),8,1)</formula>
    </cfRule>
  </conditionalFormatting>
  <conditionalFormatting sqref="A6:A36">
    <cfRule type="expression" dxfId="38" priority="34">
      <formula>A6=DATE(YEAR(A6),12,25)</formula>
    </cfRule>
  </conditionalFormatting>
  <conditionalFormatting sqref="A6:A36">
    <cfRule type="expression" dxfId="37" priority="33">
      <formula>A6=OR(DATE(2014,4,21),DATE(2015,4,6),DATE(2016,3,28),DATE(2017,4,17),DATE(2018,4,2),DATE(2019,4,22),DATE(2020,4,13))</formula>
    </cfRule>
  </conditionalFormatting>
  <conditionalFormatting sqref="A6:A36">
    <cfRule type="expression" dxfId="36" priority="13">
      <formula>A6=OR(DATE(2014,4,21),DATE(2015,4,6),DATE(2016,3,28),DATE(2017,4,17),DATE(2018,4,2),DATE(2019,4,22),DATE(2020,4,13))+49</formula>
    </cfRule>
    <cfRule type="expression" dxfId="35" priority="26">
      <formula>A6=OR(DATE(2014,4,21),DATE(2015,4,6),DATE(2016,3,28),DATE(2017,4,17),DATE(2018,4,2),DATE(2019,4,22),DATE(2020,4,13))+38</formula>
    </cfRule>
  </conditionalFormatting>
  <conditionalFormatting sqref="A11:A36">
    <cfRule type="expression" dxfId="34" priority="102">
      <formula>A11=AI5=DATE(2014,9,23) - WEEKDAY(DATE(2014,9,1),2)</formula>
    </cfRule>
  </conditionalFormatting>
  <conditionalFormatting sqref="AF40 AF2">
    <cfRule type="cellIs" dxfId="33" priority="8" operator="lessThanOrEqual">
      <formula>0</formula>
    </cfRule>
    <cfRule type="cellIs" dxfId="32" priority="9" operator="greaterThan">
      <formula>0</formula>
    </cfRule>
  </conditionalFormatting>
  <conditionalFormatting sqref="A6:A36">
    <cfRule type="expression" dxfId="31" priority="12">
      <formula>A6=DATE(2014,9,23) - WEEKDAY(DATE(2014,9,1),2)</formula>
    </cfRule>
  </conditionalFormatting>
  <conditionalFormatting sqref="A8">
    <cfRule type="expression" dxfId="30" priority="106">
      <formula>A8=AI2=DATE(2014,9,23) - WEEKDAY(DATE(2014,9,1),2)</formula>
    </cfRule>
  </conditionalFormatting>
  <conditionalFormatting sqref="A10">
    <cfRule type="expression" dxfId="29" priority="107">
      <formula>A10=AI3=DATE(2014,9,23) - WEEKDAY(DATE(2014,9,1),2)</formula>
    </cfRule>
  </conditionalFormatting>
  <conditionalFormatting sqref="S2:U2 S40:U40">
    <cfRule type="cellIs" dxfId="28" priority="1" operator="lessThan">
      <formula>0</formula>
    </cfRule>
    <cfRule type="cellIs" dxfId="27" priority="2" operator="greaterThanOrEqual">
      <formula>0</formula>
    </cfRule>
  </conditionalFormatting>
  <dataValidations count="1">
    <dataValidation type="list" allowBlank="1" showInputMessage="1" showErrorMessage="1" sqref="C6:C36">
      <formula1>ListeTours</formula1>
    </dataValidation>
  </dataValidations>
  <pageMargins left="0.7" right="0.7" top="0.75" bottom="0.75" header="0.3" footer="0.3"/>
  <pageSetup paperSize="9" orientation="portrait" horizontalDpi="4294967293"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28"/>
  <sheetViews>
    <sheetView workbookViewId="0">
      <selection activeCell="B1" sqref="B1"/>
    </sheetView>
  </sheetViews>
  <sheetFormatPr baseColWidth="10" defaultRowHeight="15" x14ac:dyDescent="0.25"/>
  <cols>
    <col min="1" max="1" width="12.140625" style="99" customWidth="1"/>
  </cols>
  <sheetData>
    <row r="1" spans="1:3" x14ac:dyDescent="0.25">
      <c r="A1" s="97" t="s">
        <v>81</v>
      </c>
    </row>
    <row r="2" spans="1:3" x14ac:dyDescent="0.25">
      <c r="A2" s="100">
        <v>101</v>
      </c>
      <c r="C2" s="105"/>
    </row>
    <row r="3" spans="1:3" x14ac:dyDescent="0.25">
      <c r="A3" s="100">
        <v>102</v>
      </c>
    </row>
    <row r="4" spans="1:3" x14ac:dyDescent="0.25">
      <c r="A4" s="100">
        <v>103</v>
      </c>
    </row>
    <row r="5" spans="1:3" x14ac:dyDescent="0.25">
      <c r="A5" s="100">
        <v>104</v>
      </c>
    </row>
    <row r="6" spans="1:3" x14ac:dyDescent="0.25">
      <c r="A6" s="100">
        <v>105</v>
      </c>
    </row>
    <row r="7" spans="1:3" x14ac:dyDescent="0.25">
      <c r="A7" s="100">
        <v>106</v>
      </c>
    </row>
    <row r="8" spans="1:3" x14ac:dyDescent="0.25">
      <c r="A8" s="100">
        <v>107</v>
      </c>
    </row>
    <row r="9" spans="1:3" x14ac:dyDescent="0.25">
      <c r="A9" s="100">
        <v>108</v>
      </c>
    </row>
    <row r="10" spans="1:3" x14ac:dyDescent="0.25">
      <c r="A10" s="100">
        <v>109</v>
      </c>
    </row>
    <row r="11" spans="1:3" x14ac:dyDescent="0.25">
      <c r="A11" s="100">
        <v>110</v>
      </c>
    </row>
    <row r="12" spans="1:3" x14ac:dyDescent="0.25">
      <c r="A12" s="100">
        <v>111</v>
      </c>
    </row>
    <row r="13" spans="1:3" x14ac:dyDescent="0.25">
      <c r="A13" s="100">
        <v>158</v>
      </c>
    </row>
    <row r="14" spans="1:3" x14ac:dyDescent="0.25">
      <c r="A14" s="100">
        <v>159</v>
      </c>
    </row>
    <row r="15" spans="1:3" x14ac:dyDescent="0.25">
      <c r="A15" s="100">
        <v>161</v>
      </c>
    </row>
    <row r="16" spans="1:3" x14ac:dyDescent="0.25">
      <c r="A16" s="100">
        <v>162</v>
      </c>
    </row>
    <row r="17" spans="1:1" x14ac:dyDescent="0.25">
      <c r="A17" s="100">
        <v>163</v>
      </c>
    </row>
    <row r="18" spans="1:1" x14ac:dyDescent="0.25">
      <c r="A18" s="100">
        <v>164</v>
      </c>
    </row>
    <row r="19" spans="1:1" x14ac:dyDescent="0.25">
      <c r="A19" s="100">
        <v>165</v>
      </c>
    </row>
    <row r="20" spans="1:1" x14ac:dyDescent="0.25">
      <c r="A20" s="100">
        <v>171</v>
      </c>
    </row>
    <row r="21" spans="1:1" x14ac:dyDescent="0.25">
      <c r="A21" s="100">
        <v>172</v>
      </c>
    </row>
    <row r="22" spans="1:1" x14ac:dyDescent="0.25">
      <c r="A22" s="100">
        <v>181</v>
      </c>
    </row>
    <row r="23" spans="1:1" x14ac:dyDescent="0.25">
      <c r="A23" s="100">
        <v>182</v>
      </c>
    </row>
    <row r="24" spans="1:1" x14ac:dyDescent="0.25">
      <c r="A24" s="100">
        <v>183</v>
      </c>
    </row>
    <row r="25" spans="1:1" x14ac:dyDescent="0.25">
      <c r="A25" s="100">
        <v>900</v>
      </c>
    </row>
    <row r="26" spans="1:1" x14ac:dyDescent="0.25">
      <c r="A26" s="100">
        <v>901</v>
      </c>
    </row>
    <row r="27" spans="1:1" x14ac:dyDescent="0.25">
      <c r="A27" s="100" t="s">
        <v>30</v>
      </c>
    </row>
    <row r="28" spans="1:1" x14ac:dyDescent="0.25">
      <c r="A28" s="100" t="s">
        <v>29</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27"/>
  <sheetViews>
    <sheetView workbookViewId="0">
      <pane ySplit="1" topLeftCell="A2" activePane="bottomLeft" state="frozen"/>
      <selection pane="bottomLeft" activeCell="N3" sqref="N3"/>
    </sheetView>
  </sheetViews>
  <sheetFormatPr baseColWidth="10" defaultRowHeight="15" x14ac:dyDescent="0.25"/>
  <cols>
    <col min="1" max="10" width="12.7109375" style="1" customWidth="1"/>
    <col min="11" max="11" width="7.7109375" style="13" customWidth="1"/>
  </cols>
  <sheetData>
    <row r="1" spans="1:11" s="71" customFormat="1" ht="50.1" customHeight="1" x14ac:dyDescent="0.25">
      <c r="A1" s="68" t="s">
        <v>0</v>
      </c>
      <c r="B1" s="69" t="s">
        <v>7</v>
      </c>
      <c r="C1" s="69" t="s">
        <v>17</v>
      </c>
      <c r="D1" s="69" t="s">
        <v>8</v>
      </c>
      <c r="E1" s="69" t="s">
        <v>5</v>
      </c>
      <c r="F1" s="69" t="s">
        <v>6</v>
      </c>
      <c r="G1" s="69" t="s">
        <v>9</v>
      </c>
      <c r="H1" s="69" t="s">
        <v>10</v>
      </c>
      <c r="I1" s="69" t="s">
        <v>3</v>
      </c>
      <c r="J1" s="69" t="s">
        <v>4</v>
      </c>
      <c r="K1" s="70"/>
    </row>
    <row r="2" spans="1:11" x14ac:dyDescent="0.25">
      <c r="A2" s="1">
        <v>101</v>
      </c>
      <c r="B2" s="1">
        <v>455</v>
      </c>
      <c r="C2" s="1">
        <v>410</v>
      </c>
      <c r="D2" s="1">
        <v>45</v>
      </c>
      <c r="E2" s="1">
        <v>0</v>
      </c>
      <c r="F2" s="1">
        <v>0</v>
      </c>
      <c r="G2" s="1">
        <v>2</v>
      </c>
      <c r="H2" s="1">
        <v>0</v>
      </c>
      <c r="I2" s="1">
        <v>0</v>
      </c>
      <c r="J2" s="1">
        <v>0</v>
      </c>
    </row>
    <row r="3" spans="1:11" x14ac:dyDescent="0.25">
      <c r="A3" s="1">
        <v>102</v>
      </c>
      <c r="B3" s="1">
        <v>437</v>
      </c>
      <c r="C3" s="1">
        <v>410</v>
      </c>
      <c r="D3" s="1">
        <v>27</v>
      </c>
      <c r="E3" s="1">
        <v>0</v>
      </c>
      <c r="F3" s="1">
        <v>0</v>
      </c>
      <c r="G3" s="1">
        <v>2</v>
      </c>
      <c r="H3" s="1">
        <v>0</v>
      </c>
      <c r="I3" s="1">
        <v>0</v>
      </c>
      <c r="J3" s="1">
        <v>0</v>
      </c>
    </row>
    <row r="4" spans="1:11" x14ac:dyDescent="0.25">
      <c r="A4" s="1">
        <v>103</v>
      </c>
      <c r="B4" s="1">
        <v>493</v>
      </c>
      <c r="C4" s="1">
        <v>410</v>
      </c>
      <c r="D4" s="1">
        <v>83</v>
      </c>
      <c r="E4" s="1">
        <v>0</v>
      </c>
      <c r="F4" s="1">
        <v>0</v>
      </c>
      <c r="G4" s="1">
        <v>1</v>
      </c>
      <c r="H4" s="1">
        <v>0</v>
      </c>
      <c r="I4" s="1">
        <v>0</v>
      </c>
      <c r="J4" s="1">
        <v>0</v>
      </c>
    </row>
    <row r="5" spans="1:11" x14ac:dyDescent="0.25">
      <c r="A5" s="1">
        <v>104</v>
      </c>
      <c r="B5" s="1">
        <v>517</v>
      </c>
      <c r="C5" s="1">
        <v>410</v>
      </c>
      <c r="D5" s="1">
        <v>107</v>
      </c>
      <c r="E5" s="1">
        <v>0</v>
      </c>
      <c r="F5" s="1">
        <v>0</v>
      </c>
      <c r="G5" s="1">
        <v>1</v>
      </c>
      <c r="H5" s="1">
        <v>0</v>
      </c>
      <c r="I5" s="1">
        <v>0</v>
      </c>
      <c r="J5" s="1">
        <v>0</v>
      </c>
    </row>
    <row r="6" spans="1:11" x14ac:dyDescent="0.25">
      <c r="A6" s="1">
        <v>105</v>
      </c>
      <c r="B6" s="1">
        <v>436</v>
      </c>
      <c r="C6" s="1">
        <v>410</v>
      </c>
      <c r="D6" s="1">
        <v>26</v>
      </c>
      <c r="E6" s="1">
        <v>0</v>
      </c>
      <c r="F6" s="1">
        <v>0</v>
      </c>
      <c r="G6" s="1">
        <v>1</v>
      </c>
      <c r="H6" s="1">
        <v>0</v>
      </c>
      <c r="I6" s="1">
        <v>0</v>
      </c>
      <c r="J6" s="1">
        <v>0</v>
      </c>
    </row>
    <row r="7" spans="1:11" x14ac:dyDescent="0.25">
      <c r="A7" s="1">
        <v>106</v>
      </c>
      <c r="B7" s="1">
        <v>435</v>
      </c>
      <c r="C7" s="1">
        <v>410</v>
      </c>
      <c r="D7" s="1">
        <v>25</v>
      </c>
      <c r="E7" s="1">
        <v>0</v>
      </c>
      <c r="F7" s="1">
        <v>0</v>
      </c>
      <c r="G7" s="1">
        <v>0</v>
      </c>
      <c r="H7" s="1">
        <v>0</v>
      </c>
      <c r="I7" s="1">
        <v>0</v>
      </c>
      <c r="J7" s="1">
        <v>0</v>
      </c>
    </row>
    <row r="8" spans="1:11" x14ac:dyDescent="0.25">
      <c r="A8" s="1">
        <v>107</v>
      </c>
      <c r="B8" s="1">
        <v>497</v>
      </c>
      <c r="C8" s="1">
        <v>410</v>
      </c>
      <c r="D8" s="1">
        <v>87</v>
      </c>
      <c r="E8" s="1">
        <v>0</v>
      </c>
      <c r="F8" s="1">
        <v>0</v>
      </c>
      <c r="G8" s="1">
        <v>0</v>
      </c>
      <c r="H8" s="1">
        <v>0</v>
      </c>
      <c r="I8" s="1">
        <v>0</v>
      </c>
      <c r="J8" s="1">
        <v>0</v>
      </c>
    </row>
    <row r="9" spans="1:11" x14ac:dyDescent="0.25">
      <c r="A9" s="1">
        <v>108</v>
      </c>
      <c r="B9" s="1">
        <v>492</v>
      </c>
      <c r="C9" s="1">
        <v>410</v>
      </c>
      <c r="D9" s="1">
        <v>82</v>
      </c>
      <c r="E9" s="1">
        <v>0</v>
      </c>
      <c r="F9" s="1">
        <v>0</v>
      </c>
      <c r="G9" s="1">
        <v>1</v>
      </c>
      <c r="H9" s="1">
        <v>0</v>
      </c>
      <c r="I9" s="1">
        <v>0</v>
      </c>
      <c r="J9" s="1">
        <v>0</v>
      </c>
    </row>
    <row r="10" spans="1:11" x14ac:dyDescent="0.25">
      <c r="A10" s="1">
        <v>109</v>
      </c>
      <c r="B10" s="1">
        <v>548</v>
      </c>
      <c r="C10" s="1">
        <v>410</v>
      </c>
      <c r="D10" s="1">
        <v>138</v>
      </c>
      <c r="E10" s="1">
        <v>0</v>
      </c>
      <c r="F10" s="1">
        <v>0</v>
      </c>
      <c r="G10" s="1">
        <v>0</v>
      </c>
      <c r="H10" s="1">
        <v>0</v>
      </c>
      <c r="I10" s="1">
        <v>0</v>
      </c>
      <c r="J10" s="1">
        <v>0</v>
      </c>
    </row>
    <row r="11" spans="1:11" x14ac:dyDescent="0.25">
      <c r="A11" s="1">
        <v>110</v>
      </c>
      <c r="B11" s="1">
        <v>450</v>
      </c>
      <c r="C11" s="1">
        <v>410</v>
      </c>
      <c r="D11" s="1">
        <v>40</v>
      </c>
      <c r="E11" s="1">
        <v>0</v>
      </c>
      <c r="F11" s="1">
        <v>0</v>
      </c>
      <c r="G11" s="1">
        <v>2</v>
      </c>
      <c r="H11" s="1">
        <v>0</v>
      </c>
      <c r="I11" s="1">
        <v>0</v>
      </c>
      <c r="J11" s="1">
        <v>0</v>
      </c>
    </row>
    <row r="12" spans="1:11" x14ac:dyDescent="0.25">
      <c r="A12" s="1">
        <v>111</v>
      </c>
      <c r="B12" s="1">
        <v>479</v>
      </c>
      <c r="C12" s="1">
        <v>410</v>
      </c>
      <c r="D12" s="1">
        <v>69</v>
      </c>
      <c r="E12" s="1">
        <v>0</v>
      </c>
      <c r="F12" s="1">
        <v>0</v>
      </c>
      <c r="G12" s="1">
        <v>2</v>
      </c>
      <c r="H12" s="1">
        <v>0</v>
      </c>
      <c r="I12" s="1">
        <v>0</v>
      </c>
      <c r="J12" s="1">
        <v>0</v>
      </c>
    </row>
    <row r="13" spans="1:11" x14ac:dyDescent="0.25">
      <c r="A13" s="1">
        <v>159</v>
      </c>
      <c r="B13" s="1">
        <v>563</v>
      </c>
      <c r="C13" s="1">
        <v>410</v>
      </c>
      <c r="D13" s="1">
        <v>153</v>
      </c>
      <c r="E13" s="1">
        <v>0</v>
      </c>
      <c r="F13" s="1">
        <v>0</v>
      </c>
      <c r="G13" s="1">
        <v>4</v>
      </c>
      <c r="H13" s="1">
        <v>0</v>
      </c>
      <c r="I13" s="1">
        <v>0</v>
      </c>
      <c r="J13" s="1">
        <v>0</v>
      </c>
    </row>
    <row r="14" spans="1:11" x14ac:dyDescent="0.25">
      <c r="A14" s="1">
        <v>161</v>
      </c>
      <c r="B14" s="1">
        <v>421</v>
      </c>
      <c r="C14" s="1">
        <v>410</v>
      </c>
      <c r="D14" s="1">
        <v>11</v>
      </c>
      <c r="E14" s="1">
        <v>0</v>
      </c>
      <c r="F14" s="1">
        <v>0</v>
      </c>
      <c r="G14" s="1">
        <v>0</v>
      </c>
      <c r="H14" s="1">
        <v>0</v>
      </c>
      <c r="I14" s="1">
        <v>0</v>
      </c>
      <c r="J14" s="1">
        <v>0</v>
      </c>
      <c r="K14"/>
    </row>
    <row r="15" spans="1:11" x14ac:dyDescent="0.25">
      <c r="A15" s="1">
        <v>162</v>
      </c>
      <c r="B15" s="1">
        <v>402</v>
      </c>
      <c r="C15" s="1">
        <v>410</v>
      </c>
      <c r="D15" s="1">
        <v>-8</v>
      </c>
      <c r="E15" s="1">
        <v>0</v>
      </c>
      <c r="F15" s="1">
        <v>0</v>
      </c>
      <c r="G15" s="1">
        <v>0</v>
      </c>
      <c r="H15" s="1">
        <v>0</v>
      </c>
      <c r="I15" s="1">
        <v>0</v>
      </c>
      <c r="J15" s="1">
        <v>0</v>
      </c>
      <c r="K15"/>
    </row>
    <row r="16" spans="1:11" x14ac:dyDescent="0.25">
      <c r="A16" s="1">
        <v>163</v>
      </c>
      <c r="B16" s="1">
        <v>593</v>
      </c>
      <c r="C16" s="1">
        <v>410</v>
      </c>
      <c r="D16" s="1">
        <v>183</v>
      </c>
      <c r="E16" s="1">
        <v>0</v>
      </c>
      <c r="F16" s="1">
        <v>0</v>
      </c>
      <c r="G16" s="1">
        <v>1</v>
      </c>
      <c r="H16" s="1">
        <v>0</v>
      </c>
      <c r="I16" s="1">
        <v>0</v>
      </c>
      <c r="J16" s="1">
        <v>0</v>
      </c>
      <c r="K16"/>
    </row>
    <row r="17" spans="1:11" x14ac:dyDescent="0.25">
      <c r="A17" s="1">
        <v>164</v>
      </c>
      <c r="B17" s="1">
        <v>515</v>
      </c>
      <c r="C17" s="1">
        <v>410</v>
      </c>
      <c r="D17" s="1">
        <v>105</v>
      </c>
      <c r="E17" s="1">
        <v>0</v>
      </c>
      <c r="F17" s="1">
        <v>0</v>
      </c>
      <c r="G17" s="1">
        <v>2</v>
      </c>
      <c r="H17" s="1">
        <v>0</v>
      </c>
      <c r="I17" s="1">
        <v>0</v>
      </c>
      <c r="J17" s="1">
        <v>0</v>
      </c>
      <c r="K17"/>
    </row>
    <row r="18" spans="1:11" x14ac:dyDescent="0.25">
      <c r="A18" s="1">
        <v>165</v>
      </c>
      <c r="B18" s="1">
        <v>431</v>
      </c>
      <c r="C18" s="1">
        <v>410</v>
      </c>
      <c r="D18" s="1">
        <v>21</v>
      </c>
      <c r="E18" s="1">
        <v>0</v>
      </c>
      <c r="F18" s="1">
        <v>0</v>
      </c>
      <c r="G18" s="1">
        <v>7</v>
      </c>
      <c r="H18" s="1">
        <v>0</v>
      </c>
      <c r="I18" s="1">
        <v>0</v>
      </c>
      <c r="J18" s="1">
        <v>0</v>
      </c>
      <c r="K18"/>
    </row>
    <row r="19" spans="1:11" x14ac:dyDescent="0.25">
      <c r="A19" s="1">
        <v>171</v>
      </c>
      <c r="B19" s="1">
        <v>501</v>
      </c>
      <c r="C19" s="1">
        <v>410</v>
      </c>
      <c r="D19" s="1">
        <v>91</v>
      </c>
      <c r="E19" s="1">
        <v>0</v>
      </c>
      <c r="F19" s="1">
        <v>0</v>
      </c>
      <c r="G19" s="1">
        <v>0</v>
      </c>
      <c r="H19" s="1">
        <v>8</v>
      </c>
      <c r="I19" s="1">
        <v>0</v>
      </c>
      <c r="J19" s="1">
        <v>0</v>
      </c>
      <c r="K19"/>
    </row>
    <row r="20" spans="1:11" x14ac:dyDescent="0.25">
      <c r="A20" s="1">
        <v>172</v>
      </c>
      <c r="B20" s="1">
        <v>473</v>
      </c>
      <c r="C20" s="1">
        <v>410</v>
      </c>
      <c r="D20" s="1">
        <v>63</v>
      </c>
      <c r="E20" s="1">
        <v>0</v>
      </c>
      <c r="F20" s="1">
        <v>0</v>
      </c>
      <c r="G20" s="1">
        <v>1</v>
      </c>
      <c r="H20" s="1">
        <v>8</v>
      </c>
      <c r="I20" s="1">
        <v>0</v>
      </c>
      <c r="J20" s="1">
        <v>0</v>
      </c>
      <c r="K20"/>
    </row>
    <row r="21" spans="1:11" x14ac:dyDescent="0.25">
      <c r="A21" s="1">
        <v>181</v>
      </c>
      <c r="B21" s="1">
        <v>592</v>
      </c>
      <c r="C21" s="1">
        <v>410</v>
      </c>
      <c r="D21" s="1">
        <v>182</v>
      </c>
      <c r="E21" s="1">
        <v>0</v>
      </c>
      <c r="F21" s="1">
        <v>0</v>
      </c>
      <c r="G21" s="1">
        <v>0</v>
      </c>
      <c r="H21" s="1">
        <v>10</v>
      </c>
      <c r="I21" s="1">
        <v>0</v>
      </c>
      <c r="J21" s="1">
        <v>0</v>
      </c>
      <c r="K21"/>
    </row>
    <row r="22" spans="1:11" x14ac:dyDescent="0.25">
      <c r="A22" s="1">
        <v>182</v>
      </c>
      <c r="B22" s="1">
        <v>573</v>
      </c>
      <c r="C22" s="1">
        <v>410</v>
      </c>
      <c r="D22" s="1">
        <v>163</v>
      </c>
      <c r="E22" s="1">
        <v>0</v>
      </c>
      <c r="F22" s="1">
        <v>0</v>
      </c>
      <c r="G22" s="1">
        <v>1</v>
      </c>
      <c r="H22" s="1">
        <v>10</v>
      </c>
      <c r="I22" s="1">
        <v>0</v>
      </c>
      <c r="J22" s="1">
        <v>0</v>
      </c>
      <c r="K22"/>
    </row>
    <row r="23" spans="1:11" x14ac:dyDescent="0.25">
      <c r="A23" s="1">
        <v>183</v>
      </c>
      <c r="B23" s="1">
        <v>493</v>
      </c>
      <c r="C23" s="1">
        <v>410</v>
      </c>
      <c r="D23" s="1">
        <v>83</v>
      </c>
      <c r="E23" s="1">
        <v>0</v>
      </c>
      <c r="F23" s="1">
        <v>0</v>
      </c>
      <c r="G23" s="1">
        <v>1</v>
      </c>
      <c r="H23" s="1">
        <v>0</v>
      </c>
      <c r="I23" s="1">
        <v>0</v>
      </c>
      <c r="J23" s="1">
        <v>0</v>
      </c>
      <c r="K23"/>
    </row>
    <row r="24" spans="1:11" x14ac:dyDescent="0.25">
      <c r="A24" s="1">
        <v>900</v>
      </c>
      <c r="B24" s="1">
        <v>0</v>
      </c>
      <c r="C24" s="1">
        <v>0</v>
      </c>
      <c r="D24" s="1">
        <v>0</v>
      </c>
      <c r="E24" s="1">
        <v>1</v>
      </c>
      <c r="F24" s="1">
        <v>0</v>
      </c>
      <c r="G24" s="1">
        <v>0</v>
      </c>
      <c r="H24" s="1">
        <v>0</v>
      </c>
      <c r="I24" s="1">
        <v>0</v>
      </c>
      <c r="J24" s="1">
        <v>0</v>
      </c>
      <c r="K24"/>
    </row>
    <row r="25" spans="1:11" x14ac:dyDescent="0.25">
      <c r="A25" s="1">
        <v>901</v>
      </c>
      <c r="B25" s="1">
        <v>0</v>
      </c>
      <c r="C25" s="1">
        <v>410</v>
      </c>
      <c r="D25" s="1">
        <v>-410</v>
      </c>
      <c r="E25" s="1">
        <v>0</v>
      </c>
      <c r="F25" s="1">
        <v>0</v>
      </c>
      <c r="G25" s="1">
        <v>0</v>
      </c>
      <c r="H25" s="1">
        <v>0</v>
      </c>
      <c r="I25" s="1">
        <v>0</v>
      </c>
      <c r="J25" s="1">
        <v>0</v>
      </c>
      <c r="K25"/>
    </row>
    <row r="26" spans="1:11" x14ac:dyDescent="0.25">
      <c r="A26" s="1" t="s">
        <v>30</v>
      </c>
      <c r="B26" s="1">
        <v>0</v>
      </c>
      <c r="C26" s="1">
        <v>0</v>
      </c>
      <c r="D26" s="1">
        <v>0</v>
      </c>
      <c r="E26" s="1">
        <v>0</v>
      </c>
      <c r="F26" s="1">
        <v>1</v>
      </c>
      <c r="G26" s="1">
        <v>0</v>
      </c>
      <c r="H26" s="1">
        <v>0</v>
      </c>
      <c r="I26" s="1">
        <v>0</v>
      </c>
      <c r="J26" s="1">
        <v>0</v>
      </c>
      <c r="K26"/>
    </row>
    <row r="27" spans="1:11" x14ac:dyDescent="0.25">
      <c r="A27" s="1" t="s">
        <v>29</v>
      </c>
      <c r="B27" s="1">
        <v>0</v>
      </c>
      <c r="C27" s="1">
        <v>0</v>
      </c>
      <c r="D27" s="1">
        <v>0</v>
      </c>
      <c r="E27" s="1">
        <v>0</v>
      </c>
      <c r="F27" s="1">
        <v>0</v>
      </c>
      <c r="G27" s="1">
        <v>0</v>
      </c>
      <c r="H27" s="1">
        <v>0</v>
      </c>
      <c r="I27" s="1">
        <v>0</v>
      </c>
      <c r="J27" s="1">
        <v>0</v>
      </c>
      <c r="K27"/>
    </row>
  </sheetData>
  <pageMargins left="0.7" right="0.7" top="0.75" bottom="0.75" header="0.3" footer="0.3"/>
  <pageSetup paperSize="9" orientation="portrait"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27"/>
  <sheetViews>
    <sheetView workbookViewId="0">
      <pane ySplit="1" topLeftCell="A2" activePane="bottomLeft" state="frozen"/>
      <selection pane="bottomLeft" activeCell="M6" sqref="M6"/>
    </sheetView>
  </sheetViews>
  <sheetFormatPr baseColWidth="10" defaultRowHeight="15" x14ac:dyDescent="0.25"/>
  <cols>
    <col min="1" max="10" width="12.7109375" style="1" customWidth="1"/>
    <col min="11" max="11" width="7.7109375" style="13" customWidth="1"/>
  </cols>
  <sheetData>
    <row r="1" spans="1:11" s="71" customFormat="1" ht="50.1" customHeight="1" x14ac:dyDescent="0.25">
      <c r="A1" s="68" t="s">
        <v>0</v>
      </c>
      <c r="B1" s="69" t="s">
        <v>7</v>
      </c>
      <c r="C1" s="69" t="s">
        <v>17</v>
      </c>
      <c r="D1" s="69" t="s">
        <v>8</v>
      </c>
      <c r="E1" s="69" t="s">
        <v>5</v>
      </c>
      <c r="F1" s="69" t="s">
        <v>6</v>
      </c>
      <c r="G1" s="69" t="s">
        <v>9</v>
      </c>
      <c r="H1" s="69" t="s">
        <v>10</v>
      </c>
      <c r="I1" s="69" t="s">
        <v>3</v>
      </c>
      <c r="J1" s="69" t="s">
        <v>4</v>
      </c>
      <c r="K1" s="70"/>
    </row>
    <row r="2" spans="1:11" x14ac:dyDescent="0.25">
      <c r="A2" s="1">
        <v>101</v>
      </c>
      <c r="B2" s="1">
        <v>455</v>
      </c>
      <c r="C2" s="1">
        <v>410</v>
      </c>
      <c r="D2" s="1">
        <v>45</v>
      </c>
      <c r="E2" s="1">
        <v>0</v>
      </c>
      <c r="F2" s="1">
        <v>0</v>
      </c>
      <c r="G2" s="1">
        <v>2</v>
      </c>
      <c r="H2" s="1">
        <v>0</v>
      </c>
      <c r="I2" s="1">
        <v>0</v>
      </c>
      <c r="J2" s="1">
        <v>0</v>
      </c>
    </row>
    <row r="3" spans="1:11" x14ac:dyDescent="0.25">
      <c r="A3" s="1">
        <v>102</v>
      </c>
      <c r="B3" s="1">
        <v>437</v>
      </c>
      <c r="C3" s="1">
        <v>410</v>
      </c>
      <c r="D3" s="1">
        <v>27</v>
      </c>
      <c r="E3" s="1">
        <v>0</v>
      </c>
      <c r="F3" s="1">
        <v>0</v>
      </c>
      <c r="G3" s="1">
        <v>2</v>
      </c>
      <c r="H3" s="1">
        <v>0</v>
      </c>
      <c r="I3" s="1">
        <v>0</v>
      </c>
      <c r="J3" s="1">
        <v>0</v>
      </c>
    </row>
    <row r="4" spans="1:11" x14ac:dyDescent="0.25">
      <c r="A4" s="1">
        <v>103</v>
      </c>
      <c r="B4" s="1">
        <v>493</v>
      </c>
      <c r="C4" s="1">
        <v>410</v>
      </c>
      <c r="D4" s="1">
        <v>83</v>
      </c>
      <c r="E4" s="1">
        <v>0</v>
      </c>
      <c r="F4" s="1">
        <v>0</v>
      </c>
      <c r="G4" s="1">
        <v>1</v>
      </c>
      <c r="H4" s="1">
        <v>0</v>
      </c>
      <c r="I4" s="1">
        <v>0</v>
      </c>
      <c r="J4" s="1">
        <v>0</v>
      </c>
    </row>
    <row r="5" spans="1:11" x14ac:dyDescent="0.25">
      <c r="A5" s="1">
        <v>104</v>
      </c>
      <c r="B5" s="1">
        <v>517</v>
      </c>
      <c r="C5" s="1">
        <v>410</v>
      </c>
      <c r="D5" s="1">
        <v>107</v>
      </c>
      <c r="E5" s="1">
        <v>0</v>
      </c>
      <c r="F5" s="1">
        <v>0</v>
      </c>
      <c r="G5" s="1">
        <v>1</v>
      </c>
      <c r="H5" s="1">
        <v>0</v>
      </c>
      <c r="I5" s="1">
        <v>0</v>
      </c>
      <c r="J5" s="1">
        <v>0</v>
      </c>
    </row>
    <row r="6" spans="1:11" x14ac:dyDescent="0.25">
      <c r="A6" s="1">
        <v>105</v>
      </c>
      <c r="B6" s="1">
        <v>436</v>
      </c>
      <c r="C6" s="1">
        <v>410</v>
      </c>
      <c r="D6" s="1">
        <v>26</v>
      </c>
      <c r="E6" s="1">
        <v>0</v>
      </c>
      <c r="F6" s="1">
        <v>0</v>
      </c>
      <c r="G6" s="1">
        <v>1</v>
      </c>
      <c r="H6" s="1">
        <v>0</v>
      </c>
      <c r="I6" s="1">
        <v>0</v>
      </c>
      <c r="J6" s="1">
        <v>0</v>
      </c>
    </row>
    <row r="7" spans="1:11" x14ac:dyDescent="0.25">
      <c r="A7" s="1">
        <v>106</v>
      </c>
      <c r="B7" s="1">
        <v>435</v>
      </c>
      <c r="C7" s="1">
        <v>410</v>
      </c>
      <c r="D7" s="1">
        <v>25</v>
      </c>
      <c r="E7" s="1">
        <v>0</v>
      </c>
      <c r="F7" s="1">
        <v>0</v>
      </c>
      <c r="G7" s="1">
        <v>0</v>
      </c>
      <c r="H7" s="1">
        <v>0</v>
      </c>
      <c r="I7" s="1">
        <v>0</v>
      </c>
      <c r="J7" s="1">
        <v>0</v>
      </c>
    </row>
    <row r="8" spans="1:11" x14ac:dyDescent="0.25">
      <c r="A8" s="1">
        <v>107</v>
      </c>
      <c r="B8" s="1">
        <v>497</v>
      </c>
      <c r="C8" s="1">
        <v>410</v>
      </c>
      <c r="D8" s="1">
        <v>87</v>
      </c>
      <c r="E8" s="1">
        <v>0</v>
      </c>
      <c r="F8" s="1">
        <v>0</v>
      </c>
      <c r="G8" s="1">
        <v>0</v>
      </c>
      <c r="H8" s="1">
        <v>0</v>
      </c>
      <c r="I8" s="1">
        <v>0</v>
      </c>
      <c r="J8" s="1">
        <v>0</v>
      </c>
    </row>
    <row r="9" spans="1:11" x14ac:dyDescent="0.25">
      <c r="A9" s="1">
        <v>108</v>
      </c>
      <c r="B9" s="1">
        <v>461</v>
      </c>
      <c r="C9" s="1">
        <v>410</v>
      </c>
      <c r="D9" s="1">
        <v>51</v>
      </c>
      <c r="E9" s="1">
        <v>0</v>
      </c>
      <c r="F9" s="1">
        <v>0</v>
      </c>
      <c r="G9" s="1">
        <v>0</v>
      </c>
      <c r="H9" s="1">
        <v>0</v>
      </c>
      <c r="I9" s="1">
        <v>0</v>
      </c>
      <c r="J9" s="1">
        <v>0</v>
      </c>
    </row>
    <row r="10" spans="1:11" x14ac:dyDescent="0.25">
      <c r="A10" s="1">
        <v>109</v>
      </c>
      <c r="B10" s="1">
        <v>496</v>
      </c>
      <c r="C10" s="1">
        <v>410</v>
      </c>
      <c r="D10" s="1">
        <v>86</v>
      </c>
      <c r="E10" s="1">
        <v>0</v>
      </c>
      <c r="F10" s="1">
        <v>0</v>
      </c>
      <c r="G10" s="1">
        <v>1</v>
      </c>
      <c r="H10" s="1">
        <v>0</v>
      </c>
      <c r="I10" s="1">
        <v>0</v>
      </c>
      <c r="J10" s="1">
        <v>0</v>
      </c>
    </row>
    <row r="11" spans="1:11" x14ac:dyDescent="0.25">
      <c r="A11" s="1">
        <v>110</v>
      </c>
      <c r="B11" s="1">
        <v>450</v>
      </c>
      <c r="C11" s="1">
        <v>410</v>
      </c>
      <c r="D11" s="1">
        <v>40</v>
      </c>
      <c r="E11" s="1">
        <v>0</v>
      </c>
      <c r="F11" s="1">
        <v>0</v>
      </c>
      <c r="G11" s="1">
        <v>2</v>
      </c>
      <c r="H11" s="1">
        <v>0</v>
      </c>
      <c r="I11" s="1">
        <v>0</v>
      </c>
      <c r="J11" s="1">
        <v>0</v>
      </c>
    </row>
    <row r="12" spans="1:11" x14ac:dyDescent="0.25">
      <c r="A12" s="1">
        <v>111</v>
      </c>
      <c r="B12" s="1">
        <v>479</v>
      </c>
      <c r="C12" s="1">
        <v>410</v>
      </c>
      <c r="D12" s="1">
        <v>69</v>
      </c>
      <c r="E12" s="1">
        <v>0</v>
      </c>
      <c r="F12" s="1">
        <v>0</v>
      </c>
      <c r="G12" s="1">
        <v>2</v>
      </c>
      <c r="H12" s="1">
        <v>0</v>
      </c>
      <c r="I12" s="1">
        <v>0</v>
      </c>
      <c r="J12" s="1">
        <v>0</v>
      </c>
    </row>
    <row r="13" spans="1:11" x14ac:dyDescent="0.25">
      <c r="A13" s="1">
        <v>158</v>
      </c>
      <c r="B13" s="1">
        <v>486</v>
      </c>
      <c r="C13" s="1">
        <v>410</v>
      </c>
      <c r="D13" s="1">
        <v>76</v>
      </c>
      <c r="E13" s="1">
        <v>0</v>
      </c>
      <c r="F13" s="1">
        <v>0</v>
      </c>
      <c r="G13" s="1">
        <v>4</v>
      </c>
      <c r="H13" s="1">
        <v>0</v>
      </c>
      <c r="I13" s="1">
        <v>0</v>
      </c>
      <c r="J13" s="1">
        <v>0</v>
      </c>
    </row>
    <row r="14" spans="1:11" x14ac:dyDescent="0.25">
      <c r="A14" s="1">
        <v>161</v>
      </c>
      <c r="B14" s="1">
        <v>421</v>
      </c>
      <c r="C14" s="1">
        <v>410</v>
      </c>
      <c r="D14" s="1">
        <v>11</v>
      </c>
      <c r="E14" s="1">
        <v>0</v>
      </c>
      <c r="F14" s="1">
        <v>0</v>
      </c>
      <c r="G14" s="1">
        <v>0</v>
      </c>
      <c r="H14" s="1">
        <v>0</v>
      </c>
      <c r="I14" s="1">
        <v>0</v>
      </c>
      <c r="J14" s="1">
        <v>0</v>
      </c>
    </row>
    <row r="15" spans="1:11" x14ac:dyDescent="0.25">
      <c r="A15" s="1">
        <v>162</v>
      </c>
      <c r="B15" s="1">
        <v>402</v>
      </c>
      <c r="C15" s="1">
        <v>410</v>
      </c>
      <c r="D15" s="1">
        <v>-8</v>
      </c>
      <c r="E15" s="1">
        <v>0</v>
      </c>
      <c r="F15" s="1">
        <v>0</v>
      </c>
      <c r="G15" s="1">
        <v>0</v>
      </c>
      <c r="H15" s="1">
        <v>0</v>
      </c>
      <c r="I15" s="1">
        <v>0</v>
      </c>
      <c r="J15" s="1">
        <v>0</v>
      </c>
    </row>
    <row r="16" spans="1:11" x14ac:dyDescent="0.25">
      <c r="A16" s="1">
        <v>163</v>
      </c>
      <c r="B16" s="1">
        <v>593</v>
      </c>
      <c r="C16" s="1">
        <v>410</v>
      </c>
      <c r="D16" s="1">
        <v>183</v>
      </c>
      <c r="E16" s="1">
        <v>0</v>
      </c>
      <c r="F16" s="1">
        <v>0</v>
      </c>
      <c r="G16" s="1">
        <v>1</v>
      </c>
      <c r="H16" s="1">
        <v>0</v>
      </c>
      <c r="I16" s="1">
        <v>0</v>
      </c>
      <c r="J16" s="1">
        <v>0</v>
      </c>
      <c r="K16"/>
    </row>
    <row r="17" spans="1:11" x14ac:dyDescent="0.25">
      <c r="A17" s="1">
        <v>164</v>
      </c>
      <c r="B17" s="1">
        <v>515</v>
      </c>
      <c r="C17" s="1">
        <v>410</v>
      </c>
      <c r="D17" s="1">
        <v>105</v>
      </c>
      <c r="E17" s="1">
        <v>0</v>
      </c>
      <c r="F17" s="1">
        <v>0</v>
      </c>
      <c r="G17" s="1">
        <v>2</v>
      </c>
      <c r="H17" s="1">
        <v>0</v>
      </c>
      <c r="I17" s="1">
        <v>0</v>
      </c>
      <c r="J17" s="1">
        <v>0</v>
      </c>
      <c r="K17"/>
    </row>
    <row r="18" spans="1:11" x14ac:dyDescent="0.25">
      <c r="A18" s="1">
        <v>165</v>
      </c>
      <c r="B18" s="1">
        <v>431</v>
      </c>
      <c r="C18" s="1">
        <v>410</v>
      </c>
      <c r="D18" s="1">
        <v>21</v>
      </c>
      <c r="E18" s="1">
        <v>0</v>
      </c>
      <c r="F18" s="1">
        <v>0</v>
      </c>
      <c r="G18" s="1">
        <v>7</v>
      </c>
      <c r="H18" s="1">
        <v>0</v>
      </c>
      <c r="I18" s="1">
        <v>0</v>
      </c>
      <c r="J18" s="1">
        <v>0</v>
      </c>
      <c r="K18"/>
    </row>
    <row r="19" spans="1:11" x14ac:dyDescent="0.25">
      <c r="A19" s="1">
        <v>171</v>
      </c>
      <c r="B19" s="1">
        <v>501</v>
      </c>
      <c r="C19" s="1">
        <v>410</v>
      </c>
      <c r="D19" s="1">
        <v>91</v>
      </c>
      <c r="E19" s="1">
        <v>0</v>
      </c>
      <c r="F19" s="1">
        <v>0</v>
      </c>
      <c r="G19" s="1">
        <v>0</v>
      </c>
      <c r="H19" s="1">
        <v>8</v>
      </c>
      <c r="I19" s="1">
        <v>0</v>
      </c>
      <c r="J19" s="1">
        <v>0</v>
      </c>
      <c r="K19"/>
    </row>
    <row r="20" spans="1:11" x14ac:dyDescent="0.25">
      <c r="A20" s="1">
        <v>172</v>
      </c>
      <c r="B20" s="1">
        <v>473</v>
      </c>
      <c r="C20" s="1">
        <v>410</v>
      </c>
      <c r="D20" s="1">
        <v>63</v>
      </c>
      <c r="E20" s="1">
        <v>0</v>
      </c>
      <c r="F20" s="1">
        <v>0</v>
      </c>
      <c r="G20" s="1">
        <v>1</v>
      </c>
      <c r="H20" s="1">
        <v>8</v>
      </c>
      <c r="I20" s="1">
        <v>0</v>
      </c>
      <c r="J20" s="1">
        <v>0</v>
      </c>
      <c r="K20"/>
    </row>
    <row r="21" spans="1:11" x14ac:dyDescent="0.25">
      <c r="A21" s="1">
        <v>181</v>
      </c>
      <c r="B21" s="1">
        <v>592</v>
      </c>
      <c r="C21" s="1">
        <v>410</v>
      </c>
      <c r="D21" s="1">
        <v>182</v>
      </c>
      <c r="E21" s="1">
        <v>0</v>
      </c>
      <c r="F21" s="1">
        <v>0</v>
      </c>
      <c r="G21" s="1">
        <v>0</v>
      </c>
      <c r="H21" s="1">
        <v>10</v>
      </c>
      <c r="I21" s="1">
        <v>0</v>
      </c>
      <c r="J21" s="1">
        <v>0</v>
      </c>
      <c r="K21"/>
    </row>
    <row r="22" spans="1:11" x14ac:dyDescent="0.25">
      <c r="A22" s="1">
        <v>182</v>
      </c>
      <c r="B22" s="1">
        <v>573</v>
      </c>
      <c r="C22" s="1">
        <v>410</v>
      </c>
      <c r="D22" s="1">
        <v>163</v>
      </c>
      <c r="E22" s="1">
        <v>0</v>
      </c>
      <c r="F22" s="1">
        <v>0</v>
      </c>
      <c r="G22" s="1">
        <v>1</v>
      </c>
      <c r="H22" s="1">
        <v>10</v>
      </c>
      <c r="I22" s="1">
        <v>0</v>
      </c>
      <c r="J22" s="1">
        <v>0</v>
      </c>
      <c r="K22"/>
    </row>
    <row r="23" spans="1:11" x14ac:dyDescent="0.25">
      <c r="A23" s="1">
        <v>183</v>
      </c>
      <c r="B23" s="1">
        <v>493</v>
      </c>
      <c r="C23" s="1">
        <v>410</v>
      </c>
      <c r="D23" s="1">
        <v>83</v>
      </c>
      <c r="E23" s="1">
        <v>0</v>
      </c>
      <c r="F23" s="1">
        <v>0</v>
      </c>
      <c r="G23" s="1">
        <v>1</v>
      </c>
      <c r="H23" s="1">
        <v>0</v>
      </c>
      <c r="I23" s="1">
        <v>0</v>
      </c>
      <c r="J23" s="1">
        <v>0</v>
      </c>
      <c r="K23"/>
    </row>
    <row r="24" spans="1:11" x14ac:dyDescent="0.25">
      <c r="A24" s="1">
        <v>900</v>
      </c>
      <c r="B24" s="1">
        <v>0</v>
      </c>
      <c r="C24" s="1">
        <v>0</v>
      </c>
      <c r="D24" s="1">
        <v>0</v>
      </c>
      <c r="E24" s="1">
        <v>1</v>
      </c>
      <c r="F24" s="1">
        <v>0</v>
      </c>
      <c r="G24" s="1">
        <v>0</v>
      </c>
      <c r="H24" s="1">
        <v>0</v>
      </c>
      <c r="I24" s="1">
        <v>0</v>
      </c>
      <c r="J24" s="1">
        <v>0</v>
      </c>
      <c r="K24"/>
    </row>
    <row r="25" spans="1:11" x14ac:dyDescent="0.25">
      <c r="A25" s="1">
        <v>901</v>
      </c>
      <c r="B25" s="1">
        <v>0</v>
      </c>
      <c r="C25" s="1">
        <v>410</v>
      </c>
      <c r="D25" s="1">
        <v>-410</v>
      </c>
      <c r="E25" s="1">
        <v>0</v>
      </c>
      <c r="F25" s="1">
        <v>0</v>
      </c>
      <c r="G25" s="1">
        <v>0</v>
      </c>
      <c r="H25" s="1">
        <v>0</v>
      </c>
      <c r="I25" s="1">
        <v>0</v>
      </c>
      <c r="J25" s="1">
        <v>0</v>
      </c>
      <c r="K25"/>
    </row>
    <row r="26" spans="1:11" x14ac:dyDescent="0.25">
      <c r="A26" s="1" t="s">
        <v>30</v>
      </c>
      <c r="B26" s="1">
        <v>0</v>
      </c>
      <c r="C26" s="1">
        <v>0</v>
      </c>
      <c r="D26" s="1">
        <v>0</v>
      </c>
      <c r="E26" s="1">
        <v>0</v>
      </c>
      <c r="F26" s="1">
        <v>1</v>
      </c>
      <c r="G26" s="1">
        <v>0</v>
      </c>
      <c r="H26" s="1">
        <v>0</v>
      </c>
      <c r="I26" s="1">
        <v>0</v>
      </c>
      <c r="J26" s="1">
        <v>0</v>
      </c>
      <c r="K26"/>
    </row>
    <row r="27" spans="1:11" x14ac:dyDescent="0.25">
      <c r="A27" s="1" t="s">
        <v>29</v>
      </c>
      <c r="B27" s="1">
        <v>0</v>
      </c>
      <c r="C27" s="1">
        <v>0</v>
      </c>
      <c r="D27" s="1">
        <v>0</v>
      </c>
      <c r="E27" s="1">
        <v>0</v>
      </c>
      <c r="F27" s="1">
        <v>0</v>
      </c>
      <c r="G27" s="1">
        <v>0</v>
      </c>
      <c r="H27" s="1">
        <v>0</v>
      </c>
      <c r="I27" s="1">
        <v>0</v>
      </c>
      <c r="J27" s="1">
        <v>0</v>
      </c>
      <c r="K27"/>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déc.13</vt:lpstr>
      <vt:lpstr>déc-13</vt:lpstr>
      <vt:lpstr>Paramètres</vt:lpstr>
      <vt:lpstr>BD-01-12-13</vt:lpstr>
      <vt:lpstr>BD-15-12-13</vt:lpstr>
      <vt:lpstr>liste_tours</vt:lpstr>
      <vt:lpstr>ListeTours</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ncr</dc:creator>
  <cp:lastModifiedBy>leakim</cp:lastModifiedBy>
  <dcterms:created xsi:type="dcterms:W3CDTF">2014-05-13T17:29:42Z</dcterms:created>
  <dcterms:modified xsi:type="dcterms:W3CDTF">2014-05-24T08:26:56Z</dcterms:modified>
</cp:coreProperties>
</file>