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510" yWindow="165" windowWidth="16080" windowHeight="11760" tabRatio="738" activeTab="2"/>
  </bookViews>
  <sheets>
    <sheet name="Explication" sheetId="6" r:id="rId1"/>
    <sheet name="Calendrier" sheetId="4" r:id="rId2"/>
    <sheet name="Janvier" sheetId="15" r:id="rId3"/>
    <sheet name="Fevrier" sheetId="16" r:id="rId4"/>
    <sheet name="Mars" sheetId="17" r:id="rId5"/>
    <sheet name="Avril" sheetId="12" r:id="rId6"/>
    <sheet name="Mai" sheetId="13" r:id="rId7"/>
    <sheet name="Juin" sheetId="14" r:id="rId8"/>
    <sheet name="Juillet" sheetId="11" r:id="rId9"/>
    <sheet name="Aout" sheetId="18" r:id="rId10"/>
    <sheet name="Septembre" sheetId="19" r:id="rId11"/>
    <sheet name="Octobre" sheetId="20" r:id="rId12"/>
    <sheet name="Novembre" sheetId="21" r:id="rId13"/>
    <sheet name="Decembre" sheetId="22" r:id="rId14"/>
    <sheet name="Mfc" sheetId="5" r:id="rId15"/>
  </sheets>
  <definedNames>
    <definedName name="an">Calendrier!$B$1</definedName>
    <definedName name="annee">Mfc!$F$2:$F$72</definedName>
    <definedName name="fériés">OFFSET(Mfc!$B$1,,,COUNTA(Mfc!$B:$B),1)</definedName>
    <definedName name="jsemaine">Calendrier!$B$4:$B$34,Calendrier!$E$4:$E$32,Calendrier!$H$4:$H$34,Calendrier!$K$4:$K$33,Calendrier!$N$4:$N$34,Calendrier!$Q$4:$Q$33,Calendrier!$T$4:$T$34,Calendrier!$W$4:$W$34,Calendrier!$Z$4:$Z$34,Calendrier!$AC$4:$AC$34,Calendrier!$AF$4:$AF$34,Calendrier!$AI$4:$AI$34,Calendrier!$Z$34,Calendrier!$AF$34,Calendrier!$Z$34,Calendrier!$AF$34,Calendrier!$Z$34</definedName>
    <definedName name="jsemaine2">Calendrier!$C$4:$C$34,Calendrier!$F$4:$F$32,Calendrier!$I$4:$I$34,Calendrier!$L$4:$L$33,Calendrier!$O$4:$O$34,Calendrier!$R$4:$R$33,Calendrier!$U$4:$U$34,Calendrier!$X$4:$X$34,Calendrier!$AA$4:$AA$33,Calendrier!$AD$4:$AD$34,Calendrier!$AG$4:$AG$33,Calendrier!$AJ$4:$AJ$34</definedName>
    <definedName name="Mois">Mfc!$E$1:$E$12</definedName>
    <definedName name="tempsPartiel">OFFSET(Mfc!#REF!,,,COUNTA(Mfc!#REF!),1)</definedName>
    <definedName name="vacances">OFFSET(Mfc!#REF!,,,COUNTA(Mfc!#REF!),1)</definedName>
    <definedName name="_xlnm.Print_Area" localSheetId="1">Calendrier!$A$1:$S$86</definedName>
  </definedNames>
  <calcPr calcId="145621"/>
</workbook>
</file>

<file path=xl/calcChain.xml><?xml version="1.0" encoding="utf-8"?>
<calcChain xmlns="http://schemas.openxmlformats.org/spreadsheetml/2006/main">
  <c r="C4" i="4" l="1"/>
  <c r="B8" i="15" s="1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  <c r="AJ10" i="4"/>
  <c r="AJ9" i="4"/>
  <c r="AJ8" i="4"/>
  <c r="AJ7" i="4"/>
  <c r="AJ6" i="4"/>
  <c r="AJ5" i="4"/>
  <c r="AJ4" i="4"/>
  <c r="AG34" i="4"/>
  <c r="AG33" i="4"/>
  <c r="B37" i="15" s="1"/>
  <c r="AG32" i="4"/>
  <c r="AG31" i="4"/>
  <c r="B35" i="15" s="1"/>
  <c r="AG30" i="4"/>
  <c r="AG29" i="4"/>
  <c r="B33" i="15" s="1"/>
  <c r="AG28" i="4"/>
  <c r="AG27" i="4"/>
  <c r="B31" i="15" s="1"/>
  <c r="AG26" i="4"/>
  <c r="AG25" i="4"/>
  <c r="B29" i="15" s="1"/>
  <c r="AG24" i="4"/>
  <c r="AG23" i="4"/>
  <c r="B27" i="15" s="1"/>
  <c r="AG22" i="4"/>
  <c r="AG21" i="4"/>
  <c r="B25" i="15" s="1"/>
  <c r="AG20" i="4"/>
  <c r="AG19" i="4"/>
  <c r="B23" i="15" s="1"/>
  <c r="AG18" i="4"/>
  <c r="AG17" i="4"/>
  <c r="B21" i="15" s="1"/>
  <c r="AG16" i="4"/>
  <c r="AG15" i="4"/>
  <c r="B19" i="15" s="1"/>
  <c r="AG14" i="4"/>
  <c r="AG13" i="4"/>
  <c r="B17" i="15" s="1"/>
  <c r="AG12" i="4"/>
  <c r="AG11" i="4"/>
  <c r="B15" i="15" s="1"/>
  <c r="AG10" i="4"/>
  <c r="AG9" i="4"/>
  <c r="B13" i="15" s="1"/>
  <c r="AG8" i="4"/>
  <c r="AG7" i="4"/>
  <c r="B11" i="15" s="1"/>
  <c r="AG6" i="4"/>
  <c r="AG5" i="4"/>
  <c r="B9" i="15" s="1"/>
  <c r="AG4" i="4"/>
  <c r="AD34" i="4"/>
  <c r="AD33" i="4"/>
  <c r="AD32" i="4"/>
  <c r="AD31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D4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AA10" i="4"/>
  <c r="AA9" i="4"/>
  <c r="AA8" i="4"/>
  <c r="AA7" i="4"/>
  <c r="AA6" i="4"/>
  <c r="AA5" i="4"/>
  <c r="AA4" i="4"/>
  <c r="X34" i="4"/>
  <c r="X33" i="4"/>
  <c r="X32" i="4"/>
  <c r="X31" i="4"/>
  <c r="X30" i="4"/>
  <c r="X29" i="4"/>
  <c r="X28" i="4"/>
  <c r="X27" i="4"/>
  <c r="X26" i="4"/>
  <c r="X25" i="4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11" i="4"/>
  <c r="X10" i="4"/>
  <c r="X9" i="4"/>
  <c r="X8" i="4"/>
  <c r="X7" i="4"/>
  <c r="X6" i="4"/>
  <c r="X5" i="4"/>
  <c r="X4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U6" i="4"/>
  <c r="U5" i="4"/>
  <c r="U4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O4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B12" i="15" l="1"/>
  <c r="B16" i="15"/>
  <c r="B20" i="15"/>
  <c r="B24" i="15"/>
  <c r="B28" i="15"/>
  <c r="B32" i="15"/>
  <c r="B36" i="15"/>
  <c r="B10" i="15"/>
  <c r="B14" i="15"/>
  <c r="B18" i="15"/>
  <c r="B22" i="15"/>
  <c r="B26" i="15"/>
  <c r="B30" i="15"/>
  <c r="B34" i="15"/>
  <c r="B38" i="15"/>
  <c r="A8" i="15"/>
  <c r="A8" i="16"/>
  <c r="AI5" i="4" l="1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4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4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5" i="4"/>
  <c r="T4" i="4"/>
  <c r="K4" i="4"/>
  <c r="H8" i="11" l="1"/>
  <c r="H19" i="11"/>
  <c r="T3" i="4" l="1"/>
  <c r="AI3" i="4"/>
  <c r="AF3" i="4"/>
  <c r="AC3" i="4"/>
  <c r="Z3" i="4"/>
  <c r="W3" i="4"/>
  <c r="B4" i="4"/>
  <c r="A9" i="15" l="1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B9" i="11"/>
  <c r="H9" i="11" s="1"/>
  <c r="B10" i="11"/>
  <c r="B11" i="11"/>
  <c r="B12" i="11"/>
  <c r="H12" i="11" s="1"/>
  <c r="B13" i="11"/>
  <c r="H13" i="11" s="1"/>
  <c r="B14" i="11"/>
  <c r="B15" i="11"/>
  <c r="B16" i="11"/>
  <c r="B17" i="11"/>
  <c r="H17" i="11" s="1"/>
  <c r="B18" i="11"/>
  <c r="B19" i="11"/>
  <c r="B20" i="11"/>
  <c r="H20" i="11" s="1"/>
  <c r="B21" i="11"/>
  <c r="H21" i="11" s="1"/>
  <c r="B22" i="11"/>
  <c r="B23" i="11"/>
  <c r="B24" i="11"/>
  <c r="H24" i="11" s="1"/>
  <c r="B25" i="11"/>
  <c r="H25" i="11" s="1"/>
  <c r="B26" i="11"/>
  <c r="B27" i="11"/>
  <c r="B28" i="11"/>
  <c r="H28" i="11" s="1"/>
  <c r="B29" i="11"/>
  <c r="H29" i="11" s="1"/>
  <c r="B30" i="11"/>
  <c r="B31" i="11"/>
  <c r="B32" i="11"/>
  <c r="B33" i="11"/>
  <c r="H33" i="11" s="1"/>
  <c r="B34" i="11"/>
  <c r="B35" i="11"/>
  <c r="B36" i="11"/>
  <c r="H36" i="11" s="1"/>
  <c r="B37" i="11"/>
  <c r="H37" i="11" s="1"/>
  <c r="B38" i="11"/>
  <c r="B8" i="11"/>
  <c r="B7" i="5"/>
  <c r="B12" i="5"/>
  <c r="B11" i="5"/>
  <c r="B10" i="5"/>
  <c r="B9" i="5"/>
  <c r="B8" i="5"/>
  <c r="B4" i="5"/>
  <c r="B3" i="5"/>
  <c r="B5" i="5" s="1"/>
  <c r="B2" i="5"/>
  <c r="N34" i="4"/>
  <c r="H34" i="4"/>
  <c r="B34" i="4"/>
  <c r="Q33" i="4"/>
  <c r="N33" i="4"/>
  <c r="K33" i="4"/>
  <c r="H33" i="4"/>
  <c r="B33" i="4"/>
  <c r="Q32" i="4"/>
  <c r="N32" i="4"/>
  <c r="K32" i="4"/>
  <c r="H32" i="4"/>
  <c r="E32" i="4"/>
  <c r="D32" i="4"/>
  <c r="B32" i="4"/>
  <c r="Q31" i="4"/>
  <c r="N31" i="4"/>
  <c r="K31" i="4"/>
  <c r="H31" i="4"/>
  <c r="E31" i="4"/>
  <c r="B31" i="4"/>
  <c r="Q30" i="4"/>
  <c r="N30" i="4"/>
  <c r="K30" i="4"/>
  <c r="H30" i="4"/>
  <c r="E30" i="4"/>
  <c r="B30" i="4"/>
  <c r="Q29" i="4"/>
  <c r="N29" i="4"/>
  <c r="K29" i="4"/>
  <c r="H29" i="4"/>
  <c r="E29" i="4"/>
  <c r="B29" i="4"/>
  <c r="Q28" i="4"/>
  <c r="N28" i="4"/>
  <c r="K28" i="4"/>
  <c r="H28" i="4"/>
  <c r="E28" i="4"/>
  <c r="B28" i="4"/>
  <c r="Q27" i="4"/>
  <c r="N27" i="4"/>
  <c r="K27" i="4"/>
  <c r="H27" i="4"/>
  <c r="E27" i="4"/>
  <c r="B27" i="4"/>
  <c r="Q26" i="4"/>
  <c r="N26" i="4"/>
  <c r="K26" i="4"/>
  <c r="H26" i="4"/>
  <c r="E26" i="4"/>
  <c r="B26" i="4"/>
  <c r="Q25" i="4"/>
  <c r="N25" i="4"/>
  <c r="K25" i="4"/>
  <c r="H25" i="4"/>
  <c r="E25" i="4"/>
  <c r="B25" i="4"/>
  <c r="Q24" i="4"/>
  <c r="N24" i="4"/>
  <c r="K24" i="4"/>
  <c r="H24" i="4"/>
  <c r="E24" i="4"/>
  <c r="B24" i="4"/>
  <c r="Q23" i="4"/>
  <c r="N23" i="4"/>
  <c r="K23" i="4"/>
  <c r="H23" i="4"/>
  <c r="E23" i="4"/>
  <c r="B23" i="4"/>
  <c r="Q22" i="4"/>
  <c r="N22" i="4"/>
  <c r="K22" i="4"/>
  <c r="H22" i="4"/>
  <c r="E22" i="4"/>
  <c r="B22" i="4"/>
  <c r="Q21" i="4"/>
  <c r="N21" i="4"/>
  <c r="K21" i="4"/>
  <c r="H21" i="4"/>
  <c r="E21" i="4"/>
  <c r="B21" i="4"/>
  <c r="Q20" i="4"/>
  <c r="N20" i="4"/>
  <c r="K20" i="4"/>
  <c r="H20" i="4"/>
  <c r="E20" i="4"/>
  <c r="B20" i="4"/>
  <c r="Q19" i="4"/>
  <c r="N19" i="4"/>
  <c r="K19" i="4"/>
  <c r="H19" i="4"/>
  <c r="E19" i="4"/>
  <c r="B19" i="4"/>
  <c r="Q18" i="4"/>
  <c r="N18" i="4"/>
  <c r="K18" i="4"/>
  <c r="H18" i="4"/>
  <c r="E18" i="4"/>
  <c r="B18" i="4"/>
  <c r="Q17" i="4"/>
  <c r="N17" i="4"/>
  <c r="K17" i="4"/>
  <c r="H17" i="4"/>
  <c r="E17" i="4"/>
  <c r="B17" i="4"/>
  <c r="Q16" i="4"/>
  <c r="N16" i="4"/>
  <c r="K16" i="4"/>
  <c r="H16" i="4"/>
  <c r="E16" i="4"/>
  <c r="B16" i="4"/>
  <c r="Q15" i="4"/>
  <c r="N15" i="4"/>
  <c r="K15" i="4"/>
  <c r="H15" i="4"/>
  <c r="E15" i="4"/>
  <c r="B15" i="4"/>
  <c r="Q14" i="4"/>
  <c r="N14" i="4"/>
  <c r="K14" i="4"/>
  <c r="H14" i="4"/>
  <c r="E14" i="4"/>
  <c r="B14" i="4"/>
  <c r="Q13" i="4"/>
  <c r="N13" i="4"/>
  <c r="K13" i="4"/>
  <c r="H13" i="4"/>
  <c r="E13" i="4"/>
  <c r="B13" i="4"/>
  <c r="Q12" i="4"/>
  <c r="N12" i="4"/>
  <c r="K12" i="4"/>
  <c r="H12" i="4"/>
  <c r="E12" i="4"/>
  <c r="B12" i="4"/>
  <c r="Q11" i="4"/>
  <c r="N11" i="4"/>
  <c r="K11" i="4"/>
  <c r="H11" i="4"/>
  <c r="E11" i="4"/>
  <c r="B11" i="4"/>
  <c r="Q10" i="4"/>
  <c r="N10" i="4"/>
  <c r="K10" i="4"/>
  <c r="H10" i="4"/>
  <c r="E10" i="4"/>
  <c r="B10" i="4"/>
  <c r="Q9" i="4"/>
  <c r="N9" i="4"/>
  <c r="K9" i="4"/>
  <c r="H9" i="4"/>
  <c r="E9" i="4"/>
  <c r="B9" i="4"/>
  <c r="Q8" i="4"/>
  <c r="N8" i="4"/>
  <c r="K8" i="4"/>
  <c r="H8" i="4"/>
  <c r="E8" i="4"/>
  <c r="B8" i="4"/>
  <c r="Q7" i="4"/>
  <c r="N7" i="4"/>
  <c r="K7" i="4"/>
  <c r="H7" i="4"/>
  <c r="E7" i="4"/>
  <c r="B7" i="4"/>
  <c r="Q6" i="4"/>
  <c r="N6" i="4"/>
  <c r="K6" i="4"/>
  <c r="H6" i="4"/>
  <c r="E6" i="4"/>
  <c r="B6" i="4"/>
  <c r="Q5" i="4"/>
  <c r="N5" i="4"/>
  <c r="K5" i="4"/>
  <c r="H5" i="4"/>
  <c r="E5" i="4"/>
  <c r="B5" i="4"/>
  <c r="Q4" i="4"/>
  <c r="N4" i="4"/>
  <c r="H4" i="4"/>
  <c r="E4" i="4"/>
  <c r="Q3" i="4"/>
  <c r="N3" i="4"/>
  <c r="K3" i="4"/>
  <c r="H3" i="4"/>
  <c r="E3" i="4"/>
  <c r="B3" i="4"/>
  <c r="H10" i="11"/>
  <c r="H11" i="11"/>
  <c r="H14" i="11"/>
  <c r="H15" i="11"/>
  <c r="H16" i="11"/>
  <c r="H18" i="11"/>
  <c r="H22" i="11"/>
  <c r="H23" i="11"/>
  <c r="H26" i="11"/>
  <c r="H27" i="11"/>
  <c r="H30" i="11"/>
  <c r="H31" i="11"/>
  <c r="H32" i="11"/>
  <c r="H34" i="11"/>
  <c r="H35" i="11"/>
  <c r="H38" i="11"/>
  <c r="B37" i="16"/>
  <c r="B6" i="5" l="1"/>
  <c r="H39" i="11"/>
  <c r="B32" i="12" l="1"/>
  <c r="H32" i="12" s="1"/>
  <c r="B8" i="12"/>
  <c r="H8" i="12" s="1"/>
  <c r="B24" i="22"/>
  <c r="H24" i="22" s="1"/>
  <c r="B25" i="12"/>
  <c r="H25" i="12" s="1"/>
  <c r="B26" i="16"/>
  <c r="B30" i="12"/>
  <c r="H30" i="12" s="1"/>
  <c r="B33" i="22"/>
  <c r="H33" i="22" s="1"/>
  <c r="B16" i="12"/>
  <c r="H16" i="12" s="1"/>
  <c r="B23" i="13"/>
  <c r="H23" i="13" s="1"/>
  <c r="B12" i="12"/>
  <c r="H12" i="12" s="1"/>
  <c r="B21" i="16"/>
  <c r="B17" i="13"/>
  <c r="H17" i="13" s="1"/>
  <c r="B34" i="13"/>
  <c r="H34" i="13" s="1"/>
  <c r="B13" i="17"/>
  <c r="H13" i="17" s="1"/>
  <c r="B16" i="13"/>
  <c r="H16" i="13" s="1"/>
  <c r="B28" i="16"/>
  <c r="B31" i="16"/>
  <c r="B8" i="16"/>
  <c r="B33" i="12"/>
  <c r="H33" i="12" s="1"/>
  <c r="B14" i="17"/>
  <c r="H14" i="17" s="1"/>
  <c r="B12" i="19"/>
  <c r="H12" i="19" s="1"/>
  <c r="B19" i="22"/>
  <c r="H19" i="22" s="1"/>
  <c r="B29" i="17"/>
  <c r="H29" i="17" s="1"/>
  <c r="B32" i="13"/>
  <c r="H32" i="13" s="1"/>
  <c r="B22" i="17"/>
  <c r="H22" i="17" s="1"/>
  <c r="B23" i="16"/>
  <c r="B31" i="17"/>
  <c r="H31" i="17" s="1"/>
  <c r="B13" i="12"/>
  <c r="H13" i="12" s="1"/>
  <c r="B25" i="16"/>
  <c r="B29" i="16"/>
  <c r="B25" i="13"/>
  <c r="H25" i="13" s="1"/>
  <c r="B21" i="13"/>
  <c r="H21" i="13" s="1"/>
  <c r="B35" i="17"/>
  <c r="H35" i="17" s="1"/>
  <c r="B35" i="21"/>
  <c r="H35" i="21" s="1"/>
  <c r="B10" i="16"/>
  <c r="B14" i="12"/>
  <c r="H14" i="12" s="1"/>
  <c r="B17" i="21"/>
  <c r="H17" i="21" s="1"/>
  <c r="B20" i="17"/>
  <c r="H20" i="17" s="1"/>
  <c r="B23" i="17"/>
  <c r="H23" i="17" s="1"/>
  <c r="B33" i="16"/>
  <c r="B29" i="12"/>
  <c r="H29" i="12" s="1"/>
  <c r="B19" i="16"/>
  <c r="B32" i="17"/>
  <c r="H32" i="17" s="1"/>
  <c r="B14" i="13"/>
  <c r="H14" i="13" s="1"/>
  <c r="B10" i="13"/>
  <c r="H10" i="13" s="1"/>
  <c r="B34" i="21"/>
  <c r="H34" i="21" s="1"/>
  <c r="B11" i="16"/>
  <c r="B24" i="17"/>
  <c r="H24" i="17" s="1"/>
  <c r="B36" i="12"/>
  <c r="H36" i="12" s="1"/>
  <c r="B28" i="18"/>
  <c r="H28" i="18" s="1"/>
  <c r="B27" i="22"/>
  <c r="H27" i="22" s="1"/>
  <c r="B34" i="16"/>
  <c r="B37" i="17"/>
  <c r="H37" i="17" s="1"/>
  <c r="B8" i="13"/>
  <c r="H8" i="13" s="1"/>
  <c r="B9" i="20"/>
  <c r="H9" i="20" s="1"/>
  <c r="B36" i="17"/>
  <c r="H36" i="17" s="1"/>
  <c r="B17" i="16"/>
  <c r="B11" i="12"/>
  <c r="H11" i="12" s="1"/>
  <c r="B9" i="16"/>
  <c r="B37" i="12"/>
  <c r="H37" i="12" s="1"/>
  <c r="B13" i="13"/>
  <c r="H13" i="13" s="1"/>
  <c r="B18" i="17"/>
  <c r="H18" i="17" s="1"/>
  <c r="B37" i="13"/>
  <c r="H37" i="13" s="1"/>
  <c r="B11" i="17"/>
  <c r="H11" i="17" s="1"/>
  <c r="B23" i="12"/>
  <c r="H23" i="12" s="1"/>
  <c r="B8" i="19"/>
  <c r="H8" i="19" s="1"/>
  <c r="B33" i="13"/>
  <c r="H33" i="13" s="1"/>
  <c r="B32" i="16"/>
  <c r="B15" i="12"/>
  <c r="H15" i="12" s="1"/>
  <c r="B27" i="13"/>
  <c r="H27" i="13" s="1"/>
  <c r="B11" i="21"/>
  <c r="H11" i="21" s="1"/>
  <c r="B18" i="16"/>
  <c r="B21" i="17"/>
  <c r="H21" i="17" s="1"/>
  <c r="B22" i="12"/>
  <c r="H22" i="12" s="1"/>
  <c r="B24" i="13"/>
  <c r="H24" i="13" s="1"/>
  <c r="B25" i="21"/>
  <c r="H25" i="21" s="1"/>
  <c r="B22" i="22"/>
  <c r="H22" i="22" s="1"/>
  <c r="B22" i="20"/>
  <c r="H22" i="20" s="1"/>
  <c r="B22" i="18"/>
  <c r="H22" i="18" s="1"/>
  <c r="B22" i="21"/>
  <c r="H22" i="21" s="1"/>
  <c r="B22" i="19"/>
  <c r="H22" i="19" s="1"/>
  <c r="B22" i="14"/>
  <c r="H22" i="14" s="1"/>
  <c r="B18" i="19"/>
  <c r="H18" i="19" s="1"/>
  <c r="B18" i="22"/>
  <c r="H18" i="22" s="1"/>
  <c r="B18" i="18"/>
  <c r="H18" i="18" s="1"/>
  <c r="B18" i="21"/>
  <c r="H18" i="21" s="1"/>
  <c r="B18" i="20"/>
  <c r="H18" i="20" s="1"/>
  <c r="B18" i="14"/>
  <c r="H18" i="14" s="1"/>
  <c r="B15" i="17"/>
  <c r="H15" i="17" s="1"/>
  <c r="B10" i="17"/>
  <c r="H10" i="17" s="1"/>
  <c r="B21" i="12"/>
  <c r="H21" i="12" s="1"/>
  <c r="B12" i="17"/>
  <c r="H12" i="17" s="1"/>
  <c r="B24" i="12"/>
  <c r="H24" i="12" s="1"/>
  <c r="B12" i="16"/>
  <c r="B27" i="12"/>
  <c r="H27" i="12" s="1"/>
  <c r="B36" i="16"/>
  <c r="B19" i="12"/>
  <c r="H19" i="12" s="1"/>
  <c r="B29" i="13"/>
  <c r="H29" i="13" s="1"/>
  <c r="B13" i="16"/>
  <c r="B35" i="16"/>
  <c r="B27" i="17"/>
  <c r="H27" i="17" s="1"/>
  <c r="B17" i="12"/>
  <c r="H17" i="12" s="1"/>
  <c r="B9" i="13"/>
  <c r="H9" i="13" s="1"/>
  <c r="B31" i="13"/>
  <c r="H31" i="13" s="1"/>
  <c r="B35" i="12"/>
  <c r="H35" i="12" s="1"/>
  <c r="B26" i="13"/>
  <c r="H26" i="13" s="1"/>
  <c r="B27" i="16"/>
  <c r="B19" i="17"/>
  <c r="H19" i="17" s="1"/>
  <c r="B9" i="12"/>
  <c r="H9" i="12" s="1"/>
  <c r="B31" i="12"/>
  <c r="H31" i="12" s="1"/>
  <c r="B22" i="13"/>
  <c r="H22" i="13" s="1"/>
  <c r="B38" i="13"/>
  <c r="H38" i="13" s="1"/>
  <c r="B14" i="16"/>
  <c r="B30" i="16"/>
  <c r="B17" i="17"/>
  <c r="H17" i="17" s="1"/>
  <c r="B33" i="17"/>
  <c r="H33" i="17" s="1"/>
  <c r="B18" i="12"/>
  <c r="H18" i="12" s="1"/>
  <c r="B34" i="12"/>
  <c r="H34" i="12" s="1"/>
  <c r="B20" i="13"/>
  <c r="H20" i="13" s="1"/>
  <c r="B36" i="13"/>
  <c r="H36" i="13" s="1"/>
  <c r="B11" i="20"/>
  <c r="H11" i="20" s="1"/>
  <c r="B20" i="16"/>
  <c r="B34" i="17"/>
  <c r="H34" i="17" s="1"/>
  <c r="B26" i="17"/>
  <c r="H26" i="17" s="1"/>
  <c r="B15" i="16"/>
  <c r="B28" i="17"/>
  <c r="H28" i="17" s="1"/>
  <c r="B18" i="13"/>
  <c r="H18" i="13" s="1"/>
  <c r="B24" i="16"/>
  <c r="B16" i="17"/>
  <c r="H16" i="17" s="1"/>
  <c r="B38" i="17"/>
  <c r="H38" i="17" s="1"/>
  <c r="B28" i="12"/>
  <c r="H28" i="12" s="1"/>
  <c r="B19" i="13"/>
  <c r="H19" i="13" s="1"/>
  <c r="B15" i="13"/>
  <c r="H15" i="13" s="1"/>
  <c r="B16" i="16"/>
  <c r="B8" i="17"/>
  <c r="H8" i="17" s="1"/>
  <c r="B30" i="17"/>
  <c r="H30" i="17" s="1"/>
  <c r="B20" i="12"/>
  <c r="H20" i="12" s="1"/>
  <c r="B11" i="13"/>
  <c r="H11" i="13" s="1"/>
  <c r="B35" i="13"/>
  <c r="H35" i="13" s="1"/>
  <c r="B30" i="13"/>
  <c r="H30" i="13" s="1"/>
  <c r="B22" i="16"/>
  <c r="B9" i="17"/>
  <c r="H9" i="17" s="1"/>
  <c r="B25" i="17"/>
  <c r="H25" i="17" s="1"/>
  <c r="B10" i="12"/>
  <c r="H10" i="12" s="1"/>
  <c r="B26" i="12"/>
  <c r="H26" i="12" s="1"/>
  <c r="B12" i="13"/>
  <c r="H12" i="13" s="1"/>
  <c r="B28" i="13"/>
  <c r="H28" i="13" s="1"/>
  <c r="B28" i="22" l="1"/>
  <c r="H28" i="22" s="1"/>
  <c r="B27" i="21"/>
  <c r="H27" i="21" s="1"/>
  <c r="B27" i="20"/>
  <c r="H27" i="20" s="1"/>
  <c r="B28" i="21"/>
  <c r="H28" i="21" s="1"/>
  <c r="B27" i="14"/>
  <c r="H27" i="14" s="1"/>
  <c r="B28" i="14"/>
  <c r="H28" i="14" s="1"/>
  <c r="B25" i="14"/>
  <c r="H25" i="14" s="1"/>
  <c r="B34" i="22"/>
  <c r="H34" i="22" s="1"/>
  <c r="B33" i="20"/>
  <c r="H33" i="20" s="1"/>
  <c r="B25" i="19"/>
  <c r="H25" i="19" s="1"/>
  <c r="B34" i="19"/>
  <c r="H34" i="19" s="1"/>
  <c r="B12" i="22"/>
  <c r="H12" i="22" s="1"/>
  <c r="B35" i="18"/>
  <c r="H35" i="18" s="1"/>
  <c r="B9" i="14"/>
  <c r="H9" i="14" s="1"/>
  <c r="B11" i="19"/>
  <c r="H11" i="19" s="1"/>
  <c r="B8" i="18"/>
  <c r="H8" i="18" s="1"/>
  <c r="B33" i="14"/>
  <c r="H33" i="14" s="1"/>
  <c r="B12" i="14"/>
  <c r="H12" i="14" s="1"/>
  <c r="B25" i="20"/>
  <c r="H25" i="20" s="1"/>
  <c r="B34" i="18"/>
  <c r="H34" i="18" s="1"/>
  <c r="B33" i="19"/>
  <c r="H33" i="19" s="1"/>
  <c r="B12" i="21"/>
  <c r="H12" i="21" s="1"/>
  <c r="B35" i="14"/>
  <c r="H35" i="14" s="1"/>
  <c r="B35" i="20"/>
  <c r="H35" i="20" s="1"/>
  <c r="B24" i="14"/>
  <c r="H24" i="14" s="1"/>
  <c r="B17" i="18"/>
  <c r="H17" i="18" s="1"/>
  <c r="B35" i="22"/>
  <c r="H35" i="22" s="1"/>
  <c r="B25" i="22"/>
  <c r="H25" i="22" s="1"/>
  <c r="B34" i="14"/>
  <c r="H34" i="14" s="1"/>
  <c r="B34" i="20"/>
  <c r="H34" i="20" s="1"/>
  <c r="B33" i="18"/>
  <c r="H33" i="18" s="1"/>
  <c r="B33" i="21"/>
  <c r="H33" i="21" s="1"/>
  <c r="B12" i="20"/>
  <c r="H12" i="20" s="1"/>
  <c r="B12" i="18"/>
  <c r="H12" i="18" s="1"/>
  <c r="B24" i="21"/>
  <c r="H24" i="21" s="1"/>
  <c r="B25" i="18"/>
  <c r="H25" i="18" s="1"/>
  <c r="B8" i="21"/>
  <c r="H8" i="21" s="1"/>
  <c r="B19" i="19"/>
  <c r="H19" i="19" s="1"/>
  <c r="B8" i="20"/>
  <c r="H8" i="20" s="1"/>
  <c r="B17" i="20"/>
  <c r="H17" i="20" s="1"/>
  <c r="B19" i="21"/>
  <c r="H19" i="21" s="1"/>
  <c r="B24" i="19"/>
  <c r="H24" i="19" s="1"/>
  <c r="B24" i="18"/>
  <c r="H24" i="18" s="1"/>
  <c r="B9" i="18"/>
  <c r="H9" i="18" s="1"/>
  <c r="B8" i="22"/>
  <c r="H8" i="22" s="1"/>
  <c r="B17" i="14"/>
  <c r="H17" i="14" s="1"/>
  <c r="B17" i="22"/>
  <c r="H17" i="22" s="1"/>
  <c r="B35" i="19"/>
  <c r="H35" i="19" s="1"/>
  <c r="B19" i="14"/>
  <c r="H19" i="14" s="1"/>
  <c r="B19" i="20"/>
  <c r="H19" i="20" s="1"/>
  <c r="B24" i="20"/>
  <c r="H24" i="20" s="1"/>
  <c r="B9" i="22"/>
  <c r="H9" i="22" s="1"/>
  <c r="B11" i="14"/>
  <c r="H11" i="14" s="1"/>
  <c r="B8" i="14"/>
  <c r="H8" i="14" s="1"/>
  <c r="B17" i="19"/>
  <c r="H17" i="19" s="1"/>
  <c r="B19" i="18"/>
  <c r="H19" i="18" s="1"/>
  <c r="B9" i="19"/>
  <c r="H9" i="19" s="1"/>
  <c r="B9" i="21"/>
  <c r="H9" i="21" s="1"/>
  <c r="B27" i="18"/>
  <c r="H27" i="18" s="1"/>
  <c r="B11" i="18"/>
  <c r="H11" i="18" s="1"/>
  <c r="B11" i="22"/>
  <c r="H11" i="22" s="1"/>
  <c r="B28" i="19"/>
  <c r="H28" i="19" s="1"/>
  <c r="H39" i="13"/>
  <c r="B27" i="19"/>
  <c r="H27" i="19" s="1"/>
  <c r="B28" i="20"/>
  <c r="H28" i="20" s="1"/>
  <c r="H38" i="12"/>
  <c r="B15" i="22"/>
  <c r="H15" i="22" s="1"/>
  <c r="B15" i="20"/>
  <c r="H15" i="20" s="1"/>
  <c r="B15" i="18"/>
  <c r="H15" i="18" s="1"/>
  <c r="B15" i="21"/>
  <c r="H15" i="21" s="1"/>
  <c r="B15" i="19"/>
  <c r="H15" i="19" s="1"/>
  <c r="B15" i="14"/>
  <c r="H15" i="14" s="1"/>
  <c r="H39" i="17"/>
  <c r="B14" i="19"/>
  <c r="H14" i="19" s="1"/>
  <c r="B14" i="22"/>
  <c r="H14" i="22" s="1"/>
  <c r="B14" i="20"/>
  <c r="H14" i="20" s="1"/>
  <c r="B14" i="18"/>
  <c r="H14" i="18" s="1"/>
  <c r="B14" i="21"/>
  <c r="H14" i="21" s="1"/>
  <c r="B14" i="14"/>
  <c r="H14" i="14" s="1"/>
  <c r="B23" i="22"/>
  <c r="H23" i="22" s="1"/>
  <c r="B23" i="20"/>
  <c r="H23" i="20" s="1"/>
  <c r="B23" i="21"/>
  <c r="H23" i="21" s="1"/>
  <c r="B23" i="19"/>
  <c r="H23" i="19" s="1"/>
  <c r="B23" i="18"/>
  <c r="H23" i="18" s="1"/>
  <c r="B23" i="14"/>
  <c r="H23" i="14" s="1"/>
  <c r="B20" i="18"/>
  <c r="H20" i="18" s="1"/>
  <c r="B20" i="21"/>
  <c r="H20" i="21" s="1"/>
  <c r="B20" i="19"/>
  <c r="H20" i="19" s="1"/>
  <c r="B20" i="22"/>
  <c r="H20" i="22" s="1"/>
  <c r="B20" i="20"/>
  <c r="H20" i="20" s="1"/>
  <c r="B20" i="14"/>
  <c r="H20" i="14" s="1"/>
  <c r="B30" i="22"/>
  <c r="H30" i="22" s="1"/>
  <c r="B30" i="20"/>
  <c r="H30" i="20" s="1"/>
  <c r="B30" i="18"/>
  <c r="H30" i="18" s="1"/>
  <c r="B30" i="21"/>
  <c r="H30" i="21" s="1"/>
  <c r="B30" i="19"/>
  <c r="H30" i="19" s="1"/>
  <c r="B30" i="14"/>
  <c r="H30" i="14" s="1"/>
  <c r="B29" i="21"/>
  <c r="H29" i="21" s="1"/>
  <c r="B29" i="19"/>
  <c r="H29" i="19" s="1"/>
  <c r="B29" i="22"/>
  <c r="H29" i="22" s="1"/>
  <c r="B29" i="20"/>
  <c r="H29" i="20" s="1"/>
  <c r="B29" i="18"/>
  <c r="H29" i="18" s="1"/>
  <c r="B29" i="14"/>
  <c r="H29" i="14" s="1"/>
  <c r="B10" i="19"/>
  <c r="H10" i="19" s="1"/>
  <c r="B10" i="22"/>
  <c r="H10" i="22" s="1"/>
  <c r="B10" i="18"/>
  <c r="H10" i="18" s="1"/>
  <c r="B10" i="21"/>
  <c r="H10" i="21" s="1"/>
  <c r="B10" i="20"/>
  <c r="H10" i="20" s="1"/>
  <c r="B10" i="14"/>
  <c r="H10" i="14" s="1"/>
  <c r="B16" i="18"/>
  <c r="H16" i="18" s="1"/>
  <c r="B16" i="21"/>
  <c r="H16" i="21" s="1"/>
  <c r="B16" i="19"/>
  <c r="H16" i="19" s="1"/>
  <c r="B16" i="22"/>
  <c r="H16" i="22" s="1"/>
  <c r="B16" i="20"/>
  <c r="H16" i="20" s="1"/>
  <c r="B16" i="14"/>
  <c r="H16" i="14" s="1"/>
  <c r="B37" i="21"/>
  <c r="H37" i="21" s="1"/>
  <c r="B37" i="19"/>
  <c r="H37" i="19" s="1"/>
  <c r="B37" i="22"/>
  <c r="H37" i="22" s="1"/>
  <c r="B37" i="20"/>
  <c r="H37" i="20" s="1"/>
  <c r="B37" i="18"/>
  <c r="H37" i="18" s="1"/>
  <c r="B37" i="14"/>
  <c r="H37" i="14" s="1"/>
  <c r="B26" i="22"/>
  <c r="H26" i="22" s="1"/>
  <c r="B26" i="18"/>
  <c r="H26" i="18" s="1"/>
  <c r="B26" i="21"/>
  <c r="H26" i="21" s="1"/>
  <c r="B26" i="19"/>
  <c r="H26" i="19" s="1"/>
  <c r="B26" i="20"/>
  <c r="H26" i="20" s="1"/>
  <c r="B26" i="14"/>
  <c r="H26" i="14" s="1"/>
  <c r="B32" i="18"/>
  <c r="H32" i="18" s="1"/>
  <c r="B32" i="21"/>
  <c r="H32" i="21" s="1"/>
  <c r="B32" i="22"/>
  <c r="H32" i="22" s="1"/>
  <c r="B32" i="20"/>
  <c r="H32" i="20" s="1"/>
  <c r="B32" i="19"/>
  <c r="H32" i="19" s="1"/>
  <c r="B32" i="14"/>
  <c r="H32" i="14" s="1"/>
  <c r="B13" i="21"/>
  <c r="H13" i="21" s="1"/>
  <c r="B13" i="22"/>
  <c r="H13" i="22" s="1"/>
  <c r="B13" i="20"/>
  <c r="H13" i="20" s="1"/>
  <c r="B13" i="18"/>
  <c r="H13" i="18" s="1"/>
  <c r="B13" i="19"/>
  <c r="H13" i="19" s="1"/>
  <c r="B13" i="14"/>
  <c r="H13" i="14" s="1"/>
  <c r="B31" i="22"/>
  <c r="H31" i="22" s="1"/>
  <c r="B31" i="20"/>
  <c r="H31" i="20" s="1"/>
  <c r="B31" i="21"/>
  <c r="H31" i="21" s="1"/>
  <c r="B31" i="19"/>
  <c r="H31" i="19" s="1"/>
  <c r="B31" i="18"/>
  <c r="H31" i="18" s="1"/>
  <c r="B31" i="14"/>
  <c r="H31" i="14" s="1"/>
  <c r="B36" i="18"/>
  <c r="H36" i="18" s="1"/>
  <c r="B36" i="21"/>
  <c r="H36" i="21" s="1"/>
  <c r="B36" i="19"/>
  <c r="H36" i="19" s="1"/>
  <c r="B36" i="22"/>
  <c r="H36" i="22" s="1"/>
  <c r="B36" i="20"/>
  <c r="H36" i="20" s="1"/>
  <c r="B36" i="14"/>
  <c r="H36" i="14" s="1"/>
  <c r="B21" i="21"/>
  <c r="H21" i="21" s="1"/>
  <c r="B21" i="19"/>
  <c r="H21" i="19" s="1"/>
  <c r="B21" i="22"/>
  <c r="H21" i="22" s="1"/>
  <c r="B21" i="20"/>
  <c r="H21" i="20" s="1"/>
  <c r="B21" i="18"/>
  <c r="H21" i="18" s="1"/>
  <c r="B21" i="14"/>
  <c r="H21" i="14" s="1"/>
  <c r="H38" i="20" l="1"/>
  <c r="H38" i="21"/>
  <c r="H38" i="18"/>
  <c r="H38" i="19"/>
  <c r="H38" i="14"/>
  <c r="H38" i="22"/>
</calcChain>
</file>

<file path=xl/sharedStrings.xml><?xml version="1.0" encoding="utf-8"?>
<sst xmlns="http://schemas.openxmlformats.org/spreadsheetml/2006/main" count="300" uniqueCount="70">
  <si>
    <t>Janvier</t>
  </si>
  <si>
    <t>Fevrier</t>
  </si>
  <si>
    <t>Mars</t>
  </si>
  <si>
    <t>Avril</t>
  </si>
  <si>
    <t>Mai</t>
  </si>
  <si>
    <t>Juin</t>
  </si>
  <si>
    <t>F1</t>
  </si>
  <si>
    <t>F2</t>
  </si>
  <si>
    <t>F3</t>
  </si>
  <si>
    <t>FV</t>
  </si>
  <si>
    <t>F4</t>
  </si>
  <si>
    <t>F5</t>
  </si>
  <si>
    <t>VT</t>
  </si>
  <si>
    <t>RU</t>
  </si>
  <si>
    <t>RP</t>
  </si>
  <si>
    <t>F8</t>
  </si>
  <si>
    <t>F9</t>
  </si>
  <si>
    <t>F6</t>
  </si>
  <si>
    <t>F7</t>
  </si>
  <si>
    <t>F0</t>
  </si>
  <si>
    <t>RPs</t>
  </si>
  <si>
    <t>formats</t>
  </si>
  <si>
    <t>1/2C</t>
  </si>
  <si>
    <t>C</t>
  </si>
  <si>
    <t>JT</t>
  </si>
  <si>
    <t>RQ</t>
  </si>
  <si>
    <t>VN</t>
  </si>
  <si>
    <t>Couleurs</t>
  </si>
  <si>
    <t xml:space="preserve">Nom : </t>
  </si>
  <si>
    <t>Prénom :</t>
  </si>
  <si>
    <t xml:space="preserve">Tél : </t>
  </si>
  <si>
    <t>NPO</t>
  </si>
  <si>
    <t>HORAIRES PROGRAMMES</t>
  </si>
  <si>
    <t>Repas NR99</t>
  </si>
  <si>
    <t>SA00 indémnité de saisi</t>
  </si>
  <si>
    <t>Carte orange mensuelle</t>
  </si>
  <si>
    <t>TEMPS DÛ</t>
  </si>
  <si>
    <t>VB01</t>
  </si>
  <si>
    <t xml:space="preserve">MOIS:  </t>
  </si>
  <si>
    <t>Première séance de travail</t>
  </si>
  <si>
    <t>Deuxième séance de travail</t>
  </si>
  <si>
    <t>Début</t>
  </si>
  <si>
    <t>Fin</t>
  </si>
  <si>
    <t>Total</t>
  </si>
  <si>
    <t>Date, visa et nom du dirigeant d'équipe :</t>
  </si>
  <si>
    <t>Juillet</t>
  </si>
  <si>
    <t>Enlever ou rajouter des "formats"</t>
  </si>
  <si>
    <t>Tout se change dans l'onglet Mfc :</t>
  </si>
  <si>
    <t>Les mois se remplissent automatiquement suivant la présence mise dans le calendrier</t>
  </si>
  <si>
    <t>fériés</t>
  </si>
  <si>
    <t>Changer l'année pour mettre à jour les mois et les fériés à date mobile</t>
  </si>
  <si>
    <r>
      <t>Service :</t>
    </r>
    <r>
      <rPr>
        <sz val="10"/>
        <rFont val="Arial"/>
        <family val="2"/>
      </rPr>
      <t xml:space="preserve"> </t>
    </r>
  </si>
  <si>
    <t>Février</t>
  </si>
  <si>
    <t>Août</t>
  </si>
  <si>
    <t>Septembre</t>
  </si>
  <si>
    <t>Octobre</t>
  </si>
  <si>
    <t>Novembre</t>
  </si>
  <si>
    <t>Décembre</t>
  </si>
  <si>
    <t>année</t>
  </si>
  <si>
    <t>Jour de l'an</t>
  </si>
  <si>
    <t>de Pâques</t>
  </si>
  <si>
    <t>Fête du travail</t>
  </si>
  <si>
    <t>Noël</t>
  </si>
  <si>
    <t>Ascension</t>
  </si>
  <si>
    <t>Pentecôte</t>
  </si>
  <si>
    <t>Fête Nationale</t>
  </si>
  <si>
    <t>Assomption</t>
  </si>
  <si>
    <t>La Toussaint</t>
  </si>
  <si>
    <t>Armistice 45</t>
  </si>
  <si>
    <t>Armistice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</si>
</sst>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d\-mmm\-yy;@"/>
    <numFmt numFmtId="165" formatCode="[$-F400]h:mm:ss\ AM/PM"/>
    <numFmt numFmtId="166" formatCode="h:mm;@"/>
    <numFmt numFmtId="167" formatCode="[h]:mm"/>
    <numFmt numFmtId="168" formatCode="[hh]:mm"/>
    <numFmt numFmtId="169" formatCode="dddd"/>
    <numFmt numFmtId="170" formatCode="mmmm"/>
    <numFmt numFmtId="171" formatCode="dd"/>
  </numFmts>
  <fonts count="55">
    <font>
      <sz val="10"/>
      <name val="Arial"/>
    </font>
    <font>
      <sz val="10"/>
      <name val="Arial"/>
    </font>
    <font>
      <sz val="8"/>
      <name val="Arial"/>
    </font>
    <font>
      <sz val="9"/>
      <name val="Arial"/>
    </font>
    <font>
      <b/>
      <sz val="10"/>
      <name val="Byington"/>
    </font>
    <font>
      <sz val="10"/>
      <name val="Byington"/>
    </font>
    <font>
      <b/>
      <sz val="9"/>
      <name val="Byington"/>
    </font>
    <font>
      <b/>
      <sz val="10"/>
      <color indexed="8"/>
      <name val="Byington"/>
    </font>
    <font>
      <b/>
      <sz val="11"/>
      <name val="Byington"/>
    </font>
    <font>
      <b/>
      <sz val="10"/>
      <name val="Arial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sz val="5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5"/>
      <name val="Arial"/>
      <family val="2"/>
    </font>
    <font>
      <i/>
      <sz val="8"/>
      <name val="Arial"/>
      <family val="2"/>
    </font>
    <font>
      <i/>
      <sz val="10"/>
      <color indexed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indexed="10"/>
      <name val="Arial"/>
    </font>
    <font>
      <b/>
      <i/>
      <sz val="10"/>
      <color indexed="12"/>
      <name val="Arial"/>
    </font>
    <font>
      <sz val="10"/>
      <color indexed="12"/>
      <name val="Arial"/>
    </font>
    <font>
      <i/>
      <sz val="10"/>
      <color indexed="12"/>
      <name val="Arial"/>
    </font>
    <font>
      <b/>
      <sz val="11"/>
      <color indexed="18"/>
      <name val="Arial"/>
      <family val="2"/>
    </font>
    <font>
      <b/>
      <sz val="10"/>
      <color indexed="55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Garamond"/>
      <family val="1"/>
    </font>
    <font>
      <sz val="12"/>
      <name val="Garamond"/>
      <family val="1"/>
    </font>
    <font>
      <sz val="10"/>
      <name val="Arial Unicode MS"/>
      <family val="2"/>
    </font>
    <font>
      <b/>
      <sz val="12"/>
      <name val="Byington"/>
    </font>
    <font>
      <sz val="12"/>
      <name val="Byington"/>
    </font>
    <font>
      <sz val="10"/>
      <name val="Arial"/>
    </font>
    <font>
      <b/>
      <sz val="8"/>
      <name val="Garamond"/>
      <family val="1"/>
    </font>
    <font>
      <sz val="10"/>
      <color indexed="8"/>
      <name val="Garamond"/>
      <family val="1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gray125">
        <fgColor indexed="14"/>
        <b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20" borderId="1" applyNumberFormat="0" applyAlignment="0" applyProtection="0"/>
    <xf numFmtId="0" fontId="34" fillId="0" borderId="2" applyNumberFormat="0" applyFill="0" applyAlignment="0" applyProtection="0"/>
    <xf numFmtId="0" fontId="1" fillId="21" borderId="3" applyNumberFormat="0" applyFont="0" applyAlignment="0" applyProtection="0"/>
    <xf numFmtId="0" fontId="35" fillId="7" borderId="1" applyNumberFormat="0" applyAlignment="0" applyProtection="0"/>
    <xf numFmtId="0" fontId="36" fillId="3" borderId="0" applyNumberFormat="0" applyBorder="0" applyAlignment="0" applyProtection="0"/>
    <xf numFmtId="0" fontId="37" fillId="22" borderId="0" applyNumberFormat="0" applyBorder="0" applyAlignment="0" applyProtection="0"/>
    <xf numFmtId="0" fontId="38" fillId="4" borderId="0" applyNumberFormat="0" applyBorder="0" applyAlignment="0" applyProtection="0"/>
    <xf numFmtId="0" fontId="39" fillId="20" borderId="4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5" applyNumberFormat="0" applyFill="0" applyAlignment="0" applyProtection="0"/>
    <xf numFmtId="0" fontId="43" fillId="0" borderId="6" applyNumberFormat="0" applyFill="0" applyAlignment="0" applyProtection="0"/>
    <xf numFmtId="0" fontId="44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8" applyNumberFormat="0" applyFill="0" applyAlignment="0" applyProtection="0"/>
    <xf numFmtId="0" fontId="46" fillId="23" borderId="9" applyNumberFormat="0" applyAlignment="0" applyProtection="0"/>
  </cellStyleXfs>
  <cellXfs count="171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5" fillId="0" borderId="0" xfId="0" applyFont="1"/>
    <xf numFmtId="0" fontId="0" fillId="0" borderId="10" xfId="0" applyBorder="1" applyAlignment="1">
      <alignment horizontal="center"/>
    </xf>
    <xf numFmtId="168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67" fontId="4" fillId="24" borderId="0" xfId="0" applyNumberFormat="1" applyFont="1" applyFill="1" applyAlignment="1">
      <alignment horizontal="center"/>
    </xf>
    <xf numFmtId="0" fontId="4" fillId="25" borderId="0" xfId="0" applyFont="1" applyFill="1" applyAlignment="1">
      <alignment horizontal="center"/>
    </xf>
    <xf numFmtId="0" fontId="4" fillId="26" borderId="0" xfId="0" applyNumberFormat="1" applyFont="1" applyFill="1" applyAlignment="1">
      <alignment horizontal="center"/>
    </xf>
    <xf numFmtId="0" fontId="4" fillId="27" borderId="0" xfId="0" applyFont="1" applyFill="1" applyAlignment="1">
      <alignment horizontal="center"/>
    </xf>
    <xf numFmtId="0" fontId="4" fillId="28" borderId="0" xfId="0" applyFont="1" applyFill="1" applyAlignment="1">
      <alignment horizontal="center"/>
    </xf>
    <xf numFmtId="0" fontId="4" fillId="29" borderId="0" xfId="0" applyFont="1" applyFill="1" applyAlignment="1">
      <alignment horizontal="center"/>
    </xf>
    <xf numFmtId="0" fontId="4" fillId="30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/>
    <xf numFmtId="0" fontId="11" fillId="0" borderId="0" xfId="0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/>
    </xf>
    <xf numFmtId="0" fontId="10" fillId="0" borderId="11" xfId="0" applyFont="1" applyBorder="1" applyAlignment="1">
      <alignment horizontal="left"/>
    </xf>
    <xf numFmtId="0" fontId="0" fillId="0" borderId="11" xfId="0" applyBorder="1" applyAlignment="1">
      <alignment horizontal="left"/>
    </xf>
    <xf numFmtId="3" fontId="0" fillId="0" borderId="11" xfId="0" applyNumberFormat="1" applyBorder="1" applyAlignment="1">
      <alignment horizontal="left"/>
    </xf>
    <xf numFmtId="17" fontId="10" fillId="31" borderId="10" xfId="0" applyNumberFormat="1" applyFont="1" applyFill="1" applyBorder="1" applyAlignment="1">
      <alignment horizontal="centerContinuous"/>
    </xf>
    <xf numFmtId="0" fontId="0" fillId="0" borderId="12" xfId="0" applyBorder="1"/>
    <xf numFmtId="0" fontId="14" fillId="0" borderId="10" xfId="0" applyFont="1" applyBorder="1" applyAlignment="1">
      <alignment horizontal="centerContinuous"/>
    </xf>
    <xf numFmtId="0" fontId="16" fillId="0" borderId="10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right"/>
    </xf>
    <xf numFmtId="0" fontId="0" fillId="0" borderId="14" xfId="0" applyBorder="1" applyAlignment="1">
      <alignment horizontal="center"/>
    </xf>
    <xf numFmtId="0" fontId="0" fillId="0" borderId="10" xfId="0" applyBorder="1"/>
    <xf numFmtId="0" fontId="17" fillId="0" borderId="10" xfId="0" applyFont="1" applyBorder="1" applyAlignment="1">
      <alignment horizontal="centerContinuous" vertical="center" wrapText="1"/>
    </xf>
    <xf numFmtId="0" fontId="14" fillId="0" borderId="15" xfId="0" applyFont="1" applyBorder="1" applyAlignment="1">
      <alignment horizontal="centerContinuous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10" xfId="0" applyFont="1" applyBorder="1" applyAlignment="1">
      <alignment horizontal="centerContinuous"/>
    </xf>
    <xf numFmtId="0" fontId="1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0" fontId="10" fillId="0" borderId="10" xfId="0" applyNumberFormat="1" applyFont="1" applyFill="1" applyBorder="1" applyAlignment="1">
      <alignment horizontal="center"/>
    </xf>
    <xf numFmtId="0" fontId="19" fillId="0" borderId="10" xfId="0" applyFont="1" applyBorder="1" applyAlignment="1">
      <alignment horizontal="left" vertical="top"/>
    </xf>
    <xf numFmtId="0" fontId="20" fillId="0" borderId="10" xfId="0" applyFont="1" applyBorder="1"/>
    <xf numFmtId="0" fontId="22" fillId="0" borderId="10" xfId="0" applyFont="1" applyBorder="1"/>
    <xf numFmtId="0" fontId="0" fillId="0" borderId="10" xfId="0" applyBorder="1" applyAlignment="1">
      <alignment horizontal="left" vertical="top"/>
    </xf>
    <xf numFmtId="0" fontId="0" fillId="0" borderId="0" xfId="0" applyBorder="1"/>
    <xf numFmtId="0" fontId="17" fillId="0" borderId="0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20" fontId="0" fillId="0" borderId="0" xfId="0" applyNumberFormat="1" applyFill="1" applyBorder="1"/>
    <xf numFmtId="20" fontId="24" fillId="0" borderId="0" xfId="0" applyNumberFormat="1" applyFont="1" applyFill="1" applyBorder="1" applyAlignment="1">
      <alignment horizontal="center"/>
    </xf>
    <xf numFmtId="20" fontId="10" fillId="0" borderId="0" xfId="0" applyNumberFormat="1" applyFont="1" applyFill="1" applyBorder="1" applyAlignment="1">
      <alignment horizontal="center"/>
    </xf>
    <xf numFmtId="0" fontId="25" fillId="0" borderId="0" xfId="0" applyFont="1" applyFill="1" applyBorder="1"/>
    <xf numFmtId="0" fontId="26" fillId="0" borderId="0" xfId="0" applyFont="1" applyFill="1" applyBorder="1" applyAlignment="1">
      <alignment horizontal="center"/>
    </xf>
    <xf numFmtId="165" fontId="0" fillId="0" borderId="0" xfId="0" applyNumberFormat="1" applyFill="1" applyBorder="1"/>
    <xf numFmtId="0" fontId="10" fillId="0" borderId="0" xfId="0" applyFont="1" applyFill="1" applyBorder="1" applyAlignment="1">
      <alignment horizontal="center"/>
    </xf>
    <xf numFmtId="166" fontId="27" fillId="0" borderId="0" xfId="0" applyNumberFormat="1" applyFont="1" applyFill="1" applyBorder="1"/>
    <xf numFmtId="0" fontId="4" fillId="0" borderId="21" xfId="0" applyFont="1" applyBorder="1" applyAlignment="1">
      <alignment horizontal="center"/>
    </xf>
    <xf numFmtId="167" fontId="7" fillId="32" borderId="15" xfId="0" applyNumberFormat="1" applyFont="1" applyFill="1" applyBorder="1" applyAlignment="1">
      <alignment horizontal="center"/>
    </xf>
    <xf numFmtId="167" fontId="10" fillId="0" borderId="0" xfId="0" applyNumberFormat="1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3" fillId="0" borderId="0" xfId="0" applyFont="1" applyBorder="1"/>
    <xf numFmtId="0" fontId="28" fillId="33" borderId="0" xfId="0" applyFont="1" applyFill="1" applyAlignment="1">
      <alignment horizontal="center"/>
    </xf>
    <xf numFmtId="0" fontId="29" fillId="0" borderId="0" xfId="0" applyFont="1"/>
    <xf numFmtId="0" fontId="47" fillId="0" borderId="22" xfId="0" applyFont="1" applyBorder="1" applyAlignment="1">
      <alignment horizontal="center"/>
    </xf>
    <xf numFmtId="170" fontId="47" fillId="0" borderId="23" xfId="0" applyNumberFormat="1" applyFont="1" applyBorder="1" applyAlignment="1">
      <alignment horizontal="center"/>
    </xf>
    <xf numFmtId="0" fontId="47" fillId="0" borderId="23" xfId="0" applyFont="1" applyBorder="1" applyAlignment="1">
      <alignment horizontal="center"/>
    </xf>
    <xf numFmtId="170" fontId="47" fillId="0" borderId="24" xfId="0" applyNumberFormat="1" applyFont="1" applyBorder="1" applyAlignment="1">
      <alignment horizontal="center"/>
    </xf>
    <xf numFmtId="0" fontId="48" fillId="0" borderId="25" xfId="0" applyFont="1" applyBorder="1"/>
    <xf numFmtId="169" fontId="48" fillId="0" borderId="10" xfId="0" applyNumberFormat="1" applyFont="1" applyBorder="1"/>
    <xf numFmtId="0" fontId="48" fillId="0" borderId="10" xfId="0" applyFont="1" applyBorder="1"/>
    <xf numFmtId="171" fontId="48" fillId="0" borderId="10" xfId="0" applyNumberFormat="1" applyFont="1" applyBorder="1"/>
    <xf numFmtId="0" fontId="48" fillId="0" borderId="26" xfId="0" applyFont="1" applyBorder="1"/>
    <xf numFmtId="169" fontId="48" fillId="0" borderId="27" xfId="0" applyNumberFormat="1" applyFont="1" applyBorder="1"/>
    <xf numFmtId="0" fontId="48" fillId="0" borderId="27" xfId="0" applyFont="1" applyBorder="1"/>
    <xf numFmtId="0" fontId="10" fillId="34" borderId="0" xfId="0" applyFont="1" applyFill="1" applyAlignment="1">
      <alignment horizontal="center"/>
    </xf>
    <xf numFmtId="14" fontId="49" fillId="0" borderId="0" xfId="0" applyNumberFormat="1" applyFont="1" applyFill="1"/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0" fontId="5" fillId="0" borderId="0" xfId="0" applyFont="1" applyAlignment="1"/>
    <xf numFmtId="0" fontId="51" fillId="0" borderId="0" xfId="0" applyFont="1"/>
    <xf numFmtId="0" fontId="52" fillId="0" borderId="0" xfId="0" applyFont="1" applyFill="1" applyBorder="1"/>
    <xf numFmtId="0" fontId="52" fillId="0" borderId="0" xfId="0" applyFont="1" applyFill="1" applyBorder="1" applyAlignment="1">
      <alignment horizontal="right"/>
    </xf>
    <xf numFmtId="0" fontId="52" fillId="0" borderId="0" xfId="0" applyFont="1" applyFill="1" applyBorder="1" applyAlignment="1">
      <alignment horizontal="center"/>
    </xf>
    <xf numFmtId="0" fontId="52" fillId="0" borderId="0" xfId="0" applyFont="1" applyFill="1" applyBorder="1" applyAlignment="1"/>
    <xf numFmtId="164" fontId="52" fillId="0" borderId="0" xfId="0" applyNumberFormat="1" applyFont="1" applyFill="1" applyBorder="1" applyAlignment="1">
      <alignment horizontal="center"/>
    </xf>
    <xf numFmtId="170" fontId="47" fillId="0" borderId="0" xfId="0" applyNumberFormat="1" applyFont="1" applyFill="1" applyBorder="1" applyAlignment="1">
      <alignment horizontal="center"/>
    </xf>
    <xf numFmtId="169" fontId="48" fillId="0" borderId="0" xfId="0" applyNumberFormat="1" applyFont="1" applyFill="1" applyBorder="1"/>
    <xf numFmtId="169" fontId="47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52" fillId="0" borderId="0" xfId="0" applyFont="1" applyFill="1" applyBorder="1" applyAlignment="1">
      <alignment horizontal="left"/>
    </xf>
    <xf numFmtId="168" fontId="52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Border="1" applyAlignment="1">
      <alignment horizontal="center"/>
    </xf>
    <xf numFmtId="166" fontId="52" fillId="0" borderId="0" xfId="0" applyNumberFormat="1" applyFont="1" applyFill="1" applyBorder="1" applyAlignment="1">
      <alignment horizontal="left"/>
    </xf>
    <xf numFmtId="0" fontId="52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7" fontId="9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52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9" fillId="0" borderId="0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170" fontId="47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0" fontId="48" fillId="0" borderId="0" xfId="0" applyFont="1" applyFill="1" applyBorder="1"/>
    <xf numFmtId="169" fontId="47" fillId="0" borderId="0" xfId="0" applyNumberFormat="1" applyFont="1" applyFill="1" applyBorder="1" applyAlignment="1" applyProtection="1">
      <alignment horizontal="center"/>
      <protection locked="0"/>
    </xf>
    <xf numFmtId="169" fontId="48" fillId="0" borderId="0" xfId="0" applyNumberFormat="1" applyFont="1" applyFill="1" applyBorder="1" applyProtection="1">
      <protection locked="0"/>
    </xf>
    <xf numFmtId="171" fontId="48" fillId="0" borderId="0" xfId="0" applyNumberFormat="1" applyFont="1" applyFill="1" applyBorder="1"/>
    <xf numFmtId="0" fontId="9" fillId="0" borderId="0" xfId="0" applyFont="1" applyFill="1" applyBorder="1"/>
    <xf numFmtId="166" fontId="52" fillId="0" borderId="0" xfId="0" applyNumberFormat="1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8" fontId="9" fillId="0" borderId="0" xfId="0" applyNumberFormat="1" applyFont="1" applyFill="1" applyBorder="1" applyAlignment="1">
      <alignment horizontal="center"/>
    </xf>
    <xf numFmtId="0" fontId="51" fillId="0" borderId="28" xfId="0" applyFont="1" applyBorder="1"/>
    <xf numFmtId="0" fontId="50" fillId="29" borderId="23" xfId="0" applyFont="1" applyFill="1" applyBorder="1" applyAlignment="1" applyProtection="1">
      <alignment horizontal="center"/>
      <protection locked="0"/>
    </xf>
    <xf numFmtId="164" fontId="51" fillId="0" borderId="29" xfId="0" applyNumberFormat="1" applyFont="1" applyBorder="1" applyAlignment="1">
      <alignment horizontal="center"/>
    </xf>
    <xf numFmtId="0" fontId="51" fillId="0" borderId="29" xfId="0" applyFont="1" applyBorder="1" applyAlignment="1">
      <alignment horizontal="center"/>
    </xf>
    <xf numFmtId="0" fontId="51" fillId="0" borderId="29" xfId="0" applyFont="1" applyBorder="1"/>
    <xf numFmtId="0" fontId="50" fillId="0" borderId="29" xfId="0" applyFont="1" applyBorder="1" applyAlignment="1">
      <alignment horizontal="center"/>
    </xf>
    <xf numFmtId="0" fontId="50" fillId="0" borderId="29" xfId="0" applyFont="1" applyFill="1" applyBorder="1" applyAlignment="1">
      <alignment horizontal="center"/>
    </xf>
    <xf numFmtId="0" fontId="51" fillId="0" borderId="29" xfId="0" applyFont="1" applyBorder="1" applyAlignment="1">
      <alignment horizontal="right"/>
    </xf>
    <xf numFmtId="0" fontId="3" fillId="0" borderId="30" xfId="0" applyFont="1" applyBorder="1"/>
    <xf numFmtId="0" fontId="4" fillId="35" borderId="0" xfId="0" applyFont="1" applyFill="1" applyAlignment="1">
      <alignment horizontal="center"/>
    </xf>
    <xf numFmtId="14" fontId="10" fillId="0" borderId="10" xfId="0" applyNumberFormat="1" applyFont="1" applyBorder="1" applyAlignment="1">
      <alignment horizontal="center"/>
    </xf>
    <xf numFmtId="0" fontId="12" fillId="0" borderId="0" xfId="0" applyFont="1"/>
    <xf numFmtId="0" fontId="16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Continuous"/>
    </xf>
    <xf numFmtId="0" fontId="51" fillId="0" borderId="0" xfId="0" applyFont="1" applyBorder="1"/>
    <xf numFmtId="0" fontId="10" fillId="0" borderId="0" xfId="0" applyFont="1" applyBorder="1" applyAlignment="1">
      <alignment horizontal="center"/>
    </xf>
    <xf numFmtId="170" fontId="47" fillId="0" borderId="24" xfId="0" applyNumberFormat="1" applyFont="1" applyFill="1" applyBorder="1" applyAlignment="1">
      <alignment horizontal="center"/>
    </xf>
    <xf numFmtId="169" fontId="53" fillId="0" borderId="10" xfId="0" applyNumberFormat="1" applyFont="1" applyBorder="1" applyAlignment="1">
      <alignment horizontal="center" vertical="center"/>
    </xf>
    <xf numFmtId="14" fontId="12" fillId="0" borderId="0" xfId="0" applyNumberFormat="1" applyFont="1" applyFill="1"/>
    <xf numFmtId="0" fontId="29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top"/>
    </xf>
    <xf numFmtId="0" fontId="10" fillId="0" borderId="0" xfId="0" applyFont="1" applyBorder="1" applyAlignment="1">
      <alignment horizontal="center"/>
    </xf>
    <xf numFmtId="167" fontId="54" fillId="0" borderId="15" xfId="0" applyNumberFormat="1" applyFont="1" applyFill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288"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lor auto="1"/>
        <name val="Cambria"/>
        <scheme val="none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lor theme="0"/>
      </font>
      <fill>
        <patternFill>
          <bgColor indexed="22"/>
        </patternFill>
      </fill>
    </dxf>
    <dxf>
      <font>
        <b val="0"/>
        <i val="0"/>
        <color theme="0"/>
      </font>
      <fill>
        <patternFill patternType="solid">
          <fgColor indexed="52"/>
          <bgColor rgb="FFFFC000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lor auto="1"/>
        <name val="Cambria"/>
        <scheme val="none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B4:N17"/>
  <sheetViews>
    <sheetView workbookViewId="0">
      <selection activeCell="E24" sqref="E24"/>
    </sheetView>
  </sheetViews>
  <sheetFormatPr baseColWidth="10" defaultRowHeight="12.75"/>
  <sheetData>
    <row r="4" spans="2:14" ht="15.75">
      <c r="B4" s="163" t="s">
        <v>47</v>
      </c>
      <c r="C4" s="163"/>
      <c r="D4" s="163"/>
      <c r="E4" s="163"/>
      <c r="F4" s="82"/>
      <c r="G4" s="82"/>
      <c r="H4" s="82"/>
    </row>
    <row r="5" spans="2:14" ht="15.75">
      <c r="B5" s="82"/>
      <c r="C5" s="82"/>
      <c r="D5" s="82"/>
      <c r="E5" s="82"/>
      <c r="F5" s="82"/>
      <c r="G5" s="82"/>
      <c r="H5" s="82"/>
    </row>
    <row r="6" spans="2:14" ht="15.75">
      <c r="B6" s="82" t="s">
        <v>27</v>
      </c>
      <c r="C6" s="82"/>
      <c r="D6" s="82"/>
      <c r="E6" s="82"/>
      <c r="F6" s="82"/>
      <c r="G6" s="82"/>
      <c r="H6" s="82"/>
    </row>
    <row r="7" spans="2:14" ht="15.75">
      <c r="B7" s="163" t="s">
        <v>46</v>
      </c>
      <c r="C7" s="163"/>
      <c r="D7" s="163"/>
      <c r="E7" s="163"/>
      <c r="F7" s="82"/>
      <c r="G7" s="82"/>
      <c r="H7" s="82"/>
    </row>
    <row r="8" spans="2:14" ht="15.75">
      <c r="B8" s="82"/>
      <c r="C8" s="82"/>
      <c r="D8" s="82"/>
      <c r="E8" s="82"/>
      <c r="F8" s="82"/>
      <c r="G8" s="82"/>
      <c r="H8" s="82"/>
    </row>
    <row r="9" spans="2:14" ht="15.75">
      <c r="B9" s="163" t="s">
        <v>48</v>
      </c>
      <c r="C9" s="163"/>
      <c r="D9" s="163"/>
      <c r="E9" s="163"/>
      <c r="F9" s="163"/>
      <c r="G9" s="163"/>
      <c r="H9" s="163"/>
      <c r="I9" s="163"/>
      <c r="J9" s="163"/>
      <c r="L9" s="10"/>
      <c r="M9" s="10"/>
      <c r="N9" s="10"/>
    </row>
    <row r="10" spans="2:14" ht="15.75">
      <c r="B10" s="82"/>
      <c r="C10" s="82"/>
      <c r="D10" s="82"/>
      <c r="E10" s="82"/>
      <c r="F10" s="82"/>
      <c r="G10" s="82"/>
      <c r="H10" s="82"/>
      <c r="L10" s="10"/>
      <c r="M10" s="10"/>
      <c r="N10" s="10"/>
    </row>
    <row r="11" spans="2:14" ht="15.75">
      <c r="B11" s="82" t="s">
        <v>50</v>
      </c>
      <c r="C11" s="82"/>
      <c r="D11" s="82"/>
      <c r="E11" s="82"/>
      <c r="F11" s="82"/>
      <c r="G11" s="82"/>
      <c r="H11" s="82"/>
      <c r="L11" s="10"/>
      <c r="M11" s="10"/>
      <c r="N11" s="10"/>
    </row>
    <row r="12" spans="2:14">
      <c r="L12" s="10"/>
      <c r="M12" s="10"/>
      <c r="N12" s="10"/>
    </row>
    <row r="13" spans="2:14" ht="15.75">
      <c r="B13" s="82"/>
      <c r="C13" s="82"/>
      <c r="D13" s="82"/>
      <c r="E13" s="82"/>
      <c r="L13" s="10"/>
      <c r="M13" s="10"/>
      <c r="N13" s="10"/>
    </row>
    <row r="14" spans="2:14">
      <c r="L14" s="10"/>
      <c r="M14" s="10"/>
      <c r="N14" s="10"/>
    </row>
    <row r="15" spans="2:14">
      <c r="L15" s="10"/>
      <c r="M15" s="10"/>
      <c r="N15" s="10"/>
    </row>
    <row r="16" spans="2:14">
      <c r="L16" s="10"/>
      <c r="M16" s="10"/>
      <c r="N16" s="10"/>
    </row>
    <row r="17" spans="12:14">
      <c r="L17" s="10"/>
      <c r="M17" s="10"/>
      <c r="N17" s="10"/>
    </row>
  </sheetData>
  <mergeCells count="3">
    <mergeCell ref="B4:E4"/>
    <mergeCell ref="B7:E7"/>
    <mergeCell ref="B9:J9"/>
  </mergeCells>
  <phoneticPr fontId="2" type="noConversion"/>
  <conditionalFormatting sqref="B4:E4">
    <cfRule type="cellIs" priority="1" stopIfTrue="1" operator="equal">
      <formula>mDF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22"/>
  </sheetPr>
  <dimension ref="A1:IV233"/>
  <sheetViews>
    <sheetView topLeftCell="T1" zoomScale="80" zoomScaleNormal="80" zoomScaleSheetLayoutView="100" workbookViewId="0">
      <selection activeCell="AA4" sqref="AA4"/>
    </sheetView>
  </sheetViews>
  <sheetFormatPr baseColWidth="10" defaultRowHeight="12.75"/>
  <cols>
    <col min="1" max="1" width="3.28515625" style="1" bestFit="1" customWidth="1"/>
    <col min="3" max="3" width="11.5703125" bestFit="1" customWidth="1"/>
    <col min="4" max="4" width="3.28515625" bestFit="1" customWidth="1"/>
    <col min="5" max="5" width="11.140625" bestFit="1" customWidth="1"/>
    <col min="6" max="6" width="12" customWidth="1"/>
    <col min="7" max="7" width="3.28515625" style="5" bestFit="1" customWidth="1"/>
    <col min="8" max="8" width="14.28515625" bestFit="1" customWidth="1"/>
    <col min="9" max="9" width="11.5703125" bestFit="1" customWidth="1"/>
    <col min="10" max="10" width="3.28515625" style="5" bestFit="1" customWidth="1"/>
    <col min="11" max="11" width="13" bestFit="1" customWidth="1"/>
    <col min="12" max="12" width="12" customWidth="1"/>
    <col min="13" max="13" width="3.28515625" style="5" bestFit="1" customWidth="1"/>
    <col min="14" max="14" width="14.85546875" bestFit="1" customWidth="1"/>
    <col min="15" max="15" width="11.85546875" customWidth="1"/>
    <col min="16" max="16" width="3.28515625" style="5" bestFit="1" customWidth="1"/>
    <col min="17" max="17" width="13.85546875" bestFit="1" customWidth="1"/>
    <col min="18" max="18" width="11.5703125" bestFit="1" customWidth="1"/>
    <col min="19" max="19" width="4.28515625" customWidth="1"/>
    <col min="22" max="22" width="4.42578125" customWidth="1"/>
    <col min="25" max="25" width="4.5703125" customWidth="1"/>
    <col min="28" max="28" width="3.5703125" customWidth="1"/>
    <col min="31" max="31" width="4.7109375" customWidth="1"/>
    <col min="34" max="34" width="3.85546875" customWidth="1"/>
    <col min="37" max="37" width="4.5703125" customWidth="1"/>
  </cols>
  <sheetData>
    <row r="1" spans="1:36" s="99" customFormat="1" ht="15.75">
      <c r="A1" s="142"/>
      <c r="B1" s="143">
        <v>2017</v>
      </c>
      <c r="C1" s="144"/>
      <c r="D1" s="145"/>
      <c r="E1" s="146"/>
      <c r="F1" s="145"/>
      <c r="G1" s="147"/>
      <c r="H1" s="145"/>
      <c r="I1" s="147"/>
      <c r="J1" s="145"/>
      <c r="K1" s="147"/>
      <c r="L1" s="145"/>
      <c r="M1" s="148"/>
      <c r="N1" s="149"/>
      <c r="O1" s="146"/>
      <c r="P1" s="146"/>
      <c r="Q1" s="146"/>
      <c r="R1" s="146"/>
      <c r="S1" s="158"/>
    </row>
    <row r="2" spans="1:36" ht="15.75" thickBot="1">
      <c r="A2" s="150"/>
      <c r="B2" s="60"/>
      <c r="C2" s="60"/>
      <c r="D2" s="60"/>
      <c r="E2" s="60"/>
      <c r="F2" s="60"/>
      <c r="G2" s="10"/>
      <c r="H2" s="60"/>
      <c r="I2" s="60"/>
      <c r="J2" s="10"/>
      <c r="K2" s="60"/>
      <c r="L2" s="60"/>
      <c r="M2" s="10"/>
      <c r="N2" s="60"/>
      <c r="O2" s="60"/>
      <c r="P2" s="10"/>
      <c r="Q2" s="60"/>
      <c r="R2" s="60"/>
      <c r="S2" s="158"/>
    </row>
    <row r="3" spans="1:36" s="6" customFormat="1" ht="15.75">
      <c r="A3" s="83"/>
      <c r="B3" s="84">
        <f>DATE($B$1,COLUMN()-1,1)</f>
        <v>42736</v>
      </c>
      <c r="C3" s="84"/>
      <c r="D3" s="85"/>
      <c r="E3" s="84">
        <f>DATE($B$1,COLUMN()-3,1)</f>
        <v>42767</v>
      </c>
      <c r="F3" s="84"/>
      <c r="G3" s="85"/>
      <c r="H3" s="84">
        <f>DATE($B$1,COLUMN()-5,1)</f>
        <v>42795</v>
      </c>
      <c r="I3" s="84"/>
      <c r="J3" s="85"/>
      <c r="K3" s="84">
        <f>DATE($B$1,COLUMN()-7,1)</f>
        <v>42826</v>
      </c>
      <c r="L3" s="84"/>
      <c r="M3" s="85"/>
      <c r="N3" s="84">
        <f>DATE($B$1,COLUMN()-9,1)</f>
        <v>42856</v>
      </c>
      <c r="O3" s="84"/>
      <c r="P3" s="85"/>
      <c r="Q3" s="84">
        <f>DATE($B$1,COLUMN()-11,1)</f>
        <v>42887</v>
      </c>
      <c r="R3" s="160"/>
      <c r="S3" s="83"/>
      <c r="T3" s="84">
        <f>DATE($B$1,COLUMN()-1,1)</f>
        <v>43282</v>
      </c>
      <c r="U3" s="84"/>
      <c r="V3" s="85"/>
      <c r="W3" s="84">
        <f>DATE($B$1,COLUMN()-3,1)</f>
        <v>43313</v>
      </c>
      <c r="X3" s="84"/>
      <c r="Y3" s="85"/>
      <c r="Z3" s="84">
        <f>DATE($B$1,COLUMN()-5,1)</f>
        <v>43344</v>
      </c>
      <c r="AA3" s="84"/>
      <c r="AB3" s="85"/>
      <c r="AC3" s="84">
        <f>DATE($B$1,COLUMN()-7,1)</f>
        <v>43374</v>
      </c>
      <c r="AD3" s="84"/>
      <c r="AE3" s="85"/>
      <c r="AF3" s="84">
        <f>DATE($B$1,COLUMN()-9,1)</f>
        <v>43405</v>
      </c>
      <c r="AG3" s="84"/>
      <c r="AH3" s="85"/>
      <c r="AI3" s="84">
        <f>DATE($B$1,COLUMN()-11,1)</f>
        <v>43435</v>
      </c>
      <c r="AJ3" s="86"/>
    </row>
    <row r="4" spans="1:36" ht="15.75">
      <c r="A4" s="87">
        <v>1</v>
      </c>
      <c r="B4" s="88">
        <f>DATE($B$1,COLUMN()-1,ROW()-3)</f>
        <v>42736</v>
      </c>
      <c r="C4" s="161" t="str">
        <f ca="1">IF(COUNTIF(fériés,B4)&gt;0,INDEX(Mfc!$C$2:$C$12,MATCH(B4,Mfc!$B$2:$B$12,0)),IF(WEEKDAY(B4,2)&gt;5,"week-end",""))</f>
        <v>Jour de l'an</v>
      </c>
      <c r="D4" s="89">
        <v>1</v>
      </c>
      <c r="E4" s="88">
        <f t="shared" ref="E4:E31" si="0">DATE($B$1,COLUMN()-3,ROW()-3)</f>
        <v>42767</v>
      </c>
      <c r="F4" s="161" t="str">
        <f ca="1">IF(COUNTIF(fériés,E4)&gt;0,INDEX(Mfc!$C$2:$C$12,MATCH(E4,Mfc!$B$2:$B$12,0)),IF(WEEKDAY(E4,2)&gt;5,"week-end",""))</f>
        <v/>
      </c>
      <c r="G4" s="89">
        <v>1</v>
      </c>
      <c r="H4" s="88">
        <f t="shared" ref="H4:H34" si="1">DATE($B$1,COLUMN()-5,ROW()-3)</f>
        <v>42795</v>
      </c>
      <c r="I4" s="161" t="str">
        <f ca="1">IF(COUNTIF(fériés,H4)&gt;0,INDEX(Mfc!$C$2:$C$12,MATCH(H4,Mfc!$B$2:$B$12,0)),IF(WEEKDAY(H4,2)&gt;5,"week-end",""))</f>
        <v/>
      </c>
      <c r="J4" s="89">
        <v>1</v>
      </c>
      <c r="K4" s="88">
        <f>DATE($B$1,COLUMN()-7,ROW()-3)</f>
        <v>42826</v>
      </c>
      <c r="L4" s="161" t="str">
        <f ca="1">IF(COUNTIF(fériés,K4)&gt;0,INDEX(Mfc!$C$2:$C$12,MATCH(K4,Mfc!$B$2:$B$12,0)),IF(WEEKDAY(K4,2)&gt;5,"week-end",""))</f>
        <v>week-end</v>
      </c>
      <c r="M4" s="89">
        <v>1</v>
      </c>
      <c r="N4" s="88">
        <f t="shared" ref="N4:N34" si="2">DATE($B$1,COLUMN()-9,ROW()-3)</f>
        <v>42856</v>
      </c>
      <c r="O4" s="161" t="str">
        <f ca="1">IF(COUNTIF(fériés,N4)&gt;0,INDEX(Mfc!$C$2:$C$12,MATCH(N4,Mfc!$B$2:$B$12,0)),IF(WEEKDAY(N4,2)&gt;5,"week-end",""))</f>
        <v>Fête du travail</v>
      </c>
      <c r="P4" s="89">
        <v>1</v>
      </c>
      <c r="Q4" s="88">
        <f t="shared" ref="Q4:Q33" si="3">DATE($B$1,COLUMN()-11,ROW()-3)</f>
        <v>42887</v>
      </c>
      <c r="R4" s="161" t="str">
        <f ca="1">IF(COUNTIF(fériés,Q4)&gt;0,INDEX(Mfc!$C$2:$C$12,MATCH(Q4,Mfc!$B$2:$B$12,0)),IF(WEEKDAY(Q4,2)&gt;5,"week-end",""))</f>
        <v/>
      </c>
      <c r="S4" s="87">
        <v>1</v>
      </c>
      <c r="T4" s="88">
        <f>DATE($B$1,COLUMN()-13,ROW()-3)</f>
        <v>42917</v>
      </c>
      <c r="U4" s="161" t="str">
        <f ca="1">IF(COUNTIF(fériés,T4)&gt;0,INDEX(Mfc!$C$2:$C$12,MATCH(T4,Mfc!$B$2:$B$12,0)),IF(WEEKDAY(T4,2)&gt;5,"week-end",""))</f>
        <v>week-end</v>
      </c>
      <c r="V4" s="89">
        <v>1</v>
      </c>
      <c r="W4" s="88">
        <f>DATE($B$1,COLUMN()-15,ROW()-3)</f>
        <v>42948</v>
      </c>
      <c r="X4" s="161" t="str">
        <f ca="1">IF(COUNTIF(fériés,W4)&gt;0,INDEX(Mfc!$C$2:$C$12,MATCH(W4,Mfc!$B$2:$B$12,0)),IF(WEEKDAY(W4,2)&gt;5,"week-end",""))</f>
        <v/>
      </c>
      <c r="Y4" s="89">
        <v>1</v>
      </c>
      <c r="Z4" s="88">
        <f>DATE($B$1,COLUMN()-17,ROW()-3)</f>
        <v>42979</v>
      </c>
      <c r="AA4" s="161" t="str">
        <f ca="1">IF(COUNTIF(fériés,Z4)&gt;0,INDEX(Mfc!$C$2:$C$12,MATCH(Z4,Mfc!$B$2:$B$12,0)),IF(WEEKDAY(Z4,2)&gt;5,"week-end",""))</f>
        <v/>
      </c>
      <c r="AB4" s="89">
        <v>1</v>
      </c>
      <c r="AC4" s="88">
        <f>DATE($B$1,COLUMN()-19,ROW()-3)</f>
        <v>43009</v>
      </c>
      <c r="AD4" s="161" t="str">
        <f ca="1">IF(COUNTIF(fériés,AC4)&gt;0,INDEX(Mfc!$C$2:$C$12,MATCH(AC4,Mfc!$B$2:$B$12,0)),IF(WEEKDAY(AC4,2)&gt;5,"week-end",""))</f>
        <v>week-end</v>
      </c>
      <c r="AE4" s="89">
        <v>1</v>
      </c>
      <c r="AF4" s="88">
        <f>DATE($B$1,COLUMN()-21,ROW()-3)</f>
        <v>43040</v>
      </c>
      <c r="AG4" s="161" t="str">
        <f ca="1">IF(COUNTIF(fériés,AF4)&gt;0,INDEX(Mfc!$C$2:$C$12,MATCH(AF4,Mfc!$B$2:$B$12,0)),IF(WEEKDAY(AF4,2)&gt;5,"week-end",""))</f>
        <v>La Toussaint</v>
      </c>
      <c r="AH4" s="89">
        <v>1</v>
      </c>
      <c r="AI4" s="88">
        <f>DATE($B$1,COLUMN()-23,ROW()-3)</f>
        <v>43070</v>
      </c>
      <c r="AJ4" s="161" t="str">
        <f ca="1">IF(COUNTIF(fériés,AI4)&gt;0,INDEX(Mfc!$C$2:$C$12,MATCH(AI4,Mfc!$B$2:$B$12,0)),IF(WEEKDAY(AI4,2)&gt;5,"week-end",""))</f>
        <v/>
      </c>
    </row>
    <row r="5" spans="1:36" ht="15.75">
      <c r="A5" s="87">
        <v>2</v>
      </c>
      <c r="B5" s="88">
        <f t="shared" ref="B5:B34" si="4">DATE($B$1,COLUMN()-1,ROW()-3)</f>
        <v>42737</v>
      </c>
      <c r="C5" s="161" t="str">
        <f ca="1">IF(COUNTIF(fériés,B5)&gt;0,INDEX(Mfc!$C$2:$C$12,MATCH(B5,Mfc!$B$2:$B$12,0)),IF(WEEKDAY(B5,2)&gt;5,"week-end",""))</f>
        <v/>
      </c>
      <c r="D5" s="89">
        <v>2</v>
      </c>
      <c r="E5" s="88">
        <f t="shared" si="0"/>
        <v>42768</v>
      </c>
      <c r="F5" s="161" t="str">
        <f ca="1">IF(COUNTIF(fériés,E5)&gt;0,INDEX(Mfc!$C$2:$C$12,MATCH(E5,Mfc!$B$2:$B$12,0)),IF(WEEKDAY(E5,2)&gt;5,"week-end",""))</f>
        <v/>
      </c>
      <c r="G5" s="89">
        <v>2</v>
      </c>
      <c r="H5" s="88">
        <f t="shared" si="1"/>
        <v>42796</v>
      </c>
      <c r="I5" s="161" t="str">
        <f ca="1">IF(COUNTIF(fériés,H5)&gt;0,INDEX(Mfc!$C$2:$C$12,MATCH(H5,Mfc!$B$2:$B$12,0)),IF(WEEKDAY(H5,2)&gt;5,"week-end",""))</f>
        <v/>
      </c>
      <c r="J5" s="89">
        <v>2</v>
      </c>
      <c r="K5" s="88">
        <f t="shared" ref="K5:K33" si="5">DATE($B$1,COLUMN()-7,ROW()-3)</f>
        <v>42827</v>
      </c>
      <c r="L5" s="161" t="str">
        <f ca="1">IF(COUNTIF(fériés,K5)&gt;0,INDEX(Mfc!$C$2:$C$12,MATCH(K5,Mfc!$B$2:$B$12,0)),IF(WEEKDAY(K5,2)&gt;5,"week-end",""))</f>
        <v>week-end</v>
      </c>
      <c r="M5" s="89">
        <v>2</v>
      </c>
      <c r="N5" s="88">
        <f t="shared" si="2"/>
        <v>42857</v>
      </c>
      <c r="O5" s="161" t="str">
        <f ca="1">IF(COUNTIF(fériés,N5)&gt;0,INDEX(Mfc!$C$2:$C$12,MATCH(N5,Mfc!$B$2:$B$12,0)),IF(WEEKDAY(N5,2)&gt;5,"week-end",""))</f>
        <v/>
      </c>
      <c r="P5" s="89">
        <v>2</v>
      </c>
      <c r="Q5" s="88">
        <f t="shared" si="3"/>
        <v>42888</v>
      </c>
      <c r="R5" s="161" t="str">
        <f ca="1">IF(COUNTIF(fériés,Q5)&gt;0,INDEX(Mfc!$C$2:$C$12,MATCH(Q5,Mfc!$B$2:$B$12,0)),IF(WEEKDAY(Q5,2)&gt;5,"week-end",""))</f>
        <v/>
      </c>
      <c r="S5" s="87">
        <v>2</v>
      </c>
      <c r="T5" s="88">
        <f>DATE($B$1,COLUMN()-13,ROW()-3)</f>
        <v>42918</v>
      </c>
      <c r="U5" s="161" t="str">
        <f ca="1">IF(COUNTIF(fériés,T5)&gt;0,INDEX(Mfc!$C$2:$C$12,MATCH(T5,Mfc!$B$2:$B$12,0)),IF(WEEKDAY(T5,2)&gt;5,"week-end",""))</f>
        <v>week-end</v>
      </c>
      <c r="V5" s="89">
        <v>2</v>
      </c>
      <c r="W5" s="88">
        <f t="shared" ref="W5:W34" si="6">DATE($B$1,COLUMN()-15,ROW()-3)</f>
        <v>42949</v>
      </c>
      <c r="X5" s="161" t="str">
        <f ca="1">IF(COUNTIF(fériés,W5)&gt;0,INDEX(Mfc!$C$2:$C$12,MATCH(W5,Mfc!$B$2:$B$12,0)),IF(WEEKDAY(W5,2)&gt;5,"week-end",""))</f>
        <v/>
      </c>
      <c r="Y5" s="89">
        <v>2</v>
      </c>
      <c r="Z5" s="88">
        <f t="shared" ref="Z5:Z33" si="7">DATE($B$1,COLUMN()-17,ROW()-3)</f>
        <v>42980</v>
      </c>
      <c r="AA5" s="161" t="str">
        <f ca="1">IF(COUNTIF(fériés,Z5)&gt;0,INDEX(Mfc!$C$2:$C$12,MATCH(Z5,Mfc!$B$2:$B$12,0)),IF(WEEKDAY(Z5,2)&gt;5,"week-end",""))</f>
        <v>week-end</v>
      </c>
      <c r="AB5" s="89">
        <v>2</v>
      </c>
      <c r="AC5" s="88">
        <f t="shared" ref="AC5:AC34" si="8">DATE($B$1,COLUMN()-19,ROW()-3)</f>
        <v>43010</v>
      </c>
      <c r="AD5" s="161" t="str">
        <f ca="1">IF(COUNTIF(fériés,AC5)&gt;0,INDEX(Mfc!$C$2:$C$12,MATCH(AC5,Mfc!$B$2:$B$12,0)),IF(WEEKDAY(AC5,2)&gt;5,"week-end",""))</f>
        <v/>
      </c>
      <c r="AE5" s="89">
        <v>2</v>
      </c>
      <c r="AF5" s="88">
        <f t="shared" ref="AF5:AF33" si="9">DATE($B$1,COLUMN()-21,ROW()-3)</f>
        <v>43041</v>
      </c>
      <c r="AG5" s="161" t="str">
        <f ca="1">IF(COUNTIF(fériés,AF5)&gt;0,INDEX(Mfc!$C$2:$C$12,MATCH(AF5,Mfc!$B$2:$B$12,0)),IF(WEEKDAY(AF5,2)&gt;5,"week-end",""))</f>
        <v/>
      </c>
      <c r="AH5" s="89">
        <v>2</v>
      </c>
      <c r="AI5" s="88">
        <f t="shared" ref="AI5:AI34" si="10">DATE($B$1,COLUMN()-23,ROW()-3)</f>
        <v>43071</v>
      </c>
      <c r="AJ5" s="161" t="str">
        <f ca="1">IF(COUNTIF(fériés,AI5)&gt;0,INDEX(Mfc!$C$2:$C$12,MATCH(AI5,Mfc!$B$2:$B$12,0)),IF(WEEKDAY(AI5,2)&gt;5,"week-end",""))</f>
        <v>week-end</v>
      </c>
    </row>
    <row r="6" spans="1:36" ht="15.75">
      <c r="A6" s="87">
        <v>3</v>
      </c>
      <c r="B6" s="88">
        <f t="shared" si="4"/>
        <v>42738</v>
      </c>
      <c r="C6" s="161" t="str">
        <f ca="1">IF(COUNTIF(fériés,B6)&gt;0,INDEX(Mfc!$C$2:$C$12,MATCH(B6,Mfc!$B$2:$B$12,0)),IF(WEEKDAY(B6,2)&gt;5,"week-end",""))</f>
        <v/>
      </c>
      <c r="D6" s="89">
        <v>3</v>
      </c>
      <c r="E6" s="88">
        <f t="shared" si="0"/>
        <v>42769</v>
      </c>
      <c r="F6" s="161" t="str">
        <f ca="1">IF(COUNTIF(fériés,E6)&gt;0,INDEX(Mfc!$C$2:$C$12,MATCH(E6,Mfc!$B$2:$B$12,0)),IF(WEEKDAY(E6,2)&gt;5,"week-end",""))</f>
        <v/>
      </c>
      <c r="G6" s="89">
        <v>3</v>
      </c>
      <c r="H6" s="88">
        <f t="shared" si="1"/>
        <v>42797</v>
      </c>
      <c r="I6" s="161" t="str">
        <f ca="1">IF(COUNTIF(fériés,H6)&gt;0,INDEX(Mfc!$C$2:$C$12,MATCH(H6,Mfc!$B$2:$B$12,0)),IF(WEEKDAY(H6,2)&gt;5,"week-end",""))</f>
        <v/>
      </c>
      <c r="J6" s="89">
        <v>3</v>
      </c>
      <c r="K6" s="88">
        <f t="shared" si="5"/>
        <v>42828</v>
      </c>
      <c r="L6" s="161" t="str">
        <f ca="1">IF(COUNTIF(fériés,K6)&gt;0,INDEX(Mfc!$C$2:$C$12,MATCH(K6,Mfc!$B$2:$B$12,0)),IF(WEEKDAY(K6,2)&gt;5,"week-end",""))</f>
        <v/>
      </c>
      <c r="M6" s="89">
        <v>3</v>
      </c>
      <c r="N6" s="88">
        <f t="shared" si="2"/>
        <v>42858</v>
      </c>
      <c r="O6" s="161" t="str">
        <f ca="1">IF(COUNTIF(fériés,N6)&gt;0,INDEX(Mfc!$C$2:$C$12,MATCH(N6,Mfc!$B$2:$B$12,0)),IF(WEEKDAY(N6,2)&gt;5,"week-end",""))</f>
        <v/>
      </c>
      <c r="P6" s="89">
        <v>3</v>
      </c>
      <c r="Q6" s="88">
        <f t="shared" si="3"/>
        <v>42889</v>
      </c>
      <c r="R6" s="161" t="str">
        <f ca="1">IF(COUNTIF(fériés,Q6)&gt;0,INDEX(Mfc!$C$2:$C$12,MATCH(Q6,Mfc!$B$2:$B$12,0)),IF(WEEKDAY(Q6,2)&gt;5,"week-end",""))</f>
        <v>week-end</v>
      </c>
      <c r="S6" s="87">
        <v>3</v>
      </c>
      <c r="T6" s="88">
        <f t="shared" ref="T6:T34" si="11">DATE($B$1,COLUMN()-13,ROW()-3)</f>
        <v>42919</v>
      </c>
      <c r="U6" s="161" t="str">
        <f ca="1">IF(COUNTIF(fériés,T6)&gt;0,INDEX(Mfc!$C$2:$C$12,MATCH(T6,Mfc!$B$2:$B$12,0)),IF(WEEKDAY(T6,2)&gt;5,"week-end",""))</f>
        <v/>
      </c>
      <c r="V6" s="89">
        <v>3</v>
      </c>
      <c r="W6" s="88">
        <f t="shared" si="6"/>
        <v>42950</v>
      </c>
      <c r="X6" s="161" t="str">
        <f ca="1">IF(COUNTIF(fériés,W6)&gt;0,INDEX(Mfc!$C$2:$C$12,MATCH(W6,Mfc!$B$2:$B$12,0)),IF(WEEKDAY(W6,2)&gt;5,"week-end",""))</f>
        <v/>
      </c>
      <c r="Y6" s="89">
        <v>3</v>
      </c>
      <c r="Z6" s="88">
        <f t="shared" si="7"/>
        <v>42981</v>
      </c>
      <c r="AA6" s="161" t="str">
        <f ca="1">IF(COUNTIF(fériés,Z6)&gt;0,INDEX(Mfc!$C$2:$C$12,MATCH(Z6,Mfc!$B$2:$B$12,0)),IF(WEEKDAY(Z6,2)&gt;5,"week-end",""))</f>
        <v>week-end</v>
      </c>
      <c r="AB6" s="89">
        <v>3</v>
      </c>
      <c r="AC6" s="88">
        <f t="shared" si="8"/>
        <v>43011</v>
      </c>
      <c r="AD6" s="161" t="str">
        <f ca="1">IF(COUNTIF(fériés,AC6)&gt;0,INDEX(Mfc!$C$2:$C$12,MATCH(AC6,Mfc!$B$2:$B$12,0)),IF(WEEKDAY(AC6,2)&gt;5,"week-end",""))</f>
        <v/>
      </c>
      <c r="AE6" s="89">
        <v>3</v>
      </c>
      <c r="AF6" s="88">
        <f t="shared" si="9"/>
        <v>43042</v>
      </c>
      <c r="AG6" s="161" t="str">
        <f ca="1">IF(COUNTIF(fériés,AF6)&gt;0,INDEX(Mfc!$C$2:$C$12,MATCH(AF6,Mfc!$B$2:$B$12,0)),IF(WEEKDAY(AF6,2)&gt;5,"week-end",""))</f>
        <v/>
      </c>
      <c r="AH6" s="89">
        <v>3</v>
      </c>
      <c r="AI6" s="88">
        <f t="shared" si="10"/>
        <v>43072</v>
      </c>
      <c r="AJ6" s="161" t="str">
        <f ca="1">IF(COUNTIF(fériés,AI6)&gt;0,INDEX(Mfc!$C$2:$C$12,MATCH(AI6,Mfc!$B$2:$B$12,0)),IF(WEEKDAY(AI6,2)&gt;5,"week-end",""))</f>
        <v>week-end</v>
      </c>
    </row>
    <row r="7" spans="1:36" ht="15.75">
      <c r="A7" s="87">
        <v>4</v>
      </c>
      <c r="B7" s="88">
        <f t="shared" si="4"/>
        <v>42739</v>
      </c>
      <c r="C7" s="161" t="str">
        <f ca="1">IF(COUNTIF(fériés,B7)&gt;0,INDEX(Mfc!$C$2:$C$12,MATCH(B7,Mfc!$B$2:$B$12,0)),IF(WEEKDAY(B7,2)&gt;5,"week-end",""))</f>
        <v/>
      </c>
      <c r="D7" s="89">
        <v>4</v>
      </c>
      <c r="E7" s="88">
        <f t="shared" si="0"/>
        <v>42770</v>
      </c>
      <c r="F7" s="161" t="str">
        <f ca="1">IF(COUNTIF(fériés,E7)&gt;0,INDEX(Mfc!$C$2:$C$12,MATCH(E7,Mfc!$B$2:$B$12,0)),IF(WEEKDAY(E7,2)&gt;5,"week-end",""))</f>
        <v>week-end</v>
      </c>
      <c r="G7" s="89">
        <v>4</v>
      </c>
      <c r="H7" s="88">
        <f t="shared" si="1"/>
        <v>42798</v>
      </c>
      <c r="I7" s="161" t="str">
        <f ca="1">IF(COUNTIF(fériés,H7)&gt;0,INDEX(Mfc!$C$2:$C$12,MATCH(H7,Mfc!$B$2:$B$12,0)),IF(WEEKDAY(H7,2)&gt;5,"week-end",""))</f>
        <v>week-end</v>
      </c>
      <c r="J7" s="89">
        <v>4</v>
      </c>
      <c r="K7" s="88">
        <f t="shared" si="5"/>
        <v>42829</v>
      </c>
      <c r="L7" s="161" t="str">
        <f ca="1">IF(COUNTIF(fériés,K7)&gt;0,INDEX(Mfc!$C$2:$C$12,MATCH(K7,Mfc!$B$2:$B$12,0)),IF(WEEKDAY(K7,2)&gt;5,"week-end",""))</f>
        <v/>
      </c>
      <c r="M7" s="89">
        <v>4</v>
      </c>
      <c r="N7" s="88">
        <f t="shared" si="2"/>
        <v>42859</v>
      </c>
      <c r="O7" s="161" t="str">
        <f ca="1">IF(COUNTIF(fériés,N7)&gt;0,INDEX(Mfc!$C$2:$C$12,MATCH(N7,Mfc!$B$2:$B$12,0)),IF(WEEKDAY(N7,2)&gt;5,"week-end",""))</f>
        <v/>
      </c>
      <c r="P7" s="89">
        <v>4</v>
      </c>
      <c r="Q7" s="88">
        <f t="shared" si="3"/>
        <v>42890</v>
      </c>
      <c r="R7" s="161" t="str">
        <f ca="1">IF(COUNTIF(fériés,Q7)&gt;0,INDEX(Mfc!$C$2:$C$12,MATCH(Q7,Mfc!$B$2:$B$12,0)),IF(WEEKDAY(Q7,2)&gt;5,"week-end",""))</f>
        <v>week-end</v>
      </c>
      <c r="S7" s="87">
        <v>4</v>
      </c>
      <c r="T7" s="88">
        <f t="shared" si="11"/>
        <v>42920</v>
      </c>
      <c r="U7" s="161" t="str">
        <f ca="1">IF(COUNTIF(fériés,T7)&gt;0,INDEX(Mfc!$C$2:$C$12,MATCH(T7,Mfc!$B$2:$B$12,0)),IF(WEEKDAY(T7,2)&gt;5,"week-end",""))</f>
        <v/>
      </c>
      <c r="V7" s="89">
        <v>4</v>
      </c>
      <c r="W7" s="88">
        <f t="shared" si="6"/>
        <v>42951</v>
      </c>
      <c r="X7" s="161" t="str">
        <f ca="1">IF(COUNTIF(fériés,W7)&gt;0,INDEX(Mfc!$C$2:$C$12,MATCH(W7,Mfc!$B$2:$B$12,0)),IF(WEEKDAY(W7,2)&gt;5,"week-end",""))</f>
        <v/>
      </c>
      <c r="Y7" s="89">
        <v>4</v>
      </c>
      <c r="Z7" s="88">
        <f t="shared" si="7"/>
        <v>42982</v>
      </c>
      <c r="AA7" s="161" t="str">
        <f ca="1">IF(COUNTIF(fériés,Z7)&gt;0,INDEX(Mfc!$C$2:$C$12,MATCH(Z7,Mfc!$B$2:$B$12,0)),IF(WEEKDAY(Z7,2)&gt;5,"week-end",""))</f>
        <v/>
      </c>
      <c r="AB7" s="89">
        <v>4</v>
      </c>
      <c r="AC7" s="88">
        <f t="shared" si="8"/>
        <v>43012</v>
      </c>
      <c r="AD7" s="161" t="str">
        <f ca="1">IF(COUNTIF(fériés,AC7)&gt;0,INDEX(Mfc!$C$2:$C$12,MATCH(AC7,Mfc!$B$2:$B$12,0)),IF(WEEKDAY(AC7,2)&gt;5,"week-end",""))</f>
        <v/>
      </c>
      <c r="AE7" s="89">
        <v>4</v>
      </c>
      <c r="AF7" s="88">
        <f t="shared" si="9"/>
        <v>43043</v>
      </c>
      <c r="AG7" s="161" t="str">
        <f ca="1">IF(COUNTIF(fériés,AF7)&gt;0,INDEX(Mfc!$C$2:$C$12,MATCH(AF7,Mfc!$B$2:$B$12,0)),IF(WEEKDAY(AF7,2)&gt;5,"week-end",""))</f>
        <v>week-end</v>
      </c>
      <c r="AH7" s="89">
        <v>4</v>
      </c>
      <c r="AI7" s="88">
        <f t="shared" si="10"/>
        <v>43073</v>
      </c>
      <c r="AJ7" s="161" t="str">
        <f ca="1">IF(COUNTIF(fériés,AI7)&gt;0,INDEX(Mfc!$C$2:$C$12,MATCH(AI7,Mfc!$B$2:$B$12,0)),IF(WEEKDAY(AI7,2)&gt;5,"week-end",""))</f>
        <v/>
      </c>
    </row>
    <row r="8" spans="1:36" ht="15.75">
      <c r="A8" s="87">
        <v>5</v>
      </c>
      <c r="B8" s="88">
        <f t="shared" si="4"/>
        <v>42740</v>
      </c>
      <c r="C8" s="161" t="str">
        <f ca="1">IF(COUNTIF(fériés,B8)&gt;0,INDEX(Mfc!$C$2:$C$12,MATCH(B8,Mfc!$B$2:$B$12,0)),IF(WEEKDAY(B8,2)&gt;5,"week-end",""))</f>
        <v/>
      </c>
      <c r="D8" s="89">
        <v>5</v>
      </c>
      <c r="E8" s="88">
        <f t="shared" si="0"/>
        <v>42771</v>
      </c>
      <c r="F8" s="161" t="str">
        <f ca="1">IF(COUNTIF(fériés,E8)&gt;0,INDEX(Mfc!$C$2:$C$12,MATCH(E8,Mfc!$B$2:$B$12,0)),IF(WEEKDAY(E8,2)&gt;5,"week-end",""))</f>
        <v>week-end</v>
      </c>
      <c r="G8" s="89">
        <v>5</v>
      </c>
      <c r="H8" s="88">
        <f t="shared" si="1"/>
        <v>42799</v>
      </c>
      <c r="I8" s="161" t="str">
        <f ca="1">IF(COUNTIF(fériés,H8)&gt;0,INDEX(Mfc!$C$2:$C$12,MATCH(H8,Mfc!$B$2:$B$12,0)),IF(WEEKDAY(H8,2)&gt;5,"week-end",""))</f>
        <v>week-end</v>
      </c>
      <c r="J8" s="89">
        <v>5</v>
      </c>
      <c r="K8" s="88">
        <f t="shared" si="5"/>
        <v>42830</v>
      </c>
      <c r="L8" s="161" t="str">
        <f ca="1">IF(COUNTIF(fériés,K8)&gt;0,INDEX(Mfc!$C$2:$C$12,MATCH(K8,Mfc!$B$2:$B$12,0)),IF(WEEKDAY(K8,2)&gt;5,"week-end",""))</f>
        <v/>
      </c>
      <c r="M8" s="89">
        <v>5</v>
      </c>
      <c r="N8" s="88">
        <f t="shared" si="2"/>
        <v>42860</v>
      </c>
      <c r="O8" s="161" t="str">
        <f ca="1">IF(COUNTIF(fériés,N8)&gt;0,INDEX(Mfc!$C$2:$C$12,MATCH(N8,Mfc!$B$2:$B$12,0)),IF(WEEKDAY(N8,2)&gt;5,"week-end",""))</f>
        <v/>
      </c>
      <c r="P8" s="89">
        <v>5</v>
      </c>
      <c r="Q8" s="88">
        <f t="shared" si="3"/>
        <v>42891</v>
      </c>
      <c r="R8" s="161" t="str">
        <f ca="1">IF(COUNTIF(fériés,Q8)&gt;0,INDEX(Mfc!$C$2:$C$12,MATCH(Q8,Mfc!$B$2:$B$12,0)),IF(WEEKDAY(Q8,2)&gt;5,"week-end",""))</f>
        <v>Pentecôte</v>
      </c>
      <c r="S8" s="87">
        <v>5</v>
      </c>
      <c r="T8" s="88">
        <f t="shared" si="11"/>
        <v>42921</v>
      </c>
      <c r="U8" s="161" t="str">
        <f ca="1">IF(COUNTIF(fériés,T8)&gt;0,INDEX(Mfc!$C$2:$C$12,MATCH(T8,Mfc!$B$2:$B$12,0)),IF(WEEKDAY(T8,2)&gt;5,"week-end",""))</f>
        <v/>
      </c>
      <c r="V8" s="89">
        <v>5</v>
      </c>
      <c r="W8" s="88">
        <f t="shared" si="6"/>
        <v>42952</v>
      </c>
      <c r="X8" s="161" t="str">
        <f ca="1">IF(COUNTIF(fériés,W8)&gt;0,INDEX(Mfc!$C$2:$C$12,MATCH(W8,Mfc!$B$2:$B$12,0)),IF(WEEKDAY(W8,2)&gt;5,"week-end",""))</f>
        <v>week-end</v>
      </c>
      <c r="Y8" s="89">
        <v>5</v>
      </c>
      <c r="Z8" s="88">
        <f t="shared" si="7"/>
        <v>42983</v>
      </c>
      <c r="AA8" s="161" t="str">
        <f ca="1">IF(COUNTIF(fériés,Z8)&gt;0,INDEX(Mfc!$C$2:$C$12,MATCH(Z8,Mfc!$B$2:$B$12,0)),IF(WEEKDAY(Z8,2)&gt;5,"week-end",""))</f>
        <v/>
      </c>
      <c r="AB8" s="89">
        <v>5</v>
      </c>
      <c r="AC8" s="88">
        <f t="shared" si="8"/>
        <v>43013</v>
      </c>
      <c r="AD8" s="161" t="str">
        <f ca="1">IF(COUNTIF(fériés,AC8)&gt;0,INDEX(Mfc!$C$2:$C$12,MATCH(AC8,Mfc!$B$2:$B$12,0)),IF(WEEKDAY(AC8,2)&gt;5,"week-end",""))</f>
        <v/>
      </c>
      <c r="AE8" s="89">
        <v>5</v>
      </c>
      <c r="AF8" s="88">
        <f t="shared" si="9"/>
        <v>43044</v>
      </c>
      <c r="AG8" s="161" t="str">
        <f ca="1">IF(COUNTIF(fériés,AF8)&gt;0,INDEX(Mfc!$C$2:$C$12,MATCH(AF8,Mfc!$B$2:$B$12,0)),IF(WEEKDAY(AF8,2)&gt;5,"week-end",""))</f>
        <v>week-end</v>
      </c>
      <c r="AH8" s="89">
        <v>5</v>
      </c>
      <c r="AI8" s="88">
        <f t="shared" si="10"/>
        <v>43074</v>
      </c>
      <c r="AJ8" s="161" t="str">
        <f ca="1">IF(COUNTIF(fériés,AI8)&gt;0,INDEX(Mfc!$C$2:$C$12,MATCH(AI8,Mfc!$B$2:$B$12,0)),IF(WEEKDAY(AI8,2)&gt;5,"week-end",""))</f>
        <v/>
      </c>
    </row>
    <row r="9" spans="1:36" ht="15.75">
      <c r="A9" s="87">
        <v>6</v>
      </c>
      <c r="B9" s="88">
        <f t="shared" si="4"/>
        <v>42741</v>
      </c>
      <c r="C9" s="161" t="str">
        <f ca="1">IF(COUNTIF(fériés,B9)&gt;0,INDEX(Mfc!$C$2:$C$12,MATCH(B9,Mfc!$B$2:$B$12,0)),IF(WEEKDAY(B9,2)&gt;5,"week-end",""))</f>
        <v/>
      </c>
      <c r="D9" s="89">
        <v>6</v>
      </c>
      <c r="E9" s="88">
        <f t="shared" si="0"/>
        <v>42772</v>
      </c>
      <c r="F9" s="161" t="str">
        <f ca="1">IF(COUNTIF(fériés,E9)&gt;0,INDEX(Mfc!$C$2:$C$12,MATCH(E9,Mfc!$B$2:$B$12,0)),IF(WEEKDAY(E9,2)&gt;5,"week-end",""))</f>
        <v/>
      </c>
      <c r="G9" s="89">
        <v>6</v>
      </c>
      <c r="H9" s="88">
        <f t="shared" si="1"/>
        <v>42800</v>
      </c>
      <c r="I9" s="161" t="str">
        <f ca="1">IF(COUNTIF(fériés,H9)&gt;0,INDEX(Mfc!$C$2:$C$12,MATCH(H9,Mfc!$B$2:$B$12,0)),IF(WEEKDAY(H9,2)&gt;5,"week-end",""))</f>
        <v/>
      </c>
      <c r="J9" s="89">
        <v>6</v>
      </c>
      <c r="K9" s="88">
        <f t="shared" si="5"/>
        <v>42831</v>
      </c>
      <c r="L9" s="161" t="str">
        <f ca="1">IF(COUNTIF(fériés,K9)&gt;0,INDEX(Mfc!$C$2:$C$12,MATCH(K9,Mfc!$B$2:$B$12,0)),IF(WEEKDAY(K9,2)&gt;5,"week-end",""))</f>
        <v/>
      </c>
      <c r="M9" s="89">
        <v>6</v>
      </c>
      <c r="N9" s="88">
        <f t="shared" si="2"/>
        <v>42861</v>
      </c>
      <c r="O9" s="161" t="str">
        <f ca="1">IF(COUNTIF(fériés,N9)&gt;0,INDEX(Mfc!$C$2:$C$12,MATCH(N9,Mfc!$B$2:$B$12,0)),IF(WEEKDAY(N9,2)&gt;5,"week-end",""))</f>
        <v>week-end</v>
      </c>
      <c r="P9" s="89">
        <v>6</v>
      </c>
      <c r="Q9" s="88">
        <f t="shared" si="3"/>
        <v>42892</v>
      </c>
      <c r="R9" s="161" t="str">
        <f ca="1">IF(COUNTIF(fériés,Q9)&gt;0,INDEX(Mfc!$C$2:$C$12,MATCH(Q9,Mfc!$B$2:$B$12,0)),IF(WEEKDAY(Q9,2)&gt;5,"week-end",""))</f>
        <v/>
      </c>
      <c r="S9" s="87">
        <v>6</v>
      </c>
      <c r="T9" s="88">
        <f t="shared" si="11"/>
        <v>42922</v>
      </c>
      <c r="U9" s="161" t="str">
        <f ca="1">IF(COUNTIF(fériés,T9)&gt;0,INDEX(Mfc!$C$2:$C$12,MATCH(T9,Mfc!$B$2:$B$12,0)),IF(WEEKDAY(T9,2)&gt;5,"week-end",""))</f>
        <v/>
      </c>
      <c r="V9" s="89">
        <v>6</v>
      </c>
      <c r="W9" s="88">
        <f t="shared" si="6"/>
        <v>42953</v>
      </c>
      <c r="X9" s="161" t="str">
        <f ca="1">IF(COUNTIF(fériés,W9)&gt;0,INDEX(Mfc!$C$2:$C$12,MATCH(W9,Mfc!$B$2:$B$12,0)),IF(WEEKDAY(W9,2)&gt;5,"week-end",""))</f>
        <v>week-end</v>
      </c>
      <c r="Y9" s="89">
        <v>6</v>
      </c>
      <c r="Z9" s="88">
        <f t="shared" si="7"/>
        <v>42984</v>
      </c>
      <c r="AA9" s="161" t="str">
        <f ca="1">IF(COUNTIF(fériés,Z9)&gt;0,INDEX(Mfc!$C$2:$C$12,MATCH(Z9,Mfc!$B$2:$B$12,0)),IF(WEEKDAY(Z9,2)&gt;5,"week-end",""))</f>
        <v/>
      </c>
      <c r="AB9" s="89">
        <v>6</v>
      </c>
      <c r="AC9" s="88">
        <f t="shared" si="8"/>
        <v>43014</v>
      </c>
      <c r="AD9" s="161" t="str">
        <f ca="1">IF(COUNTIF(fériés,AC9)&gt;0,INDEX(Mfc!$C$2:$C$12,MATCH(AC9,Mfc!$B$2:$B$12,0)),IF(WEEKDAY(AC9,2)&gt;5,"week-end",""))</f>
        <v/>
      </c>
      <c r="AE9" s="89">
        <v>6</v>
      </c>
      <c r="AF9" s="88">
        <f t="shared" si="9"/>
        <v>43045</v>
      </c>
      <c r="AG9" s="161" t="str">
        <f ca="1">IF(COUNTIF(fériés,AF9)&gt;0,INDEX(Mfc!$C$2:$C$12,MATCH(AF9,Mfc!$B$2:$B$12,0)),IF(WEEKDAY(AF9,2)&gt;5,"week-end",""))</f>
        <v/>
      </c>
      <c r="AH9" s="89">
        <v>6</v>
      </c>
      <c r="AI9" s="88">
        <f t="shared" si="10"/>
        <v>43075</v>
      </c>
      <c r="AJ9" s="161" t="str">
        <f ca="1">IF(COUNTIF(fériés,AI9)&gt;0,INDEX(Mfc!$C$2:$C$12,MATCH(AI9,Mfc!$B$2:$B$12,0)),IF(WEEKDAY(AI9,2)&gt;5,"week-end",""))</f>
        <v/>
      </c>
    </row>
    <row r="10" spans="1:36" ht="15.75">
      <c r="A10" s="87">
        <v>7</v>
      </c>
      <c r="B10" s="88">
        <f t="shared" si="4"/>
        <v>42742</v>
      </c>
      <c r="C10" s="161" t="str">
        <f ca="1">IF(COUNTIF(fériés,B10)&gt;0,INDEX(Mfc!$C$2:$C$12,MATCH(B10,Mfc!$B$2:$B$12,0)),IF(WEEKDAY(B10,2)&gt;5,"week-end",""))</f>
        <v>week-end</v>
      </c>
      <c r="D10" s="89">
        <v>7</v>
      </c>
      <c r="E10" s="88">
        <f t="shared" si="0"/>
        <v>42773</v>
      </c>
      <c r="F10" s="161" t="str">
        <f ca="1">IF(COUNTIF(fériés,E10)&gt;0,INDEX(Mfc!$C$2:$C$12,MATCH(E10,Mfc!$B$2:$B$12,0)),IF(WEEKDAY(E10,2)&gt;5,"week-end",""))</f>
        <v/>
      </c>
      <c r="G10" s="89">
        <v>7</v>
      </c>
      <c r="H10" s="88">
        <f t="shared" si="1"/>
        <v>42801</v>
      </c>
      <c r="I10" s="161" t="str">
        <f ca="1">IF(COUNTIF(fériés,H10)&gt;0,INDEX(Mfc!$C$2:$C$12,MATCH(H10,Mfc!$B$2:$B$12,0)),IF(WEEKDAY(H10,2)&gt;5,"week-end",""))</f>
        <v/>
      </c>
      <c r="J10" s="89">
        <v>7</v>
      </c>
      <c r="K10" s="88">
        <f t="shared" si="5"/>
        <v>42832</v>
      </c>
      <c r="L10" s="161" t="str">
        <f ca="1">IF(COUNTIF(fériés,K10)&gt;0,INDEX(Mfc!$C$2:$C$12,MATCH(K10,Mfc!$B$2:$B$12,0)),IF(WEEKDAY(K10,2)&gt;5,"week-end",""))</f>
        <v/>
      </c>
      <c r="M10" s="89">
        <v>7</v>
      </c>
      <c r="N10" s="88">
        <f t="shared" si="2"/>
        <v>42862</v>
      </c>
      <c r="O10" s="161" t="str">
        <f ca="1">IF(COUNTIF(fériés,N10)&gt;0,INDEX(Mfc!$C$2:$C$12,MATCH(N10,Mfc!$B$2:$B$12,0)),IF(WEEKDAY(N10,2)&gt;5,"week-end",""))</f>
        <v>week-end</v>
      </c>
      <c r="P10" s="89">
        <v>7</v>
      </c>
      <c r="Q10" s="88">
        <f t="shared" si="3"/>
        <v>42893</v>
      </c>
      <c r="R10" s="161" t="str">
        <f ca="1">IF(COUNTIF(fériés,Q10)&gt;0,INDEX(Mfc!$C$2:$C$12,MATCH(Q10,Mfc!$B$2:$B$12,0)),IF(WEEKDAY(Q10,2)&gt;5,"week-end",""))</f>
        <v/>
      </c>
      <c r="S10" s="87">
        <v>7</v>
      </c>
      <c r="T10" s="88">
        <f t="shared" si="11"/>
        <v>42923</v>
      </c>
      <c r="U10" s="161" t="str">
        <f ca="1">IF(COUNTIF(fériés,T10)&gt;0,INDEX(Mfc!$C$2:$C$12,MATCH(T10,Mfc!$B$2:$B$12,0)),IF(WEEKDAY(T10,2)&gt;5,"week-end",""))</f>
        <v/>
      </c>
      <c r="V10" s="89">
        <v>7</v>
      </c>
      <c r="W10" s="88">
        <f t="shared" si="6"/>
        <v>42954</v>
      </c>
      <c r="X10" s="161" t="str">
        <f ca="1">IF(COUNTIF(fériés,W10)&gt;0,INDEX(Mfc!$C$2:$C$12,MATCH(W10,Mfc!$B$2:$B$12,0)),IF(WEEKDAY(W10,2)&gt;5,"week-end",""))</f>
        <v/>
      </c>
      <c r="Y10" s="89">
        <v>7</v>
      </c>
      <c r="Z10" s="88">
        <f t="shared" si="7"/>
        <v>42985</v>
      </c>
      <c r="AA10" s="161" t="str">
        <f ca="1">IF(COUNTIF(fériés,Z10)&gt;0,INDEX(Mfc!$C$2:$C$12,MATCH(Z10,Mfc!$B$2:$B$12,0)),IF(WEEKDAY(Z10,2)&gt;5,"week-end",""))</f>
        <v/>
      </c>
      <c r="AB10" s="89">
        <v>7</v>
      </c>
      <c r="AC10" s="88">
        <f t="shared" si="8"/>
        <v>43015</v>
      </c>
      <c r="AD10" s="161" t="str">
        <f ca="1">IF(COUNTIF(fériés,AC10)&gt;0,INDEX(Mfc!$C$2:$C$12,MATCH(AC10,Mfc!$B$2:$B$12,0)),IF(WEEKDAY(AC10,2)&gt;5,"week-end",""))</f>
        <v>week-end</v>
      </c>
      <c r="AE10" s="89">
        <v>7</v>
      </c>
      <c r="AF10" s="88">
        <f t="shared" si="9"/>
        <v>43046</v>
      </c>
      <c r="AG10" s="161" t="str">
        <f ca="1">IF(COUNTIF(fériés,AF10)&gt;0,INDEX(Mfc!$C$2:$C$12,MATCH(AF10,Mfc!$B$2:$B$12,0)),IF(WEEKDAY(AF10,2)&gt;5,"week-end",""))</f>
        <v/>
      </c>
      <c r="AH10" s="89">
        <v>7</v>
      </c>
      <c r="AI10" s="88">
        <f t="shared" si="10"/>
        <v>43076</v>
      </c>
      <c r="AJ10" s="161" t="str">
        <f ca="1">IF(COUNTIF(fériés,AI10)&gt;0,INDEX(Mfc!$C$2:$C$12,MATCH(AI10,Mfc!$B$2:$B$12,0)),IF(WEEKDAY(AI10,2)&gt;5,"week-end",""))</f>
        <v/>
      </c>
    </row>
    <row r="11" spans="1:36" ht="15.75">
      <c r="A11" s="87">
        <v>8</v>
      </c>
      <c r="B11" s="88">
        <f t="shared" si="4"/>
        <v>42743</v>
      </c>
      <c r="C11" s="161" t="str">
        <f ca="1">IF(COUNTIF(fériés,B11)&gt;0,INDEX(Mfc!$C$2:$C$12,MATCH(B11,Mfc!$B$2:$B$12,0)),IF(WEEKDAY(B11,2)&gt;5,"week-end",""))</f>
        <v>week-end</v>
      </c>
      <c r="D11" s="89">
        <v>8</v>
      </c>
      <c r="E11" s="88">
        <f t="shared" si="0"/>
        <v>42774</v>
      </c>
      <c r="F11" s="161" t="str">
        <f ca="1">IF(COUNTIF(fériés,E11)&gt;0,INDEX(Mfc!$C$2:$C$12,MATCH(E11,Mfc!$B$2:$B$12,0)),IF(WEEKDAY(E11,2)&gt;5,"week-end",""))</f>
        <v/>
      </c>
      <c r="G11" s="89">
        <v>8</v>
      </c>
      <c r="H11" s="88">
        <f t="shared" si="1"/>
        <v>42802</v>
      </c>
      <c r="I11" s="161" t="str">
        <f ca="1">IF(COUNTIF(fériés,H11)&gt;0,INDEX(Mfc!$C$2:$C$12,MATCH(H11,Mfc!$B$2:$B$12,0)),IF(WEEKDAY(H11,2)&gt;5,"week-end",""))</f>
        <v/>
      </c>
      <c r="J11" s="89">
        <v>8</v>
      </c>
      <c r="K11" s="88">
        <f t="shared" si="5"/>
        <v>42833</v>
      </c>
      <c r="L11" s="161" t="str">
        <f ca="1">IF(COUNTIF(fériés,K11)&gt;0,INDEX(Mfc!$C$2:$C$12,MATCH(K11,Mfc!$B$2:$B$12,0)),IF(WEEKDAY(K11,2)&gt;5,"week-end",""))</f>
        <v>week-end</v>
      </c>
      <c r="M11" s="89">
        <v>8</v>
      </c>
      <c r="N11" s="88">
        <f t="shared" si="2"/>
        <v>42863</v>
      </c>
      <c r="O11" s="161" t="str">
        <f ca="1">IF(COUNTIF(fériés,N11)&gt;0,INDEX(Mfc!$C$2:$C$12,MATCH(N11,Mfc!$B$2:$B$12,0)),IF(WEEKDAY(N11,2)&gt;5,"week-end",""))</f>
        <v>Armistice 45</v>
      </c>
      <c r="P11" s="89">
        <v>8</v>
      </c>
      <c r="Q11" s="88">
        <f t="shared" si="3"/>
        <v>42894</v>
      </c>
      <c r="R11" s="161" t="str">
        <f ca="1">IF(COUNTIF(fériés,Q11)&gt;0,INDEX(Mfc!$C$2:$C$12,MATCH(Q11,Mfc!$B$2:$B$12,0)),IF(WEEKDAY(Q11,2)&gt;5,"week-end",""))</f>
        <v/>
      </c>
      <c r="S11" s="87">
        <v>8</v>
      </c>
      <c r="T11" s="88">
        <f t="shared" si="11"/>
        <v>42924</v>
      </c>
      <c r="U11" s="161" t="str">
        <f ca="1">IF(COUNTIF(fériés,T11)&gt;0,INDEX(Mfc!$C$2:$C$12,MATCH(T11,Mfc!$B$2:$B$12,0)),IF(WEEKDAY(T11,2)&gt;5,"week-end",""))</f>
        <v>week-end</v>
      </c>
      <c r="V11" s="89">
        <v>8</v>
      </c>
      <c r="W11" s="88">
        <f t="shared" si="6"/>
        <v>42955</v>
      </c>
      <c r="X11" s="161" t="str">
        <f ca="1">IF(COUNTIF(fériés,W11)&gt;0,INDEX(Mfc!$C$2:$C$12,MATCH(W11,Mfc!$B$2:$B$12,0)),IF(WEEKDAY(W11,2)&gt;5,"week-end",""))</f>
        <v/>
      </c>
      <c r="Y11" s="89">
        <v>8</v>
      </c>
      <c r="Z11" s="88">
        <f t="shared" si="7"/>
        <v>42986</v>
      </c>
      <c r="AA11" s="161" t="str">
        <f ca="1">IF(COUNTIF(fériés,Z11)&gt;0,INDEX(Mfc!$C$2:$C$12,MATCH(Z11,Mfc!$B$2:$B$12,0)),IF(WEEKDAY(Z11,2)&gt;5,"week-end",""))</f>
        <v/>
      </c>
      <c r="AB11" s="89">
        <v>8</v>
      </c>
      <c r="AC11" s="88">
        <f t="shared" si="8"/>
        <v>43016</v>
      </c>
      <c r="AD11" s="161" t="str">
        <f ca="1">IF(COUNTIF(fériés,AC11)&gt;0,INDEX(Mfc!$C$2:$C$12,MATCH(AC11,Mfc!$B$2:$B$12,0)),IF(WEEKDAY(AC11,2)&gt;5,"week-end",""))</f>
        <v>week-end</v>
      </c>
      <c r="AE11" s="89">
        <v>8</v>
      </c>
      <c r="AF11" s="88">
        <f t="shared" si="9"/>
        <v>43047</v>
      </c>
      <c r="AG11" s="161" t="str">
        <f ca="1">IF(COUNTIF(fériés,AF11)&gt;0,INDEX(Mfc!$C$2:$C$12,MATCH(AF11,Mfc!$B$2:$B$12,0)),IF(WEEKDAY(AF11,2)&gt;5,"week-end",""))</f>
        <v/>
      </c>
      <c r="AH11" s="89">
        <v>8</v>
      </c>
      <c r="AI11" s="88">
        <f t="shared" si="10"/>
        <v>43077</v>
      </c>
      <c r="AJ11" s="161" t="str">
        <f ca="1">IF(COUNTIF(fériés,AI11)&gt;0,INDEX(Mfc!$C$2:$C$12,MATCH(AI11,Mfc!$B$2:$B$12,0)),IF(WEEKDAY(AI11,2)&gt;5,"week-end",""))</f>
        <v/>
      </c>
    </row>
    <row r="12" spans="1:36" ht="15.75">
      <c r="A12" s="87">
        <v>9</v>
      </c>
      <c r="B12" s="88">
        <f t="shared" si="4"/>
        <v>42744</v>
      </c>
      <c r="C12" s="161" t="str">
        <f ca="1">IF(COUNTIF(fériés,B12)&gt;0,INDEX(Mfc!$C$2:$C$12,MATCH(B12,Mfc!$B$2:$B$12,0)),IF(WEEKDAY(B12,2)&gt;5,"week-end",""))</f>
        <v/>
      </c>
      <c r="D12" s="89">
        <v>9</v>
      </c>
      <c r="E12" s="88">
        <f t="shared" si="0"/>
        <v>42775</v>
      </c>
      <c r="F12" s="161" t="str">
        <f ca="1">IF(COUNTIF(fériés,E12)&gt;0,INDEX(Mfc!$C$2:$C$12,MATCH(E12,Mfc!$B$2:$B$12,0)),IF(WEEKDAY(E12,2)&gt;5,"week-end",""))</f>
        <v/>
      </c>
      <c r="G12" s="89">
        <v>9</v>
      </c>
      <c r="H12" s="88">
        <f t="shared" si="1"/>
        <v>42803</v>
      </c>
      <c r="I12" s="161" t="str">
        <f ca="1">IF(COUNTIF(fériés,H12)&gt;0,INDEX(Mfc!$C$2:$C$12,MATCH(H12,Mfc!$B$2:$B$12,0)),IF(WEEKDAY(H12,2)&gt;5,"week-end",""))</f>
        <v/>
      </c>
      <c r="J12" s="89">
        <v>9</v>
      </c>
      <c r="K12" s="88">
        <f t="shared" si="5"/>
        <v>42834</v>
      </c>
      <c r="L12" s="161" t="str">
        <f ca="1">IF(COUNTIF(fériés,K12)&gt;0,INDEX(Mfc!$C$2:$C$12,MATCH(K12,Mfc!$B$2:$B$12,0)),IF(WEEKDAY(K12,2)&gt;5,"week-end",""))</f>
        <v>week-end</v>
      </c>
      <c r="M12" s="89">
        <v>9</v>
      </c>
      <c r="N12" s="88">
        <f t="shared" si="2"/>
        <v>42864</v>
      </c>
      <c r="O12" s="161" t="str">
        <f ca="1">IF(COUNTIF(fériés,N12)&gt;0,INDEX(Mfc!$C$2:$C$12,MATCH(N12,Mfc!$B$2:$B$12,0)),IF(WEEKDAY(N12,2)&gt;5,"week-end",""))</f>
        <v/>
      </c>
      <c r="P12" s="89">
        <v>9</v>
      </c>
      <c r="Q12" s="88">
        <f t="shared" si="3"/>
        <v>42895</v>
      </c>
      <c r="R12" s="161" t="str">
        <f ca="1">IF(COUNTIF(fériés,Q12)&gt;0,INDEX(Mfc!$C$2:$C$12,MATCH(Q12,Mfc!$B$2:$B$12,0)),IF(WEEKDAY(Q12,2)&gt;5,"week-end",""))</f>
        <v/>
      </c>
      <c r="S12" s="87">
        <v>9</v>
      </c>
      <c r="T12" s="88">
        <f t="shared" si="11"/>
        <v>42925</v>
      </c>
      <c r="U12" s="161" t="str">
        <f ca="1">IF(COUNTIF(fériés,T12)&gt;0,INDEX(Mfc!$C$2:$C$12,MATCH(T12,Mfc!$B$2:$B$12,0)),IF(WEEKDAY(T12,2)&gt;5,"week-end",""))</f>
        <v>week-end</v>
      </c>
      <c r="V12" s="89">
        <v>9</v>
      </c>
      <c r="W12" s="88">
        <f t="shared" si="6"/>
        <v>42956</v>
      </c>
      <c r="X12" s="161" t="str">
        <f ca="1">IF(COUNTIF(fériés,W12)&gt;0,INDEX(Mfc!$C$2:$C$12,MATCH(W12,Mfc!$B$2:$B$12,0)),IF(WEEKDAY(W12,2)&gt;5,"week-end",""))</f>
        <v/>
      </c>
      <c r="Y12" s="89">
        <v>9</v>
      </c>
      <c r="Z12" s="88">
        <f t="shared" si="7"/>
        <v>42987</v>
      </c>
      <c r="AA12" s="161" t="str">
        <f ca="1">IF(COUNTIF(fériés,Z12)&gt;0,INDEX(Mfc!$C$2:$C$12,MATCH(Z12,Mfc!$B$2:$B$12,0)),IF(WEEKDAY(Z12,2)&gt;5,"week-end",""))</f>
        <v>week-end</v>
      </c>
      <c r="AB12" s="89">
        <v>9</v>
      </c>
      <c r="AC12" s="88">
        <f t="shared" si="8"/>
        <v>43017</v>
      </c>
      <c r="AD12" s="161" t="str">
        <f ca="1">IF(COUNTIF(fériés,AC12)&gt;0,INDEX(Mfc!$C$2:$C$12,MATCH(AC12,Mfc!$B$2:$B$12,0)),IF(WEEKDAY(AC12,2)&gt;5,"week-end",""))</f>
        <v/>
      </c>
      <c r="AE12" s="89">
        <v>9</v>
      </c>
      <c r="AF12" s="88">
        <f t="shared" si="9"/>
        <v>43048</v>
      </c>
      <c r="AG12" s="161" t="str">
        <f ca="1">IF(COUNTIF(fériés,AF12)&gt;0,INDEX(Mfc!$C$2:$C$12,MATCH(AF12,Mfc!$B$2:$B$12,0)),IF(WEEKDAY(AF12,2)&gt;5,"week-end",""))</f>
        <v/>
      </c>
      <c r="AH12" s="89">
        <v>9</v>
      </c>
      <c r="AI12" s="88">
        <f t="shared" si="10"/>
        <v>43078</v>
      </c>
      <c r="AJ12" s="161" t="str">
        <f ca="1">IF(COUNTIF(fériés,AI12)&gt;0,INDEX(Mfc!$C$2:$C$12,MATCH(AI12,Mfc!$B$2:$B$12,0)),IF(WEEKDAY(AI12,2)&gt;5,"week-end",""))</f>
        <v>week-end</v>
      </c>
    </row>
    <row r="13" spans="1:36" ht="15.75">
      <c r="A13" s="87">
        <v>10</v>
      </c>
      <c r="B13" s="88">
        <f t="shared" si="4"/>
        <v>42745</v>
      </c>
      <c r="C13" s="161" t="str">
        <f ca="1">IF(COUNTIF(fériés,B13)&gt;0,INDEX(Mfc!$C$2:$C$12,MATCH(B13,Mfc!$B$2:$B$12,0)),IF(WEEKDAY(B13,2)&gt;5,"week-end",""))</f>
        <v/>
      </c>
      <c r="D13" s="89">
        <v>10</v>
      </c>
      <c r="E13" s="88">
        <f t="shared" si="0"/>
        <v>42776</v>
      </c>
      <c r="F13" s="161" t="str">
        <f ca="1">IF(COUNTIF(fériés,E13)&gt;0,INDEX(Mfc!$C$2:$C$12,MATCH(E13,Mfc!$B$2:$B$12,0)),IF(WEEKDAY(E13,2)&gt;5,"week-end",""))</f>
        <v/>
      </c>
      <c r="G13" s="89">
        <v>10</v>
      </c>
      <c r="H13" s="88">
        <f t="shared" si="1"/>
        <v>42804</v>
      </c>
      <c r="I13" s="161" t="str">
        <f ca="1">IF(COUNTIF(fériés,H13)&gt;0,INDEX(Mfc!$C$2:$C$12,MATCH(H13,Mfc!$B$2:$B$12,0)),IF(WEEKDAY(H13,2)&gt;5,"week-end",""))</f>
        <v/>
      </c>
      <c r="J13" s="89">
        <v>10</v>
      </c>
      <c r="K13" s="88">
        <f t="shared" si="5"/>
        <v>42835</v>
      </c>
      <c r="L13" s="161" t="str">
        <f ca="1">IF(COUNTIF(fériés,K13)&gt;0,INDEX(Mfc!$C$2:$C$12,MATCH(K13,Mfc!$B$2:$B$12,0)),IF(WEEKDAY(K13,2)&gt;5,"week-end",""))</f>
        <v/>
      </c>
      <c r="M13" s="89">
        <v>10</v>
      </c>
      <c r="N13" s="88">
        <f t="shared" si="2"/>
        <v>42865</v>
      </c>
      <c r="O13" s="161" t="str">
        <f ca="1">IF(COUNTIF(fériés,N13)&gt;0,INDEX(Mfc!$C$2:$C$12,MATCH(N13,Mfc!$B$2:$B$12,0)),IF(WEEKDAY(N13,2)&gt;5,"week-end",""))</f>
        <v/>
      </c>
      <c r="P13" s="89">
        <v>10</v>
      </c>
      <c r="Q13" s="88">
        <f t="shared" si="3"/>
        <v>42896</v>
      </c>
      <c r="R13" s="161" t="str">
        <f ca="1">IF(COUNTIF(fériés,Q13)&gt;0,INDEX(Mfc!$C$2:$C$12,MATCH(Q13,Mfc!$B$2:$B$12,0)),IF(WEEKDAY(Q13,2)&gt;5,"week-end",""))</f>
        <v>week-end</v>
      </c>
      <c r="S13" s="87">
        <v>10</v>
      </c>
      <c r="T13" s="88">
        <f t="shared" si="11"/>
        <v>42926</v>
      </c>
      <c r="U13" s="161" t="str">
        <f ca="1">IF(COUNTIF(fériés,T13)&gt;0,INDEX(Mfc!$C$2:$C$12,MATCH(T13,Mfc!$B$2:$B$12,0)),IF(WEEKDAY(T13,2)&gt;5,"week-end",""))</f>
        <v/>
      </c>
      <c r="V13" s="89">
        <v>10</v>
      </c>
      <c r="W13" s="88">
        <f t="shared" si="6"/>
        <v>42957</v>
      </c>
      <c r="X13" s="161" t="str">
        <f ca="1">IF(COUNTIF(fériés,W13)&gt;0,INDEX(Mfc!$C$2:$C$12,MATCH(W13,Mfc!$B$2:$B$12,0)),IF(WEEKDAY(W13,2)&gt;5,"week-end",""))</f>
        <v/>
      </c>
      <c r="Y13" s="89">
        <v>10</v>
      </c>
      <c r="Z13" s="88">
        <f t="shared" si="7"/>
        <v>42988</v>
      </c>
      <c r="AA13" s="161" t="str">
        <f ca="1">IF(COUNTIF(fériés,Z13)&gt;0,INDEX(Mfc!$C$2:$C$12,MATCH(Z13,Mfc!$B$2:$B$12,0)),IF(WEEKDAY(Z13,2)&gt;5,"week-end",""))</f>
        <v>week-end</v>
      </c>
      <c r="AB13" s="89">
        <v>10</v>
      </c>
      <c r="AC13" s="88">
        <f t="shared" si="8"/>
        <v>43018</v>
      </c>
      <c r="AD13" s="161" t="str">
        <f ca="1">IF(COUNTIF(fériés,AC13)&gt;0,INDEX(Mfc!$C$2:$C$12,MATCH(AC13,Mfc!$B$2:$B$12,0)),IF(WEEKDAY(AC13,2)&gt;5,"week-end",""))</f>
        <v/>
      </c>
      <c r="AE13" s="89">
        <v>10</v>
      </c>
      <c r="AF13" s="88">
        <f t="shared" si="9"/>
        <v>43049</v>
      </c>
      <c r="AG13" s="161" t="str">
        <f ca="1">IF(COUNTIF(fériés,AF13)&gt;0,INDEX(Mfc!$C$2:$C$12,MATCH(AF13,Mfc!$B$2:$B$12,0)),IF(WEEKDAY(AF13,2)&gt;5,"week-end",""))</f>
        <v/>
      </c>
      <c r="AH13" s="89">
        <v>10</v>
      </c>
      <c r="AI13" s="88">
        <f t="shared" si="10"/>
        <v>43079</v>
      </c>
      <c r="AJ13" s="161" t="str">
        <f ca="1">IF(COUNTIF(fériés,AI13)&gt;0,INDEX(Mfc!$C$2:$C$12,MATCH(AI13,Mfc!$B$2:$B$12,0)),IF(WEEKDAY(AI13,2)&gt;5,"week-end",""))</f>
        <v>week-end</v>
      </c>
    </row>
    <row r="14" spans="1:36" ht="15.75">
      <c r="A14" s="87">
        <v>11</v>
      </c>
      <c r="B14" s="88">
        <f t="shared" si="4"/>
        <v>42746</v>
      </c>
      <c r="C14" s="161" t="str">
        <f ca="1">IF(COUNTIF(fériés,B14)&gt;0,INDEX(Mfc!$C$2:$C$12,MATCH(B14,Mfc!$B$2:$B$12,0)),IF(WEEKDAY(B14,2)&gt;5,"week-end",""))</f>
        <v/>
      </c>
      <c r="D14" s="89">
        <v>11</v>
      </c>
      <c r="E14" s="88">
        <f t="shared" si="0"/>
        <v>42777</v>
      </c>
      <c r="F14" s="161" t="str">
        <f ca="1">IF(COUNTIF(fériés,E14)&gt;0,INDEX(Mfc!$C$2:$C$12,MATCH(E14,Mfc!$B$2:$B$12,0)),IF(WEEKDAY(E14,2)&gt;5,"week-end",""))</f>
        <v>week-end</v>
      </c>
      <c r="G14" s="89">
        <v>11</v>
      </c>
      <c r="H14" s="88">
        <f t="shared" si="1"/>
        <v>42805</v>
      </c>
      <c r="I14" s="161" t="str">
        <f ca="1">IF(COUNTIF(fériés,H14)&gt;0,INDEX(Mfc!$C$2:$C$12,MATCH(H14,Mfc!$B$2:$B$12,0)),IF(WEEKDAY(H14,2)&gt;5,"week-end",""))</f>
        <v>week-end</v>
      </c>
      <c r="J14" s="89">
        <v>11</v>
      </c>
      <c r="K14" s="88">
        <f t="shared" si="5"/>
        <v>42836</v>
      </c>
      <c r="L14" s="161" t="str">
        <f ca="1">IF(COUNTIF(fériés,K14)&gt;0,INDEX(Mfc!$C$2:$C$12,MATCH(K14,Mfc!$B$2:$B$12,0)),IF(WEEKDAY(K14,2)&gt;5,"week-end",""))</f>
        <v/>
      </c>
      <c r="M14" s="89">
        <v>11</v>
      </c>
      <c r="N14" s="88">
        <f t="shared" si="2"/>
        <v>42866</v>
      </c>
      <c r="O14" s="161" t="str">
        <f ca="1">IF(COUNTIF(fériés,N14)&gt;0,INDEX(Mfc!$C$2:$C$12,MATCH(N14,Mfc!$B$2:$B$12,0)),IF(WEEKDAY(N14,2)&gt;5,"week-end",""))</f>
        <v/>
      </c>
      <c r="P14" s="89">
        <v>11</v>
      </c>
      <c r="Q14" s="88">
        <f t="shared" si="3"/>
        <v>42897</v>
      </c>
      <c r="R14" s="161" t="str">
        <f ca="1">IF(COUNTIF(fériés,Q14)&gt;0,INDEX(Mfc!$C$2:$C$12,MATCH(Q14,Mfc!$B$2:$B$12,0)),IF(WEEKDAY(Q14,2)&gt;5,"week-end",""))</f>
        <v>week-end</v>
      </c>
      <c r="S14" s="87">
        <v>11</v>
      </c>
      <c r="T14" s="88">
        <f t="shared" si="11"/>
        <v>42927</v>
      </c>
      <c r="U14" s="161" t="str">
        <f ca="1">IF(COUNTIF(fériés,T14)&gt;0,INDEX(Mfc!$C$2:$C$12,MATCH(T14,Mfc!$B$2:$B$12,0)),IF(WEEKDAY(T14,2)&gt;5,"week-end",""))</f>
        <v/>
      </c>
      <c r="V14" s="89">
        <v>11</v>
      </c>
      <c r="W14" s="88">
        <f t="shared" si="6"/>
        <v>42958</v>
      </c>
      <c r="X14" s="161" t="str">
        <f ca="1">IF(COUNTIF(fériés,W14)&gt;0,INDEX(Mfc!$C$2:$C$12,MATCH(W14,Mfc!$B$2:$B$12,0)),IF(WEEKDAY(W14,2)&gt;5,"week-end",""))</f>
        <v/>
      </c>
      <c r="Y14" s="89">
        <v>11</v>
      </c>
      <c r="Z14" s="88">
        <f t="shared" si="7"/>
        <v>42989</v>
      </c>
      <c r="AA14" s="161" t="str">
        <f ca="1">IF(COUNTIF(fériés,Z14)&gt;0,INDEX(Mfc!$C$2:$C$12,MATCH(Z14,Mfc!$B$2:$B$12,0)),IF(WEEKDAY(Z14,2)&gt;5,"week-end",""))</f>
        <v/>
      </c>
      <c r="AB14" s="89">
        <v>11</v>
      </c>
      <c r="AC14" s="88">
        <f t="shared" si="8"/>
        <v>43019</v>
      </c>
      <c r="AD14" s="161" t="str">
        <f ca="1">IF(COUNTIF(fériés,AC14)&gt;0,INDEX(Mfc!$C$2:$C$12,MATCH(AC14,Mfc!$B$2:$B$12,0)),IF(WEEKDAY(AC14,2)&gt;5,"week-end",""))</f>
        <v/>
      </c>
      <c r="AE14" s="89">
        <v>11</v>
      </c>
      <c r="AF14" s="88">
        <f t="shared" si="9"/>
        <v>43050</v>
      </c>
      <c r="AG14" s="161" t="str">
        <f ca="1">IF(COUNTIF(fériés,AF14)&gt;0,INDEX(Mfc!$C$2:$C$12,MATCH(AF14,Mfc!$B$2:$B$12,0)),IF(WEEKDAY(AF14,2)&gt;5,"week-end",""))</f>
        <v>Armistice 18</v>
      </c>
      <c r="AH14" s="89">
        <v>11</v>
      </c>
      <c r="AI14" s="88">
        <f t="shared" si="10"/>
        <v>43080</v>
      </c>
      <c r="AJ14" s="161" t="str">
        <f ca="1">IF(COUNTIF(fériés,AI14)&gt;0,INDEX(Mfc!$C$2:$C$12,MATCH(AI14,Mfc!$B$2:$B$12,0)),IF(WEEKDAY(AI14,2)&gt;5,"week-end",""))</f>
        <v/>
      </c>
    </row>
    <row r="15" spans="1:36" ht="15.75">
      <c r="A15" s="87">
        <v>12</v>
      </c>
      <c r="B15" s="88">
        <f t="shared" si="4"/>
        <v>42747</v>
      </c>
      <c r="C15" s="161" t="str">
        <f ca="1">IF(COUNTIF(fériés,B15)&gt;0,INDEX(Mfc!$C$2:$C$12,MATCH(B15,Mfc!$B$2:$B$12,0)),IF(WEEKDAY(B15,2)&gt;5,"week-end",""))</f>
        <v/>
      </c>
      <c r="D15" s="89">
        <v>12</v>
      </c>
      <c r="E15" s="88">
        <f t="shared" si="0"/>
        <v>42778</v>
      </c>
      <c r="F15" s="161" t="str">
        <f ca="1">IF(COUNTIF(fériés,E15)&gt;0,INDEX(Mfc!$C$2:$C$12,MATCH(E15,Mfc!$B$2:$B$12,0)),IF(WEEKDAY(E15,2)&gt;5,"week-end",""))</f>
        <v>week-end</v>
      </c>
      <c r="G15" s="89">
        <v>12</v>
      </c>
      <c r="H15" s="88">
        <f t="shared" si="1"/>
        <v>42806</v>
      </c>
      <c r="I15" s="161" t="str">
        <f ca="1">IF(COUNTIF(fériés,H15)&gt;0,INDEX(Mfc!$C$2:$C$12,MATCH(H15,Mfc!$B$2:$B$12,0)),IF(WEEKDAY(H15,2)&gt;5,"week-end",""))</f>
        <v>week-end</v>
      </c>
      <c r="J15" s="89">
        <v>12</v>
      </c>
      <c r="K15" s="88">
        <f t="shared" si="5"/>
        <v>42837</v>
      </c>
      <c r="L15" s="161" t="str">
        <f ca="1">IF(COUNTIF(fériés,K15)&gt;0,INDEX(Mfc!$C$2:$C$12,MATCH(K15,Mfc!$B$2:$B$12,0)),IF(WEEKDAY(K15,2)&gt;5,"week-end",""))</f>
        <v/>
      </c>
      <c r="M15" s="89">
        <v>12</v>
      </c>
      <c r="N15" s="88">
        <f t="shared" si="2"/>
        <v>42867</v>
      </c>
      <c r="O15" s="161" t="str">
        <f ca="1">IF(COUNTIF(fériés,N15)&gt;0,INDEX(Mfc!$C$2:$C$12,MATCH(N15,Mfc!$B$2:$B$12,0)),IF(WEEKDAY(N15,2)&gt;5,"week-end",""))</f>
        <v/>
      </c>
      <c r="P15" s="89">
        <v>12</v>
      </c>
      <c r="Q15" s="88">
        <f t="shared" si="3"/>
        <v>42898</v>
      </c>
      <c r="R15" s="161" t="str">
        <f ca="1">IF(COUNTIF(fériés,Q15)&gt;0,INDEX(Mfc!$C$2:$C$12,MATCH(Q15,Mfc!$B$2:$B$12,0)),IF(WEEKDAY(Q15,2)&gt;5,"week-end",""))</f>
        <v/>
      </c>
      <c r="S15" s="87">
        <v>12</v>
      </c>
      <c r="T15" s="88">
        <f t="shared" si="11"/>
        <v>42928</v>
      </c>
      <c r="U15" s="161" t="str">
        <f ca="1">IF(COUNTIF(fériés,T15)&gt;0,INDEX(Mfc!$C$2:$C$12,MATCH(T15,Mfc!$B$2:$B$12,0)),IF(WEEKDAY(T15,2)&gt;5,"week-end",""))</f>
        <v/>
      </c>
      <c r="V15" s="89">
        <v>12</v>
      </c>
      <c r="W15" s="88">
        <f t="shared" si="6"/>
        <v>42959</v>
      </c>
      <c r="X15" s="161" t="str">
        <f ca="1">IF(COUNTIF(fériés,W15)&gt;0,INDEX(Mfc!$C$2:$C$12,MATCH(W15,Mfc!$B$2:$B$12,0)),IF(WEEKDAY(W15,2)&gt;5,"week-end",""))</f>
        <v>week-end</v>
      </c>
      <c r="Y15" s="89">
        <v>12</v>
      </c>
      <c r="Z15" s="88">
        <f t="shared" si="7"/>
        <v>42990</v>
      </c>
      <c r="AA15" s="161" t="str">
        <f ca="1">IF(COUNTIF(fériés,Z15)&gt;0,INDEX(Mfc!$C$2:$C$12,MATCH(Z15,Mfc!$B$2:$B$12,0)),IF(WEEKDAY(Z15,2)&gt;5,"week-end",""))</f>
        <v/>
      </c>
      <c r="AB15" s="89">
        <v>12</v>
      </c>
      <c r="AC15" s="88">
        <f t="shared" si="8"/>
        <v>43020</v>
      </c>
      <c r="AD15" s="161" t="str">
        <f ca="1">IF(COUNTIF(fériés,AC15)&gt;0,INDEX(Mfc!$C$2:$C$12,MATCH(AC15,Mfc!$B$2:$B$12,0)),IF(WEEKDAY(AC15,2)&gt;5,"week-end",""))</f>
        <v/>
      </c>
      <c r="AE15" s="89">
        <v>12</v>
      </c>
      <c r="AF15" s="88">
        <f t="shared" si="9"/>
        <v>43051</v>
      </c>
      <c r="AG15" s="161" t="str">
        <f ca="1">IF(COUNTIF(fériés,AF15)&gt;0,INDEX(Mfc!$C$2:$C$12,MATCH(AF15,Mfc!$B$2:$B$12,0)),IF(WEEKDAY(AF15,2)&gt;5,"week-end",""))</f>
        <v>week-end</v>
      </c>
      <c r="AH15" s="89">
        <v>12</v>
      </c>
      <c r="AI15" s="88">
        <f t="shared" si="10"/>
        <v>43081</v>
      </c>
      <c r="AJ15" s="161" t="str">
        <f ca="1">IF(COUNTIF(fériés,AI15)&gt;0,INDEX(Mfc!$C$2:$C$12,MATCH(AI15,Mfc!$B$2:$B$12,0)),IF(WEEKDAY(AI15,2)&gt;5,"week-end",""))</f>
        <v/>
      </c>
    </row>
    <row r="16" spans="1:36" ht="15.75">
      <c r="A16" s="87">
        <v>13</v>
      </c>
      <c r="B16" s="88">
        <f t="shared" si="4"/>
        <v>42748</v>
      </c>
      <c r="C16" s="161" t="str">
        <f ca="1">IF(COUNTIF(fériés,B16)&gt;0,INDEX(Mfc!$C$2:$C$12,MATCH(B16,Mfc!$B$2:$B$12,0)),IF(WEEKDAY(B16,2)&gt;5,"week-end",""))</f>
        <v/>
      </c>
      <c r="D16" s="89">
        <v>13</v>
      </c>
      <c r="E16" s="88">
        <f t="shared" si="0"/>
        <v>42779</v>
      </c>
      <c r="F16" s="161" t="str">
        <f ca="1">IF(COUNTIF(fériés,E16)&gt;0,INDEX(Mfc!$C$2:$C$12,MATCH(E16,Mfc!$B$2:$B$12,0)),IF(WEEKDAY(E16,2)&gt;5,"week-end",""))</f>
        <v/>
      </c>
      <c r="G16" s="89">
        <v>13</v>
      </c>
      <c r="H16" s="88">
        <f t="shared" si="1"/>
        <v>42807</v>
      </c>
      <c r="I16" s="161" t="str">
        <f ca="1">IF(COUNTIF(fériés,H16)&gt;0,INDEX(Mfc!$C$2:$C$12,MATCH(H16,Mfc!$B$2:$B$12,0)),IF(WEEKDAY(H16,2)&gt;5,"week-end",""))</f>
        <v/>
      </c>
      <c r="J16" s="89">
        <v>13</v>
      </c>
      <c r="K16" s="88">
        <f t="shared" si="5"/>
        <v>42838</v>
      </c>
      <c r="L16" s="161" t="str">
        <f ca="1">IF(COUNTIF(fériés,K16)&gt;0,INDEX(Mfc!$C$2:$C$12,MATCH(K16,Mfc!$B$2:$B$12,0)),IF(WEEKDAY(K16,2)&gt;5,"week-end",""))</f>
        <v/>
      </c>
      <c r="M16" s="89">
        <v>13</v>
      </c>
      <c r="N16" s="88">
        <f t="shared" si="2"/>
        <v>42868</v>
      </c>
      <c r="O16" s="161" t="str">
        <f ca="1">IF(COUNTIF(fériés,N16)&gt;0,INDEX(Mfc!$C$2:$C$12,MATCH(N16,Mfc!$B$2:$B$12,0)),IF(WEEKDAY(N16,2)&gt;5,"week-end",""))</f>
        <v>week-end</v>
      </c>
      <c r="P16" s="89">
        <v>13</v>
      </c>
      <c r="Q16" s="88">
        <f t="shared" si="3"/>
        <v>42899</v>
      </c>
      <c r="R16" s="161" t="str">
        <f ca="1">IF(COUNTIF(fériés,Q16)&gt;0,INDEX(Mfc!$C$2:$C$12,MATCH(Q16,Mfc!$B$2:$B$12,0)),IF(WEEKDAY(Q16,2)&gt;5,"week-end",""))</f>
        <v/>
      </c>
      <c r="S16" s="87">
        <v>13</v>
      </c>
      <c r="T16" s="88">
        <f t="shared" si="11"/>
        <v>42929</v>
      </c>
      <c r="U16" s="161" t="str">
        <f ca="1">IF(COUNTIF(fériés,T16)&gt;0,INDEX(Mfc!$C$2:$C$12,MATCH(T16,Mfc!$B$2:$B$12,0)),IF(WEEKDAY(T16,2)&gt;5,"week-end",""))</f>
        <v/>
      </c>
      <c r="V16" s="89">
        <v>13</v>
      </c>
      <c r="W16" s="88">
        <f t="shared" si="6"/>
        <v>42960</v>
      </c>
      <c r="X16" s="161" t="str">
        <f ca="1">IF(COUNTIF(fériés,W16)&gt;0,INDEX(Mfc!$C$2:$C$12,MATCH(W16,Mfc!$B$2:$B$12,0)),IF(WEEKDAY(W16,2)&gt;5,"week-end",""))</f>
        <v>week-end</v>
      </c>
      <c r="Y16" s="89">
        <v>13</v>
      </c>
      <c r="Z16" s="88">
        <f t="shared" si="7"/>
        <v>42991</v>
      </c>
      <c r="AA16" s="161" t="str">
        <f ca="1">IF(COUNTIF(fériés,Z16)&gt;0,INDEX(Mfc!$C$2:$C$12,MATCH(Z16,Mfc!$B$2:$B$12,0)),IF(WEEKDAY(Z16,2)&gt;5,"week-end",""))</f>
        <v/>
      </c>
      <c r="AB16" s="89">
        <v>13</v>
      </c>
      <c r="AC16" s="88">
        <f t="shared" si="8"/>
        <v>43021</v>
      </c>
      <c r="AD16" s="161" t="str">
        <f ca="1">IF(COUNTIF(fériés,AC16)&gt;0,INDEX(Mfc!$C$2:$C$12,MATCH(AC16,Mfc!$B$2:$B$12,0)),IF(WEEKDAY(AC16,2)&gt;5,"week-end",""))</f>
        <v/>
      </c>
      <c r="AE16" s="89">
        <v>13</v>
      </c>
      <c r="AF16" s="88">
        <f t="shared" si="9"/>
        <v>43052</v>
      </c>
      <c r="AG16" s="161" t="str">
        <f ca="1">IF(COUNTIF(fériés,AF16)&gt;0,INDEX(Mfc!$C$2:$C$12,MATCH(AF16,Mfc!$B$2:$B$12,0)),IF(WEEKDAY(AF16,2)&gt;5,"week-end",""))</f>
        <v/>
      </c>
      <c r="AH16" s="89">
        <v>13</v>
      </c>
      <c r="AI16" s="88">
        <f t="shared" si="10"/>
        <v>43082</v>
      </c>
      <c r="AJ16" s="161" t="str">
        <f ca="1">IF(COUNTIF(fériés,AI16)&gt;0,INDEX(Mfc!$C$2:$C$12,MATCH(AI16,Mfc!$B$2:$B$12,0)),IF(WEEKDAY(AI16,2)&gt;5,"week-end",""))</f>
        <v/>
      </c>
    </row>
    <row r="17" spans="1:36" ht="15.75">
      <c r="A17" s="87">
        <v>14</v>
      </c>
      <c r="B17" s="88">
        <f t="shared" si="4"/>
        <v>42749</v>
      </c>
      <c r="C17" s="161" t="str">
        <f ca="1">IF(COUNTIF(fériés,B17)&gt;0,INDEX(Mfc!$C$2:$C$12,MATCH(B17,Mfc!$B$2:$B$12,0)),IF(WEEKDAY(B17,2)&gt;5,"week-end",""))</f>
        <v>week-end</v>
      </c>
      <c r="D17" s="89">
        <v>14</v>
      </c>
      <c r="E17" s="88">
        <f t="shared" si="0"/>
        <v>42780</v>
      </c>
      <c r="F17" s="161" t="str">
        <f ca="1">IF(COUNTIF(fériés,E17)&gt;0,INDEX(Mfc!$C$2:$C$12,MATCH(E17,Mfc!$B$2:$B$12,0)),IF(WEEKDAY(E17,2)&gt;5,"week-end",""))</f>
        <v/>
      </c>
      <c r="G17" s="89">
        <v>14</v>
      </c>
      <c r="H17" s="88">
        <f t="shared" si="1"/>
        <v>42808</v>
      </c>
      <c r="I17" s="161" t="str">
        <f ca="1">IF(COUNTIF(fériés,H17)&gt;0,INDEX(Mfc!$C$2:$C$12,MATCH(H17,Mfc!$B$2:$B$12,0)),IF(WEEKDAY(H17,2)&gt;5,"week-end",""))</f>
        <v/>
      </c>
      <c r="J17" s="89">
        <v>14</v>
      </c>
      <c r="K17" s="88">
        <f t="shared" si="5"/>
        <v>42839</v>
      </c>
      <c r="L17" s="161" t="str">
        <f ca="1">IF(COUNTIF(fériés,K17)&gt;0,INDEX(Mfc!$C$2:$C$12,MATCH(K17,Mfc!$B$2:$B$12,0)),IF(WEEKDAY(K17,2)&gt;5,"week-end",""))</f>
        <v/>
      </c>
      <c r="M17" s="89">
        <v>14</v>
      </c>
      <c r="N17" s="88">
        <f t="shared" si="2"/>
        <v>42869</v>
      </c>
      <c r="O17" s="161" t="str">
        <f ca="1">IF(COUNTIF(fériés,N17)&gt;0,INDEX(Mfc!$C$2:$C$12,MATCH(N17,Mfc!$B$2:$B$12,0)),IF(WEEKDAY(N17,2)&gt;5,"week-end",""))</f>
        <v>week-end</v>
      </c>
      <c r="P17" s="89">
        <v>14</v>
      </c>
      <c r="Q17" s="88">
        <f t="shared" si="3"/>
        <v>42900</v>
      </c>
      <c r="R17" s="161" t="str">
        <f ca="1">IF(COUNTIF(fériés,Q17)&gt;0,INDEX(Mfc!$C$2:$C$12,MATCH(Q17,Mfc!$B$2:$B$12,0)),IF(WEEKDAY(Q17,2)&gt;5,"week-end",""))</f>
        <v/>
      </c>
      <c r="S17" s="87">
        <v>14</v>
      </c>
      <c r="T17" s="88">
        <f t="shared" si="11"/>
        <v>42930</v>
      </c>
      <c r="U17" s="161" t="str">
        <f ca="1">IF(COUNTIF(fériés,T17)&gt;0,INDEX(Mfc!$C$2:$C$12,MATCH(T17,Mfc!$B$2:$B$12,0)),IF(WEEKDAY(T17,2)&gt;5,"week-end",""))</f>
        <v>Fête Nationale</v>
      </c>
      <c r="V17" s="89">
        <v>14</v>
      </c>
      <c r="W17" s="88">
        <f t="shared" si="6"/>
        <v>42961</v>
      </c>
      <c r="X17" s="161" t="str">
        <f ca="1">IF(COUNTIF(fériés,W17)&gt;0,INDEX(Mfc!$C$2:$C$12,MATCH(W17,Mfc!$B$2:$B$12,0)),IF(WEEKDAY(W17,2)&gt;5,"week-end",""))</f>
        <v/>
      </c>
      <c r="Y17" s="89">
        <v>14</v>
      </c>
      <c r="Z17" s="88">
        <f t="shared" si="7"/>
        <v>42992</v>
      </c>
      <c r="AA17" s="161" t="str">
        <f ca="1">IF(COUNTIF(fériés,Z17)&gt;0,INDEX(Mfc!$C$2:$C$12,MATCH(Z17,Mfc!$B$2:$B$12,0)),IF(WEEKDAY(Z17,2)&gt;5,"week-end",""))</f>
        <v/>
      </c>
      <c r="AB17" s="89">
        <v>14</v>
      </c>
      <c r="AC17" s="88">
        <f t="shared" si="8"/>
        <v>43022</v>
      </c>
      <c r="AD17" s="161" t="str">
        <f ca="1">IF(COUNTIF(fériés,AC17)&gt;0,INDEX(Mfc!$C$2:$C$12,MATCH(AC17,Mfc!$B$2:$B$12,0)),IF(WEEKDAY(AC17,2)&gt;5,"week-end",""))</f>
        <v>week-end</v>
      </c>
      <c r="AE17" s="89">
        <v>14</v>
      </c>
      <c r="AF17" s="88">
        <f t="shared" si="9"/>
        <v>43053</v>
      </c>
      <c r="AG17" s="161" t="str">
        <f ca="1">IF(COUNTIF(fériés,AF17)&gt;0,INDEX(Mfc!$C$2:$C$12,MATCH(AF17,Mfc!$B$2:$B$12,0)),IF(WEEKDAY(AF17,2)&gt;5,"week-end",""))</f>
        <v/>
      </c>
      <c r="AH17" s="89">
        <v>14</v>
      </c>
      <c r="AI17" s="88">
        <f t="shared" si="10"/>
        <v>43083</v>
      </c>
      <c r="AJ17" s="161" t="str">
        <f ca="1">IF(COUNTIF(fériés,AI17)&gt;0,INDEX(Mfc!$C$2:$C$12,MATCH(AI17,Mfc!$B$2:$B$12,0)),IF(WEEKDAY(AI17,2)&gt;5,"week-end",""))</f>
        <v/>
      </c>
    </row>
    <row r="18" spans="1:36" ht="15.75">
      <c r="A18" s="87">
        <v>15</v>
      </c>
      <c r="B18" s="88">
        <f t="shared" si="4"/>
        <v>42750</v>
      </c>
      <c r="C18" s="161" t="str">
        <f ca="1">IF(COUNTIF(fériés,B18)&gt;0,INDEX(Mfc!$C$2:$C$12,MATCH(B18,Mfc!$B$2:$B$12,0)),IF(WEEKDAY(B18,2)&gt;5,"week-end",""))</f>
        <v>week-end</v>
      </c>
      <c r="D18" s="89">
        <v>15</v>
      </c>
      <c r="E18" s="88">
        <f t="shared" si="0"/>
        <v>42781</v>
      </c>
      <c r="F18" s="161" t="str">
        <f ca="1">IF(COUNTIF(fériés,E18)&gt;0,INDEX(Mfc!$C$2:$C$12,MATCH(E18,Mfc!$B$2:$B$12,0)),IF(WEEKDAY(E18,2)&gt;5,"week-end",""))</f>
        <v/>
      </c>
      <c r="G18" s="89">
        <v>15</v>
      </c>
      <c r="H18" s="88">
        <f t="shared" si="1"/>
        <v>42809</v>
      </c>
      <c r="I18" s="161" t="str">
        <f ca="1">IF(COUNTIF(fériés,H18)&gt;0,INDEX(Mfc!$C$2:$C$12,MATCH(H18,Mfc!$B$2:$B$12,0)),IF(WEEKDAY(H18,2)&gt;5,"week-end",""))</f>
        <v/>
      </c>
      <c r="J18" s="89">
        <v>15</v>
      </c>
      <c r="K18" s="88">
        <f t="shared" si="5"/>
        <v>42840</v>
      </c>
      <c r="L18" s="161" t="str">
        <f ca="1">IF(COUNTIF(fériés,K18)&gt;0,INDEX(Mfc!$C$2:$C$12,MATCH(K18,Mfc!$B$2:$B$12,0)),IF(WEEKDAY(K18,2)&gt;5,"week-end",""))</f>
        <v>week-end</v>
      </c>
      <c r="M18" s="89">
        <v>15</v>
      </c>
      <c r="N18" s="88">
        <f t="shared" si="2"/>
        <v>42870</v>
      </c>
      <c r="O18" s="161" t="str">
        <f ca="1">IF(COUNTIF(fériés,N18)&gt;0,INDEX(Mfc!$C$2:$C$12,MATCH(N18,Mfc!$B$2:$B$12,0)),IF(WEEKDAY(N18,2)&gt;5,"week-end",""))</f>
        <v/>
      </c>
      <c r="P18" s="89">
        <v>15</v>
      </c>
      <c r="Q18" s="88">
        <f t="shared" si="3"/>
        <v>42901</v>
      </c>
      <c r="R18" s="161" t="str">
        <f ca="1">IF(COUNTIF(fériés,Q18)&gt;0,INDEX(Mfc!$C$2:$C$12,MATCH(Q18,Mfc!$B$2:$B$12,0)),IF(WEEKDAY(Q18,2)&gt;5,"week-end",""))</f>
        <v/>
      </c>
      <c r="S18" s="87">
        <v>15</v>
      </c>
      <c r="T18" s="88">
        <f t="shared" si="11"/>
        <v>42931</v>
      </c>
      <c r="U18" s="161" t="str">
        <f ca="1">IF(COUNTIF(fériés,T18)&gt;0,INDEX(Mfc!$C$2:$C$12,MATCH(T18,Mfc!$B$2:$B$12,0)),IF(WEEKDAY(T18,2)&gt;5,"week-end",""))</f>
        <v>week-end</v>
      </c>
      <c r="V18" s="89">
        <v>15</v>
      </c>
      <c r="W18" s="88">
        <f t="shared" si="6"/>
        <v>42962</v>
      </c>
      <c r="X18" s="161" t="str">
        <f ca="1">IF(COUNTIF(fériés,W18)&gt;0,INDEX(Mfc!$C$2:$C$12,MATCH(W18,Mfc!$B$2:$B$12,0)),IF(WEEKDAY(W18,2)&gt;5,"week-end",""))</f>
        <v>Assomption</v>
      </c>
      <c r="Y18" s="89">
        <v>15</v>
      </c>
      <c r="Z18" s="88">
        <f t="shared" si="7"/>
        <v>42993</v>
      </c>
      <c r="AA18" s="161" t="str">
        <f ca="1">IF(COUNTIF(fériés,Z18)&gt;0,INDEX(Mfc!$C$2:$C$12,MATCH(Z18,Mfc!$B$2:$B$12,0)),IF(WEEKDAY(Z18,2)&gt;5,"week-end",""))</f>
        <v/>
      </c>
      <c r="AB18" s="89">
        <v>15</v>
      </c>
      <c r="AC18" s="88">
        <f t="shared" si="8"/>
        <v>43023</v>
      </c>
      <c r="AD18" s="161" t="str">
        <f ca="1">IF(COUNTIF(fériés,AC18)&gt;0,INDEX(Mfc!$C$2:$C$12,MATCH(AC18,Mfc!$B$2:$B$12,0)),IF(WEEKDAY(AC18,2)&gt;5,"week-end",""))</f>
        <v>week-end</v>
      </c>
      <c r="AE18" s="89">
        <v>15</v>
      </c>
      <c r="AF18" s="88">
        <f t="shared" si="9"/>
        <v>43054</v>
      </c>
      <c r="AG18" s="161" t="str">
        <f ca="1">IF(COUNTIF(fériés,AF18)&gt;0,INDEX(Mfc!$C$2:$C$12,MATCH(AF18,Mfc!$B$2:$B$12,0)),IF(WEEKDAY(AF18,2)&gt;5,"week-end",""))</f>
        <v/>
      </c>
      <c r="AH18" s="89">
        <v>15</v>
      </c>
      <c r="AI18" s="88">
        <f t="shared" si="10"/>
        <v>43084</v>
      </c>
      <c r="AJ18" s="161" t="str">
        <f ca="1">IF(COUNTIF(fériés,AI18)&gt;0,INDEX(Mfc!$C$2:$C$12,MATCH(AI18,Mfc!$B$2:$B$12,0)),IF(WEEKDAY(AI18,2)&gt;5,"week-end",""))</f>
        <v/>
      </c>
    </row>
    <row r="19" spans="1:36" ht="15.75">
      <c r="A19" s="87">
        <v>16</v>
      </c>
      <c r="B19" s="88">
        <f t="shared" si="4"/>
        <v>42751</v>
      </c>
      <c r="C19" s="161" t="str">
        <f ca="1">IF(COUNTIF(fériés,B19)&gt;0,INDEX(Mfc!$C$2:$C$12,MATCH(B19,Mfc!$B$2:$B$12,0)),IF(WEEKDAY(B19,2)&gt;5,"week-end",""))</f>
        <v/>
      </c>
      <c r="D19" s="89">
        <v>16</v>
      </c>
      <c r="E19" s="88">
        <f t="shared" si="0"/>
        <v>42782</v>
      </c>
      <c r="F19" s="161" t="str">
        <f ca="1">IF(COUNTIF(fériés,E19)&gt;0,INDEX(Mfc!$C$2:$C$12,MATCH(E19,Mfc!$B$2:$B$12,0)),IF(WEEKDAY(E19,2)&gt;5,"week-end",""))</f>
        <v/>
      </c>
      <c r="G19" s="89">
        <v>16</v>
      </c>
      <c r="H19" s="88">
        <f t="shared" si="1"/>
        <v>42810</v>
      </c>
      <c r="I19" s="161" t="str">
        <f ca="1">IF(COUNTIF(fériés,H19)&gt;0,INDEX(Mfc!$C$2:$C$12,MATCH(H19,Mfc!$B$2:$B$12,0)),IF(WEEKDAY(H19,2)&gt;5,"week-end",""))</f>
        <v/>
      </c>
      <c r="J19" s="89">
        <v>16</v>
      </c>
      <c r="K19" s="88">
        <f t="shared" si="5"/>
        <v>42841</v>
      </c>
      <c r="L19" s="161" t="str">
        <f ca="1">IF(COUNTIF(fériés,K19)&gt;0,INDEX(Mfc!$C$2:$C$12,MATCH(K19,Mfc!$B$2:$B$12,0)),IF(WEEKDAY(K19,2)&gt;5,"week-end",""))</f>
        <v>week-end</v>
      </c>
      <c r="M19" s="89">
        <v>16</v>
      </c>
      <c r="N19" s="88">
        <f t="shared" si="2"/>
        <v>42871</v>
      </c>
      <c r="O19" s="161" t="str">
        <f ca="1">IF(COUNTIF(fériés,N19)&gt;0,INDEX(Mfc!$C$2:$C$12,MATCH(N19,Mfc!$B$2:$B$12,0)),IF(WEEKDAY(N19,2)&gt;5,"week-end",""))</f>
        <v/>
      </c>
      <c r="P19" s="89">
        <v>16</v>
      </c>
      <c r="Q19" s="88">
        <f t="shared" si="3"/>
        <v>42902</v>
      </c>
      <c r="R19" s="161" t="str">
        <f ca="1">IF(COUNTIF(fériés,Q19)&gt;0,INDEX(Mfc!$C$2:$C$12,MATCH(Q19,Mfc!$B$2:$B$12,0)),IF(WEEKDAY(Q19,2)&gt;5,"week-end",""))</f>
        <v/>
      </c>
      <c r="S19" s="87">
        <v>16</v>
      </c>
      <c r="T19" s="88">
        <f t="shared" si="11"/>
        <v>42932</v>
      </c>
      <c r="U19" s="161" t="str">
        <f ca="1">IF(COUNTIF(fériés,T19)&gt;0,INDEX(Mfc!$C$2:$C$12,MATCH(T19,Mfc!$B$2:$B$12,0)),IF(WEEKDAY(T19,2)&gt;5,"week-end",""))</f>
        <v>week-end</v>
      </c>
      <c r="V19" s="89">
        <v>16</v>
      </c>
      <c r="W19" s="88">
        <f t="shared" si="6"/>
        <v>42963</v>
      </c>
      <c r="X19" s="161" t="str">
        <f ca="1">IF(COUNTIF(fériés,W19)&gt;0,INDEX(Mfc!$C$2:$C$12,MATCH(W19,Mfc!$B$2:$B$12,0)),IF(WEEKDAY(W19,2)&gt;5,"week-end",""))</f>
        <v/>
      </c>
      <c r="Y19" s="89">
        <v>16</v>
      </c>
      <c r="Z19" s="88">
        <f t="shared" si="7"/>
        <v>42994</v>
      </c>
      <c r="AA19" s="161" t="str">
        <f ca="1">IF(COUNTIF(fériés,Z19)&gt;0,INDEX(Mfc!$C$2:$C$12,MATCH(Z19,Mfc!$B$2:$B$12,0)),IF(WEEKDAY(Z19,2)&gt;5,"week-end",""))</f>
        <v>week-end</v>
      </c>
      <c r="AB19" s="89">
        <v>16</v>
      </c>
      <c r="AC19" s="88">
        <f t="shared" si="8"/>
        <v>43024</v>
      </c>
      <c r="AD19" s="161" t="str">
        <f ca="1">IF(COUNTIF(fériés,AC19)&gt;0,INDEX(Mfc!$C$2:$C$12,MATCH(AC19,Mfc!$B$2:$B$12,0)),IF(WEEKDAY(AC19,2)&gt;5,"week-end",""))</f>
        <v/>
      </c>
      <c r="AE19" s="89">
        <v>16</v>
      </c>
      <c r="AF19" s="88">
        <f t="shared" si="9"/>
        <v>43055</v>
      </c>
      <c r="AG19" s="161" t="str">
        <f ca="1">IF(COUNTIF(fériés,AF19)&gt;0,INDEX(Mfc!$C$2:$C$12,MATCH(AF19,Mfc!$B$2:$B$12,0)),IF(WEEKDAY(AF19,2)&gt;5,"week-end",""))</f>
        <v/>
      </c>
      <c r="AH19" s="89">
        <v>16</v>
      </c>
      <c r="AI19" s="88">
        <f t="shared" si="10"/>
        <v>43085</v>
      </c>
      <c r="AJ19" s="161" t="str">
        <f ca="1">IF(COUNTIF(fériés,AI19)&gt;0,INDEX(Mfc!$C$2:$C$12,MATCH(AI19,Mfc!$B$2:$B$12,0)),IF(WEEKDAY(AI19,2)&gt;5,"week-end",""))</f>
        <v>week-end</v>
      </c>
    </row>
    <row r="20" spans="1:36" ht="15.75">
      <c r="A20" s="87">
        <v>17</v>
      </c>
      <c r="B20" s="88">
        <f t="shared" si="4"/>
        <v>42752</v>
      </c>
      <c r="C20" s="161" t="str">
        <f ca="1">IF(COUNTIF(fériés,B20)&gt;0,INDEX(Mfc!$C$2:$C$12,MATCH(B20,Mfc!$B$2:$B$12,0)),IF(WEEKDAY(B20,2)&gt;5,"week-end",""))</f>
        <v/>
      </c>
      <c r="D20" s="89">
        <v>17</v>
      </c>
      <c r="E20" s="88">
        <f t="shared" si="0"/>
        <v>42783</v>
      </c>
      <c r="F20" s="161" t="str">
        <f ca="1">IF(COUNTIF(fériés,E20)&gt;0,INDEX(Mfc!$C$2:$C$12,MATCH(E20,Mfc!$B$2:$B$12,0)),IF(WEEKDAY(E20,2)&gt;5,"week-end",""))</f>
        <v/>
      </c>
      <c r="G20" s="89">
        <v>17</v>
      </c>
      <c r="H20" s="88">
        <f t="shared" si="1"/>
        <v>42811</v>
      </c>
      <c r="I20" s="161" t="str">
        <f ca="1">IF(COUNTIF(fériés,H20)&gt;0,INDEX(Mfc!$C$2:$C$12,MATCH(H20,Mfc!$B$2:$B$12,0)),IF(WEEKDAY(H20,2)&gt;5,"week-end",""))</f>
        <v/>
      </c>
      <c r="J20" s="89">
        <v>17</v>
      </c>
      <c r="K20" s="88">
        <f t="shared" si="5"/>
        <v>42842</v>
      </c>
      <c r="L20" s="161" t="str">
        <f ca="1">IF(COUNTIF(fériés,K20)&gt;0,INDEX(Mfc!$C$2:$C$12,MATCH(K20,Mfc!$B$2:$B$12,0)),IF(WEEKDAY(K20,2)&gt;5,"week-end",""))</f>
        <v>de Pâques</v>
      </c>
      <c r="M20" s="89">
        <v>17</v>
      </c>
      <c r="N20" s="88">
        <f t="shared" si="2"/>
        <v>42872</v>
      </c>
      <c r="O20" s="161" t="str">
        <f ca="1">IF(COUNTIF(fériés,N20)&gt;0,INDEX(Mfc!$C$2:$C$12,MATCH(N20,Mfc!$B$2:$B$12,0)),IF(WEEKDAY(N20,2)&gt;5,"week-end",""))</f>
        <v/>
      </c>
      <c r="P20" s="89">
        <v>17</v>
      </c>
      <c r="Q20" s="88">
        <f t="shared" si="3"/>
        <v>42903</v>
      </c>
      <c r="R20" s="161" t="str">
        <f ca="1">IF(COUNTIF(fériés,Q20)&gt;0,INDEX(Mfc!$C$2:$C$12,MATCH(Q20,Mfc!$B$2:$B$12,0)),IF(WEEKDAY(Q20,2)&gt;5,"week-end",""))</f>
        <v>week-end</v>
      </c>
      <c r="S20" s="87">
        <v>17</v>
      </c>
      <c r="T20" s="88">
        <f t="shared" si="11"/>
        <v>42933</v>
      </c>
      <c r="U20" s="161" t="str">
        <f ca="1">IF(COUNTIF(fériés,T20)&gt;0,INDEX(Mfc!$C$2:$C$12,MATCH(T20,Mfc!$B$2:$B$12,0)),IF(WEEKDAY(T20,2)&gt;5,"week-end",""))</f>
        <v/>
      </c>
      <c r="V20" s="89">
        <v>17</v>
      </c>
      <c r="W20" s="88">
        <f t="shared" si="6"/>
        <v>42964</v>
      </c>
      <c r="X20" s="161" t="str">
        <f ca="1">IF(COUNTIF(fériés,W20)&gt;0,INDEX(Mfc!$C$2:$C$12,MATCH(W20,Mfc!$B$2:$B$12,0)),IF(WEEKDAY(W20,2)&gt;5,"week-end",""))</f>
        <v/>
      </c>
      <c r="Y20" s="89">
        <v>17</v>
      </c>
      <c r="Z20" s="88">
        <f t="shared" si="7"/>
        <v>42995</v>
      </c>
      <c r="AA20" s="161" t="str">
        <f ca="1">IF(COUNTIF(fériés,Z20)&gt;0,INDEX(Mfc!$C$2:$C$12,MATCH(Z20,Mfc!$B$2:$B$12,0)),IF(WEEKDAY(Z20,2)&gt;5,"week-end",""))</f>
        <v>week-end</v>
      </c>
      <c r="AB20" s="89">
        <v>17</v>
      </c>
      <c r="AC20" s="88">
        <f t="shared" si="8"/>
        <v>43025</v>
      </c>
      <c r="AD20" s="161" t="str">
        <f ca="1">IF(COUNTIF(fériés,AC20)&gt;0,INDEX(Mfc!$C$2:$C$12,MATCH(AC20,Mfc!$B$2:$B$12,0)),IF(WEEKDAY(AC20,2)&gt;5,"week-end",""))</f>
        <v/>
      </c>
      <c r="AE20" s="89">
        <v>17</v>
      </c>
      <c r="AF20" s="88">
        <f t="shared" si="9"/>
        <v>43056</v>
      </c>
      <c r="AG20" s="161" t="str">
        <f ca="1">IF(COUNTIF(fériés,AF20)&gt;0,INDEX(Mfc!$C$2:$C$12,MATCH(AF20,Mfc!$B$2:$B$12,0)),IF(WEEKDAY(AF20,2)&gt;5,"week-end",""))</f>
        <v/>
      </c>
      <c r="AH20" s="89">
        <v>17</v>
      </c>
      <c r="AI20" s="88">
        <f t="shared" si="10"/>
        <v>43086</v>
      </c>
      <c r="AJ20" s="161" t="str">
        <f ca="1">IF(COUNTIF(fériés,AI20)&gt;0,INDEX(Mfc!$C$2:$C$12,MATCH(AI20,Mfc!$B$2:$B$12,0)),IF(WEEKDAY(AI20,2)&gt;5,"week-end",""))</f>
        <v>week-end</v>
      </c>
    </row>
    <row r="21" spans="1:36" ht="15.75">
      <c r="A21" s="87">
        <v>18</v>
      </c>
      <c r="B21" s="88">
        <f t="shared" si="4"/>
        <v>42753</v>
      </c>
      <c r="C21" s="161" t="str">
        <f ca="1">IF(COUNTIF(fériés,B21)&gt;0,INDEX(Mfc!$C$2:$C$12,MATCH(B21,Mfc!$B$2:$B$12,0)),IF(WEEKDAY(B21,2)&gt;5,"week-end",""))</f>
        <v/>
      </c>
      <c r="D21" s="89">
        <v>18</v>
      </c>
      <c r="E21" s="88">
        <f t="shared" si="0"/>
        <v>42784</v>
      </c>
      <c r="F21" s="161" t="str">
        <f ca="1">IF(COUNTIF(fériés,E21)&gt;0,INDEX(Mfc!$C$2:$C$12,MATCH(E21,Mfc!$B$2:$B$12,0)),IF(WEEKDAY(E21,2)&gt;5,"week-end",""))</f>
        <v>week-end</v>
      </c>
      <c r="G21" s="89">
        <v>18</v>
      </c>
      <c r="H21" s="88">
        <f t="shared" si="1"/>
        <v>42812</v>
      </c>
      <c r="I21" s="161" t="str">
        <f ca="1">IF(COUNTIF(fériés,H21)&gt;0,INDEX(Mfc!$C$2:$C$12,MATCH(H21,Mfc!$B$2:$B$12,0)),IF(WEEKDAY(H21,2)&gt;5,"week-end",""))</f>
        <v>week-end</v>
      </c>
      <c r="J21" s="89">
        <v>18</v>
      </c>
      <c r="K21" s="88">
        <f t="shared" si="5"/>
        <v>42843</v>
      </c>
      <c r="L21" s="161" t="str">
        <f ca="1">IF(COUNTIF(fériés,K21)&gt;0,INDEX(Mfc!$C$2:$C$12,MATCH(K21,Mfc!$B$2:$B$12,0)),IF(WEEKDAY(K21,2)&gt;5,"week-end",""))</f>
        <v/>
      </c>
      <c r="M21" s="89">
        <v>18</v>
      </c>
      <c r="N21" s="88">
        <f t="shared" si="2"/>
        <v>42873</v>
      </c>
      <c r="O21" s="161" t="str">
        <f ca="1">IF(COUNTIF(fériés,N21)&gt;0,INDEX(Mfc!$C$2:$C$12,MATCH(N21,Mfc!$B$2:$B$12,0)),IF(WEEKDAY(N21,2)&gt;5,"week-end",""))</f>
        <v/>
      </c>
      <c r="P21" s="89">
        <v>18</v>
      </c>
      <c r="Q21" s="88">
        <f t="shared" si="3"/>
        <v>42904</v>
      </c>
      <c r="R21" s="161" t="str">
        <f ca="1">IF(COUNTIF(fériés,Q21)&gt;0,INDEX(Mfc!$C$2:$C$12,MATCH(Q21,Mfc!$B$2:$B$12,0)),IF(WEEKDAY(Q21,2)&gt;5,"week-end",""))</f>
        <v>week-end</v>
      </c>
      <c r="S21" s="87">
        <v>18</v>
      </c>
      <c r="T21" s="88">
        <f t="shared" si="11"/>
        <v>42934</v>
      </c>
      <c r="U21" s="161" t="str">
        <f ca="1">IF(COUNTIF(fériés,T21)&gt;0,INDEX(Mfc!$C$2:$C$12,MATCH(T21,Mfc!$B$2:$B$12,0)),IF(WEEKDAY(T21,2)&gt;5,"week-end",""))</f>
        <v/>
      </c>
      <c r="V21" s="89">
        <v>18</v>
      </c>
      <c r="W21" s="88">
        <f t="shared" si="6"/>
        <v>42965</v>
      </c>
      <c r="X21" s="161" t="str">
        <f ca="1">IF(COUNTIF(fériés,W21)&gt;0,INDEX(Mfc!$C$2:$C$12,MATCH(W21,Mfc!$B$2:$B$12,0)),IF(WEEKDAY(W21,2)&gt;5,"week-end",""))</f>
        <v/>
      </c>
      <c r="Y21" s="89">
        <v>18</v>
      </c>
      <c r="Z21" s="88">
        <f t="shared" si="7"/>
        <v>42996</v>
      </c>
      <c r="AA21" s="161" t="str">
        <f ca="1">IF(COUNTIF(fériés,Z21)&gt;0,INDEX(Mfc!$C$2:$C$12,MATCH(Z21,Mfc!$B$2:$B$12,0)),IF(WEEKDAY(Z21,2)&gt;5,"week-end",""))</f>
        <v/>
      </c>
      <c r="AB21" s="89">
        <v>18</v>
      </c>
      <c r="AC21" s="88">
        <f t="shared" si="8"/>
        <v>43026</v>
      </c>
      <c r="AD21" s="161" t="str">
        <f ca="1">IF(COUNTIF(fériés,AC21)&gt;0,INDEX(Mfc!$C$2:$C$12,MATCH(AC21,Mfc!$B$2:$B$12,0)),IF(WEEKDAY(AC21,2)&gt;5,"week-end",""))</f>
        <v/>
      </c>
      <c r="AE21" s="89">
        <v>18</v>
      </c>
      <c r="AF21" s="88">
        <f t="shared" si="9"/>
        <v>43057</v>
      </c>
      <c r="AG21" s="161" t="str">
        <f ca="1">IF(COUNTIF(fériés,AF21)&gt;0,INDEX(Mfc!$C$2:$C$12,MATCH(AF21,Mfc!$B$2:$B$12,0)),IF(WEEKDAY(AF21,2)&gt;5,"week-end",""))</f>
        <v>week-end</v>
      </c>
      <c r="AH21" s="89">
        <v>18</v>
      </c>
      <c r="AI21" s="88">
        <f t="shared" si="10"/>
        <v>43087</v>
      </c>
      <c r="AJ21" s="161" t="str">
        <f ca="1">IF(COUNTIF(fériés,AI21)&gt;0,INDEX(Mfc!$C$2:$C$12,MATCH(AI21,Mfc!$B$2:$B$12,0)),IF(WEEKDAY(AI21,2)&gt;5,"week-end",""))</f>
        <v/>
      </c>
    </row>
    <row r="22" spans="1:36" ht="15.75">
      <c r="A22" s="87">
        <v>19</v>
      </c>
      <c r="B22" s="88">
        <f t="shared" si="4"/>
        <v>42754</v>
      </c>
      <c r="C22" s="161" t="str">
        <f ca="1">IF(COUNTIF(fériés,B22)&gt;0,INDEX(Mfc!$C$2:$C$12,MATCH(B22,Mfc!$B$2:$B$12,0)),IF(WEEKDAY(B22,2)&gt;5,"week-end",""))</f>
        <v/>
      </c>
      <c r="D22" s="89">
        <v>19</v>
      </c>
      <c r="E22" s="88">
        <f t="shared" si="0"/>
        <v>42785</v>
      </c>
      <c r="F22" s="161" t="str">
        <f ca="1">IF(COUNTIF(fériés,E22)&gt;0,INDEX(Mfc!$C$2:$C$12,MATCH(E22,Mfc!$B$2:$B$12,0)),IF(WEEKDAY(E22,2)&gt;5,"week-end",""))</f>
        <v>week-end</v>
      </c>
      <c r="G22" s="89">
        <v>19</v>
      </c>
      <c r="H22" s="88">
        <f t="shared" si="1"/>
        <v>42813</v>
      </c>
      <c r="I22" s="161" t="str">
        <f ca="1">IF(COUNTIF(fériés,H22)&gt;0,INDEX(Mfc!$C$2:$C$12,MATCH(H22,Mfc!$B$2:$B$12,0)),IF(WEEKDAY(H22,2)&gt;5,"week-end",""))</f>
        <v>week-end</v>
      </c>
      <c r="J22" s="89">
        <v>19</v>
      </c>
      <c r="K22" s="88">
        <f t="shared" si="5"/>
        <v>42844</v>
      </c>
      <c r="L22" s="161" t="str">
        <f ca="1">IF(COUNTIF(fériés,K22)&gt;0,INDEX(Mfc!$C$2:$C$12,MATCH(K22,Mfc!$B$2:$B$12,0)),IF(WEEKDAY(K22,2)&gt;5,"week-end",""))</f>
        <v/>
      </c>
      <c r="M22" s="89">
        <v>19</v>
      </c>
      <c r="N22" s="88">
        <f t="shared" si="2"/>
        <v>42874</v>
      </c>
      <c r="O22" s="161" t="str">
        <f ca="1">IF(COUNTIF(fériés,N22)&gt;0,INDEX(Mfc!$C$2:$C$12,MATCH(N22,Mfc!$B$2:$B$12,0)),IF(WEEKDAY(N22,2)&gt;5,"week-end",""))</f>
        <v/>
      </c>
      <c r="P22" s="89">
        <v>19</v>
      </c>
      <c r="Q22" s="88">
        <f t="shared" si="3"/>
        <v>42905</v>
      </c>
      <c r="R22" s="161" t="str">
        <f ca="1">IF(COUNTIF(fériés,Q22)&gt;0,INDEX(Mfc!$C$2:$C$12,MATCH(Q22,Mfc!$B$2:$B$12,0)),IF(WEEKDAY(Q22,2)&gt;5,"week-end",""))</f>
        <v/>
      </c>
      <c r="S22" s="87">
        <v>19</v>
      </c>
      <c r="T22" s="88">
        <f t="shared" si="11"/>
        <v>42935</v>
      </c>
      <c r="U22" s="161" t="str">
        <f ca="1">IF(COUNTIF(fériés,T22)&gt;0,INDEX(Mfc!$C$2:$C$12,MATCH(T22,Mfc!$B$2:$B$12,0)),IF(WEEKDAY(T22,2)&gt;5,"week-end",""))</f>
        <v/>
      </c>
      <c r="V22" s="89">
        <v>19</v>
      </c>
      <c r="W22" s="88">
        <f t="shared" si="6"/>
        <v>42966</v>
      </c>
      <c r="X22" s="161" t="str">
        <f ca="1">IF(COUNTIF(fériés,W22)&gt;0,INDEX(Mfc!$C$2:$C$12,MATCH(W22,Mfc!$B$2:$B$12,0)),IF(WEEKDAY(W22,2)&gt;5,"week-end",""))</f>
        <v>week-end</v>
      </c>
      <c r="Y22" s="89">
        <v>19</v>
      </c>
      <c r="Z22" s="88">
        <f t="shared" si="7"/>
        <v>42997</v>
      </c>
      <c r="AA22" s="161" t="str">
        <f ca="1">IF(COUNTIF(fériés,Z22)&gt;0,INDEX(Mfc!$C$2:$C$12,MATCH(Z22,Mfc!$B$2:$B$12,0)),IF(WEEKDAY(Z22,2)&gt;5,"week-end",""))</f>
        <v/>
      </c>
      <c r="AB22" s="89">
        <v>19</v>
      </c>
      <c r="AC22" s="88">
        <f t="shared" si="8"/>
        <v>43027</v>
      </c>
      <c r="AD22" s="161" t="str">
        <f ca="1">IF(COUNTIF(fériés,AC22)&gt;0,INDEX(Mfc!$C$2:$C$12,MATCH(AC22,Mfc!$B$2:$B$12,0)),IF(WEEKDAY(AC22,2)&gt;5,"week-end",""))</f>
        <v/>
      </c>
      <c r="AE22" s="89">
        <v>19</v>
      </c>
      <c r="AF22" s="88">
        <f t="shared" si="9"/>
        <v>43058</v>
      </c>
      <c r="AG22" s="161" t="str">
        <f ca="1">IF(COUNTIF(fériés,AF22)&gt;0,INDEX(Mfc!$C$2:$C$12,MATCH(AF22,Mfc!$B$2:$B$12,0)),IF(WEEKDAY(AF22,2)&gt;5,"week-end",""))</f>
        <v>week-end</v>
      </c>
      <c r="AH22" s="89">
        <v>19</v>
      </c>
      <c r="AI22" s="88">
        <f t="shared" si="10"/>
        <v>43088</v>
      </c>
      <c r="AJ22" s="161" t="str">
        <f ca="1">IF(COUNTIF(fériés,AI22)&gt;0,INDEX(Mfc!$C$2:$C$12,MATCH(AI22,Mfc!$B$2:$B$12,0)),IF(WEEKDAY(AI22,2)&gt;5,"week-end",""))</f>
        <v/>
      </c>
    </row>
    <row r="23" spans="1:36" ht="15.75">
      <c r="A23" s="87">
        <v>20</v>
      </c>
      <c r="B23" s="88">
        <f t="shared" si="4"/>
        <v>42755</v>
      </c>
      <c r="C23" s="161" t="str">
        <f ca="1">IF(COUNTIF(fériés,B23)&gt;0,INDEX(Mfc!$C$2:$C$12,MATCH(B23,Mfc!$B$2:$B$12,0)),IF(WEEKDAY(B23,2)&gt;5,"week-end",""))</f>
        <v/>
      </c>
      <c r="D23" s="89">
        <v>20</v>
      </c>
      <c r="E23" s="88">
        <f t="shared" si="0"/>
        <v>42786</v>
      </c>
      <c r="F23" s="161" t="str">
        <f ca="1">IF(COUNTIF(fériés,E23)&gt;0,INDEX(Mfc!$C$2:$C$12,MATCH(E23,Mfc!$B$2:$B$12,0)),IF(WEEKDAY(E23,2)&gt;5,"week-end",""))</f>
        <v/>
      </c>
      <c r="G23" s="89">
        <v>20</v>
      </c>
      <c r="H23" s="88">
        <f t="shared" si="1"/>
        <v>42814</v>
      </c>
      <c r="I23" s="161" t="str">
        <f ca="1">IF(COUNTIF(fériés,H23)&gt;0,INDEX(Mfc!$C$2:$C$12,MATCH(H23,Mfc!$B$2:$B$12,0)),IF(WEEKDAY(H23,2)&gt;5,"week-end",""))</f>
        <v/>
      </c>
      <c r="J23" s="89">
        <v>20</v>
      </c>
      <c r="K23" s="88">
        <f t="shared" si="5"/>
        <v>42845</v>
      </c>
      <c r="L23" s="161" t="str">
        <f ca="1">IF(COUNTIF(fériés,K23)&gt;0,INDEX(Mfc!$C$2:$C$12,MATCH(K23,Mfc!$B$2:$B$12,0)),IF(WEEKDAY(K23,2)&gt;5,"week-end",""))</f>
        <v/>
      </c>
      <c r="M23" s="89">
        <v>20</v>
      </c>
      <c r="N23" s="88">
        <f t="shared" si="2"/>
        <v>42875</v>
      </c>
      <c r="O23" s="161" t="str">
        <f ca="1">IF(COUNTIF(fériés,N23)&gt;0,INDEX(Mfc!$C$2:$C$12,MATCH(N23,Mfc!$B$2:$B$12,0)),IF(WEEKDAY(N23,2)&gt;5,"week-end",""))</f>
        <v>week-end</v>
      </c>
      <c r="P23" s="89">
        <v>20</v>
      </c>
      <c r="Q23" s="88">
        <f t="shared" si="3"/>
        <v>42906</v>
      </c>
      <c r="R23" s="161" t="str">
        <f ca="1">IF(COUNTIF(fériés,Q23)&gt;0,INDEX(Mfc!$C$2:$C$12,MATCH(Q23,Mfc!$B$2:$B$12,0)),IF(WEEKDAY(Q23,2)&gt;5,"week-end",""))</f>
        <v/>
      </c>
      <c r="S23" s="87">
        <v>20</v>
      </c>
      <c r="T23" s="88">
        <f t="shared" si="11"/>
        <v>42936</v>
      </c>
      <c r="U23" s="161" t="str">
        <f ca="1">IF(COUNTIF(fériés,T23)&gt;0,INDEX(Mfc!$C$2:$C$12,MATCH(T23,Mfc!$B$2:$B$12,0)),IF(WEEKDAY(T23,2)&gt;5,"week-end",""))</f>
        <v/>
      </c>
      <c r="V23" s="89">
        <v>20</v>
      </c>
      <c r="W23" s="88">
        <f t="shared" si="6"/>
        <v>42967</v>
      </c>
      <c r="X23" s="161" t="str">
        <f ca="1">IF(COUNTIF(fériés,W23)&gt;0,INDEX(Mfc!$C$2:$C$12,MATCH(W23,Mfc!$B$2:$B$12,0)),IF(WEEKDAY(W23,2)&gt;5,"week-end",""))</f>
        <v>week-end</v>
      </c>
      <c r="Y23" s="89">
        <v>20</v>
      </c>
      <c r="Z23" s="88">
        <f t="shared" si="7"/>
        <v>42998</v>
      </c>
      <c r="AA23" s="161" t="str">
        <f ca="1">IF(COUNTIF(fériés,Z23)&gt;0,INDEX(Mfc!$C$2:$C$12,MATCH(Z23,Mfc!$B$2:$B$12,0)),IF(WEEKDAY(Z23,2)&gt;5,"week-end",""))</f>
        <v/>
      </c>
      <c r="AB23" s="89">
        <v>20</v>
      </c>
      <c r="AC23" s="88">
        <f t="shared" si="8"/>
        <v>43028</v>
      </c>
      <c r="AD23" s="161" t="str">
        <f ca="1">IF(COUNTIF(fériés,AC23)&gt;0,INDEX(Mfc!$C$2:$C$12,MATCH(AC23,Mfc!$B$2:$B$12,0)),IF(WEEKDAY(AC23,2)&gt;5,"week-end",""))</f>
        <v/>
      </c>
      <c r="AE23" s="89">
        <v>20</v>
      </c>
      <c r="AF23" s="88">
        <f t="shared" si="9"/>
        <v>43059</v>
      </c>
      <c r="AG23" s="161" t="str">
        <f ca="1">IF(COUNTIF(fériés,AF23)&gt;0,INDEX(Mfc!$C$2:$C$12,MATCH(AF23,Mfc!$B$2:$B$12,0)),IF(WEEKDAY(AF23,2)&gt;5,"week-end",""))</f>
        <v/>
      </c>
      <c r="AH23" s="89">
        <v>20</v>
      </c>
      <c r="AI23" s="88">
        <f t="shared" si="10"/>
        <v>43089</v>
      </c>
      <c r="AJ23" s="161" t="str">
        <f ca="1">IF(COUNTIF(fériés,AI23)&gt;0,INDEX(Mfc!$C$2:$C$12,MATCH(AI23,Mfc!$B$2:$B$12,0)),IF(WEEKDAY(AI23,2)&gt;5,"week-end",""))</f>
        <v/>
      </c>
    </row>
    <row r="24" spans="1:36" ht="15.75">
      <c r="A24" s="87">
        <v>21</v>
      </c>
      <c r="B24" s="88">
        <f t="shared" si="4"/>
        <v>42756</v>
      </c>
      <c r="C24" s="161" t="str">
        <f ca="1">IF(COUNTIF(fériés,B24)&gt;0,INDEX(Mfc!$C$2:$C$12,MATCH(B24,Mfc!$B$2:$B$12,0)),IF(WEEKDAY(B24,2)&gt;5,"week-end",""))</f>
        <v>week-end</v>
      </c>
      <c r="D24" s="89">
        <v>21</v>
      </c>
      <c r="E24" s="88">
        <f t="shared" si="0"/>
        <v>42787</v>
      </c>
      <c r="F24" s="161" t="str">
        <f ca="1">IF(COUNTIF(fériés,E24)&gt;0,INDEX(Mfc!$C$2:$C$12,MATCH(E24,Mfc!$B$2:$B$12,0)),IF(WEEKDAY(E24,2)&gt;5,"week-end",""))</f>
        <v/>
      </c>
      <c r="G24" s="89">
        <v>21</v>
      </c>
      <c r="H24" s="88">
        <f t="shared" si="1"/>
        <v>42815</v>
      </c>
      <c r="I24" s="161" t="str">
        <f ca="1">IF(COUNTIF(fériés,H24)&gt;0,INDEX(Mfc!$C$2:$C$12,MATCH(H24,Mfc!$B$2:$B$12,0)),IF(WEEKDAY(H24,2)&gt;5,"week-end",""))</f>
        <v/>
      </c>
      <c r="J24" s="89">
        <v>21</v>
      </c>
      <c r="K24" s="88">
        <f t="shared" si="5"/>
        <v>42846</v>
      </c>
      <c r="L24" s="161" t="str">
        <f ca="1">IF(COUNTIF(fériés,K24)&gt;0,INDEX(Mfc!$C$2:$C$12,MATCH(K24,Mfc!$B$2:$B$12,0)),IF(WEEKDAY(K24,2)&gt;5,"week-end",""))</f>
        <v/>
      </c>
      <c r="M24" s="89">
        <v>21</v>
      </c>
      <c r="N24" s="88">
        <f t="shared" si="2"/>
        <v>42876</v>
      </c>
      <c r="O24" s="161" t="str">
        <f ca="1">IF(COUNTIF(fériés,N24)&gt;0,INDEX(Mfc!$C$2:$C$12,MATCH(N24,Mfc!$B$2:$B$12,0)),IF(WEEKDAY(N24,2)&gt;5,"week-end",""))</f>
        <v>week-end</v>
      </c>
      <c r="P24" s="89">
        <v>21</v>
      </c>
      <c r="Q24" s="88">
        <f t="shared" si="3"/>
        <v>42907</v>
      </c>
      <c r="R24" s="161" t="str">
        <f ca="1">IF(COUNTIF(fériés,Q24)&gt;0,INDEX(Mfc!$C$2:$C$12,MATCH(Q24,Mfc!$B$2:$B$12,0)),IF(WEEKDAY(Q24,2)&gt;5,"week-end",""))</f>
        <v/>
      </c>
      <c r="S24" s="87">
        <v>21</v>
      </c>
      <c r="T24" s="88">
        <f t="shared" si="11"/>
        <v>42937</v>
      </c>
      <c r="U24" s="161" t="str">
        <f ca="1">IF(COUNTIF(fériés,T24)&gt;0,INDEX(Mfc!$C$2:$C$12,MATCH(T24,Mfc!$B$2:$B$12,0)),IF(WEEKDAY(T24,2)&gt;5,"week-end",""))</f>
        <v/>
      </c>
      <c r="V24" s="89">
        <v>21</v>
      </c>
      <c r="W24" s="88">
        <f t="shared" si="6"/>
        <v>42968</v>
      </c>
      <c r="X24" s="161" t="str">
        <f ca="1">IF(COUNTIF(fériés,W24)&gt;0,INDEX(Mfc!$C$2:$C$12,MATCH(W24,Mfc!$B$2:$B$12,0)),IF(WEEKDAY(W24,2)&gt;5,"week-end",""))</f>
        <v/>
      </c>
      <c r="Y24" s="89">
        <v>21</v>
      </c>
      <c r="Z24" s="88">
        <f t="shared" si="7"/>
        <v>42999</v>
      </c>
      <c r="AA24" s="161" t="str">
        <f ca="1">IF(COUNTIF(fériés,Z24)&gt;0,INDEX(Mfc!$C$2:$C$12,MATCH(Z24,Mfc!$B$2:$B$12,0)),IF(WEEKDAY(Z24,2)&gt;5,"week-end",""))</f>
        <v/>
      </c>
      <c r="AB24" s="89">
        <v>21</v>
      </c>
      <c r="AC24" s="88">
        <f t="shared" si="8"/>
        <v>43029</v>
      </c>
      <c r="AD24" s="161" t="str">
        <f ca="1">IF(COUNTIF(fériés,AC24)&gt;0,INDEX(Mfc!$C$2:$C$12,MATCH(AC24,Mfc!$B$2:$B$12,0)),IF(WEEKDAY(AC24,2)&gt;5,"week-end",""))</f>
        <v>week-end</v>
      </c>
      <c r="AE24" s="89">
        <v>21</v>
      </c>
      <c r="AF24" s="88">
        <f t="shared" si="9"/>
        <v>43060</v>
      </c>
      <c r="AG24" s="161" t="str">
        <f ca="1">IF(COUNTIF(fériés,AF24)&gt;0,INDEX(Mfc!$C$2:$C$12,MATCH(AF24,Mfc!$B$2:$B$12,0)),IF(WEEKDAY(AF24,2)&gt;5,"week-end",""))</f>
        <v/>
      </c>
      <c r="AH24" s="89">
        <v>21</v>
      </c>
      <c r="AI24" s="88">
        <f t="shared" si="10"/>
        <v>43090</v>
      </c>
      <c r="AJ24" s="161" t="str">
        <f ca="1">IF(COUNTIF(fériés,AI24)&gt;0,INDEX(Mfc!$C$2:$C$12,MATCH(AI24,Mfc!$B$2:$B$12,0)),IF(WEEKDAY(AI24,2)&gt;5,"week-end",""))</f>
        <v/>
      </c>
    </row>
    <row r="25" spans="1:36" ht="15.75">
      <c r="A25" s="87">
        <v>22</v>
      </c>
      <c r="B25" s="88">
        <f t="shared" si="4"/>
        <v>42757</v>
      </c>
      <c r="C25" s="161" t="str">
        <f ca="1">IF(COUNTIF(fériés,B25)&gt;0,INDEX(Mfc!$C$2:$C$12,MATCH(B25,Mfc!$B$2:$B$12,0)),IF(WEEKDAY(B25,2)&gt;5,"week-end",""))</f>
        <v>week-end</v>
      </c>
      <c r="D25" s="89">
        <v>22</v>
      </c>
      <c r="E25" s="88">
        <f t="shared" si="0"/>
        <v>42788</v>
      </c>
      <c r="F25" s="161" t="str">
        <f ca="1">IF(COUNTIF(fériés,E25)&gt;0,INDEX(Mfc!$C$2:$C$12,MATCH(E25,Mfc!$B$2:$B$12,0)),IF(WEEKDAY(E25,2)&gt;5,"week-end",""))</f>
        <v/>
      </c>
      <c r="G25" s="89">
        <v>22</v>
      </c>
      <c r="H25" s="88">
        <f t="shared" si="1"/>
        <v>42816</v>
      </c>
      <c r="I25" s="161" t="str">
        <f ca="1">IF(COUNTIF(fériés,H25)&gt;0,INDEX(Mfc!$C$2:$C$12,MATCH(H25,Mfc!$B$2:$B$12,0)),IF(WEEKDAY(H25,2)&gt;5,"week-end",""))</f>
        <v/>
      </c>
      <c r="J25" s="89">
        <v>22</v>
      </c>
      <c r="K25" s="88">
        <f t="shared" si="5"/>
        <v>42847</v>
      </c>
      <c r="L25" s="161" t="str">
        <f ca="1">IF(COUNTIF(fériés,K25)&gt;0,INDEX(Mfc!$C$2:$C$12,MATCH(K25,Mfc!$B$2:$B$12,0)),IF(WEEKDAY(K25,2)&gt;5,"week-end",""))</f>
        <v>week-end</v>
      </c>
      <c r="M25" s="89">
        <v>22</v>
      </c>
      <c r="N25" s="88">
        <f t="shared" si="2"/>
        <v>42877</v>
      </c>
      <c r="O25" s="161" t="str">
        <f ca="1">IF(COUNTIF(fériés,N25)&gt;0,INDEX(Mfc!$C$2:$C$12,MATCH(N25,Mfc!$B$2:$B$12,0)),IF(WEEKDAY(N25,2)&gt;5,"week-end",""))</f>
        <v/>
      </c>
      <c r="P25" s="89">
        <v>22</v>
      </c>
      <c r="Q25" s="88">
        <f t="shared" si="3"/>
        <v>42908</v>
      </c>
      <c r="R25" s="161" t="str">
        <f ca="1">IF(COUNTIF(fériés,Q25)&gt;0,INDEX(Mfc!$C$2:$C$12,MATCH(Q25,Mfc!$B$2:$B$12,0)),IF(WEEKDAY(Q25,2)&gt;5,"week-end",""))</f>
        <v/>
      </c>
      <c r="S25" s="87">
        <v>22</v>
      </c>
      <c r="T25" s="88">
        <f t="shared" si="11"/>
        <v>42938</v>
      </c>
      <c r="U25" s="161" t="str">
        <f ca="1">IF(COUNTIF(fériés,T25)&gt;0,INDEX(Mfc!$C$2:$C$12,MATCH(T25,Mfc!$B$2:$B$12,0)),IF(WEEKDAY(T25,2)&gt;5,"week-end",""))</f>
        <v>week-end</v>
      </c>
      <c r="V25" s="89">
        <v>22</v>
      </c>
      <c r="W25" s="88">
        <f t="shared" si="6"/>
        <v>42969</v>
      </c>
      <c r="X25" s="161" t="str">
        <f ca="1">IF(COUNTIF(fériés,W25)&gt;0,INDEX(Mfc!$C$2:$C$12,MATCH(W25,Mfc!$B$2:$B$12,0)),IF(WEEKDAY(W25,2)&gt;5,"week-end",""))</f>
        <v/>
      </c>
      <c r="Y25" s="89">
        <v>22</v>
      </c>
      <c r="Z25" s="88">
        <f t="shared" si="7"/>
        <v>43000</v>
      </c>
      <c r="AA25" s="161" t="str">
        <f ca="1">IF(COUNTIF(fériés,Z25)&gt;0,INDEX(Mfc!$C$2:$C$12,MATCH(Z25,Mfc!$B$2:$B$12,0)),IF(WEEKDAY(Z25,2)&gt;5,"week-end",""))</f>
        <v/>
      </c>
      <c r="AB25" s="89">
        <v>22</v>
      </c>
      <c r="AC25" s="88">
        <f t="shared" si="8"/>
        <v>43030</v>
      </c>
      <c r="AD25" s="161" t="str">
        <f ca="1">IF(COUNTIF(fériés,AC25)&gt;0,INDEX(Mfc!$C$2:$C$12,MATCH(AC25,Mfc!$B$2:$B$12,0)),IF(WEEKDAY(AC25,2)&gt;5,"week-end",""))</f>
        <v>week-end</v>
      </c>
      <c r="AE25" s="89">
        <v>22</v>
      </c>
      <c r="AF25" s="88">
        <f t="shared" si="9"/>
        <v>43061</v>
      </c>
      <c r="AG25" s="161" t="str">
        <f ca="1">IF(COUNTIF(fériés,AF25)&gt;0,INDEX(Mfc!$C$2:$C$12,MATCH(AF25,Mfc!$B$2:$B$12,0)),IF(WEEKDAY(AF25,2)&gt;5,"week-end",""))</f>
        <v/>
      </c>
      <c r="AH25" s="89">
        <v>22</v>
      </c>
      <c r="AI25" s="88">
        <f t="shared" si="10"/>
        <v>43091</v>
      </c>
      <c r="AJ25" s="161" t="str">
        <f ca="1">IF(COUNTIF(fériés,AI25)&gt;0,INDEX(Mfc!$C$2:$C$12,MATCH(AI25,Mfc!$B$2:$B$12,0)),IF(WEEKDAY(AI25,2)&gt;5,"week-end",""))</f>
        <v/>
      </c>
    </row>
    <row r="26" spans="1:36" ht="15.75">
      <c r="A26" s="87">
        <v>23</v>
      </c>
      <c r="B26" s="88">
        <f t="shared" si="4"/>
        <v>42758</v>
      </c>
      <c r="C26" s="161" t="str">
        <f ca="1">IF(COUNTIF(fériés,B26)&gt;0,INDEX(Mfc!$C$2:$C$12,MATCH(B26,Mfc!$B$2:$B$12,0)),IF(WEEKDAY(B26,2)&gt;5,"week-end",""))</f>
        <v/>
      </c>
      <c r="D26" s="89">
        <v>23</v>
      </c>
      <c r="E26" s="88">
        <f t="shared" si="0"/>
        <v>42789</v>
      </c>
      <c r="F26" s="161" t="str">
        <f ca="1">IF(COUNTIF(fériés,E26)&gt;0,INDEX(Mfc!$C$2:$C$12,MATCH(E26,Mfc!$B$2:$B$12,0)),IF(WEEKDAY(E26,2)&gt;5,"week-end",""))</f>
        <v/>
      </c>
      <c r="G26" s="89">
        <v>23</v>
      </c>
      <c r="H26" s="88">
        <f t="shared" si="1"/>
        <v>42817</v>
      </c>
      <c r="I26" s="161" t="str">
        <f ca="1">IF(COUNTIF(fériés,H26)&gt;0,INDEX(Mfc!$C$2:$C$12,MATCH(H26,Mfc!$B$2:$B$12,0)),IF(WEEKDAY(H26,2)&gt;5,"week-end",""))</f>
        <v/>
      </c>
      <c r="J26" s="89">
        <v>23</v>
      </c>
      <c r="K26" s="88">
        <f t="shared" si="5"/>
        <v>42848</v>
      </c>
      <c r="L26" s="161" t="str">
        <f ca="1">IF(COUNTIF(fériés,K26)&gt;0,INDEX(Mfc!$C$2:$C$12,MATCH(K26,Mfc!$B$2:$B$12,0)),IF(WEEKDAY(K26,2)&gt;5,"week-end",""))</f>
        <v>week-end</v>
      </c>
      <c r="M26" s="89">
        <v>23</v>
      </c>
      <c r="N26" s="88">
        <f t="shared" si="2"/>
        <v>42878</v>
      </c>
      <c r="O26" s="161" t="str">
        <f ca="1">IF(COUNTIF(fériés,N26)&gt;0,INDEX(Mfc!$C$2:$C$12,MATCH(N26,Mfc!$B$2:$B$12,0)),IF(WEEKDAY(N26,2)&gt;5,"week-end",""))</f>
        <v/>
      </c>
      <c r="P26" s="89">
        <v>23</v>
      </c>
      <c r="Q26" s="88">
        <f t="shared" si="3"/>
        <v>42909</v>
      </c>
      <c r="R26" s="161" t="str">
        <f ca="1">IF(COUNTIF(fériés,Q26)&gt;0,INDEX(Mfc!$C$2:$C$12,MATCH(Q26,Mfc!$B$2:$B$12,0)),IF(WEEKDAY(Q26,2)&gt;5,"week-end",""))</f>
        <v/>
      </c>
      <c r="S26" s="87">
        <v>23</v>
      </c>
      <c r="T26" s="88">
        <f t="shared" si="11"/>
        <v>42939</v>
      </c>
      <c r="U26" s="161" t="str">
        <f ca="1">IF(COUNTIF(fériés,T26)&gt;0,INDEX(Mfc!$C$2:$C$12,MATCH(T26,Mfc!$B$2:$B$12,0)),IF(WEEKDAY(T26,2)&gt;5,"week-end",""))</f>
        <v>week-end</v>
      </c>
      <c r="V26" s="89">
        <v>23</v>
      </c>
      <c r="W26" s="88">
        <f t="shared" si="6"/>
        <v>42970</v>
      </c>
      <c r="X26" s="161" t="str">
        <f ca="1">IF(COUNTIF(fériés,W26)&gt;0,INDEX(Mfc!$C$2:$C$12,MATCH(W26,Mfc!$B$2:$B$12,0)),IF(WEEKDAY(W26,2)&gt;5,"week-end",""))</f>
        <v/>
      </c>
      <c r="Y26" s="89">
        <v>23</v>
      </c>
      <c r="Z26" s="88">
        <f t="shared" si="7"/>
        <v>43001</v>
      </c>
      <c r="AA26" s="161" t="str">
        <f ca="1">IF(COUNTIF(fériés,Z26)&gt;0,INDEX(Mfc!$C$2:$C$12,MATCH(Z26,Mfc!$B$2:$B$12,0)),IF(WEEKDAY(Z26,2)&gt;5,"week-end",""))</f>
        <v>week-end</v>
      </c>
      <c r="AB26" s="89">
        <v>23</v>
      </c>
      <c r="AC26" s="88">
        <f t="shared" si="8"/>
        <v>43031</v>
      </c>
      <c r="AD26" s="161" t="str">
        <f ca="1">IF(COUNTIF(fériés,AC26)&gt;0,INDEX(Mfc!$C$2:$C$12,MATCH(AC26,Mfc!$B$2:$B$12,0)),IF(WEEKDAY(AC26,2)&gt;5,"week-end",""))</f>
        <v/>
      </c>
      <c r="AE26" s="89">
        <v>23</v>
      </c>
      <c r="AF26" s="88">
        <f t="shared" si="9"/>
        <v>43062</v>
      </c>
      <c r="AG26" s="161" t="str">
        <f ca="1">IF(COUNTIF(fériés,AF26)&gt;0,INDEX(Mfc!$C$2:$C$12,MATCH(AF26,Mfc!$B$2:$B$12,0)),IF(WEEKDAY(AF26,2)&gt;5,"week-end",""))</f>
        <v/>
      </c>
      <c r="AH26" s="89">
        <v>23</v>
      </c>
      <c r="AI26" s="88">
        <f t="shared" si="10"/>
        <v>43092</v>
      </c>
      <c r="AJ26" s="161" t="str">
        <f ca="1">IF(COUNTIF(fériés,AI26)&gt;0,INDEX(Mfc!$C$2:$C$12,MATCH(AI26,Mfc!$B$2:$B$12,0)),IF(WEEKDAY(AI26,2)&gt;5,"week-end",""))</f>
        <v>week-end</v>
      </c>
    </row>
    <row r="27" spans="1:36" ht="15.75">
      <c r="A27" s="87">
        <v>24</v>
      </c>
      <c r="B27" s="88">
        <f t="shared" si="4"/>
        <v>42759</v>
      </c>
      <c r="C27" s="161" t="str">
        <f ca="1">IF(COUNTIF(fériés,B27)&gt;0,INDEX(Mfc!$C$2:$C$12,MATCH(B27,Mfc!$B$2:$B$12,0)),IF(WEEKDAY(B27,2)&gt;5,"week-end",""))</f>
        <v/>
      </c>
      <c r="D27" s="89">
        <v>24</v>
      </c>
      <c r="E27" s="88">
        <f t="shared" si="0"/>
        <v>42790</v>
      </c>
      <c r="F27" s="161" t="str">
        <f ca="1">IF(COUNTIF(fériés,E27)&gt;0,INDEX(Mfc!$C$2:$C$12,MATCH(E27,Mfc!$B$2:$B$12,0)),IF(WEEKDAY(E27,2)&gt;5,"week-end",""))</f>
        <v/>
      </c>
      <c r="G27" s="89">
        <v>24</v>
      </c>
      <c r="H27" s="88">
        <f t="shared" si="1"/>
        <v>42818</v>
      </c>
      <c r="I27" s="161" t="str">
        <f ca="1">IF(COUNTIF(fériés,H27)&gt;0,INDEX(Mfc!$C$2:$C$12,MATCH(H27,Mfc!$B$2:$B$12,0)),IF(WEEKDAY(H27,2)&gt;5,"week-end",""))</f>
        <v/>
      </c>
      <c r="J27" s="89">
        <v>24</v>
      </c>
      <c r="K27" s="88">
        <f t="shared" si="5"/>
        <v>42849</v>
      </c>
      <c r="L27" s="161" t="str">
        <f ca="1">IF(COUNTIF(fériés,K27)&gt;0,INDEX(Mfc!$C$2:$C$12,MATCH(K27,Mfc!$B$2:$B$12,0)),IF(WEEKDAY(K27,2)&gt;5,"week-end",""))</f>
        <v/>
      </c>
      <c r="M27" s="89">
        <v>24</v>
      </c>
      <c r="N27" s="88">
        <f t="shared" si="2"/>
        <v>42879</v>
      </c>
      <c r="O27" s="161" t="str">
        <f ca="1">IF(COUNTIF(fériés,N27)&gt;0,INDEX(Mfc!$C$2:$C$12,MATCH(N27,Mfc!$B$2:$B$12,0)),IF(WEEKDAY(N27,2)&gt;5,"week-end",""))</f>
        <v/>
      </c>
      <c r="P27" s="89">
        <v>24</v>
      </c>
      <c r="Q27" s="88">
        <f t="shared" si="3"/>
        <v>42910</v>
      </c>
      <c r="R27" s="161" t="str">
        <f ca="1">IF(COUNTIF(fériés,Q27)&gt;0,INDEX(Mfc!$C$2:$C$12,MATCH(Q27,Mfc!$B$2:$B$12,0)),IF(WEEKDAY(Q27,2)&gt;5,"week-end",""))</f>
        <v>week-end</v>
      </c>
      <c r="S27" s="87">
        <v>24</v>
      </c>
      <c r="T27" s="88">
        <f t="shared" si="11"/>
        <v>42940</v>
      </c>
      <c r="U27" s="161" t="str">
        <f ca="1">IF(COUNTIF(fériés,T27)&gt;0,INDEX(Mfc!$C$2:$C$12,MATCH(T27,Mfc!$B$2:$B$12,0)),IF(WEEKDAY(T27,2)&gt;5,"week-end",""))</f>
        <v/>
      </c>
      <c r="V27" s="89">
        <v>24</v>
      </c>
      <c r="W27" s="88">
        <f t="shared" si="6"/>
        <v>42971</v>
      </c>
      <c r="X27" s="161" t="str">
        <f ca="1">IF(COUNTIF(fériés,W27)&gt;0,INDEX(Mfc!$C$2:$C$12,MATCH(W27,Mfc!$B$2:$B$12,0)),IF(WEEKDAY(W27,2)&gt;5,"week-end",""))</f>
        <v/>
      </c>
      <c r="Y27" s="89">
        <v>24</v>
      </c>
      <c r="Z27" s="88">
        <f t="shared" si="7"/>
        <v>43002</v>
      </c>
      <c r="AA27" s="161" t="str">
        <f ca="1">IF(COUNTIF(fériés,Z27)&gt;0,INDEX(Mfc!$C$2:$C$12,MATCH(Z27,Mfc!$B$2:$B$12,0)),IF(WEEKDAY(Z27,2)&gt;5,"week-end",""))</f>
        <v>week-end</v>
      </c>
      <c r="AB27" s="89">
        <v>24</v>
      </c>
      <c r="AC27" s="88">
        <f t="shared" si="8"/>
        <v>43032</v>
      </c>
      <c r="AD27" s="161" t="str">
        <f ca="1">IF(COUNTIF(fériés,AC27)&gt;0,INDEX(Mfc!$C$2:$C$12,MATCH(AC27,Mfc!$B$2:$B$12,0)),IF(WEEKDAY(AC27,2)&gt;5,"week-end",""))</f>
        <v/>
      </c>
      <c r="AE27" s="89">
        <v>24</v>
      </c>
      <c r="AF27" s="88">
        <f t="shared" si="9"/>
        <v>43063</v>
      </c>
      <c r="AG27" s="161" t="str">
        <f ca="1">IF(COUNTIF(fériés,AF27)&gt;0,INDEX(Mfc!$C$2:$C$12,MATCH(AF27,Mfc!$B$2:$B$12,0)),IF(WEEKDAY(AF27,2)&gt;5,"week-end",""))</f>
        <v/>
      </c>
      <c r="AH27" s="89">
        <v>24</v>
      </c>
      <c r="AI27" s="88">
        <f t="shared" si="10"/>
        <v>43093</v>
      </c>
      <c r="AJ27" s="161" t="str">
        <f ca="1">IF(COUNTIF(fériés,AI27)&gt;0,INDEX(Mfc!$C$2:$C$12,MATCH(AI27,Mfc!$B$2:$B$12,0)),IF(WEEKDAY(AI27,2)&gt;5,"week-end",""))</f>
        <v>week-end</v>
      </c>
    </row>
    <row r="28" spans="1:36" ht="15.75">
      <c r="A28" s="87">
        <v>25</v>
      </c>
      <c r="B28" s="88">
        <f t="shared" si="4"/>
        <v>42760</v>
      </c>
      <c r="C28" s="161" t="str">
        <f ca="1">IF(COUNTIF(fériés,B28)&gt;0,INDEX(Mfc!$C$2:$C$12,MATCH(B28,Mfc!$B$2:$B$12,0)),IF(WEEKDAY(B28,2)&gt;5,"week-end",""))</f>
        <v/>
      </c>
      <c r="D28" s="89">
        <v>25</v>
      </c>
      <c r="E28" s="88">
        <f t="shared" si="0"/>
        <v>42791</v>
      </c>
      <c r="F28" s="161" t="str">
        <f ca="1">IF(COUNTIF(fériés,E28)&gt;0,INDEX(Mfc!$C$2:$C$12,MATCH(E28,Mfc!$B$2:$B$12,0)),IF(WEEKDAY(E28,2)&gt;5,"week-end",""))</f>
        <v>week-end</v>
      </c>
      <c r="G28" s="89">
        <v>25</v>
      </c>
      <c r="H28" s="88">
        <f t="shared" si="1"/>
        <v>42819</v>
      </c>
      <c r="I28" s="161" t="str">
        <f ca="1">IF(COUNTIF(fériés,H28)&gt;0,INDEX(Mfc!$C$2:$C$12,MATCH(H28,Mfc!$B$2:$B$12,0)),IF(WEEKDAY(H28,2)&gt;5,"week-end",""))</f>
        <v>week-end</v>
      </c>
      <c r="J28" s="89">
        <v>25</v>
      </c>
      <c r="K28" s="88">
        <f t="shared" si="5"/>
        <v>42850</v>
      </c>
      <c r="L28" s="161" t="str">
        <f ca="1">IF(COUNTIF(fériés,K28)&gt;0,INDEX(Mfc!$C$2:$C$12,MATCH(K28,Mfc!$B$2:$B$12,0)),IF(WEEKDAY(K28,2)&gt;5,"week-end",""))</f>
        <v/>
      </c>
      <c r="M28" s="89">
        <v>25</v>
      </c>
      <c r="N28" s="88">
        <f t="shared" si="2"/>
        <v>42880</v>
      </c>
      <c r="O28" s="161" t="str">
        <f ca="1">IF(COUNTIF(fériés,N28)&gt;0,INDEX(Mfc!$C$2:$C$12,MATCH(N28,Mfc!$B$2:$B$12,0)),IF(WEEKDAY(N28,2)&gt;5,"week-end",""))</f>
        <v>Ascension</v>
      </c>
      <c r="P28" s="89">
        <v>25</v>
      </c>
      <c r="Q28" s="88">
        <f t="shared" si="3"/>
        <v>42911</v>
      </c>
      <c r="R28" s="161" t="str">
        <f ca="1">IF(COUNTIF(fériés,Q28)&gt;0,INDEX(Mfc!$C$2:$C$12,MATCH(Q28,Mfc!$B$2:$B$12,0)),IF(WEEKDAY(Q28,2)&gt;5,"week-end",""))</f>
        <v>week-end</v>
      </c>
      <c r="S28" s="87">
        <v>25</v>
      </c>
      <c r="T28" s="88">
        <f t="shared" si="11"/>
        <v>42941</v>
      </c>
      <c r="U28" s="161" t="str">
        <f ca="1">IF(COUNTIF(fériés,T28)&gt;0,INDEX(Mfc!$C$2:$C$12,MATCH(T28,Mfc!$B$2:$B$12,0)),IF(WEEKDAY(T28,2)&gt;5,"week-end",""))</f>
        <v/>
      </c>
      <c r="V28" s="89">
        <v>25</v>
      </c>
      <c r="W28" s="88">
        <f t="shared" si="6"/>
        <v>42972</v>
      </c>
      <c r="X28" s="161" t="str">
        <f ca="1">IF(COUNTIF(fériés,W28)&gt;0,INDEX(Mfc!$C$2:$C$12,MATCH(W28,Mfc!$B$2:$B$12,0)),IF(WEEKDAY(W28,2)&gt;5,"week-end",""))</f>
        <v/>
      </c>
      <c r="Y28" s="89">
        <v>25</v>
      </c>
      <c r="Z28" s="88">
        <f t="shared" si="7"/>
        <v>43003</v>
      </c>
      <c r="AA28" s="161" t="str">
        <f ca="1">IF(COUNTIF(fériés,Z28)&gt;0,INDEX(Mfc!$C$2:$C$12,MATCH(Z28,Mfc!$B$2:$B$12,0)),IF(WEEKDAY(Z28,2)&gt;5,"week-end",""))</f>
        <v/>
      </c>
      <c r="AB28" s="89">
        <v>25</v>
      </c>
      <c r="AC28" s="88">
        <f t="shared" si="8"/>
        <v>43033</v>
      </c>
      <c r="AD28" s="161" t="str">
        <f ca="1">IF(COUNTIF(fériés,AC28)&gt;0,INDEX(Mfc!$C$2:$C$12,MATCH(AC28,Mfc!$B$2:$B$12,0)),IF(WEEKDAY(AC28,2)&gt;5,"week-end",""))</f>
        <v/>
      </c>
      <c r="AE28" s="89">
        <v>25</v>
      </c>
      <c r="AF28" s="88">
        <f t="shared" si="9"/>
        <v>43064</v>
      </c>
      <c r="AG28" s="161" t="str">
        <f ca="1">IF(COUNTIF(fériés,AF28)&gt;0,INDEX(Mfc!$C$2:$C$12,MATCH(AF28,Mfc!$B$2:$B$12,0)),IF(WEEKDAY(AF28,2)&gt;5,"week-end",""))</f>
        <v>week-end</v>
      </c>
      <c r="AH28" s="89">
        <v>25</v>
      </c>
      <c r="AI28" s="88">
        <f t="shared" si="10"/>
        <v>43094</v>
      </c>
      <c r="AJ28" s="161" t="str">
        <f ca="1">IF(COUNTIF(fériés,AI28)&gt;0,INDEX(Mfc!$C$2:$C$12,MATCH(AI28,Mfc!$B$2:$B$12,0)),IF(WEEKDAY(AI28,2)&gt;5,"week-end",""))</f>
        <v>Noël</v>
      </c>
    </row>
    <row r="29" spans="1:36" ht="15.75">
      <c r="A29" s="87">
        <v>26</v>
      </c>
      <c r="B29" s="88">
        <f t="shared" si="4"/>
        <v>42761</v>
      </c>
      <c r="C29" s="161" t="str">
        <f ca="1">IF(COUNTIF(fériés,B29)&gt;0,INDEX(Mfc!$C$2:$C$12,MATCH(B29,Mfc!$B$2:$B$12,0)),IF(WEEKDAY(B29,2)&gt;5,"week-end",""))</f>
        <v/>
      </c>
      <c r="D29" s="89">
        <v>26</v>
      </c>
      <c r="E29" s="88">
        <f t="shared" si="0"/>
        <v>42792</v>
      </c>
      <c r="F29" s="161" t="str">
        <f ca="1">IF(COUNTIF(fériés,E29)&gt;0,INDEX(Mfc!$C$2:$C$12,MATCH(E29,Mfc!$B$2:$B$12,0)),IF(WEEKDAY(E29,2)&gt;5,"week-end",""))</f>
        <v>week-end</v>
      </c>
      <c r="G29" s="89">
        <v>26</v>
      </c>
      <c r="H29" s="88">
        <f t="shared" si="1"/>
        <v>42820</v>
      </c>
      <c r="I29" s="161" t="str">
        <f ca="1">IF(COUNTIF(fériés,H29)&gt;0,INDEX(Mfc!$C$2:$C$12,MATCH(H29,Mfc!$B$2:$B$12,0)),IF(WEEKDAY(H29,2)&gt;5,"week-end",""))</f>
        <v>week-end</v>
      </c>
      <c r="J29" s="89">
        <v>26</v>
      </c>
      <c r="K29" s="88">
        <f t="shared" si="5"/>
        <v>42851</v>
      </c>
      <c r="L29" s="161" t="str">
        <f ca="1">IF(COUNTIF(fériés,K29)&gt;0,INDEX(Mfc!$C$2:$C$12,MATCH(K29,Mfc!$B$2:$B$12,0)),IF(WEEKDAY(K29,2)&gt;5,"week-end",""))</f>
        <v/>
      </c>
      <c r="M29" s="89">
        <v>26</v>
      </c>
      <c r="N29" s="88">
        <f t="shared" si="2"/>
        <v>42881</v>
      </c>
      <c r="O29" s="161" t="str">
        <f ca="1">IF(COUNTIF(fériés,N29)&gt;0,INDEX(Mfc!$C$2:$C$12,MATCH(N29,Mfc!$B$2:$B$12,0)),IF(WEEKDAY(N29,2)&gt;5,"week-end",""))</f>
        <v/>
      </c>
      <c r="P29" s="89">
        <v>26</v>
      </c>
      <c r="Q29" s="88">
        <f t="shared" si="3"/>
        <v>42912</v>
      </c>
      <c r="R29" s="161" t="str">
        <f ca="1">IF(COUNTIF(fériés,Q29)&gt;0,INDEX(Mfc!$C$2:$C$12,MATCH(Q29,Mfc!$B$2:$B$12,0)),IF(WEEKDAY(Q29,2)&gt;5,"week-end",""))</f>
        <v/>
      </c>
      <c r="S29" s="87">
        <v>26</v>
      </c>
      <c r="T29" s="88">
        <f t="shared" si="11"/>
        <v>42942</v>
      </c>
      <c r="U29" s="161" t="str">
        <f ca="1">IF(COUNTIF(fériés,T29)&gt;0,INDEX(Mfc!$C$2:$C$12,MATCH(T29,Mfc!$B$2:$B$12,0)),IF(WEEKDAY(T29,2)&gt;5,"week-end",""))</f>
        <v/>
      </c>
      <c r="V29" s="89">
        <v>26</v>
      </c>
      <c r="W29" s="88">
        <f t="shared" si="6"/>
        <v>42973</v>
      </c>
      <c r="X29" s="161" t="str">
        <f ca="1">IF(COUNTIF(fériés,W29)&gt;0,INDEX(Mfc!$C$2:$C$12,MATCH(W29,Mfc!$B$2:$B$12,0)),IF(WEEKDAY(W29,2)&gt;5,"week-end",""))</f>
        <v>week-end</v>
      </c>
      <c r="Y29" s="89">
        <v>26</v>
      </c>
      <c r="Z29" s="88">
        <f t="shared" si="7"/>
        <v>43004</v>
      </c>
      <c r="AA29" s="161" t="str">
        <f ca="1">IF(COUNTIF(fériés,Z29)&gt;0,INDEX(Mfc!$C$2:$C$12,MATCH(Z29,Mfc!$B$2:$B$12,0)),IF(WEEKDAY(Z29,2)&gt;5,"week-end",""))</f>
        <v/>
      </c>
      <c r="AB29" s="89">
        <v>26</v>
      </c>
      <c r="AC29" s="88">
        <f t="shared" si="8"/>
        <v>43034</v>
      </c>
      <c r="AD29" s="161" t="str">
        <f ca="1">IF(COUNTIF(fériés,AC29)&gt;0,INDEX(Mfc!$C$2:$C$12,MATCH(AC29,Mfc!$B$2:$B$12,0)),IF(WEEKDAY(AC29,2)&gt;5,"week-end",""))</f>
        <v/>
      </c>
      <c r="AE29" s="89">
        <v>26</v>
      </c>
      <c r="AF29" s="88">
        <f t="shared" si="9"/>
        <v>43065</v>
      </c>
      <c r="AG29" s="161" t="str">
        <f ca="1">IF(COUNTIF(fériés,AF29)&gt;0,INDEX(Mfc!$C$2:$C$12,MATCH(AF29,Mfc!$B$2:$B$12,0)),IF(WEEKDAY(AF29,2)&gt;5,"week-end",""))</f>
        <v>week-end</v>
      </c>
      <c r="AH29" s="89">
        <v>26</v>
      </c>
      <c r="AI29" s="88">
        <f t="shared" si="10"/>
        <v>43095</v>
      </c>
      <c r="AJ29" s="161" t="str">
        <f ca="1">IF(COUNTIF(fériés,AI29)&gt;0,INDEX(Mfc!$C$2:$C$12,MATCH(AI29,Mfc!$B$2:$B$12,0)),IF(WEEKDAY(AI29,2)&gt;5,"week-end",""))</f>
        <v/>
      </c>
    </row>
    <row r="30" spans="1:36" ht="15.75">
      <c r="A30" s="87">
        <v>27</v>
      </c>
      <c r="B30" s="88">
        <f t="shared" si="4"/>
        <v>42762</v>
      </c>
      <c r="C30" s="161" t="str">
        <f ca="1">IF(COUNTIF(fériés,B30)&gt;0,INDEX(Mfc!$C$2:$C$12,MATCH(B30,Mfc!$B$2:$B$12,0)),IF(WEEKDAY(B30,2)&gt;5,"week-end",""))</f>
        <v/>
      </c>
      <c r="D30" s="89">
        <v>27</v>
      </c>
      <c r="E30" s="88">
        <f t="shared" si="0"/>
        <v>42793</v>
      </c>
      <c r="F30" s="161" t="str">
        <f ca="1">IF(COUNTIF(fériés,E30)&gt;0,INDEX(Mfc!$C$2:$C$12,MATCH(E30,Mfc!$B$2:$B$12,0)),IF(WEEKDAY(E30,2)&gt;5,"week-end",""))</f>
        <v/>
      </c>
      <c r="G30" s="89">
        <v>27</v>
      </c>
      <c r="H30" s="88">
        <f t="shared" si="1"/>
        <v>42821</v>
      </c>
      <c r="I30" s="161" t="str">
        <f ca="1">IF(COUNTIF(fériés,H30)&gt;0,INDEX(Mfc!$C$2:$C$12,MATCH(H30,Mfc!$B$2:$B$12,0)),IF(WEEKDAY(H30,2)&gt;5,"week-end",""))</f>
        <v/>
      </c>
      <c r="J30" s="89">
        <v>27</v>
      </c>
      <c r="K30" s="88">
        <f t="shared" si="5"/>
        <v>42852</v>
      </c>
      <c r="L30" s="161" t="str">
        <f ca="1">IF(COUNTIF(fériés,K30)&gt;0,INDEX(Mfc!$C$2:$C$12,MATCH(K30,Mfc!$B$2:$B$12,0)),IF(WEEKDAY(K30,2)&gt;5,"week-end",""))</f>
        <v/>
      </c>
      <c r="M30" s="89">
        <v>27</v>
      </c>
      <c r="N30" s="88">
        <f t="shared" si="2"/>
        <v>42882</v>
      </c>
      <c r="O30" s="161" t="str">
        <f ca="1">IF(COUNTIF(fériés,N30)&gt;0,INDEX(Mfc!$C$2:$C$12,MATCH(N30,Mfc!$B$2:$B$12,0)),IF(WEEKDAY(N30,2)&gt;5,"week-end",""))</f>
        <v>week-end</v>
      </c>
      <c r="P30" s="89">
        <v>27</v>
      </c>
      <c r="Q30" s="88">
        <f t="shared" si="3"/>
        <v>42913</v>
      </c>
      <c r="R30" s="161" t="str">
        <f ca="1">IF(COUNTIF(fériés,Q30)&gt;0,INDEX(Mfc!$C$2:$C$12,MATCH(Q30,Mfc!$B$2:$B$12,0)),IF(WEEKDAY(Q30,2)&gt;5,"week-end",""))</f>
        <v/>
      </c>
      <c r="S30" s="87">
        <v>27</v>
      </c>
      <c r="T30" s="88">
        <f t="shared" si="11"/>
        <v>42943</v>
      </c>
      <c r="U30" s="161" t="str">
        <f ca="1">IF(COUNTIF(fériés,T30)&gt;0,INDEX(Mfc!$C$2:$C$12,MATCH(T30,Mfc!$B$2:$B$12,0)),IF(WEEKDAY(T30,2)&gt;5,"week-end",""))</f>
        <v/>
      </c>
      <c r="V30" s="89">
        <v>27</v>
      </c>
      <c r="W30" s="88">
        <f t="shared" si="6"/>
        <v>42974</v>
      </c>
      <c r="X30" s="161" t="str">
        <f ca="1">IF(COUNTIF(fériés,W30)&gt;0,INDEX(Mfc!$C$2:$C$12,MATCH(W30,Mfc!$B$2:$B$12,0)),IF(WEEKDAY(W30,2)&gt;5,"week-end",""))</f>
        <v>week-end</v>
      </c>
      <c r="Y30" s="89">
        <v>27</v>
      </c>
      <c r="Z30" s="88">
        <f t="shared" si="7"/>
        <v>43005</v>
      </c>
      <c r="AA30" s="161" t="str">
        <f ca="1">IF(COUNTIF(fériés,Z30)&gt;0,INDEX(Mfc!$C$2:$C$12,MATCH(Z30,Mfc!$B$2:$B$12,0)),IF(WEEKDAY(Z30,2)&gt;5,"week-end",""))</f>
        <v/>
      </c>
      <c r="AB30" s="89">
        <v>27</v>
      </c>
      <c r="AC30" s="88">
        <f t="shared" si="8"/>
        <v>43035</v>
      </c>
      <c r="AD30" s="161" t="str">
        <f ca="1">IF(COUNTIF(fériés,AC30)&gt;0,INDEX(Mfc!$C$2:$C$12,MATCH(AC30,Mfc!$B$2:$B$12,0)),IF(WEEKDAY(AC30,2)&gt;5,"week-end",""))</f>
        <v/>
      </c>
      <c r="AE30" s="89">
        <v>27</v>
      </c>
      <c r="AF30" s="88">
        <f t="shared" si="9"/>
        <v>43066</v>
      </c>
      <c r="AG30" s="161" t="str">
        <f ca="1">IF(COUNTIF(fériés,AF30)&gt;0,INDEX(Mfc!$C$2:$C$12,MATCH(AF30,Mfc!$B$2:$B$12,0)),IF(WEEKDAY(AF30,2)&gt;5,"week-end",""))</f>
        <v/>
      </c>
      <c r="AH30" s="89">
        <v>27</v>
      </c>
      <c r="AI30" s="88">
        <f t="shared" si="10"/>
        <v>43096</v>
      </c>
      <c r="AJ30" s="161" t="str">
        <f ca="1">IF(COUNTIF(fériés,AI30)&gt;0,INDEX(Mfc!$C$2:$C$12,MATCH(AI30,Mfc!$B$2:$B$12,0)),IF(WEEKDAY(AI30,2)&gt;5,"week-end",""))</f>
        <v/>
      </c>
    </row>
    <row r="31" spans="1:36" ht="15.75">
      <c r="A31" s="87">
        <v>28</v>
      </c>
      <c r="B31" s="88">
        <f t="shared" si="4"/>
        <v>42763</v>
      </c>
      <c r="C31" s="161" t="str">
        <f ca="1">IF(COUNTIF(fériés,B31)&gt;0,INDEX(Mfc!$C$2:$C$12,MATCH(B31,Mfc!$B$2:$B$12,0)),IF(WEEKDAY(B31,2)&gt;5,"week-end",""))</f>
        <v>week-end</v>
      </c>
      <c r="D31" s="89">
        <v>28</v>
      </c>
      <c r="E31" s="88">
        <f t="shared" si="0"/>
        <v>42794</v>
      </c>
      <c r="F31" s="161" t="str">
        <f ca="1">IF(COUNTIF(fériés,E31)&gt;0,INDEX(Mfc!$C$2:$C$12,MATCH(E31,Mfc!$B$2:$B$12,0)),IF(WEEKDAY(E31,2)&gt;5,"week-end",""))</f>
        <v/>
      </c>
      <c r="G31" s="89">
        <v>28</v>
      </c>
      <c r="H31" s="88">
        <f t="shared" si="1"/>
        <v>42822</v>
      </c>
      <c r="I31" s="161" t="str">
        <f ca="1">IF(COUNTIF(fériés,H31)&gt;0,INDEX(Mfc!$C$2:$C$12,MATCH(H31,Mfc!$B$2:$B$12,0)),IF(WEEKDAY(H31,2)&gt;5,"week-end",""))</f>
        <v/>
      </c>
      <c r="J31" s="89">
        <v>28</v>
      </c>
      <c r="K31" s="88">
        <f t="shared" si="5"/>
        <v>42853</v>
      </c>
      <c r="L31" s="161" t="str">
        <f ca="1">IF(COUNTIF(fériés,K31)&gt;0,INDEX(Mfc!$C$2:$C$12,MATCH(K31,Mfc!$B$2:$B$12,0)),IF(WEEKDAY(K31,2)&gt;5,"week-end",""))</f>
        <v/>
      </c>
      <c r="M31" s="89">
        <v>28</v>
      </c>
      <c r="N31" s="88">
        <f t="shared" si="2"/>
        <v>42883</v>
      </c>
      <c r="O31" s="161" t="str">
        <f ca="1">IF(COUNTIF(fériés,N31)&gt;0,INDEX(Mfc!$C$2:$C$12,MATCH(N31,Mfc!$B$2:$B$12,0)),IF(WEEKDAY(N31,2)&gt;5,"week-end",""))</f>
        <v>week-end</v>
      </c>
      <c r="P31" s="89">
        <v>28</v>
      </c>
      <c r="Q31" s="88">
        <f t="shared" si="3"/>
        <v>42914</v>
      </c>
      <c r="R31" s="161" t="str">
        <f ca="1">IF(COUNTIF(fériés,Q31)&gt;0,INDEX(Mfc!$C$2:$C$12,MATCH(Q31,Mfc!$B$2:$B$12,0)),IF(WEEKDAY(Q31,2)&gt;5,"week-end",""))</f>
        <v/>
      </c>
      <c r="S31" s="87">
        <v>28</v>
      </c>
      <c r="T31" s="88">
        <f t="shared" si="11"/>
        <v>42944</v>
      </c>
      <c r="U31" s="161" t="str">
        <f ca="1">IF(COUNTIF(fériés,T31)&gt;0,INDEX(Mfc!$C$2:$C$12,MATCH(T31,Mfc!$B$2:$B$12,0)),IF(WEEKDAY(T31,2)&gt;5,"week-end",""))</f>
        <v/>
      </c>
      <c r="V31" s="89">
        <v>28</v>
      </c>
      <c r="W31" s="88">
        <f t="shared" si="6"/>
        <v>42975</v>
      </c>
      <c r="X31" s="161" t="str">
        <f ca="1">IF(COUNTIF(fériés,W31)&gt;0,INDEX(Mfc!$C$2:$C$12,MATCH(W31,Mfc!$B$2:$B$12,0)),IF(WEEKDAY(W31,2)&gt;5,"week-end",""))</f>
        <v/>
      </c>
      <c r="Y31" s="89">
        <v>28</v>
      </c>
      <c r="Z31" s="88">
        <f t="shared" si="7"/>
        <v>43006</v>
      </c>
      <c r="AA31" s="161" t="str">
        <f ca="1">IF(COUNTIF(fériés,Z31)&gt;0,INDEX(Mfc!$C$2:$C$12,MATCH(Z31,Mfc!$B$2:$B$12,0)),IF(WEEKDAY(Z31,2)&gt;5,"week-end",""))</f>
        <v/>
      </c>
      <c r="AB31" s="89">
        <v>28</v>
      </c>
      <c r="AC31" s="88">
        <f t="shared" si="8"/>
        <v>43036</v>
      </c>
      <c r="AD31" s="161" t="str">
        <f ca="1">IF(COUNTIF(fériés,AC31)&gt;0,INDEX(Mfc!$C$2:$C$12,MATCH(AC31,Mfc!$B$2:$B$12,0)),IF(WEEKDAY(AC31,2)&gt;5,"week-end",""))</f>
        <v>week-end</v>
      </c>
      <c r="AE31" s="89">
        <v>28</v>
      </c>
      <c r="AF31" s="88">
        <f t="shared" si="9"/>
        <v>43067</v>
      </c>
      <c r="AG31" s="161" t="str">
        <f ca="1">IF(COUNTIF(fériés,AF31)&gt;0,INDEX(Mfc!$C$2:$C$12,MATCH(AF31,Mfc!$B$2:$B$12,0)),IF(WEEKDAY(AF31,2)&gt;5,"week-end",""))</f>
        <v/>
      </c>
      <c r="AH31" s="89">
        <v>28</v>
      </c>
      <c r="AI31" s="88">
        <f t="shared" si="10"/>
        <v>43097</v>
      </c>
      <c r="AJ31" s="161" t="str">
        <f ca="1">IF(COUNTIF(fériés,AI31)&gt;0,INDEX(Mfc!$C$2:$C$12,MATCH(AI31,Mfc!$B$2:$B$12,0)),IF(WEEKDAY(AI31,2)&gt;5,"week-end",""))</f>
        <v/>
      </c>
    </row>
    <row r="32" spans="1:36" ht="15.75">
      <c r="A32" s="87">
        <v>29</v>
      </c>
      <c r="B32" s="88">
        <f t="shared" si="4"/>
        <v>42764</v>
      </c>
      <c r="C32" s="161" t="str">
        <f ca="1">IF(COUNTIF(fériés,B32)&gt;0,INDEX(Mfc!$C$2:$C$12,MATCH(B32,Mfc!$B$2:$B$12,0)),IF(WEEKDAY(B32,2)&gt;5,"week-end",""))</f>
        <v>week-end</v>
      </c>
      <c r="D32" s="90" t="str">
        <f>IF(MONTH(DATE($B$1,COLUMN()-2,ROW()-3))=2,DATE($B$1,COLUMN()-2,ROW()-3),"")</f>
        <v/>
      </c>
      <c r="E32" s="88" t="str">
        <f>IF(MONTH(DATE($B$1,COLUMN()-3,ROW()-3))=2,DATE($B$1,COLUMN()-3,ROW()-3),"")</f>
        <v/>
      </c>
      <c r="F32" s="161" t="e">
        <f ca="1">IF(COUNTIF(fériés,E32)&gt;0,INDEX(Mfc!$C$2:$C$12,MATCH(E32,Mfc!$B$2:$B$12,0)),IF(WEEKDAY(E32,2)&gt;5,"week-end",""))</f>
        <v>#VALUE!</v>
      </c>
      <c r="G32" s="89">
        <v>29</v>
      </c>
      <c r="H32" s="88">
        <f t="shared" si="1"/>
        <v>42823</v>
      </c>
      <c r="I32" s="161" t="str">
        <f ca="1">IF(COUNTIF(fériés,H32)&gt;0,INDEX(Mfc!$C$2:$C$12,MATCH(H32,Mfc!$B$2:$B$12,0)),IF(WEEKDAY(H32,2)&gt;5,"week-end",""))</f>
        <v/>
      </c>
      <c r="J32" s="89">
        <v>29</v>
      </c>
      <c r="K32" s="88">
        <f t="shared" si="5"/>
        <v>42854</v>
      </c>
      <c r="L32" s="161" t="str">
        <f ca="1">IF(COUNTIF(fériés,K32)&gt;0,INDEX(Mfc!$C$2:$C$12,MATCH(K32,Mfc!$B$2:$B$12,0)),IF(WEEKDAY(K32,2)&gt;5,"week-end",""))</f>
        <v>week-end</v>
      </c>
      <c r="M32" s="89">
        <v>29</v>
      </c>
      <c r="N32" s="88">
        <f t="shared" si="2"/>
        <v>42884</v>
      </c>
      <c r="O32" s="161" t="str">
        <f ca="1">IF(COUNTIF(fériés,N32)&gt;0,INDEX(Mfc!$C$2:$C$12,MATCH(N32,Mfc!$B$2:$B$12,0)),IF(WEEKDAY(N32,2)&gt;5,"week-end",""))</f>
        <v/>
      </c>
      <c r="P32" s="89">
        <v>29</v>
      </c>
      <c r="Q32" s="88">
        <f t="shared" si="3"/>
        <v>42915</v>
      </c>
      <c r="R32" s="161" t="str">
        <f ca="1">IF(COUNTIF(fériés,Q32)&gt;0,INDEX(Mfc!$C$2:$C$12,MATCH(Q32,Mfc!$B$2:$B$12,0)),IF(WEEKDAY(Q32,2)&gt;5,"week-end",""))</f>
        <v/>
      </c>
      <c r="S32" s="87">
        <v>29</v>
      </c>
      <c r="T32" s="88">
        <f t="shared" si="11"/>
        <v>42945</v>
      </c>
      <c r="U32" s="161" t="str">
        <f ca="1">IF(COUNTIF(fériés,T32)&gt;0,INDEX(Mfc!$C$2:$C$12,MATCH(T32,Mfc!$B$2:$B$12,0)),IF(WEEKDAY(T32,2)&gt;5,"week-end",""))</f>
        <v>week-end</v>
      </c>
      <c r="V32" s="89">
        <v>29</v>
      </c>
      <c r="W32" s="88">
        <f t="shared" si="6"/>
        <v>42976</v>
      </c>
      <c r="X32" s="161" t="str">
        <f ca="1">IF(COUNTIF(fériés,W32)&gt;0,INDEX(Mfc!$C$2:$C$12,MATCH(W32,Mfc!$B$2:$B$12,0)),IF(WEEKDAY(W32,2)&gt;5,"week-end",""))</f>
        <v/>
      </c>
      <c r="Y32" s="89">
        <v>29</v>
      </c>
      <c r="Z32" s="88">
        <f t="shared" si="7"/>
        <v>43007</v>
      </c>
      <c r="AA32" s="161" t="str">
        <f ca="1">IF(COUNTIF(fériés,Z32)&gt;0,INDEX(Mfc!$C$2:$C$12,MATCH(Z32,Mfc!$B$2:$B$12,0)),IF(WEEKDAY(Z32,2)&gt;5,"week-end",""))</f>
        <v/>
      </c>
      <c r="AB32" s="89">
        <v>29</v>
      </c>
      <c r="AC32" s="88">
        <f t="shared" si="8"/>
        <v>43037</v>
      </c>
      <c r="AD32" s="161" t="str">
        <f ca="1">IF(COUNTIF(fériés,AC32)&gt;0,INDEX(Mfc!$C$2:$C$12,MATCH(AC32,Mfc!$B$2:$B$12,0)),IF(WEEKDAY(AC32,2)&gt;5,"week-end",""))</f>
        <v>week-end</v>
      </c>
      <c r="AE32" s="89">
        <v>29</v>
      </c>
      <c r="AF32" s="88">
        <f t="shared" si="9"/>
        <v>43068</v>
      </c>
      <c r="AG32" s="161" t="str">
        <f ca="1">IF(COUNTIF(fériés,AF32)&gt;0,INDEX(Mfc!$C$2:$C$12,MATCH(AF32,Mfc!$B$2:$B$12,0)),IF(WEEKDAY(AF32,2)&gt;5,"week-end",""))</f>
        <v/>
      </c>
      <c r="AH32" s="89">
        <v>29</v>
      </c>
      <c r="AI32" s="88">
        <f t="shared" si="10"/>
        <v>43098</v>
      </c>
      <c r="AJ32" s="161" t="str">
        <f ca="1">IF(COUNTIF(fériés,AI32)&gt;0,INDEX(Mfc!$C$2:$C$12,MATCH(AI32,Mfc!$B$2:$B$12,0)),IF(WEEKDAY(AI32,2)&gt;5,"week-end",""))</f>
        <v/>
      </c>
    </row>
    <row r="33" spans="1:256" ht="15.75">
      <c r="A33" s="87">
        <v>30</v>
      </c>
      <c r="B33" s="88">
        <f t="shared" si="4"/>
        <v>42765</v>
      </c>
      <c r="C33" s="161" t="str">
        <f ca="1">IF(COUNTIF(fériés,B33)&gt;0,INDEX(Mfc!$C$2:$C$12,MATCH(B33,Mfc!$B$2:$B$12,0)),IF(WEEKDAY(B33,2)&gt;5,"week-end",""))</f>
        <v/>
      </c>
      <c r="D33" s="88"/>
      <c r="E33" s="88"/>
      <c r="F33" s="161" t="str">
        <f ca="1">IF(COUNTIF(fériés,E33)&gt;0,INDEX(Mfc!$C$2:$C$12,MATCH(E33,Mfc!$B$2:$B$12,0)),IF(WEEKDAY(E33,2)&gt;5,"week-end",""))</f>
        <v>week-end</v>
      </c>
      <c r="G33" s="89">
        <v>30</v>
      </c>
      <c r="H33" s="88">
        <f t="shared" si="1"/>
        <v>42824</v>
      </c>
      <c r="I33" s="161" t="str">
        <f ca="1">IF(COUNTIF(fériés,H33)&gt;0,INDEX(Mfc!$C$2:$C$12,MATCH(H33,Mfc!$B$2:$B$12,0)),IF(WEEKDAY(H33,2)&gt;5,"week-end",""))</f>
        <v/>
      </c>
      <c r="J33" s="89">
        <v>30</v>
      </c>
      <c r="K33" s="88">
        <f t="shared" si="5"/>
        <v>42855</v>
      </c>
      <c r="L33" s="161" t="str">
        <f ca="1">IF(COUNTIF(fériés,K33)&gt;0,INDEX(Mfc!$C$2:$C$12,MATCH(K33,Mfc!$B$2:$B$12,0)),IF(WEEKDAY(K33,2)&gt;5,"week-end",""))</f>
        <v>week-end</v>
      </c>
      <c r="M33" s="89">
        <v>30</v>
      </c>
      <c r="N33" s="88">
        <f t="shared" si="2"/>
        <v>42885</v>
      </c>
      <c r="O33" s="161" t="str">
        <f ca="1">IF(COUNTIF(fériés,N33)&gt;0,INDEX(Mfc!$C$2:$C$12,MATCH(N33,Mfc!$B$2:$B$12,0)),IF(WEEKDAY(N33,2)&gt;5,"week-end",""))</f>
        <v/>
      </c>
      <c r="P33" s="89">
        <v>30</v>
      </c>
      <c r="Q33" s="88">
        <f t="shared" si="3"/>
        <v>42916</v>
      </c>
      <c r="R33" s="161" t="str">
        <f ca="1">IF(COUNTIF(fériés,Q33)&gt;0,INDEX(Mfc!$C$2:$C$12,MATCH(Q33,Mfc!$B$2:$B$12,0)),IF(WEEKDAY(Q33,2)&gt;5,"week-end",""))</f>
        <v/>
      </c>
      <c r="S33" s="87">
        <v>30</v>
      </c>
      <c r="T33" s="88">
        <f t="shared" si="11"/>
        <v>42946</v>
      </c>
      <c r="U33" s="161" t="str">
        <f ca="1">IF(COUNTIF(fériés,T33)&gt;0,INDEX(Mfc!$C$2:$C$12,MATCH(T33,Mfc!$B$2:$B$12,0)),IF(WEEKDAY(T33,2)&gt;5,"week-end",""))</f>
        <v>week-end</v>
      </c>
      <c r="V33" s="89">
        <v>30</v>
      </c>
      <c r="W33" s="88">
        <f t="shared" si="6"/>
        <v>42977</v>
      </c>
      <c r="X33" s="161" t="str">
        <f ca="1">IF(COUNTIF(fériés,W33)&gt;0,INDEX(Mfc!$C$2:$C$12,MATCH(W33,Mfc!$B$2:$B$12,0)),IF(WEEKDAY(W33,2)&gt;5,"week-end",""))</f>
        <v/>
      </c>
      <c r="Y33" s="89">
        <v>30</v>
      </c>
      <c r="Z33" s="88">
        <f t="shared" si="7"/>
        <v>43008</v>
      </c>
      <c r="AA33" s="161" t="str">
        <f ca="1">IF(COUNTIF(fériés,Z33)&gt;0,INDEX(Mfc!$C$2:$C$12,MATCH(Z33,Mfc!$B$2:$B$12,0)),IF(WEEKDAY(Z33,2)&gt;5,"week-end",""))</f>
        <v>week-end</v>
      </c>
      <c r="AB33" s="89">
        <v>30</v>
      </c>
      <c r="AC33" s="88">
        <f t="shared" si="8"/>
        <v>43038</v>
      </c>
      <c r="AD33" s="161" t="str">
        <f ca="1">IF(COUNTIF(fériés,AC33)&gt;0,INDEX(Mfc!$C$2:$C$12,MATCH(AC33,Mfc!$B$2:$B$12,0)),IF(WEEKDAY(AC33,2)&gt;5,"week-end",""))</f>
        <v/>
      </c>
      <c r="AE33" s="89">
        <v>30</v>
      </c>
      <c r="AF33" s="88">
        <f t="shared" si="9"/>
        <v>43069</v>
      </c>
      <c r="AG33" s="161" t="str">
        <f ca="1">IF(COUNTIF(fériés,AF33)&gt;0,INDEX(Mfc!$C$2:$C$12,MATCH(AF33,Mfc!$B$2:$B$12,0)),IF(WEEKDAY(AF33,2)&gt;5,"week-end",""))</f>
        <v/>
      </c>
      <c r="AH33" s="89">
        <v>30</v>
      </c>
      <c r="AI33" s="88">
        <f t="shared" si="10"/>
        <v>43099</v>
      </c>
      <c r="AJ33" s="161" t="str">
        <f ca="1">IF(COUNTIF(fériés,AI33)&gt;0,INDEX(Mfc!$C$2:$C$12,MATCH(AI33,Mfc!$B$2:$B$12,0)),IF(WEEKDAY(AI33,2)&gt;5,"week-end",""))</f>
        <v>week-end</v>
      </c>
    </row>
    <row r="34" spans="1:256" ht="16.5" thickBot="1">
      <c r="A34" s="91">
        <v>31</v>
      </c>
      <c r="B34" s="92">
        <f t="shared" si="4"/>
        <v>42766</v>
      </c>
      <c r="C34" s="161" t="str">
        <f ca="1">IF(COUNTIF(fériés,B34)&gt;0,INDEX(Mfc!$C$2:$C$12,MATCH(B34,Mfc!$B$2:$B$12,0)),IF(WEEKDAY(B34,2)&gt;5,"week-end",""))</f>
        <v/>
      </c>
      <c r="D34" s="92"/>
      <c r="E34" s="92"/>
      <c r="F34" s="161" t="str">
        <f ca="1">IF(COUNTIF(fériés,E34)&gt;0,INDEX(Mfc!$C$2:$C$12,MATCH(E34,Mfc!$B$2:$B$12,0)),IF(WEEKDAY(E34,2)&gt;5,"week-end",""))</f>
        <v>week-end</v>
      </c>
      <c r="G34" s="93">
        <v>31</v>
      </c>
      <c r="H34" s="92">
        <f t="shared" si="1"/>
        <v>42825</v>
      </c>
      <c r="I34" s="161" t="str">
        <f ca="1">IF(COUNTIF(fériés,H34)&gt;0,INDEX(Mfc!$C$2:$C$12,MATCH(H34,Mfc!$B$2:$B$12,0)),IF(WEEKDAY(H34,2)&gt;5,"week-end",""))</f>
        <v/>
      </c>
      <c r="J34" s="93"/>
      <c r="K34" s="92"/>
      <c r="L34" s="161" t="str">
        <f ca="1">IF(COUNTIF(fériés,K34)&gt;0,INDEX(Mfc!$C$2:$C$12,MATCH(K34,Mfc!$B$2:$B$12,0)),IF(WEEKDAY(K34,2)&gt;5,"week-end",""))</f>
        <v>week-end</v>
      </c>
      <c r="M34" s="93">
        <v>31</v>
      </c>
      <c r="N34" s="92">
        <f t="shared" si="2"/>
        <v>42886</v>
      </c>
      <c r="O34" s="161" t="str">
        <f ca="1">IF(COUNTIF(fériés,N34)&gt;0,INDEX(Mfc!$C$2:$C$12,MATCH(N34,Mfc!$B$2:$B$12,0)),IF(WEEKDAY(N34,2)&gt;5,"week-end",""))</f>
        <v/>
      </c>
      <c r="P34" s="93"/>
      <c r="Q34" s="92"/>
      <c r="R34" s="161" t="str">
        <f ca="1">IF(COUNTIF(fériés,Q34)&gt;0,INDEX(Mfc!$C$2:$C$12,MATCH(Q34,Mfc!$B$2:$B$12,0)),IF(WEEKDAY(Q34,2)&gt;5,"week-end",""))</f>
        <v>week-end</v>
      </c>
      <c r="S34" s="91">
        <v>31</v>
      </c>
      <c r="T34" s="92">
        <f t="shared" si="11"/>
        <v>42947</v>
      </c>
      <c r="U34" s="161" t="str">
        <f ca="1">IF(COUNTIF(fériés,T34)&gt;0,INDEX(Mfc!$C$2:$C$12,MATCH(T34,Mfc!$B$2:$B$12,0)),IF(WEEKDAY(T34,2)&gt;5,"week-end",""))</f>
        <v/>
      </c>
      <c r="V34" s="93">
        <v>31</v>
      </c>
      <c r="W34" s="92">
        <f t="shared" si="6"/>
        <v>42978</v>
      </c>
      <c r="X34" s="161" t="str">
        <f ca="1">IF(COUNTIF(fériés,W34)&gt;0,INDEX(Mfc!$C$2:$C$12,MATCH(W34,Mfc!$B$2:$B$12,0)),IF(WEEKDAY(W34,2)&gt;5,"week-end",""))</f>
        <v/>
      </c>
      <c r="Y34" s="93"/>
      <c r="Z34" s="92"/>
      <c r="AA34" s="161" t="str">
        <f ca="1">IF(COUNTIF(fériés,Z34)&gt;0,INDEX(Mfc!$C$2:$C$12,MATCH(Z34,Mfc!$B$2:$B$12,0)),IF(WEEKDAY(Z34,2)&gt;5,"week-end",""))</f>
        <v>week-end</v>
      </c>
      <c r="AB34" s="93">
        <v>31</v>
      </c>
      <c r="AC34" s="92">
        <f t="shared" si="8"/>
        <v>43039</v>
      </c>
      <c r="AD34" s="161" t="str">
        <f ca="1">IF(COUNTIF(fériés,AC34)&gt;0,INDEX(Mfc!$C$2:$C$12,MATCH(AC34,Mfc!$B$2:$B$12,0)),IF(WEEKDAY(AC34,2)&gt;5,"week-end",""))</f>
        <v/>
      </c>
      <c r="AE34" s="93"/>
      <c r="AF34" s="92"/>
      <c r="AG34" s="161" t="str">
        <f ca="1">IF(COUNTIF(fériés,AF34)&gt;0,INDEX(Mfc!$C$2:$C$12,MATCH(AF34,Mfc!$B$2:$B$12,0)),IF(WEEKDAY(AF34,2)&gt;5,"week-end",""))</f>
        <v>week-end</v>
      </c>
      <c r="AH34" s="93">
        <v>31</v>
      </c>
      <c r="AI34" s="92">
        <f t="shared" si="10"/>
        <v>43100</v>
      </c>
      <c r="AJ34" s="161" t="str">
        <f ca="1">IF(COUNTIF(fériés,AI34)&gt;0,INDEX(Mfc!$C$2:$C$12,MATCH(AI34,Mfc!$B$2:$B$12,0)),IF(WEEKDAY(AI34,2)&gt;5,"week-end",""))</f>
        <v>week-end</v>
      </c>
    </row>
    <row r="35" spans="1:256" s="110" customFormat="1">
      <c r="A35" s="14"/>
      <c r="B35" s="14"/>
      <c r="C35" s="108"/>
      <c r="D35" s="14"/>
      <c r="E35" s="14"/>
      <c r="F35" s="108"/>
      <c r="G35" s="14"/>
      <c r="H35" s="14"/>
      <c r="I35" s="108"/>
      <c r="J35" s="14"/>
      <c r="K35" s="14"/>
      <c r="L35" s="108"/>
      <c r="M35" s="14"/>
      <c r="N35" s="14"/>
      <c r="O35" s="108"/>
      <c r="P35" s="14"/>
      <c r="Q35" s="14"/>
      <c r="R35" s="108"/>
      <c r="S35" s="109"/>
    </row>
    <row r="36" spans="1:256" s="110" customFormat="1">
      <c r="B36" s="14"/>
      <c r="C36" s="111"/>
      <c r="D36" s="14"/>
      <c r="E36" s="14"/>
      <c r="F36" s="111"/>
      <c r="G36" s="14"/>
      <c r="H36" s="14"/>
      <c r="I36" s="111"/>
      <c r="J36" s="14"/>
      <c r="K36" s="14"/>
      <c r="L36" s="111"/>
      <c r="M36" s="14"/>
      <c r="N36" s="14"/>
      <c r="O36" s="111"/>
      <c r="P36" s="14"/>
      <c r="Q36" s="14"/>
      <c r="R36" s="111"/>
      <c r="S36" s="14"/>
    </row>
    <row r="37" spans="1:256" s="110" customFormat="1">
      <c r="B37" s="14"/>
      <c r="C37" s="111"/>
      <c r="D37" s="14"/>
      <c r="E37" s="14"/>
      <c r="F37" s="111"/>
      <c r="G37" s="14"/>
      <c r="H37" s="14"/>
      <c r="I37" s="111"/>
      <c r="J37" s="14"/>
      <c r="K37" s="14"/>
      <c r="L37" s="111"/>
      <c r="M37" s="14"/>
      <c r="N37" s="14"/>
      <c r="O37" s="111"/>
      <c r="P37" s="14"/>
      <c r="Q37" s="14"/>
      <c r="R37" s="111"/>
      <c r="S37" s="112"/>
    </row>
    <row r="38" spans="1:256" s="110" customFormat="1">
      <c r="C38" s="14"/>
      <c r="D38" s="111"/>
      <c r="E38" s="14"/>
      <c r="F38" s="111"/>
      <c r="G38" s="14"/>
      <c r="H38" s="111"/>
      <c r="I38" s="14"/>
      <c r="J38" s="111"/>
      <c r="K38" s="14"/>
      <c r="L38" s="111"/>
      <c r="N38" s="112"/>
    </row>
    <row r="39" spans="1:256" s="100" customFormat="1">
      <c r="A39" s="110"/>
      <c r="B39" s="164"/>
      <c r="C39" s="164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13"/>
    </row>
    <row r="40" spans="1:256" s="100" customFormat="1">
      <c r="B40" s="164"/>
      <c r="C40" s="164"/>
      <c r="D40" s="102"/>
      <c r="H40" s="8"/>
      <c r="J40" s="13"/>
      <c r="K40" s="13"/>
      <c r="L40" s="13"/>
      <c r="M40" s="13"/>
      <c r="Q40" s="114"/>
      <c r="R40" s="115"/>
    </row>
    <row r="41" spans="1:256" s="119" customFormat="1" ht="15">
      <c r="A41" s="100"/>
      <c r="B41" s="116"/>
      <c r="C41" s="13"/>
      <c r="D41" s="100"/>
      <c r="E41" s="102"/>
      <c r="F41" s="16"/>
      <c r="G41" s="13"/>
      <c r="H41" s="16"/>
      <c r="I41" s="13"/>
      <c r="J41" s="13"/>
      <c r="K41" s="13"/>
      <c r="L41" s="16"/>
      <c r="M41" s="13"/>
      <c r="N41" s="100"/>
      <c r="O41" s="100"/>
      <c r="P41" s="100"/>
      <c r="Q41" s="117"/>
      <c r="R41" s="118"/>
      <c r="S41" s="101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100"/>
      <c r="BQ41" s="100"/>
      <c r="BR41" s="100"/>
      <c r="BS41" s="100"/>
      <c r="BT41" s="100"/>
      <c r="BU41" s="100"/>
      <c r="BV41" s="100"/>
      <c r="BW41" s="100"/>
      <c r="BX41" s="100"/>
      <c r="BY41" s="100"/>
      <c r="BZ41" s="100"/>
      <c r="CA41" s="100"/>
      <c r="CB41" s="100"/>
      <c r="CC41" s="100"/>
      <c r="CD41" s="100"/>
      <c r="CE41" s="100"/>
      <c r="CF41" s="100"/>
      <c r="CG41" s="100"/>
      <c r="CH41" s="100"/>
      <c r="CI41" s="100"/>
      <c r="CJ41" s="100"/>
      <c r="CK41" s="100"/>
      <c r="CL41" s="100"/>
      <c r="CM41" s="100"/>
      <c r="CN41" s="100"/>
      <c r="CO41" s="100"/>
      <c r="CP41" s="100"/>
      <c r="CQ41" s="100"/>
      <c r="CR41" s="100"/>
      <c r="CS41" s="100"/>
      <c r="CT41" s="100"/>
      <c r="CU41" s="100"/>
      <c r="CV41" s="100"/>
      <c r="CW41" s="100"/>
      <c r="CX41" s="100"/>
      <c r="CY41" s="100"/>
      <c r="CZ41" s="100"/>
      <c r="DA41" s="100"/>
      <c r="DB41" s="100"/>
      <c r="DC41" s="100"/>
      <c r="DD41" s="100"/>
      <c r="DE41" s="100"/>
      <c r="DF41" s="100"/>
      <c r="DG41" s="100"/>
      <c r="DH41" s="100"/>
      <c r="DI41" s="100"/>
      <c r="DJ41" s="100"/>
      <c r="DK41" s="100"/>
      <c r="DL41" s="100"/>
      <c r="DM41" s="100"/>
      <c r="DN41" s="100"/>
      <c r="DO41" s="100"/>
      <c r="DP41" s="100"/>
      <c r="DQ41" s="100"/>
      <c r="DR41" s="100"/>
      <c r="DS41" s="100"/>
      <c r="DT41" s="100"/>
      <c r="DU41" s="100"/>
      <c r="DV41" s="100"/>
      <c r="DW41" s="100"/>
      <c r="DX41" s="100"/>
      <c r="DY41" s="100"/>
      <c r="DZ41" s="100"/>
      <c r="EA41" s="100"/>
      <c r="EB41" s="100"/>
      <c r="EC41" s="100"/>
      <c r="ED41" s="100"/>
      <c r="EE41" s="100"/>
      <c r="EF41" s="100"/>
      <c r="EG41" s="100"/>
      <c r="EH41" s="100"/>
      <c r="EI41" s="100"/>
      <c r="EJ41" s="100"/>
      <c r="EK41" s="100"/>
      <c r="EL41" s="100"/>
      <c r="EM41" s="100"/>
      <c r="EN41" s="100"/>
      <c r="EO41" s="100"/>
      <c r="EP41" s="100"/>
      <c r="EQ41" s="100"/>
      <c r="ER41" s="100"/>
      <c r="ES41" s="100"/>
      <c r="ET41" s="100"/>
      <c r="EU41" s="100"/>
      <c r="EV41" s="100"/>
      <c r="EW41" s="100"/>
      <c r="EX41" s="100"/>
      <c r="EY41" s="100"/>
      <c r="EZ41" s="100"/>
      <c r="FA41" s="100"/>
      <c r="FB41" s="100"/>
      <c r="FC41" s="100"/>
      <c r="FD41" s="100"/>
      <c r="FE41" s="100"/>
      <c r="FF41" s="100"/>
      <c r="FG41" s="100"/>
      <c r="FH41" s="100"/>
      <c r="FI41" s="100"/>
      <c r="FJ41" s="100"/>
      <c r="FK41" s="100"/>
      <c r="FL41" s="100"/>
      <c r="FM41" s="100"/>
      <c r="FN41" s="100"/>
      <c r="FO41" s="100"/>
      <c r="FP41" s="100"/>
      <c r="FQ41" s="100"/>
      <c r="FR41" s="100"/>
      <c r="FS41" s="100"/>
      <c r="FT41" s="100"/>
      <c r="FU41" s="100"/>
      <c r="FV41" s="100"/>
      <c r="FW41" s="100"/>
      <c r="FX41" s="100"/>
      <c r="FY41" s="100"/>
      <c r="FZ41" s="100"/>
      <c r="GA41" s="100"/>
      <c r="GB41" s="100"/>
      <c r="GC41" s="100"/>
      <c r="GD41" s="100"/>
      <c r="GE41" s="100"/>
      <c r="GF41" s="100"/>
      <c r="GG41" s="100"/>
      <c r="GH41" s="100"/>
      <c r="GI41" s="100"/>
      <c r="GJ41" s="100"/>
      <c r="GK41" s="100"/>
      <c r="GL41" s="100"/>
      <c r="GM41" s="100"/>
      <c r="GN41" s="100"/>
      <c r="GO41" s="100"/>
      <c r="GP41" s="100"/>
      <c r="GQ41" s="100"/>
      <c r="GR41" s="100"/>
      <c r="GS41" s="100"/>
      <c r="GT41" s="100"/>
      <c r="GU41" s="100"/>
      <c r="GV41" s="100"/>
      <c r="GW41" s="100"/>
      <c r="GX41" s="100"/>
      <c r="GY41" s="100"/>
      <c r="GZ41" s="100"/>
      <c r="HA41" s="100"/>
      <c r="HB41" s="100"/>
      <c r="HC41" s="100"/>
      <c r="HD41" s="100"/>
      <c r="HE41" s="100"/>
      <c r="HF41" s="100"/>
      <c r="HG41" s="100"/>
      <c r="HH41" s="100"/>
      <c r="HI41" s="100"/>
      <c r="HJ41" s="100"/>
      <c r="HK41" s="100"/>
      <c r="HL41" s="100"/>
      <c r="HM41" s="100"/>
      <c r="HN41" s="100"/>
      <c r="HO41" s="100"/>
      <c r="HP41" s="100"/>
      <c r="HQ41" s="100"/>
      <c r="HR41" s="100"/>
      <c r="HS41" s="100"/>
      <c r="HT41" s="100"/>
      <c r="HU41" s="100"/>
      <c r="HV41" s="100"/>
      <c r="HW41" s="100"/>
      <c r="HX41" s="100"/>
      <c r="HY41" s="100"/>
      <c r="HZ41" s="100"/>
      <c r="IA41" s="100"/>
      <c r="IB41" s="100"/>
      <c r="IC41" s="100"/>
      <c r="ID41" s="100"/>
      <c r="IE41" s="100"/>
      <c r="IF41" s="100"/>
      <c r="IG41" s="100"/>
      <c r="IH41" s="100"/>
      <c r="II41" s="100"/>
      <c r="IJ41" s="100"/>
      <c r="IK41" s="100"/>
      <c r="IL41" s="100"/>
      <c r="IM41" s="100"/>
      <c r="IN41" s="100"/>
      <c r="IO41" s="100"/>
      <c r="IP41" s="100"/>
      <c r="IQ41" s="100"/>
      <c r="IR41" s="100"/>
      <c r="IS41" s="100"/>
      <c r="IT41" s="100"/>
      <c r="IU41" s="100"/>
      <c r="IV41" s="100"/>
    </row>
    <row r="42" spans="1:256" s="100" customFormat="1">
      <c r="B42" s="120"/>
      <c r="C42" s="11"/>
      <c r="D42" s="9"/>
      <c r="E42" s="120"/>
      <c r="F42" s="11"/>
      <c r="G42" s="11"/>
      <c r="H42" s="121"/>
      <c r="I42" s="122"/>
      <c r="J42" s="11"/>
      <c r="K42" s="121"/>
      <c r="L42" s="122"/>
      <c r="M42" s="9"/>
      <c r="N42" s="123"/>
      <c r="O42" s="124"/>
      <c r="Q42" s="125"/>
      <c r="R42" s="118"/>
      <c r="S42" s="101"/>
    </row>
    <row r="43" spans="1:256" s="100" customFormat="1">
      <c r="B43" s="11"/>
      <c r="C43" s="11"/>
      <c r="D43" s="11"/>
      <c r="E43" s="11"/>
      <c r="F43" s="11"/>
      <c r="G43" s="11"/>
      <c r="H43" s="11"/>
      <c r="I43" s="9"/>
      <c r="J43" s="9"/>
      <c r="K43" s="11"/>
      <c r="L43" s="11"/>
      <c r="M43" s="11"/>
      <c r="Q43" s="117"/>
      <c r="R43" s="118"/>
    </row>
    <row r="44" spans="1:256" s="100" customFormat="1">
      <c r="B44" s="126"/>
      <c r="C44" s="120"/>
      <c r="D44" s="11"/>
      <c r="E44" s="11"/>
      <c r="F44" s="120"/>
      <c r="G44" s="9"/>
      <c r="H44" s="11"/>
      <c r="I44" s="127"/>
      <c r="J44" s="12"/>
      <c r="K44" s="11"/>
      <c r="L44" s="121"/>
      <c r="M44" s="9"/>
      <c r="Q44" s="125"/>
      <c r="R44" s="118"/>
    </row>
    <row r="45" spans="1:256" s="100" customFormat="1">
      <c r="B45" s="102"/>
      <c r="C45" s="102"/>
      <c r="D45" s="102"/>
      <c r="E45" s="102"/>
      <c r="F45" s="102"/>
      <c r="G45" s="102"/>
      <c r="H45" s="102"/>
      <c r="I45" s="102"/>
      <c r="J45" s="102"/>
      <c r="K45" s="103"/>
      <c r="L45" s="103"/>
      <c r="M45" s="102"/>
      <c r="N45" s="101"/>
    </row>
    <row r="46" spans="1:256" s="100" customFormat="1">
      <c r="B46" s="101"/>
      <c r="C46" s="104"/>
      <c r="D46" s="104"/>
      <c r="E46" s="101"/>
      <c r="F46" s="104"/>
      <c r="G46" s="101"/>
      <c r="H46" s="104"/>
      <c r="I46" s="101"/>
      <c r="J46" s="104"/>
      <c r="K46" s="101"/>
      <c r="L46" s="104"/>
      <c r="M46" s="101"/>
      <c r="N46" s="101"/>
    </row>
    <row r="47" spans="1:256" s="100" customFormat="1">
      <c r="B47" s="101"/>
      <c r="C47" s="104"/>
      <c r="D47" s="104"/>
      <c r="E47" s="101"/>
      <c r="F47" s="104"/>
      <c r="G47" s="101"/>
      <c r="H47" s="104"/>
      <c r="I47" s="101"/>
      <c r="J47" s="104"/>
      <c r="K47" s="101"/>
      <c r="L47" s="104"/>
      <c r="M47" s="101"/>
      <c r="N47" s="101"/>
    </row>
    <row r="48" spans="1:256" s="130" customFormat="1" ht="15.75">
      <c r="A48" s="128"/>
      <c r="B48" s="105"/>
      <c r="C48" s="129"/>
      <c r="D48" s="128"/>
      <c r="E48" s="105"/>
      <c r="F48" s="105"/>
      <c r="G48" s="128"/>
      <c r="H48" s="105"/>
      <c r="I48" s="105"/>
      <c r="J48" s="128"/>
      <c r="K48" s="105"/>
      <c r="L48" s="105"/>
      <c r="M48" s="128"/>
      <c r="N48" s="105"/>
      <c r="O48" s="105"/>
      <c r="P48" s="128"/>
      <c r="Q48" s="105"/>
      <c r="R48" s="105"/>
      <c r="S48" s="105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  <c r="AY48" s="100"/>
      <c r="AZ48" s="100"/>
      <c r="BA48" s="100"/>
      <c r="BB48" s="100"/>
      <c r="BC48" s="100"/>
      <c r="BD48" s="100"/>
      <c r="BE48" s="100"/>
      <c r="BF48" s="100"/>
      <c r="BG48" s="100"/>
      <c r="BH48" s="100"/>
      <c r="BI48" s="100"/>
      <c r="BJ48" s="100"/>
      <c r="BK48" s="100"/>
      <c r="BL48" s="100"/>
      <c r="BM48" s="100"/>
      <c r="BN48" s="100"/>
      <c r="BO48" s="100"/>
      <c r="BP48" s="100"/>
      <c r="BQ48" s="100"/>
      <c r="BR48" s="100"/>
      <c r="BS48" s="100"/>
      <c r="BT48" s="100"/>
      <c r="BU48" s="100"/>
      <c r="BV48" s="100"/>
      <c r="BW48" s="100"/>
      <c r="BX48" s="100"/>
      <c r="BY48" s="100"/>
      <c r="BZ48" s="100"/>
      <c r="CA48" s="100"/>
      <c r="CB48" s="100"/>
      <c r="CC48" s="100"/>
      <c r="CD48" s="100"/>
      <c r="CE48" s="100"/>
      <c r="CF48" s="100"/>
      <c r="CG48" s="100"/>
      <c r="CH48" s="100"/>
      <c r="CI48" s="100"/>
      <c r="CJ48" s="100"/>
      <c r="CK48" s="100"/>
      <c r="CL48" s="100"/>
      <c r="CM48" s="100"/>
      <c r="CN48" s="100"/>
      <c r="CO48" s="100"/>
      <c r="CP48" s="100"/>
      <c r="CQ48" s="100"/>
      <c r="CR48" s="100"/>
      <c r="CS48" s="100"/>
      <c r="CT48" s="100"/>
      <c r="CU48" s="100"/>
      <c r="CV48" s="100"/>
      <c r="CW48" s="100"/>
      <c r="CX48" s="100"/>
      <c r="CY48" s="100"/>
      <c r="CZ48" s="100"/>
      <c r="DA48" s="100"/>
      <c r="DB48" s="100"/>
      <c r="DC48" s="100"/>
      <c r="DD48" s="100"/>
      <c r="DE48" s="100"/>
      <c r="DF48" s="100"/>
      <c r="DG48" s="100"/>
      <c r="DH48" s="100"/>
      <c r="DI48" s="100"/>
      <c r="DJ48" s="100"/>
      <c r="DK48" s="100"/>
      <c r="DL48" s="100"/>
      <c r="DM48" s="100"/>
      <c r="DN48" s="100"/>
      <c r="DO48" s="100"/>
      <c r="DP48" s="100"/>
      <c r="DQ48" s="100"/>
      <c r="DR48" s="100"/>
      <c r="DS48" s="100"/>
      <c r="DT48" s="100"/>
      <c r="DU48" s="100"/>
      <c r="DV48" s="100"/>
      <c r="DW48" s="100"/>
      <c r="DX48" s="100"/>
      <c r="DY48" s="100"/>
      <c r="DZ48" s="100"/>
      <c r="EA48" s="100"/>
      <c r="EB48" s="100"/>
      <c r="EC48" s="100"/>
      <c r="ED48" s="100"/>
      <c r="EE48" s="100"/>
      <c r="EF48" s="100"/>
      <c r="EG48" s="100"/>
      <c r="EH48" s="100"/>
      <c r="EI48" s="100"/>
      <c r="EJ48" s="100"/>
      <c r="EK48" s="100"/>
      <c r="EL48" s="100"/>
      <c r="EM48" s="100"/>
      <c r="EN48" s="100"/>
      <c r="EO48" s="100"/>
      <c r="EP48" s="100"/>
      <c r="EQ48" s="100"/>
      <c r="ER48" s="100"/>
      <c r="ES48" s="100"/>
      <c r="ET48" s="100"/>
      <c r="EU48" s="100"/>
      <c r="EV48" s="100"/>
      <c r="EW48" s="100"/>
      <c r="EX48" s="100"/>
      <c r="EY48" s="100"/>
      <c r="EZ48" s="100"/>
      <c r="FA48" s="100"/>
      <c r="FB48" s="100"/>
      <c r="FC48" s="100"/>
      <c r="FD48" s="100"/>
      <c r="FE48" s="100"/>
      <c r="FF48" s="100"/>
      <c r="FG48" s="100"/>
      <c r="FH48" s="100"/>
      <c r="FI48" s="100"/>
      <c r="FJ48" s="100"/>
      <c r="FK48" s="100"/>
      <c r="FL48" s="100"/>
      <c r="FM48" s="100"/>
      <c r="FN48" s="100"/>
      <c r="FO48" s="100"/>
      <c r="FP48" s="100"/>
      <c r="FQ48" s="100"/>
      <c r="FR48" s="100"/>
      <c r="FS48" s="100"/>
      <c r="FT48" s="100"/>
      <c r="FU48" s="100"/>
      <c r="FV48" s="100"/>
      <c r="FW48" s="100"/>
      <c r="FX48" s="100"/>
      <c r="FY48" s="100"/>
      <c r="FZ48" s="100"/>
      <c r="GA48" s="100"/>
      <c r="GB48" s="100"/>
      <c r="GC48" s="100"/>
      <c r="GD48" s="100"/>
      <c r="GE48" s="100"/>
      <c r="GF48" s="100"/>
      <c r="GG48" s="100"/>
      <c r="GH48" s="100"/>
      <c r="GI48" s="100"/>
      <c r="GJ48" s="100"/>
      <c r="GK48" s="100"/>
      <c r="GL48" s="100"/>
      <c r="GM48" s="100"/>
      <c r="GN48" s="100"/>
      <c r="GO48" s="100"/>
      <c r="GP48" s="100"/>
      <c r="GQ48" s="100"/>
      <c r="GR48" s="100"/>
      <c r="GS48" s="100"/>
      <c r="GT48" s="100"/>
      <c r="GU48" s="100"/>
      <c r="GV48" s="100"/>
      <c r="GW48" s="100"/>
      <c r="GX48" s="100"/>
      <c r="GY48" s="100"/>
      <c r="GZ48" s="100"/>
      <c r="HA48" s="100"/>
      <c r="HB48" s="100"/>
      <c r="HC48" s="100"/>
      <c r="HD48" s="100"/>
      <c r="HE48" s="100"/>
      <c r="HF48" s="100"/>
      <c r="HG48" s="100"/>
      <c r="HH48" s="100"/>
      <c r="HI48" s="100"/>
      <c r="HJ48" s="100"/>
      <c r="HK48" s="100"/>
      <c r="HL48" s="100"/>
      <c r="HM48" s="100"/>
      <c r="HN48" s="100"/>
      <c r="HO48" s="100"/>
      <c r="HP48" s="100"/>
      <c r="HQ48" s="100"/>
      <c r="HR48" s="100"/>
      <c r="HS48" s="100"/>
      <c r="HT48" s="100"/>
      <c r="HU48" s="100"/>
      <c r="HV48" s="100"/>
      <c r="HW48" s="100"/>
      <c r="HX48" s="100"/>
      <c r="HY48" s="100"/>
      <c r="HZ48" s="100"/>
      <c r="IA48" s="100"/>
      <c r="IB48" s="100"/>
      <c r="IC48" s="100"/>
      <c r="ID48" s="100"/>
      <c r="IE48" s="100"/>
      <c r="IF48" s="100"/>
      <c r="IG48" s="100"/>
      <c r="IH48" s="100"/>
      <c r="II48" s="100"/>
      <c r="IJ48" s="100"/>
      <c r="IK48" s="100"/>
      <c r="IL48" s="100"/>
      <c r="IM48" s="100"/>
      <c r="IN48" s="100"/>
      <c r="IO48" s="100"/>
      <c r="IP48" s="100"/>
      <c r="IQ48" s="100"/>
      <c r="IR48" s="100"/>
      <c r="IS48" s="100"/>
      <c r="IT48" s="100"/>
      <c r="IU48" s="100"/>
      <c r="IV48" s="100"/>
    </row>
    <row r="49" spans="1:19" s="100" customFormat="1" ht="15.75">
      <c r="A49" s="131"/>
      <c r="B49" s="106"/>
      <c r="C49" s="132"/>
      <c r="D49" s="131"/>
      <c r="E49" s="106"/>
      <c r="F49" s="133"/>
      <c r="G49" s="131"/>
      <c r="H49" s="106"/>
      <c r="I49" s="133"/>
      <c r="J49" s="131"/>
      <c r="K49" s="106"/>
      <c r="L49" s="133"/>
      <c r="M49" s="131"/>
      <c r="N49" s="106"/>
      <c r="O49" s="107"/>
      <c r="P49" s="131"/>
      <c r="Q49" s="106"/>
      <c r="R49" s="133"/>
      <c r="S49" s="106"/>
    </row>
    <row r="50" spans="1:19" s="100" customFormat="1" ht="15.75">
      <c r="A50" s="131"/>
      <c r="B50" s="106"/>
      <c r="C50" s="132"/>
      <c r="D50" s="131"/>
      <c r="E50" s="106"/>
      <c r="F50" s="133"/>
      <c r="G50" s="131"/>
      <c r="H50" s="106"/>
      <c r="I50" s="133"/>
      <c r="J50" s="131"/>
      <c r="K50" s="106"/>
      <c r="L50" s="133"/>
      <c r="M50" s="131"/>
      <c r="N50" s="106"/>
      <c r="O50" s="133"/>
      <c r="P50" s="131"/>
      <c r="Q50" s="106"/>
      <c r="R50" s="133"/>
      <c r="S50" s="106"/>
    </row>
    <row r="51" spans="1:19" s="100" customFormat="1" ht="15.75">
      <c r="A51" s="131"/>
      <c r="B51" s="106"/>
      <c r="C51" s="132"/>
      <c r="D51" s="131"/>
      <c r="E51" s="106"/>
      <c r="F51" s="133"/>
      <c r="G51" s="131"/>
      <c r="H51" s="106"/>
      <c r="I51" s="133"/>
      <c r="J51" s="131"/>
      <c r="K51" s="106"/>
      <c r="L51" s="133"/>
      <c r="M51" s="131"/>
      <c r="N51" s="106"/>
      <c r="O51" s="133"/>
      <c r="P51" s="131"/>
      <c r="Q51" s="106"/>
      <c r="R51" s="133"/>
      <c r="S51" s="106"/>
    </row>
    <row r="52" spans="1:19" s="100" customFormat="1" ht="15.75">
      <c r="A52" s="131"/>
      <c r="B52" s="106"/>
      <c r="C52" s="132"/>
      <c r="D52" s="131"/>
      <c r="E52" s="106"/>
      <c r="F52" s="133"/>
      <c r="G52" s="131"/>
      <c r="H52" s="106"/>
      <c r="I52" s="133"/>
      <c r="J52" s="131"/>
      <c r="K52" s="106"/>
      <c r="L52" s="133"/>
      <c r="M52" s="131"/>
      <c r="N52" s="106"/>
      <c r="O52" s="133"/>
      <c r="P52" s="131"/>
      <c r="Q52" s="106"/>
      <c r="R52" s="133"/>
      <c r="S52" s="106"/>
    </row>
    <row r="53" spans="1:19" s="100" customFormat="1" ht="15.75">
      <c r="A53" s="131"/>
      <c r="B53" s="106"/>
      <c r="C53" s="132"/>
      <c r="D53" s="131"/>
      <c r="E53" s="106"/>
      <c r="F53" s="133"/>
      <c r="G53" s="131"/>
      <c r="H53" s="106"/>
      <c r="I53" s="133"/>
      <c r="J53" s="131"/>
      <c r="K53" s="106"/>
      <c r="L53" s="133"/>
      <c r="M53" s="131"/>
      <c r="N53" s="106"/>
      <c r="O53" s="133"/>
      <c r="P53" s="131"/>
      <c r="Q53" s="106"/>
      <c r="R53" s="133"/>
      <c r="S53" s="106"/>
    </row>
    <row r="54" spans="1:19" s="100" customFormat="1" ht="15.75">
      <c r="A54" s="131"/>
      <c r="B54" s="106"/>
      <c r="C54" s="132"/>
      <c r="D54" s="131"/>
      <c r="E54" s="106"/>
      <c r="F54" s="133"/>
      <c r="G54" s="131"/>
      <c r="H54" s="106"/>
      <c r="I54" s="133"/>
      <c r="J54" s="131"/>
      <c r="K54" s="106"/>
      <c r="L54" s="133"/>
      <c r="M54" s="131"/>
      <c r="N54" s="106"/>
      <c r="O54" s="133"/>
      <c r="P54" s="131"/>
      <c r="Q54" s="106"/>
      <c r="R54" s="133"/>
      <c r="S54" s="106"/>
    </row>
    <row r="55" spans="1:19" s="100" customFormat="1" ht="15.75">
      <c r="A55" s="131"/>
      <c r="B55" s="106"/>
      <c r="C55" s="132"/>
      <c r="D55" s="131"/>
      <c r="E55" s="106"/>
      <c r="F55" s="133"/>
      <c r="G55" s="131"/>
      <c r="H55" s="106"/>
      <c r="I55" s="133"/>
      <c r="J55" s="131"/>
      <c r="K55" s="106"/>
      <c r="L55" s="133"/>
      <c r="M55" s="131"/>
      <c r="N55" s="106"/>
      <c r="O55" s="133"/>
      <c r="P55" s="131"/>
      <c r="Q55" s="106"/>
      <c r="R55" s="133"/>
      <c r="S55" s="106"/>
    </row>
    <row r="56" spans="1:19" s="100" customFormat="1" ht="15.75">
      <c r="A56" s="131"/>
      <c r="B56" s="106"/>
      <c r="C56" s="132"/>
      <c r="D56" s="131"/>
      <c r="E56" s="106"/>
      <c r="F56" s="133"/>
      <c r="G56" s="131"/>
      <c r="H56" s="106"/>
      <c r="I56" s="133"/>
      <c r="J56" s="131"/>
      <c r="K56" s="106"/>
      <c r="L56" s="133"/>
      <c r="M56" s="131"/>
      <c r="N56" s="106"/>
      <c r="O56" s="132"/>
      <c r="P56" s="131"/>
      <c r="Q56" s="106"/>
      <c r="R56" s="133"/>
      <c r="S56" s="106"/>
    </row>
    <row r="57" spans="1:19" s="100" customFormat="1" ht="15.75">
      <c r="A57" s="131"/>
      <c r="B57" s="106"/>
      <c r="C57" s="132"/>
      <c r="D57" s="131"/>
      <c r="E57" s="106"/>
      <c r="F57" s="133"/>
      <c r="G57" s="131"/>
      <c r="H57" s="106"/>
      <c r="I57" s="133"/>
      <c r="J57" s="131"/>
      <c r="K57" s="106"/>
      <c r="L57" s="133"/>
      <c r="M57" s="131"/>
      <c r="N57" s="106"/>
      <c r="O57" s="133"/>
      <c r="P57" s="131"/>
      <c r="Q57" s="106"/>
      <c r="R57" s="133"/>
      <c r="S57" s="106"/>
    </row>
    <row r="58" spans="1:19" s="100" customFormat="1" ht="15.75">
      <c r="A58" s="131"/>
      <c r="B58" s="106"/>
      <c r="C58" s="132"/>
      <c r="D58" s="131"/>
      <c r="E58" s="106"/>
      <c r="F58" s="133"/>
      <c r="G58" s="131"/>
      <c r="H58" s="106"/>
      <c r="I58" s="133"/>
      <c r="J58" s="131"/>
      <c r="K58" s="106"/>
      <c r="L58" s="133"/>
      <c r="M58" s="131"/>
      <c r="N58" s="106"/>
      <c r="O58" s="133"/>
      <c r="P58" s="131"/>
      <c r="Q58" s="106"/>
      <c r="R58" s="133"/>
      <c r="S58" s="106"/>
    </row>
    <row r="59" spans="1:19" s="100" customFormat="1" ht="15.75">
      <c r="A59" s="131"/>
      <c r="B59" s="106"/>
      <c r="C59" s="132"/>
      <c r="D59" s="131"/>
      <c r="E59" s="106"/>
      <c r="F59" s="133"/>
      <c r="G59" s="131"/>
      <c r="H59" s="106"/>
      <c r="I59" s="133"/>
      <c r="J59" s="131"/>
      <c r="K59" s="106"/>
      <c r="L59" s="133"/>
      <c r="M59" s="131"/>
      <c r="N59" s="106"/>
      <c r="O59" s="107"/>
      <c r="P59" s="131"/>
      <c r="Q59" s="106"/>
      <c r="R59" s="133"/>
      <c r="S59" s="106"/>
    </row>
    <row r="60" spans="1:19" s="100" customFormat="1" ht="15.75">
      <c r="A60" s="131"/>
      <c r="B60" s="106"/>
      <c r="C60" s="132"/>
      <c r="D60" s="131"/>
      <c r="E60" s="106"/>
      <c r="F60" s="133"/>
      <c r="G60" s="131"/>
      <c r="H60" s="106"/>
      <c r="I60" s="133"/>
      <c r="J60" s="131"/>
      <c r="K60" s="106"/>
      <c r="L60" s="133"/>
      <c r="M60" s="131"/>
      <c r="N60" s="106"/>
      <c r="O60" s="133"/>
      <c r="P60" s="131"/>
      <c r="Q60" s="106"/>
      <c r="R60" s="133"/>
      <c r="S60" s="106"/>
    </row>
    <row r="61" spans="1:19" s="100" customFormat="1" ht="15.75">
      <c r="A61" s="131"/>
      <c r="B61" s="106"/>
      <c r="C61" s="132"/>
      <c r="D61" s="131"/>
      <c r="E61" s="106"/>
      <c r="F61" s="133"/>
      <c r="G61" s="131"/>
      <c r="H61" s="106"/>
      <c r="I61" s="133"/>
      <c r="J61" s="131"/>
      <c r="K61" s="106"/>
      <c r="L61" s="133"/>
      <c r="M61" s="131"/>
      <c r="N61" s="106"/>
      <c r="O61" s="133"/>
      <c r="P61" s="131"/>
      <c r="Q61" s="106"/>
      <c r="R61" s="133"/>
      <c r="S61" s="106"/>
    </row>
    <row r="62" spans="1:19" s="100" customFormat="1" ht="15.75">
      <c r="A62" s="131"/>
      <c r="B62" s="106"/>
      <c r="C62" s="107"/>
      <c r="D62" s="131"/>
      <c r="E62" s="106"/>
      <c r="F62" s="133"/>
      <c r="G62" s="131"/>
      <c r="H62" s="106"/>
      <c r="I62" s="133"/>
      <c r="J62" s="131"/>
      <c r="K62" s="106"/>
      <c r="L62" s="133"/>
      <c r="M62" s="131"/>
      <c r="N62" s="106"/>
      <c r="O62" s="133"/>
      <c r="P62" s="131"/>
      <c r="Q62" s="106"/>
      <c r="R62" s="133"/>
      <c r="S62" s="106"/>
    </row>
    <row r="63" spans="1:19" s="100" customFormat="1" ht="15.75">
      <c r="A63" s="131"/>
      <c r="B63" s="106"/>
      <c r="C63" s="132"/>
      <c r="D63" s="131"/>
      <c r="E63" s="106"/>
      <c r="F63" s="107"/>
      <c r="G63" s="131"/>
      <c r="H63" s="106"/>
      <c r="I63" s="133"/>
      <c r="J63" s="131"/>
      <c r="K63" s="106"/>
      <c r="L63" s="133"/>
      <c r="M63" s="131"/>
      <c r="N63" s="106"/>
      <c r="O63" s="133"/>
      <c r="P63" s="131"/>
      <c r="Q63" s="106"/>
      <c r="R63" s="133"/>
      <c r="S63" s="106"/>
    </row>
    <row r="64" spans="1:19" s="100" customFormat="1" ht="15.75">
      <c r="A64" s="131"/>
      <c r="B64" s="106"/>
      <c r="C64" s="132"/>
      <c r="D64" s="131"/>
      <c r="E64" s="106"/>
      <c r="F64" s="133"/>
      <c r="G64" s="131"/>
      <c r="H64" s="106"/>
      <c r="I64" s="133"/>
      <c r="J64" s="131"/>
      <c r="K64" s="106"/>
      <c r="L64" s="133"/>
      <c r="M64" s="131"/>
      <c r="N64" s="106"/>
      <c r="O64" s="133"/>
      <c r="P64" s="131"/>
      <c r="Q64" s="106"/>
      <c r="R64" s="133"/>
      <c r="S64" s="106"/>
    </row>
    <row r="65" spans="1:256" s="100" customFormat="1" ht="15.75">
      <c r="A65" s="131"/>
      <c r="B65" s="106"/>
      <c r="C65" s="132"/>
      <c r="D65" s="131"/>
      <c r="E65" s="106"/>
      <c r="F65" s="133"/>
      <c r="G65" s="131"/>
      <c r="H65" s="106"/>
      <c r="I65" s="133"/>
      <c r="J65" s="131"/>
      <c r="K65" s="106"/>
      <c r="L65" s="133"/>
      <c r="M65" s="131"/>
      <c r="N65" s="106"/>
      <c r="O65" s="133"/>
      <c r="P65" s="131"/>
      <c r="Q65" s="106"/>
      <c r="R65" s="133"/>
      <c r="S65" s="106"/>
    </row>
    <row r="66" spans="1:256" s="100" customFormat="1" ht="15.75">
      <c r="A66" s="131"/>
      <c r="B66" s="106"/>
      <c r="C66" s="132"/>
      <c r="D66" s="131"/>
      <c r="E66" s="106"/>
      <c r="F66" s="133"/>
      <c r="G66" s="131"/>
      <c r="H66" s="106"/>
      <c r="I66" s="133"/>
      <c r="J66" s="131"/>
      <c r="K66" s="106"/>
      <c r="L66" s="133"/>
      <c r="M66" s="131"/>
      <c r="N66" s="106"/>
      <c r="O66" s="133"/>
      <c r="P66" s="131"/>
      <c r="Q66" s="106"/>
      <c r="R66" s="133"/>
      <c r="S66" s="106"/>
    </row>
    <row r="67" spans="1:256" s="100" customFormat="1" ht="15.75">
      <c r="A67" s="131"/>
      <c r="B67" s="106"/>
      <c r="C67" s="132"/>
      <c r="D67" s="131"/>
      <c r="E67" s="106"/>
      <c r="F67" s="133"/>
      <c r="G67" s="131"/>
      <c r="H67" s="106"/>
      <c r="I67" s="133"/>
      <c r="J67" s="131"/>
      <c r="K67" s="106"/>
      <c r="L67" s="133"/>
      <c r="M67" s="131"/>
      <c r="N67" s="106"/>
      <c r="O67" s="133"/>
      <c r="P67" s="131"/>
      <c r="Q67" s="106"/>
      <c r="R67" s="133"/>
      <c r="S67" s="106"/>
    </row>
    <row r="68" spans="1:256" s="100" customFormat="1" ht="15.75">
      <c r="A68" s="131"/>
      <c r="B68" s="106"/>
      <c r="C68" s="132"/>
      <c r="D68" s="131"/>
      <c r="E68" s="106"/>
      <c r="F68" s="133"/>
      <c r="G68" s="131"/>
      <c r="H68" s="106"/>
      <c r="I68" s="133"/>
      <c r="J68" s="131"/>
      <c r="K68" s="106"/>
      <c r="L68" s="133"/>
      <c r="M68" s="131"/>
      <c r="N68" s="106"/>
      <c r="O68" s="133"/>
      <c r="P68" s="131"/>
      <c r="Q68" s="106"/>
      <c r="R68" s="133"/>
      <c r="S68" s="106"/>
    </row>
    <row r="69" spans="1:256" s="100" customFormat="1" ht="15.75">
      <c r="A69" s="131"/>
      <c r="B69" s="106"/>
      <c r="C69" s="132"/>
      <c r="D69" s="131"/>
      <c r="E69" s="106"/>
      <c r="F69" s="133"/>
      <c r="G69" s="131"/>
      <c r="H69" s="106"/>
      <c r="I69" s="133"/>
      <c r="J69" s="131"/>
      <c r="K69" s="106"/>
      <c r="L69" s="133"/>
      <c r="M69" s="131"/>
      <c r="N69" s="106"/>
      <c r="O69" s="133"/>
      <c r="P69" s="131"/>
      <c r="Q69" s="106"/>
      <c r="R69" s="133"/>
      <c r="S69" s="106"/>
    </row>
    <row r="70" spans="1:256" s="100" customFormat="1" ht="15.75">
      <c r="A70" s="131"/>
      <c r="B70" s="106"/>
      <c r="C70" s="132"/>
      <c r="D70" s="131"/>
      <c r="E70" s="106"/>
      <c r="F70" s="133"/>
      <c r="G70" s="131"/>
      <c r="H70" s="106"/>
      <c r="I70" s="133"/>
      <c r="J70" s="131"/>
      <c r="K70" s="106"/>
      <c r="L70" s="133"/>
      <c r="M70" s="131"/>
      <c r="N70" s="106"/>
      <c r="O70" s="133"/>
      <c r="P70" s="131"/>
      <c r="Q70" s="106"/>
      <c r="R70" s="133"/>
      <c r="S70" s="106"/>
    </row>
    <row r="71" spans="1:256" s="100" customFormat="1" ht="15.75">
      <c r="A71" s="131"/>
      <c r="B71" s="106"/>
      <c r="C71" s="132"/>
      <c r="D71" s="131"/>
      <c r="E71" s="106"/>
      <c r="F71" s="133"/>
      <c r="G71" s="131"/>
      <c r="H71" s="106"/>
      <c r="I71" s="133"/>
      <c r="J71" s="131"/>
      <c r="K71" s="106"/>
      <c r="L71" s="133"/>
      <c r="M71" s="131"/>
      <c r="N71" s="106"/>
      <c r="O71" s="133"/>
      <c r="P71" s="131"/>
      <c r="Q71" s="106"/>
      <c r="R71" s="133"/>
      <c r="S71" s="106"/>
    </row>
    <row r="72" spans="1:256" s="100" customFormat="1" ht="15.75">
      <c r="A72" s="131"/>
      <c r="B72" s="106"/>
      <c r="C72" s="132"/>
      <c r="D72" s="131"/>
      <c r="E72" s="106"/>
      <c r="F72" s="133"/>
      <c r="G72" s="131"/>
      <c r="H72" s="106"/>
      <c r="I72" s="133"/>
      <c r="J72" s="131"/>
      <c r="K72" s="106"/>
      <c r="L72" s="133"/>
      <c r="M72" s="131"/>
      <c r="N72" s="106"/>
      <c r="O72" s="133"/>
      <c r="P72" s="131"/>
      <c r="Q72" s="106"/>
      <c r="R72" s="133"/>
      <c r="S72" s="106"/>
    </row>
    <row r="73" spans="1:256" s="100" customFormat="1" ht="15.75">
      <c r="A73" s="131"/>
      <c r="B73" s="106"/>
      <c r="C73" s="132"/>
      <c r="D73" s="131"/>
      <c r="E73" s="106"/>
      <c r="F73" s="133"/>
      <c r="G73" s="131"/>
      <c r="H73" s="106"/>
      <c r="I73" s="133"/>
      <c r="J73" s="131"/>
      <c r="K73" s="106"/>
      <c r="L73" s="133"/>
      <c r="M73" s="131"/>
      <c r="N73" s="106"/>
      <c r="O73" s="133"/>
      <c r="P73" s="131"/>
      <c r="Q73" s="106"/>
      <c r="R73" s="107"/>
      <c r="S73" s="107"/>
    </row>
    <row r="74" spans="1:256" s="100" customFormat="1" ht="15.75">
      <c r="A74" s="131"/>
      <c r="B74" s="106"/>
      <c r="C74" s="132"/>
      <c r="D74" s="131"/>
      <c r="E74" s="106"/>
      <c r="F74" s="133"/>
      <c r="G74" s="131"/>
      <c r="H74" s="106"/>
      <c r="I74" s="133"/>
      <c r="J74" s="131"/>
      <c r="K74" s="106"/>
      <c r="L74" s="133"/>
      <c r="M74" s="131"/>
      <c r="N74" s="106"/>
      <c r="O74" s="133"/>
      <c r="P74" s="131"/>
      <c r="Q74" s="106"/>
      <c r="R74" s="133"/>
      <c r="S74" s="106"/>
    </row>
    <row r="75" spans="1:256" s="100" customFormat="1" ht="15.75">
      <c r="A75" s="131"/>
      <c r="B75" s="106"/>
      <c r="C75" s="132"/>
      <c r="D75" s="131"/>
      <c r="E75" s="106"/>
      <c r="F75" s="133"/>
      <c r="G75" s="131"/>
      <c r="H75" s="106"/>
      <c r="I75" s="133"/>
      <c r="J75" s="131"/>
      <c r="K75" s="106"/>
      <c r="L75" s="133"/>
      <c r="M75" s="131"/>
      <c r="N75" s="106"/>
      <c r="O75" s="133"/>
      <c r="P75" s="131"/>
      <c r="Q75" s="106"/>
      <c r="R75" s="133"/>
      <c r="S75" s="106"/>
    </row>
    <row r="76" spans="1:256" s="100" customFormat="1" ht="15.75">
      <c r="A76" s="131"/>
      <c r="B76" s="106"/>
      <c r="C76" s="132"/>
      <c r="D76" s="131"/>
      <c r="E76" s="106"/>
      <c r="F76" s="133"/>
      <c r="G76" s="131"/>
      <c r="H76" s="106"/>
      <c r="I76" s="133"/>
      <c r="J76" s="131"/>
      <c r="K76" s="106"/>
      <c r="L76" s="133"/>
      <c r="M76" s="131"/>
      <c r="N76" s="106"/>
      <c r="O76" s="133"/>
      <c r="P76" s="131"/>
      <c r="Q76" s="106"/>
      <c r="R76" s="133"/>
      <c r="S76" s="106"/>
    </row>
    <row r="77" spans="1:256" s="100" customFormat="1" ht="15.75">
      <c r="A77" s="131"/>
      <c r="B77" s="106"/>
      <c r="C77" s="132"/>
      <c r="D77" s="134"/>
      <c r="E77" s="106"/>
      <c r="F77" s="133"/>
      <c r="G77" s="131"/>
      <c r="H77" s="106"/>
      <c r="I77" s="133"/>
      <c r="J77" s="131"/>
      <c r="K77" s="106"/>
      <c r="L77" s="133"/>
      <c r="M77" s="131"/>
      <c r="N77" s="106"/>
      <c r="O77" s="133"/>
      <c r="P77" s="131"/>
      <c r="Q77" s="106"/>
      <c r="R77" s="133"/>
      <c r="S77" s="106"/>
    </row>
    <row r="78" spans="1:256" s="100" customFormat="1" ht="15.75">
      <c r="A78" s="131"/>
      <c r="B78" s="106"/>
      <c r="C78" s="132"/>
      <c r="D78" s="106"/>
      <c r="E78" s="106"/>
      <c r="F78" s="133"/>
      <c r="G78" s="131"/>
      <c r="H78" s="106"/>
      <c r="I78" s="133"/>
      <c r="J78" s="131"/>
      <c r="K78" s="106"/>
      <c r="L78" s="133"/>
      <c r="M78" s="131"/>
      <c r="N78" s="106"/>
      <c r="O78" s="133"/>
      <c r="P78" s="131"/>
      <c r="Q78" s="106"/>
      <c r="R78" s="133"/>
      <c r="S78" s="106"/>
    </row>
    <row r="79" spans="1:256" s="135" customFormat="1" ht="15.75">
      <c r="A79" s="131"/>
      <c r="B79" s="106"/>
      <c r="C79" s="132"/>
      <c r="D79" s="106"/>
      <c r="E79" s="106"/>
      <c r="F79" s="133"/>
      <c r="G79" s="131"/>
      <c r="H79" s="106"/>
      <c r="I79" s="133"/>
      <c r="J79" s="131"/>
      <c r="K79" s="106"/>
      <c r="L79" s="133"/>
      <c r="M79" s="131"/>
      <c r="N79" s="106"/>
      <c r="O79" s="133"/>
      <c r="P79" s="131"/>
      <c r="Q79" s="106"/>
      <c r="R79" s="133"/>
      <c r="S79" s="106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  <c r="BH79" s="100"/>
      <c r="BI79" s="100"/>
      <c r="BJ79" s="100"/>
      <c r="BK79" s="100"/>
      <c r="BL79" s="100"/>
      <c r="BM79" s="100"/>
      <c r="BN79" s="100"/>
      <c r="BO79" s="100"/>
      <c r="BP79" s="100"/>
      <c r="BQ79" s="100"/>
      <c r="BR79" s="100"/>
      <c r="BS79" s="100"/>
      <c r="BT79" s="100"/>
      <c r="BU79" s="100"/>
      <c r="BV79" s="100"/>
      <c r="BW79" s="100"/>
      <c r="BX79" s="100"/>
      <c r="BY79" s="100"/>
      <c r="BZ79" s="100"/>
      <c r="CA79" s="100"/>
      <c r="CB79" s="100"/>
      <c r="CC79" s="100"/>
      <c r="CD79" s="100"/>
      <c r="CE79" s="100"/>
      <c r="CF79" s="100"/>
      <c r="CG79" s="100"/>
      <c r="CH79" s="100"/>
      <c r="CI79" s="100"/>
      <c r="CJ79" s="100"/>
      <c r="CK79" s="100"/>
      <c r="CL79" s="100"/>
      <c r="CM79" s="100"/>
      <c r="CN79" s="100"/>
      <c r="CO79" s="100"/>
      <c r="CP79" s="100"/>
      <c r="CQ79" s="100"/>
      <c r="CR79" s="100"/>
      <c r="CS79" s="100"/>
      <c r="CT79" s="100"/>
      <c r="CU79" s="100"/>
      <c r="CV79" s="100"/>
      <c r="CW79" s="100"/>
      <c r="CX79" s="100"/>
      <c r="CY79" s="100"/>
      <c r="CZ79" s="100"/>
      <c r="DA79" s="100"/>
      <c r="DB79" s="100"/>
      <c r="DC79" s="100"/>
      <c r="DD79" s="100"/>
      <c r="DE79" s="100"/>
      <c r="DF79" s="100"/>
      <c r="DG79" s="100"/>
      <c r="DH79" s="100"/>
      <c r="DI79" s="100"/>
      <c r="DJ79" s="100"/>
      <c r="DK79" s="100"/>
      <c r="DL79" s="100"/>
      <c r="DM79" s="100"/>
      <c r="DN79" s="100"/>
      <c r="DO79" s="100"/>
      <c r="DP79" s="100"/>
      <c r="DQ79" s="100"/>
      <c r="DR79" s="100"/>
      <c r="DS79" s="100"/>
      <c r="DT79" s="100"/>
      <c r="DU79" s="100"/>
      <c r="DV79" s="100"/>
      <c r="DW79" s="100"/>
      <c r="DX79" s="100"/>
      <c r="DY79" s="100"/>
      <c r="DZ79" s="100"/>
      <c r="EA79" s="100"/>
      <c r="EB79" s="100"/>
      <c r="EC79" s="100"/>
      <c r="ED79" s="100"/>
      <c r="EE79" s="100"/>
      <c r="EF79" s="100"/>
      <c r="EG79" s="100"/>
      <c r="EH79" s="100"/>
      <c r="EI79" s="100"/>
      <c r="EJ79" s="100"/>
      <c r="EK79" s="100"/>
      <c r="EL79" s="100"/>
      <c r="EM79" s="100"/>
      <c r="EN79" s="100"/>
      <c r="EO79" s="100"/>
      <c r="EP79" s="100"/>
      <c r="EQ79" s="100"/>
      <c r="ER79" s="100"/>
      <c r="ES79" s="100"/>
      <c r="ET79" s="100"/>
      <c r="EU79" s="100"/>
      <c r="EV79" s="100"/>
      <c r="EW79" s="100"/>
      <c r="EX79" s="100"/>
      <c r="EY79" s="100"/>
      <c r="EZ79" s="100"/>
      <c r="FA79" s="100"/>
      <c r="FB79" s="100"/>
      <c r="FC79" s="100"/>
      <c r="FD79" s="100"/>
      <c r="FE79" s="100"/>
      <c r="FF79" s="100"/>
      <c r="FG79" s="100"/>
      <c r="FH79" s="100"/>
      <c r="FI79" s="100"/>
      <c r="FJ79" s="100"/>
      <c r="FK79" s="100"/>
      <c r="FL79" s="100"/>
      <c r="FM79" s="100"/>
      <c r="FN79" s="100"/>
      <c r="FO79" s="100"/>
      <c r="FP79" s="100"/>
      <c r="FQ79" s="100"/>
      <c r="FR79" s="100"/>
      <c r="FS79" s="100"/>
      <c r="FT79" s="100"/>
      <c r="FU79" s="100"/>
      <c r="FV79" s="100"/>
      <c r="FW79" s="100"/>
      <c r="FX79" s="100"/>
      <c r="FY79" s="100"/>
      <c r="FZ79" s="100"/>
      <c r="GA79" s="100"/>
      <c r="GB79" s="100"/>
      <c r="GC79" s="100"/>
      <c r="GD79" s="100"/>
      <c r="GE79" s="100"/>
      <c r="GF79" s="100"/>
      <c r="GG79" s="100"/>
      <c r="GH79" s="100"/>
      <c r="GI79" s="100"/>
      <c r="GJ79" s="100"/>
      <c r="GK79" s="100"/>
      <c r="GL79" s="100"/>
      <c r="GM79" s="100"/>
      <c r="GN79" s="100"/>
      <c r="GO79" s="100"/>
      <c r="GP79" s="100"/>
      <c r="GQ79" s="100"/>
      <c r="GR79" s="100"/>
      <c r="GS79" s="100"/>
      <c r="GT79" s="100"/>
      <c r="GU79" s="100"/>
      <c r="GV79" s="100"/>
      <c r="GW79" s="100"/>
      <c r="GX79" s="100"/>
      <c r="GY79" s="100"/>
      <c r="GZ79" s="100"/>
      <c r="HA79" s="100"/>
      <c r="HB79" s="100"/>
      <c r="HC79" s="100"/>
      <c r="HD79" s="100"/>
      <c r="HE79" s="100"/>
      <c r="HF79" s="100"/>
      <c r="HG79" s="100"/>
      <c r="HH79" s="100"/>
      <c r="HI79" s="100"/>
      <c r="HJ79" s="100"/>
      <c r="HK79" s="100"/>
      <c r="HL79" s="100"/>
      <c r="HM79" s="100"/>
      <c r="HN79" s="100"/>
      <c r="HO79" s="100"/>
      <c r="HP79" s="100"/>
      <c r="HQ79" s="100"/>
      <c r="HR79" s="100"/>
      <c r="HS79" s="100"/>
      <c r="HT79" s="100"/>
      <c r="HU79" s="100"/>
      <c r="HV79" s="100"/>
      <c r="HW79" s="100"/>
      <c r="HX79" s="100"/>
      <c r="HY79" s="100"/>
      <c r="HZ79" s="100"/>
      <c r="IA79" s="100"/>
      <c r="IB79" s="100"/>
      <c r="IC79" s="100"/>
      <c r="ID79" s="100"/>
      <c r="IE79" s="100"/>
      <c r="IF79" s="100"/>
      <c r="IG79" s="100"/>
      <c r="IH79" s="100"/>
      <c r="II79" s="100"/>
      <c r="IJ79" s="100"/>
      <c r="IK79" s="100"/>
      <c r="IL79" s="100"/>
      <c r="IM79" s="100"/>
      <c r="IN79" s="100"/>
      <c r="IO79" s="100"/>
      <c r="IP79" s="100"/>
      <c r="IQ79" s="100"/>
      <c r="IR79" s="100"/>
      <c r="IS79" s="100"/>
      <c r="IT79" s="100"/>
      <c r="IU79" s="100"/>
      <c r="IV79" s="100"/>
    </row>
    <row r="80" spans="1:256" s="100" customFormat="1">
      <c r="A80" s="103"/>
      <c r="B80" s="102"/>
      <c r="C80" s="136"/>
      <c r="D80" s="102"/>
      <c r="E80" s="102"/>
      <c r="F80" s="136"/>
      <c r="G80" s="102"/>
      <c r="H80" s="102"/>
      <c r="I80" s="136"/>
      <c r="J80" s="102"/>
      <c r="K80" s="102"/>
      <c r="L80" s="136"/>
      <c r="M80" s="102"/>
      <c r="N80" s="102"/>
      <c r="O80" s="136"/>
      <c r="Q80" s="102"/>
      <c r="R80" s="136"/>
    </row>
    <row r="81" spans="2:19" s="100" customFormat="1">
      <c r="B81" s="102"/>
      <c r="C81" s="137"/>
      <c r="D81" s="102"/>
      <c r="E81" s="102"/>
      <c r="F81" s="137"/>
      <c r="G81" s="102"/>
      <c r="H81" s="102"/>
      <c r="I81" s="137"/>
      <c r="J81" s="102"/>
      <c r="K81" s="102"/>
      <c r="L81" s="137"/>
      <c r="M81" s="102"/>
      <c r="N81" s="102"/>
      <c r="O81" s="137"/>
      <c r="Q81" s="102"/>
      <c r="R81" s="137"/>
      <c r="S81" s="102"/>
    </row>
    <row r="82" spans="2:19" s="100" customFormat="1">
      <c r="B82" s="102"/>
      <c r="C82" s="137"/>
      <c r="D82" s="102"/>
      <c r="E82" s="102"/>
      <c r="F82" s="137"/>
      <c r="G82" s="102"/>
      <c r="H82" s="102"/>
      <c r="I82" s="137"/>
      <c r="J82" s="102"/>
      <c r="K82" s="102"/>
      <c r="L82" s="137"/>
      <c r="M82" s="102"/>
      <c r="N82" s="102"/>
      <c r="O82" s="137"/>
      <c r="Q82" s="102"/>
      <c r="R82" s="137"/>
    </row>
    <row r="83" spans="2:19" s="100" customFormat="1">
      <c r="B83" s="102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1"/>
    </row>
    <row r="84" spans="2:19" s="100" customFormat="1">
      <c r="B84" s="164"/>
      <c r="C84" s="164"/>
      <c r="D84" s="13"/>
      <c r="E84" s="120"/>
      <c r="F84" s="13"/>
      <c r="G84" s="120"/>
      <c r="H84" s="120"/>
      <c r="I84" s="13"/>
      <c r="J84" s="138"/>
      <c r="K84" s="121"/>
      <c r="L84" s="139"/>
      <c r="M84" s="138"/>
      <c r="N84" s="121"/>
      <c r="O84" s="139"/>
      <c r="P84" s="138"/>
      <c r="Q84" s="123"/>
      <c r="R84" s="11"/>
    </row>
    <row r="85" spans="2:19" s="100" customFormat="1">
      <c r="B85" s="164"/>
      <c r="C85" s="164"/>
      <c r="D85" s="130"/>
      <c r="E85" s="13"/>
      <c r="F85" s="13"/>
      <c r="G85" s="120"/>
      <c r="H85" s="13"/>
      <c r="I85" s="13"/>
      <c r="J85" s="13"/>
      <c r="K85" s="13"/>
      <c r="L85" s="138"/>
      <c r="M85" s="138"/>
      <c r="N85" s="13"/>
      <c r="O85" s="13"/>
      <c r="P85" s="138"/>
      <c r="Q85" s="138"/>
      <c r="R85" s="113"/>
    </row>
    <row r="86" spans="2:19" s="100" customFormat="1">
      <c r="B86" s="13"/>
      <c r="C86" s="13"/>
      <c r="D86" s="13"/>
      <c r="E86" s="140"/>
      <c r="F86" s="120"/>
      <c r="G86" s="120"/>
      <c r="H86" s="13"/>
      <c r="I86" s="120"/>
      <c r="J86" s="138"/>
      <c r="K86" s="13"/>
      <c r="L86" s="127"/>
      <c r="M86" s="16"/>
      <c r="N86" s="13"/>
      <c r="O86" s="121"/>
      <c r="P86" s="138"/>
      <c r="Q86" s="135"/>
      <c r="R86" s="141"/>
    </row>
    <row r="87" spans="2:19" s="100" customFormat="1"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</row>
    <row r="88" spans="2:19" s="100" customFormat="1"/>
    <row r="89" spans="2:19" s="100" customFormat="1"/>
    <row r="90" spans="2:19" s="100" customFormat="1"/>
    <row r="91" spans="2:19" s="100" customFormat="1"/>
    <row r="92" spans="2:19" s="100" customFormat="1"/>
    <row r="93" spans="2:19" s="100" customFormat="1"/>
    <row r="94" spans="2:19" s="100" customFormat="1"/>
    <row r="95" spans="2:19" s="100" customFormat="1"/>
    <row r="96" spans="2:19" s="100" customFormat="1"/>
    <row r="97" s="100" customFormat="1"/>
    <row r="98" s="100" customFormat="1"/>
    <row r="99" s="100" customFormat="1"/>
    <row r="100" s="100" customFormat="1"/>
    <row r="101" s="100" customFormat="1"/>
    <row r="102" s="100" customFormat="1"/>
    <row r="103" s="100" customFormat="1"/>
    <row r="104" s="100" customFormat="1"/>
    <row r="105" s="100" customFormat="1"/>
    <row r="106" s="100" customFormat="1"/>
    <row r="107" s="100" customFormat="1"/>
    <row r="108" s="100" customFormat="1"/>
    <row r="109" s="100" customFormat="1"/>
    <row r="110" s="100" customFormat="1"/>
    <row r="111" s="100" customFormat="1"/>
    <row r="112" s="100" customFormat="1"/>
    <row r="113" s="100" customFormat="1"/>
    <row r="114" s="100" customFormat="1"/>
    <row r="115" s="100" customFormat="1"/>
    <row r="116" s="100" customFormat="1"/>
    <row r="117" s="100" customFormat="1"/>
    <row r="118" s="100" customFormat="1"/>
    <row r="119" s="100" customFormat="1"/>
    <row r="120" s="100" customFormat="1"/>
    <row r="121" s="100" customFormat="1"/>
    <row r="122" s="100" customFormat="1"/>
    <row r="123" s="100" customFormat="1"/>
    <row r="124" s="100" customFormat="1"/>
    <row r="125" s="100" customFormat="1"/>
    <row r="126" s="100" customFormat="1"/>
    <row r="127" s="100" customFormat="1"/>
    <row r="128" s="100" customFormat="1"/>
    <row r="129" s="100" customFormat="1"/>
    <row r="130" s="100" customFormat="1"/>
    <row r="131" s="100" customFormat="1"/>
    <row r="132" s="100" customFormat="1"/>
    <row r="133" s="100" customFormat="1"/>
    <row r="134" s="100" customFormat="1"/>
    <row r="135" s="100" customFormat="1"/>
    <row r="136" s="100" customFormat="1"/>
    <row r="137" s="100" customFormat="1"/>
    <row r="138" s="100" customFormat="1"/>
    <row r="139" s="100" customFormat="1"/>
    <row r="140" s="100" customFormat="1"/>
    <row r="141" s="100" customFormat="1"/>
    <row r="142" s="100" customFormat="1"/>
    <row r="143" s="100" customFormat="1"/>
    <row r="144" s="100" customFormat="1"/>
    <row r="145" s="100" customFormat="1"/>
    <row r="146" s="100" customFormat="1"/>
    <row r="147" s="100" customFormat="1"/>
    <row r="148" s="100" customFormat="1"/>
    <row r="149" s="100" customFormat="1"/>
    <row r="150" s="100" customFormat="1"/>
    <row r="151" s="100" customFormat="1"/>
    <row r="152" s="100" customFormat="1"/>
    <row r="153" s="100" customFormat="1"/>
    <row r="154" s="100" customFormat="1"/>
    <row r="155" s="100" customFormat="1"/>
    <row r="156" s="100" customFormat="1"/>
    <row r="157" s="100" customFormat="1"/>
    <row r="158" s="100" customFormat="1"/>
    <row r="159" s="100" customFormat="1"/>
    <row r="160" s="100" customFormat="1"/>
    <row r="161" s="100" customFormat="1"/>
    <row r="162" s="100" customFormat="1"/>
    <row r="163" s="100" customFormat="1"/>
    <row r="164" s="100" customFormat="1"/>
    <row r="165" s="100" customFormat="1"/>
    <row r="166" s="100" customFormat="1"/>
    <row r="167" s="100" customFormat="1"/>
    <row r="168" s="100" customFormat="1"/>
    <row r="169" s="100" customFormat="1"/>
    <row r="170" s="100" customFormat="1"/>
    <row r="171" s="100" customFormat="1"/>
    <row r="172" s="100" customFormat="1"/>
    <row r="173" s="100" customFormat="1"/>
    <row r="174" s="100" customFormat="1"/>
    <row r="175" s="100" customFormat="1"/>
    <row r="176" s="100" customFormat="1"/>
    <row r="177" s="100" customFormat="1"/>
    <row r="178" s="100" customFormat="1"/>
    <row r="179" s="100" customFormat="1"/>
    <row r="180" s="100" customFormat="1"/>
    <row r="181" s="100" customFormat="1"/>
    <row r="182" s="100" customFormat="1"/>
    <row r="183" s="100" customFormat="1"/>
    <row r="184" s="100" customFormat="1"/>
    <row r="185" s="100" customFormat="1"/>
    <row r="186" s="100" customFormat="1"/>
    <row r="187" s="100" customFormat="1"/>
    <row r="188" s="100" customFormat="1"/>
    <row r="189" s="100" customFormat="1"/>
    <row r="190" s="100" customFormat="1"/>
    <row r="191" s="100" customFormat="1"/>
    <row r="192" s="100" customFormat="1"/>
    <row r="193" s="100" customFormat="1"/>
    <row r="194" s="100" customFormat="1"/>
    <row r="195" s="100" customFormat="1"/>
    <row r="196" s="100" customFormat="1"/>
    <row r="197" s="100" customFormat="1"/>
    <row r="198" s="100" customFormat="1"/>
    <row r="199" s="100" customFormat="1"/>
    <row r="200" s="100" customFormat="1"/>
    <row r="201" s="100" customFormat="1"/>
    <row r="202" s="100" customFormat="1"/>
    <row r="203" s="100" customFormat="1"/>
    <row r="204" s="100" customFormat="1"/>
    <row r="205" s="100" customFormat="1"/>
    <row r="206" s="100" customFormat="1"/>
    <row r="207" s="100" customFormat="1"/>
    <row r="208" s="100" customFormat="1"/>
    <row r="209" s="100" customFormat="1"/>
    <row r="210" s="100" customFormat="1"/>
    <row r="211" s="100" customFormat="1"/>
    <row r="212" s="100" customFormat="1"/>
    <row r="213" s="100" customFormat="1"/>
    <row r="214" s="100" customFormat="1"/>
    <row r="215" s="100" customFormat="1"/>
    <row r="216" s="100" customFormat="1"/>
    <row r="217" s="100" customFormat="1"/>
    <row r="218" s="100" customFormat="1"/>
    <row r="219" s="100" customFormat="1"/>
    <row r="220" s="100" customFormat="1"/>
    <row r="221" s="100" customFormat="1"/>
    <row r="222" s="100" customFormat="1"/>
    <row r="223" s="100" customFormat="1"/>
    <row r="224" s="100" customFormat="1"/>
    <row r="225" s="100" customFormat="1"/>
    <row r="226" s="100" customFormat="1"/>
    <row r="227" s="100" customFormat="1"/>
    <row r="228" s="100" customFormat="1"/>
    <row r="229" s="100" customFormat="1"/>
    <row r="230" s="100" customFormat="1"/>
    <row r="231" s="100" customFormat="1"/>
    <row r="232" s="100" customFormat="1"/>
    <row r="233" s="100" customFormat="1"/>
  </sheetData>
  <mergeCells count="4">
    <mergeCell ref="B39:C39"/>
    <mergeCell ref="B40:C40"/>
    <mergeCell ref="B84:C84"/>
    <mergeCell ref="B85:C85"/>
  </mergeCells>
  <phoneticPr fontId="2" type="noConversion"/>
  <conditionalFormatting sqref="B4:B34 E4:E32 H4:H34 K4:K33 N4:N34 Q4:Q33 T4:T34 W4:W34 Z4:Z34 AC4:AC34 AF4:AF34 AI4:AI34 Z34 AF34 Z34 AF34 Z34">
    <cfRule type="expression" dxfId="65" priority="51" stopIfTrue="1">
      <formula>AND(WEEKDAY(B4,2)&gt;6,B4&lt;&gt;"")</formula>
    </cfRule>
  </conditionalFormatting>
  <conditionalFormatting sqref="C4:C34 I4:I34 O4:O34 U4:U34 X4:X34 AD4:AD34 AJ4:AJ34">
    <cfRule type="cellIs" dxfId="64" priority="48" stopIfTrue="1" operator="equal">
      <formula>mDF</formula>
    </cfRule>
    <cfRule type="expression" dxfId="63" priority="49" stopIfTrue="1">
      <formula>AND(COUNTIF(fériés,B4)&gt;0,B4&lt;&gt;"")</formula>
    </cfRule>
    <cfRule type="expression" dxfId="62" priority="50" stopIfTrue="1">
      <formula>AND(WEEKDAY(B4,2)&gt;5,B4&lt;&gt;"")</formula>
    </cfRule>
    <cfRule type="expression" dxfId="61" priority="52" stopIfTrue="1">
      <formula>"jOURSEM(B4;1)=tempsPartiel)"</formula>
    </cfRule>
    <cfRule type="expression" dxfId="60" priority="55" stopIfTrue="1">
      <formula>OR(AND(COUNTIF(Absences,B4)&gt;0,B4&lt;&gt;""),WEEKDAY(B4,1)=tempsPartiel)</formula>
    </cfRule>
  </conditionalFormatting>
  <conditionalFormatting sqref="F4:F34">
    <cfRule type="cellIs" dxfId="59" priority="21" stopIfTrue="1" operator="equal">
      <formula>mDF</formula>
    </cfRule>
    <cfRule type="expression" dxfId="58" priority="22" stopIfTrue="1">
      <formula>AND(COUNTIF(fériés,E4)&gt;0,E4&lt;&gt;"")</formula>
    </cfRule>
    <cfRule type="expression" dxfId="57" priority="23" stopIfTrue="1">
      <formula>AND(WEEKDAY(E4,2)&gt;5,E4&lt;&gt;"")</formula>
    </cfRule>
    <cfRule type="expression" dxfId="56" priority="24" stopIfTrue="1">
      <formula>"jOURSEM(B4;1)=tempsPartiel)"</formula>
    </cfRule>
    <cfRule type="expression" dxfId="55" priority="25" stopIfTrue="1">
      <formula>OR(AND(COUNTIF(Absences,E4)&gt;0,E4&lt;&gt;""),WEEKDAY(E4,1)=tempsPartiel)</formula>
    </cfRule>
  </conditionalFormatting>
  <conditionalFormatting sqref="L4:L34">
    <cfRule type="cellIs" dxfId="54" priority="16" stopIfTrue="1" operator="equal">
      <formula>mDF</formula>
    </cfRule>
    <cfRule type="expression" dxfId="53" priority="17" stopIfTrue="1">
      <formula>AND(COUNTIF(fériés,K4)&gt;0,K4&lt;&gt;"")</formula>
    </cfRule>
    <cfRule type="expression" dxfId="52" priority="18" stopIfTrue="1">
      <formula>AND(WEEKDAY(K4,2)&gt;5,K4&lt;&gt;"")</formula>
    </cfRule>
    <cfRule type="expression" dxfId="51" priority="19" stopIfTrue="1">
      <formula>"jOURSEM(B4;1)=tempsPartiel)"</formula>
    </cfRule>
    <cfRule type="expression" dxfId="50" priority="20" stopIfTrue="1">
      <formula>OR(AND(COUNTIF(Absences,K4)&gt;0,K4&lt;&gt;""),WEEKDAY(K4,1)=tempsPartiel)</formula>
    </cfRule>
  </conditionalFormatting>
  <conditionalFormatting sqref="R4:R34">
    <cfRule type="cellIs" dxfId="49" priority="11" stopIfTrue="1" operator="equal">
      <formula>mDF</formula>
    </cfRule>
    <cfRule type="expression" dxfId="48" priority="12" stopIfTrue="1">
      <formula>AND(COUNTIF(fériés,Q4)&gt;0,Q4&lt;&gt;"")</formula>
    </cfRule>
    <cfRule type="expression" dxfId="47" priority="13" stopIfTrue="1">
      <formula>AND(WEEKDAY(Q4,2)&gt;5,Q4&lt;&gt;"")</formula>
    </cfRule>
    <cfRule type="expression" dxfId="46" priority="14" stopIfTrue="1">
      <formula>"jOURSEM(B4;1)=tempsPartiel)"</formula>
    </cfRule>
    <cfRule type="expression" dxfId="45" priority="15" stopIfTrue="1">
      <formula>OR(AND(COUNTIF(Absences,Q4)&gt;0,Q4&lt;&gt;""),WEEKDAY(Q4,1)=tempsPartiel)</formula>
    </cfRule>
  </conditionalFormatting>
  <conditionalFormatting sqref="AA4:AA34">
    <cfRule type="cellIs" dxfId="44" priority="6" stopIfTrue="1" operator="equal">
      <formula>mDF</formula>
    </cfRule>
    <cfRule type="expression" dxfId="43" priority="7" stopIfTrue="1">
      <formula>AND(COUNTIF(fériés,Z4)&gt;0,Z4&lt;&gt;"")</formula>
    </cfRule>
    <cfRule type="expression" dxfId="35" priority="8" stopIfTrue="1">
      <formula>AND(WEEKDAY(Z4,2)&gt;5,Z4&lt;&gt;"")</formula>
    </cfRule>
    <cfRule type="expression" dxfId="42" priority="9" stopIfTrue="1">
      <formula>"jOURSEM(B4;1)=tempsPartiel)"</formula>
    </cfRule>
    <cfRule type="expression" dxfId="41" priority="10" stopIfTrue="1">
      <formula>OR(AND(COUNTIF(Absences,Z4)&gt;0,Z4&lt;&gt;""),WEEKDAY(Z4,1)=tempsPartiel)</formula>
    </cfRule>
  </conditionalFormatting>
  <conditionalFormatting sqref="AG4:AG34">
    <cfRule type="cellIs" dxfId="40" priority="1" stopIfTrue="1" operator="equal">
      <formula>mDF</formula>
    </cfRule>
    <cfRule type="expression" dxfId="39" priority="2" stopIfTrue="1">
      <formula>AND(COUNTIF(fériés,AF4)&gt;0,AF4&lt;&gt;"")</formula>
    </cfRule>
    <cfRule type="expression" dxfId="38" priority="3" stopIfTrue="1">
      <formula>AND(WEEKDAY(AF4,2)&gt;5,AF4&lt;&gt;"")</formula>
    </cfRule>
    <cfRule type="expression" dxfId="37" priority="4" stopIfTrue="1">
      <formula>"jOURSEM(B4;1)=tempsPartiel)"</formula>
    </cfRule>
    <cfRule type="expression" dxfId="36" priority="5" stopIfTrue="1">
      <formula>OR(AND(COUNTIF(Absences,AF4)&gt;0,AF4&lt;&gt;""),WEEKDAY(AF4,1)=tempsPartiel)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31" right="0.26" top="0.48" bottom="0.22" header="0.17" footer="0.17"/>
  <pageSetup paperSize="9" scale="83" orientation="landscape" r:id="rId1"/>
  <headerFooter alignWithMargins="0"/>
  <rowBreaks count="1" manualBreakCount="1">
    <brk id="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46"/>
  </sheetPr>
  <dimension ref="A1:W91"/>
  <sheetViews>
    <sheetView tabSelected="1" zoomScaleNormal="100" workbookViewId="0">
      <selection activeCell="B8" sqref="B8"/>
    </sheetView>
  </sheetViews>
  <sheetFormatPr baseColWidth="10" defaultRowHeight="12.75"/>
  <cols>
    <col min="1" max="16384" width="11.42578125" style="10"/>
  </cols>
  <sheetData>
    <row r="1" spans="1:23">
      <c r="A1" s="25"/>
      <c r="B1" s="25"/>
      <c r="C1" s="25"/>
      <c r="D1" s="25"/>
      <c r="E1" s="25"/>
      <c r="F1" s="26"/>
      <c r="G1" s="26"/>
      <c r="H1"/>
    </row>
    <row r="2" spans="1:23" ht="15">
      <c r="A2" s="24"/>
      <c r="B2"/>
      <c r="C2" s="2"/>
      <c r="D2" s="2"/>
      <c r="E2" s="28"/>
      <c r="F2" s="39" t="s">
        <v>38</v>
      </c>
      <c r="G2" s="76" t="s">
        <v>0</v>
      </c>
      <c r="H2"/>
    </row>
    <row r="3" spans="1:23">
      <c r="A3" s="24" t="s">
        <v>28</v>
      </c>
      <c r="B3" s="24"/>
      <c r="C3" s="15"/>
      <c r="D3" s="30"/>
      <c r="E3" s="31" t="s">
        <v>29</v>
      </c>
      <c r="F3" s="32"/>
      <c r="G3" s="32"/>
      <c r="H3"/>
    </row>
    <row r="4" spans="1:23">
      <c r="A4" s="34"/>
      <c r="B4" s="34"/>
      <c r="C4" s="34"/>
      <c r="D4" s="34"/>
      <c r="E4" s="34"/>
      <c r="F4" s="34"/>
      <c r="G4" s="34"/>
      <c r="H4"/>
    </row>
    <row r="5" spans="1:23" ht="39.75" customHeight="1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/>
    </row>
    <row r="6" spans="1:23">
      <c r="A6" s="41"/>
      <c r="B6" s="36"/>
      <c r="C6" s="42" t="s">
        <v>39</v>
      </c>
      <c r="D6" s="42"/>
      <c r="E6" s="42" t="s">
        <v>40</v>
      </c>
      <c r="F6" s="42"/>
      <c r="G6" s="37"/>
      <c r="H6"/>
    </row>
    <row r="7" spans="1:23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/>
    </row>
    <row r="8" spans="1:23">
      <c r="A8" s="152" t="str">
        <f t="shared" ref="A8:A38" si="0">TEXT(DATE(an,MONTH(1&amp;$G$2),ROW()-7),"jjj jj")</f>
        <v>dim 01</v>
      </c>
      <c r="B8" s="170" t="str">
        <f ca="1">CHOOSE(MONTH(1&amp;$G$2),Calendrier!C4,Calendrier!F4,Calendrier!I4,Calendrier!L4,Calendrier!O4,Calendrier!R4,Calendrier!U4,Calendrier!X4,Calendrier!AA4,Calendrier!AD4,Calendrier!AG4,Calendrier!AJ4)</f>
        <v>Jour de l'an</v>
      </c>
      <c r="C8" s="50"/>
      <c r="D8" s="50"/>
      <c r="E8" s="50"/>
      <c r="F8" s="50"/>
      <c r="G8" s="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>
      <c r="A9" s="152" t="str">
        <f t="shared" si="0"/>
        <v>lun 02</v>
      </c>
      <c r="B9" s="170" t="str">
        <f ca="1">CHOOSE(MONTH(1&amp;$G$2),Calendrier!C5,Calendrier!F5,Calendrier!I5,Calendrier!L5,Calendrier!O5,Calendrier!R5,Calendrier!U5,Calendrier!X5,Calendrier!AA5,Calendrier!AD5,Calendrier!AG5,Calendrier!AJ5)</f>
        <v/>
      </c>
      <c r="C9" s="50"/>
      <c r="D9" s="50"/>
      <c r="E9" s="50"/>
      <c r="F9" s="50"/>
      <c r="G9" s="50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>
      <c r="A10" s="152" t="str">
        <f t="shared" si="0"/>
        <v>mar 03</v>
      </c>
      <c r="B10" s="170" t="str">
        <f ca="1">CHOOSE(MONTH(1&amp;$G$2),Calendrier!C6,Calendrier!F6,Calendrier!I6,Calendrier!L6,Calendrier!O6,Calendrier!R6,Calendrier!U6,Calendrier!X6,Calendrier!AA6,Calendrier!AD6,Calendrier!AG6,Calendrier!AJ6)</f>
        <v/>
      </c>
      <c r="C10" s="50"/>
      <c r="D10" s="50"/>
      <c r="E10" s="50"/>
      <c r="F10" s="50"/>
      <c r="G10" s="5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</row>
    <row r="11" spans="1:23">
      <c r="A11" s="152" t="str">
        <f t="shared" si="0"/>
        <v>mer 04</v>
      </c>
      <c r="B11" s="170" t="str">
        <f ca="1">CHOOSE(MONTH(1&amp;$G$2),Calendrier!C7,Calendrier!F7,Calendrier!I7,Calendrier!L7,Calendrier!O7,Calendrier!R7,Calendrier!U7,Calendrier!X7,Calendrier!AA7,Calendrier!AD7,Calendrier!AG7,Calendrier!AJ7)</f>
        <v/>
      </c>
      <c r="C11" s="50"/>
      <c r="D11" s="50"/>
      <c r="E11" s="50"/>
      <c r="F11" s="50"/>
      <c r="G11" s="5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</row>
    <row r="12" spans="1:23">
      <c r="A12" s="152" t="str">
        <f t="shared" si="0"/>
        <v>jeu 05</v>
      </c>
      <c r="B12" s="170" t="str">
        <f ca="1">CHOOSE(MONTH(1&amp;$G$2),Calendrier!C8,Calendrier!F8,Calendrier!I8,Calendrier!L8,Calendrier!O8,Calendrier!R8,Calendrier!U8,Calendrier!X8,Calendrier!AA8,Calendrier!AD8,Calendrier!AG8,Calendrier!AJ8)</f>
        <v/>
      </c>
      <c r="C12" s="50"/>
      <c r="D12" s="50"/>
      <c r="E12" s="50"/>
      <c r="F12" s="50"/>
      <c r="G12" s="5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spans="1:23">
      <c r="A13" s="152" t="str">
        <f t="shared" si="0"/>
        <v>ven 06</v>
      </c>
      <c r="B13" s="170" t="str">
        <f ca="1">CHOOSE(MONTH(1&amp;$G$2),Calendrier!C9,Calendrier!F9,Calendrier!I9,Calendrier!L9,Calendrier!O9,Calendrier!R9,Calendrier!U9,Calendrier!X9,Calendrier!AA9,Calendrier!AD9,Calendrier!AG9,Calendrier!AJ9)</f>
        <v/>
      </c>
      <c r="C13" s="50"/>
      <c r="D13" s="50"/>
      <c r="E13" s="50"/>
      <c r="F13" s="50"/>
      <c r="G13" s="50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</row>
    <row r="14" spans="1:23">
      <c r="A14" s="152" t="str">
        <f t="shared" si="0"/>
        <v>sam 07</v>
      </c>
      <c r="B14" s="170" t="str">
        <f ca="1">CHOOSE(MONTH(1&amp;$G$2),Calendrier!C10,Calendrier!F10,Calendrier!I10,Calendrier!L10,Calendrier!O10,Calendrier!R10,Calendrier!U10,Calendrier!X10,Calendrier!AA10,Calendrier!AD10,Calendrier!AG10,Calendrier!AJ10)</f>
        <v>week-end</v>
      </c>
      <c r="C14" s="50"/>
      <c r="D14" s="50"/>
      <c r="E14" s="50"/>
      <c r="F14" s="50"/>
      <c r="G14" s="50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</row>
    <row r="15" spans="1:23">
      <c r="A15" s="152" t="str">
        <f t="shared" si="0"/>
        <v>dim 08</v>
      </c>
      <c r="B15" s="170" t="str">
        <f ca="1">CHOOSE(MONTH(1&amp;$G$2),Calendrier!C11,Calendrier!F11,Calendrier!I11,Calendrier!L11,Calendrier!O11,Calendrier!R11,Calendrier!U11,Calendrier!X11,Calendrier!AA11,Calendrier!AD11,Calendrier!AG11,Calendrier!AJ11)</f>
        <v>week-end</v>
      </c>
      <c r="C15" s="50"/>
      <c r="D15" s="50"/>
      <c r="E15" s="50"/>
      <c r="F15" s="50"/>
      <c r="G15" s="50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</row>
    <row r="16" spans="1:23">
      <c r="A16" s="152" t="str">
        <f t="shared" si="0"/>
        <v>lun 09</v>
      </c>
      <c r="B16" s="170" t="str">
        <f ca="1">CHOOSE(MONTH(1&amp;$G$2),Calendrier!C12,Calendrier!F12,Calendrier!I12,Calendrier!L12,Calendrier!O12,Calendrier!R12,Calendrier!U12,Calendrier!X12,Calendrier!AA12,Calendrier!AD12,Calendrier!AG12,Calendrier!AJ12)</f>
        <v/>
      </c>
      <c r="C16" s="50"/>
      <c r="D16" s="50"/>
      <c r="E16" s="50"/>
      <c r="F16" s="50"/>
      <c r="G16" s="50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</row>
    <row r="17" spans="1:23">
      <c r="A17" s="152" t="str">
        <f t="shared" si="0"/>
        <v>mar 10</v>
      </c>
      <c r="B17" s="170" t="str">
        <f ca="1">CHOOSE(MONTH(1&amp;$G$2),Calendrier!C13,Calendrier!F13,Calendrier!I13,Calendrier!L13,Calendrier!O13,Calendrier!R13,Calendrier!U13,Calendrier!X13,Calendrier!AA13,Calendrier!AD13,Calendrier!AG13,Calendrier!AJ13)</f>
        <v/>
      </c>
      <c r="C17" s="50"/>
      <c r="D17" s="50"/>
      <c r="E17" s="50"/>
      <c r="F17" s="50"/>
      <c r="G17" s="50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8" spans="1:23">
      <c r="A18" s="152" t="str">
        <f t="shared" si="0"/>
        <v>mer 11</v>
      </c>
      <c r="B18" s="170" t="str">
        <f ca="1">CHOOSE(MONTH(1&amp;$G$2),Calendrier!C14,Calendrier!F14,Calendrier!I14,Calendrier!L14,Calendrier!O14,Calendrier!R14,Calendrier!U14,Calendrier!X14,Calendrier!AA14,Calendrier!AD14,Calendrier!AG14,Calendrier!AJ14)</f>
        <v/>
      </c>
      <c r="C18" s="50"/>
      <c r="D18" s="50"/>
      <c r="E18" s="50"/>
      <c r="F18" s="50"/>
      <c r="G18" s="50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>
      <c r="A19" s="152" t="str">
        <f t="shared" si="0"/>
        <v>jeu 12</v>
      </c>
      <c r="B19" s="170" t="str">
        <f ca="1">CHOOSE(MONTH(1&amp;$G$2),Calendrier!C15,Calendrier!F15,Calendrier!I15,Calendrier!L15,Calendrier!O15,Calendrier!R15,Calendrier!U15,Calendrier!X15,Calendrier!AA15,Calendrier!AD15,Calendrier!AG15,Calendrier!AJ15)</f>
        <v/>
      </c>
      <c r="C19" s="50"/>
      <c r="D19" s="50"/>
      <c r="E19" s="50"/>
      <c r="F19" s="50"/>
      <c r="G19" s="50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>
      <c r="A20" s="152" t="str">
        <f t="shared" si="0"/>
        <v>ven 13</v>
      </c>
      <c r="B20" s="170" t="str">
        <f ca="1">CHOOSE(MONTH(1&amp;$G$2),Calendrier!C16,Calendrier!F16,Calendrier!I16,Calendrier!L16,Calendrier!O16,Calendrier!R16,Calendrier!U16,Calendrier!X16,Calendrier!AA16,Calendrier!AD16,Calendrier!AG16,Calendrier!AJ16)</f>
        <v/>
      </c>
      <c r="C20" s="50"/>
      <c r="D20" s="50"/>
      <c r="E20" s="50"/>
      <c r="F20" s="50"/>
      <c r="G20" s="50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>
      <c r="A21" s="152" t="str">
        <f t="shared" si="0"/>
        <v>sam 14</v>
      </c>
      <c r="B21" s="170" t="str">
        <f ca="1">CHOOSE(MONTH(1&amp;$G$2),Calendrier!C17,Calendrier!F17,Calendrier!I17,Calendrier!L17,Calendrier!O17,Calendrier!R17,Calendrier!U17,Calendrier!X17,Calendrier!AA17,Calendrier!AD17,Calendrier!AG17,Calendrier!AJ17)</f>
        <v>week-end</v>
      </c>
      <c r="C21" s="50"/>
      <c r="D21" s="50"/>
      <c r="E21" s="50"/>
      <c r="F21" s="50"/>
      <c r="G21" s="50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>
      <c r="A22" s="152" t="str">
        <f t="shared" si="0"/>
        <v>dim 15</v>
      </c>
      <c r="B22" s="170" t="str">
        <f ca="1">CHOOSE(MONTH(1&amp;$G$2),Calendrier!C18,Calendrier!F18,Calendrier!I18,Calendrier!L18,Calendrier!O18,Calendrier!R18,Calendrier!U18,Calendrier!X18,Calendrier!AA18,Calendrier!AD18,Calendrier!AG18,Calendrier!AJ18)</f>
        <v>week-end</v>
      </c>
      <c r="C22" s="50"/>
      <c r="D22" s="50"/>
      <c r="E22" s="50"/>
      <c r="F22" s="50"/>
      <c r="G22" s="50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</row>
    <row r="23" spans="1:23">
      <c r="A23" s="152" t="str">
        <f t="shared" si="0"/>
        <v>lun 16</v>
      </c>
      <c r="B23" s="170" t="str">
        <f ca="1">CHOOSE(MONTH(1&amp;$G$2),Calendrier!C19,Calendrier!F19,Calendrier!I19,Calendrier!L19,Calendrier!O19,Calendrier!R19,Calendrier!U19,Calendrier!X19,Calendrier!AA19,Calendrier!AD19,Calendrier!AG19,Calendrier!AJ19)</f>
        <v/>
      </c>
      <c r="C23" s="50"/>
      <c r="D23" s="50"/>
      <c r="E23" s="50"/>
      <c r="F23" s="50"/>
      <c r="G23" s="50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1:23">
      <c r="A24" s="152" t="str">
        <f t="shared" si="0"/>
        <v>mar 17</v>
      </c>
      <c r="B24" s="170" t="str">
        <f ca="1">CHOOSE(MONTH(1&amp;$G$2),Calendrier!C20,Calendrier!F20,Calendrier!I20,Calendrier!L20,Calendrier!O20,Calendrier!R20,Calendrier!U20,Calendrier!X20,Calendrier!AA20,Calendrier!AD20,Calendrier!AG20,Calendrier!AJ20)</f>
        <v/>
      </c>
      <c r="C24" s="50"/>
      <c r="D24" s="50"/>
      <c r="E24" s="50"/>
      <c r="F24" s="50"/>
      <c r="G24" s="50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23">
      <c r="A25" s="152" t="str">
        <f t="shared" si="0"/>
        <v>mer 18</v>
      </c>
      <c r="B25" s="170" t="str">
        <f ca="1">CHOOSE(MONTH(1&amp;$G$2),Calendrier!C21,Calendrier!F21,Calendrier!I21,Calendrier!L21,Calendrier!O21,Calendrier!R21,Calendrier!U21,Calendrier!X21,Calendrier!AA21,Calendrier!AD21,Calendrier!AG21,Calendrier!AJ21)</f>
        <v/>
      </c>
      <c r="C25" s="50"/>
      <c r="D25" s="50"/>
      <c r="E25" s="50"/>
      <c r="F25" s="50"/>
      <c r="G25" s="50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23">
      <c r="A26" s="152" t="str">
        <f t="shared" si="0"/>
        <v>jeu 19</v>
      </c>
      <c r="B26" s="170" t="str">
        <f ca="1">CHOOSE(MONTH(1&amp;$G$2),Calendrier!C22,Calendrier!F22,Calendrier!I22,Calendrier!L22,Calendrier!O22,Calendrier!R22,Calendrier!U22,Calendrier!X22,Calendrier!AA22,Calendrier!AD22,Calendrier!AG22,Calendrier!AJ22)</f>
        <v/>
      </c>
      <c r="C26" s="50"/>
      <c r="D26" s="50"/>
      <c r="E26" s="50"/>
      <c r="F26" s="50"/>
      <c r="G26" s="50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23">
      <c r="A27" s="152" t="str">
        <f t="shared" si="0"/>
        <v>ven 20</v>
      </c>
      <c r="B27" s="170" t="str">
        <f ca="1">CHOOSE(MONTH(1&amp;$G$2),Calendrier!C23,Calendrier!F23,Calendrier!I23,Calendrier!L23,Calendrier!O23,Calendrier!R23,Calendrier!U23,Calendrier!X23,Calendrier!AA23,Calendrier!AD23,Calendrier!AG23,Calendrier!AJ23)</f>
        <v/>
      </c>
      <c r="C27" s="50"/>
      <c r="D27" s="50"/>
      <c r="E27" s="50"/>
      <c r="F27" s="50"/>
      <c r="G27" s="50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1:23">
      <c r="A28" s="152" t="str">
        <f t="shared" si="0"/>
        <v>sam 21</v>
      </c>
      <c r="B28" s="170" t="str">
        <f ca="1">CHOOSE(MONTH(1&amp;$G$2),Calendrier!C24,Calendrier!F24,Calendrier!I24,Calendrier!L24,Calendrier!O24,Calendrier!R24,Calendrier!U24,Calendrier!X24,Calendrier!AA24,Calendrier!AD24,Calendrier!AG24,Calendrier!AJ24)</f>
        <v>week-end</v>
      </c>
      <c r="C28" s="50"/>
      <c r="D28" s="50"/>
      <c r="E28" s="50"/>
      <c r="F28" s="50"/>
      <c r="G28" s="50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>
      <c r="A29" s="152" t="str">
        <f t="shared" si="0"/>
        <v>dim 22</v>
      </c>
      <c r="B29" s="170" t="str">
        <f ca="1">CHOOSE(MONTH(1&amp;$G$2),Calendrier!C25,Calendrier!F25,Calendrier!I25,Calendrier!L25,Calendrier!O25,Calendrier!R25,Calendrier!U25,Calendrier!X25,Calendrier!AA25,Calendrier!AD25,Calendrier!AG25,Calendrier!AJ25)</f>
        <v>week-end</v>
      </c>
      <c r="C29" s="50"/>
      <c r="D29" s="50"/>
      <c r="E29" s="50"/>
      <c r="F29" s="50"/>
      <c r="G29" s="50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>
      <c r="A30" s="152" t="str">
        <f t="shared" si="0"/>
        <v>lun 23</v>
      </c>
      <c r="B30" s="170" t="str">
        <f ca="1">CHOOSE(MONTH(1&amp;$G$2),Calendrier!C26,Calendrier!F26,Calendrier!I26,Calendrier!L26,Calendrier!O26,Calendrier!R26,Calendrier!U26,Calendrier!X26,Calendrier!AA26,Calendrier!AD26,Calendrier!AG26,Calendrier!AJ26)</f>
        <v/>
      </c>
      <c r="C30" s="50"/>
      <c r="D30" s="50"/>
      <c r="E30" s="50"/>
      <c r="F30" s="50"/>
      <c r="G30" s="50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</row>
    <row r="31" spans="1:23">
      <c r="A31" s="152" t="str">
        <f t="shared" si="0"/>
        <v>mar 24</v>
      </c>
      <c r="B31" s="170" t="str">
        <f ca="1">CHOOSE(MONTH(1&amp;$G$2),Calendrier!C27,Calendrier!F27,Calendrier!I27,Calendrier!L27,Calendrier!O27,Calendrier!R27,Calendrier!U27,Calendrier!X27,Calendrier!AA27,Calendrier!AD27,Calendrier!AG27,Calendrier!AJ27)</f>
        <v/>
      </c>
      <c r="C31" s="50"/>
      <c r="D31" s="50"/>
      <c r="E31" s="50"/>
      <c r="F31" s="50"/>
      <c r="G31" s="50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</row>
    <row r="32" spans="1:23">
      <c r="A32" s="152" t="str">
        <f t="shared" si="0"/>
        <v>mer 25</v>
      </c>
      <c r="B32" s="170" t="str">
        <f ca="1">CHOOSE(MONTH(1&amp;$G$2),Calendrier!C28,Calendrier!F28,Calendrier!I28,Calendrier!L28,Calendrier!O28,Calendrier!R28,Calendrier!U28,Calendrier!X28,Calendrier!AA28,Calendrier!AD28,Calendrier!AG28,Calendrier!AJ28)</f>
        <v/>
      </c>
      <c r="C32" s="50"/>
      <c r="D32" s="50"/>
      <c r="E32" s="50"/>
      <c r="F32" s="50"/>
      <c r="G32" s="50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:23">
      <c r="A33" s="152" t="str">
        <f t="shared" si="0"/>
        <v>jeu 26</v>
      </c>
      <c r="B33" s="170" t="str">
        <f ca="1">CHOOSE(MONTH(1&amp;$G$2),Calendrier!C29,Calendrier!F29,Calendrier!I29,Calendrier!L29,Calendrier!O29,Calendrier!R29,Calendrier!U29,Calendrier!X29,Calendrier!AA29,Calendrier!AD29,Calendrier!AG29,Calendrier!AJ29)</f>
        <v/>
      </c>
      <c r="C33" s="50"/>
      <c r="D33" s="50"/>
      <c r="E33" s="50"/>
      <c r="F33" s="50"/>
      <c r="G33" s="50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:23">
      <c r="A34" s="152" t="str">
        <f t="shared" si="0"/>
        <v>ven 27</v>
      </c>
      <c r="B34" s="170" t="str">
        <f ca="1">CHOOSE(MONTH(1&amp;$G$2),Calendrier!C30,Calendrier!F30,Calendrier!I30,Calendrier!L30,Calendrier!O30,Calendrier!R30,Calendrier!U30,Calendrier!X30,Calendrier!AA30,Calendrier!AD30,Calendrier!AG30,Calendrier!AJ30)</f>
        <v/>
      </c>
      <c r="C34" s="50"/>
      <c r="D34" s="50"/>
      <c r="E34" s="50"/>
      <c r="F34" s="50"/>
      <c r="G34" s="50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:23">
      <c r="A35" s="152" t="str">
        <f t="shared" si="0"/>
        <v>sam 28</v>
      </c>
      <c r="B35" s="170" t="str">
        <f ca="1">CHOOSE(MONTH(1&amp;$G$2),Calendrier!C31,Calendrier!F31,Calendrier!I31,Calendrier!L31,Calendrier!O31,Calendrier!R31,Calendrier!U31,Calendrier!X31,Calendrier!AA31,Calendrier!AD31,Calendrier!AG31,Calendrier!AJ31)</f>
        <v>week-end</v>
      </c>
      <c r="C35" s="50"/>
      <c r="D35" s="50"/>
      <c r="E35" s="50"/>
      <c r="F35" s="50"/>
      <c r="G35" s="50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  <row r="36" spans="1:23">
      <c r="A36" s="152" t="str">
        <f t="shared" si="0"/>
        <v>dim 29</v>
      </c>
      <c r="B36" s="170" t="str">
        <f ca="1">CHOOSE(MONTH(1&amp;$G$2),Calendrier!C32,Calendrier!F32,Calendrier!I32,Calendrier!L32,Calendrier!O32,Calendrier!R32,Calendrier!U32,Calendrier!X32,Calendrier!AA32,Calendrier!AD32,Calendrier!AG32,Calendrier!AJ32)</f>
        <v>week-end</v>
      </c>
      <c r="C36" s="50"/>
      <c r="D36" s="50"/>
      <c r="E36" s="50"/>
      <c r="F36" s="50"/>
      <c r="G36" s="50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3">
      <c r="A37" s="152" t="str">
        <f t="shared" si="0"/>
        <v>lun 30</v>
      </c>
      <c r="B37" s="170" t="str">
        <f ca="1">CHOOSE(MONTH(1&amp;$G$2),Calendrier!C33,Calendrier!F33,Calendrier!I33,Calendrier!L33,Calendrier!O33,Calendrier!R33,Calendrier!U33,Calendrier!X33,Calendrier!AA33,Calendrier!AD33,Calendrier!AG33,Calendrier!AJ33)</f>
        <v/>
      </c>
      <c r="C37" s="50"/>
      <c r="D37" s="50"/>
      <c r="E37" s="50"/>
      <c r="F37" s="50"/>
      <c r="G37" s="50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>
      <c r="A38" s="152" t="str">
        <f t="shared" si="0"/>
        <v>mar 31</v>
      </c>
      <c r="B38" s="170" t="str">
        <f ca="1">CHOOSE(MONTH(1&amp;$G$2),Calendrier!C34,Calendrier!F34,Calendrier!I34,Calendrier!L34,Calendrier!O34,Calendrier!R34,Calendrier!U34,Calendrier!X34,Calendrier!AA34,Calendrier!AD34,Calendrier!AG34,Calendrier!AJ34)</f>
        <v/>
      </c>
      <c r="C38" s="50"/>
      <c r="D38" s="50"/>
      <c r="E38" s="50"/>
      <c r="F38" s="50"/>
      <c r="G38" s="50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</row>
    <row r="39" spans="1:23">
      <c r="A39" s="168" t="s">
        <v>43</v>
      </c>
      <c r="B39" s="168"/>
      <c r="C39" s="168"/>
      <c r="D39" s="168"/>
      <c r="E39" s="168"/>
      <c r="F39" s="168"/>
      <c r="G39" s="56"/>
      <c r="H39" s="60"/>
    </row>
    <row r="40" spans="1:23">
      <c r="A40" s="61"/>
      <c r="B40"/>
      <c r="C40" s="61"/>
      <c r="D40" s="61"/>
      <c r="E40" s="61"/>
      <c r="F40" s="61"/>
      <c r="G40" s="61"/>
      <c r="H40" s="60"/>
    </row>
    <row r="41" spans="1:23">
      <c r="A41" s="61"/>
      <c r="B41"/>
      <c r="C41" s="61"/>
      <c r="D41" s="61"/>
      <c r="E41" s="61"/>
      <c r="F41" s="61"/>
      <c r="G41" s="159"/>
      <c r="H41"/>
    </row>
    <row r="42" spans="1:23">
      <c r="A42"/>
      <c r="B42"/>
      <c r="C42"/>
      <c r="D42"/>
      <c r="E42"/>
      <c r="F42"/>
      <c r="G42"/>
      <c r="H42"/>
    </row>
    <row r="43" spans="1:23">
      <c r="E43" s="68"/>
      <c r="F43" s="68"/>
      <c r="G43" s="68"/>
    </row>
    <row r="45" spans="1:23">
      <c r="E45" s="68"/>
      <c r="F45" s="68"/>
      <c r="G45" s="68"/>
    </row>
    <row r="46" spans="1:23">
      <c r="E46" s="68"/>
      <c r="F46" s="68"/>
      <c r="G46" s="68"/>
    </row>
    <row r="48" spans="1:23">
      <c r="E48" s="68"/>
      <c r="F48" s="68"/>
      <c r="G48" s="68"/>
    </row>
    <row r="49" spans="5:7">
      <c r="E49" s="68"/>
      <c r="F49" s="68"/>
      <c r="G49" s="68"/>
    </row>
    <row r="56" spans="5:7">
      <c r="E56" s="68"/>
      <c r="F56" s="68"/>
      <c r="G56" s="68"/>
    </row>
    <row r="57" spans="5:7">
      <c r="E57" s="68"/>
      <c r="F57" s="68"/>
      <c r="G57" s="68"/>
    </row>
    <row r="59" spans="5:7">
      <c r="E59" s="68"/>
      <c r="F59" s="68"/>
      <c r="G59" s="68"/>
    </row>
    <row r="60" spans="5:7">
      <c r="E60" s="68"/>
      <c r="F60" s="68"/>
      <c r="G60" s="68"/>
    </row>
    <row r="62" spans="5:7">
      <c r="E62" s="68"/>
      <c r="F62" s="68"/>
      <c r="G62" s="68"/>
    </row>
    <row r="63" spans="5:7">
      <c r="E63" s="68"/>
      <c r="F63" s="68"/>
      <c r="G63" s="68"/>
    </row>
    <row r="65" spans="5:7">
      <c r="E65" s="68"/>
      <c r="F65" s="68"/>
      <c r="G65" s="68"/>
    </row>
    <row r="66" spans="5:7">
      <c r="E66" s="68"/>
      <c r="F66" s="68"/>
      <c r="G66" s="68"/>
    </row>
    <row r="68" spans="5:7">
      <c r="E68" s="68"/>
      <c r="F68" s="68"/>
      <c r="G68" s="68"/>
    </row>
    <row r="69" spans="5:7">
      <c r="E69" s="68"/>
      <c r="F69" s="68"/>
      <c r="G69" s="68"/>
    </row>
    <row r="76" spans="5:7">
      <c r="E76" s="68"/>
      <c r="F76" s="68"/>
      <c r="G76" s="68"/>
    </row>
    <row r="77" spans="5:7">
      <c r="E77" s="68"/>
      <c r="F77" s="68"/>
      <c r="G77" s="68"/>
    </row>
    <row r="79" spans="5:7">
      <c r="E79" s="68"/>
      <c r="F79" s="68"/>
      <c r="G79" s="68"/>
    </row>
    <row r="80" spans="5:7">
      <c r="E80" s="68"/>
      <c r="F80" s="68"/>
      <c r="G80" s="68"/>
    </row>
    <row r="82" spans="5:7">
      <c r="E82" s="68"/>
      <c r="F82" s="68"/>
      <c r="G82" s="68"/>
    </row>
    <row r="83" spans="5:7">
      <c r="E83" s="68"/>
      <c r="F83" s="68"/>
      <c r="G83" s="68"/>
    </row>
    <row r="85" spans="5:7">
      <c r="E85" s="68"/>
      <c r="F85" s="68"/>
      <c r="G85" s="68"/>
    </row>
    <row r="86" spans="5:7">
      <c r="E86" s="68"/>
      <c r="F86" s="68"/>
      <c r="G86" s="68"/>
    </row>
    <row r="88" spans="5:7">
      <c r="E88" s="68"/>
      <c r="F88" s="68"/>
      <c r="G88" s="68"/>
    </row>
    <row r="89" spans="5:7">
      <c r="E89" s="68"/>
      <c r="F89" s="68"/>
      <c r="G89" s="68"/>
    </row>
    <row r="90" spans="5:7">
      <c r="E90" s="68"/>
      <c r="F90" s="68"/>
      <c r="G90" s="68"/>
    </row>
    <row r="91" spans="5:7">
      <c r="E91" s="68"/>
      <c r="F91" s="68"/>
      <c r="G91" s="68"/>
    </row>
  </sheetData>
  <mergeCells count="2">
    <mergeCell ref="C5:F5"/>
    <mergeCell ref="A39:F39"/>
  </mergeCells>
  <phoneticPr fontId="2" type="noConversion"/>
  <conditionalFormatting sqref="H8:W38">
    <cfRule type="cellIs" priority="1" stopIfTrue="1" operator="equal">
      <formula>mDF</formula>
    </cfRule>
  </conditionalFormatting>
  <conditionalFormatting sqref="A1:A38 B1:G1 B3:G7 B2:F2 H1:H7 A39:H42">
    <cfRule type="cellIs" dxfId="287" priority="11" stopIfTrue="1" operator="equal">
      <formula>0.340277777777778</formula>
    </cfRule>
  </conditionalFormatting>
  <conditionalFormatting sqref="G2">
    <cfRule type="cellIs" dxfId="286" priority="12" stopIfTrue="1" operator="equal">
      <formula>"VT"</formula>
    </cfRule>
    <cfRule type="cellIs" dxfId="285" priority="13" stopIfTrue="1" operator="equal">
      <formula>"Dimanche"</formula>
    </cfRule>
    <cfRule type="cellIs" dxfId="284" priority="14" stopIfTrue="1" operator="equal">
      <formula>"Vendredi"</formula>
    </cfRule>
  </conditionalFormatting>
  <conditionalFormatting sqref="C8:G38">
    <cfRule type="cellIs" priority="15" stopIfTrue="1" operator="equal">
      <formula>mDF</formula>
    </cfRule>
  </conditionalFormatting>
  <conditionalFormatting sqref="A8:G38">
    <cfRule type="expression" dxfId="283" priority="39" stopIfTrue="1">
      <formula>COUNTIF(fériés,DATE(an,MONTH(1&amp;$G$2),ROW()-7))&gt;0</formula>
    </cfRule>
    <cfRule type="expression" dxfId="282" priority="40" stopIfTrue="1">
      <formula>WEEKDAY(DATE(an,MONTH(1&amp;$G$2),ROW()-7),2)&gt;5</formula>
    </cfRule>
  </conditionalFormatting>
  <conditionalFormatting sqref="B8:B38">
    <cfRule type="cellIs" priority="41" stopIfTrue="1" operator="equal">
      <formula>mDF</formula>
    </cfRule>
    <cfRule type="expression" dxfId="281" priority="42" stopIfTrue="1">
      <formula>#REF!="Dimanche"</formula>
    </cfRule>
    <cfRule type="expression" dxfId="280" priority="43" stopIfTrue="1">
      <formula>#REF!="Samedi"</formula>
    </cfRule>
  </conditionalFormatting>
  <dataValidations count="1">
    <dataValidation type="list" allowBlank="1" showInputMessage="1" showErrorMessage="1" sqref="G2">
      <formula1>Mois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46"/>
  </sheetPr>
  <dimension ref="A1:W90"/>
  <sheetViews>
    <sheetView workbookViewId="0">
      <selection activeCell="B12" sqref="B12"/>
    </sheetView>
  </sheetViews>
  <sheetFormatPr baseColWidth="10" defaultRowHeight="12.75"/>
  <cols>
    <col min="1" max="16384" width="11.42578125" style="10"/>
  </cols>
  <sheetData>
    <row r="1" spans="1:23">
      <c r="A1" s="25"/>
      <c r="B1" s="25"/>
      <c r="C1" s="25"/>
      <c r="D1" s="25"/>
      <c r="E1" s="25"/>
      <c r="F1" s="26"/>
      <c r="G1" s="26"/>
      <c r="H1"/>
    </row>
    <row r="2" spans="1:23" ht="15">
      <c r="A2" s="24"/>
      <c r="B2"/>
      <c r="C2" s="2"/>
      <c r="D2" s="2"/>
      <c r="E2" s="28"/>
      <c r="F2" s="39" t="s">
        <v>38</v>
      </c>
      <c r="G2" s="76" t="s">
        <v>1</v>
      </c>
      <c r="H2"/>
    </row>
    <row r="3" spans="1:23">
      <c r="A3" s="24" t="s">
        <v>28</v>
      </c>
      <c r="B3" s="24"/>
      <c r="C3" s="15"/>
      <c r="D3" s="30"/>
      <c r="E3" s="31" t="s">
        <v>29</v>
      </c>
      <c r="F3" s="32"/>
      <c r="G3" s="32"/>
      <c r="H3"/>
    </row>
    <row r="4" spans="1:23">
      <c r="A4" s="34"/>
      <c r="B4" s="34"/>
      <c r="C4" s="34"/>
      <c r="D4" s="34"/>
      <c r="E4" s="34"/>
      <c r="F4" s="34"/>
      <c r="G4" s="34"/>
      <c r="H4"/>
    </row>
    <row r="5" spans="1:23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/>
    </row>
    <row r="6" spans="1:23">
      <c r="A6" s="41"/>
      <c r="B6" s="36"/>
      <c r="C6" s="42" t="s">
        <v>39</v>
      </c>
      <c r="D6" s="42"/>
      <c r="E6" s="42" t="s">
        <v>40</v>
      </c>
      <c r="F6" s="42"/>
      <c r="G6" s="37"/>
      <c r="H6"/>
    </row>
    <row r="7" spans="1:23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/>
    </row>
    <row r="8" spans="1:23">
      <c r="A8" s="49" t="e">
        <f>TEXT(DATE(an,MONTH(1&amp;$G$2),ROW()-7),"jjj jj")</f>
        <v>#VALUE!</v>
      </c>
      <c r="B8" s="54" t="str">
        <f ca="1">IF(AND(Calendrier!F4&gt;0),(Calendrier!F4),(""))</f>
        <v/>
      </c>
      <c r="C8" s="50"/>
      <c r="D8" s="50"/>
      <c r="E8" s="50"/>
      <c r="F8" s="50"/>
      <c r="G8" s="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>
      <c r="A9" s="49">
        <v>2</v>
      </c>
      <c r="B9" s="54" t="str">
        <f ca="1">IF(AND(Calendrier!F5&gt;0),(Calendrier!F5),(""))</f>
        <v/>
      </c>
      <c r="C9" s="50"/>
      <c r="D9" s="50"/>
      <c r="E9" s="50"/>
      <c r="F9" s="50"/>
      <c r="G9" s="50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>
      <c r="A10" s="49">
        <v>3</v>
      </c>
      <c r="B10" s="54" t="str">
        <f ca="1">IF(AND(Calendrier!F6&gt;0),(Calendrier!F6),(""))</f>
        <v/>
      </c>
      <c r="C10" s="50"/>
      <c r="D10" s="50"/>
      <c r="E10" s="50"/>
      <c r="F10" s="50"/>
      <c r="G10" s="5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</row>
    <row r="11" spans="1:23">
      <c r="A11" s="49">
        <v>4</v>
      </c>
      <c r="B11" s="54" t="str">
        <f ca="1">IF(AND(Calendrier!F7&gt;0),(Calendrier!F7),(""))</f>
        <v>week-end</v>
      </c>
      <c r="C11" s="50"/>
      <c r="D11" s="50"/>
      <c r="E11" s="50"/>
      <c r="F11" s="50"/>
      <c r="G11" s="5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</row>
    <row r="12" spans="1:23">
      <c r="A12" s="53">
        <v>5</v>
      </c>
      <c r="B12" s="54" t="str">
        <f ca="1">IF(AND(Calendrier!F8&gt;0),(Calendrier!F8),(""))</f>
        <v>week-end</v>
      </c>
      <c r="C12" s="50"/>
      <c r="D12" s="50"/>
      <c r="E12" s="50"/>
      <c r="F12" s="50"/>
      <c r="G12" s="5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spans="1:23">
      <c r="A13" s="53">
        <v>6</v>
      </c>
      <c r="B13" s="54" t="str">
        <f ca="1">IF(AND(Calendrier!F9&gt;0),(Calendrier!F9),(""))</f>
        <v/>
      </c>
      <c r="C13" s="50"/>
      <c r="D13" s="50"/>
      <c r="E13" s="50"/>
      <c r="F13" s="50"/>
      <c r="G13" s="50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</row>
    <row r="14" spans="1:23">
      <c r="A14" s="49">
        <v>7</v>
      </c>
      <c r="B14" s="54" t="str">
        <f ca="1">IF(AND(Calendrier!F10&gt;0),(Calendrier!F10),(""))</f>
        <v/>
      </c>
      <c r="C14" s="50"/>
      <c r="D14" s="50"/>
      <c r="E14" s="50"/>
      <c r="F14" s="50"/>
      <c r="G14" s="50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</row>
    <row r="15" spans="1:23">
      <c r="A15" s="49">
        <v>8</v>
      </c>
      <c r="B15" s="54" t="str">
        <f ca="1">IF(AND(Calendrier!F11&gt;0),(Calendrier!F11),(""))</f>
        <v/>
      </c>
      <c r="C15" s="50"/>
      <c r="D15" s="50"/>
      <c r="E15" s="50"/>
      <c r="F15" s="50"/>
      <c r="G15" s="50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</row>
    <row r="16" spans="1:23">
      <c r="A16" s="49">
        <v>9</v>
      </c>
      <c r="B16" s="54" t="str">
        <f ca="1">IF(AND(Calendrier!F12&gt;0),(Calendrier!F12),(""))</f>
        <v/>
      </c>
      <c r="C16" s="50"/>
      <c r="D16" s="50"/>
      <c r="E16" s="50"/>
      <c r="F16" s="50"/>
      <c r="G16" s="50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</row>
    <row r="17" spans="1:23">
      <c r="A17" s="49">
        <v>10</v>
      </c>
      <c r="B17" s="54" t="str">
        <f ca="1">IF(AND(Calendrier!F13&gt;0),(Calendrier!F13),(""))</f>
        <v/>
      </c>
      <c r="C17" s="50"/>
      <c r="D17" s="50"/>
      <c r="E17" s="50"/>
      <c r="F17" s="50"/>
      <c r="G17" s="50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8" spans="1:23">
      <c r="A18" s="49">
        <v>11</v>
      </c>
      <c r="B18" s="54" t="str">
        <f ca="1">IF(AND(Calendrier!F14&gt;0),(Calendrier!F14),(""))</f>
        <v>week-end</v>
      </c>
      <c r="C18" s="50"/>
      <c r="D18" s="50"/>
      <c r="E18" s="50"/>
      <c r="F18" s="50"/>
      <c r="G18" s="50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>
      <c r="A19" s="53">
        <v>12</v>
      </c>
      <c r="B19" s="54" t="str">
        <f ca="1">IF(AND(Calendrier!F15&gt;0),(Calendrier!F15),(""))</f>
        <v>week-end</v>
      </c>
      <c r="C19" s="50"/>
      <c r="D19" s="50"/>
      <c r="E19" s="50"/>
      <c r="F19" s="50"/>
      <c r="G19" s="50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>
      <c r="A20" s="53">
        <v>13</v>
      </c>
      <c r="B20" s="54" t="str">
        <f ca="1">IF(AND(Calendrier!F16&gt;0),(Calendrier!F16),(""))</f>
        <v/>
      </c>
      <c r="C20" s="50"/>
      <c r="D20" s="50"/>
      <c r="E20" s="50"/>
      <c r="F20" s="50"/>
      <c r="G20" s="50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>
      <c r="A21" s="49">
        <v>14</v>
      </c>
      <c r="B21" s="54" t="str">
        <f ca="1">IF(AND(Calendrier!F17&gt;0),(Calendrier!F17),(""))</f>
        <v/>
      </c>
      <c r="C21" s="50"/>
      <c r="D21" s="50"/>
      <c r="E21" s="50"/>
      <c r="F21" s="50"/>
      <c r="G21" s="50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>
      <c r="A22" s="49">
        <v>15</v>
      </c>
      <c r="B22" s="54" t="str">
        <f ca="1">IF(AND(Calendrier!F18&gt;0),(Calendrier!F18),(""))</f>
        <v/>
      </c>
      <c r="C22" s="50"/>
      <c r="D22" s="50"/>
      <c r="E22" s="50"/>
      <c r="F22" s="50"/>
      <c r="G22" s="50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</row>
    <row r="23" spans="1:23">
      <c r="A23" s="49">
        <v>16</v>
      </c>
      <c r="B23" s="54" t="str">
        <f ca="1">IF(AND(Calendrier!F19&gt;0),(Calendrier!F19),(""))</f>
        <v/>
      </c>
      <c r="C23" s="50"/>
      <c r="D23" s="50"/>
      <c r="E23" s="50"/>
      <c r="F23" s="50"/>
      <c r="G23" s="50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1:23">
      <c r="A24" s="49">
        <v>17</v>
      </c>
      <c r="B24" s="54" t="str">
        <f ca="1">IF(AND(Calendrier!F20&gt;0),(Calendrier!F20),(""))</f>
        <v/>
      </c>
      <c r="C24" s="50"/>
      <c r="D24" s="50"/>
      <c r="E24" s="50"/>
      <c r="F24" s="50"/>
      <c r="G24" s="50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23">
      <c r="A25" s="49">
        <v>18</v>
      </c>
      <c r="B25" s="54" t="str">
        <f ca="1">IF(AND(Calendrier!F21&gt;0),(Calendrier!F21),(""))</f>
        <v>week-end</v>
      </c>
      <c r="C25" s="50"/>
      <c r="D25" s="50"/>
      <c r="E25" s="50"/>
      <c r="F25" s="50"/>
      <c r="G25" s="50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23">
      <c r="A26" s="53">
        <v>19</v>
      </c>
      <c r="B26" s="54" t="str">
        <f ca="1">IF(AND(Calendrier!F22&gt;0),(Calendrier!F22),(""))</f>
        <v>week-end</v>
      </c>
      <c r="C26" s="50"/>
      <c r="D26" s="50"/>
      <c r="E26" s="50"/>
      <c r="F26" s="50"/>
      <c r="G26" s="50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23">
      <c r="A27" s="55">
        <v>20</v>
      </c>
      <c r="B27" s="54" t="str">
        <f ca="1">IF(AND(Calendrier!F23&gt;0),(Calendrier!F23),(""))</f>
        <v/>
      </c>
      <c r="C27" s="50"/>
      <c r="D27" s="50"/>
      <c r="E27" s="50"/>
      <c r="F27" s="50"/>
      <c r="G27" s="50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1:23">
      <c r="A28" s="53">
        <v>21</v>
      </c>
      <c r="B28" s="54" t="str">
        <f ca="1">IF(AND(Calendrier!F24&gt;0),(Calendrier!F24),(""))</f>
        <v/>
      </c>
      <c r="C28" s="50"/>
      <c r="D28" s="50"/>
      <c r="E28" s="50"/>
      <c r="F28" s="50"/>
      <c r="G28" s="50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>
      <c r="A29" s="53">
        <v>22</v>
      </c>
      <c r="B29" s="54" t="str">
        <f ca="1">IF(AND(Calendrier!F25&gt;0),(Calendrier!F25),(""))</f>
        <v/>
      </c>
      <c r="C29" s="50"/>
      <c r="D29" s="50"/>
      <c r="E29" s="50"/>
      <c r="F29" s="50"/>
      <c r="G29" s="50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>
      <c r="A30" s="49">
        <v>23</v>
      </c>
      <c r="B30" s="54" t="str">
        <f ca="1">IF(AND(Calendrier!F26&gt;0),(Calendrier!F26),(""))</f>
        <v/>
      </c>
      <c r="C30" s="50"/>
      <c r="D30" s="50"/>
      <c r="E30" s="50"/>
      <c r="F30" s="50"/>
      <c r="G30" s="50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</row>
    <row r="31" spans="1:23">
      <c r="A31" s="49">
        <v>24</v>
      </c>
      <c r="B31" s="54" t="str">
        <f ca="1">IF(AND(Calendrier!F27&gt;0),(Calendrier!F27),(""))</f>
        <v/>
      </c>
      <c r="C31" s="50"/>
      <c r="D31" s="50"/>
      <c r="E31" s="50"/>
      <c r="F31" s="50"/>
      <c r="G31" s="50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</row>
    <row r="32" spans="1:23">
      <c r="A32" s="49">
        <v>25</v>
      </c>
      <c r="B32" s="54" t="str">
        <f ca="1">IF(AND(Calendrier!F28&gt;0),(Calendrier!F28),(""))</f>
        <v>week-end</v>
      </c>
      <c r="C32" s="50"/>
      <c r="D32" s="50"/>
      <c r="E32" s="50"/>
      <c r="F32" s="50"/>
      <c r="G32" s="50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:23">
      <c r="A33" s="53">
        <v>26</v>
      </c>
      <c r="B33" s="54" t="str">
        <f ca="1">IF(AND(Calendrier!F29&gt;0),(Calendrier!F29),(""))</f>
        <v>week-end</v>
      </c>
      <c r="C33" s="50"/>
      <c r="D33" s="50"/>
      <c r="E33" s="50"/>
      <c r="F33" s="50"/>
      <c r="G33" s="50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:23">
      <c r="A34" s="53">
        <v>27</v>
      </c>
      <c r="B34" s="54" t="str">
        <f ca="1">IF(AND(Calendrier!F30&gt;0),(Calendrier!F30),(""))</f>
        <v/>
      </c>
      <c r="C34" s="50"/>
      <c r="D34" s="50"/>
      <c r="E34" s="50"/>
      <c r="F34" s="50"/>
      <c r="G34" s="50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:23">
      <c r="A35" s="53">
        <v>28</v>
      </c>
      <c r="B35" s="54" t="str">
        <f ca="1">IF(AND(Calendrier!F31&gt;0),(Calendrier!F31),(""))</f>
        <v/>
      </c>
      <c r="C35" s="50"/>
      <c r="D35" s="50"/>
      <c r="E35" s="50"/>
      <c r="F35" s="50"/>
      <c r="G35" s="50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  <row r="36" spans="1:23">
      <c r="A36" s="49">
        <v>29</v>
      </c>
      <c r="B36" s="54" t="e">
        <f ca="1">IF(AND(Calendrier!F32&gt;0),(Calendrier!F32),(""))</f>
        <v>#VALUE!</v>
      </c>
      <c r="C36" s="50"/>
      <c r="D36" s="50"/>
      <c r="E36" s="50"/>
      <c r="F36" s="50"/>
      <c r="G36" s="50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3">
      <c r="A37" s="49"/>
      <c r="B37" s="54" t="str">
        <f ca="1">IF(AND(Calendrier!F34&gt;0),(Calendrier!F34),(""))</f>
        <v>week-end</v>
      </c>
      <c r="C37" s="50"/>
      <c r="D37" s="50"/>
      <c r="E37" s="50"/>
      <c r="F37" s="50"/>
      <c r="G37" s="50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>
      <c r="A38" s="168" t="s">
        <v>43</v>
      </c>
      <c r="B38" s="168"/>
      <c r="C38" s="168"/>
      <c r="D38" s="168"/>
      <c r="E38" s="168"/>
      <c r="F38" s="168"/>
      <c r="G38" s="56"/>
      <c r="H38" s="60"/>
    </row>
    <row r="39" spans="1:23">
      <c r="A39" s="61"/>
      <c r="B39"/>
      <c r="C39" s="61"/>
      <c r="D39" s="61"/>
      <c r="E39" s="61"/>
      <c r="F39" s="61"/>
      <c r="G39" s="61"/>
      <c r="H39" s="60"/>
    </row>
    <row r="40" spans="1:23">
      <c r="A40" s="61"/>
      <c r="B40"/>
      <c r="C40" s="61"/>
      <c r="D40" s="61"/>
      <c r="E40" s="61"/>
      <c r="F40" s="61"/>
      <c r="G40" s="159"/>
      <c r="H40"/>
    </row>
    <row r="41" spans="1:23">
      <c r="A41"/>
      <c r="B41"/>
      <c r="C41"/>
      <c r="D41"/>
      <c r="E41"/>
      <c r="F41"/>
      <c r="G41"/>
      <c r="H41"/>
    </row>
    <row r="42" spans="1:23">
      <c r="E42" s="68"/>
      <c r="F42" s="68"/>
      <c r="G42" s="68"/>
    </row>
    <row r="44" spans="1:23">
      <c r="E44" s="68"/>
      <c r="F44" s="68"/>
      <c r="G44" s="68"/>
    </row>
    <row r="45" spans="1:23">
      <c r="E45" s="68"/>
      <c r="F45" s="68"/>
      <c r="G45" s="68"/>
    </row>
    <row r="47" spans="1:23">
      <c r="E47" s="68"/>
      <c r="F47" s="68"/>
      <c r="G47" s="68"/>
    </row>
    <row r="48" spans="1:23">
      <c r="E48" s="68"/>
      <c r="F48" s="68"/>
      <c r="G48" s="68"/>
    </row>
    <row r="55" spans="5:7">
      <c r="E55" s="68"/>
      <c r="F55" s="68"/>
      <c r="G55" s="68"/>
    </row>
    <row r="56" spans="5:7">
      <c r="E56" s="68"/>
      <c r="F56" s="68"/>
      <c r="G56" s="68"/>
    </row>
    <row r="58" spans="5:7">
      <c r="E58" s="68"/>
      <c r="F58" s="68"/>
      <c r="G58" s="68"/>
    </row>
    <row r="59" spans="5:7">
      <c r="E59" s="68"/>
      <c r="F59" s="68"/>
      <c r="G59" s="68"/>
    </row>
    <row r="61" spans="5:7">
      <c r="E61" s="68"/>
      <c r="F61" s="68"/>
      <c r="G61" s="68"/>
    </row>
    <row r="62" spans="5:7">
      <c r="E62" s="68"/>
      <c r="F62" s="68"/>
      <c r="G62" s="68"/>
    </row>
    <row r="64" spans="5:7">
      <c r="E64" s="68"/>
      <c r="F64" s="68"/>
      <c r="G64" s="68"/>
    </row>
    <row r="65" spans="5:7">
      <c r="E65" s="68"/>
      <c r="F65" s="68"/>
      <c r="G65" s="68"/>
    </row>
    <row r="67" spans="5:7">
      <c r="E67" s="68"/>
      <c r="F67" s="68"/>
      <c r="G67" s="68"/>
    </row>
    <row r="68" spans="5:7">
      <c r="E68" s="68"/>
      <c r="F68" s="68"/>
      <c r="G68" s="68"/>
    </row>
    <row r="75" spans="5:7">
      <c r="E75" s="68"/>
      <c r="F75" s="68"/>
      <c r="G75" s="68"/>
    </row>
    <row r="76" spans="5:7">
      <c r="E76" s="68"/>
      <c r="F76" s="68"/>
      <c r="G76" s="68"/>
    </row>
    <row r="78" spans="5:7">
      <c r="E78" s="68"/>
      <c r="F78" s="68"/>
      <c r="G78" s="68"/>
    </row>
    <row r="79" spans="5:7">
      <c r="E79" s="68"/>
      <c r="F79" s="68"/>
      <c r="G79" s="68"/>
    </row>
    <row r="81" spans="5:7">
      <c r="E81" s="68"/>
      <c r="F81" s="68"/>
      <c r="G81" s="68"/>
    </row>
    <row r="82" spans="5:7">
      <c r="E82" s="68"/>
      <c r="F82" s="68"/>
      <c r="G82" s="68"/>
    </row>
    <row r="84" spans="5:7">
      <c r="E84" s="68"/>
      <c r="F84" s="68"/>
      <c r="G84" s="68"/>
    </row>
    <row r="85" spans="5:7">
      <c r="E85" s="68"/>
      <c r="F85" s="68"/>
      <c r="G85" s="68"/>
    </row>
    <row r="87" spans="5:7">
      <c r="E87" s="68"/>
      <c r="F87" s="68"/>
      <c r="G87" s="68"/>
    </row>
    <row r="88" spans="5:7">
      <c r="E88" s="68"/>
      <c r="F88" s="68"/>
      <c r="G88" s="68"/>
    </row>
    <row r="89" spans="5:7">
      <c r="E89" s="68"/>
      <c r="F89" s="68"/>
      <c r="G89" s="68"/>
    </row>
    <row r="90" spans="5:7">
      <c r="E90" s="68"/>
      <c r="F90" s="68"/>
      <c r="G90" s="68"/>
    </row>
  </sheetData>
  <mergeCells count="2">
    <mergeCell ref="C5:F5"/>
    <mergeCell ref="A38:F38"/>
  </mergeCells>
  <phoneticPr fontId="2" type="noConversion"/>
  <conditionalFormatting sqref="A1:G1 B6:G7 A6:A41 A3:G5 A2:F2 B38:H41 H1:H7">
    <cfRule type="cellIs" dxfId="279" priority="12" stopIfTrue="1" operator="equal">
      <formula>0.340277777777778</formula>
    </cfRule>
  </conditionalFormatting>
  <conditionalFormatting sqref="G2">
    <cfRule type="cellIs" dxfId="278" priority="13" stopIfTrue="1" operator="equal">
      <formula>"VT"</formula>
    </cfRule>
    <cfRule type="cellIs" dxfId="277" priority="14" stopIfTrue="1" operator="equal">
      <formula>"Dimanche"</formula>
    </cfRule>
    <cfRule type="cellIs" dxfId="276" priority="15" stopIfTrue="1" operator="equal">
      <formula>"Vendredi"</formula>
    </cfRule>
  </conditionalFormatting>
  <conditionalFormatting sqref="C8:W37">
    <cfRule type="cellIs" priority="16" stopIfTrue="1" operator="equal">
      <formula>mDF</formula>
    </cfRule>
  </conditionalFormatting>
  <conditionalFormatting sqref="B8:B37">
    <cfRule type="cellIs" priority="44" stopIfTrue="1" operator="equal">
      <formula>mDF</formula>
    </cfRule>
    <cfRule type="expression" dxfId="275" priority="45" stopIfTrue="1">
      <formula>#REF!="Dimanche"</formula>
    </cfRule>
    <cfRule type="expression" dxfId="274" priority="46" stopIfTrue="1">
      <formula>#REF!="Samedi"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46"/>
  </sheetPr>
  <dimension ref="A1:AE98"/>
  <sheetViews>
    <sheetView workbookViewId="0">
      <selection activeCell="H8" sqref="H8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2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 ca="1">IF(AND(Calendrier!I4&gt;0),(Calendrier!I4),(""))</f>
        <v/>
      </c>
      <c r="C8" s="50"/>
      <c r="D8" s="50"/>
      <c r="E8" s="50"/>
      <c r="F8" s="50"/>
      <c r="G8" s="50"/>
      <c r="H8" s="51">
        <f t="shared" ref="H8:H38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IF(AND(Calendrier!I5&gt;0),(Calendrier!I5),(""))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IF(AND(Calendrier!I6&gt;0),(Calendrier!I6),(""))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IF(AND(Calendrier!I7&gt;0),(Calendrier!I7),(""))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IF(AND(Calendrier!I8&gt;0),(Calendrier!I8),(""))</f>
        <v>week-end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IF(AND(Calendrier!I9&gt;0),(Calendrier!I9),(""))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IF(AND(Calendrier!I10&gt;0),(Calendrier!I10),(""))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 ca="1">IF(AND(Calendrier!I11&gt;0),(Calendrier!I11),(""))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IF(AND(Calendrier!I12&gt;0),(Calendrier!I12),(""))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IF(AND(Calendrier!I13&gt;0),(Calendrier!I13),(""))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IF(AND(Calendrier!I14&gt;0),(Calendrier!I14),(""))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IF(AND(Calendrier!I15&gt;0),(Calendrier!I15),(""))</f>
        <v>week-end</v>
      </c>
      <c r="C19" s="50"/>
      <c r="D19" s="50"/>
      <c r="E19" s="50"/>
      <c r="F19" s="50"/>
      <c r="G19" s="50"/>
      <c r="H19" s="51" t="str">
        <f t="shared" ca="1" si="0"/>
        <v/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IF(AND(Calendrier!I16&gt;0),(Calendrier!I16),(""))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IF(AND(Calendrier!I17&gt;0),(Calendrier!I17),(""))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IF(AND(Calendrier!I18&gt;0),(Calendrier!I18),(""))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IF(AND(Calendrier!I19&gt;0),(Calendrier!I19),(""))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IF(AND(Calendrier!I20&gt;0),(Calendrier!I20),(""))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IF(AND(Calendrier!I21&gt;0),(Calendrier!I21),(""))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IF(AND(Calendrier!I22&gt;0),(Calendrier!I22),(""))</f>
        <v>week-end</v>
      </c>
      <c r="C26" s="50"/>
      <c r="D26" s="50"/>
      <c r="E26" s="50"/>
      <c r="F26" s="50"/>
      <c r="G26" s="50"/>
      <c r="H26" s="51" t="str">
        <f t="shared" ca="1" si="0"/>
        <v/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IF(AND(Calendrier!I23&gt;0),(Calendrier!I23),(""))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IF(AND(Calendrier!I24&gt;0),(Calendrier!I24),(""))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IF(AND(Calendrier!I25&gt;0),(Calendrier!I25),(""))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IF(AND(Calendrier!I26&gt;0),(Calendrier!I26),(""))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IF(AND(Calendrier!I27&gt;0),(Calendrier!I27),(""))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IF(AND(Calendrier!I28&gt;0),(Calendrier!I28),(""))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IF(AND(Calendrier!I29&gt;0),(Calendrier!I29),(""))</f>
        <v>week-end</v>
      </c>
      <c r="C33" s="50"/>
      <c r="D33" s="50"/>
      <c r="E33" s="50"/>
      <c r="F33" s="50"/>
      <c r="G33" s="50"/>
      <c r="H33" s="51" t="str">
        <f t="shared" ca="1" si="0"/>
        <v/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IF(AND(Calendrier!I30&gt;0),(Calendrier!I30),(""))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IF(AND(Calendrier!I31&gt;0),(Calendrier!I31),(""))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IF(AND(Calendrier!I32&gt;0),(Calendrier!I32),(""))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IF(AND(Calendrier!I33&gt;0),(Calendrier!I33),(""))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 ca="1">IF(AND(Calendrier!I34&gt;0),(Calendrier!I34),(""))</f>
        <v/>
      </c>
      <c r="C38" s="50"/>
      <c r="D38" s="50"/>
      <c r="E38" s="50"/>
      <c r="F38" s="50"/>
      <c r="G38" s="50"/>
      <c r="H38" s="51">
        <f t="shared" ca="1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68" t="s">
        <v>43</v>
      </c>
      <c r="B39" s="168"/>
      <c r="C39" s="168"/>
      <c r="D39" s="168"/>
      <c r="E39" s="168"/>
      <c r="F39" s="168"/>
      <c r="G39" s="56"/>
      <c r="H39" s="57">
        <f ca="1">SUM(H8:H38)</f>
        <v>184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69"/>
      <c r="H41" s="169"/>
      <c r="I41" s="169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273" priority="3" stopIfTrue="1">
      <formula>G8="Dimanche"</formula>
    </cfRule>
    <cfRule type="expression" dxfId="272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271" priority="6" stopIfTrue="1">
      <formula>K9="Dimanche"</formula>
    </cfRule>
    <cfRule type="expression" dxfId="270" priority="7" stopIfTrue="1">
      <formula>K9="Samedi"</formula>
    </cfRule>
  </conditionalFormatting>
  <conditionalFormatting sqref="I43:I49 I76:I90 I56:I69 I92">
    <cfRule type="cellIs" dxfId="269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268" priority="10" stopIfTrue="1">
      <formula>K8="Dimanche"</formula>
    </cfRule>
    <cfRule type="expression" dxfId="267" priority="11" stopIfTrue="1">
      <formula>K8="Samedi"</formula>
    </cfRule>
  </conditionalFormatting>
  <conditionalFormatting sqref="B39:P42 O1:P7 A1:N4 B6:N7 A6:A42">
    <cfRule type="cellIs" dxfId="266" priority="12" stopIfTrue="1" operator="equal">
      <formula>0.340277777777778</formula>
    </cfRule>
  </conditionalFormatting>
  <conditionalFormatting sqref="N5">
    <cfRule type="cellIs" dxfId="265" priority="13" stopIfTrue="1" operator="equal">
      <formula>"VT"</formula>
    </cfRule>
    <cfRule type="cellIs" dxfId="264" priority="14" stopIfTrue="1" operator="equal">
      <formula>"Dimanche"</formula>
    </cfRule>
    <cfRule type="cellIs" dxfId="263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262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indexed="46"/>
  </sheetPr>
  <dimension ref="A1:AE97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3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 ca="1">IF(AND(Calendrier!L4&gt;0),(Calendrier!L4),(""))</f>
        <v>week-end</v>
      </c>
      <c r="C8" s="50"/>
      <c r="D8" s="50"/>
      <c r="E8" s="50"/>
      <c r="F8" s="50"/>
      <c r="G8" s="50"/>
      <c r="H8" s="51" t="str">
        <f t="shared" ref="H8:H37" ca="1" si="0">IF(B8="1/2c",4,IF(B8="",8,""))</f>
        <v/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IF(AND(Calendrier!L5&gt;0),(Calendrier!L5),(""))</f>
        <v>week-end</v>
      </c>
      <c r="C9" s="50"/>
      <c r="D9" s="50"/>
      <c r="E9" s="50"/>
      <c r="F9" s="50"/>
      <c r="G9" s="50"/>
      <c r="H9" s="51" t="str">
        <f t="shared" ca="1" si="0"/>
        <v/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IF(AND(Calendrier!L6&gt;0),(Calendrier!L6),(""))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IF(AND(Calendrier!L7&gt;0),(Calendrier!L7),(""))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IF(AND(Calendrier!L8&gt;0),(Calendrier!L8),(""))</f>
        <v/>
      </c>
      <c r="C12" s="50"/>
      <c r="D12" s="50"/>
      <c r="E12" s="50"/>
      <c r="F12" s="50"/>
      <c r="G12" s="50"/>
      <c r="H12" s="51">
        <f t="shared" ca="1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IF(AND(Calendrier!L9&gt;0),(Calendrier!L9),(""))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IF(AND(Calendrier!L10&gt;0),(Calendrier!L10),(""))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 ca="1">IF(AND(Calendrier!L11&gt;0),(Calendrier!L11),(""))</f>
        <v>week-end</v>
      </c>
      <c r="C15" s="50"/>
      <c r="D15" s="50"/>
      <c r="E15" s="50"/>
      <c r="F15" s="50"/>
      <c r="G15" s="50"/>
      <c r="H15" s="51" t="str">
        <f t="shared" ca="1" si="0"/>
        <v/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IF(AND(Calendrier!L12&gt;0),(Calendrier!L12),(""))</f>
        <v>week-end</v>
      </c>
      <c r="C16" s="50"/>
      <c r="D16" s="50"/>
      <c r="E16" s="50"/>
      <c r="F16" s="50"/>
      <c r="G16" s="50"/>
      <c r="H16" s="51" t="str">
        <f t="shared" ca="1" si="0"/>
        <v/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IF(AND(Calendrier!L13&gt;0),(Calendrier!L13),(""))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IF(AND(Calendrier!L14&gt;0),(Calendrier!L14),(""))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IF(AND(Calendrier!L15&gt;0),(Calendrier!L15),(""))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IF(AND(Calendrier!L16&gt;0),(Calendrier!L16),(""))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IF(AND(Calendrier!L17&gt;0),(Calendrier!L17),(""))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IF(AND(Calendrier!L18&gt;0),(Calendrier!L18),(""))</f>
        <v>week-end</v>
      </c>
      <c r="C22" s="50"/>
      <c r="D22" s="50"/>
      <c r="E22" s="50"/>
      <c r="F22" s="50"/>
      <c r="G22" s="50"/>
      <c r="H22" s="51" t="str">
        <f t="shared" ca="1" si="0"/>
        <v/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IF(AND(Calendrier!L19&gt;0),(Calendrier!L19),(""))</f>
        <v>week-end</v>
      </c>
      <c r="C23" s="50"/>
      <c r="D23" s="50"/>
      <c r="E23" s="50"/>
      <c r="F23" s="50"/>
      <c r="G23" s="50"/>
      <c r="H23" s="51" t="str">
        <f t="shared" ca="1" si="0"/>
        <v/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IF(AND(Calendrier!L20&gt;0),(Calendrier!L20),(""))</f>
        <v>de Pâques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IF(AND(Calendrier!L21&gt;0),(Calendrier!L21),(""))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IF(AND(Calendrier!L22&gt;0),(Calendrier!L22),(""))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IF(AND(Calendrier!L23&gt;0),(Calendrier!L23),(""))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IF(AND(Calendrier!L24&gt;0),(Calendrier!L24),(""))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IF(AND(Calendrier!L25&gt;0),(Calendrier!L25),(""))</f>
        <v>week-end</v>
      </c>
      <c r="C29" s="50"/>
      <c r="D29" s="50"/>
      <c r="E29" s="50"/>
      <c r="F29" s="50"/>
      <c r="G29" s="50"/>
      <c r="H29" s="51" t="str">
        <f t="shared" ca="1" si="0"/>
        <v/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IF(AND(Calendrier!L26&gt;0),(Calendrier!L26),(""))</f>
        <v>week-end</v>
      </c>
      <c r="C30" s="50"/>
      <c r="D30" s="50"/>
      <c r="E30" s="50"/>
      <c r="F30" s="50"/>
      <c r="G30" s="50"/>
      <c r="H30" s="51" t="str">
        <f t="shared" ca="1" si="0"/>
        <v/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IF(AND(Calendrier!L27&gt;0),(Calendrier!L27),(""))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IF(AND(Calendrier!L28&gt;0),(Calendrier!L28),(""))</f>
        <v/>
      </c>
      <c r="C32" s="50"/>
      <c r="D32" s="50"/>
      <c r="E32" s="50"/>
      <c r="F32" s="50"/>
      <c r="G32" s="50"/>
      <c r="H32" s="51">
        <f t="shared" ca="1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IF(AND(Calendrier!L29&gt;0),(Calendrier!L29),(""))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IF(AND(Calendrier!L30&gt;0),(Calendrier!L30),(""))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IF(AND(Calendrier!L31&gt;0),(Calendrier!L31),(""))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IF(AND(Calendrier!L32&gt;0),(Calendrier!L32),(""))</f>
        <v>week-end</v>
      </c>
      <c r="C36" s="50"/>
      <c r="D36" s="50"/>
      <c r="E36" s="50"/>
      <c r="F36" s="50"/>
      <c r="G36" s="50"/>
      <c r="H36" s="51" t="str">
        <f t="shared" ca="1" si="0"/>
        <v/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IF(AND(Calendrier!L33&gt;0),(Calendrier!L33),(""))</f>
        <v>week-end</v>
      </c>
      <c r="C37" s="50"/>
      <c r="D37" s="50"/>
      <c r="E37" s="50"/>
      <c r="F37" s="50"/>
      <c r="G37" s="50"/>
      <c r="H37" s="51" t="str">
        <f t="shared" ca="1" si="0"/>
        <v/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152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  <row r="42" spans="1:31">
      <c r="E42" s="68"/>
      <c r="F42" s="68"/>
      <c r="G42" s="68"/>
      <c r="H42" s="69"/>
      <c r="I42" s="70"/>
    </row>
    <row r="43" spans="1:31">
      <c r="H43" s="71"/>
      <c r="I43" s="70"/>
    </row>
    <row r="44" spans="1:31">
      <c r="E44" s="68"/>
      <c r="F44" s="68"/>
      <c r="G44" s="68"/>
      <c r="H44" s="72"/>
      <c r="I44" s="70"/>
    </row>
    <row r="45" spans="1:31">
      <c r="E45" s="68"/>
      <c r="F45" s="68"/>
      <c r="G45" s="68"/>
      <c r="H45" s="69"/>
      <c r="I45" s="70"/>
    </row>
    <row r="46" spans="1:31">
      <c r="H46" s="71"/>
      <c r="I46" s="70"/>
    </row>
    <row r="47" spans="1:31">
      <c r="E47" s="68"/>
      <c r="F47" s="68"/>
      <c r="G47" s="68"/>
      <c r="H47" s="72"/>
      <c r="I47" s="70"/>
    </row>
    <row r="48" spans="1:31">
      <c r="E48" s="68"/>
      <c r="F48" s="68"/>
      <c r="G48" s="68"/>
      <c r="H48" s="69"/>
      <c r="I48" s="70"/>
    </row>
    <row r="49" spans="5:10">
      <c r="H49" s="71"/>
      <c r="I49" s="73"/>
    </row>
    <row r="50" spans="5:10">
      <c r="H50" s="71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E55" s="68"/>
      <c r="F55" s="68"/>
      <c r="G55" s="68"/>
      <c r="H55" s="72"/>
      <c r="I55" s="74"/>
    </row>
    <row r="56" spans="5:10">
      <c r="E56" s="68"/>
      <c r="F56" s="68"/>
      <c r="G56" s="68"/>
      <c r="H56" s="69"/>
      <c r="I56" s="70"/>
    </row>
    <row r="57" spans="5:10">
      <c r="H57" s="71"/>
      <c r="I57" s="70"/>
    </row>
    <row r="58" spans="5:10">
      <c r="E58" s="68"/>
      <c r="F58" s="68"/>
      <c r="G58" s="68"/>
      <c r="H58" s="72"/>
      <c r="I58" s="70"/>
    </row>
    <row r="59" spans="5:10">
      <c r="E59" s="68"/>
      <c r="F59" s="68"/>
      <c r="G59" s="68"/>
      <c r="H59" s="69"/>
      <c r="I59" s="70"/>
      <c r="J59" s="68"/>
    </row>
    <row r="60" spans="5:10">
      <c r="H60" s="71"/>
      <c r="I60" s="70"/>
    </row>
    <row r="61" spans="5:10">
      <c r="E61" s="68"/>
      <c r="F61" s="68"/>
      <c r="G61" s="68"/>
      <c r="H61" s="72"/>
      <c r="I61" s="70"/>
    </row>
    <row r="62" spans="5:10">
      <c r="E62" s="68"/>
      <c r="F62" s="68"/>
      <c r="G62" s="68"/>
      <c r="H62" s="69"/>
      <c r="I62" s="70"/>
    </row>
    <row r="63" spans="5:10">
      <c r="H63" s="71"/>
      <c r="I63" s="70"/>
    </row>
    <row r="64" spans="5:10">
      <c r="E64" s="68"/>
      <c r="F64" s="68"/>
      <c r="G64" s="68"/>
      <c r="H64" s="72"/>
      <c r="I64" s="70"/>
    </row>
    <row r="65" spans="5:10">
      <c r="E65" s="68"/>
      <c r="F65" s="68"/>
      <c r="G65" s="68"/>
      <c r="H65" s="69"/>
      <c r="I65" s="70"/>
    </row>
    <row r="66" spans="5:10">
      <c r="H66" s="71"/>
      <c r="I66" s="70"/>
    </row>
    <row r="67" spans="5:10">
      <c r="E67" s="68"/>
      <c r="F67" s="68"/>
      <c r="G67" s="68"/>
      <c r="H67" s="72"/>
      <c r="I67" s="70"/>
    </row>
    <row r="68" spans="5:10">
      <c r="E68" s="68"/>
      <c r="F68" s="68"/>
      <c r="G68" s="68"/>
      <c r="H68" s="69"/>
      <c r="I68" s="70"/>
    </row>
    <row r="69" spans="5:10">
      <c r="H69" s="71"/>
      <c r="I69" s="73"/>
    </row>
    <row r="70" spans="5:10">
      <c r="H70" s="71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E75" s="68"/>
      <c r="F75" s="68"/>
      <c r="G75" s="68"/>
      <c r="H75" s="72"/>
      <c r="I75" s="74"/>
    </row>
    <row r="76" spans="5:10">
      <c r="E76" s="68"/>
      <c r="F76" s="68"/>
      <c r="G76" s="68"/>
      <c r="H76" s="69"/>
      <c r="I76" s="70"/>
    </row>
    <row r="77" spans="5:10">
      <c r="H77" s="71"/>
      <c r="I77" s="70"/>
    </row>
    <row r="78" spans="5:10">
      <c r="E78" s="68"/>
      <c r="F78" s="68"/>
      <c r="G78" s="68"/>
      <c r="H78" s="72"/>
      <c r="I78" s="70"/>
    </row>
    <row r="79" spans="5:10">
      <c r="E79" s="68"/>
      <c r="F79" s="68"/>
      <c r="G79" s="68"/>
      <c r="H79" s="69"/>
      <c r="I79" s="70"/>
      <c r="J79" s="68"/>
    </row>
    <row r="80" spans="5:10">
      <c r="H80" s="71"/>
      <c r="I80" s="70"/>
    </row>
    <row r="81" spans="5:10">
      <c r="E81" s="68"/>
      <c r="F81" s="68"/>
      <c r="G81" s="68"/>
      <c r="H81" s="72"/>
      <c r="I81" s="70"/>
    </row>
    <row r="82" spans="5:10">
      <c r="E82" s="68"/>
      <c r="F82" s="68"/>
      <c r="G82" s="68"/>
      <c r="H82" s="69"/>
      <c r="I82" s="70"/>
    </row>
    <row r="83" spans="5:10">
      <c r="H83" s="71"/>
      <c r="I83" s="70"/>
    </row>
    <row r="84" spans="5:10">
      <c r="E84" s="68"/>
      <c r="F84" s="68"/>
      <c r="G84" s="68"/>
      <c r="H84" s="72"/>
      <c r="I84" s="70"/>
    </row>
    <row r="85" spans="5:10">
      <c r="E85" s="68"/>
      <c r="F85" s="68"/>
      <c r="G85" s="68"/>
      <c r="H85" s="69"/>
      <c r="I85" s="70"/>
    </row>
    <row r="86" spans="5:10">
      <c r="I86" s="70"/>
    </row>
    <row r="87" spans="5:10">
      <c r="E87" s="68"/>
      <c r="F87" s="68"/>
      <c r="G87" s="68"/>
      <c r="H87" s="72"/>
      <c r="I87" s="70"/>
    </row>
    <row r="88" spans="5:10">
      <c r="E88" s="68"/>
      <c r="F88" s="68"/>
      <c r="G88" s="68"/>
      <c r="H88" s="69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3"/>
      <c r="J90" s="73"/>
    </row>
    <row r="91" spans="5:10" ht="15">
      <c r="I91" s="75"/>
      <c r="J91" s="68"/>
    </row>
    <row r="97" spans="10:10">
      <c r="J97" s="73"/>
    </row>
  </sheetData>
  <mergeCells count="3">
    <mergeCell ref="C5:F5"/>
    <mergeCell ref="A38:F38"/>
    <mergeCell ref="G40:I40"/>
  </mergeCells>
  <phoneticPr fontId="2" type="noConversion"/>
  <conditionalFormatting sqref="H8:H37">
    <cfRule type="cellIs" priority="2" stopIfTrue="1" operator="equal">
      <formula>mDF</formula>
    </cfRule>
    <cfRule type="expression" dxfId="261" priority="3" stopIfTrue="1">
      <formula>G8="Dimanche"</formula>
    </cfRule>
    <cfRule type="expression" dxfId="260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259" priority="6" stopIfTrue="1">
      <formula>K9="Dimanche"</formula>
    </cfRule>
    <cfRule type="expression" dxfId="258" priority="7" stopIfTrue="1">
      <formula>K9="Samedi"</formula>
    </cfRule>
  </conditionalFormatting>
  <conditionalFormatting sqref="I42:I48 I75:I89 I55:I68 I91">
    <cfRule type="cellIs" dxfId="257" priority="8" stopIfTrue="1" operator="lessThan">
      <formula>0</formula>
    </cfRule>
  </conditionalFormatting>
  <conditionalFormatting sqref="B8:B37">
    <cfRule type="cellIs" priority="9" stopIfTrue="1" operator="equal">
      <formula>mDF</formula>
    </cfRule>
    <cfRule type="expression" dxfId="256" priority="10" stopIfTrue="1">
      <formula>K8="Dimanche"</formula>
    </cfRule>
    <cfRule type="expression" dxfId="255" priority="11" stopIfTrue="1">
      <formula>K8="Samedi"</formula>
    </cfRule>
  </conditionalFormatting>
  <conditionalFormatting sqref="B38:P41 O1:P7 A1:N4 B6:N7 A6:A41">
    <cfRule type="cellIs" dxfId="254" priority="12" stopIfTrue="1" operator="equal">
      <formula>0.340277777777778</formula>
    </cfRule>
  </conditionalFormatting>
  <conditionalFormatting sqref="N5">
    <cfRule type="cellIs" dxfId="253" priority="13" stopIfTrue="1" operator="equal">
      <formula>"VT"</formula>
    </cfRule>
    <cfRule type="cellIs" dxfId="252" priority="14" stopIfTrue="1" operator="equal">
      <formula>"Dimanche"</formula>
    </cfRule>
    <cfRule type="cellIs" dxfId="251" priority="15" stopIfTrue="1" operator="equal">
      <formula>"Vendredi"</formula>
    </cfRule>
  </conditionalFormatting>
  <conditionalFormatting sqref="C8:G37 I8:I37 K8:AE37 J31 J10 J17 J24 J8 J28:J29 J14:J15 J21:J22 J12 J19 J26 J33 J35:J36">
    <cfRule type="cellIs" priority="16" stopIfTrue="1" operator="equal">
      <formula>mDF</formula>
    </cfRule>
  </conditionalFormatting>
  <conditionalFormatting sqref="A5:M5">
    <cfRule type="cellIs" dxfId="250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indexed="46"/>
  </sheetPr>
  <dimension ref="A1:AE98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4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77" t="str">
        <f ca="1">IF(AND(Calendrier!O4&gt;0),(Calendrier!O4),(""))</f>
        <v>Fête du travail</v>
      </c>
      <c r="C8" s="50"/>
      <c r="D8" s="50"/>
      <c r="E8" s="50"/>
      <c r="F8" s="50"/>
      <c r="G8" s="50"/>
      <c r="H8" s="51" t="str">
        <f t="shared" ref="H8:H38" ca="1" si="0">IF(B8="1/2c",4,IF(B8="",8,""))</f>
        <v/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IF(AND(Calendrier!O5&gt;0),(Calendrier!O5),(""))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IF(AND(Calendrier!O6&gt;0),(Calendrier!O6),(""))</f>
        <v/>
      </c>
      <c r="C10" s="50"/>
      <c r="D10" s="50"/>
      <c r="E10" s="50"/>
      <c r="F10" s="50"/>
      <c r="G10" s="50"/>
      <c r="H10" s="51">
        <f t="shared" ca="1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IF(AND(Calendrier!O7&gt;0),(Calendrier!O7),(""))</f>
        <v/>
      </c>
      <c r="C11" s="50"/>
      <c r="D11" s="50"/>
      <c r="E11" s="50"/>
      <c r="F11" s="50"/>
      <c r="G11" s="50"/>
      <c r="H11" s="51">
        <f t="shared" ca="1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IF(AND(Calendrier!O8&gt;0),(Calendrier!O8),(""))</f>
        <v/>
      </c>
      <c r="C12" s="50"/>
      <c r="D12" s="50"/>
      <c r="E12" s="50"/>
      <c r="F12" s="50"/>
      <c r="G12" s="50"/>
      <c r="H12" s="51">
        <f t="shared" ca="1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IF(AND(Calendrier!O9&gt;0),(Calendrier!O9),(""))</f>
        <v>week-end</v>
      </c>
      <c r="C13" s="50"/>
      <c r="D13" s="50"/>
      <c r="E13" s="50"/>
      <c r="F13" s="50"/>
      <c r="G13" s="50"/>
      <c r="H13" s="51" t="str">
        <f t="shared" ca="1" si="0"/>
        <v/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IF(AND(Calendrier!O10&gt;0),(Calendrier!O10),(""))</f>
        <v>week-end</v>
      </c>
      <c r="C14" s="50"/>
      <c r="D14" s="50"/>
      <c r="E14" s="50"/>
      <c r="F14" s="50"/>
      <c r="G14" s="50"/>
      <c r="H14" s="51" t="str">
        <f t="shared" ca="1" si="0"/>
        <v/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77" t="str">
        <f ca="1">IF(AND(Calendrier!O11&gt;0),(Calendrier!O11),(""))</f>
        <v>Armistice 45</v>
      </c>
      <c r="C15" s="50"/>
      <c r="D15" s="50"/>
      <c r="E15" s="50"/>
      <c r="F15" s="50"/>
      <c r="G15" s="50"/>
      <c r="H15" s="51" t="str">
        <f t="shared" ca="1" si="0"/>
        <v/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IF(AND(Calendrier!O12&gt;0),(Calendrier!O12),(""))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IF(AND(Calendrier!O13&gt;0),(Calendrier!O13),(""))</f>
        <v/>
      </c>
      <c r="C17" s="50"/>
      <c r="D17" s="50"/>
      <c r="E17" s="50"/>
      <c r="F17" s="50"/>
      <c r="G17" s="50"/>
      <c r="H17" s="51">
        <f t="shared" ca="1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IF(AND(Calendrier!O14&gt;0),(Calendrier!O14),(""))</f>
        <v/>
      </c>
      <c r="C18" s="50"/>
      <c r="D18" s="50"/>
      <c r="E18" s="50"/>
      <c r="F18" s="50"/>
      <c r="G18" s="50"/>
      <c r="H18" s="51">
        <f t="shared" ca="1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IF(AND(Calendrier!O15&gt;0),(Calendrier!O15),(""))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IF(AND(Calendrier!O16&gt;0),(Calendrier!O16),(""))</f>
        <v>week-end</v>
      </c>
      <c r="C20" s="50"/>
      <c r="D20" s="50"/>
      <c r="E20" s="50"/>
      <c r="F20" s="50"/>
      <c r="G20" s="50"/>
      <c r="H20" s="51" t="str">
        <f t="shared" ca="1" si="0"/>
        <v/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IF(AND(Calendrier!O17&gt;0),(Calendrier!O17),(""))</f>
        <v>week-end</v>
      </c>
      <c r="C21" s="50"/>
      <c r="D21" s="50"/>
      <c r="E21" s="50"/>
      <c r="F21" s="50"/>
      <c r="G21" s="50"/>
      <c r="H21" s="51" t="str">
        <f t="shared" ca="1" si="0"/>
        <v/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IF(AND(Calendrier!O18&gt;0),(Calendrier!O18),(""))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IF(AND(Calendrier!O19&gt;0),(Calendrier!O19),(""))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IF(AND(Calendrier!O20&gt;0),(Calendrier!O20),(""))</f>
        <v/>
      </c>
      <c r="C24" s="50"/>
      <c r="D24" s="50"/>
      <c r="E24" s="50"/>
      <c r="F24" s="50"/>
      <c r="G24" s="50"/>
      <c r="H24" s="51">
        <f t="shared" ca="1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IF(AND(Calendrier!O21&gt;0),(Calendrier!O21),(""))</f>
        <v/>
      </c>
      <c r="C25" s="50"/>
      <c r="D25" s="50"/>
      <c r="E25" s="50"/>
      <c r="F25" s="50"/>
      <c r="G25" s="50"/>
      <c r="H25" s="51">
        <f t="shared" ca="1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IF(AND(Calendrier!O22&gt;0),(Calendrier!O22),(""))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IF(AND(Calendrier!O23&gt;0),(Calendrier!O23),(""))</f>
        <v>week-end</v>
      </c>
      <c r="C27" s="50"/>
      <c r="D27" s="50"/>
      <c r="E27" s="50"/>
      <c r="F27" s="50"/>
      <c r="G27" s="50"/>
      <c r="H27" s="51" t="str">
        <f t="shared" ca="1" si="0"/>
        <v/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IF(AND(Calendrier!O24&gt;0),(Calendrier!O24),(""))</f>
        <v>week-end</v>
      </c>
      <c r="C28" s="50"/>
      <c r="D28" s="50"/>
      <c r="E28" s="50"/>
      <c r="F28" s="50"/>
      <c r="G28" s="50"/>
      <c r="H28" s="51" t="str">
        <f t="shared" ca="1" si="0"/>
        <v/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IF(AND(Calendrier!O25&gt;0),(Calendrier!O25),(""))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IF(AND(Calendrier!O26&gt;0),(Calendrier!O26),(""))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IF(AND(Calendrier!O27&gt;0),(Calendrier!O27),(""))</f>
        <v/>
      </c>
      <c r="C31" s="50"/>
      <c r="D31" s="50"/>
      <c r="E31" s="50"/>
      <c r="F31" s="50"/>
      <c r="G31" s="50"/>
      <c r="H31" s="51">
        <f t="shared" ca="1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IF(AND(Calendrier!O28&gt;0),(Calendrier!O28),(""))</f>
        <v>Ascension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IF(AND(Calendrier!O29&gt;0),(Calendrier!O29),(""))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IF(AND(Calendrier!O30&gt;0),(Calendrier!O30),(""))</f>
        <v>week-end</v>
      </c>
      <c r="C34" s="50"/>
      <c r="D34" s="50"/>
      <c r="E34" s="50"/>
      <c r="F34" s="50"/>
      <c r="G34" s="50"/>
      <c r="H34" s="51" t="str">
        <f t="shared" ca="1" si="0"/>
        <v/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IF(AND(Calendrier!O31&gt;0),(Calendrier!O31),(""))</f>
        <v>week-end</v>
      </c>
      <c r="C35" s="50"/>
      <c r="D35" s="50"/>
      <c r="E35" s="50"/>
      <c r="F35" s="50"/>
      <c r="G35" s="50"/>
      <c r="H35" s="51" t="str">
        <f t="shared" ca="1" si="0"/>
        <v/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IF(AND(Calendrier!O32&gt;0),(Calendrier!O32),(""))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IF(AND(Calendrier!O33&gt;0),(Calendrier!O33),(""))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 ca="1">IF(AND(Calendrier!O34&gt;0),(Calendrier!O34),(""))</f>
        <v/>
      </c>
      <c r="C38" s="50"/>
      <c r="D38" s="50"/>
      <c r="E38" s="50"/>
      <c r="F38" s="50"/>
      <c r="G38" s="50"/>
      <c r="H38" s="51">
        <f t="shared" ca="1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68" t="s">
        <v>43</v>
      </c>
      <c r="B39" s="168"/>
      <c r="C39" s="168"/>
      <c r="D39" s="168"/>
      <c r="E39" s="168"/>
      <c r="F39" s="168"/>
      <c r="G39" s="56"/>
      <c r="H39" s="57">
        <f ca="1">SUM(H8:H38)</f>
        <v>160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69"/>
      <c r="H41" s="169"/>
      <c r="I41" s="169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249" priority="3" stopIfTrue="1">
      <formula>G8="Dimanche"</formula>
    </cfRule>
    <cfRule type="expression" dxfId="248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247" priority="6" stopIfTrue="1">
      <formula>K9="Dimanche"</formula>
    </cfRule>
    <cfRule type="expression" dxfId="246" priority="7" stopIfTrue="1">
      <formula>K9="Samedi"</formula>
    </cfRule>
  </conditionalFormatting>
  <conditionalFormatting sqref="I43:I49 I76:I90 I56:I69 I92">
    <cfRule type="cellIs" dxfId="245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244" priority="10" stopIfTrue="1">
      <formula>K8="Dimanche"</formula>
    </cfRule>
    <cfRule type="expression" dxfId="243" priority="11" stopIfTrue="1">
      <formula>K8="Samedi"</formula>
    </cfRule>
  </conditionalFormatting>
  <conditionalFormatting sqref="B39:P42 O1:P7 A1:N4 B6:N7 A6:A42">
    <cfRule type="cellIs" dxfId="242" priority="12" stopIfTrue="1" operator="equal">
      <formula>0.340277777777778</formula>
    </cfRule>
  </conditionalFormatting>
  <conditionalFormatting sqref="N5">
    <cfRule type="cellIs" dxfId="241" priority="13" stopIfTrue="1" operator="equal">
      <formula>"VT"</formula>
    </cfRule>
    <cfRule type="cellIs" dxfId="240" priority="14" stopIfTrue="1" operator="equal">
      <formula>"Dimanche"</formula>
    </cfRule>
    <cfRule type="cellIs" dxfId="239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238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rgb="FFCC99FF"/>
  </sheetPr>
  <dimension ref="A1:AE97"/>
  <sheetViews>
    <sheetView workbookViewId="0">
      <selection sqref="A1:XFD41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5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 ca="1">IF(AND(Calendrier!R6&gt;0),(Calendrier!R6),(""))</f>
        <v>week-end</v>
      </c>
      <c r="C10" s="50"/>
      <c r="D10" s="50"/>
      <c r="E10" s="50"/>
      <c r="F10" s="50"/>
      <c r="G10" s="50"/>
      <c r="H10" s="51" t="str">
        <f t="shared" ca="1" si="0"/>
        <v/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 ca="1">IF(AND(Calendrier!R7&gt;0),(Calendrier!R7),(""))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 ca="1">IF(AND(Calendrier!R13&gt;0),(Calendrier!R13),(""))</f>
        <v>week-end</v>
      </c>
      <c r="C17" s="50"/>
      <c r="D17" s="50"/>
      <c r="E17" s="50"/>
      <c r="F17" s="50"/>
      <c r="G17" s="50"/>
      <c r="H17" s="51" t="str">
        <f t="shared" ca="1" si="0"/>
        <v/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 ca="1">IF(AND(Calendrier!R14&gt;0),(Calendrier!R14),(""))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 ca="1">IF(AND(Calendrier!R20&gt;0),(Calendrier!R20),(""))</f>
        <v>week-end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 ca="1">IF(AND(Calendrier!R21&gt;0),(Calendrier!R21),(""))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 ca="1">IF(AND(Calendrier!R27&gt;0),(Calendrier!R27),(""))</f>
        <v>week-end</v>
      </c>
      <c r="C31" s="50"/>
      <c r="D31" s="50"/>
      <c r="E31" s="50"/>
      <c r="F31" s="50"/>
      <c r="G31" s="50"/>
      <c r="H31" s="51" t="str">
        <f t="shared" ca="1" si="0"/>
        <v/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 ca="1">IF(AND(Calendrier!R28&gt;0),(Calendrier!R28),(""))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168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  <row r="42" spans="1:31">
      <c r="E42" s="68"/>
      <c r="F42" s="68"/>
      <c r="G42" s="68"/>
      <c r="H42" s="69"/>
      <c r="I42" s="70"/>
    </row>
    <row r="43" spans="1:31">
      <c r="H43" s="71"/>
      <c r="I43" s="70"/>
    </row>
    <row r="44" spans="1:31">
      <c r="E44" s="68"/>
      <c r="F44" s="68"/>
      <c r="G44" s="68"/>
      <c r="H44" s="72"/>
      <c r="I44" s="70"/>
    </row>
    <row r="45" spans="1:31">
      <c r="E45" s="68"/>
      <c r="F45" s="68"/>
      <c r="G45" s="68"/>
      <c r="H45" s="69"/>
      <c r="I45" s="70"/>
    </row>
    <row r="46" spans="1:31">
      <c r="H46" s="71"/>
      <c r="I46" s="70"/>
    </row>
    <row r="47" spans="1:31">
      <c r="E47" s="68"/>
      <c r="F47" s="68"/>
      <c r="G47" s="68"/>
      <c r="H47" s="72"/>
      <c r="I47" s="70"/>
    </row>
    <row r="48" spans="1:31">
      <c r="E48" s="68"/>
      <c r="F48" s="68"/>
      <c r="G48" s="68"/>
      <c r="H48" s="69"/>
      <c r="I48" s="70"/>
    </row>
    <row r="49" spans="5:10">
      <c r="H49" s="71"/>
      <c r="I49" s="73"/>
    </row>
    <row r="50" spans="5:10">
      <c r="H50" s="71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E55" s="68"/>
      <c r="F55" s="68"/>
      <c r="G55" s="68"/>
      <c r="H55" s="72"/>
      <c r="I55" s="74"/>
    </row>
    <row r="56" spans="5:10">
      <c r="E56" s="68"/>
      <c r="F56" s="68"/>
      <c r="G56" s="68"/>
      <c r="H56" s="69"/>
      <c r="I56" s="70"/>
    </row>
    <row r="57" spans="5:10">
      <c r="H57" s="71"/>
      <c r="I57" s="70"/>
    </row>
    <row r="58" spans="5:10">
      <c r="E58" s="68"/>
      <c r="F58" s="68"/>
      <c r="G58" s="68"/>
      <c r="H58" s="72"/>
      <c r="I58" s="70"/>
    </row>
    <row r="59" spans="5:10">
      <c r="E59" s="68"/>
      <c r="F59" s="68"/>
      <c r="G59" s="68"/>
      <c r="H59" s="69"/>
      <c r="I59" s="70"/>
      <c r="J59" s="68"/>
    </row>
    <row r="60" spans="5:10">
      <c r="H60" s="71"/>
      <c r="I60" s="70"/>
    </row>
    <row r="61" spans="5:10">
      <c r="E61" s="68"/>
      <c r="F61" s="68"/>
      <c r="G61" s="68"/>
      <c r="H61" s="72"/>
      <c r="I61" s="70"/>
    </row>
    <row r="62" spans="5:10">
      <c r="E62" s="68"/>
      <c r="F62" s="68"/>
      <c r="G62" s="68"/>
      <c r="H62" s="69"/>
      <c r="I62" s="70"/>
    </row>
    <row r="63" spans="5:10">
      <c r="H63" s="71"/>
      <c r="I63" s="70"/>
    </row>
    <row r="64" spans="5:10">
      <c r="E64" s="68"/>
      <c r="F64" s="68"/>
      <c r="G64" s="68"/>
      <c r="H64" s="72"/>
      <c r="I64" s="70"/>
    </row>
    <row r="65" spans="5:10">
      <c r="E65" s="68"/>
      <c r="F65" s="68"/>
      <c r="G65" s="68"/>
      <c r="H65" s="69"/>
      <c r="I65" s="70"/>
    </row>
    <row r="66" spans="5:10">
      <c r="H66" s="71"/>
      <c r="I66" s="70"/>
    </row>
    <row r="67" spans="5:10">
      <c r="E67" s="68"/>
      <c r="F67" s="68"/>
      <c r="G67" s="68"/>
      <c r="H67" s="72"/>
      <c r="I67" s="70"/>
    </row>
    <row r="68" spans="5:10">
      <c r="E68" s="68"/>
      <c r="F68" s="68"/>
      <c r="G68" s="68"/>
      <c r="H68" s="69"/>
      <c r="I68" s="70"/>
    </row>
    <row r="69" spans="5:10">
      <c r="H69" s="71"/>
      <c r="I69" s="73"/>
    </row>
    <row r="70" spans="5:10">
      <c r="H70" s="71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E75" s="68"/>
      <c r="F75" s="68"/>
      <c r="G75" s="68"/>
      <c r="H75" s="72"/>
      <c r="I75" s="74"/>
    </row>
    <row r="76" spans="5:10">
      <c r="E76" s="68"/>
      <c r="F76" s="68"/>
      <c r="G76" s="68"/>
      <c r="H76" s="69"/>
      <c r="I76" s="70"/>
    </row>
    <row r="77" spans="5:10">
      <c r="H77" s="71"/>
      <c r="I77" s="70"/>
    </row>
    <row r="78" spans="5:10">
      <c r="E78" s="68"/>
      <c r="F78" s="68"/>
      <c r="G78" s="68"/>
      <c r="H78" s="72"/>
      <c r="I78" s="70"/>
    </row>
    <row r="79" spans="5:10">
      <c r="E79" s="68"/>
      <c r="F79" s="68"/>
      <c r="G79" s="68"/>
      <c r="H79" s="69"/>
      <c r="I79" s="70"/>
      <c r="J79" s="68"/>
    </row>
    <row r="80" spans="5:10">
      <c r="H80" s="71"/>
      <c r="I80" s="70"/>
    </row>
    <row r="81" spans="5:10">
      <c r="E81" s="68"/>
      <c r="F81" s="68"/>
      <c r="G81" s="68"/>
      <c r="H81" s="72"/>
      <c r="I81" s="70"/>
    </row>
    <row r="82" spans="5:10">
      <c r="E82" s="68"/>
      <c r="F82" s="68"/>
      <c r="G82" s="68"/>
      <c r="H82" s="69"/>
      <c r="I82" s="70"/>
    </row>
    <row r="83" spans="5:10">
      <c r="H83" s="71"/>
      <c r="I83" s="70"/>
    </row>
    <row r="84" spans="5:10">
      <c r="E84" s="68"/>
      <c r="F84" s="68"/>
      <c r="G84" s="68"/>
      <c r="H84" s="72"/>
      <c r="I84" s="70"/>
    </row>
    <row r="85" spans="5:10">
      <c r="E85" s="68"/>
      <c r="F85" s="68"/>
      <c r="G85" s="68"/>
      <c r="H85" s="69"/>
      <c r="I85" s="70"/>
    </row>
    <row r="86" spans="5:10">
      <c r="I86" s="70"/>
    </row>
    <row r="87" spans="5:10">
      <c r="E87" s="68"/>
      <c r="F87" s="68"/>
      <c r="G87" s="68"/>
      <c r="H87" s="72"/>
      <c r="I87" s="70"/>
    </row>
    <row r="88" spans="5:10">
      <c r="E88" s="68"/>
      <c r="F88" s="68"/>
      <c r="G88" s="68"/>
      <c r="H88" s="69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3"/>
      <c r="J90" s="73"/>
    </row>
    <row r="91" spans="5:10" ht="15">
      <c r="I91" s="75"/>
      <c r="J91" s="68"/>
    </row>
    <row r="97" spans="10:10">
      <c r="J97" s="73"/>
    </row>
  </sheetData>
  <mergeCells count="3">
    <mergeCell ref="C5:F5"/>
    <mergeCell ref="A38:F38"/>
    <mergeCell ref="G40:I40"/>
  </mergeCells>
  <phoneticPr fontId="2" type="noConversion"/>
  <conditionalFormatting sqref="H8:H37">
    <cfRule type="cellIs" priority="2" stopIfTrue="1" operator="equal">
      <formula>mDF</formula>
    </cfRule>
    <cfRule type="expression" dxfId="237" priority="3" stopIfTrue="1">
      <formula>G8="Dimanche"</formula>
    </cfRule>
    <cfRule type="expression" dxfId="236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235" priority="6" stopIfTrue="1">
      <formula>K9="Dimanche"</formula>
    </cfRule>
    <cfRule type="expression" dxfId="234" priority="7" stopIfTrue="1">
      <formula>K9="Samedi"</formula>
    </cfRule>
  </conditionalFormatting>
  <conditionalFormatting sqref="I42:I48 I75:I89 I55:I68 I91">
    <cfRule type="cellIs" dxfId="233" priority="8" stopIfTrue="1" operator="lessThan">
      <formula>0</formula>
    </cfRule>
  </conditionalFormatting>
  <conditionalFormatting sqref="B8:B37">
    <cfRule type="cellIs" priority="9" stopIfTrue="1" operator="equal">
      <formula>mDF</formula>
    </cfRule>
    <cfRule type="expression" dxfId="232" priority="10" stopIfTrue="1">
      <formula>K8="Dimanche"</formula>
    </cfRule>
    <cfRule type="expression" dxfId="231" priority="11" stopIfTrue="1">
      <formula>K8="Samedi"</formula>
    </cfRule>
  </conditionalFormatting>
  <conditionalFormatting sqref="B38:P41 O1:P7 A1:N4 B6:N7 A6:A41">
    <cfRule type="cellIs" dxfId="230" priority="12" stopIfTrue="1" operator="equal">
      <formula>0.340277777777778</formula>
    </cfRule>
  </conditionalFormatting>
  <conditionalFormatting sqref="N5">
    <cfRule type="cellIs" dxfId="229" priority="13" stopIfTrue="1" operator="equal">
      <formula>"VT"</formula>
    </cfRule>
    <cfRule type="cellIs" dxfId="228" priority="14" stopIfTrue="1" operator="equal">
      <formula>"Dimanche"</formula>
    </cfRule>
    <cfRule type="cellIs" dxfId="227" priority="15" stopIfTrue="1" operator="equal">
      <formula>"Vendredi"</formula>
    </cfRule>
  </conditionalFormatting>
  <conditionalFormatting sqref="C8:G37 I8:I37 K8:AE37 J31 J10 J17 J24 J8 J28:J29 J14:J15 J21:J22 J12 J19 J26 J33 J35:J36">
    <cfRule type="cellIs" priority="16" stopIfTrue="1" operator="equal">
      <formula>mDF</formula>
    </cfRule>
  </conditionalFormatting>
  <conditionalFormatting sqref="A5:M5">
    <cfRule type="cellIs" dxfId="226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CC99FF"/>
  </sheetPr>
  <dimension ref="A1:AE98"/>
  <sheetViews>
    <sheetView workbookViewId="0">
      <selection activeCell="R24" sqref="R24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45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>IF(AND(Calendrier!C49&gt;0),(Calendrier!C49),(""))</f>
        <v/>
      </c>
      <c r="C8" s="50">
        <v>0.33333333333333331</v>
      </c>
      <c r="D8" s="50">
        <v>0.5</v>
      </c>
      <c r="E8" s="50">
        <v>0.5625</v>
      </c>
      <c r="F8" s="50">
        <v>0.79166666666666663</v>
      </c>
      <c r="G8" s="50"/>
      <c r="H8" s="51">
        <f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IF(AND(Calendrier!C50&gt;0),(Calendrier!C50),(""))</f>
        <v/>
      </c>
      <c r="C9" s="50"/>
      <c r="D9" s="50"/>
      <c r="E9" s="50"/>
      <c r="F9" s="50"/>
      <c r="G9" s="50"/>
      <c r="H9" s="51">
        <f t="shared" ref="H9:H38" si="0">IF(B9="1/2c",4,IF(B9="",8,""))</f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IF(AND(Calendrier!C51&gt;0),(Calendrier!C51),(""))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IF(AND(Calendrier!C52&gt;0),(Calendrier!C52),(""))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IF(AND(Calendrier!C53&gt;0),(Calendrier!C53),(""))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IF(AND(Calendrier!C54&gt;0),(Calendrier!C54),(""))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IF(AND(Calendrier!C55&gt;0),(Calendrier!C55),(""))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>IF(AND(Calendrier!C56&gt;0),(Calendrier!C56),(""))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IF(AND(Calendrier!C57&gt;0),(Calendrier!C57),(""))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IF(AND(Calendrier!C58&gt;0),(Calendrier!C58),(""))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IF(AND(Calendrier!C59&gt;0),(Calendrier!C59),(""))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IF(AND(Calendrier!C60&gt;0),(Calendrier!C60),(""))</f>
        <v/>
      </c>
      <c r="C19" s="50"/>
      <c r="D19" s="50"/>
      <c r="E19" s="50"/>
      <c r="F19" s="50"/>
      <c r="G19" s="50"/>
      <c r="H19" s="51">
        <f>IF(B19="1/2c",4,IF(B19="",8,""))</f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IF(AND(Calendrier!C61&gt;0),(Calendrier!C61),(""))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77" t="str">
        <f>IF(AND(Calendrier!C62&gt;0),(Calendrier!C62),(""))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IF(AND(Calendrier!C63&gt;0),(Calendrier!C63),(""))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IF(AND(Calendrier!C64&gt;0),(Calendrier!C64),(""))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IF(AND(Calendrier!C65&gt;0),(Calendrier!C65),(""))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IF(AND(Calendrier!C66&gt;0),(Calendrier!C66),(""))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IF(AND(Calendrier!C67&gt;0),(Calendrier!C67),(""))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IF(AND(Calendrier!C68&gt;0),(Calendrier!C68),(""))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IF(AND(Calendrier!C69&gt;0),(Calendrier!C69),(""))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IF(AND(Calendrier!C70&gt;0),(Calendrier!C70),(""))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IF(AND(Calendrier!C71&gt;0),(Calendrier!C71),(""))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IF(AND(Calendrier!C72&gt;0),(Calendrier!C72),(""))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IF(AND(Calendrier!C73&gt;0),(Calendrier!C73),(""))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IF(AND(Calendrier!C74&gt;0),(Calendrier!C74),(""))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IF(AND(Calendrier!C75&gt;0),(Calendrier!C75),(""))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IF(AND(Calendrier!C76&gt;0),(Calendrier!C76),(""))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IF(AND(Calendrier!C77&gt;0),(Calendrier!C77),(""))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IF(AND(Calendrier!C78&gt;0),(Calendrier!C78),(""))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>IF(AND(Calendrier!C79&gt;0),(Calendrier!C79),(""))</f>
        <v/>
      </c>
      <c r="C38" s="50"/>
      <c r="D38" s="50"/>
      <c r="E38" s="50"/>
      <c r="F38" s="50"/>
      <c r="G38" s="50"/>
      <c r="H38" s="51">
        <f t="shared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68" t="s">
        <v>43</v>
      </c>
      <c r="B39" s="168"/>
      <c r="C39" s="168"/>
      <c r="D39" s="168"/>
      <c r="E39" s="168"/>
      <c r="F39" s="168"/>
      <c r="G39" s="56"/>
      <c r="H39" s="57">
        <f>SUM(H8:H38)</f>
        <v>248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69"/>
      <c r="H41" s="169"/>
      <c r="I41" s="169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225" priority="3" stopIfTrue="1">
      <formula>G8="Dimanche"</formula>
    </cfRule>
    <cfRule type="expression" dxfId="224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223" priority="6" stopIfTrue="1">
      <formula>K9="Dimanche"</formula>
    </cfRule>
    <cfRule type="expression" dxfId="222" priority="7" stopIfTrue="1">
      <formula>K9="Samedi"</formula>
    </cfRule>
  </conditionalFormatting>
  <conditionalFormatting sqref="I43:I49 I76:I90 I56:I69 I92">
    <cfRule type="cellIs" dxfId="221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220" priority="10" stopIfTrue="1">
      <formula>K8="Dimanche"</formula>
    </cfRule>
    <cfRule type="expression" dxfId="219" priority="11" stopIfTrue="1">
      <formula>K8="Samedi"</formula>
    </cfRule>
  </conditionalFormatting>
  <conditionalFormatting sqref="B39:P42 O1:P7 A1:N4 B6:N7 A6:A42">
    <cfRule type="cellIs" dxfId="218" priority="12" stopIfTrue="1" operator="equal">
      <formula>0.340277777777778</formula>
    </cfRule>
  </conditionalFormatting>
  <conditionalFormatting sqref="N5">
    <cfRule type="cellIs" dxfId="217" priority="13" stopIfTrue="1" operator="equal">
      <formula>"VT"</formula>
    </cfRule>
    <cfRule type="cellIs" dxfId="216" priority="14" stopIfTrue="1" operator="equal">
      <formula>"Dimanche"</formula>
    </cfRule>
    <cfRule type="cellIs" dxfId="215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214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F32" sqref="F32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>week-end</v>
      </c>
      <c r="C10" s="50"/>
      <c r="D10" s="50"/>
      <c r="E10" s="50"/>
      <c r="F10" s="50"/>
      <c r="G10" s="50"/>
      <c r="H10" s="51" t="str">
        <f t="shared" ca="1" si="0"/>
        <v/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>week-end</v>
      </c>
      <c r="C17" s="50"/>
      <c r="D17" s="50"/>
      <c r="E17" s="50"/>
      <c r="F17" s="50"/>
      <c r="G17" s="50"/>
      <c r="H17" s="51" t="str">
        <f t="shared" ca="1" si="0"/>
        <v/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>week-end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>week-end</v>
      </c>
      <c r="C31" s="50"/>
      <c r="D31" s="50"/>
      <c r="E31" s="50"/>
      <c r="F31" s="50"/>
      <c r="G31" s="50"/>
      <c r="H31" s="51" t="str">
        <f t="shared" ca="1" si="0"/>
        <v/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168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213" priority="3" stopIfTrue="1">
      <formula>G8="Dimanche"</formula>
    </cfRule>
    <cfRule type="expression" dxfId="212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211" priority="6" stopIfTrue="1">
      <formula>K9="Dimanche"</formula>
    </cfRule>
    <cfRule type="expression" dxfId="210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209" priority="9" stopIfTrue="1">
      <formula>K8="Dimanche"</formula>
    </cfRule>
    <cfRule type="expression" dxfId="208" priority="10" stopIfTrue="1">
      <formula>K8="Samedi"</formula>
    </cfRule>
  </conditionalFormatting>
  <conditionalFormatting sqref="B38:P41 O1:P7 A1:N4 B6:N7 A6:A41">
    <cfRule type="cellIs" dxfId="207" priority="11" stopIfTrue="1" operator="equal">
      <formula>0.340277777777778</formula>
    </cfRule>
  </conditionalFormatting>
  <conditionalFormatting sqref="N5">
    <cfRule type="cellIs" dxfId="206" priority="12" stopIfTrue="1" operator="equal">
      <formula>"VT"</formula>
    </cfRule>
    <cfRule type="cellIs" dxfId="205" priority="13" stopIfTrue="1" operator="equal">
      <formula>"Dimanche"</formula>
    </cfRule>
    <cfRule type="cellIs" dxfId="204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203" priority="1" stopIfTrue="1" operator="equal">
      <formula>0.340277777777778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sqref="A1:XFD41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>week-end</v>
      </c>
      <c r="C10" s="50"/>
      <c r="D10" s="50"/>
      <c r="E10" s="50"/>
      <c r="F10" s="50"/>
      <c r="G10" s="50"/>
      <c r="H10" s="51" t="str">
        <f t="shared" ca="1" si="0"/>
        <v/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>week-end</v>
      </c>
      <c r="C17" s="50"/>
      <c r="D17" s="50"/>
      <c r="E17" s="50"/>
      <c r="F17" s="50"/>
      <c r="G17" s="50"/>
      <c r="H17" s="51" t="str">
        <f t="shared" ca="1" si="0"/>
        <v/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>week-end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>week-end</v>
      </c>
      <c r="C31" s="50"/>
      <c r="D31" s="50"/>
      <c r="E31" s="50"/>
      <c r="F31" s="50"/>
      <c r="G31" s="50"/>
      <c r="H31" s="51" t="str">
        <f t="shared" ca="1" si="0"/>
        <v/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168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202" priority="3" stopIfTrue="1">
      <formula>G8="Dimanche"</formula>
    </cfRule>
    <cfRule type="expression" dxfId="201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200" priority="6" stopIfTrue="1">
      <formula>K9="Dimanche"</formula>
    </cfRule>
    <cfRule type="expression" dxfId="199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98" priority="9" stopIfTrue="1">
      <formula>K8="Dimanche"</formula>
    </cfRule>
    <cfRule type="expression" dxfId="197" priority="10" stopIfTrue="1">
      <formula>K8="Samedi"</formula>
    </cfRule>
  </conditionalFormatting>
  <conditionalFormatting sqref="B38:P41 O1:P7 A1:N4 B6:N7 A6:A41">
    <cfRule type="cellIs" dxfId="196" priority="11" stopIfTrue="1" operator="equal">
      <formula>0.340277777777778</formula>
    </cfRule>
  </conditionalFormatting>
  <conditionalFormatting sqref="N5">
    <cfRule type="cellIs" dxfId="195" priority="12" stopIfTrue="1" operator="equal">
      <formula>"VT"</formula>
    </cfRule>
    <cfRule type="cellIs" dxfId="194" priority="13" stopIfTrue="1" operator="equal">
      <formula>"Dimanche"</formula>
    </cfRule>
    <cfRule type="cellIs" dxfId="193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92" priority="1" stopIfTrue="1" operator="equal">
      <formula>0.340277777777778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sqref="A1:XFD41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>week-end</v>
      </c>
      <c r="C10" s="50"/>
      <c r="D10" s="50"/>
      <c r="E10" s="50"/>
      <c r="F10" s="50"/>
      <c r="G10" s="50"/>
      <c r="H10" s="51" t="str">
        <f t="shared" ca="1" si="0"/>
        <v/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>week-end</v>
      </c>
      <c r="C17" s="50"/>
      <c r="D17" s="50"/>
      <c r="E17" s="50"/>
      <c r="F17" s="50"/>
      <c r="G17" s="50"/>
      <c r="H17" s="51" t="str">
        <f t="shared" ca="1" si="0"/>
        <v/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>week-end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>week-end</v>
      </c>
      <c r="C31" s="50"/>
      <c r="D31" s="50"/>
      <c r="E31" s="50"/>
      <c r="F31" s="50"/>
      <c r="G31" s="50"/>
      <c r="H31" s="51" t="str">
        <f t="shared" ca="1" si="0"/>
        <v/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168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91" priority="3" stopIfTrue="1">
      <formula>G8="Dimanche"</formula>
    </cfRule>
    <cfRule type="expression" dxfId="190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89" priority="6" stopIfTrue="1">
      <formula>K9="Dimanche"</formula>
    </cfRule>
    <cfRule type="expression" dxfId="188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87" priority="9" stopIfTrue="1">
      <formula>K8="Dimanche"</formula>
    </cfRule>
    <cfRule type="expression" dxfId="186" priority="10" stopIfTrue="1">
      <formula>K8="Samedi"</formula>
    </cfRule>
  </conditionalFormatting>
  <conditionalFormatting sqref="B38:P41 O1:P7 A1:N4 B6:N7 A6:A41">
    <cfRule type="cellIs" dxfId="185" priority="11" stopIfTrue="1" operator="equal">
      <formula>0.340277777777778</formula>
    </cfRule>
  </conditionalFormatting>
  <conditionalFormatting sqref="N5">
    <cfRule type="cellIs" dxfId="184" priority="12" stopIfTrue="1" operator="equal">
      <formula>"VT"</formula>
    </cfRule>
    <cfRule type="cellIs" dxfId="183" priority="13" stopIfTrue="1" operator="equal">
      <formula>"Dimanche"</formula>
    </cfRule>
    <cfRule type="cellIs" dxfId="182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81" priority="1" stopIfTrue="1" operator="equal">
      <formula>0.340277777777778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N5" sqref="N5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>week-end</v>
      </c>
      <c r="C10" s="50"/>
      <c r="D10" s="50"/>
      <c r="E10" s="50"/>
      <c r="F10" s="50"/>
      <c r="G10" s="50"/>
      <c r="H10" s="51" t="str">
        <f t="shared" ca="1" si="0"/>
        <v/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>week-end</v>
      </c>
      <c r="C17" s="50"/>
      <c r="D17" s="50"/>
      <c r="E17" s="50"/>
      <c r="F17" s="50"/>
      <c r="G17" s="50"/>
      <c r="H17" s="51" t="str">
        <f t="shared" ca="1" si="0"/>
        <v/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>week-end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>week-end</v>
      </c>
      <c r="C31" s="50"/>
      <c r="D31" s="50"/>
      <c r="E31" s="50"/>
      <c r="F31" s="50"/>
      <c r="G31" s="50"/>
      <c r="H31" s="51" t="str">
        <f t="shared" ca="1" si="0"/>
        <v/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168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80" priority="3" stopIfTrue="1">
      <formula>G8="Dimanche"</formula>
    </cfRule>
    <cfRule type="expression" dxfId="179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78" priority="6" stopIfTrue="1">
      <formula>K9="Dimanche"</formula>
    </cfRule>
    <cfRule type="expression" dxfId="177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76" priority="9" stopIfTrue="1">
      <formula>K8="Dimanche"</formula>
    </cfRule>
    <cfRule type="expression" dxfId="175" priority="10" stopIfTrue="1">
      <formula>K8="Samedi"</formula>
    </cfRule>
  </conditionalFormatting>
  <conditionalFormatting sqref="B38:P41 O1:P7 A1:N4 B6:N7 A6:A41">
    <cfRule type="cellIs" dxfId="174" priority="11" stopIfTrue="1" operator="equal">
      <formula>0.340277777777778</formula>
    </cfRule>
  </conditionalFormatting>
  <conditionalFormatting sqref="N5">
    <cfRule type="cellIs" dxfId="173" priority="12" stopIfTrue="1" operator="equal">
      <formula>"VT"</formula>
    </cfRule>
    <cfRule type="cellIs" dxfId="172" priority="13" stopIfTrue="1" operator="equal">
      <formula>"Dimanche"</formula>
    </cfRule>
    <cfRule type="cellIs" dxfId="171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70" priority="1" stopIfTrue="1" operator="equal">
      <formula>0.340277777777778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N5" sqref="N5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56" t="s">
        <v>31</v>
      </c>
      <c r="C5" s="165" t="s">
        <v>32</v>
      </c>
      <c r="D5" s="166"/>
      <c r="E5" s="166"/>
      <c r="F5" s="167"/>
      <c r="G5" s="154" t="s">
        <v>33</v>
      </c>
      <c r="H5" s="155" t="s">
        <v>34</v>
      </c>
      <c r="I5" s="155" t="s">
        <v>35</v>
      </c>
      <c r="J5" s="156" t="s">
        <v>36</v>
      </c>
      <c r="K5" s="156" t="s">
        <v>37</v>
      </c>
      <c r="L5" s="157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 ca="1">IF(AND(Calendrier!R4&gt;0),(Calendrier!R4),(""))</f>
        <v/>
      </c>
      <c r="C8" s="50"/>
      <c r="D8" s="50"/>
      <c r="E8" s="50"/>
      <c r="F8" s="50"/>
      <c r="G8" s="50"/>
      <c r="H8" s="51">
        <f t="shared" ref="H8:H37" ca="1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 ca="1">IF(AND(Calendrier!R5&gt;0),(Calendrier!R5),(""))</f>
        <v/>
      </c>
      <c r="C9" s="50"/>
      <c r="D9" s="50"/>
      <c r="E9" s="50"/>
      <c r="F9" s="50"/>
      <c r="G9" s="50"/>
      <c r="H9" s="51">
        <f t="shared" ca="1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 ca="1">IF(AND(Calendrier!R6&gt;0),(Calendrier!R6),(""))</f>
        <v>week-end</v>
      </c>
      <c r="C10" s="50"/>
      <c r="D10" s="50"/>
      <c r="E10" s="50"/>
      <c r="F10" s="50"/>
      <c r="G10" s="50"/>
      <c r="H10" s="51" t="str">
        <f t="shared" ca="1" si="0"/>
        <v/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 ca="1">IF(AND(Calendrier!R7&gt;0),(Calendrier!R7),(""))</f>
        <v>week-end</v>
      </c>
      <c r="C11" s="50"/>
      <c r="D11" s="50"/>
      <c r="E11" s="50"/>
      <c r="F11" s="50"/>
      <c r="G11" s="50"/>
      <c r="H11" s="51" t="str">
        <f t="shared" ca="1" si="0"/>
        <v/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 ca="1">IF(AND(Calendrier!R8&gt;0),(Calendrier!R8),(""))</f>
        <v>Pentecôte</v>
      </c>
      <c r="C12" s="50"/>
      <c r="D12" s="50"/>
      <c r="E12" s="50"/>
      <c r="F12" s="50"/>
      <c r="G12" s="50"/>
      <c r="H12" s="51" t="str">
        <f t="shared" ca="1" si="0"/>
        <v/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 ca="1">IF(AND(Calendrier!R9&gt;0),(Calendrier!R9),(""))</f>
        <v/>
      </c>
      <c r="C13" s="50"/>
      <c r="D13" s="50"/>
      <c r="E13" s="50"/>
      <c r="F13" s="50"/>
      <c r="G13" s="50"/>
      <c r="H13" s="51">
        <f t="shared" ca="1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 ca="1">IF(AND(Calendrier!R10&gt;0),(Calendrier!R10),(""))</f>
        <v/>
      </c>
      <c r="C14" s="50"/>
      <c r="D14" s="50"/>
      <c r="E14" s="50"/>
      <c r="F14" s="50"/>
      <c r="G14" s="50"/>
      <c r="H14" s="51">
        <f t="shared" ca="1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 ca="1">IF(AND(Calendrier!R11&gt;0),(Calendrier!R11),(""))</f>
        <v/>
      </c>
      <c r="C15" s="50"/>
      <c r="D15" s="50"/>
      <c r="E15" s="50"/>
      <c r="F15" s="50"/>
      <c r="G15" s="50"/>
      <c r="H15" s="51">
        <f t="shared" ca="1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 ca="1">IF(AND(Calendrier!R12&gt;0),(Calendrier!R12),(""))</f>
        <v/>
      </c>
      <c r="C16" s="50"/>
      <c r="D16" s="50"/>
      <c r="E16" s="50"/>
      <c r="F16" s="50"/>
      <c r="G16" s="50"/>
      <c r="H16" s="51">
        <f t="shared" ca="1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 ca="1">IF(AND(Calendrier!R13&gt;0),(Calendrier!R13),(""))</f>
        <v>week-end</v>
      </c>
      <c r="C17" s="50"/>
      <c r="D17" s="50"/>
      <c r="E17" s="50"/>
      <c r="F17" s="50"/>
      <c r="G17" s="50"/>
      <c r="H17" s="51" t="str">
        <f t="shared" ca="1" si="0"/>
        <v/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 ca="1">IF(AND(Calendrier!R14&gt;0),(Calendrier!R14),(""))</f>
        <v>week-end</v>
      </c>
      <c r="C18" s="50"/>
      <c r="D18" s="50"/>
      <c r="E18" s="50"/>
      <c r="F18" s="50"/>
      <c r="G18" s="50"/>
      <c r="H18" s="51" t="str">
        <f t="shared" ca="1" si="0"/>
        <v/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 ca="1">IF(AND(Calendrier!R15&gt;0),(Calendrier!R15),(""))</f>
        <v/>
      </c>
      <c r="C19" s="50"/>
      <c r="D19" s="50"/>
      <c r="E19" s="50"/>
      <c r="F19" s="50"/>
      <c r="G19" s="50"/>
      <c r="H19" s="51">
        <f t="shared" ca="1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 ca="1">IF(AND(Calendrier!R16&gt;0),(Calendrier!R16),(""))</f>
        <v/>
      </c>
      <c r="C20" s="50"/>
      <c r="D20" s="50"/>
      <c r="E20" s="50"/>
      <c r="F20" s="50"/>
      <c r="G20" s="50"/>
      <c r="H20" s="51">
        <f t="shared" ca="1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 ca="1">IF(AND(Calendrier!R17&gt;0),(Calendrier!R17),(""))</f>
        <v/>
      </c>
      <c r="C21" s="50"/>
      <c r="D21" s="50"/>
      <c r="E21" s="50"/>
      <c r="F21" s="50"/>
      <c r="G21" s="50"/>
      <c r="H21" s="51">
        <f t="shared" ca="1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 ca="1">IF(AND(Calendrier!R18&gt;0),(Calendrier!R18),(""))</f>
        <v/>
      </c>
      <c r="C22" s="50"/>
      <c r="D22" s="50"/>
      <c r="E22" s="50"/>
      <c r="F22" s="50"/>
      <c r="G22" s="50"/>
      <c r="H22" s="51">
        <f t="shared" ca="1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 ca="1">IF(AND(Calendrier!R19&gt;0),(Calendrier!R19),(""))</f>
        <v/>
      </c>
      <c r="C23" s="50"/>
      <c r="D23" s="50"/>
      <c r="E23" s="50"/>
      <c r="F23" s="50"/>
      <c r="G23" s="50"/>
      <c r="H23" s="51">
        <f t="shared" ca="1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 ca="1">IF(AND(Calendrier!R20&gt;0),(Calendrier!R20),(""))</f>
        <v>week-end</v>
      </c>
      <c r="C24" s="50"/>
      <c r="D24" s="50"/>
      <c r="E24" s="50"/>
      <c r="F24" s="50"/>
      <c r="G24" s="50"/>
      <c r="H24" s="51" t="str">
        <f t="shared" ca="1" si="0"/>
        <v/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 ca="1">IF(AND(Calendrier!R21&gt;0),(Calendrier!R21),(""))</f>
        <v>week-end</v>
      </c>
      <c r="C25" s="50"/>
      <c r="D25" s="50"/>
      <c r="E25" s="50"/>
      <c r="F25" s="50"/>
      <c r="G25" s="50"/>
      <c r="H25" s="51" t="str">
        <f t="shared" ca="1" si="0"/>
        <v/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 ca="1">IF(AND(Calendrier!R22&gt;0),(Calendrier!R22),(""))</f>
        <v/>
      </c>
      <c r="C26" s="50"/>
      <c r="D26" s="50"/>
      <c r="E26" s="50"/>
      <c r="F26" s="50"/>
      <c r="G26" s="50"/>
      <c r="H26" s="51">
        <f t="shared" ca="1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 ca="1">IF(AND(Calendrier!R23&gt;0),(Calendrier!R23),(""))</f>
        <v/>
      </c>
      <c r="C27" s="50"/>
      <c r="D27" s="50"/>
      <c r="E27" s="50"/>
      <c r="F27" s="50"/>
      <c r="G27" s="50"/>
      <c r="H27" s="51">
        <f t="shared" ca="1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 ca="1">IF(AND(Calendrier!R24&gt;0),(Calendrier!R24),(""))</f>
        <v/>
      </c>
      <c r="C28" s="50"/>
      <c r="D28" s="50"/>
      <c r="E28" s="50"/>
      <c r="F28" s="50"/>
      <c r="G28" s="50"/>
      <c r="H28" s="51">
        <f t="shared" ca="1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 ca="1">IF(AND(Calendrier!R25&gt;0),(Calendrier!R25),(""))</f>
        <v/>
      </c>
      <c r="C29" s="50"/>
      <c r="D29" s="50"/>
      <c r="E29" s="50"/>
      <c r="F29" s="50"/>
      <c r="G29" s="50"/>
      <c r="H29" s="51">
        <f t="shared" ca="1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 ca="1">IF(AND(Calendrier!R26&gt;0),(Calendrier!R26),(""))</f>
        <v/>
      </c>
      <c r="C30" s="50"/>
      <c r="D30" s="50"/>
      <c r="E30" s="50"/>
      <c r="F30" s="50"/>
      <c r="G30" s="50"/>
      <c r="H30" s="51">
        <f t="shared" ca="1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 ca="1">IF(AND(Calendrier!R27&gt;0),(Calendrier!R27),(""))</f>
        <v>week-end</v>
      </c>
      <c r="C31" s="50"/>
      <c r="D31" s="50"/>
      <c r="E31" s="50"/>
      <c r="F31" s="50"/>
      <c r="G31" s="50"/>
      <c r="H31" s="51" t="str">
        <f t="shared" ca="1" si="0"/>
        <v/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 ca="1">IF(AND(Calendrier!R28&gt;0),(Calendrier!R28),(""))</f>
        <v>week-end</v>
      </c>
      <c r="C32" s="50"/>
      <c r="D32" s="50"/>
      <c r="E32" s="50"/>
      <c r="F32" s="50"/>
      <c r="G32" s="50"/>
      <c r="H32" s="51" t="str">
        <f t="shared" ca="1" si="0"/>
        <v/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 ca="1">IF(AND(Calendrier!R29&gt;0),(Calendrier!R29),(""))</f>
        <v/>
      </c>
      <c r="C33" s="50"/>
      <c r="D33" s="50"/>
      <c r="E33" s="50"/>
      <c r="F33" s="50"/>
      <c r="G33" s="50"/>
      <c r="H33" s="51">
        <f t="shared" ca="1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 ca="1">IF(AND(Calendrier!R30&gt;0),(Calendrier!R30),(""))</f>
        <v/>
      </c>
      <c r="C34" s="50"/>
      <c r="D34" s="50"/>
      <c r="E34" s="50"/>
      <c r="F34" s="50"/>
      <c r="G34" s="50"/>
      <c r="H34" s="51">
        <f t="shared" ca="1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 ca="1">IF(AND(Calendrier!R31&gt;0),(Calendrier!R31),(""))</f>
        <v/>
      </c>
      <c r="C35" s="50"/>
      <c r="D35" s="50"/>
      <c r="E35" s="50"/>
      <c r="F35" s="50"/>
      <c r="G35" s="50"/>
      <c r="H35" s="51">
        <f t="shared" ca="1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 ca="1">IF(AND(Calendrier!R32&gt;0),(Calendrier!R32),(""))</f>
        <v/>
      </c>
      <c r="C36" s="50"/>
      <c r="D36" s="50"/>
      <c r="E36" s="50"/>
      <c r="F36" s="50"/>
      <c r="G36" s="50"/>
      <c r="H36" s="51">
        <f t="shared" ca="1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 ca="1">IF(AND(Calendrier!R33&gt;0),(Calendrier!R33),(""))</f>
        <v/>
      </c>
      <c r="C37" s="50"/>
      <c r="D37" s="50"/>
      <c r="E37" s="50"/>
      <c r="F37" s="50"/>
      <c r="G37" s="50"/>
      <c r="H37" s="51">
        <f t="shared" ca="1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68" t="s">
        <v>43</v>
      </c>
      <c r="B38" s="168"/>
      <c r="C38" s="168"/>
      <c r="D38" s="168"/>
      <c r="E38" s="168"/>
      <c r="F38" s="168"/>
      <c r="G38" s="56"/>
      <c r="H38" s="57">
        <f ca="1">SUM(H8:H37)</f>
        <v>168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69"/>
      <c r="H40" s="169"/>
      <c r="I40" s="169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69" priority="3" stopIfTrue="1">
      <formula>G8="Dimanche"</formula>
    </cfRule>
    <cfRule type="expression" dxfId="168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67" priority="6" stopIfTrue="1">
      <formula>K9="Dimanche"</formula>
    </cfRule>
    <cfRule type="expression" dxfId="166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65" priority="9" stopIfTrue="1">
      <formula>K8="Dimanche"</formula>
    </cfRule>
    <cfRule type="expression" dxfId="164" priority="10" stopIfTrue="1">
      <formula>K8="Samedi"</formula>
    </cfRule>
  </conditionalFormatting>
  <conditionalFormatting sqref="B38:P41 O1:P7 A1:N4 B6:N7 A6:A41">
    <cfRule type="cellIs" dxfId="163" priority="11" stopIfTrue="1" operator="equal">
      <formula>0.340277777777778</formula>
    </cfRule>
  </conditionalFormatting>
  <conditionalFormatting sqref="N5">
    <cfRule type="cellIs" dxfId="162" priority="12" stopIfTrue="1" operator="equal">
      <formula>"VT"</formula>
    </cfRule>
    <cfRule type="cellIs" dxfId="161" priority="13" stopIfTrue="1" operator="equal">
      <formula>"Dimanche"</formula>
    </cfRule>
    <cfRule type="cellIs" dxfId="160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59" priority="1" stopIfTrue="1" operator="equal">
      <formula>0.340277777777778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>
    <tabColor indexed="44"/>
  </sheetPr>
  <dimension ref="A1:F72"/>
  <sheetViews>
    <sheetView workbookViewId="0">
      <selection activeCell="D20" sqref="D20"/>
    </sheetView>
  </sheetViews>
  <sheetFormatPr baseColWidth="10" defaultRowHeight="12.75"/>
  <cols>
    <col min="1" max="1" width="11" bestFit="1" customWidth="1"/>
    <col min="3" max="3" width="14.42578125" customWidth="1"/>
  </cols>
  <sheetData>
    <row r="1" spans="1:6">
      <c r="A1" s="98" t="s">
        <v>21</v>
      </c>
      <c r="B1" s="94" t="s">
        <v>49</v>
      </c>
      <c r="C1" s="94"/>
      <c r="E1" s="153" t="s">
        <v>0</v>
      </c>
      <c r="F1" t="s">
        <v>58</v>
      </c>
    </row>
    <row r="2" spans="1:6" ht="15">
      <c r="A2" s="17">
        <v>4.1666666666666664E-2</v>
      </c>
      <c r="B2" s="95">
        <f>DATE(Calendrier!$B$1,1,1)</f>
        <v>42736</v>
      </c>
      <c r="C2" s="95" t="s">
        <v>59</v>
      </c>
      <c r="D2" s="15" t="s">
        <v>6</v>
      </c>
      <c r="E2" s="153" t="s">
        <v>52</v>
      </c>
      <c r="F2">
        <v>2014</v>
      </c>
    </row>
    <row r="3" spans="1:6">
      <c r="A3" s="18" t="s">
        <v>22</v>
      </c>
      <c r="B3" s="96">
        <f>IF(MOD(19*MOD(Calendrier!$B$1,19)+24,30)+MOD(2*MOD(Calendrier!$B$1,4)+4*MOD(Calendrier!$B$1,7)+6*
MOD(19*MOD(Calendrier!$B$1,19)+24,30)+5,7)-9&lt;=0,DATE(Calendrier!$B$1,3,22+MOD(19*MOD(Calendrier!$B$1,
19)+24,30)+MOD(2*MOD(Calendrier!$B$1,4)+4*MOD(Calendrier!$B$1,7)+6*MOD(19*MOD(Calendrier!$B$1,19)+24,
30)+5,7)),DATE(Calendrier!$B$1,4,MOD(19*MOD(Calendrier!$B$1,19)+24,30)+MOD(2*MOD(Calendrier!$B$1,4)+4*
MOD(Calendrier!$B$1,7)+6*MOD(19*MOD(Calendrier!$B$1,19)+24,30)+5,7)-9))+1</f>
        <v>42842</v>
      </c>
      <c r="C3" s="96" t="s">
        <v>60</v>
      </c>
      <c r="D3" s="15" t="s">
        <v>7</v>
      </c>
      <c r="E3" s="153" t="s">
        <v>2</v>
      </c>
      <c r="F3">
        <v>2015</v>
      </c>
    </row>
    <row r="4" spans="1:6" ht="15">
      <c r="A4" s="18" t="s">
        <v>23</v>
      </c>
      <c r="B4" s="95">
        <f>DATE(Calendrier!$B$1,5,1)</f>
        <v>42856</v>
      </c>
      <c r="C4" s="95" t="s">
        <v>61</v>
      </c>
      <c r="D4" s="15" t="s">
        <v>8</v>
      </c>
      <c r="E4" s="153" t="s">
        <v>3</v>
      </c>
      <c r="F4">
        <v>2016</v>
      </c>
    </row>
    <row r="5" spans="1:6">
      <c r="A5" s="151" t="s">
        <v>19</v>
      </c>
      <c r="B5" s="97">
        <f>B3+38</f>
        <v>42880</v>
      </c>
      <c r="C5" s="162" t="s">
        <v>63</v>
      </c>
      <c r="D5" s="15" t="s">
        <v>10</v>
      </c>
      <c r="E5" s="153" t="s">
        <v>4</v>
      </c>
      <c r="F5">
        <v>2017</v>
      </c>
    </row>
    <row r="6" spans="1:6">
      <c r="A6" s="151" t="s">
        <v>6</v>
      </c>
      <c r="B6" s="97">
        <f>B3+49</f>
        <v>42891</v>
      </c>
      <c r="C6" s="162" t="s">
        <v>64</v>
      </c>
      <c r="D6" s="15" t="s">
        <v>11</v>
      </c>
      <c r="E6" s="153" t="s">
        <v>5</v>
      </c>
      <c r="F6">
        <v>2018</v>
      </c>
    </row>
    <row r="7" spans="1:6" ht="15">
      <c r="A7" s="151" t="s">
        <v>7</v>
      </c>
      <c r="B7" s="95">
        <f>DATE(Calendrier!$B$1,5,8)</f>
        <v>42863</v>
      </c>
      <c r="C7" s="95" t="s">
        <v>68</v>
      </c>
      <c r="D7" s="15" t="s">
        <v>9</v>
      </c>
      <c r="E7" s="153" t="s">
        <v>45</v>
      </c>
      <c r="F7">
        <v>2019</v>
      </c>
    </row>
    <row r="8" spans="1:6" ht="15">
      <c r="A8" s="151" t="s">
        <v>8</v>
      </c>
      <c r="B8" s="95">
        <f>DATE(Calendrier!$B$1,7,14)</f>
        <v>42930</v>
      </c>
      <c r="C8" s="95" t="s">
        <v>65</v>
      </c>
      <c r="D8" s="15" t="s">
        <v>17</v>
      </c>
      <c r="E8" s="153" t="s">
        <v>53</v>
      </c>
      <c r="F8">
        <v>2020</v>
      </c>
    </row>
    <row r="9" spans="1:6" ht="15">
      <c r="A9" s="151" t="s">
        <v>10</v>
      </c>
      <c r="B9" s="95">
        <f>DATE(Calendrier!$B$1,8,15)</f>
        <v>42962</v>
      </c>
      <c r="C9" s="95" t="s">
        <v>66</v>
      </c>
      <c r="D9" s="15" t="s">
        <v>18</v>
      </c>
      <c r="E9" s="153" t="s">
        <v>54</v>
      </c>
      <c r="F9">
        <v>2021</v>
      </c>
    </row>
    <row r="10" spans="1:6" ht="15">
      <c r="A10" s="151" t="s">
        <v>11</v>
      </c>
      <c r="B10" s="95">
        <f>DATE(Calendrier!$B$1,11,1)</f>
        <v>43040</v>
      </c>
      <c r="C10" s="95" t="s">
        <v>67</v>
      </c>
      <c r="D10" s="15" t="s">
        <v>15</v>
      </c>
      <c r="E10" s="153" t="s">
        <v>55</v>
      </c>
      <c r="F10">
        <v>2022</v>
      </c>
    </row>
    <row r="11" spans="1:6" ht="15">
      <c r="A11" s="151" t="s">
        <v>17</v>
      </c>
      <c r="B11" s="95">
        <f>DATE(Calendrier!$B$1,11,11)</f>
        <v>43050</v>
      </c>
      <c r="C11" s="95" t="s">
        <v>69</v>
      </c>
      <c r="D11" s="15" t="s">
        <v>16</v>
      </c>
      <c r="E11" s="153" t="s">
        <v>56</v>
      </c>
      <c r="F11">
        <v>2023</v>
      </c>
    </row>
    <row r="12" spans="1:6" ht="15">
      <c r="A12" s="151" t="s">
        <v>18</v>
      </c>
      <c r="B12" s="95">
        <f>DATE(Calendrier!$B$1,12,25)</f>
        <v>43094</v>
      </c>
      <c r="C12" s="95" t="s">
        <v>62</v>
      </c>
      <c r="D12" s="15" t="s">
        <v>19</v>
      </c>
      <c r="E12" s="153" t="s">
        <v>57</v>
      </c>
      <c r="F12">
        <v>2024</v>
      </c>
    </row>
    <row r="13" spans="1:6">
      <c r="A13" s="151" t="s">
        <v>15</v>
      </c>
      <c r="B13" s="3"/>
      <c r="C13" s="3"/>
      <c r="F13">
        <v>2025</v>
      </c>
    </row>
    <row r="14" spans="1:6">
      <c r="A14" s="151" t="s">
        <v>16</v>
      </c>
      <c r="B14" s="3"/>
      <c r="C14" s="3"/>
      <c r="F14">
        <v>2026</v>
      </c>
    </row>
    <row r="15" spans="1:6">
      <c r="A15" s="151" t="s">
        <v>9</v>
      </c>
      <c r="B15" s="3"/>
      <c r="C15" s="3"/>
      <c r="F15">
        <v>2027</v>
      </c>
    </row>
    <row r="16" spans="1:6">
      <c r="A16" s="19" t="s">
        <v>24</v>
      </c>
      <c r="B16" s="3"/>
      <c r="C16" s="3"/>
      <c r="F16">
        <v>2028</v>
      </c>
    </row>
    <row r="17" spans="1:6">
      <c r="A17" s="20" t="s">
        <v>20</v>
      </c>
      <c r="B17" s="3"/>
      <c r="C17" s="3"/>
      <c r="F17">
        <v>2029</v>
      </c>
    </row>
    <row r="18" spans="1:6">
      <c r="A18" s="21" t="s">
        <v>25</v>
      </c>
      <c r="B18" s="3"/>
      <c r="C18" s="3"/>
      <c r="F18">
        <v>2030</v>
      </c>
    </row>
    <row r="19" spans="1:6">
      <c r="A19" s="22" t="s">
        <v>13</v>
      </c>
      <c r="B19" s="3"/>
      <c r="C19" s="3"/>
      <c r="F19">
        <v>2031</v>
      </c>
    </row>
    <row r="20" spans="1:6">
      <c r="A20" s="151" t="s">
        <v>26</v>
      </c>
      <c r="B20" s="3"/>
      <c r="C20" s="3"/>
      <c r="F20">
        <v>2032</v>
      </c>
    </row>
    <row r="21" spans="1:6">
      <c r="A21" s="23" t="s">
        <v>12</v>
      </c>
      <c r="B21" s="3"/>
      <c r="C21" s="3"/>
      <c r="F21">
        <v>2033</v>
      </c>
    </row>
    <row r="22" spans="1:6">
      <c r="A22" s="81" t="s">
        <v>14</v>
      </c>
      <c r="B22" s="3"/>
      <c r="C22" s="3"/>
      <c r="F22">
        <v>2034</v>
      </c>
    </row>
    <row r="23" spans="1:6">
      <c r="B23" s="3"/>
      <c r="C23" s="3"/>
      <c r="F23">
        <v>2035</v>
      </c>
    </row>
    <row r="24" spans="1:6">
      <c r="F24">
        <v>2036</v>
      </c>
    </row>
    <row r="25" spans="1:6">
      <c r="F25">
        <v>2037</v>
      </c>
    </row>
    <row r="26" spans="1:6">
      <c r="F26">
        <v>2038</v>
      </c>
    </row>
    <row r="27" spans="1:6">
      <c r="F27">
        <v>2039</v>
      </c>
    </row>
    <row r="28" spans="1:6">
      <c r="F28">
        <v>2040</v>
      </c>
    </row>
    <row r="29" spans="1:6">
      <c r="F29">
        <v>2041</v>
      </c>
    </row>
    <row r="30" spans="1:6">
      <c r="F30">
        <v>2042</v>
      </c>
    </row>
    <row r="31" spans="1:6">
      <c r="F31">
        <v>2043</v>
      </c>
    </row>
    <row r="32" spans="1:6">
      <c r="F32">
        <v>2044</v>
      </c>
    </row>
    <row r="33" spans="6:6">
      <c r="F33">
        <v>2045</v>
      </c>
    </row>
    <row r="34" spans="6:6">
      <c r="F34">
        <v>2046</v>
      </c>
    </row>
    <row r="35" spans="6:6">
      <c r="F35">
        <v>2047</v>
      </c>
    </row>
    <row r="36" spans="6:6">
      <c r="F36">
        <v>2048</v>
      </c>
    </row>
    <row r="37" spans="6:6">
      <c r="F37">
        <v>2049</v>
      </c>
    </row>
    <row r="38" spans="6:6">
      <c r="F38">
        <v>2050</v>
      </c>
    </row>
    <row r="39" spans="6:6">
      <c r="F39">
        <v>2051</v>
      </c>
    </row>
    <row r="40" spans="6:6">
      <c r="F40">
        <v>2052</v>
      </c>
    </row>
    <row r="41" spans="6:6">
      <c r="F41">
        <v>2053</v>
      </c>
    </row>
    <row r="42" spans="6:6">
      <c r="F42">
        <v>2054</v>
      </c>
    </row>
    <row r="43" spans="6:6">
      <c r="F43">
        <v>2055</v>
      </c>
    </row>
    <row r="44" spans="6:6">
      <c r="F44">
        <v>2056</v>
      </c>
    </row>
    <row r="45" spans="6:6">
      <c r="F45">
        <v>2057</v>
      </c>
    </row>
    <row r="46" spans="6:6">
      <c r="F46">
        <v>2058</v>
      </c>
    </row>
    <row r="47" spans="6:6">
      <c r="F47">
        <v>2059</v>
      </c>
    </row>
    <row r="48" spans="6:6">
      <c r="F48">
        <v>2060</v>
      </c>
    </row>
    <row r="49" spans="6:6">
      <c r="F49">
        <v>2061</v>
      </c>
    </row>
    <row r="50" spans="6:6">
      <c r="F50">
        <v>2062</v>
      </c>
    </row>
    <row r="51" spans="6:6">
      <c r="F51">
        <v>2063</v>
      </c>
    </row>
    <row r="52" spans="6:6">
      <c r="F52">
        <v>2064</v>
      </c>
    </row>
    <row r="53" spans="6:6">
      <c r="F53">
        <v>2065</v>
      </c>
    </row>
    <row r="54" spans="6:6">
      <c r="F54">
        <v>2066</v>
      </c>
    </row>
    <row r="55" spans="6:6">
      <c r="F55">
        <v>2067</v>
      </c>
    </row>
    <row r="56" spans="6:6">
      <c r="F56">
        <v>2068</v>
      </c>
    </row>
    <row r="57" spans="6:6">
      <c r="F57">
        <v>2069</v>
      </c>
    </row>
    <row r="58" spans="6:6">
      <c r="F58">
        <v>2070</v>
      </c>
    </row>
    <row r="59" spans="6:6">
      <c r="F59">
        <v>2071</v>
      </c>
    </row>
    <row r="60" spans="6:6">
      <c r="F60">
        <v>2072</v>
      </c>
    </row>
    <row r="61" spans="6:6">
      <c r="F61">
        <v>2073</v>
      </c>
    </row>
    <row r="62" spans="6:6">
      <c r="F62">
        <v>2074</v>
      </c>
    </row>
    <row r="63" spans="6:6">
      <c r="F63">
        <v>2075</v>
      </c>
    </row>
    <row r="64" spans="6:6">
      <c r="F64">
        <v>2076</v>
      </c>
    </row>
    <row r="65" spans="6:6">
      <c r="F65">
        <v>2077</v>
      </c>
    </row>
    <row r="66" spans="6:6">
      <c r="F66">
        <v>2078</v>
      </c>
    </row>
    <row r="67" spans="6:6">
      <c r="F67">
        <v>2079</v>
      </c>
    </row>
    <row r="68" spans="6:6">
      <c r="F68">
        <v>2080</v>
      </c>
    </row>
    <row r="69" spans="6:6">
      <c r="F69">
        <v>2081</v>
      </c>
    </row>
    <row r="70" spans="6:6">
      <c r="F70">
        <v>2082</v>
      </c>
    </row>
    <row r="71" spans="6:6">
      <c r="F71">
        <v>2083</v>
      </c>
    </row>
    <row r="72" spans="6:6">
      <c r="F72">
        <v>2084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6</vt:i4>
      </vt:variant>
    </vt:vector>
  </HeadingPairs>
  <TitlesOfParts>
    <vt:vector size="21" baseType="lpstr">
      <vt:lpstr>Explication</vt:lpstr>
      <vt:lpstr>Calendrier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Mfc</vt:lpstr>
      <vt:lpstr>an</vt:lpstr>
      <vt:lpstr>annee</vt:lpstr>
      <vt:lpstr>jsemaine</vt:lpstr>
      <vt:lpstr>jsemaine2</vt:lpstr>
      <vt:lpstr>Mois</vt:lpstr>
      <vt:lpstr>Calendrier!Zone_d_impression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5809470S</dc:creator>
  <cp:lastModifiedBy>leakim</cp:lastModifiedBy>
  <cp:lastPrinted>2012-09-17T11:57:37Z</cp:lastPrinted>
  <dcterms:created xsi:type="dcterms:W3CDTF">2012-09-17T11:33:34Z</dcterms:created>
  <dcterms:modified xsi:type="dcterms:W3CDTF">2014-06-01T07:51:12Z</dcterms:modified>
</cp:coreProperties>
</file>