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15" windowWidth="14565" windowHeight="11760"/>
  </bookViews>
  <sheets>
    <sheet name="Feuil1" sheetId="1" r:id="rId1"/>
    <sheet name="Feuil2" sheetId="2" r:id="rId2"/>
    <sheet name="Feuil3" sheetId="3" r:id="rId3"/>
  </sheets>
  <definedNames>
    <definedName name="an">Feuil1!$C$3</definedName>
    <definedName name="fériés">Feuil1!$AO$2:$AO$13</definedName>
    <definedName name="horaires">Feuil1!$Q$9:$R$13</definedName>
    <definedName name="_xlnm.Print_Area" localSheetId="0">Feuil1!$A$1:$J$47</definedName>
  </definedNames>
  <calcPr calcId="145621"/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9" i="1"/>
  <c r="AO10" i="1"/>
  <c r="AO9" i="1"/>
  <c r="AO8" i="1"/>
  <c r="AO7" i="1"/>
  <c r="AO6" i="1"/>
  <c r="AO5" i="1"/>
  <c r="AO4" i="1"/>
  <c r="AO3" i="1"/>
  <c r="AO11" i="1" s="1"/>
  <c r="AO2" i="1"/>
  <c r="A9" i="1"/>
  <c r="B9" i="1" s="1"/>
  <c r="AO12" i="1" l="1"/>
  <c r="A10" i="1"/>
  <c r="AO13" i="1"/>
  <c r="B10" i="1" l="1"/>
  <c r="AA9" i="1"/>
  <c r="AA10" i="1"/>
  <c r="A11" i="1"/>
  <c r="B11" i="1" l="1"/>
  <c r="A12" i="1"/>
  <c r="AA11" i="1"/>
  <c r="B12" i="1" l="1"/>
  <c r="A13" i="1"/>
  <c r="B13" i="1" l="1"/>
  <c r="AA12" i="1"/>
  <c r="A14" i="1"/>
  <c r="B14" i="1" l="1"/>
  <c r="A15" i="1"/>
  <c r="AA13" i="1"/>
  <c r="B15" i="1" l="1"/>
  <c r="A16" i="1"/>
  <c r="B16" i="1" l="1"/>
  <c r="AA14" i="1"/>
  <c r="A17" i="1"/>
  <c r="B17" i="1" l="1"/>
  <c r="AA17" i="1"/>
  <c r="A18" i="1"/>
  <c r="AA15" i="1"/>
  <c r="B18" i="1" l="1"/>
  <c r="AA16" i="1"/>
  <c r="AA18" i="1"/>
  <c r="A19" i="1"/>
  <c r="B19" i="1" l="1"/>
  <c r="A20" i="1"/>
  <c r="B20" i="1" l="1"/>
  <c r="A21" i="1"/>
  <c r="B21" i="1" l="1"/>
  <c r="AA19" i="1"/>
  <c r="A22" i="1"/>
  <c r="B22" i="1" l="1"/>
  <c r="AA20" i="1"/>
  <c r="A23" i="1"/>
  <c r="B23" i="1" l="1"/>
  <c r="AA21" i="1"/>
  <c r="A24" i="1"/>
  <c r="B24" i="1" l="1"/>
  <c r="AA24" i="1"/>
  <c r="A25" i="1"/>
  <c r="AA22" i="1"/>
  <c r="B25" i="1" l="1"/>
  <c r="AA23" i="1"/>
  <c r="A26" i="1"/>
  <c r="AA25" i="1"/>
  <c r="B26" i="1" l="1"/>
  <c r="A27" i="1"/>
  <c r="B27" i="1" l="1"/>
  <c r="A28" i="1"/>
  <c r="B28" i="1" l="1"/>
  <c r="AA26" i="1"/>
  <c r="A29" i="1"/>
  <c r="B29" i="1" l="1"/>
  <c r="AA27" i="1"/>
  <c r="A30" i="1"/>
  <c r="B30" i="1" l="1"/>
  <c r="AA28" i="1"/>
  <c r="A31" i="1"/>
  <c r="B31" i="1" l="1"/>
  <c r="AA31" i="1"/>
  <c r="A32" i="1"/>
  <c r="AA29" i="1"/>
  <c r="B32" i="1" l="1"/>
  <c r="AA30" i="1"/>
  <c r="AA32" i="1"/>
  <c r="A33" i="1"/>
  <c r="B33" i="1" l="1"/>
  <c r="A34" i="1"/>
  <c r="B34" i="1" l="1"/>
  <c r="A35" i="1"/>
  <c r="B35" i="1" l="1"/>
  <c r="AA33" i="1"/>
  <c r="A36" i="1"/>
  <c r="B36" i="1" l="1"/>
  <c r="AA34" i="1"/>
  <c r="A37" i="1"/>
  <c r="B37" i="1" l="1"/>
  <c r="AA35" i="1"/>
  <c r="A38" i="1"/>
  <c r="AA36" i="1"/>
  <c r="AA38" i="1" l="1"/>
  <c r="B38" i="1"/>
  <c r="A39" i="1"/>
  <c r="B39" i="1" l="1"/>
  <c r="AA37" i="1"/>
  <c r="AA39" i="1"/>
  <c r="AA40" i="1" l="1"/>
  <c r="AA41" i="1" s="1"/>
</calcChain>
</file>

<file path=xl/sharedStrings.xml><?xml version="1.0" encoding="utf-8"?>
<sst xmlns="http://schemas.openxmlformats.org/spreadsheetml/2006/main" count="38" uniqueCount="36">
  <si>
    <t>Jour  Indic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</si>
  <si>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</si>
  <si>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</si>
  <si>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</si>
  <si>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</si>
  <si>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</si>
  <si>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</si>
  <si>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</si>
  <si>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</si>
  <si>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</si>
  <si>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</si>
  <si>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</si>
  <si>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</si>
  <si>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fériés</t>
  </si>
  <si>
    <t>pâques</t>
  </si>
  <si>
    <t>Poste/Fonction</t>
  </si>
  <si>
    <t>Nombre d'heures contrat</t>
  </si>
  <si>
    <t>Heures</t>
  </si>
  <si>
    <t>Herues sup</t>
  </si>
  <si>
    <t>C.P</t>
  </si>
  <si>
    <t>Astreintes</t>
  </si>
  <si>
    <t>Commentaires</t>
  </si>
  <si>
    <t>Exhumation</t>
  </si>
  <si>
    <t>Kms</t>
  </si>
  <si>
    <t>Repas</t>
  </si>
  <si>
    <t>Date :</t>
  </si>
  <si>
    <t>Signature du salarié</t>
  </si>
  <si>
    <t>Signature direction :</t>
  </si>
  <si>
    <t>Nom                                                                                                  Prénom</t>
  </si>
  <si>
    <t>Semaine type</t>
  </si>
  <si>
    <t>lundi</t>
  </si>
  <si>
    <t>mardi</t>
  </si>
  <si>
    <t>mercredi</t>
  </si>
  <si>
    <t>jeudi</t>
  </si>
  <si>
    <t>vendredi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</si>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</sst>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h:mm;@"/>
    <numFmt numFmtId="166" formatCode="[hh]:mm"/>
    <numFmt numFmtId="167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Comic Sans MS"/>
      <family val="4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theme="1"/>
      <name val="Britannic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83">
    <xf numFmtId="0" fontId="0" fillId="0" borderId="0" xfId="0"/>
    <xf numFmtId="0" fontId="7" fillId="0" borderId="0" xfId="0" applyFont="1"/>
    <xf numFmtId="0" fontId="7" fillId="0" borderId="0" xfId="0" applyFont="1" applyBorder="1"/>
    <xf numFmtId="0" fontId="7" fillId="0" borderId="5" xfId="0" applyFont="1" applyBorder="1" applyAlignment="1">
      <alignment horizontal="left"/>
    </xf>
    <xf numFmtId="0" fontId="7" fillId="0" borderId="5" xfId="0" applyFont="1" applyBorder="1"/>
    <xf numFmtId="0" fontId="8" fillId="0" borderId="0" xfId="0" applyFont="1" applyBorder="1"/>
    <xf numFmtId="164" fontId="7" fillId="0" borderId="10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4" fontId="4" fillId="2" borderId="1" xfId="2" applyNumberFormat="1" applyFont="1" applyFill="1" applyBorder="1" applyAlignment="1" applyProtection="1">
      <alignment horizontal="center"/>
    </xf>
    <xf numFmtId="14" fontId="7" fillId="0" borderId="0" xfId="0" applyNumberFormat="1" applyFont="1"/>
    <xf numFmtId="166" fontId="11" fillId="0" borderId="0" xfId="0" applyNumberFormat="1" applyFont="1" applyBorder="1" applyAlignment="1">
      <alignment horizontal="center" vertical="center"/>
    </xf>
    <xf numFmtId="167" fontId="7" fillId="0" borderId="0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/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/>
    <xf numFmtId="0" fontId="13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8" fillId="0" borderId="0" xfId="0" applyFont="1" applyFill="1" applyBorder="1" applyAlignment="1"/>
    <xf numFmtId="166" fontId="7" fillId="0" borderId="0" xfId="0" applyNumberFormat="1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14" fontId="4" fillId="2" borderId="12" xfId="2" applyNumberFormat="1" applyFont="1" applyFill="1" applyBorder="1" applyAlignment="1" applyProtection="1">
      <alignment horizontal="center"/>
    </xf>
    <xf numFmtId="0" fontId="7" fillId="0" borderId="0" xfId="0" applyFont="1" applyBorder="1" applyAlignment="1"/>
    <xf numFmtId="14" fontId="4" fillId="2" borderId="0" xfId="2" applyNumberFormat="1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1" applyBorder="1"/>
    <xf numFmtId="0" fontId="3" fillId="2" borderId="0" xfId="0" applyFont="1" applyFill="1" applyBorder="1" applyAlignment="1" applyProtection="1">
      <alignment horizontal="center" vertical="center"/>
    </xf>
    <xf numFmtId="0" fontId="0" fillId="0" borderId="0" xfId="0" applyBorder="1"/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vertical="center"/>
    </xf>
    <xf numFmtId="0" fontId="0" fillId="0" borderId="5" xfId="0" applyBorder="1"/>
    <xf numFmtId="0" fontId="7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>
      <alignment horizontal="centerContinuous"/>
    </xf>
    <xf numFmtId="0" fontId="0" fillId="0" borderId="0" xfId="0" applyFill="1" applyBorder="1" applyAlignment="1">
      <alignment horizontal="right"/>
    </xf>
    <xf numFmtId="0" fontId="13" fillId="0" borderId="0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0" fontId="10" fillId="0" borderId="0" xfId="0" applyNumberFormat="1" applyFont="1" applyFill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166" fontId="7" fillId="0" borderId="19" xfId="0" applyNumberFormat="1" applyFont="1" applyBorder="1" applyAlignment="1">
      <alignment horizontal="center" vertical="center"/>
    </xf>
    <xf numFmtId="166" fontId="7" fillId="0" borderId="20" xfId="0" applyNumberFormat="1" applyFont="1" applyBorder="1" applyAlignment="1">
      <alignment horizontal="center" vertical="center"/>
    </xf>
    <xf numFmtId="166" fontId="7" fillId="0" borderId="21" xfId="0" applyNumberFormat="1" applyFont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20" fontId="7" fillId="0" borderId="25" xfId="0" applyNumberFormat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vertical="center"/>
    </xf>
    <xf numFmtId="20" fontId="7" fillId="0" borderId="27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_calendrier_auto_CalendrierMatriciel" xfId="2"/>
  </cellStyles>
  <dxfs count="8"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C$3" max="2100" min="2000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2</xdr:row>
          <xdr:rowOff>9525</xdr:rowOff>
        </xdr:from>
        <xdr:to>
          <xdr:col>4</xdr:col>
          <xdr:colOff>95250</xdr:colOff>
          <xdr:row>3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53"/>
  <sheetViews>
    <sheetView showZeros="0" tabSelected="1" topLeftCell="A11" zoomScaleNormal="100" workbookViewId="0">
      <selection activeCell="C19" sqref="C19"/>
    </sheetView>
  </sheetViews>
  <sheetFormatPr baseColWidth="10" defaultColWidth="5.7109375" defaultRowHeight="11.45" customHeight="1" x14ac:dyDescent="0.2"/>
  <cols>
    <col min="1" max="1" width="10.28515625" style="1" customWidth="1"/>
    <col min="2" max="4" width="7.5703125" style="1" customWidth="1"/>
    <col min="5" max="6" width="8.140625" style="1" customWidth="1"/>
    <col min="7" max="7" width="34.140625" style="1" customWidth="1"/>
    <col min="8" max="8" width="9.140625" style="1" customWidth="1"/>
    <col min="9" max="10" width="7.5703125" style="1" customWidth="1"/>
    <col min="11" max="14" width="5.7109375" style="1"/>
    <col min="15" max="16" width="3" style="1" customWidth="1"/>
    <col min="17" max="17" width="6.5703125" style="1" customWidth="1"/>
    <col min="18" max="19" width="5.7109375" style="1"/>
    <col min="20" max="20" width="5.7109375" style="1" customWidth="1"/>
    <col min="21" max="26" width="5.7109375" style="1"/>
    <col min="27" max="27" width="8.140625" style="1" bestFit="1" customWidth="1"/>
    <col min="28" max="28" width="5.7109375" style="1"/>
    <col min="29" max="29" width="12" style="1" customWidth="1"/>
    <col min="30" max="40" width="5.7109375" style="1"/>
    <col min="41" max="41" width="10.28515625" style="1" customWidth="1"/>
    <col min="42" max="42" width="8.28515625" style="1" customWidth="1"/>
    <col min="43" max="16384" width="5.7109375" style="1"/>
  </cols>
  <sheetData>
    <row r="1" spans="1:42" s="2" customFormat="1" ht="2.25" customHeight="1" thickBot="1" x14ac:dyDescent="0.3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C1" s="34"/>
      <c r="AM1" s="2" t="s">
        <v>1</v>
      </c>
      <c r="AO1" s="35" t="s">
        <v>13</v>
      </c>
      <c r="AP1" s="36"/>
    </row>
    <row r="2" spans="1:42" s="2" customFormat="1" ht="2.25" hidden="1" customHeight="1" thickBot="1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M2" s="2" t="s">
        <v>2</v>
      </c>
      <c r="AO2" s="31">
        <f>DATE(an,1,1)</f>
        <v>42005</v>
      </c>
      <c r="AP2" s="36"/>
    </row>
    <row r="3" spans="1:42" s="2" customFormat="1" ht="30.75" customHeight="1" thickBot="1" x14ac:dyDescent="0.25">
      <c r="A3" s="68" t="s">
        <v>6</v>
      </c>
      <c r="B3" s="69"/>
      <c r="C3" s="55">
        <v>2015</v>
      </c>
      <c r="D3" s="56"/>
      <c r="E3" s="30"/>
      <c r="F3" s="30"/>
      <c r="G3" s="30"/>
      <c r="H3" s="30"/>
      <c r="K3" s="17"/>
      <c r="L3" s="17"/>
      <c r="M3" s="19"/>
      <c r="N3" s="19"/>
      <c r="O3" s="19"/>
      <c r="P3" s="19"/>
      <c r="Q3" s="19"/>
      <c r="R3" s="19"/>
      <c r="S3" s="22"/>
      <c r="T3" s="19"/>
      <c r="U3" s="19"/>
      <c r="V3" s="17"/>
      <c r="W3" s="17"/>
      <c r="X3" s="17"/>
      <c r="Y3" s="17"/>
      <c r="Z3" s="17"/>
      <c r="AM3" s="2" t="s">
        <v>3</v>
      </c>
      <c r="AO3" s="31">
        <f>ROUND(DATE(an,4,MOD(234-11*MOD(an,19),30))/7,0)*7-6</f>
        <v>42099</v>
      </c>
      <c r="AP3" s="32" t="s">
        <v>14</v>
      </c>
    </row>
    <row r="4" spans="1:42" ht="15" hidden="1" customHeight="1" x14ac:dyDescent="0.25">
      <c r="A4" s="3"/>
      <c r="B4" s="18"/>
      <c r="C4" s="41"/>
      <c r="D4" s="41"/>
      <c r="E4" s="41"/>
      <c r="F4" s="41"/>
      <c r="G4" s="41"/>
      <c r="H4" s="41"/>
      <c r="I4" s="2"/>
      <c r="J4" s="2"/>
      <c r="K4" s="17"/>
      <c r="L4" s="17"/>
      <c r="M4" s="46"/>
      <c r="N4" s="46"/>
      <c r="O4" s="46"/>
      <c r="P4" s="46"/>
      <c r="Q4" s="46"/>
      <c r="R4" s="46"/>
      <c r="S4" s="46"/>
      <c r="T4" s="46"/>
      <c r="U4" s="46"/>
      <c r="V4" s="17"/>
      <c r="W4" s="17"/>
      <c r="X4" s="17"/>
      <c r="Y4" s="17"/>
      <c r="Z4" s="17"/>
      <c r="AM4" s="1" t="s">
        <v>4</v>
      </c>
      <c r="AO4" s="29">
        <f>DATE(an,5,1)</f>
        <v>42125</v>
      </c>
      <c r="AP4"/>
    </row>
    <row r="5" spans="1:42" ht="21.95" customHeight="1" x14ac:dyDescent="0.25">
      <c r="A5" s="12"/>
      <c r="B5" s="57" t="s">
        <v>28</v>
      </c>
      <c r="C5" s="57"/>
      <c r="D5" s="57"/>
      <c r="E5" s="57"/>
      <c r="F5" s="57"/>
      <c r="G5" s="57"/>
      <c r="H5" s="57"/>
      <c r="I5" s="57"/>
      <c r="J5" s="57"/>
      <c r="K5" s="19"/>
      <c r="L5" s="19"/>
      <c r="M5" s="20"/>
      <c r="N5" s="19"/>
      <c r="O5" s="19"/>
      <c r="P5" s="19"/>
      <c r="Q5" s="19"/>
      <c r="R5" s="19"/>
      <c r="S5" s="17"/>
      <c r="T5" s="19"/>
      <c r="U5" s="19"/>
      <c r="V5" s="19"/>
      <c r="W5" s="19"/>
      <c r="X5" s="21"/>
      <c r="Y5" s="52"/>
      <c r="Z5" s="52"/>
      <c r="AM5" s="1" t="s">
        <v>5</v>
      </c>
      <c r="AO5" s="8">
        <f>DATE(an,5,8)</f>
        <v>42132</v>
      </c>
      <c r="AP5"/>
    </row>
    <row r="6" spans="1:42" ht="21.95" customHeight="1" x14ac:dyDescent="0.25">
      <c r="A6" s="48"/>
      <c r="B6" s="57" t="s">
        <v>15</v>
      </c>
      <c r="C6" s="57"/>
      <c r="D6" s="57"/>
      <c r="E6" s="57"/>
      <c r="F6" s="57"/>
      <c r="G6" s="57"/>
      <c r="H6" s="57"/>
      <c r="I6" s="57"/>
      <c r="J6" s="57"/>
      <c r="K6" s="19"/>
      <c r="L6" s="19"/>
      <c r="M6" s="19"/>
      <c r="N6" s="19"/>
      <c r="O6" s="19"/>
      <c r="P6" s="19"/>
      <c r="Q6" s="19"/>
      <c r="R6" s="19"/>
      <c r="S6" s="19"/>
      <c r="T6" s="22"/>
      <c r="U6" s="19"/>
      <c r="V6" s="19"/>
      <c r="W6" s="19"/>
      <c r="X6" s="19"/>
      <c r="Y6" s="52"/>
      <c r="Z6" s="52"/>
      <c r="AM6" s="1" t="s">
        <v>6</v>
      </c>
      <c r="AO6" s="8">
        <f>DATE(an,7,14)</f>
        <v>42199</v>
      </c>
      <c r="AP6"/>
    </row>
    <row r="7" spans="1:42" ht="21.95" customHeight="1" thickBot="1" x14ac:dyDescent="0.3">
      <c r="A7" s="61" t="s">
        <v>0</v>
      </c>
      <c r="B7" s="57" t="s">
        <v>16</v>
      </c>
      <c r="C7" s="57"/>
      <c r="D7" s="57"/>
      <c r="E7" s="57"/>
      <c r="F7" s="57"/>
      <c r="G7" s="57"/>
      <c r="H7" s="57"/>
      <c r="I7" s="57"/>
      <c r="J7" s="57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52"/>
      <c r="Z7" s="52"/>
      <c r="AM7" s="1" t="s">
        <v>7</v>
      </c>
      <c r="AO7" s="8">
        <f>DATE(an,8,15)</f>
        <v>42231</v>
      </c>
      <c r="AP7"/>
    </row>
    <row r="8" spans="1:42" ht="34.5" customHeight="1" thickBot="1" x14ac:dyDescent="0.3">
      <c r="A8" s="61"/>
      <c r="B8" s="53" t="s">
        <v>17</v>
      </c>
      <c r="C8" s="53" t="s">
        <v>18</v>
      </c>
      <c r="D8" s="53" t="s">
        <v>19</v>
      </c>
      <c r="E8" s="53" t="s">
        <v>20</v>
      </c>
      <c r="F8" s="73" t="s">
        <v>35</v>
      </c>
      <c r="G8" s="53" t="s">
        <v>21</v>
      </c>
      <c r="H8" s="53" t="s">
        <v>22</v>
      </c>
      <c r="I8" s="53" t="s">
        <v>23</v>
      </c>
      <c r="J8" s="53" t="s">
        <v>24</v>
      </c>
      <c r="K8" s="21"/>
      <c r="L8" s="21"/>
      <c r="M8" s="21"/>
      <c r="N8" s="21"/>
      <c r="O8" s="21"/>
      <c r="P8" s="21"/>
      <c r="Q8" s="81" t="s">
        <v>29</v>
      </c>
      <c r="R8" s="82"/>
      <c r="S8" s="21"/>
      <c r="T8" s="21"/>
      <c r="U8" s="21"/>
      <c r="V8" s="21"/>
      <c r="W8" s="21"/>
      <c r="X8" s="21"/>
      <c r="Y8" s="52"/>
      <c r="Z8" s="52"/>
      <c r="AM8" s="1" t="s">
        <v>8</v>
      </c>
      <c r="AO8" s="8">
        <f>DATE(an,11,1)</f>
        <v>42309</v>
      </c>
      <c r="AP8"/>
    </row>
    <row r="9" spans="1:42" ht="20.100000000000001" customHeight="1" x14ac:dyDescent="0.25">
      <c r="A9" s="6">
        <f>DATE(C3,MONTH(1&amp;A3),1)</f>
        <v>42156</v>
      </c>
      <c r="B9" s="37">
        <f>IFERROR(IF(WEEKDAY(A9,2)&gt;5,"",VLOOKUP(TEXT($A9,"jjjj"),horaires,2,FALSE)),"")</f>
        <v>0.29166666666666669</v>
      </c>
      <c r="C9" s="37"/>
      <c r="D9" s="37"/>
      <c r="E9" s="71"/>
      <c r="F9" s="74" t="str">
        <f ca="1">IFERROR(IF(A9="","",IF(WEEKDAY(A9,2)=7,SUM(OFFSET(B9,,,-WEEKDAY(A9,2)))+SUM(OFFSET(C9,,,-WEEKDAY(A9,2))),"")),"")</f>
        <v/>
      </c>
      <c r="G9" s="72"/>
      <c r="H9" s="37"/>
      <c r="I9" s="38"/>
      <c r="J9" s="38"/>
      <c r="K9" s="47"/>
      <c r="L9" s="47"/>
      <c r="M9" s="47"/>
      <c r="N9" s="47"/>
      <c r="O9" s="47"/>
      <c r="P9" s="47"/>
      <c r="Q9" s="77" t="s">
        <v>30</v>
      </c>
      <c r="R9" s="78">
        <v>0.29166666666666669</v>
      </c>
      <c r="S9" s="47"/>
      <c r="T9" s="47"/>
      <c r="U9" s="47"/>
      <c r="V9" s="47"/>
      <c r="W9" s="47"/>
      <c r="X9" s="47"/>
      <c r="Y9" s="24"/>
      <c r="Z9" s="24"/>
      <c r="AA9" s="10" t="str">
        <f ca="1">IFERROR(IF(A9="","",IF(WEEKDAY(A9,2)=6,SUM(OFFSET(Y9,,,-WEEKDAY(A9,2))),"")),"")</f>
        <v/>
      </c>
      <c r="AC9" s="50"/>
      <c r="AD9" s="50"/>
      <c r="AE9" s="50"/>
      <c r="AF9" s="50"/>
      <c r="AG9" s="50"/>
      <c r="AH9" s="50"/>
      <c r="AI9" s="50"/>
      <c r="AM9" s="1" t="s">
        <v>9</v>
      </c>
      <c r="AO9" s="8">
        <f>DATE(an,11,11)</f>
        <v>42319</v>
      </c>
      <c r="AP9"/>
    </row>
    <row r="10" spans="1:42" ht="20.100000000000001" customHeight="1" x14ac:dyDescent="0.25">
      <c r="A10" s="7">
        <f>IF(A9="","",IF(MONTH(A9+1)&lt;&gt;MONTH($A$9),"",A9+1))</f>
        <v>42157</v>
      </c>
      <c r="B10" s="37">
        <f>IFERROR(IF(WEEKDAY(A10,2)&gt;5,"",VLOOKUP(TEXT($A10,"jjjj"),horaires,2,FALSE)),"")</f>
        <v>0.33333333333333331</v>
      </c>
      <c r="C10" s="37">
        <v>8.3333333333333329E-2</v>
      </c>
      <c r="D10" s="37"/>
      <c r="E10" s="71"/>
      <c r="F10" s="75" t="str">
        <f t="shared" ref="F10:F39" ca="1" si="0">IFERROR(IF(A10="","",IF(WEEKDAY(A10,2)=7,SUM(OFFSET(B10,,,-WEEKDAY(A10,2)))+SUM(OFFSET(C10,,,-WEEKDAY(A10,2))),"")),"")</f>
        <v/>
      </c>
      <c r="G10" s="72"/>
      <c r="H10" s="37"/>
      <c r="I10" s="38"/>
      <c r="J10" s="38"/>
      <c r="K10" s="49"/>
      <c r="L10" s="47"/>
      <c r="M10" s="47"/>
      <c r="N10" s="47"/>
      <c r="O10" s="47"/>
      <c r="P10" s="47"/>
      <c r="Q10" s="77" t="s">
        <v>31</v>
      </c>
      <c r="R10" s="78">
        <v>0.33333333333333331</v>
      </c>
      <c r="S10" s="47"/>
      <c r="T10" s="47"/>
      <c r="U10" s="47"/>
      <c r="V10" s="47"/>
      <c r="W10" s="47"/>
      <c r="X10" s="47"/>
      <c r="Y10" s="24"/>
      <c r="Z10" s="24"/>
      <c r="AA10" s="10" t="str">
        <f ca="1">IFERROR(IF(A10="","",IF(WEEKDAY(A10,2)=6,SUM(OFFSET(Y10,,,-WEEKDAY(A10,2))),"")),"")</f>
        <v/>
      </c>
      <c r="AC10" s="51"/>
      <c r="AD10" s="13"/>
      <c r="AE10" s="13"/>
      <c r="AF10" s="13"/>
      <c r="AG10" s="13"/>
      <c r="AH10" s="13"/>
      <c r="AI10" s="13"/>
      <c r="AM10" s="1" t="s">
        <v>10</v>
      </c>
      <c r="AO10" s="8">
        <f>DATE(an,12,25)</f>
        <v>42363</v>
      </c>
      <c r="AP10"/>
    </row>
    <row r="11" spans="1:42" ht="20.100000000000001" customHeight="1" x14ac:dyDescent="0.25">
      <c r="A11" s="7">
        <f t="shared" ref="A11:A39" si="1">IF(A10="","",IF(MONTH(A10+1)&lt;&gt;MONTH($A$9),"",A10+1))</f>
        <v>42158</v>
      </c>
      <c r="B11" s="37">
        <f>IFERROR(IF(WEEKDAY(A11,2)&gt;5,"",VLOOKUP(TEXT($A11,"jjjj"),horaires,2,FALSE)),"")</f>
        <v>0.29166666666666669</v>
      </c>
      <c r="C11" s="37"/>
      <c r="D11" s="37"/>
      <c r="E11" s="71"/>
      <c r="F11" s="75" t="str">
        <f t="shared" ca="1" si="0"/>
        <v/>
      </c>
      <c r="G11" s="72"/>
      <c r="H11" s="37"/>
      <c r="I11" s="38"/>
      <c r="J11" s="38"/>
      <c r="K11" s="47"/>
      <c r="L11" s="47"/>
      <c r="M11" s="47"/>
      <c r="N11" s="47"/>
      <c r="O11" s="47"/>
      <c r="P11" s="47"/>
      <c r="Q11" s="77" t="s">
        <v>32</v>
      </c>
      <c r="R11" s="78">
        <v>0.29166666666666669</v>
      </c>
      <c r="S11" s="47"/>
      <c r="T11" s="47"/>
      <c r="U11" s="47"/>
      <c r="V11" s="47"/>
      <c r="W11" s="47"/>
      <c r="X11" s="47"/>
      <c r="Y11" s="24"/>
      <c r="Z11" s="24"/>
      <c r="AA11" s="10" t="str">
        <f ca="1">IFERROR(IF(A11="","",IF(WEEKDAY(A11,2)=6,SUM(OFFSET(Y11,,,-WEEKDAY(A11,2))),"")),"")</f>
        <v/>
      </c>
      <c r="AC11" s="51"/>
      <c r="AD11" s="13"/>
      <c r="AE11" s="13"/>
      <c r="AF11" s="13"/>
      <c r="AG11" s="13"/>
      <c r="AH11" s="13"/>
      <c r="AI11" s="14"/>
      <c r="AM11" s="1" t="s">
        <v>11</v>
      </c>
      <c r="AO11" s="8">
        <f>AO3+1</f>
        <v>42100</v>
      </c>
      <c r="AP11"/>
    </row>
    <row r="12" spans="1:42" ht="20.100000000000001" customHeight="1" x14ac:dyDescent="0.25">
      <c r="A12" s="7">
        <f t="shared" si="1"/>
        <v>42159</v>
      </c>
      <c r="B12" s="37">
        <f>IFERROR(IF(WEEKDAY(A12,2)&gt;5,"",VLOOKUP(TEXT($A12,"jjjj"),horaires,2,FALSE)),"")</f>
        <v>0.25</v>
      </c>
      <c r="C12" s="37"/>
      <c r="D12" s="37"/>
      <c r="E12" s="71"/>
      <c r="F12" s="75" t="str">
        <f t="shared" ca="1" si="0"/>
        <v/>
      </c>
      <c r="G12" s="72"/>
      <c r="H12" s="37"/>
      <c r="I12" s="39"/>
      <c r="J12" s="39"/>
      <c r="K12" s="25"/>
      <c r="L12" s="25"/>
      <c r="M12" s="25"/>
      <c r="N12" s="25"/>
      <c r="O12" s="25"/>
      <c r="P12" s="25"/>
      <c r="Q12" s="77" t="s">
        <v>33</v>
      </c>
      <c r="R12" s="78">
        <v>0.25</v>
      </c>
      <c r="S12" s="21"/>
      <c r="T12" s="21"/>
      <c r="U12" s="21"/>
      <c r="V12" s="21"/>
      <c r="W12" s="21"/>
      <c r="X12" s="21"/>
      <c r="Y12" s="24"/>
      <c r="Z12" s="24"/>
      <c r="AA12" s="10" t="str">
        <f ca="1">IFERROR(IF(A12="","",IF(WEEKDAY(A12,2)=6,SUM(OFFSET(Y12,,,-WEEKDAY(A12,2))),"")),"")</f>
        <v/>
      </c>
      <c r="AC12" s="51"/>
      <c r="AD12" s="13"/>
      <c r="AE12" s="13"/>
      <c r="AF12" s="13"/>
      <c r="AG12" s="13"/>
      <c r="AH12" s="13"/>
      <c r="AI12" s="14"/>
      <c r="AM12" s="1" t="s">
        <v>12</v>
      </c>
      <c r="AO12" s="8">
        <f>AO3+39</f>
        <v>42138</v>
      </c>
      <c r="AP12"/>
    </row>
    <row r="13" spans="1:42" ht="20.100000000000001" customHeight="1" thickBot="1" x14ac:dyDescent="0.3">
      <c r="A13" s="7">
        <f t="shared" si="1"/>
        <v>42160</v>
      </c>
      <c r="B13" s="37">
        <f>IFERROR(IF(WEEKDAY(A13,2)&gt;5,"",VLOOKUP(TEXT($A13,"jjjj"),horaires,2,FALSE)),"")</f>
        <v>0.29166666666666669</v>
      </c>
      <c r="C13" s="37"/>
      <c r="D13" s="37"/>
      <c r="E13" s="71"/>
      <c r="F13" s="75" t="str">
        <f t="shared" ca="1" si="0"/>
        <v/>
      </c>
      <c r="G13" s="72"/>
      <c r="H13" s="37"/>
      <c r="I13" s="39"/>
      <c r="J13" s="39"/>
      <c r="K13" s="25"/>
      <c r="L13" s="25"/>
      <c r="M13" s="25"/>
      <c r="N13" s="25"/>
      <c r="O13" s="25"/>
      <c r="P13" s="25"/>
      <c r="Q13" s="79" t="s">
        <v>34</v>
      </c>
      <c r="R13" s="80">
        <v>0.29166666666666669</v>
      </c>
      <c r="S13" s="21"/>
      <c r="T13" s="21"/>
      <c r="U13" s="21"/>
      <c r="V13" s="21"/>
      <c r="W13" s="21"/>
      <c r="X13" s="21"/>
      <c r="Y13" s="24"/>
      <c r="Z13" s="24"/>
      <c r="AA13" s="10" t="str">
        <f ca="1">IFERROR(IF(A13="","",IF(WEEKDAY(A13,2)=6,SUM(OFFSET(Y13,,,-WEEKDAY(A13,2))),"")),"")</f>
        <v/>
      </c>
      <c r="AC13" s="51"/>
      <c r="AD13" s="13"/>
      <c r="AE13" s="13"/>
      <c r="AF13" s="13"/>
      <c r="AG13" s="13"/>
      <c r="AH13" s="13"/>
      <c r="AI13" s="14"/>
      <c r="AO13" s="8">
        <f>AO3+50</f>
        <v>42149</v>
      </c>
      <c r="AP13"/>
    </row>
    <row r="14" spans="1:42" ht="20.100000000000001" customHeight="1" x14ac:dyDescent="0.25">
      <c r="A14" s="7">
        <f t="shared" si="1"/>
        <v>42161</v>
      </c>
      <c r="B14" s="37" t="str">
        <f>IFERROR(IF(WEEKDAY(A14,2)&gt;5,"",VLOOKUP(TEXT($A14,"jjjj"),horaires,2,FALSE)),"")</f>
        <v/>
      </c>
      <c r="C14" s="37"/>
      <c r="D14" s="37"/>
      <c r="E14" s="71"/>
      <c r="F14" s="75" t="str">
        <f t="shared" ca="1" si="0"/>
        <v/>
      </c>
      <c r="G14" s="72"/>
      <c r="H14" s="37"/>
      <c r="I14" s="40"/>
      <c r="J14" s="40"/>
      <c r="K14" s="26"/>
      <c r="L14" s="26"/>
      <c r="M14" s="26"/>
      <c r="N14" s="26"/>
      <c r="O14" s="26"/>
      <c r="P14" s="26"/>
      <c r="Q14" s="47"/>
      <c r="R14" s="70"/>
      <c r="S14" s="27"/>
      <c r="T14" s="27"/>
      <c r="U14" s="27"/>
      <c r="V14" s="27"/>
      <c r="W14" s="27"/>
      <c r="X14" s="21"/>
      <c r="Y14" s="24"/>
      <c r="Z14" s="24"/>
      <c r="AA14" s="10">
        <f ca="1">IFERROR(IF(A14="","",IF(WEEKDAY(A14,2)=6,SUM(OFFSET(Y14,,,-WEEKDAY(A14,2))),"")),"")</f>
        <v>0</v>
      </c>
      <c r="AC14" s="51"/>
      <c r="AD14" s="13"/>
      <c r="AE14" s="13"/>
      <c r="AF14" s="13"/>
      <c r="AG14" s="13"/>
      <c r="AH14" s="13"/>
      <c r="AI14" s="14"/>
    </row>
    <row r="15" spans="1:42" ht="20.100000000000001" customHeight="1" x14ac:dyDescent="0.25">
      <c r="A15" s="7">
        <f t="shared" si="1"/>
        <v>42162</v>
      </c>
      <c r="B15" s="37" t="str">
        <f>IFERROR(IF(WEEKDAY(A15,2)&gt;5,"",VLOOKUP(TEXT($A15,"jjjj"),horaires,2,FALSE)),"")</f>
        <v/>
      </c>
      <c r="C15" s="37"/>
      <c r="D15" s="37"/>
      <c r="E15" s="71"/>
      <c r="F15" s="75">
        <f t="shared" ca="1" si="0"/>
        <v>1.5416666666666667</v>
      </c>
      <c r="G15" s="72"/>
      <c r="H15" s="37"/>
      <c r="I15" s="40"/>
      <c r="J15" s="40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6"/>
      <c r="V15" s="26"/>
      <c r="W15" s="27"/>
      <c r="X15" s="21"/>
      <c r="Y15" s="24"/>
      <c r="Z15" s="24"/>
      <c r="AA15" s="10" t="str">
        <f ca="1">IFERROR(IF(A15="","",IF(WEEKDAY(A15,2)=6,SUM(OFFSET(Y15,,,-WEEKDAY(A15,2))),"")),"")</f>
        <v/>
      </c>
      <c r="AC15" s="51"/>
      <c r="AD15" s="14"/>
      <c r="AE15" s="14"/>
      <c r="AF15" s="14"/>
      <c r="AG15" s="14"/>
      <c r="AH15" s="14"/>
      <c r="AI15" s="14"/>
    </row>
    <row r="16" spans="1:42" ht="20.100000000000001" customHeight="1" x14ac:dyDescent="0.25">
      <c r="A16" s="7">
        <f t="shared" si="1"/>
        <v>42163</v>
      </c>
      <c r="B16" s="37">
        <f>IFERROR(IF(WEEKDAY(A16,2)&gt;5,"",VLOOKUP(TEXT($A16,"jjjj"),horaires,2,FALSE)),"")</f>
        <v>0.29166666666666669</v>
      </c>
      <c r="C16" s="37"/>
      <c r="D16" s="37"/>
      <c r="E16" s="71"/>
      <c r="F16" s="75" t="str">
        <f t="shared" ca="1" si="0"/>
        <v/>
      </c>
      <c r="G16" s="72"/>
      <c r="H16" s="37"/>
      <c r="I16" s="40"/>
      <c r="J16" s="40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1"/>
      <c r="Y16" s="24"/>
      <c r="Z16" s="24"/>
      <c r="AA16" s="10" t="str">
        <f ca="1">IFERROR(IF(A16="","",IF(WEEKDAY(A16,2)=6,SUM(OFFSET(Y16,,,-WEEKDAY(A16,2))),"")),"")</f>
        <v/>
      </c>
      <c r="AC16" s="51"/>
      <c r="AD16" s="13"/>
      <c r="AE16" s="13"/>
      <c r="AF16" s="14"/>
      <c r="AG16" s="14"/>
      <c r="AH16" s="14"/>
      <c r="AI16" s="14"/>
    </row>
    <row r="17" spans="1:35" ht="20.100000000000001" customHeight="1" x14ac:dyDescent="0.2">
      <c r="A17" s="7">
        <f t="shared" si="1"/>
        <v>42164</v>
      </c>
      <c r="B17" s="37">
        <f>IFERROR(IF(WEEKDAY(A17,2)&gt;5,"",VLOOKUP(TEXT($A17,"jjjj"),horaires,2,FALSE)),"")</f>
        <v>0.33333333333333331</v>
      </c>
      <c r="C17" s="37"/>
      <c r="D17" s="37"/>
      <c r="E17" s="71"/>
      <c r="F17" s="75" t="str">
        <f t="shared" ca="1" si="0"/>
        <v/>
      </c>
      <c r="G17" s="72"/>
      <c r="H17" s="37"/>
      <c r="I17" s="33"/>
      <c r="J17" s="33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1"/>
      <c r="Y17" s="24"/>
      <c r="Z17" s="24"/>
      <c r="AA17" s="10" t="str">
        <f ca="1">IFERROR(IF(A17="","",IF(WEEKDAY(A17,2)=6,SUM(OFFSET(Y17,,,-WEEKDAY(A17,2))),"")),"")</f>
        <v/>
      </c>
      <c r="AC17" s="17"/>
      <c r="AD17" s="17"/>
      <c r="AE17" s="17"/>
      <c r="AF17" s="17"/>
      <c r="AG17" s="17"/>
      <c r="AH17" s="17"/>
      <c r="AI17" s="17"/>
    </row>
    <row r="18" spans="1:35" ht="20.100000000000001" customHeight="1" x14ac:dyDescent="0.2">
      <c r="A18" s="7">
        <f t="shared" si="1"/>
        <v>42165</v>
      </c>
      <c r="B18" s="37">
        <f>IFERROR(IF(WEEKDAY(A18,2)&gt;5,"",VLOOKUP(TEXT($A18,"jjjj"),horaires,2,FALSE)),"")</f>
        <v>0.29166666666666669</v>
      </c>
      <c r="C18" s="37">
        <v>0.16666666666666666</v>
      </c>
      <c r="D18" s="37"/>
      <c r="E18" s="71"/>
      <c r="F18" s="75" t="str">
        <f t="shared" ca="1" si="0"/>
        <v/>
      </c>
      <c r="G18" s="72"/>
      <c r="H18" s="37"/>
      <c r="I18" s="33"/>
      <c r="J18" s="33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1"/>
      <c r="Y18" s="24"/>
      <c r="Z18" s="24"/>
      <c r="AA18" s="10" t="str">
        <f ca="1">IFERROR(IF(A18="","",IF(WEEKDAY(A18,2)=6,SUM(OFFSET(Y18,,,-WEEKDAY(A18,2))),"")),"")</f>
        <v/>
      </c>
    </row>
    <row r="19" spans="1:35" ht="20.100000000000001" customHeight="1" x14ac:dyDescent="0.2">
      <c r="A19" s="7">
        <f t="shared" si="1"/>
        <v>42166</v>
      </c>
      <c r="B19" s="37">
        <f>IFERROR(IF(WEEKDAY(A19,2)&gt;5,"",VLOOKUP(TEXT($A19,"jjjj"),horaires,2,FALSE)),"")</f>
        <v>0.25</v>
      </c>
      <c r="C19" s="37"/>
      <c r="D19" s="37"/>
      <c r="E19" s="71"/>
      <c r="F19" s="75" t="str">
        <f t="shared" ca="1" si="0"/>
        <v/>
      </c>
      <c r="G19" s="72"/>
      <c r="H19" s="37"/>
      <c r="I19" s="38"/>
      <c r="J19" s="38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4"/>
      <c r="Z19" s="24"/>
      <c r="AA19" s="10" t="str">
        <f ca="1">IFERROR(IF(A19="","",IF(WEEKDAY(A19,2)=6,SUM(OFFSET(Y19,,,-WEEKDAY(A19,2))),"")),"")</f>
        <v/>
      </c>
    </row>
    <row r="20" spans="1:35" ht="20.100000000000001" customHeight="1" x14ac:dyDescent="0.2">
      <c r="A20" s="7">
        <f t="shared" si="1"/>
        <v>42167</v>
      </c>
      <c r="B20" s="37">
        <f>IFERROR(IF(WEEKDAY(A20,2)&gt;5,"",VLOOKUP(TEXT($A20,"jjjj"),horaires,2,FALSE)),"")</f>
        <v>0.29166666666666669</v>
      </c>
      <c r="C20" s="37"/>
      <c r="D20" s="37"/>
      <c r="E20" s="71"/>
      <c r="F20" s="75" t="str">
        <f t="shared" ca="1" si="0"/>
        <v/>
      </c>
      <c r="G20" s="72"/>
      <c r="H20" s="37"/>
      <c r="I20" s="38"/>
      <c r="J20" s="38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4"/>
      <c r="Z20" s="24"/>
      <c r="AA20" s="10" t="str">
        <f ca="1">IFERROR(IF(A20="","",IF(WEEKDAY(A20,2)=6,SUM(OFFSET(Y20,,,-WEEKDAY(A20,2))),"")),"")</f>
        <v/>
      </c>
    </row>
    <row r="21" spans="1:35" ht="20.100000000000001" customHeight="1" x14ac:dyDescent="0.2">
      <c r="A21" s="7">
        <f t="shared" si="1"/>
        <v>42168</v>
      </c>
      <c r="B21" s="37" t="str">
        <f>IFERROR(IF(WEEKDAY(A21,2)&gt;5,"",VLOOKUP(TEXT($A21,"jjjj"),horaires,2,FALSE)),"")</f>
        <v/>
      </c>
      <c r="C21" s="37"/>
      <c r="D21" s="37"/>
      <c r="E21" s="71"/>
      <c r="F21" s="75" t="str">
        <f t="shared" ca="1" si="0"/>
        <v/>
      </c>
      <c r="G21" s="72"/>
      <c r="H21" s="37"/>
      <c r="I21" s="38"/>
      <c r="J21" s="38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6"/>
      <c r="V21" s="26"/>
      <c r="W21" s="21"/>
      <c r="X21" s="21"/>
      <c r="Y21" s="24"/>
      <c r="Z21" s="24"/>
      <c r="AA21" s="10">
        <f ca="1">IFERROR(IF(A21="","",IF(WEEKDAY(A21,2)=6,SUM(OFFSET(Y21,,,-WEEKDAY(A21,2))),"")),"")</f>
        <v>0</v>
      </c>
    </row>
    <row r="22" spans="1:35" ht="20.100000000000001" customHeight="1" x14ac:dyDescent="0.2">
      <c r="A22" s="7">
        <f t="shared" si="1"/>
        <v>42169</v>
      </c>
      <c r="B22" s="37" t="str">
        <f>IFERROR(IF(WEEKDAY(A22,2)&gt;5,"",VLOOKUP(TEXT($A22,"jjjj"),horaires,2,FALSE)),"")</f>
        <v/>
      </c>
      <c r="C22" s="37"/>
      <c r="D22" s="37"/>
      <c r="E22" s="71"/>
      <c r="F22" s="75">
        <f t="shared" ca="1" si="0"/>
        <v>1.6250000000000002</v>
      </c>
      <c r="G22" s="72"/>
      <c r="H22" s="37"/>
      <c r="I22" s="38"/>
      <c r="J22" s="38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6"/>
      <c r="V22" s="26"/>
      <c r="W22" s="21"/>
      <c r="X22" s="21"/>
      <c r="Y22" s="24"/>
      <c r="Z22" s="24"/>
      <c r="AA22" s="10" t="str">
        <f ca="1">IFERROR(IF(A22="","",IF(WEEKDAY(A22,2)=6,SUM(OFFSET(Y22,,,-WEEKDAY(A22,2))),"")),"")</f>
        <v/>
      </c>
    </row>
    <row r="23" spans="1:35" ht="20.100000000000001" customHeight="1" x14ac:dyDescent="0.2">
      <c r="A23" s="7">
        <f t="shared" si="1"/>
        <v>42170</v>
      </c>
      <c r="B23" s="37">
        <f>IFERROR(IF(WEEKDAY(A23,2)&gt;5,"",VLOOKUP(TEXT($A23,"jjjj"),horaires,2,FALSE)),"")</f>
        <v>0.29166666666666669</v>
      </c>
      <c r="C23" s="37"/>
      <c r="D23" s="37"/>
      <c r="E23" s="71"/>
      <c r="F23" s="75" t="str">
        <f t="shared" ca="1" si="0"/>
        <v/>
      </c>
      <c r="G23" s="72"/>
      <c r="H23" s="37"/>
      <c r="I23" s="38"/>
      <c r="J23" s="38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6"/>
      <c r="V23" s="26"/>
      <c r="W23" s="21"/>
      <c r="X23" s="21"/>
      <c r="Y23" s="24"/>
      <c r="Z23" s="24"/>
      <c r="AA23" s="10" t="str">
        <f ca="1">IFERROR(IF(A23="","",IF(WEEKDAY(A23,2)=6,SUM(OFFSET(Y23,,,-WEEKDAY(A23,2))),"")),"")</f>
        <v/>
      </c>
    </row>
    <row r="24" spans="1:35" ht="20.100000000000001" customHeight="1" x14ac:dyDescent="0.2">
      <c r="A24" s="7">
        <f t="shared" si="1"/>
        <v>42171</v>
      </c>
      <c r="B24" s="37">
        <f>IFERROR(IF(WEEKDAY(A24,2)&gt;5,"",VLOOKUP(TEXT($A24,"jjjj"),horaires,2,FALSE)),"")</f>
        <v>0.33333333333333331</v>
      </c>
      <c r="C24" s="37"/>
      <c r="D24" s="37"/>
      <c r="E24" s="71"/>
      <c r="F24" s="75" t="str">
        <f t="shared" ca="1" si="0"/>
        <v/>
      </c>
      <c r="G24" s="72"/>
      <c r="H24" s="37"/>
      <c r="I24" s="38"/>
      <c r="J24" s="38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4"/>
      <c r="Z24" s="24"/>
      <c r="AA24" s="10" t="str">
        <f ca="1">IFERROR(IF(A24="","",IF(WEEKDAY(A24,2)=6,SUM(OFFSET(Y24,,,-WEEKDAY(A24,2))),"")),"")</f>
        <v/>
      </c>
    </row>
    <row r="25" spans="1:35" ht="20.100000000000001" customHeight="1" x14ac:dyDescent="0.2">
      <c r="A25" s="7">
        <f t="shared" si="1"/>
        <v>42172</v>
      </c>
      <c r="B25" s="37">
        <f>IFERROR(IF(WEEKDAY(A25,2)&gt;5,"",VLOOKUP(TEXT($A25,"jjjj"),horaires,2,FALSE)),"")</f>
        <v>0.29166666666666669</v>
      </c>
      <c r="C25" s="37"/>
      <c r="D25" s="37"/>
      <c r="E25" s="71"/>
      <c r="F25" s="75" t="str">
        <f t="shared" ca="1" si="0"/>
        <v/>
      </c>
      <c r="G25" s="72"/>
      <c r="H25" s="37"/>
      <c r="I25" s="38"/>
      <c r="J25" s="38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4"/>
      <c r="Z25" s="24"/>
      <c r="AA25" s="10" t="str">
        <f ca="1">IFERROR(IF(A25="","",IF(WEEKDAY(A25,2)=6,SUM(OFFSET(Y25,,,-WEEKDAY(A25,2))),"")),"")</f>
        <v/>
      </c>
    </row>
    <row r="26" spans="1:35" ht="20.100000000000001" customHeight="1" x14ac:dyDescent="0.2">
      <c r="A26" s="7">
        <f t="shared" si="1"/>
        <v>42173</v>
      </c>
      <c r="B26" s="37">
        <f>IFERROR(IF(WEEKDAY(A26,2)&gt;5,"",VLOOKUP(TEXT($A26,"jjjj"),horaires,2,FALSE)),"")</f>
        <v>0.25</v>
      </c>
      <c r="C26" s="37"/>
      <c r="D26" s="37"/>
      <c r="E26" s="71"/>
      <c r="F26" s="75" t="str">
        <f t="shared" ca="1" si="0"/>
        <v/>
      </c>
      <c r="G26" s="72"/>
      <c r="H26" s="37"/>
      <c r="I26" s="38"/>
      <c r="J26" s="38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4"/>
      <c r="Z26" s="24"/>
      <c r="AA26" s="10" t="str">
        <f ca="1">IFERROR(IF(A26="","",IF(WEEKDAY(A26,2)=6,SUM(OFFSET(Y26,,,-WEEKDAY(A26,2))),"")),"")</f>
        <v/>
      </c>
    </row>
    <row r="27" spans="1:35" ht="20.100000000000001" customHeight="1" x14ac:dyDescent="0.2">
      <c r="A27" s="7">
        <f t="shared" si="1"/>
        <v>42174</v>
      </c>
      <c r="B27" s="37">
        <f>IFERROR(IF(WEEKDAY(A27,2)&gt;5,"",VLOOKUP(TEXT($A27,"jjjj"),horaires,2,FALSE)),"")</f>
        <v>0.29166666666666669</v>
      </c>
      <c r="C27" s="37"/>
      <c r="D27" s="37"/>
      <c r="E27" s="71"/>
      <c r="F27" s="75" t="str">
        <f t="shared" ca="1" si="0"/>
        <v/>
      </c>
      <c r="G27" s="72"/>
      <c r="H27" s="37"/>
      <c r="I27" s="38"/>
      <c r="J27" s="38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4"/>
      <c r="Z27" s="24"/>
      <c r="AA27" s="10" t="str">
        <f ca="1">IFERROR(IF(A27="","",IF(WEEKDAY(A27,2)=6,SUM(OFFSET(Y27,,,-WEEKDAY(A27,2))),"")),"")</f>
        <v/>
      </c>
    </row>
    <row r="28" spans="1:35" ht="20.100000000000001" customHeight="1" x14ac:dyDescent="0.2">
      <c r="A28" s="7">
        <f t="shared" si="1"/>
        <v>42175</v>
      </c>
      <c r="B28" s="37" t="str">
        <f>IFERROR(IF(WEEKDAY(A28,2)&gt;5,"",VLOOKUP(TEXT($A28,"jjjj"),horaires,2,FALSE)),"")</f>
        <v/>
      </c>
      <c r="C28" s="37"/>
      <c r="D28" s="37"/>
      <c r="E28" s="71"/>
      <c r="F28" s="75" t="str">
        <f t="shared" ca="1" si="0"/>
        <v/>
      </c>
      <c r="G28" s="72"/>
      <c r="H28" s="37"/>
      <c r="I28" s="38"/>
      <c r="J28" s="38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4"/>
      <c r="Z28" s="24"/>
      <c r="AA28" s="10">
        <f ca="1">IFERROR(IF(A28="","",IF(WEEKDAY(A28,2)=6,SUM(OFFSET(Y28,,,-WEEKDAY(A28,2))),"")),"")</f>
        <v>0</v>
      </c>
    </row>
    <row r="29" spans="1:35" ht="20.100000000000001" customHeight="1" x14ac:dyDescent="0.2">
      <c r="A29" s="7">
        <f t="shared" si="1"/>
        <v>42176</v>
      </c>
      <c r="B29" s="37" t="str">
        <f>IFERROR(IF(WEEKDAY(A29,2)&gt;5,"",VLOOKUP(TEXT($A29,"jjjj"),horaires,2,FALSE)),"")</f>
        <v/>
      </c>
      <c r="C29" s="37"/>
      <c r="D29" s="37"/>
      <c r="E29" s="71"/>
      <c r="F29" s="75">
        <f t="shared" ca="1" si="0"/>
        <v>1.4583333333333335</v>
      </c>
      <c r="G29" s="72"/>
      <c r="H29" s="37"/>
      <c r="I29" s="38"/>
      <c r="J29" s="38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4"/>
      <c r="Z29" s="24"/>
      <c r="AA29" s="10" t="str">
        <f ca="1">IFERROR(IF(A29="","",IF(WEEKDAY(A29,2)=6,SUM(OFFSET(Y29,,,-WEEKDAY(A29,2))),"")),"")</f>
        <v/>
      </c>
    </row>
    <row r="30" spans="1:35" ht="20.100000000000001" customHeight="1" x14ac:dyDescent="0.2">
      <c r="A30" s="7">
        <f t="shared" si="1"/>
        <v>42177</v>
      </c>
      <c r="B30" s="37">
        <f>IFERROR(IF(WEEKDAY(A30,2)&gt;5,"",VLOOKUP(TEXT($A30,"jjjj"),horaires,2,FALSE)),"")</f>
        <v>0.29166666666666669</v>
      </c>
      <c r="C30" s="37"/>
      <c r="D30" s="37"/>
      <c r="E30" s="71"/>
      <c r="F30" s="75" t="str">
        <f t="shared" ca="1" si="0"/>
        <v/>
      </c>
      <c r="G30" s="72"/>
      <c r="H30" s="37"/>
      <c r="I30" s="38"/>
      <c r="J30" s="38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4"/>
      <c r="Z30" s="24"/>
      <c r="AA30" s="10" t="str">
        <f ca="1">IFERROR(IF(A30="","",IF(WEEKDAY(A30,2)=6,SUM(OFFSET(Y30,,,-WEEKDAY(A30,2))),"")),"")</f>
        <v/>
      </c>
    </row>
    <row r="31" spans="1:35" ht="20.100000000000001" customHeight="1" x14ac:dyDescent="0.2">
      <c r="A31" s="7">
        <f t="shared" si="1"/>
        <v>42178</v>
      </c>
      <c r="B31" s="37">
        <f>IFERROR(IF(WEEKDAY(A31,2)&gt;5,"",VLOOKUP(TEXT($A31,"jjjj"),horaires,2,FALSE)),"")</f>
        <v>0.33333333333333331</v>
      </c>
      <c r="C31" s="37"/>
      <c r="D31" s="37"/>
      <c r="E31" s="71"/>
      <c r="F31" s="75" t="str">
        <f t="shared" ca="1" si="0"/>
        <v/>
      </c>
      <c r="G31" s="72"/>
      <c r="H31" s="37"/>
      <c r="I31" s="38"/>
      <c r="J31" s="38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4"/>
      <c r="Z31" s="24"/>
      <c r="AA31" s="10" t="str">
        <f ca="1">IFERROR(IF(A31="","",IF(WEEKDAY(A31,2)=6,SUM(OFFSET(Y31,,,-WEEKDAY(A31,2))),"")),"")</f>
        <v/>
      </c>
    </row>
    <row r="32" spans="1:35" ht="20.100000000000001" customHeight="1" x14ac:dyDescent="0.2">
      <c r="A32" s="7">
        <f t="shared" si="1"/>
        <v>42179</v>
      </c>
      <c r="B32" s="37">
        <f>IFERROR(IF(WEEKDAY(A32,2)&gt;5,"",VLOOKUP(TEXT($A32,"jjjj"),horaires,2,FALSE)),"")</f>
        <v>0.29166666666666669</v>
      </c>
      <c r="C32" s="37"/>
      <c r="D32" s="37"/>
      <c r="E32" s="71"/>
      <c r="F32" s="75" t="str">
        <f t="shared" ca="1" si="0"/>
        <v/>
      </c>
      <c r="G32" s="72"/>
      <c r="H32" s="37"/>
      <c r="I32" s="38"/>
      <c r="J32" s="38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4"/>
      <c r="Z32" s="24"/>
      <c r="AA32" s="10" t="str">
        <f ca="1">IFERROR(IF(A32="","",IF(WEEKDAY(A32,2)=6,SUM(OFFSET(Y32,,,-WEEKDAY(A32,2))),"")),"")</f>
        <v/>
      </c>
    </row>
    <row r="33" spans="1:30" ht="20.100000000000001" customHeight="1" x14ac:dyDescent="0.2">
      <c r="A33" s="7">
        <f t="shared" si="1"/>
        <v>42180</v>
      </c>
      <c r="B33" s="37">
        <f>IFERROR(IF(WEEKDAY(A33,2)&gt;5,"",VLOOKUP(TEXT($A33,"jjjj"),horaires,2,FALSE)),"")</f>
        <v>0.25</v>
      </c>
      <c r="C33" s="37"/>
      <c r="D33" s="37"/>
      <c r="E33" s="71"/>
      <c r="F33" s="75" t="str">
        <f t="shared" ca="1" si="0"/>
        <v/>
      </c>
      <c r="G33" s="72"/>
      <c r="H33" s="37"/>
      <c r="I33" s="38"/>
      <c r="J33" s="38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4"/>
      <c r="Z33" s="24"/>
      <c r="AA33" s="10" t="str">
        <f ca="1">IFERROR(IF(A33="","",IF(WEEKDAY(A33,2)=6,SUM(OFFSET(Y33,,,-WEEKDAY(A33,2))),"")),"")</f>
        <v/>
      </c>
    </row>
    <row r="34" spans="1:30" ht="20.100000000000001" customHeight="1" x14ac:dyDescent="0.2">
      <c r="A34" s="7">
        <f t="shared" si="1"/>
        <v>42181</v>
      </c>
      <c r="B34" s="37">
        <f>IFERROR(IF(WEEKDAY(A34,2)&gt;5,"",VLOOKUP(TEXT($A34,"jjjj"),horaires,2,FALSE)),"")</f>
        <v>0.29166666666666669</v>
      </c>
      <c r="C34" s="37"/>
      <c r="D34" s="37"/>
      <c r="E34" s="71"/>
      <c r="F34" s="75" t="str">
        <f t="shared" ca="1" si="0"/>
        <v/>
      </c>
      <c r="G34" s="72"/>
      <c r="H34" s="37"/>
      <c r="I34" s="38"/>
      <c r="J34" s="38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4"/>
      <c r="Z34" s="24"/>
      <c r="AA34" s="10" t="str">
        <f ca="1">IFERROR(IF(A34="","",IF(WEEKDAY(A34,2)=6,SUM(OFFSET(Y34,,,-WEEKDAY(A34,2))),"")),"")</f>
        <v/>
      </c>
      <c r="AC34" s="9"/>
    </row>
    <row r="35" spans="1:30" ht="20.100000000000001" customHeight="1" x14ac:dyDescent="0.2">
      <c r="A35" s="7">
        <f t="shared" si="1"/>
        <v>42182</v>
      </c>
      <c r="B35" s="37" t="str">
        <f>IFERROR(IF(WEEKDAY(A35,2)&gt;5,"",VLOOKUP(TEXT($A35,"jjjj"),horaires,2,FALSE)),"")</f>
        <v/>
      </c>
      <c r="C35" s="37"/>
      <c r="D35" s="37"/>
      <c r="E35" s="71"/>
      <c r="F35" s="75" t="str">
        <f t="shared" ca="1" si="0"/>
        <v/>
      </c>
      <c r="G35" s="72"/>
      <c r="H35" s="37"/>
      <c r="I35" s="38"/>
      <c r="J35" s="38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4"/>
      <c r="Z35" s="24"/>
      <c r="AA35" s="10">
        <f ca="1">IFERROR(IF(A35="","",IF(WEEKDAY(A35,2)=6,SUM(OFFSET(Y35,,,-WEEKDAY(A35,2))),"")),"")</f>
        <v>0</v>
      </c>
    </row>
    <row r="36" spans="1:30" ht="20.100000000000001" customHeight="1" x14ac:dyDescent="0.2">
      <c r="A36" s="7">
        <f t="shared" si="1"/>
        <v>42183</v>
      </c>
      <c r="B36" s="37" t="str">
        <f>IFERROR(IF(WEEKDAY(A36,2)&gt;5,"",VLOOKUP(TEXT($A36,"jjjj"),horaires,2,FALSE)),"")</f>
        <v/>
      </c>
      <c r="C36" s="37"/>
      <c r="D36" s="37"/>
      <c r="E36" s="71"/>
      <c r="F36" s="75">
        <f t="shared" ca="1" si="0"/>
        <v>1.4583333333333335</v>
      </c>
      <c r="G36" s="72"/>
      <c r="H36" s="37"/>
      <c r="I36" s="38"/>
      <c r="J36" s="38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4"/>
      <c r="Z36" s="24"/>
      <c r="AA36" s="10" t="str">
        <f ca="1">IFERROR(IF(A36="","",IF(WEEKDAY(A36,2)=6,SUM(OFFSET(Y36,,,-WEEKDAY(A36,2)+1)),"")),"")</f>
        <v/>
      </c>
    </row>
    <row r="37" spans="1:30" ht="20.100000000000001" customHeight="1" x14ac:dyDescent="0.2">
      <c r="A37" s="7">
        <f t="shared" si="1"/>
        <v>42184</v>
      </c>
      <c r="B37" s="37">
        <f>IFERROR(IF(WEEKDAY(A37,2)&gt;5,"",VLOOKUP(TEXT($A37,"jjjj"),horaires,2,FALSE)),"")</f>
        <v>0.29166666666666669</v>
      </c>
      <c r="C37" s="37"/>
      <c r="D37" s="37"/>
      <c r="E37" s="71"/>
      <c r="F37" s="75" t="str">
        <f t="shared" ca="1" si="0"/>
        <v/>
      </c>
      <c r="G37" s="72"/>
      <c r="H37" s="37"/>
      <c r="I37" s="40"/>
      <c r="J37" s="40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1"/>
      <c r="Y37" s="24"/>
      <c r="Z37" s="24"/>
      <c r="AA37" s="10" t="str">
        <f ca="1">IFERROR(IF(A36="","",IF(WEEKDAY(A37,2)=6,SUM(OFFSET(Y37,,,-WEEKDAY(A37,2))),"")),"")</f>
        <v/>
      </c>
      <c r="AC37" s="11"/>
      <c r="AD37" s="11"/>
    </row>
    <row r="38" spans="1:30" ht="20.100000000000001" customHeight="1" x14ac:dyDescent="0.2">
      <c r="A38" s="7">
        <f t="shared" si="1"/>
        <v>42185</v>
      </c>
      <c r="B38" s="37">
        <f>IFERROR(IF(WEEKDAY(A38,2)&gt;5,"",VLOOKUP(TEXT($A38,"jjjj"),horaires,2,FALSE)),"")</f>
        <v>0.33333333333333331</v>
      </c>
      <c r="C38" s="37"/>
      <c r="D38" s="37"/>
      <c r="E38" s="71"/>
      <c r="F38" s="75" t="str">
        <f t="shared" ca="1" si="0"/>
        <v/>
      </c>
      <c r="G38" s="72"/>
      <c r="H38" s="37"/>
      <c r="I38" s="33"/>
      <c r="J38" s="33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1"/>
      <c r="Y38" s="24"/>
      <c r="Z38" s="24"/>
      <c r="AA38" s="10" t="str">
        <f ca="1">IFERROR(IF(OR(A37="",WEEKDAY(A37,2)=7),"",IF(WEEKDAY(A38,2)=6,SUM(OFFSET(Y38,,,-WEEKDAY(A38,2))),"")),"")</f>
        <v/>
      </c>
    </row>
    <row r="39" spans="1:30" ht="20.100000000000001" customHeight="1" thickBot="1" x14ac:dyDescent="0.25">
      <c r="A39" s="7" t="str">
        <f t="shared" si="1"/>
        <v/>
      </c>
      <c r="B39" s="37" t="str">
        <f>IFERROR(IF(WEEKDAY(A39,2)&gt;5,"",VLOOKUP(TEXT($A39,"jjjj"),horaires,2,FALSE)),"")</f>
        <v/>
      </c>
      <c r="C39" s="37"/>
      <c r="D39" s="37"/>
      <c r="E39" s="71"/>
      <c r="F39" s="76" t="str">
        <f t="shared" ca="1" si="0"/>
        <v/>
      </c>
      <c r="G39" s="72"/>
      <c r="H39" s="37"/>
      <c r="I39" s="33"/>
      <c r="J39" s="33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1"/>
      <c r="Y39" s="24"/>
      <c r="Z39" s="24"/>
      <c r="AA39" s="10" t="str">
        <f ca="1">IFERROR(IF(OR(A38="",WEEKDAY(A38,2)=7),"",IF(WEEKDAY(A39,2)=6,SUM(OFFSET(Y39,,,-WEEKDAY(A39,2))),"")),"")</f>
        <v/>
      </c>
    </row>
    <row r="40" spans="1:30" ht="5.25" customHeight="1" x14ac:dyDescent="0.2">
      <c r="A40" s="4"/>
      <c r="B40" s="2"/>
      <c r="C40" s="2"/>
      <c r="D40" s="2"/>
      <c r="E40" s="2"/>
      <c r="F40" s="2"/>
      <c r="G40" s="2"/>
      <c r="H40" s="2"/>
      <c r="I40" s="2"/>
      <c r="J40" s="2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24"/>
      <c r="Z40" s="24"/>
      <c r="AA40" s="10" t="str">
        <f ca="1">IFERROR(IF(OR(A39="",WEEKDAY(A39,2)&gt;5),"",IF(WEEKDAY(A40,2)=6,SUM(OFFSET(Y39,,,-WEEKDAY(A39,2))),"")),"")</f>
        <v/>
      </c>
    </row>
    <row r="41" spans="1:30" ht="11.25" hidden="1" customHeight="1" x14ac:dyDescent="0.2">
      <c r="A41" s="4"/>
      <c r="B41" s="2"/>
      <c r="C41" s="2"/>
      <c r="D41" s="2"/>
      <c r="E41" s="2"/>
      <c r="F41" s="2"/>
      <c r="G41" s="2"/>
      <c r="H41" s="2"/>
      <c r="I41" s="2"/>
      <c r="J41" s="2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28"/>
      <c r="Z41" s="28"/>
      <c r="AA41" s="10">
        <f ca="1">SUM(AA9:AA40)</f>
        <v>0</v>
      </c>
    </row>
    <row r="42" spans="1:30" ht="11.45" customHeight="1" x14ac:dyDescent="0.2">
      <c r="A42" s="58" t="s">
        <v>25</v>
      </c>
      <c r="B42" s="58"/>
      <c r="C42" s="58"/>
      <c r="D42" s="58"/>
      <c r="E42" s="58"/>
      <c r="F42" s="42"/>
      <c r="G42" s="54" t="s">
        <v>25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5"/>
      <c r="S42" s="2"/>
      <c r="T42" s="2"/>
      <c r="U42" s="2"/>
      <c r="V42" s="2"/>
      <c r="W42" s="5"/>
      <c r="X42" s="5"/>
      <c r="Y42" s="2"/>
      <c r="Z42" s="15"/>
    </row>
    <row r="43" spans="1:30" ht="11.45" customHeight="1" x14ac:dyDescent="0.2">
      <c r="A43" s="58"/>
      <c r="B43" s="58"/>
      <c r="C43" s="58"/>
      <c r="D43" s="58"/>
      <c r="E43" s="58"/>
      <c r="F43" s="42"/>
      <c r="G43" s="5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15"/>
      <c r="W43" s="5"/>
      <c r="X43" s="5"/>
      <c r="Y43" s="2"/>
      <c r="Z43" s="15"/>
    </row>
    <row r="44" spans="1:30" ht="11.45" customHeight="1" x14ac:dyDescent="0.2">
      <c r="A44" s="59" t="s">
        <v>26</v>
      </c>
      <c r="B44" s="60"/>
      <c r="C44" s="59"/>
      <c r="D44" s="65"/>
      <c r="E44" s="60"/>
      <c r="F44" s="43"/>
      <c r="G44" s="54" t="s">
        <v>27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15"/>
      <c r="W44" s="5"/>
      <c r="X44" s="5"/>
      <c r="Y44" s="2"/>
      <c r="Z44" s="15"/>
    </row>
    <row r="45" spans="1:30" ht="11.45" customHeight="1" x14ac:dyDescent="0.2">
      <c r="A45" s="61"/>
      <c r="B45" s="62"/>
      <c r="C45" s="61"/>
      <c r="D45" s="66"/>
      <c r="E45" s="62"/>
      <c r="F45" s="45"/>
      <c r="G45" s="54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15"/>
      <c r="W45" s="5"/>
      <c r="X45" s="5"/>
      <c r="Y45" s="2"/>
      <c r="Z45" s="15"/>
    </row>
    <row r="46" spans="1:30" ht="3.75" customHeight="1" x14ac:dyDescent="0.2">
      <c r="A46" s="61"/>
      <c r="B46" s="62"/>
      <c r="C46" s="61"/>
      <c r="D46" s="66"/>
      <c r="E46" s="62"/>
      <c r="F46" s="45"/>
      <c r="G46" s="54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15"/>
      <c r="W46" s="5"/>
      <c r="X46" s="5"/>
      <c r="Y46" s="2"/>
      <c r="Z46" s="2"/>
    </row>
    <row r="47" spans="1:30" ht="21.75" customHeight="1" x14ac:dyDescent="0.2">
      <c r="A47" s="63"/>
      <c r="B47" s="64"/>
      <c r="C47" s="63"/>
      <c r="D47" s="67"/>
      <c r="E47" s="64"/>
      <c r="F47" s="44"/>
      <c r="G47" s="54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15"/>
      <c r="W47" s="5"/>
      <c r="X47" s="2"/>
      <c r="Y47" s="2"/>
      <c r="Z47" s="2"/>
    </row>
    <row r="48" spans="1:30" ht="11.45" customHeight="1" x14ac:dyDescent="0.2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15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16"/>
      <c r="S49" s="16"/>
      <c r="T49" s="16"/>
      <c r="U49" s="16"/>
      <c r="V49" s="15"/>
      <c r="W49" s="2"/>
      <c r="X49" s="2"/>
      <c r="Y49" s="2"/>
      <c r="Z49" s="2"/>
    </row>
    <row r="50" spans="1:26" ht="11.4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26" ht="11.4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26" ht="11.45" customHeight="1" x14ac:dyDescent="0.2"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26" ht="11.45" customHeight="1" x14ac:dyDescent="0.2">
      <c r="J53" s="2"/>
      <c r="K53" s="2"/>
      <c r="L53" s="2"/>
      <c r="M53" s="2"/>
      <c r="N53" s="2"/>
      <c r="O53" s="2"/>
      <c r="P53" s="2"/>
      <c r="Q53" s="2"/>
      <c r="R53" s="2"/>
      <c r="S53" s="2"/>
    </row>
  </sheetData>
  <mergeCells count="13">
    <mergeCell ref="A7:A8"/>
    <mergeCell ref="A3:B3"/>
    <mergeCell ref="Q8:R8"/>
    <mergeCell ref="A42:A43"/>
    <mergeCell ref="B42:E43"/>
    <mergeCell ref="A44:B47"/>
    <mergeCell ref="C44:E47"/>
    <mergeCell ref="G42:G43"/>
    <mergeCell ref="G44:G47"/>
    <mergeCell ref="C3:D3"/>
    <mergeCell ref="B5:J5"/>
    <mergeCell ref="B6:J6"/>
    <mergeCell ref="B7:J7"/>
  </mergeCells>
  <conditionalFormatting sqref="AC37">
    <cfRule type="expression" dxfId="7" priority="1" stopIfTrue="1">
      <formula>COUNTIF(fériés,$A37)&gt;0</formula>
    </cfRule>
    <cfRule type="expression" dxfId="6" priority="2" stopIfTrue="1">
      <formula>WEEKDAY($A37,2)&gt;5</formula>
    </cfRule>
  </conditionalFormatting>
  <conditionalFormatting sqref="A9:J39">
    <cfRule type="expression" dxfId="5" priority="3" stopIfTrue="1">
      <formula>COUNTIF(fériés,$A9)&gt;0</formula>
    </cfRule>
    <cfRule type="expression" dxfId="4" priority="4" stopIfTrue="1">
      <formula>WEEKDAY($A9,2)&gt;5</formula>
    </cfRule>
  </conditionalFormatting>
  <dataValidations count="1">
    <dataValidation type="list" allowBlank="1" showInputMessage="1" showErrorMessage="1" sqref="A3:B3">
      <formula1>$AM$1:$AM$12</formula1>
    </dataValidation>
  </dataValidations>
  <pageMargins left="0.19685039370078741" right="0.19685039370078741" top="0.19685039370078741" bottom="0.19685039370078741" header="0.19685039370078741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defaultSize="0" autoPict="0">
                <anchor moveWithCells="1" sizeWithCells="1">
                  <from>
                    <xdr:col>3</xdr:col>
                    <xdr:colOff>419100</xdr:colOff>
                    <xdr:row>2</xdr:row>
                    <xdr:rowOff>9525</xdr:rowOff>
                  </from>
                  <to>
                    <xdr:col>4</xdr:col>
                    <xdr:colOff>95250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an</vt:lpstr>
      <vt:lpstr>fériés</vt:lpstr>
      <vt:lpstr>horaires</vt:lpstr>
      <vt:lpstr>Feuil1!Zone_d_impression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Leakim</cp:lastModifiedBy>
  <cp:lastPrinted>2015-04-01T21:15:50Z</cp:lastPrinted>
  <dcterms:created xsi:type="dcterms:W3CDTF">2013-02-09T05:45:31Z</dcterms:created>
  <dcterms:modified xsi:type="dcterms:W3CDTF">2015-04-03T05:10:22Z</dcterms:modified>
</cp:coreProperties>
</file>