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user189\Desktop\"/>
    </mc:Choice>
  </mc:AlternateContent>
  <xr:revisionPtr revIDLastSave="0" documentId="13_ncr:1_{EA9E8E26-71CE-4C45-AA8B-F258B703E69B}" xr6:coauthVersionLast="47" xr6:coauthVersionMax="47" xr10:uidLastSave="{00000000-0000-0000-0000-000000000000}"/>
  <bookViews>
    <workbookView xWindow="-108" yWindow="-108" windowWidth="23256" windowHeight="12456" tabRatio="754" activeTab="2" xr2:uid="{00000000-000D-0000-FFFF-FFFF00000000}"/>
  </bookViews>
  <sheets>
    <sheet name="Parametres" sheetId="104" r:id="rId1"/>
    <sheet name="Semaine type" sheetId="106" r:id="rId2"/>
    <sheet name="Novembre" sheetId="125" r:id="rId3"/>
  </sheets>
  <definedNames>
    <definedName name="_xlnm._FilterDatabase" localSheetId="2" hidden="1">Novembre!$B$18:$BP$99</definedName>
    <definedName name="absences">Parametres!$M$2:$M$14</definedName>
    <definedName name="An">Parametres!$A$3</definedName>
    <definedName name="choix" localSheetId="2">Novembre!$D$19:$BK$65,Novembre!$D$67:$BK$68,Novembre!#REF!</definedName>
    <definedName name="choix">#REF!,#REF!,#REF!</definedName>
    <definedName name="Fériés">Parametres!$I$3:$I$13</definedName>
    <definedName name="_xlnm.Print_Titles" localSheetId="2">Novembre!$A:$B,Novembre!$17:$18</definedName>
    <definedName name="jr_dates">#REF!,#REF!,#REF!,#REF!,#REF!,#REF!,#REF!,#REF!,#REF!,#REF!,#REF!,#REF!</definedName>
    <definedName name="lig">INDIRECT(TEXT(#REF!,"mmmm")&amp;"!$A$3:$A$37")</definedName>
    <definedName name="NB_Repas" localSheetId="2">OFFSET(Novembre!$B$18,1,COLUMN()-2,COUNTA(Novembre!$B$19:$B$69))</definedName>
    <definedName name="NB_Repas">OFFSET(#REF!,1,COLUMN()-2,COUNTA(#REF!))</definedName>
    <definedName name="test" localSheetId="2">OFFSET(Novembre!XEW6,1,COLUMN(),COUNTA(Novembre!$B$19:$B$69))</definedName>
    <definedName name="test">OFFSET(#REF!,1,COLUMN(),COUNTA(#REF!))</definedName>
    <definedName name="_xlnm.Print_Area" localSheetId="2">Novembre!$B$18:$BK$69</definedName>
    <definedName name="_xlnm.Print_Area" localSheetId="1">'Semaine type'!$A$3:$K$52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B19" i="125" l="1"/>
  <c r="DB22" i="125"/>
  <c r="DB24" i="125"/>
  <c r="DB32" i="125"/>
  <c r="DB38" i="125"/>
  <c r="DB40" i="125"/>
  <c r="DG21" i="125"/>
  <c r="EU21" i="125"/>
  <c r="FH21" i="125"/>
  <c r="FK21" i="125"/>
  <c r="DG22" i="125"/>
  <c r="EU22" i="125"/>
  <c r="FH22" i="125"/>
  <c r="DG24" i="125"/>
  <c r="EU24" i="125"/>
  <c r="FH24" i="125"/>
  <c r="FK24" i="125"/>
  <c r="DG25" i="125"/>
  <c r="DG26" i="125"/>
  <c r="EU26" i="125"/>
  <c r="FH26" i="125"/>
  <c r="FK26" i="125"/>
  <c r="DG27" i="125"/>
  <c r="DG28" i="125"/>
  <c r="DG32" i="125"/>
  <c r="EU32" i="125"/>
  <c r="FH32" i="125"/>
  <c r="FK32" i="125"/>
  <c r="DG36" i="125"/>
  <c r="EU36" i="125"/>
  <c r="FH36" i="125"/>
  <c r="FK36" i="125"/>
  <c r="DG38" i="125"/>
  <c r="EU38" i="125"/>
  <c r="FH38" i="125"/>
  <c r="DG39" i="125"/>
  <c r="DG40" i="125"/>
  <c r="EU40" i="125"/>
  <c r="FH40" i="125"/>
  <c r="FK40" i="125"/>
  <c r="DG43" i="125"/>
  <c r="EU43" i="125"/>
  <c r="FH43" i="125"/>
  <c r="FK43" i="125"/>
  <c r="DG44" i="125"/>
  <c r="EU44" i="125"/>
  <c r="FH44" i="125"/>
  <c r="DG45" i="125"/>
  <c r="EU45" i="125"/>
  <c r="FH45" i="125"/>
  <c r="FK45" i="125"/>
  <c r="DG48" i="125"/>
  <c r="EU48" i="125"/>
  <c r="FH48" i="125"/>
  <c r="FK48" i="125"/>
  <c r="DG49" i="125"/>
  <c r="EU49" i="125"/>
  <c r="FH49" i="125"/>
  <c r="FK49" i="125"/>
  <c r="DG51" i="125"/>
  <c r="EU51" i="125"/>
  <c r="FH51" i="125"/>
  <c r="FK51" i="125"/>
  <c r="DG55" i="125"/>
  <c r="EU55" i="125"/>
  <c r="FH55" i="125"/>
  <c r="FK55" i="125"/>
  <c r="DG57" i="125"/>
  <c r="DB61" i="125"/>
  <c r="DC61" i="125"/>
  <c r="DD61" i="125"/>
  <c r="DE61" i="125"/>
  <c r="DF61" i="125"/>
  <c r="DG61" i="125"/>
  <c r="DH61" i="125"/>
  <c r="DI61" i="125"/>
  <c r="DJ61" i="125"/>
  <c r="DK61" i="125"/>
  <c r="DL61" i="125"/>
  <c r="DM61" i="125"/>
  <c r="DN61" i="125"/>
  <c r="DO61" i="125"/>
  <c r="DP61" i="125"/>
  <c r="DQ61" i="125"/>
  <c r="DR61" i="125"/>
  <c r="DS61" i="125"/>
  <c r="DT61" i="125"/>
  <c r="DU61" i="125"/>
  <c r="DV61" i="125"/>
  <c r="DW61" i="125"/>
  <c r="DX61" i="125"/>
  <c r="DY61" i="125"/>
  <c r="DZ61" i="125"/>
  <c r="EA61" i="125"/>
  <c r="EB61" i="125"/>
  <c r="EC61" i="125"/>
  <c r="ED61" i="125"/>
  <c r="EE61" i="125"/>
  <c r="EF61" i="125"/>
  <c r="EG61" i="125"/>
  <c r="EH61" i="125"/>
  <c r="EI61" i="125"/>
  <c r="EJ61" i="125"/>
  <c r="EK61" i="125"/>
  <c r="EL61" i="125"/>
  <c r="EM61" i="125"/>
  <c r="EN61" i="125"/>
  <c r="EO61" i="125"/>
  <c r="EP61" i="125"/>
  <c r="EQ61" i="125"/>
  <c r="ER61" i="125"/>
  <c r="ES61" i="125"/>
  <c r="ET61" i="125"/>
  <c r="EU61" i="125"/>
  <c r="EV61" i="125"/>
  <c r="EW61" i="125"/>
  <c r="EX61" i="125"/>
  <c r="EY61" i="125"/>
  <c r="EZ61" i="125"/>
  <c r="FA61" i="125"/>
  <c r="FB61" i="125"/>
  <c r="FC61" i="125"/>
  <c r="FD61" i="125"/>
  <c r="FE61" i="125"/>
  <c r="FF61" i="125"/>
  <c r="FG61" i="125"/>
  <c r="FH61" i="125"/>
  <c r="FI61" i="125"/>
  <c r="FJ61" i="125"/>
  <c r="FK61" i="125"/>
  <c r="DB62" i="125"/>
  <c r="DC62" i="125"/>
  <c r="DD62" i="125"/>
  <c r="DE62" i="125"/>
  <c r="DF62" i="125"/>
  <c r="DG62" i="125"/>
  <c r="DH62" i="125"/>
  <c r="DI62" i="125"/>
  <c r="DJ62" i="125"/>
  <c r="DK62" i="125"/>
  <c r="DL62" i="125"/>
  <c r="DM62" i="125"/>
  <c r="DN62" i="125"/>
  <c r="DO62" i="125"/>
  <c r="DP62" i="125"/>
  <c r="DQ62" i="125"/>
  <c r="DR62" i="125"/>
  <c r="DS62" i="125"/>
  <c r="DT62" i="125"/>
  <c r="DU62" i="125"/>
  <c r="DV62" i="125"/>
  <c r="DW62" i="125"/>
  <c r="DX62" i="125"/>
  <c r="DY62" i="125"/>
  <c r="DZ62" i="125"/>
  <c r="EA62" i="125"/>
  <c r="EB62" i="125"/>
  <c r="EC62" i="125"/>
  <c r="ED62" i="125"/>
  <c r="EE62" i="125"/>
  <c r="EF62" i="125"/>
  <c r="EG62" i="125"/>
  <c r="EH62" i="125"/>
  <c r="EI62" i="125"/>
  <c r="EJ62" i="125"/>
  <c r="EK62" i="125"/>
  <c r="EL62" i="125"/>
  <c r="EM62" i="125"/>
  <c r="EN62" i="125"/>
  <c r="EO62" i="125"/>
  <c r="EP62" i="125"/>
  <c r="EQ62" i="125"/>
  <c r="ER62" i="125"/>
  <c r="ES62" i="125"/>
  <c r="ET62" i="125"/>
  <c r="EU62" i="125"/>
  <c r="EV62" i="125"/>
  <c r="EW62" i="125"/>
  <c r="EX62" i="125"/>
  <c r="EY62" i="125"/>
  <c r="EZ62" i="125"/>
  <c r="FA62" i="125"/>
  <c r="FB62" i="125"/>
  <c r="FC62" i="125"/>
  <c r="FD62" i="125"/>
  <c r="FE62" i="125"/>
  <c r="FF62" i="125"/>
  <c r="FG62" i="125"/>
  <c r="FH62" i="125"/>
  <c r="FI62" i="125"/>
  <c r="FJ62" i="125"/>
  <c r="FK62" i="125"/>
  <c r="DB63" i="125"/>
  <c r="DC63" i="125"/>
  <c r="DD63" i="125"/>
  <c r="DE63" i="125"/>
  <c r="DF63" i="125"/>
  <c r="DG63" i="125"/>
  <c r="DH63" i="125"/>
  <c r="DI63" i="125"/>
  <c r="DJ63" i="125"/>
  <c r="DK63" i="125"/>
  <c r="DL63" i="125"/>
  <c r="DM63" i="125"/>
  <c r="DN63" i="125"/>
  <c r="DO63" i="125"/>
  <c r="DP63" i="125"/>
  <c r="DQ63" i="125"/>
  <c r="DR63" i="125"/>
  <c r="DS63" i="125"/>
  <c r="DT63" i="125"/>
  <c r="DU63" i="125"/>
  <c r="DV63" i="125"/>
  <c r="DW63" i="125"/>
  <c r="DX63" i="125"/>
  <c r="DY63" i="125"/>
  <c r="DZ63" i="125"/>
  <c r="EA63" i="125"/>
  <c r="EB63" i="125"/>
  <c r="EC63" i="125"/>
  <c r="ED63" i="125"/>
  <c r="EE63" i="125"/>
  <c r="EF63" i="125"/>
  <c r="EG63" i="125"/>
  <c r="EH63" i="125"/>
  <c r="EI63" i="125"/>
  <c r="EJ63" i="125"/>
  <c r="EK63" i="125"/>
  <c r="EL63" i="125"/>
  <c r="EM63" i="125"/>
  <c r="EN63" i="125"/>
  <c r="EO63" i="125"/>
  <c r="EP63" i="125"/>
  <c r="EQ63" i="125"/>
  <c r="ER63" i="125"/>
  <c r="ES63" i="125"/>
  <c r="ET63" i="125"/>
  <c r="EU63" i="125"/>
  <c r="EV63" i="125"/>
  <c r="EW63" i="125"/>
  <c r="EX63" i="125"/>
  <c r="EY63" i="125"/>
  <c r="EZ63" i="125"/>
  <c r="FA63" i="125"/>
  <c r="FB63" i="125"/>
  <c r="FC63" i="125"/>
  <c r="FD63" i="125"/>
  <c r="FE63" i="125"/>
  <c r="FF63" i="125"/>
  <c r="FG63" i="125"/>
  <c r="FH63" i="125"/>
  <c r="FI63" i="125"/>
  <c r="FJ63" i="125"/>
  <c r="FK63" i="125"/>
  <c r="DB18" i="125"/>
  <c r="P5" i="106" l="1"/>
  <c r="P6" i="106"/>
  <c r="P7" i="106"/>
  <c r="P8" i="106"/>
  <c r="P9" i="106"/>
  <c r="P10" i="106"/>
  <c r="P11" i="106"/>
  <c r="P12" i="106"/>
  <c r="P13" i="106"/>
  <c r="P14" i="106"/>
  <c r="P15" i="106"/>
  <c r="P16" i="106"/>
  <c r="P17" i="106"/>
  <c r="P18" i="106"/>
  <c r="P19" i="106"/>
  <c r="P20" i="106"/>
  <c r="P21" i="106"/>
  <c r="P22" i="106"/>
  <c r="P23" i="106"/>
  <c r="P24" i="106"/>
  <c r="P25" i="106"/>
  <c r="P26" i="106"/>
  <c r="P27" i="106"/>
  <c r="P28" i="106"/>
  <c r="P29" i="106"/>
  <c r="P30" i="106"/>
  <c r="P31" i="106"/>
  <c r="P32" i="106"/>
  <c r="P33" i="106"/>
  <c r="P34" i="106"/>
  <c r="P35" i="106"/>
  <c r="P36" i="106"/>
  <c r="P37" i="106"/>
  <c r="P38" i="106"/>
  <c r="P39" i="106"/>
  <c r="P40" i="106"/>
  <c r="P41" i="106"/>
  <c r="P42" i="106"/>
  <c r="P43" i="106"/>
  <c r="P44" i="106"/>
  <c r="P45" i="106"/>
  <c r="P4" i="106"/>
  <c r="N4" i="106"/>
  <c r="N5" i="106"/>
  <c r="N6" i="106"/>
  <c r="N7" i="106"/>
  <c r="N8" i="106"/>
  <c r="N9" i="106"/>
  <c r="N10" i="106"/>
  <c r="N11" i="106"/>
  <c r="N12" i="106"/>
  <c r="N13" i="106"/>
  <c r="N14" i="106"/>
  <c r="N15" i="106"/>
  <c r="N16" i="106"/>
  <c r="N17" i="106"/>
  <c r="N18" i="106"/>
  <c r="N19" i="106"/>
  <c r="N20" i="106"/>
  <c r="N21" i="106"/>
  <c r="N22" i="106"/>
  <c r="N23" i="106"/>
  <c r="N25" i="106"/>
  <c r="N26" i="106"/>
  <c r="N27" i="106"/>
  <c r="N28" i="106"/>
  <c r="N29" i="106"/>
  <c r="N30" i="106"/>
  <c r="N31" i="106"/>
  <c r="N32" i="106"/>
  <c r="N33" i="106"/>
  <c r="N34" i="106"/>
  <c r="N35" i="106"/>
  <c r="N36" i="106"/>
  <c r="N37" i="106"/>
  <c r="N38" i="106"/>
  <c r="N39" i="106"/>
  <c r="N40" i="106"/>
  <c r="N41" i="106"/>
  <c r="N42" i="106"/>
  <c r="N43" i="106"/>
  <c r="N44" i="106"/>
  <c r="N45" i="106"/>
  <c r="N24" i="106"/>
  <c r="V5" i="106"/>
  <c r="W5" i="106"/>
  <c r="X5" i="106"/>
  <c r="Y5" i="106"/>
  <c r="Z5" i="106"/>
  <c r="AA5" i="106"/>
  <c r="AB5" i="106"/>
  <c r="AC5" i="106"/>
  <c r="AD5" i="106"/>
  <c r="AE5" i="106"/>
  <c r="V6" i="106"/>
  <c r="W6" i="106"/>
  <c r="X6" i="106"/>
  <c r="Y6" i="106"/>
  <c r="Z6" i="106"/>
  <c r="AA6" i="106"/>
  <c r="AB6" i="106"/>
  <c r="AC6" i="106"/>
  <c r="AD6" i="106"/>
  <c r="AE6" i="106"/>
  <c r="V7" i="106"/>
  <c r="W7" i="106"/>
  <c r="X7" i="106"/>
  <c r="Y7" i="106"/>
  <c r="Z7" i="106"/>
  <c r="AA7" i="106"/>
  <c r="AB7" i="106"/>
  <c r="AC7" i="106"/>
  <c r="AD7" i="106"/>
  <c r="AE7" i="106"/>
  <c r="V8" i="106"/>
  <c r="W8" i="106"/>
  <c r="X8" i="106"/>
  <c r="Y8" i="106"/>
  <c r="Z8" i="106"/>
  <c r="AA8" i="106"/>
  <c r="AB8" i="106"/>
  <c r="AC8" i="106"/>
  <c r="AD8" i="106"/>
  <c r="AE8" i="106"/>
  <c r="V9" i="106"/>
  <c r="W9" i="106"/>
  <c r="X9" i="106"/>
  <c r="Y9" i="106"/>
  <c r="Z9" i="106"/>
  <c r="AA9" i="106"/>
  <c r="AB9" i="106"/>
  <c r="AC9" i="106"/>
  <c r="AD9" i="106"/>
  <c r="AE9" i="106"/>
  <c r="V10" i="106"/>
  <c r="W10" i="106"/>
  <c r="X10" i="106"/>
  <c r="Y10" i="106"/>
  <c r="Z10" i="106"/>
  <c r="AA10" i="106"/>
  <c r="AB10" i="106"/>
  <c r="AC10" i="106"/>
  <c r="AD10" i="106"/>
  <c r="AE10" i="106"/>
  <c r="V11" i="106"/>
  <c r="W11" i="106"/>
  <c r="X11" i="106"/>
  <c r="Y11" i="106"/>
  <c r="Z11" i="106"/>
  <c r="AA11" i="106"/>
  <c r="AB11" i="106"/>
  <c r="AC11" i="106"/>
  <c r="AD11" i="106"/>
  <c r="AE11" i="106"/>
  <c r="V12" i="106"/>
  <c r="W12" i="106"/>
  <c r="X12" i="106"/>
  <c r="Y12" i="106"/>
  <c r="Z12" i="106"/>
  <c r="AA12" i="106"/>
  <c r="AB12" i="106"/>
  <c r="AC12" i="106"/>
  <c r="AD12" i="106"/>
  <c r="AE12" i="106"/>
  <c r="V13" i="106"/>
  <c r="W13" i="106"/>
  <c r="X13" i="106"/>
  <c r="Y13" i="106"/>
  <c r="Z13" i="106"/>
  <c r="AA13" i="106"/>
  <c r="AB13" i="106"/>
  <c r="AC13" i="106"/>
  <c r="AD13" i="106"/>
  <c r="AE13" i="106"/>
  <c r="V14" i="106"/>
  <c r="W14" i="106"/>
  <c r="X14" i="106"/>
  <c r="Y14" i="106"/>
  <c r="Z14" i="106"/>
  <c r="AA14" i="106"/>
  <c r="AB14" i="106"/>
  <c r="AC14" i="106"/>
  <c r="AD14" i="106"/>
  <c r="AE14" i="106"/>
  <c r="V15" i="106"/>
  <c r="W15" i="106"/>
  <c r="X15" i="106"/>
  <c r="Y15" i="106"/>
  <c r="Z15" i="106"/>
  <c r="AA15" i="106"/>
  <c r="AB15" i="106"/>
  <c r="AC15" i="106"/>
  <c r="AD15" i="106"/>
  <c r="AE15" i="106"/>
  <c r="V16" i="106"/>
  <c r="W16" i="106"/>
  <c r="X16" i="106"/>
  <c r="Y16" i="106"/>
  <c r="Z16" i="106"/>
  <c r="AA16" i="106"/>
  <c r="AB16" i="106"/>
  <c r="AC16" i="106"/>
  <c r="AD16" i="106"/>
  <c r="AE16" i="106"/>
  <c r="V17" i="106"/>
  <c r="W17" i="106"/>
  <c r="X17" i="106"/>
  <c r="Y17" i="106"/>
  <c r="Z17" i="106"/>
  <c r="AA17" i="106"/>
  <c r="AB17" i="106"/>
  <c r="AC17" i="106"/>
  <c r="AD17" i="106"/>
  <c r="AE17" i="106"/>
  <c r="V18" i="106"/>
  <c r="W18" i="106"/>
  <c r="X18" i="106"/>
  <c r="Y18" i="106"/>
  <c r="Z18" i="106"/>
  <c r="AA18" i="106"/>
  <c r="AB18" i="106"/>
  <c r="AC18" i="106"/>
  <c r="AD18" i="106"/>
  <c r="AE18" i="106"/>
  <c r="V19" i="106"/>
  <c r="W19" i="106"/>
  <c r="X19" i="106"/>
  <c r="Y19" i="106"/>
  <c r="Z19" i="106"/>
  <c r="AA19" i="106"/>
  <c r="AB19" i="106"/>
  <c r="AC19" i="106"/>
  <c r="AD19" i="106"/>
  <c r="AE19" i="106"/>
  <c r="V20" i="106"/>
  <c r="W20" i="106"/>
  <c r="X20" i="106"/>
  <c r="Y20" i="106"/>
  <c r="Z20" i="106"/>
  <c r="AA20" i="106"/>
  <c r="AB20" i="106"/>
  <c r="AC20" i="106"/>
  <c r="AD20" i="106"/>
  <c r="AE20" i="106"/>
  <c r="V21" i="106"/>
  <c r="W21" i="106"/>
  <c r="X21" i="106"/>
  <c r="Y21" i="106"/>
  <c r="Z21" i="106"/>
  <c r="AA21" i="106"/>
  <c r="AB21" i="106"/>
  <c r="AC21" i="106"/>
  <c r="AD21" i="106"/>
  <c r="AE21" i="106"/>
  <c r="V22" i="106"/>
  <c r="W22" i="106"/>
  <c r="X22" i="106"/>
  <c r="Y22" i="106"/>
  <c r="Z22" i="106"/>
  <c r="AA22" i="106"/>
  <c r="AB22" i="106"/>
  <c r="AC22" i="106"/>
  <c r="AD22" i="106"/>
  <c r="AE22" i="106"/>
  <c r="V23" i="106"/>
  <c r="W23" i="106"/>
  <c r="X23" i="106"/>
  <c r="Y23" i="106"/>
  <c r="Z23" i="106"/>
  <c r="AA23" i="106"/>
  <c r="AB23" i="106"/>
  <c r="AC23" i="106"/>
  <c r="AD23" i="106"/>
  <c r="AE23" i="106"/>
  <c r="V24" i="106"/>
  <c r="W24" i="106"/>
  <c r="X24" i="106"/>
  <c r="Y24" i="106"/>
  <c r="Z24" i="106"/>
  <c r="AA24" i="106"/>
  <c r="AB24" i="106"/>
  <c r="AC24" i="106"/>
  <c r="AD24" i="106"/>
  <c r="AE24" i="106"/>
  <c r="V25" i="106"/>
  <c r="W25" i="106"/>
  <c r="X25" i="106"/>
  <c r="Y25" i="106"/>
  <c r="Z25" i="106"/>
  <c r="AA25" i="106"/>
  <c r="AB25" i="106"/>
  <c r="AC25" i="106"/>
  <c r="AD25" i="106"/>
  <c r="AE25" i="106"/>
  <c r="V26" i="106"/>
  <c r="W26" i="106"/>
  <c r="X26" i="106"/>
  <c r="Y26" i="106"/>
  <c r="Z26" i="106"/>
  <c r="AA26" i="106"/>
  <c r="AB26" i="106"/>
  <c r="AC26" i="106"/>
  <c r="AD26" i="106"/>
  <c r="AE26" i="106"/>
  <c r="V27" i="106"/>
  <c r="W27" i="106"/>
  <c r="X27" i="106"/>
  <c r="Y27" i="106"/>
  <c r="Z27" i="106"/>
  <c r="AA27" i="106"/>
  <c r="AB27" i="106"/>
  <c r="AC27" i="106"/>
  <c r="AD27" i="106"/>
  <c r="AE27" i="106"/>
  <c r="V28" i="106"/>
  <c r="W28" i="106"/>
  <c r="X28" i="106"/>
  <c r="Y28" i="106"/>
  <c r="Z28" i="106"/>
  <c r="AA28" i="106"/>
  <c r="AB28" i="106"/>
  <c r="AC28" i="106"/>
  <c r="AD28" i="106"/>
  <c r="AE28" i="106"/>
  <c r="V29" i="106"/>
  <c r="W29" i="106"/>
  <c r="X29" i="106"/>
  <c r="Y29" i="106"/>
  <c r="Z29" i="106"/>
  <c r="AA29" i="106"/>
  <c r="AB29" i="106"/>
  <c r="AC29" i="106"/>
  <c r="AD29" i="106"/>
  <c r="AE29" i="106"/>
  <c r="V30" i="106"/>
  <c r="W30" i="106"/>
  <c r="X30" i="106"/>
  <c r="Y30" i="106"/>
  <c r="Z30" i="106"/>
  <c r="AA30" i="106"/>
  <c r="AB30" i="106"/>
  <c r="AC30" i="106"/>
  <c r="AD30" i="106"/>
  <c r="AE30" i="106"/>
  <c r="V31" i="106"/>
  <c r="W31" i="106"/>
  <c r="X31" i="106"/>
  <c r="Y31" i="106"/>
  <c r="Z31" i="106"/>
  <c r="AA31" i="106"/>
  <c r="AB31" i="106"/>
  <c r="AC31" i="106"/>
  <c r="AD31" i="106"/>
  <c r="AE31" i="106"/>
  <c r="V32" i="106"/>
  <c r="W32" i="106"/>
  <c r="X32" i="106"/>
  <c r="Y32" i="106"/>
  <c r="Z32" i="106"/>
  <c r="AA32" i="106"/>
  <c r="AB32" i="106"/>
  <c r="AC32" i="106"/>
  <c r="AD32" i="106"/>
  <c r="AE32" i="106"/>
  <c r="V33" i="106"/>
  <c r="W33" i="106"/>
  <c r="X33" i="106"/>
  <c r="Y33" i="106"/>
  <c r="Z33" i="106"/>
  <c r="AA33" i="106"/>
  <c r="AB33" i="106"/>
  <c r="AC33" i="106"/>
  <c r="AD33" i="106"/>
  <c r="AE33" i="106"/>
  <c r="V34" i="106"/>
  <c r="W34" i="106"/>
  <c r="X34" i="106"/>
  <c r="Y34" i="106"/>
  <c r="Z34" i="106"/>
  <c r="AA34" i="106"/>
  <c r="AB34" i="106"/>
  <c r="AC34" i="106"/>
  <c r="AD34" i="106"/>
  <c r="AE34" i="106"/>
  <c r="V35" i="106"/>
  <c r="W35" i="106"/>
  <c r="X35" i="106"/>
  <c r="Y35" i="106"/>
  <c r="Z35" i="106"/>
  <c r="AA35" i="106"/>
  <c r="AB35" i="106"/>
  <c r="AC35" i="106"/>
  <c r="AD35" i="106"/>
  <c r="AE35" i="106"/>
  <c r="V36" i="106"/>
  <c r="W36" i="106"/>
  <c r="X36" i="106"/>
  <c r="Y36" i="106"/>
  <c r="Z36" i="106"/>
  <c r="AA36" i="106"/>
  <c r="AB36" i="106"/>
  <c r="AC36" i="106"/>
  <c r="AD36" i="106"/>
  <c r="AE36" i="106"/>
  <c r="V37" i="106"/>
  <c r="W37" i="106"/>
  <c r="X37" i="106"/>
  <c r="Y37" i="106"/>
  <c r="Z37" i="106"/>
  <c r="AA37" i="106"/>
  <c r="AB37" i="106"/>
  <c r="AC37" i="106"/>
  <c r="AD37" i="106"/>
  <c r="AE37" i="106"/>
  <c r="V38" i="106"/>
  <c r="W38" i="106"/>
  <c r="X38" i="106"/>
  <c r="Y38" i="106"/>
  <c r="Z38" i="106"/>
  <c r="AA38" i="106"/>
  <c r="AB38" i="106"/>
  <c r="AC38" i="106"/>
  <c r="AD38" i="106"/>
  <c r="AE38" i="106"/>
  <c r="V39" i="106"/>
  <c r="W39" i="106"/>
  <c r="X39" i="106"/>
  <c r="Y39" i="106"/>
  <c r="Z39" i="106"/>
  <c r="AA39" i="106"/>
  <c r="AB39" i="106"/>
  <c r="AC39" i="106"/>
  <c r="AD39" i="106"/>
  <c r="AE39" i="106"/>
  <c r="V40" i="106"/>
  <c r="W40" i="106"/>
  <c r="X40" i="106"/>
  <c r="Y40" i="106"/>
  <c r="Z40" i="106"/>
  <c r="AA40" i="106"/>
  <c r="AB40" i="106"/>
  <c r="AC40" i="106"/>
  <c r="AD40" i="106"/>
  <c r="AE40" i="106"/>
  <c r="V41" i="106"/>
  <c r="W41" i="106"/>
  <c r="X41" i="106"/>
  <c r="Y41" i="106"/>
  <c r="Z41" i="106"/>
  <c r="AA41" i="106"/>
  <c r="AB41" i="106"/>
  <c r="AC41" i="106"/>
  <c r="AD41" i="106"/>
  <c r="AE41" i="106"/>
  <c r="V42" i="106"/>
  <c r="W42" i="106"/>
  <c r="X42" i="106"/>
  <c r="Y42" i="106"/>
  <c r="Z42" i="106"/>
  <c r="AA42" i="106"/>
  <c r="AB42" i="106"/>
  <c r="AC42" i="106"/>
  <c r="AD42" i="106"/>
  <c r="AE42" i="106"/>
  <c r="V43" i="106"/>
  <c r="W43" i="106"/>
  <c r="X43" i="106"/>
  <c r="Y43" i="106"/>
  <c r="Z43" i="106"/>
  <c r="AA43" i="106"/>
  <c r="AB43" i="106"/>
  <c r="AC43" i="106"/>
  <c r="AD43" i="106"/>
  <c r="AE43" i="106"/>
  <c r="V44" i="106"/>
  <c r="W44" i="106"/>
  <c r="X44" i="106"/>
  <c r="Y44" i="106"/>
  <c r="Z44" i="106"/>
  <c r="AA44" i="106"/>
  <c r="AB44" i="106"/>
  <c r="AC44" i="106"/>
  <c r="AD44" i="106"/>
  <c r="AE44" i="106"/>
  <c r="V45" i="106"/>
  <c r="W45" i="106"/>
  <c r="X45" i="106"/>
  <c r="Y45" i="106"/>
  <c r="Z45" i="106"/>
  <c r="AA45" i="106"/>
  <c r="AB45" i="106"/>
  <c r="AC45" i="106"/>
  <c r="AD45" i="106"/>
  <c r="AE45" i="106"/>
  <c r="V46" i="106"/>
  <c r="W46" i="106"/>
  <c r="X46" i="106"/>
  <c r="Y46" i="106"/>
  <c r="Z46" i="106"/>
  <c r="AA46" i="106"/>
  <c r="AB46" i="106"/>
  <c r="AC46" i="106"/>
  <c r="AD46" i="106"/>
  <c r="AE46" i="106"/>
  <c r="V47" i="106"/>
  <c r="W47" i="106"/>
  <c r="X47" i="106"/>
  <c r="Y47" i="106"/>
  <c r="Z47" i="106"/>
  <c r="AA47" i="106"/>
  <c r="AB47" i="106"/>
  <c r="AC47" i="106"/>
  <c r="AD47" i="106"/>
  <c r="AE47" i="106"/>
  <c r="V48" i="106"/>
  <c r="W48" i="106"/>
  <c r="X48" i="106"/>
  <c r="Y48" i="106"/>
  <c r="Z48" i="106"/>
  <c r="AA48" i="106"/>
  <c r="AB48" i="106"/>
  <c r="AC48" i="106"/>
  <c r="AD48" i="106"/>
  <c r="AE48" i="106"/>
  <c r="V49" i="106"/>
  <c r="W49" i="106"/>
  <c r="X49" i="106"/>
  <c r="Y49" i="106"/>
  <c r="Z49" i="106"/>
  <c r="AA49" i="106"/>
  <c r="AB49" i="106"/>
  <c r="AC49" i="106"/>
  <c r="AD49" i="106"/>
  <c r="AE49" i="106"/>
  <c r="AE4" i="106"/>
  <c r="AD4" i="106"/>
  <c r="AC4" i="106"/>
  <c r="AB4" i="106"/>
  <c r="AA4" i="106"/>
  <c r="Z4" i="106"/>
  <c r="Y4" i="106"/>
  <c r="X4" i="106"/>
  <c r="W4" i="106"/>
  <c r="V4" i="106"/>
  <c r="U4" i="106" s="1"/>
  <c r="U49" i="106" l="1"/>
  <c r="U43" i="106"/>
  <c r="U31" i="106"/>
  <c r="U19" i="106"/>
  <c r="U7" i="106"/>
  <c r="U13" i="106"/>
  <c r="U40" i="106"/>
  <c r="U28" i="106"/>
  <c r="U21" i="106"/>
  <c r="U44" i="106"/>
  <c r="U32" i="106"/>
  <c r="U20" i="106"/>
  <c r="U8" i="106"/>
  <c r="U47" i="106"/>
  <c r="U45" i="106"/>
  <c r="U35" i="106"/>
  <c r="U33" i="106"/>
  <c r="U23" i="106"/>
  <c r="U11" i="106"/>
  <c r="U9" i="106"/>
  <c r="U46" i="106"/>
  <c r="U34" i="106"/>
  <c r="U22" i="106"/>
  <c r="U10" i="106"/>
  <c r="U41" i="106"/>
  <c r="U29" i="106"/>
  <c r="U17" i="106"/>
  <c r="U5" i="106"/>
  <c r="U39" i="106"/>
  <c r="U27" i="106"/>
  <c r="U16" i="106"/>
  <c r="U48" i="106"/>
  <c r="U42" i="106"/>
  <c r="U38" i="106"/>
  <c r="U36" i="106"/>
  <c r="U30" i="106"/>
  <c r="U26" i="106"/>
  <c r="U24" i="106"/>
  <c r="U18" i="106"/>
  <c r="U15" i="106"/>
  <c r="U12" i="106"/>
  <c r="U6" i="106"/>
  <c r="U37" i="106"/>
  <c r="U25" i="106"/>
  <c r="U14" i="106"/>
  <c r="J5" i="125" l="1" a="1"/>
  <c r="J5" i="125" s="1"/>
  <c r="C65" i="125"/>
  <c r="C66" i="125"/>
  <c r="C67" i="125"/>
  <c r="C68" i="125"/>
  <c r="L5" i="125" a="1"/>
  <c r="L5" i="125" s="1"/>
  <c r="H112" i="125" a="1"/>
  <c r="H112" i="125" s="1"/>
  <c r="BT26" i="125"/>
  <c r="I11" i="125" l="1" a="1"/>
  <c r="I11" i="125" s="1"/>
  <c r="J11" i="125" a="1"/>
  <c r="J11" i="125" s="1"/>
  <c r="K11" i="125" a="1"/>
  <c r="K11" i="125" s="1"/>
  <c r="L11" i="125" a="1"/>
  <c r="L11" i="125" s="1"/>
  <c r="M11" i="125" a="1"/>
  <c r="M11" i="125" s="1"/>
  <c r="N11" i="125" a="1"/>
  <c r="N11" i="125" s="1"/>
  <c r="O11" i="125" a="1"/>
  <c r="O11" i="125" s="1"/>
  <c r="P11" i="125" a="1"/>
  <c r="P11" i="125" s="1"/>
  <c r="Q11" i="125" a="1"/>
  <c r="Q11" i="125" s="1"/>
  <c r="R11" i="125" a="1"/>
  <c r="R11" i="125" s="1"/>
  <c r="S11" i="125" a="1"/>
  <c r="S11" i="125" s="1"/>
  <c r="T11" i="125" a="1"/>
  <c r="T11" i="125" s="1"/>
  <c r="U11" i="125" a="1"/>
  <c r="U11" i="125" s="1"/>
  <c r="V11" i="125" a="1"/>
  <c r="V11" i="125" s="1"/>
  <c r="W11" i="125" a="1"/>
  <c r="W11" i="125" s="1"/>
  <c r="X11" i="125" a="1"/>
  <c r="X11" i="125" s="1"/>
  <c r="Y11" i="125" a="1"/>
  <c r="Y11" i="125" s="1"/>
  <c r="Z11" i="125" a="1"/>
  <c r="Z11" i="125" s="1"/>
  <c r="AA11" i="125" a="1"/>
  <c r="AA11" i="125" s="1"/>
  <c r="AB11" i="125" a="1"/>
  <c r="AB11" i="125" s="1"/>
  <c r="AC11" i="125" a="1"/>
  <c r="AC11" i="125" s="1"/>
  <c r="AD11" i="125" a="1"/>
  <c r="AD11" i="125" s="1"/>
  <c r="AE11" i="125" a="1"/>
  <c r="AE11" i="125" s="1"/>
  <c r="AF11" i="125" a="1"/>
  <c r="AF11" i="125" s="1"/>
  <c r="AG11" i="125" a="1"/>
  <c r="AG11" i="125" s="1"/>
  <c r="AH11" i="125" a="1"/>
  <c r="AH11" i="125" s="1"/>
  <c r="AI11" i="125" a="1"/>
  <c r="AI11" i="125" s="1"/>
  <c r="AJ11" i="125" a="1"/>
  <c r="AJ11" i="125" s="1"/>
  <c r="AK11" i="125" a="1"/>
  <c r="AK11" i="125" s="1"/>
  <c r="AL11" i="125" a="1"/>
  <c r="AL11" i="125" s="1"/>
  <c r="AM11" i="125" a="1"/>
  <c r="AM11" i="125" s="1"/>
  <c r="AN11" i="125" a="1"/>
  <c r="AN11" i="125" s="1"/>
  <c r="AO11" i="125" a="1"/>
  <c r="AO11" i="125" s="1"/>
  <c r="AP11" i="125" a="1"/>
  <c r="AP11" i="125" s="1"/>
  <c r="AQ11" i="125" a="1"/>
  <c r="AQ11" i="125" s="1"/>
  <c r="AR11" i="125" a="1"/>
  <c r="AR11" i="125" s="1"/>
  <c r="AS11" i="125" a="1"/>
  <c r="AS11" i="125" s="1"/>
  <c r="AT11" i="125" a="1"/>
  <c r="AT11" i="125" s="1"/>
  <c r="AU11" i="125" a="1"/>
  <c r="AU11" i="125" s="1"/>
  <c r="AV11" i="125" a="1"/>
  <c r="AV11" i="125" s="1"/>
  <c r="AW11" i="125" a="1"/>
  <c r="AW11" i="125" s="1"/>
  <c r="AX11" i="125" a="1"/>
  <c r="AX11" i="125" s="1"/>
  <c r="AY11" i="125" a="1"/>
  <c r="AY11" i="125" s="1"/>
  <c r="AZ11" i="125" a="1"/>
  <c r="AZ11" i="125" s="1"/>
  <c r="BA11" i="125" a="1"/>
  <c r="BA11" i="125" s="1"/>
  <c r="BB11" i="125" a="1"/>
  <c r="BB11" i="125" s="1"/>
  <c r="BC11" i="125" a="1"/>
  <c r="BC11" i="125" s="1"/>
  <c r="BD11" i="125" a="1"/>
  <c r="BD11" i="125" s="1"/>
  <c r="BE11" i="125" a="1"/>
  <c r="BE11" i="125" s="1"/>
  <c r="BF11" i="125" a="1"/>
  <c r="BF11" i="125" s="1"/>
  <c r="BG11" i="125" a="1"/>
  <c r="BG11" i="125" s="1"/>
  <c r="BH11" i="125" a="1"/>
  <c r="BH11" i="125" s="1"/>
  <c r="BI11" i="125" a="1"/>
  <c r="BI11" i="125" s="1"/>
  <c r="BJ11" i="125" a="1"/>
  <c r="BJ11" i="125" s="1"/>
  <c r="BK11" i="125" a="1"/>
  <c r="BK11" i="125" s="1"/>
  <c r="D11" i="125" a="1"/>
  <c r="D11" i="125" s="1"/>
  <c r="E11" i="125" a="1"/>
  <c r="E11" i="125" s="1"/>
  <c r="F11" i="125" a="1"/>
  <c r="F11" i="125" s="1"/>
  <c r="G11" i="125" a="1"/>
  <c r="G11" i="125" s="1"/>
  <c r="H11" i="125" a="1"/>
  <c r="H11" i="125" s="1"/>
  <c r="E12" i="125" l="1" a="1"/>
  <c r="E12" i="125" s="1"/>
  <c r="F12" i="125" a="1"/>
  <c r="F12" i="125" s="1"/>
  <c r="G12" i="125" a="1"/>
  <c r="G12" i="125" s="1"/>
  <c r="H12" i="125" a="1"/>
  <c r="H12" i="125" s="1"/>
  <c r="I12" i="125" a="1"/>
  <c r="I12" i="125" s="1"/>
  <c r="J12" i="125" a="1"/>
  <c r="J12" i="125" s="1"/>
  <c r="K12" i="125" a="1"/>
  <c r="K12" i="125" s="1"/>
  <c r="L12" i="125" a="1"/>
  <c r="L12" i="125" s="1"/>
  <c r="M12" i="125" a="1"/>
  <c r="M12" i="125" s="1"/>
  <c r="N12" i="125" a="1"/>
  <c r="N12" i="125" s="1"/>
  <c r="O12" i="125" a="1"/>
  <c r="O12" i="125" s="1"/>
  <c r="P12" i="125" a="1"/>
  <c r="P12" i="125" s="1"/>
  <c r="Q12" i="125" a="1"/>
  <c r="Q12" i="125" s="1"/>
  <c r="R12" i="125" a="1"/>
  <c r="R12" i="125" s="1"/>
  <c r="S12" i="125" a="1"/>
  <c r="S12" i="125" s="1"/>
  <c r="T12" i="125" a="1"/>
  <c r="T12" i="125" s="1"/>
  <c r="U12" i="125" a="1"/>
  <c r="U12" i="125" s="1"/>
  <c r="V12" i="125" a="1"/>
  <c r="V12" i="125" s="1"/>
  <c r="W12" i="125" a="1"/>
  <c r="W12" i="125" s="1"/>
  <c r="X12" i="125" a="1"/>
  <c r="X12" i="125" s="1"/>
  <c r="Y12" i="125" a="1"/>
  <c r="Y12" i="125" s="1"/>
  <c r="Z12" i="125" a="1"/>
  <c r="Z12" i="125" s="1"/>
  <c r="AA12" i="125" a="1"/>
  <c r="AA12" i="125" s="1"/>
  <c r="AB12" i="125" a="1"/>
  <c r="AB12" i="125" s="1"/>
  <c r="AC12" i="125" a="1"/>
  <c r="AC12" i="125" s="1"/>
  <c r="AD12" i="125" a="1"/>
  <c r="AD12" i="125" s="1"/>
  <c r="AE12" i="125" a="1"/>
  <c r="AE12" i="125" s="1"/>
  <c r="AF12" i="125" a="1"/>
  <c r="AF12" i="125" s="1"/>
  <c r="AG12" i="125" a="1"/>
  <c r="AG12" i="125" s="1"/>
  <c r="AH12" i="125" a="1"/>
  <c r="AH12" i="125" s="1"/>
  <c r="AI12" i="125" a="1"/>
  <c r="AI12" i="125" s="1"/>
  <c r="AJ12" i="125" a="1"/>
  <c r="AJ12" i="125" s="1"/>
  <c r="AK12" i="125" a="1"/>
  <c r="AK12" i="125" s="1"/>
  <c r="AL12" i="125" a="1"/>
  <c r="AL12" i="125" s="1"/>
  <c r="AM12" i="125" a="1"/>
  <c r="AM12" i="125" s="1"/>
  <c r="AN12" i="125" a="1"/>
  <c r="AN12" i="125" s="1"/>
  <c r="AO12" i="125" a="1"/>
  <c r="AO12" i="125" s="1"/>
  <c r="AP12" i="125" a="1"/>
  <c r="AP12" i="125" s="1"/>
  <c r="AQ12" i="125" a="1"/>
  <c r="AQ12" i="125" s="1"/>
  <c r="AR12" i="125" a="1"/>
  <c r="AR12" i="125" s="1"/>
  <c r="AS12" i="125" a="1"/>
  <c r="AS12" i="125" s="1"/>
  <c r="AT12" i="125" a="1"/>
  <c r="AT12" i="125" s="1"/>
  <c r="AU12" i="125" a="1"/>
  <c r="AU12" i="125" s="1"/>
  <c r="AV12" i="125" a="1"/>
  <c r="AV12" i="125" s="1"/>
  <c r="AW12" i="125" a="1"/>
  <c r="AW12" i="125" s="1"/>
  <c r="AX12" i="125" a="1"/>
  <c r="AX12" i="125" s="1"/>
  <c r="AY12" i="125" a="1"/>
  <c r="AY12" i="125" s="1"/>
  <c r="AZ12" i="125" a="1"/>
  <c r="AZ12" i="125" s="1"/>
  <c r="BA12" i="125" a="1"/>
  <c r="BA12" i="125" s="1"/>
  <c r="BB12" i="125" a="1"/>
  <c r="BB12" i="125" s="1"/>
  <c r="BC12" i="125" a="1"/>
  <c r="BC12" i="125" s="1"/>
  <c r="BD12" i="125" a="1"/>
  <c r="BD12" i="125" s="1"/>
  <c r="BE12" i="125" a="1"/>
  <c r="BE12" i="125" s="1"/>
  <c r="BF12" i="125" a="1"/>
  <c r="BF12" i="125" s="1"/>
  <c r="BG12" i="125" a="1"/>
  <c r="BG12" i="125" s="1"/>
  <c r="BH12" i="125" a="1"/>
  <c r="BH12" i="125" s="1"/>
  <c r="BI12" i="125" a="1"/>
  <c r="BI12" i="125" s="1"/>
  <c r="BJ12" i="125" a="1"/>
  <c r="BJ12" i="125" s="1"/>
  <c r="BK12" i="125" a="1"/>
  <c r="BK12" i="125" s="1"/>
  <c r="D12" i="125" a="1"/>
  <c r="D12" i="125" s="1"/>
  <c r="E5" i="125" a="1"/>
  <c r="E5" i="125" s="1"/>
  <c r="F5" i="125" a="1"/>
  <c r="F5" i="125" s="1"/>
  <c r="G5" i="125" a="1"/>
  <c r="G5" i="125" s="1"/>
  <c r="H5" i="125" a="1"/>
  <c r="H5" i="125" s="1"/>
  <c r="I5" i="125" a="1"/>
  <c r="I5" i="125" s="1"/>
  <c r="K5" i="125" a="1"/>
  <c r="K5" i="125" s="1"/>
  <c r="N5" i="125" a="1"/>
  <c r="N5" i="125" s="1"/>
  <c r="O5" i="125" a="1"/>
  <c r="O5" i="125" s="1"/>
  <c r="P5" i="125" a="1"/>
  <c r="P5" i="125" s="1"/>
  <c r="T5" i="125" a="1"/>
  <c r="T5" i="125" s="1"/>
  <c r="U5" i="125" a="1"/>
  <c r="U5" i="125" s="1"/>
  <c r="V5" i="125" a="1"/>
  <c r="V5" i="125" s="1"/>
  <c r="W5" i="125" a="1"/>
  <c r="W5" i="125" s="1"/>
  <c r="Y5" i="125" a="1"/>
  <c r="Y5" i="125" s="1"/>
  <c r="AA5" i="125" a="1"/>
  <c r="AA5" i="125" s="1"/>
  <c r="AB5" i="125" a="1"/>
  <c r="AB5" i="125" s="1"/>
  <c r="AC5" i="125" a="1"/>
  <c r="AC5" i="125" s="1"/>
  <c r="AD5" i="125" a="1"/>
  <c r="AD5" i="125" s="1"/>
  <c r="AE5" i="125" a="1"/>
  <c r="AE5" i="125" s="1"/>
  <c r="AG5" i="125" a="1"/>
  <c r="AG5" i="125" s="1"/>
  <c r="AH5" i="125" a="1"/>
  <c r="AH5" i="125" s="1"/>
  <c r="AI5" i="125" a="1"/>
  <c r="AI5" i="125" s="1"/>
  <c r="AM5" i="125" a="1"/>
  <c r="AM5" i="125" s="1"/>
  <c r="AN5" i="125" a="1"/>
  <c r="AN5" i="125" s="1"/>
  <c r="AQ5" i="125" a="1"/>
  <c r="AQ5" i="125" s="1"/>
  <c r="AR5" i="125" a="1"/>
  <c r="AR5" i="125" s="1"/>
  <c r="AS5" i="125" a="1"/>
  <c r="AS5" i="125" s="1"/>
  <c r="AT5" i="125" a="1"/>
  <c r="AT5" i="125" s="1"/>
  <c r="AU5" i="125" a="1"/>
  <c r="AU5" i="125" s="1"/>
  <c r="AX5" i="125" a="1"/>
  <c r="AX5" i="125" s="1"/>
  <c r="AY5" i="125" a="1"/>
  <c r="AY5" i="125" s="1"/>
  <c r="AZ5" i="125" a="1"/>
  <c r="AZ5" i="125" s="1"/>
  <c r="BA5" i="125" a="1"/>
  <c r="BA5" i="125" s="1"/>
  <c r="BE5" i="125" a="1"/>
  <c r="BE5" i="125" s="1"/>
  <c r="BF5" i="125" a="1"/>
  <c r="BF5" i="125" s="1"/>
  <c r="BG5" i="125" a="1"/>
  <c r="BG5" i="125" s="1"/>
  <c r="BH5" i="125" a="1"/>
  <c r="BH5" i="125" s="1"/>
  <c r="BI5" i="125" a="1"/>
  <c r="BI5" i="125" s="1"/>
  <c r="BJ5" i="125" a="1"/>
  <c r="BJ5" i="125" s="1"/>
  <c r="BK5" i="125" a="1"/>
  <c r="BK5" i="125" s="1"/>
  <c r="B120" i="125"/>
  <c r="BK119" i="125" a="1"/>
  <c r="BK119" i="125" s="1"/>
  <c r="BJ119" i="125" a="1"/>
  <c r="BJ119" i="125" s="1"/>
  <c r="BI119" i="125" a="1"/>
  <c r="BI119" i="125" s="1"/>
  <c r="BH119" i="125" a="1"/>
  <c r="BH119" i="125" s="1"/>
  <c r="BG119" i="125" a="1"/>
  <c r="BG119" i="125" s="1"/>
  <c r="BF119" i="125" a="1"/>
  <c r="BF119" i="125" s="1"/>
  <c r="BE119" i="125" a="1"/>
  <c r="BE119" i="125" s="1"/>
  <c r="BD119" i="125" a="1"/>
  <c r="BD119" i="125" s="1"/>
  <c r="BC119" i="125" a="1"/>
  <c r="BC119" i="125" s="1"/>
  <c r="BB119" i="125" a="1"/>
  <c r="BB119" i="125" s="1"/>
  <c r="BA119" i="125" a="1"/>
  <c r="BA119" i="125" s="1"/>
  <c r="AZ119" i="125" a="1"/>
  <c r="AZ119" i="125" s="1"/>
  <c r="AY119" i="125" a="1"/>
  <c r="AY119" i="125" s="1"/>
  <c r="AX119" i="125" a="1"/>
  <c r="AX119" i="125" s="1"/>
  <c r="AW119" i="125" a="1"/>
  <c r="AW119" i="125" s="1"/>
  <c r="AV119" i="125" a="1"/>
  <c r="AV119" i="125" s="1"/>
  <c r="AU119" i="125" a="1"/>
  <c r="AU119" i="125" s="1"/>
  <c r="AT119" i="125" a="1"/>
  <c r="AT119" i="125" s="1"/>
  <c r="AS119" i="125" a="1"/>
  <c r="AS119" i="125" s="1"/>
  <c r="AR119" i="125" a="1"/>
  <c r="AR119" i="125" s="1"/>
  <c r="AQ119" i="125" a="1"/>
  <c r="AQ119" i="125" s="1"/>
  <c r="AP119" i="125" a="1"/>
  <c r="AP119" i="125" s="1"/>
  <c r="AO119" i="125" a="1"/>
  <c r="AO119" i="125" s="1"/>
  <c r="AN119" i="125" a="1"/>
  <c r="AN119" i="125" s="1"/>
  <c r="AM119" i="125" a="1"/>
  <c r="AM119" i="125" s="1"/>
  <c r="AL119" i="125" a="1"/>
  <c r="AL119" i="125" s="1"/>
  <c r="AK119" i="125" a="1"/>
  <c r="AK119" i="125" s="1"/>
  <c r="AJ119" i="125" a="1"/>
  <c r="AJ119" i="125" s="1"/>
  <c r="AI119" i="125" a="1"/>
  <c r="AI119" i="125" s="1"/>
  <c r="AH119" i="125" a="1"/>
  <c r="AH119" i="125" s="1"/>
  <c r="AG119" i="125" a="1"/>
  <c r="AG119" i="125" s="1"/>
  <c r="AF119" i="125" a="1"/>
  <c r="AF119" i="125" s="1"/>
  <c r="AE119" i="125" a="1"/>
  <c r="AE119" i="125" s="1"/>
  <c r="AD119" i="125" a="1"/>
  <c r="AD119" i="125" s="1"/>
  <c r="AC119" i="125" a="1"/>
  <c r="AC119" i="125" s="1"/>
  <c r="AB119" i="125" a="1"/>
  <c r="AB119" i="125" s="1"/>
  <c r="AA119" i="125" a="1"/>
  <c r="AA119" i="125" s="1"/>
  <c r="Z119" i="125" a="1"/>
  <c r="Z119" i="125" s="1"/>
  <c r="Y119" i="125" a="1"/>
  <c r="Y119" i="125" s="1"/>
  <c r="X119" i="125" a="1"/>
  <c r="X119" i="125" s="1"/>
  <c r="W119" i="125" a="1"/>
  <c r="W119" i="125" s="1"/>
  <c r="V119" i="125" a="1"/>
  <c r="V119" i="125" s="1"/>
  <c r="U119" i="125" a="1"/>
  <c r="U119" i="125" s="1"/>
  <c r="T119" i="125" a="1"/>
  <c r="T119" i="125" s="1"/>
  <c r="S119" i="125" a="1"/>
  <c r="S119" i="125" s="1"/>
  <c r="R119" i="125" a="1"/>
  <c r="R119" i="125" s="1"/>
  <c r="Q119" i="125" a="1"/>
  <c r="Q119" i="125" s="1"/>
  <c r="P119" i="125" a="1"/>
  <c r="P119" i="125" s="1"/>
  <c r="O119" i="125" a="1"/>
  <c r="O119" i="125" s="1"/>
  <c r="N119" i="125" a="1"/>
  <c r="N119" i="125" s="1"/>
  <c r="M119" i="125" a="1"/>
  <c r="M119" i="125" s="1"/>
  <c r="L119" i="125" a="1"/>
  <c r="L119" i="125" s="1"/>
  <c r="K119" i="125" a="1"/>
  <c r="K119" i="125" s="1"/>
  <c r="J119" i="125" a="1"/>
  <c r="J119" i="125" s="1"/>
  <c r="I119" i="125" a="1"/>
  <c r="I119" i="125" s="1"/>
  <c r="H119" i="125" a="1"/>
  <c r="H119" i="125" s="1"/>
  <c r="G119" i="125" a="1"/>
  <c r="G119" i="125" s="1"/>
  <c r="F119" i="125" a="1"/>
  <c r="F119" i="125" s="1"/>
  <c r="E119" i="125" a="1"/>
  <c r="E119" i="125" s="1"/>
  <c r="D119" i="125" a="1"/>
  <c r="D119" i="125" s="1"/>
  <c r="BK118" i="125" a="1"/>
  <c r="BK118" i="125" s="1"/>
  <c r="BJ118" i="125" a="1"/>
  <c r="BJ118" i="125" s="1"/>
  <c r="BI118" i="125" a="1"/>
  <c r="BI118" i="125" s="1"/>
  <c r="BH118" i="125" a="1"/>
  <c r="BH118" i="125" s="1"/>
  <c r="BG118" i="125" a="1"/>
  <c r="BG118" i="125" s="1"/>
  <c r="BF118" i="125" a="1"/>
  <c r="BF118" i="125" s="1"/>
  <c r="BE118" i="125" a="1"/>
  <c r="BE118" i="125" s="1"/>
  <c r="BD118" i="125" a="1"/>
  <c r="BD118" i="125" s="1"/>
  <c r="BC118" i="125" a="1"/>
  <c r="BC118" i="125" s="1"/>
  <c r="BB118" i="125" a="1"/>
  <c r="BB118" i="125" s="1"/>
  <c r="BA118" i="125" a="1"/>
  <c r="BA118" i="125" s="1"/>
  <c r="AZ118" i="125" a="1"/>
  <c r="AZ118" i="125" s="1"/>
  <c r="AY118" i="125" a="1"/>
  <c r="AY118" i="125" s="1"/>
  <c r="AX118" i="125" a="1"/>
  <c r="AX118" i="125" s="1"/>
  <c r="AW118" i="125" a="1"/>
  <c r="AW118" i="125" s="1"/>
  <c r="AV118" i="125" a="1"/>
  <c r="AV118" i="125" s="1"/>
  <c r="AU118" i="125" a="1"/>
  <c r="AU118" i="125" s="1"/>
  <c r="AT118" i="125" a="1"/>
  <c r="AT118" i="125" s="1"/>
  <c r="AS118" i="125" a="1"/>
  <c r="AS118" i="125" s="1"/>
  <c r="AR118" i="125" a="1"/>
  <c r="AR118" i="125" s="1"/>
  <c r="AQ118" i="125" a="1"/>
  <c r="AQ118" i="125" s="1"/>
  <c r="AP118" i="125" a="1"/>
  <c r="AP118" i="125" s="1"/>
  <c r="AO118" i="125" a="1"/>
  <c r="AO118" i="125" s="1"/>
  <c r="AN118" i="125" a="1"/>
  <c r="AN118" i="125" s="1"/>
  <c r="AM118" i="125" a="1"/>
  <c r="AM118" i="125" s="1"/>
  <c r="AL118" i="125" a="1"/>
  <c r="AL118" i="125" s="1"/>
  <c r="AK118" i="125" a="1"/>
  <c r="AK118" i="125" s="1"/>
  <c r="AJ118" i="125" a="1"/>
  <c r="AJ118" i="125" s="1"/>
  <c r="AI118" i="125" a="1"/>
  <c r="AI118" i="125" s="1"/>
  <c r="AH118" i="125" a="1"/>
  <c r="AH118" i="125" s="1"/>
  <c r="AG118" i="125" a="1"/>
  <c r="AG118" i="125" s="1"/>
  <c r="AF118" i="125" a="1"/>
  <c r="AF118" i="125" s="1"/>
  <c r="AE118" i="125" a="1"/>
  <c r="AE118" i="125" s="1"/>
  <c r="AD118" i="125" a="1"/>
  <c r="AD118" i="125" s="1"/>
  <c r="AC118" i="125" a="1"/>
  <c r="AC118" i="125" s="1"/>
  <c r="AB118" i="125" a="1"/>
  <c r="AB118" i="125" s="1"/>
  <c r="AA118" i="125" a="1"/>
  <c r="AA118" i="125" s="1"/>
  <c r="Z118" i="125" a="1"/>
  <c r="Z118" i="125" s="1"/>
  <c r="Y118" i="125" a="1"/>
  <c r="Y118" i="125" s="1"/>
  <c r="X118" i="125" a="1"/>
  <c r="X118" i="125" s="1"/>
  <c r="W118" i="125" a="1"/>
  <c r="W118" i="125" s="1"/>
  <c r="V118" i="125" a="1"/>
  <c r="V118" i="125" s="1"/>
  <c r="U118" i="125" a="1"/>
  <c r="U118" i="125" s="1"/>
  <c r="T118" i="125" a="1"/>
  <c r="T118" i="125" s="1"/>
  <c r="S118" i="125" a="1"/>
  <c r="S118" i="125" s="1"/>
  <c r="R118" i="125" a="1"/>
  <c r="R118" i="125" s="1"/>
  <c r="Q118" i="125" a="1"/>
  <c r="Q118" i="125" s="1"/>
  <c r="P118" i="125" a="1"/>
  <c r="P118" i="125" s="1"/>
  <c r="O118" i="125" a="1"/>
  <c r="O118" i="125" s="1"/>
  <c r="N118" i="125" a="1"/>
  <c r="N118" i="125" s="1"/>
  <c r="M118" i="125" a="1"/>
  <c r="M118" i="125" s="1"/>
  <c r="L118" i="125" a="1"/>
  <c r="L118" i="125" s="1"/>
  <c r="K118" i="125" a="1"/>
  <c r="K118" i="125" s="1"/>
  <c r="J118" i="125" a="1"/>
  <c r="J118" i="125" s="1"/>
  <c r="I118" i="125" a="1"/>
  <c r="I118" i="125" s="1"/>
  <c r="H118" i="125" a="1"/>
  <c r="H118" i="125" s="1"/>
  <c r="G118" i="125" a="1"/>
  <c r="G118" i="125" s="1"/>
  <c r="F118" i="125" a="1"/>
  <c r="F118" i="125" s="1"/>
  <c r="E118" i="125" a="1"/>
  <c r="E118" i="125" s="1"/>
  <c r="D118" i="125" a="1"/>
  <c r="D118" i="125" s="1"/>
  <c r="BK117" i="125" a="1"/>
  <c r="BK117" i="125" s="1"/>
  <c r="BJ117" i="125" a="1"/>
  <c r="BJ117" i="125" s="1"/>
  <c r="BI117" i="125" a="1"/>
  <c r="BI117" i="125" s="1"/>
  <c r="BH117" i="125" a="1"/>
  <c r="BH117" i="125" s="1"/>
  <c r="BG117" i="125" a="1"/>
  <c r="BG117" i="125" s="1"/>
  <c r="BF117" i="125" a="1"/>
  <c r="BF117" i="125" s="1"/>
  <c r="BE117" i="125" a="1"/>
  <c r="BE117" i="125" s="1"/>
  <c r="BD117" i="125" a="1"/>
  <c r="BD117" i="125" s="1"/>
  <c r="BC117" i="125" a="1"/>
  <c r="BC117" i="125" s="1"/>
  <c r="BB117" i="125" a="1"/>
  <c r="BB117" i="125" s="1"/>
  <c r="BA117" i="125" a="1"/>
  <c r="BA117" i="125" s="1"/>
  <c r="AZ117" i="125" a="1"/>
  <c r="AZ117" i="125" s="1"/>
  <c r="AY117" i="125" a="1"/>
  <c r="AY117" i="125" s="1"/>
  <c r="AX117" i="125" a="1"/>
  <c r="AX117" i="125" s="1"/>
  <c r="AW117" i="125" a="1"/>
  <c r="AW117" i="125" s="1"/>
  <c r="AV117" i="125" a="1"/>
  <c r="AV117" i="125" s="1"/>
  <c r="AU117" i="125" a="1"/>
  <c r="AU117" i="125" s="1"/>
  <c r="AT117" i="125" a="1"/>
  <c r="AT117" i="125" s="1"/>
  <c r="AS117" i="125" a="1"/>
  <c r="AS117" i="125" s="1"/>
  <c r="AR117" i="125" a="1"/>
  <c r="AR117" i="125" s="1"/>
  <c r="AQ117" i="125" a="1"/>
  <c r="AQ117" i="125" s="1"/>
  <c r="AP117" i="125" a="1"/>
  <c r="AP117" i="125" s="1"/>
  <c r="AO117" i="125" a="1"/>
  <c r="AO117" i="125" s="1"/>
  <c r="AN117" i="125" a="1"/>
  <c r="AN117" i="125" s="1"/>
  <c r="AM117" i="125" a="1"/>
  <c r="AM117" i="125" s="1"/>
  <c r="AL117" i="125" a="1"/>
  <c r="AL117" i="125" s="1"/>
  <c r="AK117" i="125" a="1"/>
  <c r="AK117" i="125" s="1"/>
  <c r="AJ117" i="125" a="1"/>
  <c r="AJ117" i="125" s="1"/>
  <c r="AI117" i="125" a="1"/>
  <c r="AI117" i="125" s="1"/>
  <c r="AH117" i="125" a="1"/>
  <c r="AH117" i="125" s="1"/>
  <c r="AG117" i="125" a="1"/>
  <c r="AG117" i="125" s="1"/>
  <c r="AF117" i="125" a="1"/>
  <c r="AF117" i="125" s="1"/>
  <c r="AE117" i="125" a="1"/>
  <c r="AE117" i="125" s="1"/>
  <c r="AD117" i="125" a="1"/>
  <c r="AD117" i="125" s="1"/>
  <c r="AC117" i="125" a="1"/>
  <c r="AC117" i="125" s="1"/>
  <c r="AB117" i="125" a="1"/>
  <c r="AB117" i="125" s="1"/>
  <c r="AA117" i="125" a="1"/>
  <c r="AA117" i="125" s="1"/>
  <c r="Z117" i="125" a="1"/>
  <c r="Z117" i="125" s="1"/>
  <c r="Y117" i="125" a="1"/>
  <c r="Y117" i="125" s="1"/>
  <c r="X117" i="125" a="1"/>
  <c r="X117" i="125" s="1"/>
  <c r="W117" i="125" a="1"/>
  <c r="W117" i="125" s="1"/>
  <c r="V117" i="125" a="1"/>
  <c r="V117" i="125" s="1"/>
  <c r="U117" i="125" a="1"/>
  <c r="U117" i="125" s="1"/>
  <c r="T117" i="125" a="1"/>
  <c r="T117" i="125" s="1"/>
  <c r="S117" i="125" a="1"/>
  <c r="S117" i="125" s="1"/>
  <c r="R117" i="125" a="1"/>
  <c r="R117" i="125" s="1"/>
  <c r="Q117" i="125" a="1"/>
  <c r="Q117" i="125" s="1"/>
  <c r="P117" i="125" a="1"/>
  <c r="P117" i="125" s="1"/>
  <c r="O117" i="125" a="1"/>
  <c r="O117" i="125" s="1"/>
  <c r="N117" i="125" a="1"/>
  <c r="N117" i="125" s="1"/>
  <c r="M117" i="125" a="1"/>
  <c r="M117" i="125" s="1"/>
  <c r="L117" i="125" a="1"/>
  <c r="L117" i="125" s="1"/>
  <c r="K117" i="125" a="1"/>
  <c r="K117" i="125" s="1"/>
  <c r="J117" i="125" a="1"/>
  <c r="J117" i="125" s="1"/>
  <c r="I117" i="125" a="1"/>
  <c r="I117" i="125" s="1"/>
  <c r="H117" i="125" a="1"/>
  <c r="H117" i="125" s="1"/>
  <c r="G117" i="125" a="1"/>
  <c r="G117" i="125" s="1"/>
  <c r="F117" i="125" a="1"/>
  <c r="F117" i="125" s="1"/>
  <c r="E117" i="125" a="1"/>
  <c r="E117" i="125" s="1"/>
  <c r="D117" i="125" a="1"/>
  <c r="D117" i="125" s="1"/>
  <c r="BK116" i="125" a="1"/>
  <c r="BK116" i="125" s="1"/>
  <c r="BJ116" i="125" a="1"/>
  <c r="BJ116" i="125" s="1"/>
  <c r="BI116" i="125" a="1"/>
  <c r="BI116" i="125" s="1"/>
  <c r="BH116" i="125" a="1"/>
  <c r="BH116" i="125" s="1"/>
  <c r="BG116" i="125" a="1"/>
  <c r="BG116" i="125" s="1"/>
  <c r="BF116" i="125" a="1"/>
  <c r="BF116" i="125" s="1"/>
  <c r="BE116" i="125" a="1"/>
  <c r="BE116" i="125" s="1"/>
  <c r="BD116" i="125" a="1"/>
  <c r="BD116" i="125" s="1"/>
  <c r="BC116" i="125" a="1"/>
  <c r="BC116" i="125" s="1"/>
  <c r="BB116" i="125" a="1"/>
  <c r="BB116" i="125" s="1"/>
  <c r="BA116" i="125" a="1"/>
  <c r="BA116" i="125" s="1"/>
  <c r="AZ116" i="125" a="1"/>
  <c r="AZ116" i="125" s="1"/>
  <c r="AY116" i="125" a="1"/>
  <c r="AY116" i="125" s="1"/>
  <c r="AX116" i="125" a="1"/>
  <c r="AX116" i="125" s="1"/>
  <c r="AW116" i="125" a="1"/>
  <c r="AW116" i="125" s="1"/>
  <c r="AV116" i="125" a="1"/>
  <c r="AV116" i="125" s="1"/>
  <c r="AU116" i="125" a="1"/>
  <c r="AU116" i="125" s="1"/>
  <c r="AT116" i="125" a="1"/>
  <c r="AT116" i="125" s="1"/>
  <c r="AS116" i="125" a="1"/>
  <c r="AS116" i="125" s="1"/>
  <c r="AR116" i="125" a="1"/>
  <c r="AR116" i="125" s="1"/>
  <c r="AQ116" i="125" a="1"/>
  <c r="AQ116" i="125" s="1"/>
  <c r="AP116" i="125" a="1"/>
  <c r="AP116" i="125" s="1"/>
  <c r="AO116" i="125" a="1"/>
  <c r="AO116" i="125" s="1"/>
  <c r="AN116" i="125" a="1"/>
  <c r="AN116" i="125" s="1"/>
  <c r="AM116" i="125" a="1"/>
  <c r="AM116" i="125" s="1"/>
  <c r="AL116" i="125" a="1"/>
  <c r="AL116" i="125" s="1"/>
  <c r="AK116" i="125" a="1"/>
  <c r="AK116" i="125" s="1"/>
  <c r="AJ116" i="125" a="1"/>
  <c r="AJ116" i="125" s="1"/>
  <c r="AI116" i="125" a="1"/>
  <c r="AI116" i="125" s="1"/>
  <c r="AH116" i="125" a="1"/>
  <c r="AH116" i="125" s="1"/>
  <c r="AG116" i="125" a="1"/>
  <c r="AG116" i="125" s="1"/>
  <c r="AF116" i="125" a="1"/>
  <c r="AF116" i="125" s="1"/>
  <c r="AE116" i="125" a="1"/>
  <c r="AE116" i="125" s="1"/>
  <c r="AD116" i="125" a="1"/>
  <c r="AD116" i="125" s="1"/>
  <c r="AC116" i="125" a="1"/>
  <c r="AC116" i="125" s="1"/>
  <c r="AB116" i="125" a="1"/>
  <c r="AB116" i="125" s="1"/>
  <c r="AA116" i="125" a="1"/>
  <c r="AA116" i="125" s="1"/>
  <c r="Z116" i="125" a="1"/>
  <c r="Z116" i="125" s="1"/>
  <c r="Y116" i="125" a="1"/>
  <c r="Y116" i="125" s="1"/>
  <c r="X116" i="125" a="1"/>
  <c r="X116" i="125" s="1"/>
  <c r="W116" i="125" a="1"/>
  <c r="W116" i="125" s="1"/>
  <c r="V116" i="125" a="1"/>
  <c r="V116" i="125" s="1"/>
  <c r="U116" i="125" a="1"/>
  <c r="U116" i="125" s="1"/>
  <c r="T116" i="125" a="1"/>
  <c r="T116" i="125" s="1"/>
  <c r="S116" i="125" a="1"/>
  <c r="S116" i="125" s="1"/>
  <c r="R116" i="125" a="1"/>
  <c r="R116" i="125" s="1"/>
  <c r="Q116" i="125" a="1"/>
  <c r="Q116" i="125" s="1"/>
  <c r="P116" i="125" a="1"/>
  <c r="P116" i="125" s="1"/>
  <c r="O116" i="125" a="1"/>
  <c r="O116" i="125" s="1"/>
  <c r="N116" i="125" a="1"/>
  <c r="N116" i="125" s="1"/>
  <c r="M116" i="125" a="1"/>
  <c r="M116" i="125" s="1"/>
  <c r="L116" i="125" a="1"/>
  <c r="L116" i="125" s="1"/>
  <c r="K116" i="125" a="1"/>
  <c r="K116" i="125" s="1"/>
  <c r="J116" i="125" a="1"/>
  <c r="J116" i="125" s="1"/>
  <c r="I116" i="125" a="1"/>
  <c r="I116" i="125" s="1"/>
  <c r="H116" i="125" a="1"/>
  <c r="H116" i="125" s="1"/>
  <c r="G116" i="125" a="1"/>
  <c r="G116" i="125" s="1"/>
  <c r="F116" i="125" a="1"/>
  <c r="F116" i="125" s="1"/>
  <c r="E116" i="125" a="1"/>
  <c r="E116" i="125" s="1"/>
  <c r="D116" i="125" a="1"/>
  <c r="D116" i="125" s="1"/>
  <c r="BK115" i="125" a="1"/>
  <c r="BK115" i="125" s="1"/>
  <c r="BJ115" i="125" a="1"/>
  <c r="BJ115" i="125" s="1"/>
  <c r="BI115" i="125" a="1"/>
  <c r="BI115" i="125" s="1"/>
  <c r="BH115" i="125" a="1"/>
  <c r="BH115" i="125" s="1"/>
  <c r="BG115" i="125" a="1"/>
  <c r="BG115" i="125" s="1"/>
  <c r="BF115" i="125" a="1"/>
  <c r="BF115" i="125" s="1"/>
  <c r="BE115" i="125" a="1"/>
  <c r="BE115" i="125" s="1"/>
  <c r="BD115" i="125" a="1"/>
  <c r="BD115" i="125" s="1"/>
  <c r="BC115" i="125" a="1"/>
  <c r="BC115" i="125" s="1"/>
  <c r="BB115" i="125" a="1"/>
  <c r="BB115" i="125" s="1"/>
  <c r="BA115" i="125" a="1"/>
  <c r="BA115" i="125" s="1"/>
  <c r="AZ115" i="125" a="1"/>
  <c r="AZ115" i="125" s="1"/>
  <c r="AY115" i="125" a="1"/>
  <c r="AY115" i="125" s="1"/>
  <c r="AX115" i="125" a="1"/>
  <c r="AX115" i="125" s="1"/>
  <c r="AW115" i="125" a="1"/>
  <c r="AW115" i="125" s="1"/>
  <c r="AV115" i="125" a="1"/>
  <c r="AV115" i="125" s="1"/>
  <c r="AU115" i="125" a="1"/>
  <c r="AU115" i="125" s="1"/>
  <c r="AT115" i="125" a="1"/>
  <c r="AT115" i="125" s="1"/>
  <c r="AS115" i="125" a="1"/>
  <c r="AS115" i="125" s="1"/>
  <c r="AR115" i="125" a="1"/>
  <c r="AR115" i="125" s="1"/>
  <c r="AQ115" i="125" a="1"/>
  <c r="AQ115" i="125" s="1"/>
  <c r="AP115" i="125" a="1"/>
  <c r="AP115" i="125" s="1"/>
  <c r="AO115" i="125" a="1"/>
  <c r="AO115" i="125" s="1"/>
  <c r="AN115" i="125" a="1"/>
  <c r="AN115" i="125" s="1"/>
  <c r="AM115" i="125" a="1"/>
  <c r="AM115" i="125" s="1"/>
  <c r="AL115" i="125" a="1"/>
  <c r="AL115" i="125" s="1"/>
  <c r="AK115" i="125" a="1"/>
  <c r="AK115" i="125" s="1"/>
  <c r="AJ115" i="125" a="1"/>
  <c r="AJ115" i="125" s="1"/>
  <c r="AI115" i="125" a="1"/>
  <c r="AI115" i="125" s="1"/>
  <c r="AH115" i="125" a="1"/>
  <c r="AH115" i="125" s="1"/>
  <c r="AG115" i="125" a="1"/>
  <c r="AG115" i="125" s="1"/>
  <c r="AF115" i="125" a="1"/>
  <c r="AF115" i="125" s="1"/>
  <c r="AE115" i="125" a="1"/>
  <c r="AE115" i="125" s="1"/>
  <c r="AD115" i="125" a="1"/>
  <c r="AD115" i="125" s="1"/>
  <c r="AC115" i="125" a="1"/>
  <c r="AC115" i="125" s="1"/>
  <c r="AB115" i="125" a="1"/>
  <c r="AB115" i="125" s="1"/>
  <c r="AA115" i="125" a="1"/>
  <c r="AA115" i="125" s="1"/>
  <c r="Z115" i="125" a="1"/>
  <c r="Z115" i="125" s="1"/>
  <c r="Y115" i="125" a="1"/>
  <c r="Y115" i="125" s="1"/>
  <c r="X115" i="125" a="1"/>
  <c r="X115" i="125" s="1"/>
  <c r="W115" i="125" a="1"/>
  <c r="W115" i="125" s="1"/>
  <c r="V115" i="125" a="1"/>
  <c r="V115" i="125" s="1"/>
  <c r="U115" i="125" a="1"/>
  <c r="U115" i="125" s="1"/>
  <c r="T115" i="125" a="1"/>
  <c r="T115" i="125" s="1"/>
  <c r="S115" i="125" a="1"/>
  <c r="S115" i="125" s="1"/>
  <c r="R115" i="125" a="1"/>
  <c r="R115" i="125" s="1"/>
  <c r="Q115" i="125" a="1"/>
  <c r="Q115" i="125" s="1"/>
  <c r="P115" i="125" a="1"/>
  <c r="P115" i="125" s="1"/>
  <c r="O115" i="125" a="1"/>
  <c r="O115" i="125" s="1"/>
  <c r="N115" i="125" a="1"/>
  <c r="N115" i="125" s="1"/>
  <c r="M115" i="125" a="1"/>
  <c r="M115" i="125" s="1"/>
  <c r="L115" i="125" a="1"/>
  <c r="L115" i="125" s="1"/>
  <c r="K115" i="125" a="1"/>
  <c r="K115" i="125" s="1"/>
  <c r="J115" i="125" a="1"/>
  <c r="J115" i="125" s="1"/>
  <c r="I115" i="125" a="1"/>
  <c r="I115" i="125" s="1"/>
  <c r="H115" i="125" a="1"/>
  <c r="H115" i="125" s="1"/>
  <c r="G115" i="125" a="1"/>
  <c r="G115" i="125" s="1"/>
  <c r="F115" i="125" a="1"/>
  <c r="F115" i="125" s="1"/>
  <c r="E115" i="125" a="1"/>
  <c r="E115" i="125" s="1"/>
  <c r="D115" i="125" a="1"/>
  <c r="D115" i="125" s="1"/>
  <c r="BK114" i="125" a="1"/>
  <c r="BK114" i="125" s="1"/>
  <c r="BJ114" i="125" a="1"/>
  <c r="BJ114" i="125" s="1"/>
  <c r="BI114" i="125" a="1"/>
  <c r="BI114" i="125" s="1"/>
  <c r="BH114" i="125" a="1"/>
  <c r="BH114" i="125" s="1"/>
  <c r="BG114" i="125" a="1"/>
  <c r="BG114" i="125" s="1"/>
  <c r="BF114" i="125" a="1"/>
  <c r="BF114" i="125" s="1"/>
  <c r="BE114" i="125" a="1"/>
  <c r="BE114" i="125" s="1"/>
  <c r="BD114" i="125" a="1"/>
  <c r="BD114" i="125" s="1"/>
  <c r="BC114" i="125" a="1"/>
  <c r="BC114" i="125" s="1"/>
  <c r="BB114" i="125" a="1"/>
  <c r="BB114" i="125" s="1"/>
  <c r="BA114" i="125" a="1"/>
  <c r="BA114" i="125" s="1"/>
  <c r="AZ114" i="125" a="1"/>
  <c r="AZ114" i="125" s="1"/>
  <c r="AY114" i="125" a="1"/>
  <c r="AY114" i="125" s="1"/>
  <c r="AX114" i="125" a="1"/>
  <c r="AX114" i="125" s="1"/>
  <c r="AW114" i="125" a="1"/>
  <c r="AW114" i="125" s="1"/>
  <c r="AV114" i="125" a="1"/>
  <c r="AV114" i="125" s="1"/>
  <c r="AU114" i="125" a="1"/>
  <c r="AU114" i="125" s="1"/>
  <c r="AT114" i="125" a="1"/>
  <c r="AT114" i="125" s="1"/>
  <c r="AS114" i="125" a="1"/>
  <c r="AS114" i="125" s="1"/>
  <c r="AR114" i="125" a="1"/>
  <c r="AR114" i="125" s="1"/>
  <c r="AQ114" i="125" a="1"/>
  <c r="AQ114" i="125" s="1"/>
  <c r="AP114" i="125" a="1"/>
  <c r="AP114" i="125" s="1"/>
  <c r="AO114" i="125" a="1"/>
  <c r="AO114" i="125" s="1"/>
  <c r="AN114" i="125" a="1"/>
  <c r="AN114" i="125" s="1"/>
  <c r="AM114" i="125" a="1"/>
  <c r="AM114" i="125" s="1"/>
  <c r="AL114" i="125" a="1"/>
  <c r="AL114" i="125" s="1"/>
  <c r="AK114" i="125" a="1"/>
  <c r="AK114" i="125" s="1"/>
  <c r="AJ114" i="125" a="1"/>
  <c r="AJ114" i="125" s="1"/>
  <c r="AI114" i="125" a="1"/>
  <c r="AI114" i="125" s="1"/>
  <c r="AH114" i="125" a="1"/>
  <c r="AH114" i="125" s="1"/>
  <c r="AG114" i="125" a="1"/>
  <c r="AG114" i="125" s="1"/>
  <c r="AF114" i="125" a="1"/>
  <c r="AF114" i="125" s="1"/>
  <c r="AE114" i="125" a="1"/>
  <c r="AE114" i="125" s="1"/>
  <c r="AD114" i="125" a="1"/>
  <c r="AD114" i="125" s="1"/>
  <c r="AC114" i="125" a="1"/>
  <c r="AC114" i="125" s="1"/>
  <c r="AB114" i="125" a="1"/>
  <c r="AB114" i="125" s="1"/>
  <c r="AA114" i="125" a="1"/>
  <c r="AA114" i="125" s="1"/>
  <c r="Z114" i="125" a="1"/>
  <c r="Z114" i="125" s="1"/>
  <c r="Y114" i="125" a="1"/>
  <c r="Y114" i="125" s="1"/>
  <c r="X114" i="125" a="1"/>
  <c r="X114" i="125" s="1"/>
  <c r="W114" i="125" a="1"/>
  <c r="W114" i="125" s="1"/>
  <c r="V114" i="125" a="1"/>
  <c r="V114" i="125" s="1"/>
  <c r="U114" i="125" a="1"/>
  <c r="U114" i="125" s="1"/>
  <c r="T114" i="125" a="1"/>
  <c r="T114" i="125" s="1"/>
  <c r="S114" i="125" a="1"/>
  <c r="S114" i="125" s="1"/>
  <c r="R114" i="125" a="1"/>
  <c r="R114" i="125" s="1"/>
  <c r="Q114" i="125" a="1"/>
  <c r="Q114" i="125" s="1"/>
  <c r="P114" i="125" a="1"/>
  <c r="P114" i="125" s="1"/>
  <c r="O114" i="125" a="1"/>
  <c r="O114" i="125" s="1"/>
  <c r="N114" i="125" a="1"/>
  <c r="N114" i="125" s="1"/>
  <c r="M114" i="125" a="1"/>
  <c r="M114" i="125" s="1"/>
  <c r="L114" i="125" a="1"/>
  <c r="L114" i="125" s="1"/>
  <c r="K114" i="125" a="1"/>
  <c r="K114" i="125" s="1"/>
  <c r="J114" i="125" a="1"/>
  <c r="J114" i="125" s="1"/>
  <c r="I114" i="125" a="1"/>
  <c r="I114" i="125" s="1"/>
  <c r="H114" i="125" a="1"/>
  <c r="H114" i="125" s="1"/>
  <c r="G114" i="125" a="1"/>
  <c r="G114" i="125" s="1"/>
  <c r="F114" i="125" a="1"/>
  <c r="F114" i="125" s="1"/>
  <c r="E114" i="125" a="1"/>
  <c r="E114" i="125" s="1"/>
  <c r="D114" i="125" a="1"/>
  <c r="D114" i="125" s="1"/>
  <c r="BK112" i="125" a="1"/>
  <c r="BK112" i="125" s="1"/>
  <c r="BJ112" i="125" a="1"/>
  <c r="BJ112" i="125" s="1"/>
  <c r="BI112" i="125" a="1"/>
  <c r="BI112" i="125" s="1"/>
  <c r="BH112" i="125" a="1"/>
  <c r="BH112" i="125" s="1"/>
  <c r="BG112" i="125" a="1"/>
  <c r="BG112" i="125" s="1"/>
  <c r="BF112" i="125" a="1"/>
  <c r="BF112" i="125" s="1"/>
  <c r="BE112" i="125" a="1"/>
  <c r="BE112" i="125" s="1"/>
  <c r="BD112" i="125" a="1"/>
  <c r="BD112" i="125" s="1"/>
  <c r="BC112" i="125" a="1"/>
  <c r="BC112" i="125" s="1"/>
  <c r="BB112" i="125" a="1"/>
  <c r="BB112" i="125" s="1"/>
  <c r="BA112" i="125" a="1"/>
  <c r="BA112" i="125" s="1"/>
  <c r="AZ112" i="125" a="1"/>
  <c r="AZ112" i="125" s="1"/>
  <c r="AY112" i="125" a="1"/>
  <c r="AY112" i="125" s="1"/>
  <c r="AX112" i="125" a="1"/>
  <c r="AX112" i="125" s="1"/>
  <c r="AW112" i="125" a="1"/>
  <c r="AW112" i="125" s="1"/>
  <c r="AV112" i="125" a="1"/>
  <c r="AV112" i="125" s="1"/>
  <c r="AU112" i="125" a="1"/>
  <c r="AU112" i="125" s="1"/>
  <c r="AT112" i="125" a="1"/>
  <c r="AT112" i="125" s="1"/>
  <c r="AS112" i="125" a="1"/>
  <c r="AS112" i="125" s="1"/>
  <c r="AR112" i="125" a="1"/>
  <c r="AR112" i="125" s="1"/>
  <c r="AQ112" i="125" a="1"/>
  <c r="AQ112" i="125" s="1"/>
  <c r="AP112" i="125" a="1"/>
  <c r="AP112" i="125" s="1"/>
  <c r="AO112" i="125" a="1"/>
  <c r="AO112" i="125" s="1"/>
  <c r="AN112" i="125" a="1"/>
  <c r="AN112" i="125" s="1"/>
  <c r="AM112" i="125" a="1"/>
  <c r="AM112" i="125" s="1"/>
  <c r="AL112" i="125" a="1"/>
  <c r="AL112" i="125" s="1"/>
  <c r="AK112" i="125" a="1"/>
  <c r="AK112" i="125" s="1"/>
  <c r="AJ112" i="125" a="1"/>
  <c r="AJ112" i="125" s="1"/>
  <c r="AI112" i="125" a="1"/>
  <c r="AI112" i="125" s="1"/>
  <c r="AH112" i="125" a="1"/>
  <c r="AH112" i="125" s="1"/>
  <c r="AG112" i="125" a="1"/>
  <c r="AG112" i="125" s="1"/>
  <c r="AF112" i="125" a="1"/>
  <c r="AF112" i="125" s="1"/>
  <c r="AE112" i="125" a="1"/>
  <c r="AE112" i="125" s="1"/>
  <c r="AD112" i="125" a="1"/>
  <c r="AD112" i="125" s="1"/>
  <c r="AC112" i="125" a="1"/>
  <c r="AC112" i="125" s="1"/>
  <c r="AB112" i="125" a="1"/>
  <c r="AB112" i="125" s="1"/>
  <c r="AA112" i="125" a="1"/>
  <c r="AA112" i="125" s="1"/>
  <c r="Z112" i="125" a="1"/>
  <c r="Z112" i="125" s="1"/>
  <c r="Y112" i="125" a="1"/>
  <c r="Y112" i="125" s="1"/>
  <c r="X112" i="125" a="1"/>
  <c r="X112" i="125" s="1"/>
  <c r="W112" i="125" a="1"/>
  <c r="W112" i="125" s="1"/>
  <c r="V112" i="125" a="1"/>
  <c r="V112" i="125" s="1"/>
  <c r="U112" i="125" a="1"/>
  <c r="U112" i="125" s="1"/>
  <c r="T112" i="125" a="1"/>
  <c r="T112" i="125" s="1"/>
  <c r="S112" i="125" a="1"/>
  <c r="S112" i="125" s="1"/>
  <c r="R112" i="125" a="1"/>
  <c r="R112" i="125" s="1"/>
  <c r="Q112" i="125" a="1"/>
  <c r="Q112" i="125" s="1"/>
  <c r="P112" i="125" a="1"/>
  <c r="P112" i="125" s="1"/>
  <c r="O112" i="125" a="1"/>
  <c r="O112" i="125" s="1"/>
  <c r="N112" i="125" a="1"/>
  <c r="N112" i="125" s="1"/>
  <c r="M112" i="125" a="1"/>
  <c r="M112" i="125" s="1"/>
  <c r="L112" i="125" a="1"/>
  <c r="L112" i="125" s="1"/>
  <c r="K112" i="125" a="1"/>
  <c r="K112" i="125" s="1"/>
  <c r="J112" i="125" a="1"/>
  <c r="J112" i="125" s="1"/>
  <c r="I112" i="125" a="1"/>
  <c r="I112" i="125" s="1"/>
  <c r="G112" i="125" a="1"/>
  <c r="G112" i="125" s="1"/>
  <c r="F112" i="125" a="1"/>
  <c r="F112" i="125" s="1"/>
  <c r="E112" i="125" a="1"/>
  <c r="E112" i="125" s="1"/>
  <c r="D112" i="125" a="1"/>
  <c r="D112" i="125" s="1"/>
  <c r="CA99" i="125"/>
  <c r="BZ99" i="125"/>
  <c r="BY99" i="125"/>
  <c r="BX99" i="125"/>
  <c r="BW99" i="125"/>
  <c r="BV99" i="125"/>
  <c r="BU99" i="125"/>
  <c r="BT99" i="125"/>
  <c r="BS99" i="125"/>
  <c r="BR99" i="125"/>
  <c r="BQ99" i="125"/>
  <c r="BN99" i="125" a="1"/>
  <c r="BN99" i="125" s="1"/>
  <c r="BM99" i="125" a="1"/>
  <c r="BM99" i="125" s="1"/>
  <c r="CA98" i="125"/>
  <c r="BZ98" i="125"/>
  <c r="BY98" i="125"/>
  <c r="BX98" i="125"/>
  <c r="BW98" i="125"/>
  <c r="BV98" i="125"/>
  <c r="BU98" i="125"/>
  <c r="BT98" i="125"/>
  <c r="BS98" i="125"/>
  <c r="BR98" i="125"/>
  <c r="BQ98" i="125"/>
  <c r="BN98" i="125" a="1"/>
  <c r="BN98" i="125" s="1"/>
  <c r="BM98" i="125" a="1"/>
  <c r="BM98" i="125" s="1"/>
  <c r="CA97" i="125"/>
  <c r="BZ97" i="125"/>
  <c r="BY97" i="125"/>
  <c r="BX97" i="125"/>
  <c r="BW97" i="125"/>
  <c r="BV97" i="125"/>
  <c r="BU97" i="125"/>
  <c r="BT97" i="125"/>
  <c r="BS97" i="125"/>
  <c r="BR97" i="125"/>
  <c r="BQ97" i="125"/>
  <c r="BN97" i="125" a="1"/>
  <c r="BN97" i="125" s="1"/>
  <c r="BM97" i="125" a="1"/>
  <c r="BM97" i="125" s="1"/>
  <c r="CA96" i="125"/>
  <c r="BZ96" i="125"/>
  <c r="BY96" i="125"/>
  <c r="BX96" i="125"/>
  <c r="BW96" i="125"/>
  <c r="BV96" i="125"/>
  <c r="BU96" i="125"/>
  <c r="BT96" i="125"/>
  <c r="BS96" i="125"/>
  <c r="BR96" i="125"/>
  <c r="BQ96" i="125"/>
  <c r="BN96" i="125" a="1"/>
  <c r="BN96" i="125" s="1"/>
  <c r="BM96" i="125" a="1"/>
  <c r="BM96" i="125" s="1"/>
  <c r="CA95" i="125"/>
  <c r="BZ95" i="125"/>
  <c r="BY95" i="125"/>
  <c r="BX95" i="125"/>
  <c r="BW95" i="125"/>
  <c r="BV95" i="125"/>
  <c r="BU95" i="125"/>
  <c r="BT95" i="125"/>
  <c r="BS95" i="125"/>
  <c r="BR95" i="125"/>
  <c r="BQ95" i="125"/>
  <c r="BN95" i="125" a="1"/>
  <c r="BN95" i="125" s="1"/>
  <c r="BM95" i="125" a="1"/>
  <c r="BM95" i="125" s="1"/>
  <c r="CA94" i="125"/>
  <c r="BZ94" i="125"/>
  <c r="BY94" i="125"/>
  <c r="BX94" i="125"/>
  <c r="BW94" i="125"/>
  <c r="BV94" i="125"/>
  <c r="BU94" i="125"/>
  <c r="BT94" i="125"/>
  <c r="BS94" i="125"/>
  <c r="BR94" i="125"/>
  <c r="BQ94" i="125"/>
  <c r="BN94" i="125" a="1"/>
  <c r="BN94" i="125" s="1"/>
  <c r="BM94" i="125" a="1"/>
  <c r="BM94" i="125" s="1"/>
  <c r="CA93" i="125"/>
  <c r="BZ93" i="125"/>
  <c r="BY93" i="125"/>
  <c r="BX93" i="125"/>
  <c r="BW93" i="125"/>
  <c r="BV93" i="125"/>
  <c r="BU93" i="125"/>
  <c r="BT93" i="125"/>
  <c r="BS93" i="125"/>
  <c r="BR93" i="125"/>
  <c r="BQ93" i="125"/>
  <c r="BN93" i="125" a="1"/>
  <c r="BN93" i="125" s="1"/>
  <c r="BM93" i="125" a="1"/>
  <c r="BM93" i="125" s="1"/>
  <c r="CA92" i="125"/>
  <c r="BZ92" i="125"/>
  <c r="BY92" i="125"/>
  <c r="BX92" i="125"/>
  <c r="BW92" i="125"/>
  <c r="BV92" i="125"/>
  <c r="BU92" i="125"/>
  <c r="BT92" i="125"/>
  <c r="BS92" i="125"/>
  <c r="BR92" i="125"/>
  <c r="BQ92" i="125"/>
  <c r="BN92" i="125" a="1"/>
  <c r="BN92" i="125" s="1"/>
  <c r="BM92" i="125" a="1"/>
  <c r="BM92" i="125" s="1"/>
  <c r="BL92" i="125" a="1"/>
  <c r="BL92" i="125" s="1"/>
  <c r="CA91" i="125"/>
  <c r="BZ91" i="125"/>
  <c r="BY91" i="125"/>
  <c r="BX91" i="125"/>
  <c r="BW91" i="125"/>
  <c r="BV91" i="125"/>
  <c r="BU91" i="125"/>
  <c r="BT91" i="125"/>
  <c r="BS91" i="125"/>
  <c r="BR91" i="125"/>
  <c r="BQ91" i="125"/>
  <c r="BN91" i="125" a="1"/>
  <c r="BN91" i="125" s="1"/>
  <c r="BM91" i="125" a="1"/>
  <c r="BM91" i="125" s="1"/>
  <c r="BL91" i="125" a="1"/>
  <c r="BL91" i="125" s="1"/>
  <c r="CA90" i="125"/>
  <c r="BZ90" i="125"/>
  <c r="BY90" i="125"/>
  <c r="BX90" i="125"/>
  <c r="BW90" i="125"/>
  <c r="BV90" i="125"/>
  <c r="BU90" i="125"/>
  <c r="BT90" i="125"/>
  <c r="BS90" i="125"/>
  <c r="BR90" i="125"/>
  <c r="BQ90" i="125"/>
  <c r="BN90" i="125" a="1"/>
  <c r="BN90" i="125" s="1"/>
  <c r="BM90" i="125" a="1"/>
  <c r="BM90" i="125" s="1"/>
  <c r="BL90" i="125" a="1"/>
  <c r="BL90" i="125" s="1"/>
  <c r="CA89" i="125"/>
  <c r="BZ89" i="125"/>
  <c r="BY89" i="125"/>
  <c r="BX89" i="125"/>
  <c r="BW89" i="125"/>
  <c r="BV89" i="125"/>
  <c r="BU89" i="125"/>
  <c r="BT89" i="125"/>
  <c r="BS89" i="125"/>
  <c r="BR89" i="125"/>
  <c r="BQ89" i="125"/>
  <c r="BN89" i="125" a="1"/>
  <c r="BN89" i="125" s="1"/>
  <c r="BM89" i="125" a="1"/>
  <c r="BM89" i="125" s="1"/>
  <c r="BL89" i="125" a="1"/>
  <c r="BL89" i="125" s="1"/>
  <c r="CA88" i="125"/>
  <c r="BZ88" i="125"/>
  <c r="BY88" i="125"/>
  <c r="BX88" i="125"/>
  <c r="BW88" i="125"/>
  <c r="BV88" i="125"/>
  <c r="BU88" i="125"/>
  <c r="BT88" i="125"/>
  <c r="BS88" i="125"/>
  <c r="BR88" i="125"/>
  <c r="BQ88" i="125"/>
  <c r="BN88" i="125" a="1"/>
  <c r="BN88" i="125" s="1"/>
  <c r="BM88" i="125" a="1"/>
  <c r="BM88" i="125" s="1"/>
  <c r="BL88" i="125" a="1"/>
  <c r="BL88" i="125" s="1"/>
  <c r="CA87" i="125"/>
  <c r="BZ87" i="125"/>
  <c r="BY87" i="125"/>
  <c r="BX87" i="125"/>
  <c r="BW87" i="125"/>
  <c r="BV87" i="125"/>
  <c r="BU87" i="125"/>
  <c r="BT87" i="125"/>
  <c r="BS87" i="125"/>
  <c r="BR87" i="125"/>
  <c r="BQ87" i="125"/>
  <c r="BN87" i="125" a="1"/>
  <c r="BN87" i="125" s="1"/>
  <c r="BM87" i="125" a="1"/>
  <c r="BM87" i="125" s="1"/>
  <c r="BL87" i="125" a="1"/>
  <c r="BL87" i="125" s="1"/>
  <c r="CA86" i="125"/>
  <c r="BZ86" i="125"/>
  <c r="BY86" i="125"/>
  <c r="BX86" i="125"/>
  <c r="BW86" i="125"/>
  <c r="BV86" i="125"/>
  <c r="BU86" i="125"/>
  <c r="BT86" i="125"/>
  <c r="BS86" i="125"/>
  <c r="BR86" i="125"/>
  <c r="BQ86" i="125"/>
  <c r="BN86" i="125" a="1"/>
  <c r="BN86" i="125" s="1"/>
  <c r="BM86" i="125" a="1"/>
  <c r="BM86" i="125" s="1"/>
  <c r="BL86" i="125" a="1"/>
  <c r="BL86" i="125" s="1"/>
  <c r="CA85" i="125"/>
  <c r="BZ85" i="125"/>
  <c r="BY85" i="125"/>
  <c r="BX85" i="125"/>
  <c r="BW85" i="125"/>
  <c r="BV85" i="125"/>
  <c r="BU85" i="125"/>
  <c r="BT85" i="125"/>
  <c r="BS85" i="125"/>
  <c r="BR85" i="125"/>
  <c r="BQ85" i="125"/>
  <c r="BN85" i="125" a="1"/>
  <c r="BN85" i="125" s="1"/>
  <c r="BM85" i="125" a="1"/>
  <c r="BM85" i="125" s="1"/>
  <c r="BL85" i="125" a="1"/>
  <c r="BL85" i="125" s="1"/>
  <c r="CA84" i="125"/>
  <c r="BZ84" i="125"/>
  <c r="BY84" i="125"/>
  <c r="BX84" i="125"/>
  <c r="BW84" i="125"/>
  <c r="BV84" i="125"/>
  <c r="BU84" i="125"/>
  <c r="BT84" i="125"/>
  <c r="BS84" i="125"/>
  <c r="BR84" i="125"/>
  <c r="BQ84" i="125"/>
  <c r="BN84" i="125" a="1"/>
  <c r="BN84" i="125" s="1"/>
  <c r="BM84" i="125" a="1"/>
  <c r="BM84" i="125" s="1"/>
  <c r="BL84" i="125" a="1"/>
  <c r="BL84" i="125" s="1"/>
  <c r="CA83" i="125"/>
  <c r="BZ83" i="125"/>
  <c r="BY83" i="125"/>
  <c r="BX83" i="125"/>
  <c r="BW83" i="125"/>
  <c r="BV83" i="125"/>
  <c r="BU83" i="125"/>
  <c r="BT83" i="125"/>
  <c r="BS83" i="125"/>
  <c r="BR83" i="125"/>
  <c r="BQ83" i="125"/>
  <c r="BN83" i="125" a="1"/>
  <c r="BN83" i="125" s="1"/>
  <c r="BM83" i="125" a="1"/>
  <c r="BM83" i="125" s="1"/>
  <c r="BL83" i="125" a="1"/>
  <c r="BL83" i="125" s="1"/>
  <c r="CA82" i="125"/>
  <c r="BZ82" i="125"/>
  <c r="BY82" i="125"/>
  <c r="BX82" i="125"/>
  <c r="BW82" i="125"/>
  <c r="BV82" i="125"/>
  <c r="BU82" i="125"/>
  <c r="BT82" i="125"/>
  <c r="BS82" i="125"/>
  <c r="BR82" i="125"/>
  <c r="BQ82" i="125"/>
  <c r="BN82" i="125" a="1"/>
  <c r="BN82" i="125" s="1"/>
  <c r="BM82" i="125" a="1"/>
  <c r="BM82" i="125" s="1"/>
  <c r="BL82" i="125" a="1"/>
  <c r="BL82" i="125" s="1"/>
  <c r="CA81" i="125"/>
  <c r="BZ81" i="125"/>
  <c r="BY81" i="125"/>
  <c r="BX81" i="125"/>
  <c r="BW81" i="125"/>
  <c r="BV81" i="125"/>
  <c r="BU81" i="125"/>
  <c r="BT81" i="125"/>
  <c r="BS81" i="125"/>
  <c r="BR81" i="125"/>
  <c r="BQ81" i="125"/>
  <c r="BN81" i="125" a="1"/>
  <c r="BN81" i="125" s="1"/>
  <c r="BM81" i="125" a="1"/>
  <c r="BM81" i="125" s="1"/>
  <c r="BL81" i="125" a="1"/>
  <c r="BL81" i="125" s="1"/>
  <c r="CA80" i="125"/>
  <c r="BZ80" i="125"/>
  <c r="BY80" i="125"/>
  <c r="BX80" i="125"/>
  <c r="BW80" i="125"/>
  <c r="BV80" i="125"/>
  <c r="BU80" i="125"/>
  <c r="BT80" i="125"/>
  <c r="BS80" i="125"/>
  <c r="BR80" i="125"/>
  <c r="BQ80" i="125"/>
  <c r="BN80" i="125" a="1"/>
  <c r="BN80" i="125" s="1"/>
  <c r="BM80" i="125" a="1"/>
  <c r="BM80" i="125" s="1"/>
  <c r="BL80" i="125" a="1"/>
  <c r="BL80" i="125" s="1"/>
  <c r="CA70" i="125"/>
  <c r="BZ70" i="125"/>
  <c r="BY70" i="125"/>
  <c r="BX70" i="125"/>
  <c r="BW70" i="125"/>
  <c r="BV70" i="125"/>
  <c r="BU70" i="125"/>
  <c r="BT70" i="125"/>
  <c r="BS70" i="125"/>
  <c r="BR70" i="125"/>
  <c r="BQ70" i="125"/>
  <c r="CA69" i="125"/>
  <c r="BZ69" i="125"/>
  <c r="BY69" i="125"/>
  <c r="BX69" i="125"/>
  <c r="BW69" i="125"/>
  <c r="BV69" i="125"/>
  <c r="BU69" i="125"/>
  <c r="BT69" i="125"/>
  <c r="BS69" i="125"/>
  <c r="BR69" i="125"/>
  <c r="BQ69" i="125"/>
  <c r="CA68" i="125"/>
  <c r="BZ68" i="125"/>
  <c r="BY68" i="125"/>
  <c r="BX68" i="125"/>
  <c r="BW68" i="125"/>
  <c r="BV68" i="125"/>
  <c r="BU68" i="125"/>
  <c r="BT68" i="125"/>
  <c r="BS68" i="125"/>
  <c r="BR68" i="125"/>
  <c r="BQ68" i="125"/>
  <c r="CA67" i="125"/>
  <c r="BZ67" i="125"/>
  <c r="BY67" i="125"/>
  <c r="BX67" i="125"/>
  <c r="BW67" i="125"/>
  <c r="BV67" i="125"/>
  <c r="BU67" i="125"/>
  <c r="BT67" i="125"/>
  <c r="BS67" i="125"/>
  <c r="BR67" i="125"/>
  <c r="BQ67" i="125"/>
  <c r="CA66" i="125"/>
  <c r="BZ66" i="125"/>
  <c r="BY66" i="125"/>
  <c r="BX66" i="125"/>
  <c r="BW66" i="125"/>
  <c r="BV66" i="125"/>
  <c r="BU66" i="125"/>
  <c r="BT66" i="125"/>
  <c r="BS66" i="125"/>
  <c r="BR66" i="125"/>
  <c r="BQ66" i="125"/>
  <c r="CA65" i="125"/>
  <c r="BZ65" i="125"/>
  <c r="BY65" i="125"/>
  <c r="BX65" i="125"/>
  <c r="BW65" i="125"/>
  <c r="BV65" i="125"/>
  <c r="BU65" i="125"/>
  <c r="BT65" i="125"/>
  <c r="BS65" i="125"/>
  <c r="BR65" i="125"/>
  <c r="BQ65" i="125"/>
  <c r="CA64" i="125"/>
  <c r="BZ64" i="125"/>
  <c r="BY64" i="125"/>
  <c r="BX64" i="125"/>
  <c r="BW64" i="125"/>
  <c r="BV64" i="125"/>
  <c r="BU64" i="125"/>
  <c r="BT64" i="125"/>
  <c r="BS64" i="125"/>
  <c r="BR64" i="125"/>
  <c r="BQ64" i="125"/>
  <c r="C64" i="125"/>
  <c r="CA63" i="125"/>
  <c r="BZ63" i="125"/>
  <c r="BY63" i="125"/>
  <c r="BX63" i="125"/>
  <c r="BW63" i="125"/>
  <c r="BV63" i="125"/>
  <c r="BU63" i="125"/>
  <c r="BT63" i="125"/>
  <c r="BS63" i="125"/>
  <c r="BR63" i="125"/>
  <c r="BQ63" i="125"/>
  <c r="C63" i="125"/>
  <c r="CA62" i="125"/>
  <c r="BZ62" i="125"/>
  <c r="BY62" i="125"/>
  <c r="BX62" i="125"/>
  <c r="BW62" i="125"/>
  <c r="BV62" i="125"/>
  <c r="BU62" i="125"/>
  <c r="BT62" i="125"/>
  <c r="BS62" i="125"/>
  <c r="BR62" i="125"/>
  <c r="BQ62" i="125"/>
  <c r="C62" i="125"/>
  <c r="CA61" i="125"/>
  <c r="BZ61" i="125"/>
  <c r="BY61" i="125"/>
  <c r="BX61" i="125"/>
  <c r="BW61" i="125"/>
  <c r="BV61" i="125"/>
  <c r="BU61" i="125"/>
  <c r="BT61" i="125"/>
  <c r="BS61" i="125"/>
  <c r="BR61" i="125"/>
  <c r="BQ61" i="125"/>
  <c r="BL61" i="125" a="1"/>
  <c r="BL61" i="125" s="1"/>
  <c r="C61" i="125"/>
  <c r="CB60" i="125"/>
  <c r="CA60" i="125"/>
  <c r="BZ60" i="125"/>
  <c r="BY60" i="125"/>
  <c r="BX60" i="125"/>
  <c r="BW60" i="125"/>
  <c r="BV60" i="125"/>
  <c r="BU60" i="125"/>
  <c r="BT60" i="125"/>
  <c r="BS60" i="125"/>
  <c r="BR60" i="125"/>
  <c r="BQ60" i="125"/>
  <c r="BL60" i="125" a="1"/>
  <c r="BL60" i="125" s="1"/>
  <c r="CB59" i="125"/>
  <c r="CA59" i="125"/>
  <c r="BZ59" i="125"/>
  <c r="BY59" i="125"/>
  <c r="BX59" i="125"/>
  <c r="BW59" i="125"/>
  <c r="BV59" i="125"/>
  <c r="BU59" i="125"/>
  <c r="BT59" i="125"/>
  <c r="BS59" i="125"/>
  <c r="BR59" i="125"/>
  <c r="BQ59" i="125"/>
  <c r="BL59" i="125" a="1"/>
  <c r="BL59" i="125" s="1"/>
  <c r="CB58" i="125"/>
  <c r="CA58" i="125"/>
  <c r="BZ58" i="125"/>
  <c r="BY58" i="125"/>
  <c r="BX58" i="125"/>
  <c r="BW58" i="125"/>
  <c r="BV58" i="125"/>
  <c r="BU58" i="125"/>
  <c r="BT58" i="125"/>
  <c r="BS58" i="125"/>
  <c r="BR58" i="125"/>
  <c r="BQ58" i="125"/>
  <c r="BL58" i="125" a="1"/>
  <c r="BL58" i="125" s="1"/>
  <c r="CB57" i="125"/>
  <c r="CA57" i="125"/>
  <c r="BZ57" i="125"/>
  <c r="BY57" i="125"/>
  <c r="BX57" i="125"/>
  <c r="BW57" i="125"/>
  <c r="BV57" i="125"/>
  <c r="BU57" i="125"/>
  <c r="BT57" i="125"/>
  <c r="BS57" i="125"/>
  <c r="BR57" i="125"/>
  <c r="BQ57" i="125"/>
  <c r="BL57" i="125" a="1"/>
  <c r="BL57" i="125" s="1"/>
  <c r="CB56" i="125"/>
  <c r="CA56" i="125"/>
  <c r="BZ56" i="125"/>
  <c r="BY56" i="125"/>
  <c r="BX56" i="125"/>
  <c r="BW56" i="125"/>
  <c r="BV56" i="125"/>
  <c r="BU56" i="125"/>
  <c r="BT56" i="125"/>
  <c r="BS56" i="125"/>
  <c r="BR56" i="125"/>
  <c r="BQ56" i="125"/>
  <c r="BL56" i="125" a="1"/>
  <c r="BL56" i="125" s="1"/>
  <c r="CB55" i="125"/>
  <c r="CA55" i="125"/>
  <c r="BZ55" i="125"/>
  <c r="BY55" i="125"/>
  <c r="BX55" i="125"/>
  <c r="BW55" i="125"/>
  <c r="BV55" i="125"/>
  <c r="BU55" i="125"/>
  <c r="BT55" i="125"/>
  <c r="BS55" i="125"/>
  <c r="BR55" i="125"/>
  <c r="BQ55" i="125"/>
  <c r="BL55" i="125" a="1"/>
  <c r="BL55" i="125" s="1"/>
  <c r="CB54" i="125"/>
  <c r="CA54" i="125"/>
  <c r="BZ54" i="125"/>
  <c r="BY54" i="125"/>
  <c r="BX54" i="125"/>
  <c r="BW54" i="125"/>
  <c r="BV54" i="125"/>
  <c r="BU54" i="125"/>
  <c r="BT54" i="125"/>
  <c r="BS54" i="125"/>
  <c r="BR54" i="125"/>
  <c r="BQ54" i="125"/>
  <c r="BL54" i="125" a="1"/>
  <c r="BL54" i="125" s="1"/>
  <c r="CB53" i="125"/>
  <c r="CA53" i="125"/>
  <c r="BZ53" i="125"/>
  <c r="BY53" i="125"/>
  <c r="BX53" i="125"/>
  <c r="BW53" i="125"/>
  <c r="BV53" i="125"/>
  <c r="BU53" i="125"/>
  <c r="BT53" i="125"/>
  <c r="BS53" i="125"/>
  <c r="BR53" i="125"/>
  <c r="BQ53" i="125"/>
  <c r="BL53" i="125" a="1"/>
  <c r="BL53" i="125" s="1"/>
  <c r="CB52" i="125"/>
  <c r="CA52" i="125"/>
  <c r="BZ52" i="125"/>
  <c r="BY52" i="125"/>
  <c r="BX52" i="125"/>
  <c r="BW52" i="125"/>
  <c r="BV52" i="125"/>
  <c r="BU52" i="125"/>
  <c r="BT52" i="125"/>
  <c r="BS52" i="125"/>
  <c r="BR52" i="125"/>
  <c r="BQ52" i="125"/>
  <c r="BL52" i="125" a="1"/>
  <c r="BL52" i="125" s="1"/>
  <c r="CB51" i="125"/>
  <c r="CA51" i="125"/>
  <c r="BZ51" i="125"/>
  <c r="BY51" i="125"/>
  <c r="BX51" i="125"/>
  <c r="BW51" i="125"/>
  <c r="BV51" i="125"/>
  <c r="BU51" i="125"/>
  <c r="BT51" i="125"/>
  <c r="BS51" i="125"/>
  <c r="BR51" i="125"/>
  <c r="BQ51" i="125"/>
  <c r="BL51" i="125" a="1"/>
  <c r="BL51" i="125" s="1"/>
  <c r="CB50" i="125"/>
  <c r="CA50" i="125"/>
  <c r="BZ50" i="125"/>
  <c r="BY50" i="125"/>
  <c r="BX50" i="125"/>
  <c r="BW50" i="125"/>
  <c r="BV50" i="125"/>
  <c r="BU50" i="125"/>
  <c r="BT50" i="125"/>
  <c r="BS50" i="125"/>
  <c r="BR50" i="125"/>
  <c r="BQ50" i="125"/>
  <c r="BL50" i="125" a="1"/>
  <c r="BL50" i="125" s="1"/>
  <c r="CB49" i="125"/>
  <c r="CA49" i="125"/>
  <c r="BZ49" i="125"/>
  <c r="BY49" i="125"/>
  <c r="BX49" i="125"/>
  <c r="BW49" i="125"/>
  <c r="BV49" i="125"/>
  <c r="BU49" i="125"/>
  <c r="BT49" i="125"/>
  <c r="BS49" i="125"/>
  <c r="BR49" i="125"/>
  <c r="BQ49" i="125"/>
  <c r="BL49" i="125" a="1"/>
  <c r="BL49" i="125" s="1"/>
  <c r="CB48" i="125"/>
  <c r="CA48" i="125"/>
  <c r="BZ48" i="125"/>
  <c r="BY48" i="125"/>
  <c r="BX48" i="125"/>
  <c r="BW48" i="125"/>
  <c r="BV48" i="125"/>
  <c r="BU48" i="125"/>
  <c r="BT48" i="125"/>
  <c r="BS48" i="125"/>
  <c r="BR48" i="125"/>
  <c r="BQ48" i="125"/>
  <c r="BL48" i="125" a="1"/>
  <c r="BL48" i="125" s="1"/>
  <c r="CB47" i="125"/>
  <c r="CA47" i="125"/>
  <c r="BZ47" i="125"/>
  <c r="BY47" i="125"/>
  <c r="BX47" i="125"/>
  <c r="BW47" i="125"/>
  <c r="BV47" i="125"/>
  <c r="BU47" i="125"/>
  <c r="BT47" i="125"/>
  <c r="BS47" i="125"/>
  <c r="BR47" i="125"/>
  <c r="BQ47" i="125"/>
  <c r="BL47" i="125" a="1"/>
  <c r="BL47" i="125" s="1"/>
  <c r="CB46" i="125"/>
  <c r="CA46" i="125"/>
  <c r="BZ46" i="125"/>
  <c r="BY46" i="125"/>
  <c r="BX46" i="125"/>
  <c r="BW46" i="125"/>
  <c r="BV46" i="125"/>
  <c r="BU46" i="125"/>
  <c r="BT46" i="125"/>
  <c r="BS46" i="125"/>
  <c r="BR46" i="125"/>
  <c r="BQ46" i="125"/>
  <c r="BL46" i="125" a="1"/>
  <c r="BL46" i="125" s="1"/>
  <c r="CB45" i="125"/>
  <c r="CA45" i="125"/>
  <c r="BZ45" i="125"/>
  <c r="BY45" i="125"/>
  <c r="BX45" i="125"/>
  <c r="BW45" i="125"/>
  <c r="BV45" i="125"/>
  <c r="BU45" i="125"/>
  <c r="BT45" i="125"/>
  <c r="BS45" i="125"/>
  <c r="BR45" i="125"/>
  <c r="BQ45" i="125"/>
  <c r="BL45" i="125" a="1"/>
  <c r="BL45" i="125" s="1"/>
  <c r="CB44" i="125"/>
  <c r="CA44" i="125"/>
  <c r="BZ44" i="125"/>
  <c r="BY44" i="125"/>
  <c r="BX44" i="125"/>
  <c r="BW44" i="125"/>
  <c r="BV44" i="125"/>
  <c r="BU44" i="125"/>
  <c r="BT44" i="125"/>
  <c r="BS44" i="125"/>
  <c r="BR44" i="125"/>
  <c r="BQ44" i="125"/>
  <c r="BL44" i="125" a="1"/>
  <c r="BL44" i="125" s="1"/>
  <c r="CB43" i="125"/>
  <c r="CA43" i="125"/>
  <c r="BZ43" i="125"/>
  <c r="BY43" i="125"/>
  <c r="BX43" i="125"/>
  <c r="BW43" i="125"/>
  <c r="BV43" i="125"/>
  <c r="BU43" i="125"/>
  <c r="BT43" i="125"/>
  <c r="BS43" i="125"/>
  <c r="BR43" i="125"/>
  <c r="BQ43" i="125"/>
  <c r="BL43" i="125" a="1"/>
  <c r="BL43" i="125" s="1"/>
  <c r="CB42" i="125"/>
  <c r="CA42" i="125"/>
  <c r="BZ42" i="125"/>
  <c r="BY42" i="125"/>
  <c r="BX42" i="125"/>
  <c r="BW42" i="125"/>
  <c r="BV42" i="125"/>
  <c r="BU42" i="125"/>
  <c r="BT42" i="125"/>
  <c r="BS42" i="125"/>
  <c r="BR42" i="125"/>
  <c r="BQ42" i="125"/>
  <c r="BL42" i="125" a="1"/>
  <c r="BL42" i="125" s="1"/>
  <c r="CB41" i="125"/>
  <c r="CA41" i="125"/>
  <c r="BZ41" i="125"/>
  <c r="BY41" i="125"/>
  <c r="BX41" i="125"/>
  <c r="BW41" i="125"/>
  <c r="BV41" i="125"/>
  <c r="BU41" i="125"/>
  <c r="BT41" i="125"/>
  <c r="BS41" i="125"/>
  <c r="BR41" i="125"/>
  <c r="BQ41" i="125"/>
  <c r="BL41" i="125" a="1"/>
  <c r="BL41" i="125" s="1"/>
  <c r="CB40" i="125"/>
  <c r="CA40" i="125"/>
  <c r="BZ40" i="125"/>
  <c r="BY40" i="125"/>
  <c r="BX40" i="125"/>
  <c r="BW40" i="125"/>
  <c r="BV40" i="125"/>
  <c r="BU40" i="125"/>
  <c r="BT40" i="125"/>
  <c r="BS40" i="125"/>
  <c r="BR40" i="125"/>
  <c r="BQ40" i="125"/>
  <c r="BL40" i="125" a="1"/>
  <c r="BL40" i="125" s="1"/>
  <c r="CB39" i="125"/>
  <c r="CA39" i="125"/>
  <c r="BZ39" i="125"/>
  <c r="BY39" i="125"/>
  <c r="BX39" i="125"/>
  <c r="BW39" i="125"/>
  <c r="BV39" i="125"/>
  <c r="BU39" i="125"/>
  <c r="BT39" i="125"/>
  <c r="BS39" i="125"/>
  <c r="BR39" i="125"/>
  <c r="BQ39" i="125"/>
  <c r="BL39" i="125" a="1"/>
  <c r="BL39" i="125" s="1"/>
  <c r="CB38" i="125"/>
  <c r="CA38" i="125"/>
  <c r="BZ38" i="125"/>
  <c r="BY38" i="125"/>
  <c r="BX38" i="125"/>
  <c r="BW38" i="125"/>
  <c r="BV38" i="125"/>
  <c r="BU38" i="125"/>
  <c r="BT38" i="125"/>
  <c r="BS38" i="125"/>
  <c r="BR38" i="125"/>
  <c r="BQ38" i="125"/>
  <c r="BL38" i="125" a="1"/>
  <c r="BL38" i="125" s="1"/>
  <c r="CB37" i="125"/>
  <c r="CA37" i="125"/>
  <c r="BZ37" i="125"/>
  <c r="BY37" i="125"/>
  <c r="BX37" i="125"/>
  <c r="BW37" i="125"/>
  <c r="BV37" i="125"/>
  <c r="BU37" i="125"/>
  <c r="BT37" i="125"/>
  <c r="BS37" i="125"/>
  <c r="BR37" i="125"/>
  <c r="BQ37" i="125"/>
  <c r="BL37" i="125" a="1"/>
  <c r="BL37" i="125" s="1"/>
  <c r="CB36" i="125"/>
  <c r="CA36" i="125"/>
  <c r="BZ36" i="125"/>
  <c r="BY36" i="125"/>
  <c r="BX36" i="125"/>
  <c r="BW36" i="125"/>
  <c r="BV36" i="125"/>
  <c r="BU36" i="125"/>
  <c r="BT36" i="125"/>
  <c r="BS36" i="125"/>
  <c r="BR36" i="125"/>
  <c r="BQ36" i="125"/>
  <c r="BL36" i="125" a="1"/>
  <c r="BL36" i="125" s="1"/>
  <c r="CB35" i="125"/>
  <c r="CA35" i="125"/>
  <c r="BZ35" i="125"/>
  <c r="BY35" i="125"/>
  <c r="BX35" i="125"/>
  <c r="BW35" i="125"/>
  <c r="BV35" i="125"/>
  <c r="BU35" i="125"/>
  <c r="BT35" i="125"/>
  <c r="BS35" i="125"/>
  <c r="BR35" i="125"/>
  <c r="BQ35" i="125"/>
  <c r="BL35" i="125" a="1"/>
  <c r="BL35" i="125" s="1"/>
  <c r="CB34" i="125"/>
  <c r="CA34" i="125"/>
  <c r="BZ34" i="125"/>
  <c r="BY34" i="125"/>
  <c r="BX34" i="125"/>
  <c r="BW34" i="125"/>
  <c r="BV34" i="125"/>
  <c r="BU34" i="125"/>
  <c r="BT34" i="125"/>
  <c r="BS34" i="125"/>
  <c r="BR34" i="125"/>
  <c r="BQ34" i="125"/>
  <c r="BL34" i="125" a="1"/>
  <c r="BL34" i="125" s="1"/>
  <c r="CB33" i="125"/>
  <c r="CA33" i="125"/>
  <c r="BZ33" i="125"/>
  <c r="BY33" i="125"/>
  <c r="BX33" i="125"/>
  <c r="BW33" i="125"/>
  <c r="BV33" i="125"/>
  <c r="BU33" i="125"/>
  <c r="BT33" i="125"/>
  <c r="BS33" i="125"/>
  <c r="BR33" i="125"/>
  <c r="BQ33" i="125"/>
  <c r="BL33" i="125" a="1"/>
  <c r="BL33" i="125" s="1"/>
  <c r="CB32" i="125"/>
  <c r="CA32" i="125"/>
  <c r="BZ32" i="125"/>
  <c r="BY32" i="125"/>
  <c r="BX32" i="125"/>
  <c r="BW32" i="125"/>
  <c r="BV32" i="125"/>
  <c r="BU32" i="125"/>
  <c r="BT32" i="125"/>
  <c r="BS32" i="125"/>
  <c r="BR32" i="125"/>
  <c r="BQ32" i="125"/>
  <c r="BL32" i="125" a="1"/>
  <c r="BL32" i="125" s="1"/>
  <c r="CB31" i="125"/>
  <c r="CA31" i="125"/>
  <c r="BZ31" i="125"/>
  <c r="BY31" i="125"/>
  <c r="BX31" i="125"/>
  <c r="BW31" i="125"/>
  <c r="BV31" i="125"/>
  <c r="BU31" i="125"/>
  <c r="BT31" i="125"/>
  <c r="BS31" i="125"/>
  <c r="BR31" i="125"/>
  <c r="BQ31" i="125"/>
  <c r="BL31" i="125" a="1"/>
  <c r="BL31" i="125" s="1"/>
  <c r="CB30" i="125"/>
  <c r="CA30" i="125"/>
  <c r="BZ30" i="125"/>
  <c r="BY30" i="125"/>
  <c r="BX30" i="125"/>
  <c r="BW30" i="125"/>
  <c r="BV30" i="125"/>
  <c r="BU30" i="125"/>
  <c r="BT30" i="125"/>
  <c r="BS30" i="125"/>
  <c r="BR30" i="125"/>
  <c r="BQ30" i="125"/>
  <c r="BL30" i="125" a="1"/>
  <c r="BL30" i="125" s="1"/>
  <c r="CB29" i="125"/>
  <c r="CA29" i="125"/>
  <c r="BZ29" i="125"/>
  <c r="BY29" i="125"/>
  <c r="BX29" i="125"/>
  <c r="BW29" i="125"/>
  <c r="BV29" i="125"/>
  <c r="BU29" i="125"/>
  <c r="BT29" i="125"/>
  <c r="BS29" i="125"/>
  <c r="BR29" i="125"/>
  <c r="BQ29" i="125"/>
  <c r="BL29" i="125" a="1"/>
  <c r="BL29" i="125" s="1"/>
  <c r="CB28" i="125"/>
  <c r="CA28" i="125"/>
  <c r="BZ28" i="125"/>
  <c r="BY28" i="125"/>
  <c r="BX28" i="125"/>
  <c r="BW28" i="125"/>
  <c r="BV28" i="125"/>
  <c r="BU28" i="125"/>
  <c r="BT28" i="125"/>
  <c r="BS28" i="125"/>
  <c r="BR28" i="125"/>
  <c r="BQ28" i="125"/>
  <c r="BL28" i="125" a="1"/>
  <c r="BL28" i="125" s="1"/>
  <c r="CB27" i="125"/>
  <c r="CA27" i="125"/>
  <c r="BZ27" i="125"/>
  <c r="BY27" i="125"/>
  <c r="BX27" i="125"/>
  <c r="BW27" i="125"/>
  <c r="BV27" i="125"/>
  <c r="BU27" i="125"/>
  <c r="BT27" i="125"/>
  <c r="BS27" i="125"/>
  <c r="BR27" i="125"/>
  <c r="BQ27" i="125"/>
  <c r="BL27" i="125" a="1"/>
  <c r="BL27" i="125" s="1"/>
  <c r="CB26" i="125"/>
  <c r="CA26" i="125"/>
  <c r="BZ26" i="125"/>
  <c r="BY26" i="125"/>
  <c r="BX26" i="125"/>
  <c r="BW26" i="125"/>
  <c r="BV26" i="125"/>
  <c r="BU26" i="125"/>
  <c r="BS26" i="125"/>
  <c r="BR26" i="125"/>
  <c r="BQ26" i="125"/>
  <c r="BL26" i="125" a="1"/>
  <c r="BL26" i="125" s="1"/>
  <c r="CB25" i="125"/>
  <c r="CA25" i="125"/>
  <c r="BZ25" i="125"/>
  <c r="BY25" i="125"/>
  <c r="BX25" i="125"/>
  <c r="BW25" i="125"/>
  <c r="BV25" i="125"/>
  <c r="BU25" i="125"/>
  <c r="BT25" i="125"/>
  <c r="BS25" i="125"/>
  <c r="BR25" i="125"/>
  <c r="BQ25" i="125"/>
  <c r="BL25" i="125" a="1"/>
  <c r="BL25" i="125" s="1"/>
  <c r="CB24" i="125"/>
  <c r="CA24" i="125"/>
  <c r="BZ24" i="125"/>
  <c r="BY24" i="125"/>
  <c r="BX24" i="125"/>
  <c r="BW24" i="125"/>
  <c r="BV24" i="125"/>
  <c r="BU24" i="125"/>
  <c r="BT24" i="125"/>
  <c r="BS24" i="125"/>
  <c r="BR24" i="125"/>
  <c r="BQ24" i="125"/>
  <c r="BL24" i="125" a="1"/>
  <c r="BL24" i="125" s="1"/>
  <c r="CB23" i="125"/>
  <c r="CA23" i="125"/>
  <c r="BZ23" i="125"/>
  <c r="BY23" i="125"/>
  <c r="BX23" i="125"/>
  <c r="BW23" i="125"/>
  <c r="BV23" i="125"/>
  <c r="BU23" i="125"/>
  <c r="BT23" i="125"/>
  <c r="BS23" i="125"/>
  <c r="BR23" i="125"/>
  <c r="BQ23" i="125"/>
  <c r="BL23" i="125" a="1"/>
  <c r="BL23" i="125" s="1"/>
  <c r="CB22" i="125"/>
  <c r="CA22" i="125"/>
  <c r="BZ22" i="125"/>
  <c r="BY22" i="125"/>
  <c r="BX22" i="125"/>
  <c r="BW22" i="125"/>
  <c r="BV22" i="125"/>
  <c r="BU22" i="125"/>
  <c r="BT22" i="125"/>
  <c r="BS22" i="125"/>
  <c r="BR22" i="125"/>
  <c r="BQ22" i="125"/>
  <c r="BL22" i="125" a="1"/>
  <c r="BL22" i="125" s="1"/>
  <c r="CB21" i="125"/>
  <c r="CA21" i="125"/>
  <c r="BZ21" i="125"/>
  <c r="BY21" i="125"/>
  <c r="BX21" i="125"/>
  <c r="BW21" i="125"/>
  <c r="BV21" i="125"/>
  <c r="BU21" i="125"/>
  <c r="BT21" i="125"/>
  <c r="BS21" i="125"/>
  <c r="BR21" i="125"/>
  <c r="BQ21" i="125"/>
  <c r="BL21" i="125" a="1"/>
  <c r="BL21" i="125" s="1"/>
  <c r="CB20" i="125"/>
  <c r="CA20" i="125"/>
  <c r="BZ20" i="125"/>
  <c r="BY20" i="125"/>
  <c r="BX20" i="125"/>
  <c r="BW20" i="125"/>
  <c r="BV20" i="125"/>
  <c r="BU20" i="125"/>
  <c r="BT20" i="125"/>
  <c r="BS20" i="125"/>
  <c r="BR20" i="125"/>
  <c r="BQ20" i="125"/>
  <c r="BL20" i="125" a="1"/>
  <c r="BL20" i="125" s="1"/>
  <c r="CB19" i="125"/>
  <c r="CC65" i="125" s="1"/>
  <c r="CA19" i="125"/>
  <c r="BZ19" i="125"/>
  <c r="BY19" i="125"/>
  <c r="BX19" i="125"/>
  <c r="BW19" i="125"/>
  <c r="BV19" i="125"/>
  <c r="BU19" i="125"/>
  <c r="BT19" i="125"/>
  <c r="BS19" i="125"/>
  <c r="BR19" i="125"/>
  <c r="BQ19" i="125"/>
  <c r="BL19" i="125" a="1"/>
  <c r="BL19" i="125" s="1"/>
  <c r="BK18" i="125"/>
  <c r="BJ18" i="125"/>
  <c r="BI18" i="125"/>
  <c r="BH18" i="125"/>
  <c r="BG18" i="125"/>
  <c r="BF18" i="125"/>
  <c r="BE18" i="125"/>
  <c r="BD18" i="125"/>
  <c r="BC18" i="125"/>
  <c r="BB18" i="125"/>
  <c r="BA18" i="125"/>
  <c r="AZ18" i="125"/>
  <c r="AY18" i="125"/>
  <c r="AX18" i="125"/>
  <c r="AW18" i="125"/>
  <c r="AV18" i="125"/>
  <c r="AU18" i="125"/>
  <c r="AT18" i="125"/>
  <c r="AS18" i="125"/>
  <c r="AR18" i="125"/>
  <c r="AQ18" i="125"/>
  <c r="AP18" i="125"/>
  <c r="AO18" i="125"/>
  <c r="AN18" i="125"/>
  <c r="AM18" i="125"/>
  <c r="AL18" i="125"/>
  <c r="AK18" i="125"/>
  <c r="AJ18" i="125"/>
  <c r="AI18" i="125"/>
  <c r="AH18" i="125"/>
  <c r="AG18" i="125"/>
  <c r="AF18" i="125"/>
  <c r="AE18" i="125"/>
  <c r="AD18" i="125"/>
  <c r="AC18" i="125"/>
  <c r="AB18" i="125"/>
  <c r="AA18" i="125"/>
  <c r="Z18" i="125"/>
  <c r="Y18" i="125"/>
  <c r="X18" i="125"/>
  <c r="W18" i="125"/>
  <c r="V18" i="125"/>
  <c r="U18" i="125"/>
  <c r="T18" i="125"/>
  <c r="S18" i="125"/>
  <c r="R18" i="125"/>
  <c r="Q18" i="125"/>
  <c r="P18" i="125"/>
  <c r="O18" i="125"/>
  <c r="N18" i="125"/>
  <c r="M18" i="125"/>
  <c r="L18" i="125"/>
  <c r="K18" i="125"/>
  <c r="J18" i="125"/>
  <c r="I18" i="125"/>
  <c r="H18" i="125"/>
  <c r="G18" i="125"/>
  <c r="F18" i="125"/>
  <c r="E18" i="125"/>
  <c r="D18" i="125"/>
  <c r="BK13" i="125" a="1"/>
  <c r="BK13" i="125" s="1"/>
  <c r="BJ13" i="125" a="1"/>
  <c r="BJ13" i="125" s="1"/>
  <c r="BI13" i="125" a="1"/>
  <c r="BI13" i="125" s="1"/>
  <c r="BH13" i="125" a="1"/>
  <c r="BH13" i="125" s="1"/>
  <c r="BG13" i="125" a="1"/>
  <c r="BG13" i="125" s="1"/>
  <c r="BF13" i="125" a="1"/>
  <c r="BF13" i="125" s="1"/>
  <c r="BE13" i="125" a="1"/>
  <c r="BE13" i="125" s="1"/>
  <c r="BD13" i="125" a="1"/>
  <c r="BD13" i="125" s="1"/>
  <c r="BC13" i="125" a="1"/>
  <c r="BC13" i="125" s="1"/>
  <c r="BB13" i="125" a="1"/>
  <c r="BB13" i="125" s="1"/>
  <c r="BA13" i="125" a="1"/>
  <c r="BA13" i="125" s="1"/>
  <c r="AZ13" i="125" a="1"/>
  <c r="AZ13" i="125" s="1"/>
  <c r="AY13" i="125" a="1"/>
  <c r="AY13" i="125" s="1"/>
  <c r="AX13" i="125" a="1"/>
  <c r="AX13" i="125" s="1"/>
  <c r="AW13" i="125" a="1"/>
  <c r="AW13" i="125" s="1"/>
  <c r="AV13" i="125" a="1"/>
  <c r="AV13" i="125" s="1"/>
  <c r="AU13" i="125" a="1"/>
  <c r="AU13" i="125" s="1"/>
  <c r="AT13" i="125" a="1"/>
  <c r="AT13" i="125" s="1"/>
  <c r="AS13" i="125" a="1"/>
  <c r="AS13" i="125" s="1"/>
  <c r="AR13" i="125" a="1"/>
  <c r="AR13" i="125" s="1"/>
  <c r="AQ13" i="125" a="1"/>
  <c r="AQ13" i="125" s="1"/>
  <c r="AP13" i="125" a="1"/>
  <c r="AP13" i="125" s="1"/>
  <c r="AO13" i="125" a="1"/>
  <c r="AO13" i="125" s="1"/>
  <c r="AN13" i="125" a="1"/>
  <c r="AN13" i="125" s="1"/>
  <c r="AM13" i="125" a="1"/>
  <c r="AM13" i="125" s="1"/>
  <c r="AL13" i="125" a="1"/>
  <c r="AL13" i="125" s="1"/>
  <c r="AK13" i="125" a="1"/>
  <c r="AK13" i="125" s="1"/>
  <c r="AJ13" i="125" a="1"/>
  <c r="AJ13" i="125" s="1"/>
  <c r="AI13" i="125" a="1"/>
  <c r="AI13" i="125" s="1"/>
  <c r="AH13" i="125" a="1"/>
  <c r="AH13" i="125" s="1"/>
  <c r="AG13" i="125" a="1"/>
  <c r="AG13" i="125" s="1"/>
  <c r="AF13" i="125" a="1"/>
  <c r="AF13" i="125" s="1"/>
  <c r="AE13" i="125" a="1"/>
  <c r="AE13" i="125" s="1"/>
  <c r="AD13" i="125" a="1"/>
  <c r="AD13" i="125" s="1"/>
  <c r="AC13" i="125" a="1"/>
  <c r="AC13" i="125" s="1"/>
  <c r="AB13" i="125" a="1"/>
  <c r="AB13" i="125" s="1"/>
  <c r="AA13" i="125" a="1"/>
  <c r="AA13" i="125" s="1"/>
  <c r="Z13" i="125" a="1"/>
  <c r="Z13" i="125" s="1"/>
  <c r="Y13" i="125" a="1"/>
  <c r="Y13" i="125" s="1"/>
  <c r="X13" i="125" a="1"/>
  <c r="X13" i="125" s="1"/>
  <c r="W13" i="125" a="1"/>
  <c r="W13" i="125" s="1"/>
  <c r="V13" i="125" a="1"/>
  <c r="V13" i="125" s="1"/>
  <c r="U13" i="125" a="1"/>
  <c r="U13" i="125" s="1"/>
  <c r="T13" i="125" a="1"/>
  <c r="T13" i="125" s="1"/>
  <c r="S13" i="125" a="1"/>
  <c r="S13" i="125" s="1"/>
  <c r="R13" i="125" a="1"/>
  <c r="R13" i="125" s="1"/>
  <c r="Q13" i="125" a="1"/>
  <c r="Q13" i="125" s="1"/>
  <c r="P13" i="125" a="1"/>
  <c r="P13" i="125" s="1"/>
  <c r="O13" i="125" a="1"/>
  <c r="O13" i="125" s="1"/>
  <c r="N13" i="125" a="1"/>
  <c r="N13" i="125" s="1"/>
  <c r="M13" i="125" a="1"/>
  <c r="M13" i="125" s="1"/>
  <c r="L13" i="125" a="1"/>
  <c r="L13" i="125" s="1"/>
  <c r="K13" i="125" a="1"/>
  <c r="K13" i="125" s="1"/>
  <c r="J13" i="125" a="1"/>
  <c r="J13" i="125" s="1"/>
  <c r="I13" i="125" a="1"/>
  <c r="I13" i="125" s="1"/>
  <c r="H13" i="125" a="1"/>
  <c r="H13" i="125" s="1"/>
  <c r="G13" i="125" a="1"/>
  <c r="G13" i="125" s="1"/>
  <c r="F13" i="125" a="1"/>
  <c r="F13" i="125" s="1"/>
  <c r="E13" i="125" a="1"/>
  <c r="E13" i="125" s="1"/>
  <c r="D13" i="125" a="1"/>
  <c r="D13" i="125" s="1"/>
  <c r="BK10" i="125"/>
  <c r="BJ10" i="125"/>
  <c r="BI10" i="125"/>
  <c r="BH10" i="125"/>
  <c r="BG10" i="125"/>
  <c r="BF10" i="125"/>
  <c r="BE10" i="125"/>
  <c r="BD10" i="125"/>
  <c r="BC10" i="125"/>
  <c r="BB10" i="125"/>
  <c r="BA10" i="125"/>
  <c r="AZ10" i="125"/>
  <c r="AY10" i="125"/>
  <c r="AX10" i="125"/>
  <c r="AW10" i="125"/>
  <c r="AV10" i="125"/>
  <c r="AU10" i="125"/>
  <c r="AT10" i="125"/>
  <c r="AS10" i="125"/>
  <c r="AR10" i="125"/>
  <c r="AQ10" i="125"/>
  <c r="AP10" i="125"/>
  <c r="AO10" i="125"/>
  <c r="AN10" i="125"/>
  <c r="AM10" i="125"/>
  <c r="AL10" i="125"/>
  <c r="AK10" i="125"/>
  <c r="AJ10" i="125"/>
  <c r="AI10" i="125"/>
  <c r="AH10" i="125"/>
  <c r="AG10" i="125"/>
  <c r="AF10" i="125"/>
  <c r="AE10" i="125"/>
  <c r="AD10" i="125"/>
  <c r="AC10" i="125"/>
  <c r="AB10" i="125"/>
  <c r="AA10" i="125"/>
  <c r="Z10" i="125"/>
  <c r="Y10" i="125"/>
  <c r="X10" i="125"/>
  <c r="W10" i="125"/>
  <c r="V10" i="125"/>
  <c r="U10" i="125"/>
  <c r="T10" i="125"/>
  <c r="S10" i="125"/>
  <c r="R10" i="125"/>
  <c r="Q10" i="125"/>
  <c r="P10" i="125"/>
  <c r="O10" i="125"/>
  <c r="N10" i="125"/>
  <c r="M10" i="125"/>
  <c r="L10" i="125"/>
  <c r="K10" i="125"/>
  <c r="J10" i="125"/>
  <c r="I10" i="125"/>
  <c r="H10" i="125"/>
  <c r="G10" i="125"/>
  <c r="F10" i="125"/>
  <c r="E10" i="125"/>
  <c r="D10" i="125"/>
  <c r="BD5" i="125" a="1"/>
  <c r="BD5" i="125" s="1"/>
  <c r="BC5" i="125" a="1"/>
  <c r="BC5" i="125" s="1"/>
  <c r="BB5" i="125" a="1"/>
  <c r="BB5" i="125" s="1"/>
  <c r="AW5" i="125" a="1"/>
  <c r="AW5" i="125" s="1"/>
  <c r="AV5" i="125" a="1"/>
  <c r="AV5" i="125" s="1"/>
  <c r="AP5" i="125" a="1"/>
  <c r="AP5" i="125" s="1"/>
  <c r="AO5" i="125" a="1"/>
  <c r="AO5" i="125" s="1"/>
  <c r="AL5" i="125" a="1"/>
  <c r="AL5" i="125" s="1"/>
  <c r="AK5" i="125" a="1"/>
  <c r="AK5" i="125" s="1"/>
  <c r="AJ5" i="125" a="1"/>
  <c r="AJ5" i="125" s="1"/>
  <c r="AF5" i="125" a="1"/>
  <c r="AF5" i="125" s="1"/>
  <c r="Z5" i="125" a="1"/>
  <c r="Z5" i="125" s="1"/>
  <c r="X5" i="125" a="1"/>
  <c r="X5" i="125" s="1"/>
  <c r="S5" i="125" a="1"/>
  <c r="S5" i="125" s="1"/>
  <c r="R5" i="125" a="1"/>
  <c r="R5" i="125" s="1"/>
  <c r="Q5" i="125" a="1"/>
  <c r="Q5" i="125" s="1"/>
  <c r="M5" i="125" a="1"/>
  <c r="M5" i="125" s="1"/>
  <c r="D5" i="125" a="1"/>
  <c r="D5" i="125" s="1"/>
  <c r="B2" i="125"/>
  <c r="D2" i="125" l="1"/>
  <c r="AL17" i="125"/>
  <c r="P17" i="125"/>
  <c r="F16" i="125"/>
  <c r="R17" i="125"/>
  <c r="AD16" i="125"/>
  <c r="AP16" i="125"/>
  <c r="BB16" i="125"/>
  <c r="AO16" i="125"/>
  <c r="AB16" i="125"/>
  <c r="G16" i="125"/>
  <c r="AE16" i="125"/>
  <c r="BC16" i="125"/>
  <c r="I2" i="125"/>
  <c r="U17" i="125"/>
  <c r="AG17" i="125"/>
  <c r="AS17" i="125"/>
  <c r="BE17" i="125"/>
  <c r="BJ17" i="125"/>
  <c r="O17" i="125"/>
  <c r="AN16" i="125"/>
  <c r="E16" i="125"/>
  <c r="Q17" i="125"/>
  <c r="AC16" i="125"/>
  <c r="K17" i="125"/>
  <c r="W2" i="125"/>
  <c r="AI17" i="125"/>
  <c r="AV2" i="125"/>
  <c r="BG17" i="125"/>
  <c r="Z17" i="125"/>
  <c r="BK17" i="125"/>
  <c r="D17" i="125"/>
  <c r="H17" i="125"/>
  <c r="AF17" i="125"/>
  <c r="BD17" i="125"/>
  <c r="J17" i="125"/>
  <c r="V17" i="125"/>
  <c r="L16" i="125"/>
  <c r="X17" i="125"/>
  <c r="AJ17" i="125"/>
  <c r="AV17" i="125"/>
  <c r="BH17" i="125"/>
  <c r="AZ17" i="125"/>
  <c r="S16" i="125"/>
  <c r="AQ16" i="125"/>
  <c r="T17" i="125"/>
  <c r="AR17" i="125"/>
  <c r="AT17" i="125"/>
  <c r="M16" i="125"/>
  <c r="Y17" i="125"/>
  <c r="AK17" i="125"/>
  <c r="AW16" i="125"/>
  <c r="BI17" i="125"/>
  <c r="BC2" i="125"/>
  <c r="N16" i="125"/>
  <c r="N17" i="125"/>
  <c r="AA16" i="125"/>
  <c r="AA17" i="125"/>
  <c r="AH16" i="125"/>
  <c r="AH17" i="125"/>
  <c r="AM16" i="125"/>
  <c r="AM17" i="125"/>
  <c r="AX2" i="125"/>
  <c r="AX17" i="125"/>
  <c r="AY16" i="125"/>
  <c r="AY17" i="125"/>
  <c r="BA17" i="125"/>
  <c r="BA16" i="125"/>
  <c r="BF16" i="125"/>
  <c r="BF17" i="125"/>
  <c r="AP15" i="125"/>
  <c r="AU17" i="125"/>
  <c r="W17" i="125"/>
  <c r="I17" i="125"/>
  <c r="AX16" i="125"/>
  <c r="BC17" i="125"/>
  <c r="AQ17" i="125"/>
  <c r="AE17" i="125"/>
  <c r="S17" i="125"/>
  <c r="G17" i="125"/>
  <c r="BB17" i="125"/>
  <c r="AP17" i="125"/>
  <c r="AD17" i="125"/>
  <c r="F17" i="125"/>
  <c r="AW17" i="125"/>
  <c r="M17" i="125"/>
  <c r="L17" i="125"/>
  <c r="AO17" i="125"/>
  <c r="AC17" i="125"/>
  <c r="E17" i="125"/>
  <c r="AN17" i="125"/>
  <c r="AB17" i="125"/>
  <c r="J2" i="125"/>
  <c r="Z16" i="125"/>
  <c r="S2" i="125"/>
  <c r="Q16" i="125"/>
  <c r="P16" i="125"/>
  <c r="AZ16" i="125"/>
  <c r="R16" i="125"/>
  <c r="AY2" i="125"/>
  <c r="R2" i="125"/>
  <c r="BB2" i="125"/>
  <c r="BG2" i="125"/>
  <c r="O16" i="125"/>
  <c r="E2" i="125"/>
  <c r="D16" i="125"/>
  <c r="AL16" i="125"/>
  <c r="AU2" i="125"/>
  <c r="BK2" i="125"/>
  <c r="BK16" i="125"/>
  <c r="AI2" i="125"/>
  <c r="BJ16" i="125"/>
  <c r="O2" i="125"/>
  <c r="T2" i="125"/>
  <c r="T16" i="125"/>
  <c r="AR16" i="125"/>
  <c r="AR2" i="125"/>
  <c r="H16" i="125"/>
  <c r="H2" i="125"/>
  <c r="AF2" i="125"/>
  <c r="AF16" i="125"/>
  <c r="BD2" i="125"/>
  <c r="BD16" i="125"/>
  <c r="V2" i="125"/>
  <c r="BI16" i="125"/>
  <c r="AK16" i="125"/>
  <c r="Y16" i="125"/>
  <c r="BF2" i="125"/>
  <c r="BG16" i="125"/>
  <c r="BE16" i="125"/>
  <c r="AS16" i="125"/>
  <c r="AG16" i="125"/>
  <c r="U16" i="125"/>
  <c r="I16" i="125"/>
  <c r="BH2" i="125"/>
  <c r="N2" i="125"/>
  <c r="AV16" i="125"/>
  <c r="X16" i="125"/>
  <c r="AM2" i="125"/>
  <c r="AU16" i="125"/>
  <c r="AI16" i="125"/>
  <c r="W16" i="125"/>
  <c r="K16" i="125"/>
  <c r="AT16" i="125"/>
  <c r="V16" i="125"/>
  <c r="J16" i="125"/>
  <c r="AT2" i="125"/>
  <c r="G2" i="125"/>
  <c r="AE2" i="125"/>
  <c r="AQ2" i="125"/>
  <c r="M2" i="125"/>
  <c r="BI2" i="125"/>
  <c r="AL2" i="125"/>
  <c r="BJ2" i="125"/>
  <c r="BH16" i="125"/>
  <c r="AJ16" i="125"/>
  <c r="AH2" i="125"/>
  <c r="AA2" i="125"/>
  <c r="AC2" i="125"/>
  <c r="U120" i="125"/>
  <c r="U121" i="125" s="1"/>
  <c r="AY120" i="125"/>
  <c r="AY121" i="125" s="1"/>
  <c r="CC68" i="125"/>
  <c r="CC69" i="125"/>
  <c r="I120" i="125"/>
  <c r="I121" i="125" s="1"/>
  <c r="CC63" i="125"/>
  <c r="CC66" i="125"/>
  <c r="CC67" i="125"/>
  <c r="AQ120" i="125"/>
  <c r="AQ121" i="125" s="1"/>
  <c r="AK120" i="125"/>
  <c r="AK121" i="125" s="1"/>
  <c r="O120" i="125"/>
  <c r="O121" i="125" s="1"/>
  <c r="AV120" i="125"/>
  <c r="AV121" i="125" s="1"/>
  <c r="AU120" i="125"/>
  <c r="AU121" i="125" s="1"/>
  <c r="AZ120" i="125"/>
  <c r="AZ121" i="125" s="1"/>
  <c r="BE120" i="125"/>
  <c r="BE121" i="125" s="1"/>
  <c r="D120" i="125"/>
  <c r="D121" i="125" s="1"/>
  <c r="W120" i="125"/>
  <c r="W121" i="125" s="1"/>
  <c r="AX120" i="125"/>
  <c r="AX121" i="125" s="1"/>
  <c r="BH120" i="125"/>
  <c r="BH121" i="125" s="1"/>
  <c r="BD120" i="125"/>
  <c r="BD121" i="125" s="1"/>
  <c r="AM120" i="125"/>
  <c r="AM121" i="125" s="1"/>
  <c r="AF15" i="125"/>
  <c r="BD15" i="125"/>
  <c r="CC61" i="125"/>
  <c r="AB120" i="125"/>
  <c r="AB121" i="125" s="1"/>
  <c r="AH120" i="125"/>
  <c r="AH121" i="125" s="1"/>
  <c r="X120" i="125"/>
  <c r="X121" i="125" s="1"/>
  <c r="V15" i="125"/>
  <c r="CC62" i="125"/>
  <c r="J120" i="125"/>
  <c r="J121" i="125" s="1"/>
  <c r="AC120" i="125"/>
  <c r="AC121" i="125" s="1"/>
  <c r="AJ2" i="125"/>
  <c r="F2" i="125"/>
  <c r="Y2" i="125"/>
  <c r="Z2" i="125"/>
  <c r="AP2" i="125"/>
  <c r="H15" i="125"/>
  <c r="AZ2" i="125"/>
  <c r="AW2" i="125"/>
  <c r="AG15" i="125"/>
  <c r="AY15" i="125"/>
  <c r="BJ15" i="125"/>
  <c r="AK2" i="125"/>
  <c r="AD2" i="125"/>
  <c r="G15" i="125"/>
  <c r="E15" i="125"/>
  <c r="D15" i="125"/>
  <c r="AT15" i="125"/>
  <c r="S15" i="125"/>
  <c r="I15" i="125"/>
  <c r="Q15" i="125"/>
  <c r="T15" i="125"/>
  <c r="AS15" i="125"/>
  <c r="AR15" i="125"/>
  <c r="BE15" i="125"/>
  <c r="BF15" i="125"/>
  <c r="AJ15" i="125"/>
  <c r="Y15" i="125"/>
  <c r="BB15" i="125"/>
  <c r="U15" i="125"/>
  <c r="AQ15" i="125"/>
  <c r="AI120" i="125"/>
  <c r="AI121" i="125" s="1"/>
  <c r="AW120" i="125"/>
  <c r="AW121" i="125" s="1"/>
  <c r="AG120" i="125"/>
  <c r="AG121" i="125" s="1"/>
  <c r="R15" i="125"/>
  <c r="AD15" i="125"/>
  <c r="AJ120" i="125"/>
  <c r="AJ121" i="125" s="1"/>
  <c r="BJ120" i="125"/>
  <c r="BJ121" i="125" s="1"/>
  <c r="AO120" i="125"/>
  <c r="AO121" i="125" s="1"/>
  <c r="F15" i="125"/>
  <c r="BC15" i="125"/>
  <c r="Q120" i="125"/>
  <c r="Q121" i="125" s="1"/>
  <c r="P120" i="125"/>
  <c r="P121" i="125" s="1"/>
  <c r="N120" i="125"/>
  <c r="N121" i="125" s="1"/>
  <c r="AE15" i="125"/>
  <c r="AV15" i="125"/>
  <c r="BL115" i="125"/>
  <c r="BL66" i="125"/>
  <c r="BL119" i="125"/>
  <c r="BL112" i="125" a="1"/>
  <c r="BL112" i="125" s="1"/>
  <c r="BM112" i="125" s="1"/>
  <c r="BK120" i="125"/>
  <c r="BK121" i="125" s="1"/>
  <c r="L15" i="125"/>
  <c r="BH15" i="125"/>
  <c r="T120" i="125"/>
  <c r="T121" i="125" s="1"/>
  <c r="AW15" i="125"/>
  <c r="BI15" i="125"/>
  <c r="AH15" i="125"/>
  <c r="AL15" i="125"/>
  <c r="M120" i="125"/>
  <c r="M121" i="125" s="1"/>
  <c r="V120" i="125"/>
  <c r="V121" i="125" s="1"/>
  <c r="AF120" i="125"/>
  <c r="AF121" i="125" s="1"/>
  <c r="K2" i="125"/>
  <c r="X2" i="125"/>
  <c r="BL116" i="125"/>
  <c r="H120" i="125"/>
  <c r="H121" i="125" s="1"/>
  <c r="AE120" i="125"/>
  <c r="AE121" i="125" s="1"/>
  <c r="AT120" i="125"/>
  <c r="AT121" i="125" s="1"/>
  <c r="AD120" i="125"/>
  <c r="AD121" i="125" s="1"/>
  <c r="AL120" i="125"/>
  <c r="AL121" i="125" s="1"/>
  <c r="BB120" i="125"/>
  <c r="BB121" i="125" s="1"/>
  <c r="L2" i="125"/>
  <c r="X15" i="125"/>
  <c r="U2" i="125"/>
  <c r="AG2" i="125"/>
  <c r="AS2" i="125"/>
  <c r="BE2" i="125"/>
  <c r="BC120" i="125"/>
  <c r="BC121" i="125" s="1"/>
  <c r="AR120" i="125"/>
  <c r="AR121" i="125" s="1"/>
  <c r="M15" i="125"/>
  <c r="AB2" i="125"/>
  <c r="AO2" i="125"/>
  <c r="O15" i="125"/>
  <c r="AA15" i="125"/>
  <c r="AM15" i="125"/>
  <c r="BK15" i="125"/>
  <c r="J15" i="125"/>
  <c r="Z120" i="125"/>
  <c r="Z121" i="125" s="1"/>
  <c r="E120" i="125"/>
  <c r="E121" i="125" s="1"/>
  <c r="AS120" i="125"/>
  <c r="AS121" i="125" s="1"/>
  <c r="BI120" i="125"/>
  <c r="BI121" i="125" s="1"/>
  <c r="G120" i="125"/>
  <c r="G121" i="125" s="1"/>
  <c r="AN2" i="125"/>
  <c r="BA2" i="125"/>
  <c r="N15" i="125"/>
  <c r="Z15" i="125"/>
  <c r="AX15" i="125"/>
  <c r="Y120" i="125"/>
  <c r="Y121" i="125" s="1"/>
  <c r="P2" i="125"/>
  <c r="P15" i="125"/>
  <c r="AB15" i="125"/>
  <c r="AN15" i="125"/>
  <c r="AZ15" i="125"/>
  <c r="K120" i="125"/>
  <c r="K121" i="125" s="1"/>
  <c r="S120" i="125"/>
  <c r="S121" i="125" s="1"/>
  <c r="AP120" i="125"/>
  <c r="AP121" i="125" s="1"/>
  <c r="BF120" i="125"/>
  <c r="BF121" i="125" s="1"/>
  <c r="AN120" i="125"/>
  <c r="AN121" i="125" s="1"/>
  <c r="AK15" i="125"/>
  <c r="Q2" i="125"/>
  <c r="AC15" i="125"/>
  <c r="AO15" i="125"/>
  <c r="BA15" i="125"/>
  <c r="L120" i="125"/>
  <c r="L121" i="125" s="1"/>
  <c r="AA120" i="125"/>
  <c r="AA121" i="125" s="1"/>
  <c r="BG120" i="125"/>
  <c r="BG121" i="125" s="1"/>
  <c r="R120" i="125"/>
  <c r="R121" i="125" s="1"/>
  <c r="CC64" i="125"/>
  <c r="BL118" i="125"/>
  <c r="F120" i="125"/>
  <c r="F121" i="125" s="1"/>
  <c r="K15" i="125"/>
  <c r="W15" i="125"/>
  <c r="AI15" i="125"/>
  <c r="AU15" i="125"/>
  <c r="BG15" i="125"/>
  <c r="BL117" i="125"/>
  <c r="BL114" i="125"/>
  <c r="BA120" i="125"/>
  <c r="BA121" i="125" s="1"/>
  <c r="BL120" i="125" l="1"/>
  <c r="L4" i="106" l="1"/>
  <c r="L5" i="106"/>
  <c r="L6" i="106"/>
  <c r="L7" i="106"/>
  <c r="L8" i="106"/>
  <c r="L9" i="106"/>
  <c r="L10" i="106"/>
  <c r="L11" i="106"/>
  <c r="L12" i="106"/>
  <c r="L13" i="106"/>
  <c r="L14" i="106"/>
  <c r="L15" i="106"/>
  <c r="L16" i="106"/>
  <c r="L17" i="106"/>
  <c r="L18" i="106"/>
  <c r="L19" i="106"/>
  <c r="L20" i="106"/>
  <c r="L22" i="106"/>
  <c r="L23" i="106"/>
  <c r="L24" i="106"/>
  <c r="L25" i="106"/>
  <c r="L26" i="106"/>
  <c r="L27" i="106"/>
  <c r="L28" i="106"/>
  <c r="L29" i="106"/>
  <c r="L30" i="106"/>
  <c r="L31" i="106"/>
  <c r="L32" i="106"/>
  <c r="L33" i="106"/>
  <c r="L34" i="106"/>
  <c r="L35" i="106"/>
  <c r="L36" i="106"/>
  <c r="L37" i="106"/>
  <c r="L38" i="106"/>
  <c r="L39" i="106"/>
  <c r="L40" i="106"/>
  <c r="L41" i="106"/>
  <c r="L42" i="106"/>
  <c r="L43" i="106"/>
  <c r="L44" i="106"/>
  <c r="L45" i="106"/>
  <c r="L21" i="106"/>
  <c r="C36" i="125" l="1"/>
  <c r="C60" i="125"/>
  <c r="C59" i="125"/>
  <c r="C58" i="125"/>
  <c r="C57" i="125"/>
  <c r="C56" i="125"/>
  <c r="C55" i="125"/>
  <c r="C54" i="125"/>
  <c r="C53" i="125"/>
  <c r="C52" i="125"/>
  <c r="C51" i="125"/>
  <c r="C50" i="125"/>
  <c r="C49" i="125"/>
  <c r="C48" i="125"/>
  <c r="C47" i="125"/>
  <c r="C46" i="125"/>
  <c r="C45" i="125"/>
  <c r="C44" i="125"/>
  <c r="C43" i="125"/>
  <c r="C42" i="125"/>
  <c r="C41" i="125"/>
  <c r="C40" i="125"/>
  <c r="C39" i="125"/>
  <c r="C38" i="125"/>
  <c r="C37" i="125"/>
  <c r="C35" i="125"/>
  <c r="C34" i="125"/>
  <c r="C33" i="125"/>
  <c r="C32" i="125"/>
  <c r="C31" i="125"/>
  <c r="C30" i="125"/>
  <c r="C29" i="125"/>
  <c r="C28" i="125"/>
  <c r="C27" i="125"/>
  <c r="C26" i="125"/>
  <c r="C25" i="125"/>
  <c r="C24" i="125"/>
  <c r="C23" i="125"/>
  <c r="C22" i="125"/>
  <c r="C21" i="125"/>
  <c r="C20" i="125"/>
  <c r="C19" i="125"/>
  <c r="K3" i="106" l="1"/>
  <c r="J3" i="106"/>
  <c r="I3" i="106"/>
  <c r="H3" i="106"/>
  <c r="G3" i="106"/>
  <c r="F3" i="106"/>
  <c r="E3" i="106"/>
  <c r="D3" i="106"/>
  <c r="C3" i="106"/>
  <c r="B3" i="106"/>
  <c r="I2" i="104" a="1"/>
  <c r="I2" i="104" s="1"/>
  <c r="G10" i="104" l="1"/>
  <c r="G3" i="104"/>
  <c r="G11" i="104" l="1"/>
  <c r="G5" i="104"/>
  <c r="G4" i="104"/>
  <c r="G6" i="104" l="1"/>
  <c r="G7" i="104"/>
  <c r="G8" i="104" s="1"/>
  <c r="I13" i="104" l="1"/>
  <c r="I3" i="104"/>
  <c r="I4" i="104"/>
  <c r="I5" i="104"/>
  <c r="I6" i="104"/>
  <c r="I7" i="104"/>
  <c r="I8" i="104"/>
  <c r="I9" i="104"/>
  <c r="I10" i="104"/>
  <c r="HQ23" i="125" l="1"/>
  <c r="HN50" i="125"/>
  <c r="ID56" i="125"/>
  <c r="HE50" i="125"/>
  <c r="IK31" i="125"/>
  <c r="JH38" i="125"/>
  <c r="IF49" i="125"/>
  <c r="HE53" i="125"/>
  <c r="IG59" i="125"/>
  <c r="HH58" i="125"/>
  <c r="HO48" i="125"/>
  <c r="ID58" i="125"/>
  <c r="IE58" i="125"/>
  <c r="KK60" i="125"/>
  <c r="ID46" i="125"/>
  <c r="KI48" i="125"/>
  <c r="HH57" i="125"/>
  <c r="GD27" i="125"/>
  <c r="KO28" i="125"/>
  <c r="JM46" i="125"/>
  <c r="HB59" i="125"/>
  <c r="JJ44" i="125"/>
  <c r="KN55" i="125"/>
  <c r="JJ47" i="125"/>
  <c r="KI34" i="125"/>
  <c r="ID54" i="125"/>
  <c r="JK58" i="125"/>
  <c r="HE56" i="125"/>
  <c r="FZ52" i="125"/>
  <c r="JL52" i="125"/>
  <c r="JK51" i="125"/>
  <c r="HH46" i="125"/>
  <c r="KM54" i="125"/>
  <c r="IJ45" i="125"/>
  <c r="KH50" i="125"/>
  <c r="HF46" i="125"/>
  <c r="KJ48" i="125"/>
  <c r="I11" i="104"/>
  <c r="I12" i="104"/>
  <c r="ED58" i="125" l="1"/>
  <c r="GA37" i="125"/>
  <c r="KO21" i="125"/>
  <c r="IK21" i="125"/>
  <c r="JI45" i="125"/>
  <c r="IG34" i="125"/>
  <c r="GF26" i="125"/>
  <c r="HB25" i="125"/>
  <c r="HE42" i="125"/>
  <c r="JJ28" i="125"/>
  <c r="JM50" i="125"/>
  <c r="KK50" i="125"/>
  <c r="HE51" i="125"/>
  <c r="HO32" i="125"/>
  <c r="JI41" i="125"/>
  <c r="KI42" i="125"/>
  <c r="HH28" i="125"/>
  <c r="JK21" i="125"/>
  <c r="JM38" i="125"/>
  <c r="II34" i="125"/>
  <c r="IG48" i="125"/>
  <c r="HP60" i="125"/>
  <c r="JI27" i="125"/>
  <c r="KN38" i="125"/>
  <c r="ID25" i="125"/>
  <c r="KM29" i="125"/>
  <c r="HF35" i="125"/>
  <c r="II57" i="125"/>
  <c r="GB25" i="125"/>
  <c r="JI30" i="125"/>
  <c r="KM44" i="125"/>
  <c r="GC42" i="125"/>
  <c r="IE43" i="125"/>
  <c r="JH60" i="125"/>
  <c r="GG49" i="125"/>
  <c r="HP59" i="125"/>
  <c r="KL51" i="125"/>
  <c r="KJ37" i="125"/>
  <c r="IJ57" i="125"/>
  <c r="IF54" i="125"/>
  <c r="GE49" i="125"/>
  <c r="GB26" i="125"/>
  <c r="GD21" i="125"/>
  <c r="IH38" i="125"/>
  <c r="KI28" i="125"/>
  <c r="JI39" i="125"/>
  <c r="HN58" i="125"/>
  <c r="JK47" i="125"/>
  <c r="ET47" i="125" s="1"/>
  <c r="HG39" i="125"/>
  <c r="HN38" i="125"/>
  <c r="ID22" i="125"/>
  <c r="GE19" i="125"/>
  <c r="IH41" i="125"/>
  <c r="GA26" i="125"/>
  <c r="HE22" i="125"/>
  <c r="FZ56" i="125"/>
  <c r="IG45" i="125"/>
  <c r="JM55" i="125"/>
  <c r="KO59" i="125"/>
  <c r="JH29" i="125"/>
  <c r="KJ44" i="125"/>
  <c r="GF57" i="125"/>
  <c r="JJ48" i="125"/>
  <c r="II48" i="125"/>
  <c r="EF48" i="125" s="1"/>
  <c r="KK47" i="125"/>
  <c r="KK32" i="125"/>
  <c r="KK37" i="125"/>
  <c r="FG37" i="125" s="1"/>
  <c r="FZ24" i="125"/>
  <c r="GG56" i="125"/>
  <c r="GB55" i="125"/>
  <c r="HO53" i="125"/>
  <c r="HD47" i="125"/>
  <c r="IH48" i="125"/>
  <c r="KN57" i="125"/>
  <c r="IJ44" i="125"/>
  <c r="IF50" i="125"/>
  <c r="HI55" i="125"/>
  <c r="KJ54" i="125"/>
  <c r="JM57" i="125"/>
  <c r="JK54" i="125"/>
  <c r="JH56" i="125"/>
  <c r="IE51" i="125"/>
  <c r="IH44" i="125"/>
  <c r="HN25" i="125"/>
  <c r="HC60" i="125"/>
  <c r="KN53" i="125"/>
  <c r="JI56" i="125"/>
  <c r="JJ59" i="125"/>
  <c r="IK43" i="125"/>
  <c r="HN28" i="125"/>
  <c r="GD50" i="125"/>
  <c r="JJ60" i="125"/>
  <c r="HO54" i="125"/>
  <c r="IE30" i="125"/>
  <c r="IG54" i="125"/>
  <c r="HP45" i="125"/>
  <c r="HO39" i="125"/>
  <c r="HO21" i="125"/>
  <c r="HN42" i="125"/>
  <c r="KH34" i="125"/>
  <c r="FF34" i="125" s="1"/>
  <c r="ID43" i="125"/>
  <c r="KI35" i="125"/>
  <c r="GC57" i="125"/>
  <c r="DC57" i="125" s="1"/>
  <c r="HI36" i="125"/>
  <c r="KK25" i="125"/>
  <c r="II59" i="125"/>
  <c r="JI50" i="125"/>
  <c r="ES50" i="125" s="1"/>
  <c r="IK47" i="125"/>
  <c r="IE40" i="125"/>
  <c r="HO29" i="125"/>
  <c r="HH40" i="125"/>
  <c r="HI51" i="125"/>
  <c r="JG29" i="125"/>
  <c r="HQ37" i="125"/>
  <c r="KH19" i="125"/>
  <c r="HE41" i="125"/>
  <c r="GF39" i="125"/>
  <c r="GB23" i="125"/>
  <c r="GA23" i="125"/>
  <c r="DB23" i="125" s="1"/>
  <c r="KM34" i="125"/>
  <c r="GG55" i="125"/>
  <c r="GB37" i="125"/>
  <c r="HC22" i="125"/>
  <c r="FZ51" i="125"/>
  <c r="HE30" i="125"/>
  <c r="ID55" i="125"/>
  <c r="HG56" i="125"/>
  <c r="KO48" i="125"/>
  <c r="FI48" i="125" s="1"/>
  <c r="HQ28" i="125"/>
  <c r="HB48" i="125"/>
  <c r="HE25" i="125"/>
  <c r="JL56" i="125"/>
  <c r="KN48" i="125"/>
  <c r="II26" i="125"/>
  <c r="HI32" i="125"/>
  <c r="IE20" i="125"/>
  <c r="IK33" i="125"/>
  <c r="KK20" i="125"/>
  <c r="KJ20" i="125"/>
  <c r="IF44" i="125"/>
  <c r="HH52" i="125"/>
  <c r="HP39" i="125"/>
  <c r="IH50" i="125"/>
  <c r="JK35" i="125"/>
  <c r="KM36" i="125"/>
  <c r="HD42" i="125"/>
  <c r="KL28" i="125"/>
  <c r="JL60" i="125"/>
  <c r="IG60" i="125"/>
  <c r="JG38" i="125"/>
  <c r="KL30" i="125"/>
  <c r="ID28" i="125"/>
  <c r="HB56" i="125"/>
  <c r="HG59" i="125"/>
  <c r="HQ60" i="125"/>
  <c r="DW60" i="125" s="1"/>
  <c r="HI52" i="125"/>
  <c r="HE45" i="125"/>
  <c r="KO33" i="125"/>
  <c r="GB33" i="125"/>
  <c r="JL30" i="125"/>
  <c r="IF41" i="125"/>
  <c r="GE43" i="125"/>
  <c r="HE20" i="125"/>
  <c r="JG55" i="125"/>
  <c r="HC46" i="125"/>
  <c r="JM43" i="125"/>
  <c r="HH59" i="125"/>
  <c r="KJ59" i="125"/>
  <c r="HC47" i="125"/>
  <c r="HI57" i="125"/>
  <c r="DS57" i="125" s="1"/>
  <c r="KN40" i="125"/>
  <c r="GF27" i="125"/>
  <c r="ID50" i="125"/>
  <c r="KK57" i="125"/>
  <c r="JL54" i="125"/>
  <c r="ID51" i="125"/>
  <c r="KI46" i="125"/>
  <c r="JK34" i="125"/>
  <c r="GB44" i="125"/>
  <c r="HG57" i="125"/>
  <c r="JJ32" i="125"/>
  <c r="JG33" i="125"/>
  <c r="IF25" i="125"/>
  <c r="II37" i="125"/>
  <c r="JK20" i="125"/>
  <c r="HE54" i="125"/>
  <c r="KN28" i="125"/>
  <c r="FI28" i="125" s="1"/>
  <c r="GC44" i="125"/>
  <c r="KJ60" i="125"/>
  <c r="FG60" i="125" s="1"/>
  <c r="KO53" i="125"/>
  <c r="KK45" i="125"/>
  <c r="KM32" i="125"/>
  <c r="HQ50" i="125"/>
  <c r="IF22" i="125"/>
  <c r="GD25" i="125"/>
  <c r="KL57" i="125"/>
  <c r="HG58" i="125"/>
  <c r="HE55" i="125"/>
  <c r="HO42" i="125"/>
  <c r="KL34" i="125"/>
  <c r="IF36" i="125"/>
  <c r="GC49" i="125"/>
  <c r="KJ53" i="125"/>
  <c r="IE59" i="125"/>
  <c r="HH56" i="125"/>
  <c r="KM52" i="125"/>
  <c r="ID49" i="125"/>
  <c r="JF38" i="125"/>
  <c r="GB59" i="125"/>
  <c r="KH41" i="125"/>
  <c r="IF38" i="125"/>
  <c r="FZ50" i="125"/>
  <c r="IE39" i="125"/>
  <c r="JJ35" i="125"/>
  <c r="KO31" i="125"/>
  <c r="KL27" i="125"/>
  <c r="KI22" i="125"/>
  <c r="HO59" i="125"/>
  <c r="IK56" i="125"/>
  <c r="HQ36" i="125"/>
  <c r="GF38" i="125"/>
  <c r="JH50" i="125"/>
  <c r="II47" i="125"/>
  <c r="ID40" i="125"/>
  <c r="JF36" i="125"/>
  <c r="KO32" i="125"/>
  <c r="JF29" i="125"/>
  <c r="HQ25" i="125"/>
  <c r="HO25" i="125"/>
  <c r="GF21" i="125"/>
  <c r="GE21" i="125"/>
  <c r="ID42" i="125"/>
  <c r="KK24" i="125"/>
  <c r="KH26" i="125"/>
  <c r="GB56" i="125"/>
  <c r="GB21" i="125"/>
  <c r="GG27" i="125"/>
  <c r="GC27" i="125"/>
  <c r="KI31" i="125"/>
  <c r="KJ55" i="125"/>
  <c r="KK27" i="125"/>
  <c r="IH56" i="125"/>
  <c r="HG20" i="125"/>
  <c r="GE25" i="125"/>
  <c r="GE29" i="125"/>
  <c r="GC22" i="125"/>
  <c r="HC25" i="125"/>
  <c r="HC29" i="125"/>
  <c r="FZ22" i="125"/>
  <c r="GE26" i="125"/>
  <c r="GE30" i="125"/>
  <c r="GE34" i="125"/>
  <c r="GE38" i="125"/>
  <c r="GE42" i="125"/>
  <c r="IH19" i="125"/>
  <c r="KL20" i="125"/>
  <c r="JF22" i="125"/>
  <c r="IH37" i="125"/>
  <c r="KL38" i="125"/>
  <c r="JF40" i="125"/>
  <c r="GB28" i="125"/>
  <c r="HB36" i="125"/>
  <c r="GG41" i="125"/>
  <c r="GD52" i="125"/>
  <c r="IF21" i="125"/>
  <c r="JK26" i="125"/>
  <c r="KJ40" i="125"/>
  <c r="JJ42" i="125"/>
  <c r="KM45" i="125"/>
  <c r="JF47" i="125"/>
  <c r="GC24" i="125"/>
  <c r="HD32" i="125"/>
  <c r="GG37" i="125"/>
  <c r="GA47" i="125"/>
  <c r="GG58" i="125"/>
  <c r="JM19" i="125"/>
  <c r="JG28" i="125"/>
  <c r="KL33" i="125"/>
  <c r="IG39" i="125"/>
  <c r="HN41" i="125"/>
  <c r="HG51" i="125"/>
  <c r="ID60" i="125"/>
  <c r="HH25" i="125"/>
  <c r="GA39" i="125"/>
  <c r="FZ55" i="125"/>
  <c r="HB45" i="125"/>
  <c r="IF24" i="125"/>
  <c r="JM26" i="125"/>
  <c r="IJ36" i="125"/>
  <c r="HE48" i="125"/>
  <c r="IK50" i="125"/>
  <c r="JI54" i="125"/>
  <c r="HE58" i="125"/>
  <c r="FZ23" i="125"/>
  <c r="KJ25" i="125"/>
  <c r="KI32" i="125"/>
  <c r="IH39" i="125"/>
  <c r="HB30" i="125"/>
  <c r="KL25" i="125"/>
  <c r="IJ28" i="125"/>
  <c r="HO33" i="125"/>
  <c r="KN46" i="125"/>
  <c r="HQ49" i="125"/>
  <c r="HQ53" i="125"/>
  <c r="DW53" i="125" s="1"/>
  <c r="JH58" i="125"/>
  <c r="GE41" i="125"/>
  <c r="GC52" i="125"/>
  <c r="KK28" i="125"/>
  <c r="FG28" i="125" s="1"/>
  <c r="IF32" i="125"/>
  <c r="HF51" i="125"/>
  <c r="JJ53" i="125"/>
  <c r="KM58" i="125"/>
  <c r="KM25" i="125"/>
  <c r="HD35" i="125"/>
  <c r="HH30" i="125"/>
  <c r="GA53" i="125"/>
  <c r="DB53" i="125" s="1"/>
  <c r="GA51" i="125"/>
  <c r="DB51" i="125" s="1"/>
  <c r="GD57" i="125"/>
  <c r="IJ21" i="125"/>
  <c r="HE23" i="125"/>
  <c r="GF46" i="125"/>
  <c r="GG59" i="125"/>
  <c r="GB29" i="125"/>
  <c r="HF39" i="125"/>
  <c r="FZ53" i="125"/>
  <c r="IH33" i="125"/>
  <c r="HQ47" i="125"/>
  <c r="JG56" i="125"/>
  <c r="HI23" i="125"/>
  <c r="HH32" i="125"/>
  <c r="HC26" i="125"/>
  <c r="HC30" i="125"/>
  <c r="HC34" i="125"/>
  <c r="HC38" i="125"/>
  <c r="GA43" i="125"/>
  <c r="DB43" i="125" s="1"/>
  <c r="GE48" i="125"/>
  <c r="GE28" i="125"/>
  <c r="HC39" i="125"/>
  <c r="JJ21" i="125"/>
  <c r="KL26" i="125"/>
  <c r="ID32" i="125"/>
  <c r="KL35" i="125"/>
  <c r="ID41" i="125"/>
  <c r="KM42" i="125"/>
  <c r="HP51" i="125"/>
  <c r="GE20" i="125"/>
  <c r="GF25" i="125"/>
  <c r="HF29" i="125"/>
  <c r="IG25" i="125"/>
  <c r="HP31" i="125"/>
  <c r="KN34" i="125"/>
  <c r="KI36" i="125"/>
  <c r="IJ46" i="125"/>
  <c r="HP48" i="125"/>
  <c r="FZ31" i="125"/>
  <c r="GC46" i="125"/>
  <c r="GE52" i="125"/>
  <c r="KM19" i="125"/>
  <c r="JJ29" i="125"/>
  <c r="IJ50" i="125"/>
  <c r="HP52" i="125"/>
  <c r="HO57" i="125"/>
  <c r="KJ58" i="125"/>
  <c r="HI22" i="125"/>
  <c r="HI41" i="125"/>
  <c r="FZ48" i="125"/>
  <c r="GB54" i="125"/>
  <c r="JL22" i="125"/>
  <c r="KK29" i="125"/>
  <c r="JI32" i="125"/>
  <c r="IG35" i="125"/>
  <c r="KN37" i="125"/>
  <c r="JL40" i="125"/>
  <c r="HI43" i="125"/>
  <c r="IE48" i="125"/>
  <c r="JL50" i="125"/>
  <c r="HP57" i="125"/>
  <c r="GB27" i="125"/>
  <c r="GC23" i="125"/>
  <c r="GE35" i="125"/>
  <c r="GE40" i="125"/>
  <c r="GA46" i="125"/>
  <c r="IH25" i="125"/>
  <c r="HN27" i="125"/>
  <c r="JJ30" i="125"/>
  <c r="IH34" i="125"/>
  <c r="HN36" i="125"/>
  <c r="JJ39" i="125"/>
  <c r="HH43" i="125"/>
  <c r="II46" i="125"/>
  <c r="JJ49" i="125"/>
  <c r="HI34" i="125"/>
  <c r="GC45" i="125"/>
  <c r="GF51" i="125"/>
  <c r="JL19" i="125"/>
  <c r="JF21" i="125"/>
  <c r="II29" i="125"/>
  <c r="HQ35" i="125"/>
  <c r="KJ42" i="125"/>
  <c r="HB21" i="125"/>
  <c r="GC36" i="125"/>
  <c r="HD40" i="125"/>
  <c r="GC53" i="125"/>
  <c r="GE59" i="125"/>
  <c r="DD59" i="125" s="1"/>
  <c r="HP20" i="125"/>
  <c r="KO23" i="125"/>
  <c r="KI25" i="125"/>
  <c r="JL33" i="125"/>
  <c r="JF35" i="125"/>
  <c r="JM37" i="125"/>
  <c r="JG39" i="125"/>
  <c r="IH43" i="125"/>
  <c r="HN45" i="125"/>
  <c r="KK46" i="125"/>
  <c r="ID52" i="125"/>
  <c r="JI55" i="125"/>
  <c r="HE59" i="125"/>
  <c r="GD28" i="125"/>
  <c r="HE32" i="125"/>
  <c r="HB58" i="125"/>
  <c r="HQ38" i="125"/>
  <c r="II43" i="125"/>
  <c r="KO45" i="125"/>
  <c r="KL50" i="125"/>
  <c r="IJ53" i="125"/>
  <c r="KK58" i="125"/>
  <c r="GD23" i="125"/>
  <c r="HC28" i="125"/>
  <c r="DP28" i="125" s="1"/>
  <c r="GE54" i="125"/>
  <c r="KH21" i="125"/>
  <c r="KH30" i="125"/>
  <c r="KH49" i="125"/>
  <c r="HH20" i="125"/>
  <c r="HF25" i="125"/>
  <c r="GB40" i="125"/>
  <c r="GF58" i="125"/>
  <c r="JM23" i="125"/>
  <c r="JH25" i="125"/>
  <c r="IJ33" i="125"/>
  <c r="IE35" i="125"/>
  <c r="IF39" i="125"/>
  <c r="HF43" i="125"/>
  <c r="JJ46" i="125"/>
  <c r="GF22" i="125"/>
  <c r="FZ27" i="125"/>
  <c r="KJ29" i="125"/>
  <c r="HG47" i="125"/>
  <c r="JJ50" i="125"/>
  <c r="HQ59" i="125"/>
  <c r="HH37" i="125"/>
  <c r="HN19" i="125"/>
  <c r="KL22" i="125"/>
  <c r="IJ25" i="125"/>
  <c r="JG35" i="125"/>
  <c r="ER35" i="125" s="1"/>
  <c r="KL40" i="125"/>
  <c r="HH51" i="125"/>
  <c r="HF59" i="125"/>
  <c r="GF28" i="125"/>
  <c r="GB35" i="125"/>
  <c r="HQ27" i="125"/>
  <c r="HF40" i="125"/>
  <c r="FZ43" i="125"/>
  <c r="GB52" i="125"/>
  <c r="HB47" i="125"/>
  <c r="IG29" i="125"/>
  <c r="KH31" i="125"/>
  <c r="JK39" i="125"/>
  <c r="HQ42" i="125"/>
  <c r="HN47" i="125"/>
  <c r="JH19" i="125"/>
  <c r="KO22" i="125"/>
  <c r="ID37" i="125"/>
  <c r="JI40" i="125"/>
  <c r="IE47" i="125"/>
  <c r="HO60" i="125"/>
  <c r="GG23" i="125"/>
  <c r="GF48" i="125"/>
  <c r="GA57" i="125"/>
  <c r="JM22" i="125"/>
  <c r="HE21" i="125"/>
  <c r="GB57" i="125"/>
  <c r="FZ30" i="125"/>
  <c r="GC56" i="125"/>
  <c r="HE39" i="125"/>
  <c r="KJ24" i="125"/>
  <c r="HH19" i="125"/>
  <c r="HE31" i="125"/>
  <c r="HO26" i="125"/>
  <c r="JF32" i="125"/>
  <c r="HI42" i="125"/>
  <c r="KN44" i="125"/>
  <c r="JG50" i="125"/>
  <c r="HP53" i="125"/>
  <c r="KH57" i="125"/>
  <c r="JL31" i="125"/>
  <c r="KH37" i="125"/>
  <c r="KM43" i="125"/>
  <c r="JM31" i="125"/>
  <c r="KI37" i="125"/>
  <c r="KO43" i="125"/>
  <c r="IH52" i="125"/>
  <c r="JG36" i="125"/>
  <c r="KN60" i="125"/>
  <c r="GD48" i="125"/>
  <c r="KK19" i="125"/>
  <c r="KN31" i="125"/>
  <c r="HO35" i="125"/>
  <c r="II41" i="125"/>
  <c r="JI28" i="125"/>
  <c r="KO37" i="125"/>
  <c r="HP41" i="125"/>
  <c r="HF44" i="125"/>
  <c r="HH27" i="125"/>
  <c r="II28" i="125"/>
  <c r="JI34" i="125"/>
  <c r="HP23" i="125"/>
  <c r="DW23" i="125" s="1"/>
  <c r="IF31" i="125"/>
  <c r="KJ50" i="125"/>
  <c r="KI53" i="125"/>
  <c r="GA60" i="125"/>
  <c r="DB60" i="125" s="1"/>
  <c r="HQ46" i="125"/>
  <c r="HD55" i="125"/>
  <c r="IE22" i="125"/>
  <c r="KN42" i="125"/>
  <c r="HP47" i="125"/>
  <c r="IE56" i="125"/>
  <c r="ED56" i="125" s="1"/>
  <c r="KH58" i="125"/>
  <c r="KO60" i="125"/>
  <c r="KI52" i="125"/>
  <c r="HO28" i="125"/>
  <c r="II49" i="125"/>
  <c r="GC33" i="125"/>
  <c r="DC33" i="125" s="1"/>
  <c r="HP37" i="125"/>
  <c r="IG56" i="125"/>
  <c r="KN58" i="125"/>
  <c r="HH60" i="125"/>
  <c r="II58" i="125"/>
  <c r="IF51" i="125"/>
  <c r="KM57" i="125"/>
  <c r="HB29" i="125"/>
  <c r="JI42" i="125"/>
  <c r="KH46" i="125"/>
  <c r="HP56" i="125"/>
  <c r="JI22" i="125"/>
  <c r="IE37" i="125"/>
  <c r="ED37" i="125" s="1"/>
  <c r="JI59" i="125"/>
  <c r="HC35" i="125"/>
  <c r="HC40" i="125"/>
  <c r="DP40" i="125" s="1"/>
  <c r="GE60" i="125"/>
  <c r="ID20" i="125"/>
  <c r="JF25" i="125"/>
  <c r="ID29" i="125"/>
  <c r="JF34" i="125"/>
  <c r="KH39" i="125"/>
  <c r="IF43" i="125"/>
  <c r="KO44" i="125"/>
  <c r="JG46" i="125"/>
  <c r="IK48" i="125"/>
  <c r="HC50" i="125"/>
  <c r="JL51" i="125"/>
  <c r="HI30" i="125"/>
  <c r="GB46" i="125"/>
  <c r="KL19" i="125"/>
  <c r="JI29" i="125"/>
  <c r="ES29" i="125" s="1"/>
  <c r="GC32" i="125"/>
  <c r="HD36" i="125"/>
  <c r="HH41" i="125"/>
  <c r="GA54" i="125"/>
  <c r="GC60" i="125"/>
  <c r="IK22" i="125"/>
  <c r="IE24" i="125"/>
  <c r="HO34" i="125"/>
  <c r="KM37" i="125"/>
  <c r="JH43" i="125"/>
  <c r="IJ54" i="125"/>
  <c r="JK57" i="125"/>
  <c r="KL60" i="125"/>
  <c r="FZ19" i="125"/>
  <c r="GD24" i="125"/>
  <c r="HE28" i="125"/>
  <c r="KI43" i="125"/>
  <c r="JH53" i="125"/>
  <c r="KH55" i="125"/>
  <c r="GE24" i="125"/>
  <c r="HD41" i="125"/>
  <c r="GA49" i="125"/>
  <c r="HB43" i="125"/>
  <c r="IH22" i="125"/>
  <c r="HN24" i="125"/>
  <c r="IH31" i="125"/>
  <c r="HN33" i="125"/>
  <c r="JJ36" i="125"/>
  <c r="KL41" i="125"/>
  <c r="IH45" i="125"/>
  <c r="JI48" i="125"/>
  <c r="KJ51" i="125"/>
  <c r="GE22" i="125"/>
  <c r="HI26" i="125"/>
  <c r="HQ24" i="125"/>
  <c r="KO27" i="125"/>
  <c r="KI29" i="125"/>
  <c r="KK33" i="125"/>
  <c r="JM41" i="125"/>
  <c r="HF47" i="125"/>
  <c r="GC28" i="125"/>
  <c r="GG33" i="125"/>
  <c r="HG37" i="125"/>
  <c r="HB44" i="125"/>
  <c r="JK22" i="125"/>
  <c r="II36" i="125"/>
  <c r="KH43" i="125"/>
  <c r="JH54" i="125"/>
  <c r="KI57" i="125"/>
  <c r="HC19" i="125"/>
  <c r="HE24" i="125"/>
  <c r="KO30" i="125"/>
  <c r="JM33" i="125"/>
  <c r="JK36" i="125"/>
  <c r="IE44" i="125"/>
  <c r="JL46" i="125"/>
  <c r="FK46" i="125" s="1"/>
  <c r="HO49" i="125"/>
  <c r="JH51" i="125"/>
  <c r="HO56" i="125"/>
  <c r="GC19" i="125"/>
  <c r="HC31" i="125"/>
  <c r="HC36" i="125"/>
  <c r="HB55" i="125"/>
  <c r="KH27" i="125"/>
  <c r="IH40" i="125"/>
  <c r="HG42" i="125"/>
  <c r="HE52" i="125"/>
  <c r="GB32" i="125"/>
  <c r="GF37" i="125"/>
  <c r="HG41" i="125"/>
  <c r="FZ54" i="125"/>
  <c r="GB60" i="125"/>
  <c r="IJ22" i="125"/>
  <c r="ID24" i="125"/>
  <c r="HN34" i="125"/>
  <c r="KL37" i="125"/>
  <c r="JG43" i="125"/>
  <c r="HD28" i="125"/>
  <c r="HB57" i="125"/>
  <c r="JL26" i="125"/>
  <c r="JH32" i="125"/>
  <c r="IK40" i="125"/>
  <c r="HD44" i="125"/>
  <c r="JG47" i="125"/>
  <c r="IG51" i="125"/>
  <c r="HD58" i="125"/>
  <c r="JM59" i="125"/>
  <c r="HH29" i="125"/>
  <c r="GA35" i="125"/>
  <c r="GF45" i="125"/>
  <c r="JH21" i="125"/>
  <c r="JH28" i="125"/>
  <c r="IE31" i="125"/>
  <c r="HP34" i="125"/>
  <c r="KL46" i="125"/>
  <c r="KH51" i="125"/>
  <c r="KJ57" i="125"/>
  <c r="HC23" i="125"/>
  <c r="GE36" i="125"/>
  <c r="KL32" i="125"/>
  <c r="HO50" i="125"/>
  <c r="DV50" i="125" s="1"/>
  <c r="HB40" i="125"/>
  <c r="GB53" i="125"/>
  <c r="HO20" i="125"/>
  <c r="KN23" i="125"/>
  <c r="JF39" i="125"/>
  <c r="IG43" i="125"/>
  <c r="KJ46" i="125"/>
  <c r="HP38" i="125"/>
  <c r="KO41" i="125"/>
  <c r="HN56" i="125"/>
  <c r="HE44" i="125"/>
  <c r="JL57" i="125"/>
  <c r="KM60" i="125"/>
  <c r="GA21" i="125"/>
  <c r="HI29" i="125"/>
  <c r="HO30" i="125"/>
  <c r="DV30" i="125" s="1"/>
  <c r="GB34" i="125"/>
  <c r="KN21" i="125"/>
  <c r="IG30" i="125"/>
  <c r="HC24" i="125"/>
  <c r="GE37" i="125"/>
  <c r="ID26" i="125"/>
  <c r="KH36" i="125"/>
  <c r="KN43" i="125"/>
  <c r="HG22" i="125"/>
  <c r="HB32" i="125"/>
  <c r="IE28" i="125"/>
  <c r="ED28" i="125" s="1"/>
  <c r="IG32" i="125"/>
  <c r="EE32" i="125" s="1"/>
  <c r="IF47" i="125"/>
  <c r="GG29" i="125"/>
  <c r="DE29" i="125" s="1"/>
  <c r="KK22" i="125"/>
  <c r="KM26" i="125"/>
  <c r="IK42" i="125"/>
  <c r="KN45" i="125"/>
  <c r="GD40" i="125"/>
  <c r="JH39" i="125"/>
  <c r="JF44" i="125"/>
  <c r="IK54" i="125"/>
  <c r="HQ58" i="125"/>
  <c r="HD21" i="125"/>
  <c r="HI37" i="125"/>
  <c r="GE46" i="125"/>
  <c r="IE38" i="125"/>
  <c r="HB39" i="125"/>
  <c r="HG26" i="125"/>
  <c r="GG42" i="125"/>
  <c r="KL24" i="125"/>
  <c r="IK44" i="125"/>
  <c r="EG44" i="125" s="1"/>
  <c r="ID47" i="125"/>
  <c r="KH60" i="125"/>
  <c r="HH26" i="125"/>
  <c r="HC37" i="125"/>
  <c r="KL29" i="125"/>
  <c r="HI44" i="125"/>
  <c r="IJ47" i="125"/>
  <c r="JK50" i="125"/>
  <c r="GF33" i="125"/>
  <c r="IH36" i="125"/>
  <c r="HB19" i="125"/>
  <c r="FZ39" i="125"/>
  <c r="HN23" i="125"/>
  <c r="HP27" i="125"/>
  <c r="KN30" i="125"/>
  <c r="II53" i="125"/>
  <c r="JJ56" i="125"/>
  <c r="KK59" i="125"/>
  <c r="FZ21" i="125"/>
  <c r="GA31" i="125"/>
  <c r="GF52" i="125"/>
  <c r="KN19" i="125"/>
  <c r="GB31" i="125"/>
  <c r="GC47" i="125"/>
  <c r="DC47" i="125" s="1"/>
  <c r="GF24" i="125"/>
  <c r="FZ41" i="125"/>
  <c r="GF35" i="125"/>
  <c r="DG35" i="125" s="1"/>
  <c r="GG54" i="125"/>
  <c r="JG19" i="125"/>
  <c r="KJ27" i="125"/>
  <c r="GE27" i="125"/>
  <c r="DD27" i="125" s="1"/>
  <c r="HN30" i="125"/>
  <c r="JJ33" i="125"/>
  <c r="GB24" i="125"/>
  <c r="GG43" i="125"/>
  <c r="JG32" i="125"/>
  <c r="IJ40" i="125"/>
  <c r="HC44" i="125"/>
  <c r="GF20" i="125"/>
  <c r="HG29" i="125"/>
  <c r="HQ31" i="125"/>
  <c r="KO34" i="125"/>
  <c r="JK42" i="125"/>
  <c r="IK46" i="125"/>
  <c r="KN49" i="125"/>
  <c r="HF60" i="125"/>
  <c r="HC21" i="125"/>
  <c r="DP21" i="125" s="1"/>
  <c r="HE40" i="125"/>
  <c r="HQ20" i="125"/>
  <c r="IK29" i="125"/>
  <c r="KO49" i="125"/>
  <c r="FI49" i="125" s="1"/>
  <c r="HB23" i="125"/>
  <c r="HB31" i="125"/>
  <c r="GB39" i="125"/>
  <c r="GD60" i="125"/>
  <c r="KI39" i="125"/>
  <c r="GB20" i="125"/>
  <c r="FZ28" i="125"/>
  <c r="GA45" i="125"/>
  <c r="HP28" i="125"/>
  <c r="HN31" i="125"/>
  <c r="JM36" i="125"/>
  <c r="IH42" i="125"/>
  <c r="GE39" i="125"/>
  <c r="GE51" i="125"/>
  <c r="JF19" i="125"/>
  <c r="HC27" i="125"/>
  <c r="GA52" i="125"/>
  <c r="DB52" i="125" s="1"/>
  <c r="ID23" i="125"/>
  <c r="KH33" i="125"/>
  <c r="JF37" i="125"/>
  <c r="HD51" i="125"/>
  <c r="HB24" i="125"/>
  <c r="GE44" i="125"/>
  <c r="JJ40" i="125"/>
  <c r="HC48" i="125"/>
  <c r="HI20" i="125"/>
  <c r="DS20" i="125" s="1"/>
  <c r="GC40" i="125"/>
  <c r="IF35" i="125"/>
  <c r="HG43" i="125"/>
  <c r="JK46" i="125"/>
  <c r="HC57" i="125"/>
  <c r="GD32" i="125"/>
  <c r="HN55" i="125"/>
  <c r="JM58" i="125"/>
  <c r="HF24" i="125"/>
  <c r="HF32" i="125"/>
  <c r="GF40" i="125"/>
  <c r="HO41" i="125"/>
  <c r="JJ55" i="125"/>
  <c r="HF28" i="125"/>
  <c r="HG21" i="125"/>
  <c r="HD37" i="125"/>
  <c r="GD56" i="125"/>
  <c r="KN22" i="125"/>
  <c r="IE34" i="125"/>
  <c r="KH42" i="125"/>
  <c r="HG48" i="125"/>
  <c r="HO55" i="125"/>
  <c r="IK59" i="125"/>
  <c r="HC32" i="125"/>
  <c r="GE57" i="125"/>
  <c r="DD57" i="125" s="1"/>
  <c r="IG44" i="125"/>
  <c r="FZ47" i="125"/>
  <c r="HI46" i="125"/>
  <c r="DS46" i="125" s="1"/>
  <c r="GG25" i="125"/>
  <c r="KH32" i="125"/>
  <c r="HP58" i="125"/>
  <c r="GG22" i="125"/>
  <c r="JJ25" i="125"/>
  <c r="HD52" i="125"/>
  <c r="GE33" i="125"/>
  <c r="GA58" i="125"/>
  <c r="KH24" i="125"/>
  <c r="JZ38" i="125"/>
  <c r="HB28" i="125"/>
  <c r="KK26" i="125"/>
  <c r="GF44" i="125"/>
  <c r="JI25" i="125"/>
  <c r="HE36" i="125"/>
  <c r="ID59" i="125"/>
  <c r="GG52" i="125"/>
  <c r="KH28" i="125"/>
  <c r="HF31" i="125"/>
  <c r="GF47" i="125"/>
  <c r="KK23" i="125"/>
  <c r="HP29" i="125"/>
  <c r="IE33" i="125"/>
  <c r="IK51" i="125"/>
  <c r="KN56" i="125"/>
  <c r="GB45" i="125"/>
  <c r="GB58" i="125"/>
  <c r="KL44" i="125"/>
  <c r="JH48" i="125"/>
  <c r="HG52" i="125"/>
  <c r="DR52" i="125" s="1"/>
  <c r="HC58" i="125"/>
  <c r="HG31" i="125"/>
  <c r="HO31" i="125"/>
  <c r="DV31" i="125" s="1"/>
  <c r="FZ26" i="125"/>
  <c r="JI19" i="125"/>
  <c r="HG35" i="125"/>
  <c r="FZ44" i="125"/>
  <c r="HN20" i="125"/>
  <c r="KM27" i="125"/>
  <c r="HD38" i="125"/>
  <c r="HB51" i="125"/>
  <c r="IG23" i="125"/>
  <c r="HC33" i="125"/>
  <c r="HN39" i="125"/>
  <c r="JF45" i="125"/>
  <c r="KI50" i="125"/>
  <c r="FF50" i="125" s="1"/>
  <c r="GF29" i="125"/>
  <c r="HO27" i="125"/>
  <c r="KN41" i="125"/>
  <c r="HG25" i="125"/>
  <c r="JK40" i="125"/>
  <c r="IG47" i="125"/>
  <c r="HC52" i="125"/>
  <c r="GF59" i="125"/>
  <c r="DG59" i="125" s="1"/>
  <c r="KL42" i="125"/>
  <c r="HF36" i="125"/>
  <c r="GC20" i="125"/>
  <c r="GD19" i="125"/>
  <c r="DE19" i="125" s="1"/>
  <c r="HN21" i="125"/>
  <c r="GB36" i="125"/>
  <c r="GG50" i="125"/>
  <c r="JH36" i="125"/>
  <c r="IJ42" i="125"/>
  <c r="HG33" i="125"/>
  <c r="GG51" i="125"/>
  <c r="JG21" i="125"/>
  <c r="HQ48" i="125"/>
  <c r="GA27" i="125"/>
  <c r="DB27" i="125" s="1"/>
  <c r="GD46" i="125"/>
  <c r="IH21" i="125"/>
  <c r="ID27" i="125"/>
  <c r="HH47" i="125"/>
  <c r="IH28" i="125"/>
  <c r="ID35" i="125"/>
  <c r="KJ22" i="125"/>
  <c r="JL37" i="125"/>
  <c r="JI36" i="125"/>
  <c r="KK42" i="125"/>
  <c r="ID48" i="125"/>
  <c r="JK29" i="125"/>
  <c r="IH47" i="125"/>
  <c r="HC56" i="125"/>
  <c r="IE60" i="125"/>
  <c r="HD19" i="125"/>
  <c r="EE19" i="125" s="1"/>
  <c r="IE42" i="125"/>
  <c r="JH47" i="125"/>
  <c r="HF37" i="125"/>
  <c r="GD59" i="125"/>
  <c r="JM30" i="125"/>
  <c r="HO38" i="125"/>
  <c r="DV38" i="125" s="1"/>
  <c r="HP44" i="125"/>
  <c r="JM49" i="125"/>
  <c r="JA23" i="125"/>
  <c r="IJ29" i="125"/>
  <c r="GB47" i="125"/>
  <c r="KI21" i="125"/>
  <c r="GC21" i="125"/>
  <c r="GG20" i="125"/>
  <c r="GE45" i="125"/>
  <c r="JF28" i="125"/>
  <c r="JM52" i="125"/>
  <c r="FK52" i="125" s="1"/>
  <c r="FZ35" i="125"/>
  <c r="KJ36" i="125"/>
  <c r="HQ44" i="125"/>
  <c r="HH33" i="125"/>
  <c r="JI47" i="125"/>
  <c r="FH47" i="125" s="1"/>
  <c r="JK56" i="125"/>
  <c r="GE31" i="125"/>
  <c r="GA55" i="125"/>
  <c r="KL23" i="125"/>
  <c r="HV31" i="125"/>
  <c r="JJ27" i="125"/>
  <c r="JJ22" i="125"/>
  <c r="HH22" i="125"/>
  <c r="HG60" i="125"/>
  <c r="IG28" i="125"/>
  <c r="JI43" i="125"/>
  <c r="ES43" i="125" s="1"/>
  <c r="GA50" i="125"/>
  <c r="KN20" i="125"/>
  <c r="HN32" i="125"/>
  <c r="JH20" i="125"/>
  <c r="HP33" i="125"/>
  <c r="JK37" i="125"/>
  <c r="JY41" i="125"/>
  <c r="HD53" i="125"/>
  <c r="DQ53" i="125" s="1"/>
  <c r="JM56" i="125"/>
  <c r="JI21" i="125"/>
  <c r="HH38" i="125"/>
  <c r="KM23" i="125"/>
  <c r="JM35" i="125"/>
  <c r="KO46" i="125"/>
  <c r="GB19" i="125"/>
  <c r="HF20" i="125"/>
  <c r="GC38" i="125"/>
  <c r="HH35" i="125"/>
  <c r="HP25" i="125"/>
  <c r="KM22" i="125"/>
  <c r="HF23" i="125"/>
  <c r="GD37" i="125"/>
  <c r="KK35" i="125"/>
  <c r="FG35" i="125" s="1"/>
  <c r="KK48" i="125"/>
  <c r="FG48" i="125" s="1"/>
  <c r="JG54" i="125"/>
  <c r="GF30" i="125"/>
  <c r="KH25" i="125"/>
  <c r="JG51" i="125"/>
  <c r="HO45" i="125"/>
  <c r="GA19" i="125"/>
  <c r="GE53" i="125"/>
  <c r="KI26" i="125"/>
  <c r="FF26" i="125" s="1"/>
  <c r="IE32" i="125"/>
  <c r="JH40" i="125"/>
  <c r="JF60" i="125"/>
  <c r="GA28" i="125"/>
  <c r="GA40" i="125"/>
  <c r="KO20" i="125"/>
  <c r="FI20" i="125" s="1"/>
  <c r="KM24" i="125"/>
  <c r="IH29" i="125"/>
  <c r="II42" i="125"/>
  <c r="HE46" i="125"/>
  <c r="KI49" i="125"/>
  <c r="IF53" i="125"/>
  <c r="KO56" i="125"/>
  <c r="II56" i="125"/>
  <c r="GG28" i="125"/>
  <c r="HG36" i="125"/>
  <c r="DR36" i="125" s="1"/>
  <c r="GC58" i="125"/>
  <c r="HE29" i="125"/>
  <c r="IC21" i="125"/>
  <c r="GF53" i="125"/>
  <c r="KM20" i="125"/>
  <c r="JM25" i="125"/>
  <c r="FZ29" i="125"/>
  <c r="HB50" i="125"/>
  <c r="GA29" i="125"/>
  <c r="DB29" i="125" s="1"/>
  <c r="JI23" i="125"/>
  <c r="GD38" i="125"/>
  <c r="GF54" i="125"/>
  <c r="DG54" i="125" s="1"/>
  <c r="HG46" i="125"/>
  <c r="DR46" i="125" s="1"/>
  <c r="HP49" i="125"/>
  <c r="JY54" i="125"/>
  <c r="IH57" i="125"/>
  <c r="KH59" i="125"/>
  <c r="GF31" i="125"/>
  <c r="GE32" i="125"/>
  <c r="JF31" i="125"/>
  <c r="HF33" i="125"/>
  <c r="IK26" i="125"/>
  <c r="HD24" i="125"/>
  <c r="IG21" i="125"/>
  <c r="EE21" i="125" s="1"/>
  <c r="JG53" i="125"/>
  <c r="JF24" i="125"/>
  <c r="HE19" i="125"/>
  <c r="EF19" i="125" s="1"/>
  <c r="II32" i="125"/>
  <c r="GE23" i="125"/>
  <c r="KK44" i="125"/>
  <c r="FG44" i="125" s="1"/>
  <c r="JG48" i="125"/>
  <c r="HF52" i="125"/>
  <c r="KH29" i="125"/>
  <c r="IF34" i="125"/>
  <c r="JB42" i="125"/>
  <c r="KL53" i="125"/>
  <c r="GB43" i="125"/>
  <c r="HS25" i="125"/>
  <c r="HH48" i="125"/>
  <c r="FZ38" i="125"/>
  <c r="GD22" i="125"/>
  <c r="GG39" i="125"/>
  <c r="GD26" i="125"/>
  <c r="GD54" i="125"/>
  <c r="IE21" i="125"/>
  <c r="ED21" i="125" s="1"/>
  <c r="GA30" i="125"/>
  <c r="HP19" i="125"/>
  <c r="KI23" i="125"/>
  <c r="HF38" i="125"/>
  <c r="JL36" i="125"/>
  <c r="KN39" i="125"/>
  <c r="IJ49" i="125"/>
  <c r="IM52" i="125"/>
  <c r="KO54" i="125"/>
  <c r="HI60" i="125"/>
  <c r="HN49" i="125"/>
  <c r="KI47" i="125"/>
  <c r="FF47" i="125" s="1"/>
  <c r="KM33" i="125"/>
  <c r="HG38" i="125"/>
  <c r="II27" i="125"/>
  <c r="JO32" i="125"/>
  <c r="ID45" i="125"/>
  <c r="IJ52" i="125"/>
  <c r="GD29" i="125"/>
  <c r="GE56" i="125"/>
  <c r="DD56" i="125" s="1"/>
  <c r="IO21" i="125"/>
  <c r="HI54" i="125"/>
  <c r="JG22" i="125"/>
  <c r="JK38" i="125"/>
  <c r="ET38" i="125" s="1"/>
  <c r="HC20" i="125"/>
  <c r="GB48" i="125"/>
  <c r="HB22" i="125"/>
  <c r="GF50" i="125"/>
  <c r="GF60" i="125"/>
  <c r="JM21" i="125"/>
  <c r="JK24" i="125"/>
  <c r="HE26" i="125"/>
  <c r="HH39" i="125"/>
  <c r="GF55" i="125"/>
  <c r="HV26" i="125"/>
  <c r="GD47" i="125"/>
  <c r="IK19" i="125"/>
  <c r="HF30" i="125"/>
  <c r="GE47" i="125"/>
  <c r="IG24" i="125"/>
  <c r="JF49" i="125"/>
  <c r="JG52" i="125"/>
  <c r="GA20" i="125"/>
  <c r="HG32" i="125"/>
  <c r="HC41" i="125"/>
  <c r="JF27" i="125"/>
  <c r="JL44" i="125"/>
  <c r="JG27" i="125"/>
  <c r="ER27" i="125" s="1"/>
  <c r="JM44" i="125"/>
  <c r="HE33" i="125"/>
  <c r="JF26" i="125"/>
  <c r="JK30" i="125"/>
  <c r="ET30" i="125" s="1"/>
  <c r="HO58" i="125"/>
  <c r="FZ34" i="125"/>
  <c r="JG26" i="125"/>
  <c r="HG27" i="125"/>
  <c r="GG48" i="125"/>
  <c r="JG25" i="125"/>
  <c r="JM29" i="125"/>
  <c r="HE43" i="125"/>
  <c r="GA25" i="125"/>
  <c r="GA44" i="125"/>
  <c r="JJ19" i="125"/>
  <c r="KN24" i="125"/>
  <c r="KJ35" i="125"/>
  <c r="II39" i="125"/>
  <c r="JG42" i="125"/>
  <c r="ID30" i="125"/>
  <c r="JM51" i="125"/>
  <c r="JF57" i="125"/>
  <c r="JL55" i="125"/>
  <c r="JM28" i="125"/>
  <c r="FK28" i="125" s="1"/>
  <c r="KO35" i="125"/>
  <c r="HQ51" i="125"/>
  <c r="HQ57" i="125"/>
  <c r="GG60" i="125"/>
  <c r="DE60" i="125" s="1"/>
  <c r="IT42" i="125"/>
  <c r="IH54" i="125"/>
  <c r="IE36" i="125"/>
  <c r="KK49" i="125"/>
  <c r="KI58" i="125"/>
  <c r="HR54" i="125"/>
  <c r="HE60" i="125"/>
  <c r="GA22" i="125"/>
  <c r="IJ38" i="125"/>
  <c r="KH52" i="125"/>
  <c r="GC41" i="125"/>
  <c r="JH31" i="125"/>
  <c r="JO44" i="125"/>
  <c r="JF53" i="125"/>
  <c r="GC55" i="125"/>
  <c r="HD43" i="125"/>
  <c r="IP54" i="125"/>
  <c r="HQ26" i="125"/>
  <c r="KJ39" i="125"/>
  <c r="KJ43" i="125"/>
  <c r="KH54" i="125"/>
  <c r="JG31" i="125"/>
  <c r="HQ55" i="125"/>
  <c r="KJ56" i="125"/>
  <c r="HI27" i="125"/>
  <c r="IG50" i="125"/>
  <c r="KM35" i="125"/>
  <c r="JM53" i="125"/>
  <c r="KL54" i="125"/>
  <c r="HP43" i="125"/>
  <c r="KK54" i="125"/>
  <c r="FG54" i="125" s="1"/>
  <c r="GF41" i="125"/>
  <c r="DG41" i="125" s="1"/>
  <c r="HI38" i="125"/>
  <c r="IK55" i="125"/>
  <c r="GD36" i="125"/>
  <c r="KN26" i="125"/>
  <c r="HI25" i="125"/>
  <c r="HB27" i="125"/>
  <c r="HQ52" i="125"/>
  <c r="DW52" i="125" s="1"/>
  <c r="JM45" i="125"/>
  <c r="II25" i="125"/>
  <c r="KK40" i="125"/>
  <c r="KH56" i="125"/>
  <c r="GG44" i="125"/>
  <c r="DE44" i="125" s="1"/>
  <c r="GA48" i="125"/>
  <c r="DB48" i="125" s="1"/>
  <c r="FZ40" i="125"/>
  <c r="FZ58" i="125"/>
  <c r="IK23" i="125"/>
  <c r="KJ28" i="125"/>
  <c r="JH41" i="125"/>
  <c r="IG49" i="125"/>
  <c r="EE49" i="125" s="1"/>
  <c r="HC53" i="125"/>
  <c r="KI55" i="125"/>
  <c r="GD20" i="125"/>
  <c r="GM44" i="125"/>
  <c r="KJ26" i="125"/>
  <c r="KI30" i="125"/>
  <c r="HO47" i="125"/>
  <c r="DV47" i="125" s="1"/>
  <c r="HQ29" i="125"/>
  <c r="HG50" i="125"/>
  <c r="HI21" i="125"/>
  <c r="HB49" i="125"/>
  <c r="HG23" i="125"/>
  <c r="GD33" i="125"/>
  <c r="HO19" i="125"/>
  <c r="HF19" i="125"/>
  <c r="HG19" i="125"/>
  <c r="KO26" i="125"/>
  <c r="IK37" i="125"/>
  <c r="KM46" i="125"/>
  <c r="KO52" i="125"/>
  <c r="FI52" i="125" s="1"/>
  <c r="GB22" i="125"/>
  <c r="IT37" i="125"/>
  <c r="KM30" i="125"/>
  <c r="IF28" i="125"/>
  <c r="ID44" i="125"/>
  <c r="HD25" i="125"/>
  <c r="HD46" i="125"/>
  <c r="IE53" i="125"/>
  <c r="HF56" i="125"/>
  <c r="KL58" i="125"/>
  <c r="HB20" i="125"/>
  <c r="FZ33" i="125"/>
  <c r="II31" i="125"/>
  <c r="JL39" i="125"/>
  <c r="JL43" i="125"/>
  <c r="IG58" i="125"/>
  <c r="KB40" i="125"/>
  <c r="HD23" i="125"/>
  <c r="HH31" i="125"/>
  <c r="GG40" i="125"/>
  <c r="GC50" i="125"/>
  <c r="DC50" i="125" s="1"/>
  <c r="IS20" i="125"/>
  <c r="FZ25" i="125"/>
  <c r="HF41" i="125"/>
  <c r="IE19" i="125"/>
  <c r="JK25" i="125"/>
  <c r="GD30" i="125"/>
  <c r="IJ20" i="125"/>
  <c r="HD20" i="125"/>
  <c r="IK20" i="125"/>
  <c r="GB30" i="125"/>
  <c r="IE27" i="125"/>
  <c r="ED27" i="125" s="1"/>
  <c r="KK30" i="125"/>
  <c r="FG30" i="125" s="1"/>
  <c r="ID34" i="125"/>
  <c r="JG37" i="125"/>
  <c r="KI40" i="125"/>
  <c r="IH53" i="125"/>
  <c r="ID38" i="125"/>
  <c r="GD53" i="125"/>
  <c r="GF32" i="125"/>
  <c r="JY50" i="125"/>
  <c r="GC29" i="125"/>
  <c r="GD41" i="125"/>
  <c r="IK24" i="125"/>
  <c r="JL34" i="125"/>
  <c r="HF50" i="125"/>
  <c r="HI59" i="125"/>
  <c r="HH21" i="125"/>
  <c r="GG47" i="125"/>
  <c r="DE47" i="125" s="1"/>
  <c r="IJ27" i="125"/>
  <c r="HP55" i="125"/>
  <c r="IH30" i="125"/>
  <c r="HR42" i="125"/>
  <c r="JG60" i="125"/>
  <c r="GC26" i="125"/>
  <c r="DC26" i="125" s="1"/>
  <c r="GC31" i="125"/>
  <c r="IJ23" i="125"/>
  <c r="GG36" i="125"/>
  <c r="JM20" i="125"/>
  <c r="HN26" i="125"/>
  <c r="HG30" i="125"/>
  <c r="GG46" i="125"/>
  <c r="HB53" i="125"/>
  <c r="IH23" i="125"/>
  <c r="JX27" i="125"/>
  <c r="KB37" i="125"/>
  <c r="HI56" i="125"/>
  <c r="DS56" i="125" s="1"/>
  <c r="JG58" i="125"/>
  <c r="JF50" i="125"/>
  <c r="JH42" i="125"/>
  <c r="JG49" i="125"/>
  <c r="ER49" i="125" s="1"/>
  <c r="HN57" i="125"/>
  <c r="KK21" i="125"/>
  <c r="IJ31" i="125"/>
  <c r="EG31" i="125" s="1"/>
  <c r="JL27" i="125"/>
  <c r="GA32" i="125"/>
  <c r="JG30" i="125"/>
  <c r="KI41" i="125"/>
  <c r="JI33" i="125"/>
  <c r="IE41" i="125"/>
  <c r="ED41" i="125" s="1"/>
  <c r="HD49" i="125"/>
  <c r="IJ34" i="125"/>
  <c r="KI59" i="125"/>
  <c r="HP40" i="125"/>
  <c r="KQ57" i="125"/>
  <c r="KO47" i="125"/>
  <c r="KM47" i="125"/>
  <c r="JC46" i="125"/>
  <c r="HP26" i="125"/>
  <c r="JF48" i="125"/>
  <c r="KO55" i="125"/>
  <c r="FI55" i="125" s="1"/>
  <c r="HE57" i="125"/>
  <c r="KL45" i="125"/>
  <c r="IM40" i="125"/>
  <c r="HQ33" i="125"/>
  <c r="II24" i="125"/>
  <c r="EF24" i="125" s="1"/>
  <c r="IK53" i="125"/>
  <c r="IH26" i="125"/>
  <c r="IC50" i="125"/>
  <c r="HN43" i="125"/>
  <c r="HD60" i="125"/>
  <c r="KL49" i="125"/>
  <c r="JF59" i="125"/>
  <c r="JI49" i="125"/>
  <c r="KH44" i="125"/>
  <c r="JI38" i="125"/>
  <c r="ES38" i="125" s="1"/>
  <c r="KE60" i="125"/>
  <c r="JL32" i="125"/>
  <c r="IF59" i="125"/>
  <c r="EE59" i="125" s="1"/>
  <c r="KN52" i="125"/>
  <c r="HK48" i="125"/>
  <c r="IJ43" i="125"/>
  <c r="HC49" i="125"/>
  <c r="JJ41" i="125"/>
  <c r="FH41" i="125" s="1"/>
  <c r="IG26" i="125"/>
  <c r="KI20" i="125"/>
  <c r="GT26" i="125"/>
  <c r="JF42" i="125"/>
  <c r="KO38" i="125"/>
  <c r="JK27" i="125"/>
  <c r="ET27" i="125" s="1"/>
  <c r="GA34" i="125"/>
  <c r="KL36" i="125"/>
  <c r="ID33" i="125"/>
  <c r="JL29" i="125"/>
  <c r="GB42" i="125"/>
  <c r="KO58" i="125"/>
  <c r="JI46" i="125"/>
  <c r="HJ47" i="125"/>
  <c r="KO39" i="125"/>
  <c r="FI39" i="125" s="1"/>
  <c r="HN29" i="125"/>
  <c r="GD58" i="125"/>
  <c r="HB37" i="125"/>
  <c r="KN32" i="125"/>
  <c r="HG34" i="125"/>
  <c r="HB34" i="125"/>
  <c r="GF19" i="125"/>
  <c r="JK41" i="125"/>
  <c r="JL24" i="125"/>
  <c r="JJ26" i="125"/>
  <c r="KM21" i="125"/>
  <c r="FZ49" i="125"/>
  <c r="FZ20" i="125"/>
  <c r="FZ46" i="125"/>
  <c r="IK28" i="125"/>
  <c r="JF55" i="125"/>
  <c r="JJ38" i="125"/>
  <c r="IE52" i="125"/>
  <c r="GC54" i="125"/>
  <c r="IH32" i="125"/>
  <c r="KL52" i="125"/>
  <c r="HQ43" i="125"/>
  <c r="DW43" i="125" s="1"/>
  <c r="HD59" i="125"/>
  <c r="JJ51" i="125"/>
  <c r="ET51" i="125" s="1"/>
  <c r="JH52" i="125"/>
  <c r="JF20" i="125"/>
  <c r="JF54" i="125"/>
  <c r="HP42" i="125"/>
  <c r="HG49" i="125"/>
  <c r="ID19" i="125"/>
  <c r="HN54" i="125"/>
  <c r="JM40" i="125"/>
  <c r="HJ32" i="125"/>
  <c r="IG33" i="125"/>
  <c r="HB46" i="125"/>
  <c r="IH27" i="125"/>
  <c r="GD51" i="125"/>
  <c r="KN59" i="125"/>
  <c r="FZ45" i="125"/>
  <c r="IK45" i="125"/>
  <c r="EG45" i="125" s="1"/>
  <c r="JH30" i="125"/>
  <c r="HD34" i="125"/>
  <c r="IF58" i="125"/>
  <c r="IG31" i="125"/>
  <c r="EE31" i="125" s="1"/>
  <c r="GG45" i="125"/>
  <c r="DE45" i="125" s="1"/>
  <c r="HD48" i="125"/>
  <c r="KO36" i="125"/>
  <c r="HI45" i="125"/>
  <c r="GA56" i="125"/>
  <c r="JL59" i="125"/>
  <c r="IS52" i="125"/>
  <c r="IY55" i="125"/>
  <c r="HH55" i="125"/>
  <c r="HB60" i="125"/>
  <c r="II54" i="125"/>
  <c r="EF54" i="125" s="1"/>
  <c r="KN33" i="125"/>
  <c r="II44" i="125"/>
  <c r="IE49" i="125"/>
  <c r="HP21" i="125"/>
  <c r="KK56" i="125"/>
  <c r="HQ40" i="125"/>
  <c r="HH23" i="125"/>
  <c r="JH22" i="125"/>
  <c r="IG40" i="125"/>
  <c r="ID21" i="125"/>
  <c r="HF27" i="125"/>
  <c r="IF48" i="125"/>
  <c r="IK30" i="125"/>
  <c r="GG24" i="125"/>
  <c r="HI24" i="125"/>
  <c r="HF21" i="125"/>
  <c r="GD34" i="125"/>
  <c r="IH49" i="125"/>
  <c r="GG35" i="125"/>
  <c r="HQ30" i="125"/>
  <c r="DW30" i="125" s="1"/>
  <c r="GF36" i="125"/>
  <c r="KH47" i="125"/>
  <c r="JJ31" i="125"/>
  <c r="HE34" i="125"/>
  <c r="DQ34" i="125" s="1"/>
  <c r="IJ51" i="125"/>
  <c r="IE55" i="125"/>
  <c r="JM42" i="125"/>
  <c r="IM28" i="125"/>
  <c r="IG55" i="125"/>
  <c r="JM60" i="125"/>
  <c r="JJ54" i="125"/>
  <c r="KL21" i="125"/>
  <c r="IM42" i="125"/>
  <c r="GG53" i="125"/>
  <c r="HN40" i="125"/>
  <c r="HS37" i="125"/>
  <c r="KI19" i="125"/>
  <c r="KI44" i="125"/>
  <c r="IG20" i="125"/>
  <c r="HH24" i="125"/>
  <c r="JJ43" i="125"/>
  <c r="HD22" i="125"/>
  <c r="HD27" i="125"/>
  <c r="JJ23" i="125"/>
  <c r="FH23" i="125" s="1"/>
  <c r="GE55" i="125"/>
  <c r="GA33" i="125"/>
  <c r="HS58" i="125"/>
  <c r="IF33" i="125"/>
  <c r="HD30" i="125"/>
  <c r="HO23" i="125"/>
  <c r="KK36" i="125"/>
  <c r="HB42" i="125"/>
  <c r="JK28" i="125"/>
  <c r="JK48" i="125"/>
  <c r="JF58" i="125"/>
  <c r="HS31" i="125"/>
  <c r="JL48" i="125"/>
  <c r="JX44" i="125"/>
  <c r="HI50" i="125"/>
  <c r="IG57" i="125"/>
  <c r="IF57" i="125"/>
  <c r="KQ43" i="125"/>
  <c r="II55" i="125"/>
  <c r="HO52" i="125"/>
  <c r="IJ60" i="125"/>
  <c r="IE50" i="125"/>
  <c r="JF41" i="125"/>
  <c r="IE57" i="125"/>
  <c r="KL48" i="125"/>
  <c r="IM44" i="125"/>
  <c r="JG40" i="125"/>
  <c r="JZ36" i="125"/>
  <c r="HF45" i="125"/>
  <c r="IF55" i="125"/>
  <c r="KM28" i="125"/>
  <c r="JH33" i="125"/>
  <c r="IK25" i="125"/>
  <c r="KI54" i="125"/>
  <c r="FF54" i="125" s="1"/>
  <c r="JK19" i="125"/>
  <c r="KM49" i="125"/>
  <c r="JJ52" i="125"/>
  <c r="KM40" i="125"/>
  <c r="HD50" i="125"/>
  <c r="DQ50" i="125" s="1"/>
  <c r="GG34" i="125"/>
  <c r="DE34" i="125" s="1"/>
  <c r="JG59" i="125"/>
  <c r="JK49" i="125"/>
  <c r="KJ31" i="125"/>
  <c r="IJ59" i="125"/>
  <c r="IF56" i="125"/>
  <c r="HF53" i="125"/>
  <c r="HH49" i="125"/>
  <c r="JG44" i="125"/>
  <c r="ER44" i="125" s="1"/>
  <c r="HS38" i="125"/>
  <c r="JK60" i="125"/>
  <c r="JH57" i="125"/>
  <c r="KN50" i="125"/>
  <c r="KJ33" i="125"/>
  <c r="JX25" i="125"/>
  <c r="GD39" i="125"/>
  <c r="KK34" i="125"/>
  <c r="GF42" i="125"/>
  <c r="DG42" i="125" s="1"/>
  <c r="JN58" i="125"/>
  <c r="JK55" i="125"/>
  <c r="JM48" i="125"/>
  <c r="IK41" i="125"/>
  <c r="KO25" i="125"/>
  <c r="IY20" i="125"/>
  <c r="IG42" i="125"/>
  <c r="EE42" i="125" s="1"/>
  <c r="HP35" i="125"/>
  <c r="IK27" i="125"/>
  <c r="EG27" i="125" s="1"/>
  <c r="GU52" i="125"/>
  <c r="IF40" i="125"/>
  <c r="HI40" i="125"/>
  <c r="DS40" i="125" s="1"/>
  <c r="HC43" i="125"/>
  <c r="JH35" i="125"/>
  <c r="KM31" i="125"/>
  <c r="IF23" i="125"/>
  <c r="GI35" i="125"/>
  <c r="JH46" i="125"/>
  <c r="HP36" i="125"/>
  <c r="JZ28" i="125"/>
  <c r="GD35" i="125"/>
  <c r="HI47" i="125"/>
  <c r="KM39" i="125"/>
  <c r="IK36" i="125"/>
  <c r="EG36" i="125" s="1"/>
  <c r="KS23" i="125"/>
  <c r="HD33" i="125"/>
  <c r="IH55" i="125"/>
  <c r="HQ32" i="125"/>
  <c r="IH24" i="125"/>
  <c r="JL20" i="125"/>
  <c r="JL45" i="125"/>
  <c r="ID36" i="125"/>
  <c r="IJ26" i="125"/>
  <c r="GB50" i="125"/>
  <c r="GF23" i="125"/>
  <c r="JJ37" i="125"/>
  <c r="FH37" i="125" s="1"/>
  <c r="GG30" i="125"/>
  <c r="DE30" i="125" s="1"/>
  <c r="IH51" i="125"/>
  <c r="ID31" i="125"/>
  <c r="KJ21" i="125"/>
  <c r="HG45" i="125"/>
  <c r="II51" i="125"/>
  <c r="JM47" i="125"/>
  <c r="KO40" i="125"/>
  <c r="FI40" i="125" s="1"/>
  <c r="JK53" i="125"/>
  <c r="IJ32" i="125"/>
  <c r="HF54" i="125"/>
  <c r="KL39" i="125"/>
  <c r="JJ58" i="125"/>
  <c r="ET58" i="125" s="1"/>
  <c r="KJ41" i="125"/>
  <c r="IG53" i="125"/>
  <c r="HF57" i="125"/>
  <c r="HC54" i="125"/>
  <c r="KQ45" i="125"/>
  <c r="IN40" i="125"/>
  <c r="IJ24" i="125"/>
  <c r="HD29" i="125"/>
  <c r="HO43" i="125"/>
  <c r="IG52" i="125"/>
  <c r="JL49" i="125"/>
  <c r="IJ39" i="125"/>
  <c r="JM24" i="125"/>
  <c r="KH40" i="125"/>
  <c r="IN28" i="125"/>
  <c r="GC30" i="125"/>
  <c r="HG53" i="125"/>
  <c r="IK49" i="125"/>
  <c r="EG49" i="125" s="1"/>
  <c r="JL38" i="125"/>
  <c r="HN59" i="125"/>
  <c r="KK55" i="125"/>
  <c r="HO44" i="125"/>
  <c r="II30" i="125"/>
  <c r="EF30" i="125" s="1"/>
  <c r="IF19" i="125"/>
  <c r="II45" i="125"/>
  <c r="HP54" i="125"/>
  <c r="FZ36" i="125"/>
  <c r="JK59" i="125"/>
  <c r="KO51" i="125"/>
  <c r="HH42" i="125"/>
  <c r="HB38" i="125"/>
  <c r="IJ48" i="125"/>
  <c r="KN35" i="125"/>
  <c r="JL28" i="125"/>
  <c r="GB49" i="125"/>
  <c r="HQ41" i="125"/>
  <c r="JF33" i="125"/>
  <c r="KN29" i="125"/>
  <c r="JL25" i="125"/>
  <c r="GD42" i="125"/>
  <c r="GG21" i="125"/>
  <c r="DE21" i="125" s="1"/>
  <c r="JH34" i="125"/>
  <c r="GD31" i="125"/>
  <c r="HS29" i="125"/>
  <c r="HO24" i="125"/>
  <c r="DV24" i="125" s="1"/>
  <c r="IJ58" i="125"/>
  <c r="JF52" i="125"/>
  <c r="HP46" i="125"/>
  <c r="KM38" i="125"/>
  <c r="IK35" i="125"/>
  <c r="IH46" i="125"/>
  <c r="IE23" i="125"/>
  <c r="JF46" i="125"/>
  <c r="HO36" i="125"/>
  <c r="DV36" i="125" s="1"/>
  <c r="JH23" i="125"/>
  <c r="HH34" i="125"/>
  <c r="HI31" i="125"/>
  <c r="DS31" i="125" s="1"/>
  <c r="GG32" i="125"/>
  <c r="JK23" i="125"/>
  <c r="JI24" i="125"/>
  <c r="HE38" i="125"/>
  <c r="GC59" i="125"/>
  <c r="GF43" i="125"/>
  <c r="HG24" i="125"/>
  <c r="IY49" i="125"/>
  <c r="IE45" i="125"/>
  <c r="ED45" i="125" s="1"/>
  <c r="HH54" i="125"/>
  <c r="IN46" i="125"/>
  <c r="JL35" i="125"/>
  <c r="JL42" i="125"/>
  <c r="HB35" i="125"/>
  <c r="KL59" i="125"/>
  <c r="JJ24" i="125"/>
  <c r="HF26" i="125"/>
  <c r="HG55" i="125"/>
  <c r="JI57" i="125"/>
  <c r="IF30" i="125"/>
  <c r="JZ31" i="125"/>
  <c r="KN27" i="125"/>
  <c r="JZ34" i="125"/>
  <c r="HS57" i="125"/>
  <c r="GA24" i="125"/>
  <c r="JF51" i="125"/>
  <c r="GC34" i="125"/>
  <c r="KK43" i="125"/>
  <c r="JM27" i="125"/>
  <c r="KO50" i="125"/>
  <c r="GF34" i="125"/>
  <c r="JI37" i="125"/>
  <c r="HI58" i="125"/>
  <c r="DS58" i="125" s="1"/>
  <c r="HD39" i="125"/>
  <c r="GF56" i="125"/>
  <c r="DG56" i="125" s="1"/>
  <c r="HF34" i="125"/>
  <c r="JO24" i="125"/>
  <c r="JQ35" i="125"/>
  <c r="IE46" i="125"/>
  <c r="ED46" i="125" s="1"/>
  <c r="HI39" i="125"/>
  <c r="IK32" i="125"/>
  <c r="EG32" i="125" s="1"/>
  <c r="GA42" i="125"/>
  <c r="HP30" i="125"/>
  <c r="GA38" i="125"/>
  <c r="IG36" i="125"/>
  <c r="HH45" i="125"/>
  <c r="KK51" i="125"/>
  <c r="KK52" i="125"/>
  <c r="KI38" i="125"/>
  <c r="IJ55" i="125"/>
  <c r="KH38" i="125"/>
  <c r="HN53" i="125"/>
  <c r="JK52" i="125"/>
  <c r="IH35" i="125"/>
  <c r="HH44" i="125"/>
  <c r="JF30" i="125"/>
  <c r="JB53" i="125"/>
  <c r="JG45" i="125"/>
  <c r="HB26" i="125"/>
  <c r="HC51" i="125"/>
  <c r="IJ56" i="125"/>
  <c r="HH53" i="125"/>
  <c r="IP49" i="125"/>
  <c r="HC45" i="125"/>
  <c r="DP45" i="125" s="1"/>
  <c r="JX38" i="125"/>
  <c r="HS32" i="125"/>
  <c r="HC59" i="125"/>
  <c r="DP59" i="125" s="1"/>
  <c r="IK38" i="125"/>
  <c r="IF60" i="125"/>
  <c r="JM54" i="125"/>
  <c r="KH48" i="125"/>
  <c r="FF48" i="125" s="1"/>
  <c r="JH59" i="125"/>
  <c r="KL55" i="125"/>
  <c r="HI49" i="125"/>
  <c r="JH44" i="125"/>
  <c r="IJ30" i="125"/>
  <c r="IG19" i="125"/>
  <c r="FH19" i="125" s="1"/>
  <c r="HO37" i="125"/>
  <c r="IF42" i="125"/>
  <c r="KM56" i="125"/>
  <c r="KM53" i="125"/>
  <c r="HP50" i="125"/>
  <c r="KJ32" i="125"/>
  <c r="HF58" i="125"/>
  <c r="JZ46" i="125"/>
  <c r="KI33" i="125"/>
  <c r="FF33" i="125" s="1"/>
  <c r="HI35" i="125"/>
  <c r="KN51" i="125"/>
  <c r="KN36" i="125"/>
  <c r="II33" i="125"/>
  <c r="JO29" i="125"/>
  <c r="IE25" i="125"/>
  <c r="ED25" i="125" s="1"/>
  <c r="HB54" i="125"/>
  <c r="GB41" i="125"/>
  <c r="IK34" i="125"/>
  <c r="JI26" i="125"/>
  <c r="II21" i="125"/>
  <c r="GG38" i="125"/>
  <c r="KO57" i="125"/>
  <c r="II52" i="125"/>
  <c r="KJ45" i="125"/>
  <c r="HN35" i="125"/>
  <c r="JH27" i="125"/>
  <c r="HQ22" i="125"/>
  <c r="GC51" i="125"/>
  <c r="HO46" i="125"/>
  <c r="KL31" i="125"/>
  <c r="IG46" i="125"/>
  <c r="GG31" i="125"/>
  <c r="HB33" i="125"/>
  <c r="JI60" i="125"/>
  <c r="HG54" i="125"/>
  <c r="HF48" i="125"/>
  <c r="ID39" i="125"/>
  <c r="JK31" i="125"/>
  <c r="II22" i="125"/>
  <c r="GB38" i="125"/>
  <c r="GE58" i="125"/>
  <c r="IF20" i="125"/>
  <c r="GG19" i="125"/>
  <c r="GC43" i="125"/>
  <c r="JI20" i="125"/>
  <c r="ES20" i="125" s="1"/>
  <c r="JM34" i="125"/>
  <c r="HN60" i="125"/>
  <c r="KK53" i="125"/>
  <c r="FG53" i="125" s="1"/>
  <c r="JK45" i="125"/>
  <c r="JG20" i="125"/>
  <c r="HD57" i="125"/>
  <c r="JO56" i="125"/>
  <c r="GD44" i="125"/>
  <c r="KI24" i="125"/>
  <c r="KJ19" i="125"/>
  <c r="KQ33" i="125"/>
  <c r="HQ19" i="125"/>
  <c r="ER19" i="125" s="1"/>
  <c r="IF52" i="125"/>
  <c r="IY58" i="125"/>
  <c r="GA36" i="125"/>
  <c r="KL43" i="125"/>
  <c r="HP24" i="125"/>
  <c r="HS54" i="125"/>
  <c r="IG41" i="125"/>
  <c r="HQ45" i="125"/>
  <c r="IH60" i="125"/>
  <c r="KM48" i="125"/>
  <c r="GN50" i="125"/>
  <c r="JJ34" i="125"/>
  <c r="JJ57" i="125"/>
  <c r="FH57" i="125" s="1"/>
  <c r="IK58" i="125"/>
  <c r="GG26" i="125"/>
  <c r="JB40" i="125"/>
  <c r="HI48" i="125"/>
  <c r="FZ42" i="125"/>
  <c r="GD43" i="125"/>
  <c r="JX19" i="125"/>
  <c r="IJ37" i="125"/>
  <c r="KM59" i="125"/>
  <c r="KN47" i="125"/>
  <c r="JF43" i="125"/>
  <c r="KI51" i="125"/>
  <c r="IY54" i="125"/>
  <c r="JX35" i="125"/>
  <c r="JL47" i="125"/>
  <c r="JI51" i="125"/>
  <c r="HH50" i="125"/>
  <c r="HP32" i="125"/>
  <c r="JF56" i="125"/>
  <c r="ID53" i="125"/>
  <c r="IF45" i="125"/>
  <c r="IK39" i="125"/>
  <c r="KM55" i="125"/>
  <c r="HJ49" i="125"/>
  <c r="JI44" i="125"/>
  <c r="IG38" i="125"/>
  <c r="II19" i="125"/>
  <c r="JI31" i="125"/>
  <c r="JJ20" i="125"/>
  <c r="KL47" i="125"/>
  <c r="JH24" i="125"/>
  <c r="IN59" i="125"/>
  <c r="JH37" i="125"/>
  <c r="HN48" i="125"/>
  <c r="DV48" i="125" s="1"/>
  <c r="IE29" i="125"/>
  <c r="KJ49" i="125"/>
  <c r="JM39" i="125"/>
  <c r="FK39" i="125" s="1"/>
  <c r="HS23" i="125"/>
  <c r="GC25" i="125"/>
  <c r="KQ55" i="125"/>
  <c r="JG57" i="125"/>
  <c r="KM50" i="125"/>
  <c r="JX55" i="125"/>
  <c r="IK57" i="125"/>
  <c r="EG57" i="125" s="1"/>
  <c r="KN54" i="125"/>
  <c r="HE47" i="125"/>
  <c r="HC42" i="125"/>
  <c r="DP42" i="125" s="1"/>
  <c r="KJ34" i="125"/>
  <c r="HG44" i="125"/>
  <c r="II40" i="125"/>
  <c r="IZ24" i="125"/>
  <c r="FZ60" i="125"/>
  <c r="JG41" i="125"/>
  <c r="HQ34" i="125"/>
  <c r="IF26" i="125"/>
  <c r="KH20" i="125"/>
  <c r="KH35" i="125"/>
  <c r="II23" i="125"/>
  <c r="FZ57" i="125"/>
  <c r="HH36" i="125"/>
  <c r="HC55" i="125"/>
  <c r="HN52" i="125"/>
  <c r="HF49" i="125"/>
  <c r="HF42" i="125"/>
  <c r="IG27" i="125"/>
  <c r="KI45" i="125"/>
  <c r="KK38" i="125"/>
  <c r="IJ35" i="125"/>
  <c r="IF27" i="125"/>
  <c r="HP22" i="125"/>
  <c r="GB51" i="125"/>
  <c r="HN46" i="125"/>
  <c r="KK31" i="125"/>
  <c r="KE27" i="125"/>
  <c r="HG28" i="125"/>
  <c r="DR28" i="125" s="1"/>
  <c r="FZ32" i="125"/>
  <c r="KH53" i="125"/>
  <c r="IG22" i="125"/>
  <c r="EE22" i="125" s="1"/>
  <c r="GC37" i="125"/>
  <c r="GD55" i="125"/>
  <c r="KJ23" i="125"/>
  <c r="HG40" i="125"/>
  <c r="JH26" i="125"/>
  <c r="FZ37" i="125"/>
  <c r="JG24" i="125"/>
  <c r="ER24" i="125" s="1"/>
  <c r="HB41" i="125"/>
  <c r="KI60" i="125"/>
  <c r="KQ59" i="125"/>
  <c r="JI53" i="125"/>
  <c r="JK43" i="125"/>
  <c r="HI33" i="125"/>
  <c r="KI56" i="125"/>
  <c r="HS52" i="125"/>
  <c r="IE54" i="125"/>
  <c r="ED54" i="125" s="1"/>
  <c r="JK44" i="125"/>
  <c r="ET44" i="125" s="1"/>
  <c r="JI52" i="125"/>
  <c r="ES52" i="125" s="1"/>
  <c r="KO24" i="125"/>
  <c r="HE35" i="125"/>
  <c r="GA41" i="125"/>
  <c r="HS45" i="125"/>
  <c r="HN51" i="125"/>
  <c r="KE19" i="125"/>
  <c r="KJ47" i="125"/>
  <c r="KE59" i="125"/>
  <c r="HM25" i="125"/>
  <c r="HN44" i="125"/>
  <c r="IN35" i="125"/>
  <c r="JG34" i="125"/>
  <c r="ER34" i="125" s="1"/>
  <c r="II20" i="125"/>
  <c r="GG57" i="125"/>
  <c r="HD31" i="125"/>
  <c r="JI58" i="125"/>
  <c r="GA59" i="125"/>
  <c r="IH58" i="125"/>
  <c r="HY51" i="125"/>
  <c r="HQ54" i="125"/>
  <c r="IE26" i="125"/>
  <c r="IN29" i="125"/>
  <c r="IH20" i="125"/>
  <c r="FZ59" i="125"/>
  <c r="IF46" i="125"/>
  <c r="KK39" i="125"/>
  <c r="JH55" i="125"/>
  <c r="KJ52" i="125"/>
  <c r="JO46" i="125"/>
  <c r="KM41" i="125"/>
  <c r="JL53" i="125"/>
  <c r="JM32" i="125"/>
  <c r="KK41" i="125"/>
  <c r="HY29" i="125"/>
  <c r="IK60" i="125"/>
  <c r="EG60" i="125" s="1"/>
  <c r="HD56" i="125"/>
  <c r="DQ56" i="125" s="1"/>
  <c r="HM27" i="125"/>
  <c r="HS49" i="125"/>
  <c r="HD26" i="125"/>
  <c r="HQ56" i="125"/>
  <c r="HI53" i="125"/>
  <c r="HD45" i="125"/>
  <c r="JY38" i="125"/>
  <c r="IJ19" i="125"/>
  <c r="KO29" i="125"/>
  <c r="GI31" i="125"/>
  <c r="ID57" i="125"/>
  <c r="IG37" i="125"/>
  <c r="HD54" i="125"/>
  <c r="IF37" i="125"/>
  <c r="IF29" i="125"/>
  <c r="HF55" i="125"/>
  <c r="JX47" i="125"/>
  <c r="KO42" i="125"/>
  <c r="KQ35" i="125"/>
  <c r="GE50" i="125"/>
  <c r="JK32" i="125"/>
  <c r="ET32" i="125" s="1"/>
  <c r="JH49" i="125"/>
  <c r="HQ39" i="125"/>
  <c r="HQ21" i="125"/>
  <c r="HI19" i="125"/>
  <c r="II50" i="125"/>
  <c r="EF50" i="125" s="1"/>
  <c r="JX45" i="125"/>
  <c r="HR40" i="125"/>
  <c r="KH23" i="125"/>
  <c r="KL56" i="125"/>
  <c r="HO51" i="125"/>
  <c r="JL41" i="125"/>
  <c r="HO40" i="125"/>
  <c r="JW44" i="125"/>
  <c r="IJ41" i="125"/>
  <c r="KB33" i="125"/>
  <c r="KN25" i="125"/>
  <c r="KO19" i="125"/>
  <c r="HF22" i="125"/>
  <c r="JI35" i="125"/>
  <c r="KI27" i="125"/>
  <c r="KH22" i="125"/>
  <c r="II60" i="125"/>
  <c r="KM51" i="125"/>
  <c r="JZ48" i="125"/>
  <c r="KJ30" i="125"/>
  <c r="GC48" i="125"/>
  <c r="HE27" i="125"/>
  <c r="HE49" i="125"/>
  <c r="JJ45" i="125"/>
  <c r="JO38" i="125"/>
  <c r="JL21" i="125"/>
  <c r="GF49" i="125"/>
  <c r="HI28" i="125"/>
  <c r="KH45" i="125"/>
  <c r="KJ38" i="125"/>
  <c r="II35" i="125"/>
  <c r="IN31" i="125"/>
  <c r="HO22" i="125"/>
  <c r="HN22" i="125"/>
  <c r="GD49" i="125"/>
  <c r="GO29" i="125"/>
  <c r="IH59" i="125"/>
  <c r="JH45" i="125"/>
  <c r="II38" i="125"/>
  <c r="JO21" i="125"/>
  <c r="GY32" i="125"/>
  <c r="GV52" i="125"/>
  <c r="JL23" i="125"/>
  <c r="GC35" i="125"/>
  <c r="HB52" i="125"/>
  <c r="GN36" i="125"/>
  <c r="JG23" i="125"/>
  <c r="ER23" i="125" s="1"/>
  <c r="GC39" i="125"/>
  <c r="DC39" i="125" s="1"/>
  <c r="IK52" i="125"/>
  <c r="JF23" i="125"/>
  <c r="HE37" i="125"/>
  <c r="DQ37" i="125" s="1"/>
  <c r="JO52" i="125"/>
  <c r="HN37" i="125"/>
  <c r="GI33" i="125"/>
  <c r="JW56" i="125"/>
  <c r="JL58" i="125"/>
  <c r="GD45" i="125"/>
  <c r="JK33" i="125"/>
  <c r="KB2" i="125"/>
  <c r="KB60" i="125" s="1"/>
  <c r="AI4" i="125"/>
  <c r="KN2" i="125"/>
  <c r="GP2" i="125"/>
  <c r="GP56" i="125" s="1"/>
  <c r="AE4" i="125"/>
  <c r="AE6" i="125" s="1"/>
  <c r="KC2" i="125"/>
  <c r="KC32" i="125" s="1"/>
  <c r="BB4" i="125"/>
  <c r="BB6" i="125" s="1"/>
  <c r="IM2" i="125"/>
  <c r="IM59" i="125" s="1"/>
  <c r="IN2" i="125"/>
  <c r="IN21" i="125" s="1"/>
  <c r="GV2" i="125"/>
  <c r="GV44" i="125" s="1"/>
  <c r="KO2" i="125"/>
  <c r="IH2" i="125"/>
  <c r="KD2" i="125"/>
  <c r="KD41" i="125" s="1"/>
  <c r="GY2" i="125"/>
  <c r="GY42" i="125" s="1"/>
  <c r="JS2" i="125"/>
  <c r="JS48" i="125" s="1"/>
  <c r="HK2" i="125"/>
  <c r="HK50" i="125" s="1"/>
  <c r="JM2" i="125"/>
  <c r="KR2" i="125"/>
  <c r="KR51" i="125" s="1"/>
  <c r="D4" i="125"/>
  <c r="IY2" i="125"/>
  <c r="IY46" i="125" s="1"/>
  <c r="IZ2" i="125"/>
  <c r="IZ34" i="125" s="1"/>
  <c r="HH2" i="125"/>
  <c r="GU2" i="125"/>
  <c r="GU40" i="125" s="1"/>
  <c r="IX2" i="125"/>
  <c r="IX21" i="125" s="1"/>
  <c r="HZ2" i="125"/>
  <c r="HZ37" i="125" s="1"/>
  <c r="JY2" i="125"/>
  <c r="JY44" i="125" s="1"/>
  <c r="FA44" i="125" s="1"/>
  <c r="JG2" i="125"/>
  <c r="JK2" i="125"/>
  <c r="JL2" i="125"/>
  <c r="HT2" i="125"/>
  <c r="HM2" i="125"/>
  <c r="HM39" i="125" s="1"/>
  <c r="JR2" i="125"/>
  <c r="JR32" i="125" s="1"/>
  <c r="JH2" i="125"/>
  <c r="JD2" i="125"/>
  <c r="JD33" i="125" s="1"/>
  <c r="HI2" i="125"/>
  <c r="ID2" i="125"/>
  <c r="JO2" i="125"/>
  <c r="JO48" i="125" s="1"/>
  <c r="HS2" i="125"/>
  <c r="HS50" i="125" s="1"/>
  <c r="HB2" i="125"/>
  <c r="HR2" i="125"/>
  <c r="HR55" i="125" s="1"/>
  <c r="JP2" i="125"/>
  <c r="HU2" i="125"/>
  <c r="HU48" i="125" s="1"/>
  <c r="IV2" i="125"/>
  <c r="IV50" i="125" s="1"/>
  <c r="KG2" i="125"/>
  <c r="KG38" i="125" s="1"/>
  <c r="IK2" i="125"/>
  <c r="IB2" i="125"/>
  <c r="IB39" i="125" s="1"/>
  <c r="KF2" i="125"/>
  <c r="KF28" i="125" s="1"/>
  <c r="JZ2" i="125"/>
  <c r="JZ43" i="125" s="1"/>
  <c r="KQ2" i="125"/>
  <c r="KQ42" i="125" s="1"/>
  <c r="GK2" i="125"/>
  <c r="GK36" i="125" s="1"/>
  <c r="HN2" i="125"/>
  <c r="KL2" i="125"/>
  <c r="GA2" i="125"/>
  <c r="KH2" i="125"/>
  <c r="JX2" i="125"/>
  <c r="JX30" i="125" s="1"/>
  <c r="GE2" i="125"/>
  <c r="GW2" i="125"/>
  <c r="GW58" i="125" s="1"/>
  <c r="GN2" i="125"/>
  <c r="GO2" i="125"/>
  <c r="GO55" i="125" s="1"/>
  <c r="HF2" i="125"/>
  <c r="KJ2" i="125"/>
  <c r="GX2" i="125"/>
  <c r="GX33" i="125" s="1"/>
  <c r="KK2" i="125"/>
  <c r="GG2" i="125"/>
  <c r="GL2" i="125"/>
  <c r="GL53" i="125" s="1"/>
  <c r="IG2" i="125"/>
  <c r="GI2" i="125"/>
  <c r="GI36" i="125" s="1"/>
  <c r="HV2" i="125"/>
  <c r="HV48" i="125" s="1"/>
  <c r="IU2" i="125"/>
  <c r="IU38" i="125" s="1"/>
  <c r="HW2" i="125"/>
  <c r="HW25" i="125" s="1"/>
  <c r="HE2" i="125"/>
  <c r="GQ2" i="125"/>
  <c r="GJ2" i="125"/>
  <c r="IS2" i="125"/>
  <c r="IS58" i="125" s="1"/>
  <c r="HA2" i="125"/>
  <c r="HA29" i="125" s="1"/>
  <c r="IL2" i="125"/>
  <c r="IL53" i="125" s="1"/>
  <c r="KA2" i="125"/>
  <c r="KA39" i="125" s="1"/>
  <c r="JA2" i="125"/>
  <c r="JA27" i="125" s="1"/>
  <c r="HC2" i="125"/>
  <c r="JU2" i="125"/>
  <c r="JU21" i="125" s="1"/>
  <c r="KE2" i="125"/>
  <c r="KE42" i="125" s="1"/>
  <c r="GC2" i="125"/>
  <c r="JW2" i="125"/>
  <c r="JW33" i="125" s="1"/>
  <c r="GR2" i="125"/>
  <c r="GR30" i="125" s="1"/>
  <c r="HL2" i="125"/>
  <c r="HL31" i="125" s="1"/>
  <c r="KI2" i="125"/>
  <c r="HD2" i="125"/>
  <c r="JN2" i="125"/>
  <c r="JN55" i="125" s="1"/>
  <c r="GB2" i="125"/>
  <c r="HO2" i="125"/>
  <c r="KM2" i="125"/>
  <c r="GZ2" i="125"/>
  <c r="GZ46" i="125" s="1"/>
  <c r="JI2" i="125"/>
  <c r="JJ2" i="125"/>
  <c r="IA2" i="125"/>
  <c r="IA32" i="125" s="1"/>
  <c r="GT2" i="125"/>
  <c r="GT52" i="125" s="1"/>
  <c r="IC2" i="125"/>
  <c r="IC33" i="125" s="1"/>
  <c r="HP2" i="125"/>
  <c r="JF2" i="125"/>
  <c r="IJ2" i="125"/>
  <c r="IQ2" i="125"/>
  <c r="IQ34" i="125" s="1"/>
  <c r="GD2" i="125"/>
  <c r="IE2" i="125"/>
  <c r="JV2" i="125"/>
  <c r="JV28" i="125" s="1"/>
  <c r="KS2" i="125"/>
  <c r="KS33" i="125" s="1"/>
  <c r="GS2" i="125"/>
  <c r="GS42" i="125" s="1"/>
  <c r="FZ2" i="125"/>
  <c r="HY2" i="125"/>
  <c r="HY53" i="125" s="1"/>
  <c r="HJ2" i="125"/>
  <c r="HJ29" i="125" s="1"/>
  <c r="IT2" i="125"/>
  <c r="JC2" i="125"/>
  <c r="JC38" i="125" s="1"/>
  <c r="GH2" i="125"/>
  <c r="GH50" i="125" s="1"/>
  <c r="IR2" i="125"/>
  <c r="IR25" i="125" s="1"/>
  <c r="IO2" i="125"/>
  <c r="IO19" i="125" s="1"/>
  <c r="II2" i="125"/>
  <c r="HQ2" i="125"/>
  <c r="KP2" i="125"/>
  <c r="KP20" i="125" s="1"/>
  <c r="IF2" i="125"/>
  <c r="GF2" i="125"/>
  <c r="JT2" i="125"/>
  <c r="JT24" i="125" s="1"/>
  <c r="JE2" i="125"/>
  <c r="JE50" i="125" s="1"/>
  <c r="GM2" i="125"/>
  <c r="GM50" i="125" s="1"/>
  <c r="JB2" i="125"/>
  <c r="JB52" i="125" s="1"/>
  <c r="IW2" i="125"/>
  <c r="IP2" i="125"/>
  <c r="IP35" i="125" s="1"/>
  <c r="AA4" i="125"/>
  <c r="AA6" i="125" s="1"/>
  <c r="JQ2" i="125"/>
  <c r="JQ33" i="125" s="1"/>
  <c r="AB4" i="125"/>
  <c r="AB6" i="125" s="1"/>
  <c r="HG2" i="125"/>
  <c r="HX2" i="125"/>
  <c r="HX27" i="125" s="1"/>
  <c r="AU4" i="125"/>
  <c r="AM4" i="125"/>
  <c r="AM6" i="125" s="1"/>
  <c r="Q4" i="125"/>
  <c r="Q6" i="125" s="1"/>
  <c r="AF4" i="125"/>
  <c r="BG4" i="125"/>
  <c r="BG6" i="125" s="1"/>
  <c r="AY4" i="125"/>
  <c r="AY6" i="125" s="1"/>
  <c r="AC4" i="125"/>
  <c r="AC6" i="125" s="1"/>
  <c r="AR4" i="125"/>
  <c r="AR6" i="125" s="1"/>
  <c r="AW4" i="125"/>
  <c r="AW6" i="125" s="1"/>
  <c r="BK4" i="125"/>
  <c r="BK6" i="125" s="1"/>
  <c r="AO4" i="125"/>
  <c r="AO6" i="125" s="1"/>
  <c r="BH4" i="125"/>
  <c r="BH6" i="125" s="1"/>
  <c r="AG4" i="125"/>
  <c r="AG6" i="125" s="1"/>
  <c r="AV4" i="125"/>
  <c r="BI4" i="125"/>
  <c r="BA4" i="125"/>
  <c r="BA6" i="125" s="1"/>
  <c r="S4" i="125"/>
  <c r="AS4" i="125"/>
  <c r="AS6" i="125" s="1"/>
  <c r="AJ4" i="125"/>
  <c r="AJ6" i="125" s="1"/>
  <c r="P4" i="125"/>
  <c r="P6" i="125" s="1"/>
  <c r="I4" i="125"/>
  <c r="I6" i="125" s="1"/>
  <c r="AQ4" i="125"/>
  <c r="AQ6" i="125" s="1"/>
  <c r="V4" i="125"/>
  <c r="V6" i="125" s="1"/>
  <c r="AK4" i="125"/>
  <c r="AK6" i="125" s="1"/>
  <c r="AN4" i="125"/>
  <c r="AN6" i="125" s="1"/>
  <c r="X4" i="125"/>
  <c r="L4" i="125"/>
  <c r="L6" i="125" s="1"/>
  <c r="Z4" i="125"/>
  <c r="Z6" i="125" s="1"/>
  <c r="AT4" i="125"/>
  <c r="AL4" i="125"/>
  <c r="AL6" i="125" s="1"/>
  <c r="H4" i="125"/>
  <c r="H6" i="125" s="1"/>
  <c r="R4" i="125"/>
  <c r="BD4" i="125"/>
  <c r="BD6" i="125" s="1"/>
  <c r="BF4" i="125"/>
  <c r="BF6" i="125" s="1"/>
  <c r="AX4" i="125"/>
  <c r="AX6" i="125" s="1"/>
  <c r="K4" i="125"/>
  <c r="K6" i="125" s="1"/>
  <c r="AD4" i="125"/>
  <c r="AD6" i="125" s="1"/>
  <c r="BC4" i="125"/>
  <c r="BC6" i="125" s="1"/>
  <c r="AZ4" i="125"/>
  <c r="AZ6" i="125" s="1"/>
  <c r="T4" i="125"/>
  <c r="U4" i="125"/>
  <c r="J4" i="125"/>
  <c r="J6" i="125" s="1"/>
  <c r="BJ4" i="125"/>
  <c r="Y4" i="125"/>
  <c r="AP4" i="125"/>
  <c r="AP6" i="125" s="1"/>
  <c r="AH4" i="125"/>
  <c r="AH6" i="125" s="1"/>
  <c r="M4" i="125"/>
  <c r="M6" i="125" s="1"/>
  <c r="BE4" i="125"/>
  <c r="BE6" i="125" s="1"/>
  <c r="W4" i="125"/>
  <c r="W6" i="125" s="1"/>
  <c r="O4" i="125"/>
  <c r="O6" i="125" s="1"/>
  <c r="N4" i="125"/>
  <c r="N6" i="125" s="1"/>
  <c r="AU6" i="125"/>
  <c r="BI6" i="125"/>
  <c r="U6" i="125"/>
  <c r="AF6" i="125"/>
  <c r="BJ6" i="125"/>
  <c r="G4" i="125"/>
  <c r="G6" i="125" s="1"/>
  <c r="S6" i="125"/>
  <c r="D6" i="125"/>
  <c r="T6" i="125"/>
  <c r="F4" i="125"/>
  <c r="F6" i="125" s="1"/>
  <c r="AI6" i="125"/>
  <c r="AT6" i="125"/>
  <c r="R6" i="125"/>
  <c r="Y6" i="125"/>
  <c r="X6" i="125"/>
  <c r="E4" i="125"/>
  <c r="E6" i="125" s="1"/>
  <c r="AV6" i="125"/>
  <c r="CB17" i="125" a="1"/>
  <c r="EG28" i="125" l="1"/>
  <c r="ED29" i="125"/>
  <c r="EG25" i="125"/>
  <c r="EG39" i="125"/>
  <c r="DC43" i="125"/>
  <c r="DQ22" i="125"/>
  <c r="EF35" i="125"/>
  <c r="FG41" i="125"/>
  <c r="FG55" i="125"/>
  <c r="FG36" i="125"/>
  <c r="FF49" i="125"/>
  <c r="FH27" i="125"/>
  <c r="EE47" i="125"/>
  <c r="DE22" i="125"/>
  <c r="DW20" i="125"/>
  <c r="FI37" i="125"/>
  <c r="ET52" i="125"/>
  <c r="FG59" i="125"/>
  <c r="FI24" i="125"/>
  <c r="DQ27" i="125"/>
  <c r="ES60" i="125"/>
  <c r="DD52" i="125"/>
  <c r="DC48" i="125"/>
  <c r="FG56" i="125"/>
  <c r="FI26" i="125"/>
  <c r="FK56" i="125"/>
  <c r="EE23" i="125"/>
  <c r="DP30" i="125"/>
  <c r="ER55" i="125"/>
  <c r="DQ41" i="125"/>
  <c r="ET54" i="125"/>
  <c r="EE52" i="125"/>
  <c r="DE40" i="125"/>
  <c r="EG54" i="125"/>
  <c r="DD50" i="125"/>
  <c r="DD45" i="125"/>
  <c r="DD58" i="125"/>
  <c r="DB45" i="125"/>
  <c r="DE43" i="125"/>
  <c r="DW34" i="125"/>
  <c r="EE36" i="125"/>
  <c r="FK47" i="125"/>
  <c r="DC54" i="125"/>
  <c r="DC55" i="125"/>
  <c r="DG53" i="125"/>
  <c r="DB55" i="125"/>
  <c r="DE50" i="125"/>
  <c r="DC56" i="125"/>
  <c r="EG50" i="125"/>
  <c r="DB36" i="125"/>
  <c r="DW29" i="125"/>
  <c r="DR38" i="125"/>
  <c r="FF51" i="125"/>
  <c r="DP58" i="125"/>
  <c r="DP48" i="125"/>
  <c r="DR29" i="125"/>
  <c r="DV22" i="125"/>
  <c r="FH34" i="125"/>
  <c r="DS49" i="125"/>
  <c r="ER21" i="125"/>
  <c r="DC44" i="125"/>
  <c r="DS36" i="125"/>
  <c r="DQ47" i="125"/>
  <c r="EF21" i="125"/>
  <c r="FF38" i="125"/>
  <c r="DQ31" i="125"/>
  <c r="DW59" i="125"/>
  <c r="DW45" i="125"/>
  <c r="DB54" i="125"/>
  <c r="FH39" i="125"/>
  <c r="DB59" i="125"/>
  <c r="ER41" i="125"/>
  <c r="EF22" i="125"/>
  <c r="FI51" i="125"/>
  <c r="EF51" i="125"/>
  <c r="FH31" i="125"/>
  <c r="EF39" i="125"/>
  <c r="FF21" i="125"/>
  <c r="DV27" i="125"/>
  <c r="DG52" i="125"/>
  <c r="DP36" i="125"/>
  <c r="DP39" i="125"/>
  <c r="DD42" i="125"/>
  <c r="ER33" i="125"/>
  <c r="EF26" i="125"/>
  <c r="DV21" i="125"/>
  <c r="FI38" i="125"/>
  <c r="DC34" i="125"/>
  <c r="DS38" i="125"/>
  <c r="DW39" i="125"/>
  <c r="ET23" i="125"/>
  <c r="ET28" i="125"/>
  <c r="DG20" i="125"/>
  <c r="DV26" i="125"/>
  <c r="ES55" i="125"/>
  <c r="DC46" i="125"/>
  <c r="DP29" i="125"/>
  <c r="FH60" i="125"/>
  <c r="FG34" i="125"/>
  <c r="ER58" i="125"/>
  <c r="DE51" i="125"/>
  <c r="EG29" i="125"/>
  <c r="DB21" i="125"/>
  <c r="DV60" i="125"/>
  <c r="DC23" i="125"/>
  <c r="ER60" i="125"/>
  <c r="DE48" i="125"/>
  <c r="FK33" i="125"/>
  <c r="DC60" i="125"/>
  <c r="DD49" i="125"/>
  <c r="ES35" i="125"/>
  <c r="ES31" i="125"/>
  <c r="ES51" i="125"/>
  <c r="ER20" i="125"/>
  <c r="DG34" i="125"/>
  <c r="DE46" i="125"/>
  <c r="DG60" i="125"/>
  <c r="DV25" i="125"/>
  <c r="FG19" i="125"/>
  <c r="EH19" i="125"/>
  <c r="FK19" i="125"/>
  <c r="DS45" i="125"/>
  <c r="DQ43" i="125"/>
  <c r="FI56" i="125"/>
  <c r="ED32" i="125"/>
  <c r="FG42" i="125"/>
  <c r="DV55" i="125"/>
  <c r="DW58" i="125"/>
  <c r="DS29" i="125"/>
  <c r="DV20" i="125"/>
  <c r="DD24" i="125"/>
  <c r="DV34" i="125"/>
  <c r="FI43" i="125"/>
  <c r="DE23" i="125"/>
  <c r="ED35" i="125"/>
  <c r="DS34" i="125"/>
  <c r="DD35" i="125"/>
  <c r="DQ23" i="125"/>
  <c r="FF32" i="125"/>
  <c r="DB39" i="125"/>
  <c r="DC42" i="125"/>
  <c r="EF34" i="125"/>
  <c r="ET41" i="125"/>
  <c r="EE55" i="125"/>
  <c r="DC35" i="125"/>
  <c r="DG23" i="125"/>
  <c r="DC31" i="125"/>
  <c r="DQ60" i="125"/>
  <c r="ES36" i="125"/>
  <c r="DE52" i="125"/>
  <c r="DD44" i="125"/>
  <c r="DR37" i="125"/>
  <c r="FF37" i="125"/>
  <c r="DC53" i="125"/>
  <c r="DP26" i="125"/>
  <c r="DC52" i="125"/>
  <c r="DQ20" i="125"/>
  <c r="FK38" i="125"/>
  <c r="DE38" i="125"/>
  <c r="DR40" i="125"/>
  <c r="EF23" i="125"/>
  <c r="DE31" i="125"/>
  <c r="DE32" i="125"/>
  <c r="FF20" i="125"/>
  <c r="DQ57" i="125"/>
  <c r="EG24" i="125"/>
  <c r="ED53" i="125"/>
  <c r="FK29" i="125"/>
  <c r="ER22" i="125"/>
  <c r="FK30" i="125"/>
  <c r="FH25" i="125"/>
  <c r="ED44" i="125"/>
  <c r="ED24" i="125"/>
  <c r="ED22" i="125"/>
  <c r="DC24" i="125"/>
  <c r="DV42" i="125"/>
  <c r="FK57" i="125"/>
  <c r="DV40" i="125"/>
  <c r="ED26" i="125"/>
  <c r="DH19" i="125"/>
  <c r="EE46" i="125"/>
  <c r="FG52" i="125"/>
  <c r="DV43" i="125"/>
  <c r="DS47" i="125"/>
  <c r="EE20" i="125"/>
  <c r="ED49" i="125"/>
  <c r="EE33" i="125"/>
  <c r="ES46" i="125"/>
  <c r="EE26" i="125"/>
  <c r="EG19" i="125"/>
  <c r="FG40" i="125"/>
  <c r="DW26" i="125"/>
  <c r="DS54" i="125"/>
  <c r="ER48" i="125"/>
  <c r="DD32" i="125"/>
  <c r="DD53" i="125"/>
  <c r="DR22" i="125"/>
  <c r="DR42" i="125"/>
  <c r="ET36" i="125"/>
  <c r="DE33" i="125"/>
  <c r="EG22" i="125"/>
  <c r="EG48" i="125"/>
  <c r="FK31" i="125"/>
  <c r="FG58" i="125"/>
  <c r="FG46" i="125"/>
  <c r="EF46" i="125"/>
  <c r="DC22" i="125"/>
  <c r="DQ54" i="125"/>
  <c r="FG57" i="125"/>
  <c r="DD43" i="125"/>
  <c r="ER38" i="125"/>
  <c r="DW37" i="125"/>
  <c r="FG32" i="125"/>
  <c r="DB26" i="125"/>
  <c r="ES30" i="125"/>
  <c r="ET21" i="125"/>
  <c r="DV45" i="125"/>
  <c r="DC51" i="125"/>
  <c r="DG19" i="125"/>
  <c r="EG42" i="125"/>
  <c r="FG33" i="125"/>
  <c r="DW35" i="125"/>
  <c r="DS43" i="125"/>
  <c r="DV59" i="125"/>
  <c r="FI33" i="125"/>
  <c r="DW56" i="125"/>
  <c r="ES58" i="125"/>
  <c r="ET59" i="125"/>
  <c r="DE53" i="125"/>
  <c r="DG29" i="125"/>
  <c r="EG46" i="125"/>
  <c r="DE55" i="125"/>
  <c r="DC25" i="125"/>
  <c r="FJ19" i="125"/>
  <c r="DB42" i="125"/>
  <c r="DD55" i="125"/>
  <c r="EG53" i="125"/>
  <c r="DG50" i="125"/>
  <c r="DC58" i="125"/>
  <c r="DB50" i="125"/>
  <c r="ET42" i="125"/>
  <c r="DD48" i="125"/>
  <c r="DG58" i="125"/>
  <c r="DS28" i="125"/>
  <c r="EE57" i="125"/>
  <c r="EE50" i="125"/>
  <c r="DR35" i="125"/>
  <c r="ED19" i="125"/>
  <c r="FG39" i="125"/>
  <c r="DE57" i="125"/>
  <c r="DQ35" i="125"/>
  <c r="EF40" i="125"/>
  <c r="EE38" i="125"/>
  <c r="DE26" i="125"/>
  <c r="FK27" i="125"/>
  <c r="DC59" i="125"/>
  <c r="EG35" i="125"/>
  <c r="EE53" i="125"/>
  <c r="DW55" i="125"/>
  <c r="DC41" i="125"/>
  <c r="DW57" i="125"/>
  <c r="DD47" i="125"/>
  <c r="FF23" i="125"/>
  <c r="DB28" i="125"/>
  <c r="DC20" i="125"/>
  <c r="FG23" i="125"/>
  <c r="DC40" i="125"/>
  <c r="FI34" i="125"/>
  <c r="DS44" i="125"/>
  <c r="DD46" i="125"/>
  <c r="EE43" i="125"/>
  <c r="DV56" i="125"/>
  <c r="DW24" i="125"/>
  <c r="ES34" i="125"/>
  <c r="ET39" i="125"/>
  <c r="FH46" i="125"/>
  <c r="FF25" i="125"/>
  <c r="EE35" i="125"/>
  <c r="FH29" i="125"/>
  <c r="FH53" i="125"/>
  <c r="DE58" i="125"/>
  <c r="DD30" i="125"/>
  <c r="FF31" i="125"/>
  <c r="FI31" i="125"/>
  <c r="DQ25" i="125"/>
  <c r="EE54" i="125"/>
  <c r="DV53" i="125"/>
  <c r="FI59" i="125"/>
  <c r="DE49" i="125"/>
  <c r="ES27" i="125"/>
  <c r="FK50" i="125"/>
  <c r="EF41" i="125"/>
  <c r="FF45" i="125"/>
  <c r="ED42" i="125"/>
  <c r="DE42" i="125"/>
  <c r="DR47" i="125"/>
  <c r="DP55" i="125"/>
  <c r="DS39" i="125"/>
  <c r="FH54" i="125"/>
  <c r="DW33" i="125"/>
  <c r="FF59" i="125"/>
  <c r="ER37" i="125"/>
  <c r="DB44" i="125"/>
  <c r="DG47" i="125"/>
  <c r="DB58" i="125"/>
  <c r="DV41" i="125"/>
  <c r="DD51" i="125"/>
  <c r="FH56" i="125"/>
  <c r="DB49" i="125"/>
  <c r="DB57" i="125"/>
  <c r="DB46" i="125"/>
  <c r="DE59" i="125"/>
  <c r="DB47" i="125"/>
  <c r="DC49" i="125"/>
  <c r="DR59" i="125"/>
  <c r="EF60" i="125"/>
  <c r="EE41" i="125"/>
  <c r="FF27" i="125"/>
  <c r="DC19" i="125"/>
  <c r="DD31" i="125"/>
  <c r="EG51" i="125"/>
  <c r="FI41" i="125"/>
  <c r="EF43" i="125"/>
  <c r="ET33" i="125"/>
  <c r="FI57" i="125"/>
  <c r="DS35" i="125"/>
  <c r="ES24" i="125"/>
  <c r="FH58" i="125"/>
  <c r="ED50" i="125"/>
  <c r="ET48" i="125"/>
  <c r="FK60" i="125"/>
  <c r="DB56" i="125"/>
  <c r="DE36" i="125"/>
  <c r="EG37" i="125"/>
  <c r="DB25" i="125"/>
  <c r="DP20" i="125"/>
  <c r="DB30" i="125"/>
  <c r="EG26" i="125"/>
  <c r="ES23" i="125"/>
  <c r="EF56" i="125"/>
  <c r="DR60" i="125"/>
  <c r="DD33" i="125"/>
  <c r="DE54" i="125"/>
  <c r="EF53" i="125"/>
  <c r="DG37" i="125"/>
  <c r="DD22" i="125"/>
  <c r="DS30" i="125"/>
  <c r="DD60" i="125"/>
  <c r="EE29" i="125"/>
  <c r="DD54" i="125"/>
  <c r="DC45" i="125"/>
  <c r="DD40" i="125"/>
  <c r="DG46" i="125"/>
  <c r="DE27" i="125"/>
  <c r="ED39" i="125"/>
  <c r="DW28" i="125"/>
  <c r="DE56" i="125"/>
  <c r="ED43" i="125"/>
  <c r="ED57" i="125"/>
  <c r="DW21" i="125"/>
  <c r="EE37" i="125"/>
  <c r="FK34" i="125"/>
  <c r="DW41" i="125"/>
  <c r="DP43" i="125"/>
  <c r="DW40" i="125"/>
  <c r="FF30" i="125"/>
  <c r="FI35" i="125"/>
  <c r="FK44" i="125"/>
  <c r="ES21" i="125"/>
  <c r="DW48" i="125"/>
  <c r="DP33" i="125"/>
  <c r="EG59" i="125"/>
  <c r="DD39" i="125"/>
  <c r="DP37" i="125"/>
  <c r="ED31" i="125"/>
  <c r="DV49" i="125"/>
  <c r="ET22" i="125"/>
  <c r="EF58" i="125"/>
  <c r="DQ59" i="125"/>
  <c r="FG29" i="125"/>
  <c r="DP34" i="125"/>
  <c r="DE37" i="125"/>
  <c r="FF46" i="125"/>
  <c r="DP46" i="125"/>
  <c r="FG25" i="125"/>
  <c r="DV54" i="125"/>
  <c r="EE45" i="125"/>
  <c r="FF28" i="125"/>
  <c r="EE48" i="125"/>
  <c r="DQ42" i="125"/>
  <c r="ES49" i="125"/>
  <c r="DP52" i="125"/>
  <c r="DR48" i="125"/>
  <c r="DQ52" i="125"/>
  <c r="DP50" i="125"/>
  <c r="EF47" i="125"/>
  <c r="ER25" i="125"/>
  <c r="EE56" i="125"/>
  <c r="EI19" i="125"/>
  <c r="DD41" i="125"/>
  <c r="DQ55" i="125"/>
  <c r="FG20" i="125"/>
  <c r="FF35" i="125"/>
  <c r="DW54" i="125"/>
  <c r="FF56" i="125"/>
  <c r="FF24" i="125"/>
  <c r="EG34" i="125"/>
  <c r="FG51" i="125"/>
  <c r="ET53" i="125"/>
  <c r="ET49" i="125"/>
  <c r="DV23" i="125"/>
  <c r="FF44" i="125"/>
  <c r="ED55" i="125"/>
  <c r="DE24" i="125"/>
  <c r="EF44" i="125"/>
  <c r="FI58" i="125"/>
  <c r="FF41" i="125"/>
  <c r="DC29" i="125"/>
  <c r="EG20" i="125"/>
  <c r="EP19" i="125"/>
  <c r="FF55" i="125"/>
  <c r="EF25" i="125"/>
  <c r="FF58" i="125"/>
  <c r="DP41" i="125"/>
  <c r="EI21" i="125"/>
  <c r="FI54" i="125"/>
  <c r="DE39" i="125"/>
  <c r="DG31" i="125"/>
  <c r="FK25" i="125"/>
  <c r="DQ46" i="125"/>
  <c r="ET37" i="125"/>
  <c r="ET40" i="125"/>
  <c r="DQ36" i="125"/>
  <c r="ED34" i="125"/>
  <c r="DQ40" i="125"/>
  <c r="ER32" i="125"/>
  <c r="DB35" i="125"/>
  <c r="ER43" i="125"/>
  <c r="DC28" i="125"/>
  <c r="FF43" i="125"/>
  <c r="ER46" i="125"/>
  <c r="DW46" i="125"/>
  <c r="ES28" i="125"/>
  <c r="ES40" i="125"/>
  <c r="FK23" i="125"/>
  <c r="DC36" i="125"/>
  <c r="DS41" i="125"/>
  <c r="DS23" i="125"/>
  <c r="DQ58" i="125"/>
  <c r="DR51" i="125"/>
  <c r="DD29" i="125"/>
  <c r="FG24" i="125"/>
  <c r="DR58" i="125"/>
  <c r="ET20" i="125"/>
  <c r="EE60" i="125"/>
  <c r="EG33" i="125"/>
  <c r="DQ30" i="125"/>
  <c r="ER29" i="125"/>
  <c r="EG43" i="125"/>
  <c r="DS55" i="125"/>
  <c r="FG47" i="125"/>
  <c r="ES45" i="125"/>
  <c r="DL52" i="125"/>
  <c r="FK42" i="125"/>
  <c r="DS24" i="125"/>
  <c r="ES33" i="125"/>
  <c r="DS60" i="125"/>
  <c r="DR33" i="125"/>
  <c r="FK58" i="125"/>
  <c r="ES59" i="125"/>
  <c r="ED47" i="125"/>
  <c r="EE34" i="125"/>
  <c r="DV51" i="125"/>
  <c r="FA38" i="125"/>
  <c r="DS33" i="125"/>
  <c r="DC37" i="125"/>
  <c r="FG38" i="125"/>
  <c r="DV46" i="125"/>
  <c r="FK54" i="125"/>
  <c r="ER45" i="125"/>
  <c r="ER59" i="125"/>
  <c r="EG30" i="125"/>
  <c r="DP49" i="125"/>
  <c r="ER30" i="125"/>
  <c r="DP53" i="125"/>
  <c r="FK53" i="125"/>
  <c r="FG49" i="125"/>
  <c r="DR27" i="125"/>
  <c r="DR32" i="125"/>
  <c r="DQ26" i="125"/>
  <c r="DD23" i="125"/>
  <c r="EF42" i="125"/>
  <c r="DC38" i="125"/>
  <c r="DE20" i="125"/>
  <c r="DR25" i="125"/>
  <c r="ES25" i="125"/>
  <c r="DQ44" i="125"/>
  <c r="FI30" i="125"/>
  <c r="DQ28" i="125"/>
  <c r="FI44" i="125"/>
  <c r="ES22" i="125"/>
  <c r="DQ39" i="125"/>
  <c r="DW27" i="125"/>
  <c r="FH50" i="125"/>
  <c r="DS22" i="125"/>
  <c r="FF36" i="125"/>
  <c r="ER56" i="125"/>
  <c r="ES54" i="125"/>
  <c r="FH42" i="125"/>
  <c r="DD25" i="125"/>
  <c r="DW36" i="125"/>
  <c r="EF37" i="125"/>
  <c r="ED20" i="125"/>
  <c r="DS51" i="125"/>
  <c r="FH59" i="125"/>
  <c r="DF19" i="125"/>
  <c r="EF57" i="125"/>
  <c r="FF42" i="125"/>
  <c r="EG21" i="125"/>
  <c r="EE58" i="125"/>
  <c r="DR23" i="125"/>
  <c r="ED36" i="125"/>
  <c r="ER42" i="125"/>
  <c r="ER26" i="125"/>
  <c r="DB20" i="125"/>
  <c r="ET24" i="125"/>
  <c r="EF32" i="125"/>
  <c r="ER51" i="125"/>
  <c r="DC21" i="125"/>
  <c r="DE25" i="125"/>
  <c r="DP57" i="125"/>
  <c r="DD36" i="125"/>
  <c r="FK59" i="125"/>
  <c r="DQ24" i="125"/>
  <c r="FK41" i="125"/>
  <c r="EF49" i="125"/>
  <c r="FF53" i="125"/>
  <c r="DV35" i="125"/>
  <c r="FI22" i="125"/>
  <c r="FI45" i="125"/>
  <c r="ER39" i="125"/>
  <c r="ED48" i="125"/>
  <c r="DW47" i="125"/>
  <c r="DW49" i="125"/>
  <c r="EE39" i="125"/>
  <c r="FI19" i="125"/>
  <c r="DR20" i="125"/>
  <c r="DD21" i="125"/>
  <c r="EG56" i="125"/>
  <c r="DS32" i="125"/>
  <c r="DP22" i="125"/>
  <c r="ES56" i="125"/>
  <c r="ES41" i="125"/>
  <c r="FI21" i="125"/>
  <c r="FI36" i="125"/>
  <c r="DP44" i="125"/>
  <c r="DP25" i="125"/>
  <c r="DR56" i="125"/>
  <c r="FI42" i="125"/>
  <c r="ET43" i="125"/>
  <c r="ER57" i="125"/>
  <c r="ET46" i="125"/>
  <c r="DP23" i="125"/>
  <c r="FK37" i="125"/>
  <c r="DV57" i="125"/>
  <c r="DQ48" i="125"/>
  <c r="ET26" i="125"/>
  <c r="DV29" i="125"/>
  <c r="DV32" i="125"/>
  <c r="DB37" i="125"/>
  <c r="DP35" i="125"/>
  <c r="FI29" i="125"/>
  <c r="EF55" i="125"/>
  <c r="EF38" i="125"/>
  <c r="FH20" i="125"/>
  <c r="DW22" i="125"/>
  <c r="EG38" i="125"/>
  <c r="ES37" i="125"/>
  <c r="ER40" i="125"/>
  <c r="DS50" i="125"/>
  <c r="FG26" i="125"/>
  <c r="DG33" i="125"/>
  <c r="DS48" i="125"/>
  <c r="ET31" i="125"/>
  <c r="ES57" i="125"/>
  <c r="DR24" i="125"/>
  <c r="ED23" i="125"/>
  <c r="DC30" i="125"/>
  <c r="DP54" i="125"/>
  <c r="DR45" i="125"/>
  <c r="FI25" i="125"/>
  <c r="ET60" i="125"/>
  <c r="DB33" i="125"/>
  <c r="DR49" i="125"/>
  <c r="DR34" i="125"/>
  <c r="FI47" i="125"/>
  <c r="ET25" i="125"/>
  <c r="DS21" i="125"/>
  <c r="DS25" i="125"/>
  <c r="DS27" i="125"/>
  <c r="DV58" i="125"/>
  <c r="DQ29" i="125"/>
  <c r="DG30" i="125"/>
  <c r="FI46" i="125"/>
  <c r="ET56" i="125"/>
  <c r="ED60" i="125"/>
  <c r="ED33" i="125"/>
  <c r="DR21" i="125"/>
  <c r="DR43" i="125"/>
  <c r="FF39" i="125"/>
  <c r="DB31" i="125"/>
  <c r="ET50" i="125"/>
  <c r="DP24" i="125"/>
  <c r="EE51" i="125"/>
  <c r="DP31" i="125"/>
  <c r="FF57" i="125"/>
  <c r="FF29" i="125"/>
  <c r="DC32" i="125"/>
  <c r="ES42" i="125"/>
  <c r="FF52" i="125"/>
  <c r="DW38" i="125"/>
  <c r="EF29" i="125"/>
  <c r="FH30" i="125"/>
  <c r="EE25" i="125"/>
  <c r="DD28" i="125"/>
  <c r="DV33" i="125"/>
  <c r="ER28" i="125"/>
  <c r="DD38" i="125"/>
  <c r="FG27" i="125"/>
  <c r="FF22" i="125"/>
  <c r="DW50" i="125"/>
  <c r="DP47" i="125"/>
  <c r="DQ45" i="125"/>
  <c r="ED40" i="125"/>
  <c r="DV39" i="125"/>
  <c r="DP60" i="125"/>
  <c r="DR39" i="125"/>
  <c r="DQ51" i="125"/>
  <c r="DV44" i="125"/>
  <c r="DV52" i="125"/>
  <c r="ES48" i="125"/>
  <c r="ES26" i="125"/>
  <c r="DP51" i="125"/>
  <c r="EO27" i="125"/>
  <c r="DS53" i="125"/>
  <c r="ES53" i="125"/>
  <c r="EE27" i="125"/>
  <c r="DX54" i="125"/>
  <c r="DR53" i="125"/>
  <c r="ED52" i="125"/>
  <c r="ER52" i="125"/>
  <c r="FH33" i="125"/>
  <c r="DR26" i="125"/>
  <c r="DD37" i="125"/>
  <c r="DV28" i="125"/>
  <c r="EG52" i="125"/>
  <c r="DB41" i="125"/>
  <c r="FF60" i="125"/>
  <c r="ET45" i="125"/>
  <c r="EF33" i="125"/>
  <c r="DV37" i="125"/>
  <c r="FI50" i="125"/>
  <c r="DR55" i="125"/>
  <c r="DW32" i="125"/>
  <c r="EG41" i="125"/>
  <c r="FH52" i="125"/>
  <c r="EE40" i="125"/>
  <c r="DB34" i="125"/>
  <c r="FG21" i="125"/>
  <c r="DR30" i="125"/>
  <c r="FF19" i="125"/>
  <c r="EF31" i="125"/>
  <c r="DR50" i="125"/>
  <c r="EG23" i="125"/>
  <c r="EE24" i="125"/>
  <c r="ER53" i="125"/>
  <c r="ER54" i="125"/>
  <c r="FK35" i="125"/>
  <c r="ES47" i="125"/>
  <c r="DP56" i="125"/>
  <c r="EE44" i="125"/>
  <c r="DP27" i="125"/>
  <c r="ED38" i="125"/>
  <c r="FG22" i="125"/>
  <c r="EE30" i="125"/>
  <c r="ER47" i="125"/>
  <c r="DD19" i="125"/>
  <c r="FI27" i="125"/>
  <c r="ET57" i="125"/>
  <c r="FI60" i="125"/>
  <c r="ER50" i="125"/>
  <c r="DQ21" i="125"/>
  <c r="DW42" i="125"/>
  <c r="DD34" i="125"/>
  <c r="DW25" i="125"/>
  <c r="ED59" i="125"/>
  <c r="DR57" i="125"/>
  <c r="DS52" i="125"/>
  <c r="ET35" i="125"/>
  <c r="EG47" i="125"/>
  <c r="FG50" i="125"/>
  <c r="FF40" i="125"/>
  <c r="EF27" i="125"/>
  <c r="FK22" i="125"/>
  <c r="DQ32" i="125"/>
  <c r="DE41" i="125"/>
  <c r="FG45" i="125"/>
  <c r="DQ49" i="125"/>
  <c r="EJ19" i="125"/>
  <c r="EF20" i="125"/>
  <c r="FG31" i="125"/>
  <c r="DR44" i="125"/>
  <c r="ES44" i="125"/>
  <c r="EG58" i="125"/>
  <c r="EN58" i="125"/>
  <c r="DR54" i="125"/>
  <c r="EF52" i="125"/>
  <c r="FG43" i="125"/>
  <c r="DQ38" i="125"/>
  <c r="EF45" i="125"/>
  <c r="ET55" i="125"/>
  <c r="DE35" i="125"/>
  <c r="FK20" i="125"/>
  <c r="DS59" i="125"/>
  <c r="EG55" i="125"/>
  <c r="ER31" i="125"/>
  <c r="DW51" i="125"/>
  <c r="DQ33" i="125"/>
  <c r="EQ19" i="125"/>
  <c r="DE28" i="125"/>
  <c r="EE28" i="125"/>
  <c r="DW44" i="125"/>
  <c r="ET29" i="125"/>
  <c r="DR31" i="125"/>
  <c r="DP32" i="125"/>
  <c r="DW31" i="125"/>
  <c r="DS37" i="125"/>
  <c r="EG40" i="125"/>
  <c r="DR41" i="125"/>
  <c r="EF36" i="125"/>
  <c r="DS26" i="125"/>
  <c r="EF28" i="125"/>
  <c r="ER36" i="125"/>
  <c r="DS42" i="125"/>
  <c r="FI23" i="125"/>
  <c r="ES32" i="125"/>
  <c r="DD20" i="125"/>
  <c r="DP38" i="125"/>
  <c r="DD26" i="125"/>
  <c r="DC27" i="125"/>
  <c r="FI32" i="125"/>
  <c r="FH35" i="125"/>
  <c r="FI53" i="125"/>
  <c r="ET34" i="125"/>
  <c r="EF59" i="125"/>
  <c r="ED30" i="125"/>
  <c r="ED51" i="125"/>
  <c r="ES39" i="125"/>
  <c r="FH28" i="125"/>
  <c r="KR25" i="125"/>
  <c r="KP44" i="125"/>
  <c r="KC59" i="125"/>
  <c r="KS42" i="125"/>
  <c r="JU33" i="125"/>
  <c r="JU37" i="125"/>
  <c r="KS32" i="125"/>
  <c r="JU57" i="125"/>
  <c r="KP49" i="125"/>
  <c r="IV48" i="125"/>
  <c r="HX50" i="125"/>
  <c r="GS35" i="125"/>
  <c r="KR52" i="125"/>
  <c r="GS30" i="125"/>
  <c r="DK30" i="125" s="1"/>
  <c r="KP58" i="125"/>
  <c r="JU49" i="125"/>
  <c r="KP56" i="125"/>
  <c r="GX20" i="125"/>
  <c r="HA30" i="125"/>
  <c r="GS48" i="125"/>
  <c r="HW52" i="125"/>
  <c r="IR55" i="125"/>
  <c r="JU45" i="125"/>
  <c r="JQ51" i="125"/>
  <c r="KS53" i="125"/>
  <c r="KS22" i="125"/>
  <c r="KF33" i="125"/>
  <c r="KC24" i="125"/>
  <c r="GZ25" i="125"/>
  <c r="GS57" i="125"/>
  <c r="GZ51" i="125"/>
  <c r="GX19" i="125"/>
  <c r="IC57" i="125"/>
  <c r="KP55" i="125"/>
  <c r="FJ55" i="125" s="1"/>
  <c r="IB48" i="125"/>
  <c r="IB42" i="125"/>
  <c r="KF32" i="125"/>
  <c r="JR60" i="125"/>
  <c r="GS34" i="125"/>
  <c r="GY24" i="125"/>
  <c r="JU27" i="125"/>
  <c r="JA56" i="125"/>
  <c r="HM36" i="125"/>
  <c r="GX52" i="125"/>
  <c r="IB19" i="125"/>
  <c r="KC45" i="125"/>
  <c r="IN47" i="125"/>
  <c r="IL40" i="125"/>
  <c r="EH40" i="125" s="1"/>
  <c r="IY45" i="125"/>
  <c r="KF59" i="125"/>
  <c r="HJ56" i="125"/>
  <c r="HL42" i="125"/>
  <c r="JA24" i="125"/>
  <c r="EO24" i="125" s="1"/>
  <c r="JO35" i="125"/>
  <c r="HS20" i="125"/>
  <c r="HW30" i="125"/>
  <c r="KS45" i="125"/>
  <c r="HJ52" i="125"/>
  <c r="IV44" i="125"/>
  <c r="IU23" i="125"/>
  <c r="KP53" i="125"/>
  <c r="JB51" i="125"/>
  <c r="JX40" i="125"/>
  <c r="JQ42" i="125"/>
  <c r="GZ40" i="125"/>
  <c r="GS55" i="125"/>
  <c r="GS54" i="125"/>
  <c r="KF30" i="125"/>
  <c r="GS43" i="125"/>
  <c r="KF23" i="125"/>
  <c r="GY33" i="125"/>
  <c r="DN33" i="125" s="1"/>
  <c r="JU40" i="125"/>
  <c r="GZ50" i="125"/>
  <c r="KB56" i="125"/>
  <c r="GZ56" i="125"/>
  <c r="GS56" i="125"/>
  <c r="JU30" i="125"/>
  <c r="JU31" i="125"/>
  <c r="JD47" i="125"/>
  <c r="GS46" i="125"/>
  <c r="KQ19" i="125"/>
  <c r="GS19" i="125"/>
  <c r="IO31" i="125"/>
  <c r="EI31" i="125" s="1"/>
  <c r="IP51" i="125"/>
  <c r="HV33" i="125"/>
  <c r="JU20" i="125"/>
  <c r="JW52" i="125"/>
  <c r="JX39" i="125"/>
  <c r="HL52" i="125"/>
  <c r="IY36" i="125"/>
  <c r="KB24" i="125"/>
  <c r="JU41" i="125"/>
  <c r="IY60" i="125"/>
  <c r="GS45" i="125"/>
  <c r="GX41" i="125"/>
  <c r="KP24" i="125"/>
  <c r="KC30" i="125"/>
  <c r="KP47" i="125"/>
  <c r="KP33" i="125"/>
  <c r="FJ33" i="125" s="1"/>
  <c r="KC50" i="125"/>
  <c r="GZ42" i="125"/>
  <c r="GS38" i="125"/>
  <c r="JC52" i="125"/>
  <c r="EP52" i="125" s="1"/>
  <c r="KP57" i="125"/>
  <c r="FJ57" i="125" s="1"/>
  <c r="KS20" i="125"/>
  <c r="KA33" i="125"/>
  <c r="GS49" i="125"/>
  <c r="JQ34" i="125"/>
  <c r="JT58" i="125"/>
  <c r="IC40" i="125"/>
  <c r="GS21" i="125"/>
  <c r="KF34" i="125"/>
  <c r="KB20" i="125"/>
  <c r="KB53" i="125"/>
  <c r="GZ34" i="125"/>
  <c r="IN39" i="125"/>
  <c r="JX37" i="125"/>
  <c r="IY23" i="125"/>
  <c r="GS60" i="125"/>
  <c r="HS53" i="125"/>
  <c r="KG31" i="125"/>
  <c r="KQ32" i="125"/>
  <c r="GS23" i="125"/>
  <c r="GZ38" i="125"/>
  <c r="IB40" i="125"/>
  <c r="JU56" i="125"/>
  <c r="IY51" i="125"/>
  <c r="KQ58" i="125"/>
  <c r="HK21" i="125"/>
  <c r="KG45" i="125"/>
  <c r="HK47" i="125"/>
  <c r="DT47" i="125" s="1"/>
  <c r="GZ19" i="125"/>
  <c r="JP22" i="125"/>
  <c r="JP19" i="125"/>
  <c r="JP26" i="125"/>
  <c r="JP27" i="125"/>
  <c r="JP33" i="125"/>
  <c r="EW33" i="125" s="1"/>
  <c r="JP24" i="125"/>
  <c r="JP54" i="125"/>
  <c r="JP25" i="125"/>
  <c r="JP43" i="125"/>
  <c r="JP44" i="125"/>
  <c r="JP51" i="125"/>
  <c r="JP45" i="125"/>
  <c r="JP35" i="125"/>
  <c r="EW35" i="125" s="1"/>
  <c r="JP41" i="125"/>
  <c r="JP23" i="125"/>
  <c r="JP31" i="125"/>
  <c r="JP28" i="125"/>
  <c r="JP20" i="125"/>
  <c r="JP21" i="125"/>
  <c r="JP59" i="125"/>
  <c r="JP39" i="125"/>
  <c r="JP34" i="125"/>
  <c r="JP55" i="125"/>
  <c r="JP60" i="125"/>
  <c r="JP38" i="125"/>
  <c r="JP36" i="125"/>
  <c r="JP29" i="125"/>
  <c r="JP48" i="125"/>
  <c r="JP53" i="125"/>
  <c r="JP30" i="125"/>
  <c r="JP50" i="125"/>
  <c r="JP42" i="125"/>
  <c r="JP58" i="125"/>
  <c r="JP46" i="125"/>
  <c r="JP32" i="125"/>
  <c r="JP40" i="125"/>
  <c r="JP37" i="125"/>
  <c r="JP52" i="125"/>
  <c r="JP57" i="125"/>
  <c r="JP47" i="125"/>
  <c r="JP56" i="125"/>
  <c r="JP49" i="125"/>
  <c r="GJ36" i="125"/>
  <c r="GJ37" i="125"/>
  <c r="GJ48" i="125"/>
  <c r="GJ46" i="125"/>
  <c r="GJ21" i="125"/>
  <c r="GJ29" i="125"/>
  <c r="GJ22" i="125"/>
  <c r="GJ26" i="125"/>
  <c r="GJ38" i="125"/>
  <c r="GJ50" i="125"/>
  <c r="GJ49" i="125"/>
  <c r="GJ57" i="125"/>
  <c r="GJ55" i="125"/>
  <c r="GJ43" i="125"/>
  <c r="GJ25" i="125"/>
  <c r="GJ20" i="125"/>
  <c r="GJ28" i="125"/>
  <c r="GJ56" i="125"/>
  <c r="GJ34" i="125"/>
  <c r="GJ40" i="125"/>
  <c r="GJ19" i="125"/>
  <c r="GJ33" i="125"/>
  <c r="GJ35" i="125"/>
  <c r="GJ30" i="125"/>
  <c r="GJ39" i="125"/>
  <c r="GJ31" i="125"/>
  <c r="GJ60" i="125"/>
  <c r="GJ44" i="125"/>
  <c r="GJ58" i="125"/>
  <c r="GJ53" i="125"/>
  <c r="GJ42" i="125"/>
  <c r="GJ41" i="125"/>
  <c r="GJ54" i="125"/>
  <c r="GJ47" i="125"/>
  <c r="GJ59" i="125"/>
  <c r="GJ51" i="125"/>
  <c r="GJ32" i="125"/>
  <c r="GJ45" i="125"/>
  <c r="GJ27" i="125"/>
  <c r="GJ52" i="125"/>
  <c r="GJ24" i="125"/>
  <c r="GJ23" i="125"/>
  <c r="HT23" i="125"/>
  <c r="HT54" i="125"/>
  <c r="HT30" i="125"/>
  <c r="HT41" i="125"/>
  <c r="HT52" i="125"/>
  <c r="HT19" i="125"/>
  <c r="HT43" i="125"/>
  <c r="HT36" i="125"/>
  <c r="HT24" i="125"/>
  <c r="HT51" i="125"/>
  <c r="HT22" i="125"/>
  <c r="HT25" i="125"/>
  <c r="HT32" i="125"/>
  <c r="HT47" i="125"/>
  <c r="HT28" i="125"/>
  <c r="HT39" i="125"/>
  <c r="HT44" i="125"/>
  <c r="HT34" i="125"/>
  <c r="HT53" i="125"/>
  <c r="HT57" i="125"/>
  <c r="HT27" i="125"/>
  <c r="HT37" i="125"/>
  <c r="HT49" i="125"/>
  <c r="HT21" i="125"/>
  <c r="HT33" i="125"/>
  <c r="HT31" i="125"/>
  <c r="HT46" i="125"/>
  <c r="HT60" i="125"/>
  <c r="HT42" i="125"/>
  <c r="HT58" i="125"/>
  <c r="HT48" i="125"/>
  <c r="DY48" i="125" s="1"/>
  <c r="HT29" i="125"/>
  <c r="HT20" i="125"/>
  <c r="HT40" i="125"/>
  <c r="HT56" i="125"/>
  <c r="HT55" i="125"/>
  <c r="HT45" i="125"/>
  <c r="HT26" i="125"/>
  <c r="HT35" i="125"/>
  <c r="HT50" i="125"/>
  <c r="HT59" i="125"/>
  <c r="IQ28" i="125"/>
  <c r="IQ46" i="125"/>
  <c r="IQ56" i="125"/>
  <c r="IQ21" i="125"/>
  <c r="IQ44" i="125"/>
  <c r="IQ19" i="125"/>
  <c r="IQ27" i="125"/>
  <c r="IQ52" i="125"/>
  <c r="IQ50" i="125"/>
  <c r="IQ60" i="125"/>
  <c r="IQ30" i="125"/>
  <c r="IQ38" i="125"/>
  <c r="IQ20" i="125"/>
  <c r="IQ39" i="125"/>
  <c r="IQ54" i="125"/>
  <c r="EJ54" i="125" s="1"/>
  <c r="IQ31" i="125"/>
  <c r="IQ23" i="125"/>
  <c r="IQ24" i="125"/>
  <c r="IQ48" i="125"/>
  <c r="IQ45" i="125"/>
  <c r="IQ43" i="125"/>
  <c r="IQ29" i="125"/>
  <c r="IQ59" i="125"/>
  <c r="IQ35" i="125"/>
  <c r="EJ35" i="125" s="1"/>
  <c r="IQ22" i="125"/>
  <c r="IQ42" i="125"/>
  <c r="IQ55" i="125"/>
  <c r="IQ58" i="125"/>
  <c r="IQ33" i="125"/>
  <c r="IQ40" i="125"/>
  <c r="IQ37" i="125"/>
  <c r="IQ25" i="125"/>
  <c r="IQ36" i="125"/>
  <c r="IQ57" i="125"/>
  <c r="IQ53" i="125"/>
  <c r="IQ49" i="125"/>
  <c r="EJ49" i="125" s="1"/>
  <c r="IQ32" i="125"/>
  <c r="IQ26" i="125"/>
  <c r="IQ47" i="125"/>
  <c r="IQ41" i="125"/>
  <c r="IQ51" i="125"/>
  <c r="IW22" i="125"/>
  <c r="IW32" i="125"/>
  <c r="IW20" i="125"/>
  <c r="IW55" i="125"/>
  <c r="IW19" i="125"/>
  <c r="IW44" i="125"/>
  <c r="EM44" i="125" s="1"/>
  <c r="IW45" i="125"/>
  <c r="IW59" i="125"/>
  <c r="IW49" i="125"/>
  <c r="IW46" i="125"/>
  <c r="IW33" i="125"/>
  <c r="IW52" i="125"/>
  <c r="IW35" i="125"/>
  <c r="IW56" i="125"/>
  <c r="IW28" i="125"/>
  <c r="IW25" i="125"/>
  <c r="IW30" i="125"/>
  <c r="IW50" i="125"/>
  <c r="IW42" i="125"/>
  <c r="IW27" i="125"/>
  <c r="IW54" i="125"/>
  <c r="IW40" i="125"/>
  <c r="IW48" i="125"/>
  <c r="IW41" i="125"/>
  <c r="IW34" i="125"/>
  <c r="IW47" i="125"/>
  <c r="IW43" i="125"/>
  <c r="IW51" i="125"/>
  <c r="IW21" i="125"/>
  <c r="IW39" i="125"/>
  <c r="IW58" i="125"/>
  <c r="IW53" i="125"/>
  <c r="IW31" i="125"/>
  <c r="IW23" i="125"/>
  <c r="IW60" i="125"/>
  <c r="IW24" i="125"/>
  <c r="IW38" i="125"/>
  <c r="IW26" i="125"/>
  <c r="IW37" i="125"/>
  <c r="IW36" i="125"/>
  <c r="IW57" i="125"/>
  <c r="IW29" i="125"/>
  <c r="GR57" i="125"/>
  <c r="GR49" i="125"/>
  <c r="GR19" i="125"/>
  <c r="GR41" i="125"/>
  <c r="GR60" i="125"/>
  <c r="GR28" i="125"/>
  <c r="GR37" i="125"/>
  <c r="GR44" i="125"/>
  <c r="GR46" i="125"/>
  <c r="GR59" i="125"/>
  <c r="GR25" i="125"/>
  <c r="GR52" i="125"/>
  <c r="GR29" i="125"/>
  <c r="GR32" i="125"/>
  <c r="GR33" i="125"/>
  <c r="GR40" i="125"/>
  <c r="GR24" i="125"/>
  <c r="GR55" i="125"/>
  <c r="GR43" i="125"/>
  <c r="GR35" i="125"/>
  <c r="GR34" i="125"/>
  <c r="GR42" i="125"/>
  <c r="DK42" i="125" s="1"/>
  <c r="GR23" i="125"/>
  <c r="GR36" i="125"/>
  <c r="GR38" i="125"/>
  <c r="GR53" i="125"/>
  <c r="GR48" i="125"/>
  <c r="GR21" i="125"/>
  <c r="GR45" i="125"/>
  <c r="GR51" i="125"/>
  <c r="GR20" i="125"/>
  <c r="GR31" i="125"/>
  <c r="GR50" i="125"/>
  <c r="GR39" i="125"/>
  <c r="GR56" i="125"/>
  <c r="GR47" i="125"/>
  <c r="GR54" i="125"/>
  <c r="GR22" i="125"/>
  <c r="GR27" i="125"/>
  <c r="GR26" i="125"/>
  <c r="GR58" i="125"/>
  <c r="GU36" i="125"/>
  <c r="GU60" i="125"/>
  <c r="GU53" i="125"/>
  <c r="GU48" i="125"/>
  <c r="GU35" i="125"/>
  <c r="GU41" i="125"/>
  <c r="GU59" i="125"/>
  <c r="GU29" i="125"/>
  <c r="GU31" i="125"/>
  <c r="GU37" i="125"/>
  <c r="GU57" i="125"/>
  <c r="GU51" i="125"/>
  <c r="GU50" i="125"/>
  <c r="GU33" i="125"/>
  <c r="GU46" i="125"/>
  <c r="GU47" i="125"/>
  <c r="GU43" i="125"/>
  <c r="GU58" i="125"/>
  <c r="GU25" i="125"/>
  <c r="GU27" i="125"/>
  <c r="GU44" i="125"/>
  <c r="GU34" i="125"/>
  <c r="GU28" i="125"/>
  <c r="GU21" i="125"/>
  <c r="GU55" i="125"/>
  <c r="GU54" i="125"/>
  <c r="GU23" i="125"/>
  <c r="GU39" i="125"/>
  <c r="GU20" i="125"/>
  <c r="GU42" i="125"/>
  <c r="GU26" i="125"/>
  <c r="DL26" i="125" s="1"/>
  <c r="GU32" i="125"/>
  <c r="GU24" i="125"/>
  <c r="GU38" i="125"/>
  <c r="GU19" i="125"/>
  <c r="GU49" i="125"/>
  <c r="GU30" i="125"/>
  <c r="GU56" i="125"/>
  <c r="GU22" i="125"/>
  <c r="GU45" i="125"/>
  <c r="KD51" i="125"/>
  <c r="KD23" i="125"/>
  <c r="KD60" i="125"/>
  <c r="FD60" i="125" s="1"/>
  <c r="KD42" i="125"/>
  <c r="FD42" i="125" s="1"/>
  <c r="KD29" i="125"/>
  <c r="KD24" i="125"/>
  <c r="KD37" i="125"/>
  <c r="KD19" i="125"/>
  <c r="KD26" i="125"/>
  <c r="KD36" i="125"/>
  <c r="KD30" i="125"/>
  <c r="KD48" i="125"/>
  <c r="KD46" i="125"/>
  <c r="KD25" i="125"/>
  <c r="KD28" i="125"/>
  <c r="KD44" i="125"/>
  <c r="KD27" i="125"/>
  <c r="FD27" i="125" s="1"/>
  <c r="KD34" i="125"/>
  <c r="KD20" i="125"/>
  <c r="KD31" i="125"/>
  <c r="KD22" i="125"/>
  <c r="KD52" i="125"/>
  <c r="KD40" i="125"/>
  <c r="KD38" i="125"/>
  <c r="KD47" i="125"/>
  <c r="KD57" i="125"/>
  <c r="KD39" i="125"/>
  <c r="KD33" i="125"/>
  <c r="KD49" i="125"/>
  <c r="KD53" i="125"/>
  <c r="KD59" i="125"/>
  <c r="FD59" i="125" s="1"/>
  <c r="KD21" i="125"/>
  <c r="KD35" i="125"/>
  <c r="KD43" i="125"/>
  <c r="KD45" i="125"/>
  <c r="KD54" i="125"/>
  <c r="KD50" i="125"/>
  <c r="KD55" i="125"/>
  <c r="KD56" i="125"/>
  <c r="KD58" i="125"/>
  <c r="KD32" i="125"/>
  <c r="HT38" i="125"/>
  <c r="IT49" i="125"/>
  <c r="IT33" i="125"/>
  <c r="IT27" i="125"/>
  <c r="IT50" i="125"/>
  <c r="IT21" i="125"/>
  <c r="IT25" i="125"/>
  <c r="IT39" i="125"/>
  <c r="IT30" i="125"/>
  <c r="IT35" i="125"/>
  <c r="IT23" i="125"/>
  <c r="IT26" i="125"/>
  <c r="IT43" i="125"/>
  <c r="IT47" i="125"/>
  <c r="IT31" i="125"/>
  <c r="IT34" i="125"/>
  <c r="IT53" i="125"/>
  <c r="IT36" i="125"/>
  <c r="IT45" i="125"/>
  <c r="IT22" i="125"/>
  <c r="IT60" i="125"/>
  <c r="IT40" i="125"/>
  <c r="IT32" i="125"/>
  <c r="IT51" i="125"/>
  <c r="IT19" i="125"/>
  <c r="HL58" i="125"/>
  <c r="HL50" i="125"/>
  <c r="HL48" i="125"/>
  <c r="HL41" i="125"/>
  <c r="HL33" i="125"/>
  <c r="HL53" i="125"/>
  <c r="HL37" i="125"/>
  <c r="HL46" i="125"/>
  <c r="HL21" i="125"/>
  <c r="HL23" i="125"/>
  <c r="HL26" i="125"/>
  <c r="HL54" i="125"/>
  <c r="HL45" i="125"/>
  <c r="HL20" i="125"/>
  <c r="HL47" i="125"/>
  <c r="HL30" i="125"/>
  <c r="HL40" i="125"/>
  <c r="IS51" i="125"/>
  <c r="IS26" i="125"/>
  <c r="IS38" i="125"/>
  <c r="IS33" i="125"/>
  <c r="IS40" i="125"/>
  <c r="IS45" i="125"/>
  <c r="IS43" i="125"/>
  <c r="IS23" i="125"/>
  <c r="IS19" i="125"/>
  <c r="IS57" i="125"/>
  <c r="IS25" i="125"/>
  <c r="EK25" i="125" s="1"/>
  <c r="IS50" i="125"/>
  <c r="IS21" i="125"/>
  <c r="IS35" i="125"/>
  <c r="IS28" i="125"/>
  <c r="IS24" i="125"/>
  <c r="IS39" i="125"/>
  <c r="IS41" i="125"/>
  <c r="IS60" i="125"/>
  <c r="IS47" i="125"/>
  <c r="IS44" i="125"/>
  <c r="IS37" i="125"/>
  <c r="GI23" i="125"/>
  <c r="GI47" i="125"/>
  <c r="GI40" i="125"/>
  <c r="GI24" i="125"/>
  <c r="GI45" i="125"/>
  <c r="GI22" i="125"/>
  <c r="GI29" i="125"/>
  <c r="GI53" i="125"/>
  <c r="GI28" i="125"/>
  <c r="GI30" i="125"/>
  <c r="GI26" i="125"/>
  <c r="GI59" i="125"/>
  <c r="GI21" i="125"/>
  <c r="GI42" i="125"/>
  <c r="GI54" i="125"/>
  <c r="GI43" i="125"/>
  <c r="GI60" i="125"/>
  <c r="GI34" i="125"/>
  <c r="GI50" i="125"/>
  <c r="DF50" i="125" s="1"/>
  <c r="GI44" i="125"/>
  <c r="GN43" i="125"/>
  <c r="GN40" i="125"/>
  <c r="GN20" i="125"/>
  <c r="GN21" i="125"/>
  <c r="GN32" i="125"/>
  <c r="GN33" i="125"/>
  <c r="GN26" i="125"/>
  <c r="GN29" i="125"/>
  <c r="DI29" i="125" s="1"/>
  <c r="GN55" i="125"/>
  <c r="DI55" i="125" s="1"/>
  <c r="GN34" i="125"/>
  <c r="GN37" i="125"/>
  <c r="GN24" i="125"/>
  <c r="GN19" i="125"/>
  <c r="GN47" i="125"/>
  <c r="GN23" i="125"/>
  <c r="GN28" i="125"/>
  <c r="GN51" i="125"/>
  <c r="GN31" i="125"/>
  <c r="GN53" i="125"/>
  <c r="GN39" i="125"/>
  <c r="GN48" i="125"/>
  <c r="HU28" i="125"/>
  <c r="HU26" i="125"/>
  <c r="DY26" i="125" s="1"/>
  <c r="HU19" i="125"/>
  <c r="EV19" i="125" s="1"/>
  <c r="HU30" i="125"/>
  <c r="HU42" i="125"/>
  <c r="HU24" i="125"/>
  <c r="DY24" i="125" s="1"/>
  <c r="HU56" i="125"/>
  <c r="HU32" i="125"/>
  <c r="HU40" i="125"/>
  <c r="HU60" i="125"/>
  <c r="HU21" i="125"/>
  <c r="HU51" i="125"/>
  <c r="DY51" i="125" s="1"/>
  <c r="HU59" i="125"/>
  <c r="HU43" i="125"/>
  <c r="DY43" i="125" s="1"/>
  <c r="HU52" i="125"/>
  <c r="HU36" i="125"/>
  <c r="DY36" i="125" s="1"/>
  <c r="HU47" i="125"/>
  <c r="HU44" i="125"/>
  <c r="HU39" i="125"/>
  <c r="HM32" i="125"/>
  <c r="HM50" i="125"/>
  <c r="DU50" i="125" s="1"/>
  <c r="HM53" i="125"/>
  <c r="HM31" i="125"/>
  <c r="DU31" i="125" s="1"/>
  <c r="HM44" i="125"/>
  <c r="HM24" i="125"/>
  <c r="HM38" i="125"/>
  <c r="HM23" i="125"/>
  <c r="HM60" i="125"/>
  <c r="HM41" i="125"/>
  <c r="HM58" i="125"/>
  <c r="DU58" i="125" s="1"/>
  <c r="HM43" i="125"/>
  <c r="HM48" i="125"/>
  <c r="HM20" i="125"/>
  <c r="DU20" i="125" s="1"/>
  <c r="HM54" i="125"/>
  <c r="DU54" i="125" s="1"/>
  <c r="HM19" i="125"/>
  <c r="HM26" i="125"/>
  <c r="HM49" i="125"/>
  <c r="HM30" i="125"/>
  <c r="HM45" i="125"/>
  <c r="DU45" i="125" s="1"/>
  <c r="GY58" i="125"/>
  <c r="GY50" i="125"/>
  <c r="GY60" i="125"/>
  <c r="GY57" i="125"/>
  <c r="GY46" i="125"/>
  <c r="GY39" i="125"/>
  <c r="GY23" i="125"/>
  <c r="GY52" i="125"/>
  <c r="DN52" i="125" s="1"/>
  <c r="GY56" i="125"/>
  <c r="GY55" i="125"/>
  <c r="GY38" i="125"/>
  <c r="GY49" i="125"/>
  <c r="GY35" i="125"/>
  <c r="GY48" i="125"/>
  <c r="GY31" i="125"/>
  <c r="GY59" i="125"/>
  <c r="GY45" i="125"/>
  <c r="GY26" i="125"/>
  <c r="GY27" i="125"/>
  <c r="GY43" i="125"/>
  <c r="GY29" i="125"/>
  <c r="GY30" i="125"/>
  <c r="GY44" i="125"/>
  <c r="GP22" i="125"/>
  <c r="GP59" i="125"/>
  <c r="GP29" i="125"/>
  <c r="GP28" i="125"/>
  <c r="GP40" i="125"/>
  <c r="GP53" i="125"/>
  <c r="GP45" i="125"/>
  <c r="GP21" i="125"/>
  <c r="GP43" i="125"/>
  <c r="GP34" i="125"/>
  <c r="GP46" i="125"/>
  <c r="GP27" i="125"/>
  <c r="GP39" i="125"/>
  <c r="GP44" i="125"/>
  <c r="GP23" i="125"/>
  <c r="GP36" i="125"/>
  <c r="GP54" i="125"/>
  <c r="GP60" i="125"/>
  <c r="GP19" i="125"/>
  <c r="GP47" i="125"/>
  <c r="HW24" i="125"/>
  <c r="HW38" i="125"/>
  <c r="IV26" i="125"/>
  <c r="HZ53" i="125"/>
  <c r="IA58" i="125"/>
  <c r="IX23" i="125"/>
  <c r="JB31" i="125"/>
  <c r="HJ59" i="125"/>
  <c r="JV23" i="125"/>
  <c r="IT20" i="125"/>
  <c r="JT42" i="125"/>
  <c r="HX49" i="125"/>
  <c r="JA39" i="125"/>
  <c r="GW39" i="125"/>
  <c r="KB29" i="125"/>
  <c r="HZ54" i="125"/>
  <c r="JN25" i="125"/>
  <c r="IX34" i="125"/>
  <c r="IO33" i="125"/>
  <c r="JE43" i="125"/>
  <c r="HV24" i="125"/>
  <c r="KR42" i="125"/>
  <c r="IU49" i="125"/>
  <c r="EL49" i="125" s="1"/>
  <c r="IC49" i="125"/>
  <c r="JQ47" i="125"/>
  <c r="KR49" i="125"/>
  <c r="JD29" i="125"/>
  <c r="HU49" i="125"/>
  <c r="HW47" i="125"/>
  <c r="GO44" i="125"/>
  <c r="IX51" i="125"/>
  <c r="HM46" i="125"/>
  <c r="IM24" i="125"/>
  <c r="GX43" i="125"/>
  <c r="GW46" i="125"/>
  <c r="HX43" i="125"/>
  <c r="IV49" i="125"/>
  <c r="HM40" i="125"/>
  <c r="DU40" i="125" s="1"/>
  <c r="IM31" i="125"/>
  <c r="HJ55" i="125"/>
  <c r="IC45" i="125"/>
  <c r="IB50" i="125"/>
  <c r="EC50" i="125" s="1"/>
  <c r="GI55" i="125"/>
  <c r="JY55" i="125"/>
  <c r="FA55" i="125" s="1"/>
  <c r="GL32" i="125"/>
  <c r="HZ20" i="125"/>
  <c r="HY45" i="125"/>
  <c r="IP25" i="125"/>
  <c r="JV53" i="125"/>
  <c r="HX57" i="125"/>
  <c r="KR60" i="125"/>
  <c r="JA28" i="125"/>
  <c r="HA28" i="125"/>
  <c r="HU35" i="125"/>
  <c r="HY24" i="125"/>
  <c r="IX60" i="125"/>
  <c r="GX47" i="125"/>
  <c r="GI46" i="125"/>
  <c r="IP53" i="125"/>
  <c r="JC41" i="125"/>
  <c r="KS40" i="125"/>
  <c r="IZ48" i="125"/>
  <c r="GW55" i="125"/>
  <c r="GK20" i="125"/>
  <c r="JE36" i="125"/>
  <c r="IX43" i="125"/>
  <c r="HZ43" i="125"/>
  <c r="KS37" i="125"/>
  <c r="KB57" i="125"/>
  <c r="GK25" i="125"/>
  <c r="IT41" i="125"/>
  <c r="IZ46" i="125"/>
  <c r="JO31" i="125"/>
  <c r="JC39" i="125"/>
  <c r="JZ44" i="125"/>
  <c r="HU41" i="125"/>
  <c r="IZ52" i="125"/>
  <c r="GV33" i="125"/>
  <c r="HV32" i="125"/>
  <c r="IY25" i="125"/>
  <c r="KF51" i="125"/>
  <c r="JO54" i="125"/>
  <c r="GV40" i="125"/>
  <c r="GS32" i="125"/>
  <c r="KS31" i="125"/>
  <c r="GO34" i="125"/>
  <c r="GZ57" i="125"/>
  <c r="KQ23" i="125"/>
  <c r="GT43" i="125"/>
  <c r="KR55" i="125"/>
  <c r="HW56" i="125"/>
  <c r="JN57" i="125"/>
  <c r="HW57" i="125"/>
  <c r="KS56" i="125"/>
  <c r="HU37" i="125"/>
  <c r="JD53" i="125"/>
  <c r="JY47" i="125"/>
  <c r="FA47" i="125" s="1"/>
  <c r="IO60" i="125"/>
  <c r="GH56" i="125"/>
  <c r="GT31" i="125"/>
  <c r="KC36" i="125"/>
  <c r="GI20" i="125"/>
  <c r="GV38" i="125"/>
  <c r="GX25" i="125"/>
  <c r="HA45" i="125"/>
  <c r="KE37" i="125"/>
  <c r="FD37" i="125" s="1"/>
  <c r="IO46" i="125"/>
  <c r="EI46" i="125" s="1"/>
  <c r="HJ42" i="125"/>
  <c r="HK38" i="125"/>
  <c r="KR43" i="125"/>
  <c r="JR49" i="125"/>
  <c r="KA43" i="125"/>
  <c r="FB43" i="125" s="1"/>
  <c r="GO39" i="125"/>
  <c r="JZ35" i="125"/>
  <c r="GI38" i="125"/>
  <c r="IM30" i="125"/>
  <c r="GZ32" i="125"/>
  <c r="GK41" i="125"/>
  <c r="HX60" i="125"/>
  <c r="HX45" i="125"/>
  <c r="HX36" i="125"/>
  <c r="HX35" i="125"/>
  <c r="HX48" i="125"/>
  <c r="HX22" i="125"/>
  <c r="HX34" i="125"/>
  <c r="HX25" i="125"/>
  <c r="HX54" i="125"/>
  <c r="HX44" i="125"/>
  <c r="HX23" i="125"/>
  <c r="HX26" i="125"/>
  <c r="HX55" i="125"/>
  <c r="HX53" i="125"/>
  <c r="EA53" i="125" s="1"/>
  <c r="HX47" i="125"/>
  <c r="HX42" i="125"/>
  <c r="HX38" i="125"/>
  <c r="HX40" i="125"/>
  <c r="HX29" i="125"/>
  <c r="EA29" i="125" s="1"/>
  <c r="HX33" i="125"/>
  <c r="HX46" i="125"/>
  <c r="JE59" i="125"/>
  <c r="GT53" i="125"/>
  <c r="HZ47" i="125"/>
  <c r="JY57" i="125"/>
  <c r="KR46" i="125"/>
  <c r="IL44" i="125"/>
  <c r="EH44" i="125" s="1"/>
  <c r="JA38" i="125"/>
  <c r="HY44" i="125"/>
  <c r="EA44" i="125" s="1"/>
  <c r="KB52" i="125"/>
  <c r="KC53" i="125"/>
  <c r="FC53" i="125" s="1"/>
  <c r="HJ60" i="125"/>
  <c r="JB44" i="125"/>
  <c r="GH26" i="125"/>
  <c r="HU55" i="125"/>
  <c r="IV57" i="125"/>
  <c r="GK60" i="125"/>
  <c r="KC56" i="125"/>
  <c r="JQ54" i="125"/>
  <c r="EW54" i="125" s="1"/>
  <c r="GT46" i="125"/>
  <c r="JT33" i="125"/>
  <c r="IU40" i="125"/>
  <c r="GV53" i="125"/>
  <c r="IM55" i="125"/>
  <c r="IO55" i="125"/>
  <c r="IC53" i="125"/>
  <c r="JC55" i="125"/>
  <c r="HY21" i="125"/>
  <c r="GK45" i="125"/>
  <c r="IA22" i="125"/>
  <c r="KC33" i="125"/>
  <c r="FC33" i="125" s="1"/>
  <c r="IB53" i="125"/>
  <c r="HU27" i="125"/>
  <c r="DY27" i="125" s="1"/>
  <c r="IA59" i="125"/>
  <c r="HR49" i="125"/>
  <c r="DX49" i="125" s="1"/>
  <c r="KG36" i="125"/>
  <c r="HW60" i="125"/>
  <c r="IR41" i="125"/>
  <c r="JV19" i="125"/>
  <c r="JV41" i="125"/>
  <c r="GV39" i="125"/>
  <c r="HW34" i="125"/>
  <c r="IR39" i="125"/>
  <c r="JD25" i="125"/>
  <c r="HJ43" i="125"/>
  <c r="IT29" i="125"/>
  <c r="JT27" i="125"/>
  <c r="GT48" i="125"/>
  <c r="JQ43" i="125"/>
  <c r="EW43" i="125" s="1"/>
  <c r="IO50" i="125"/>
  <c r="KQ49" i="125"/>
  <c r="FJ49" i="125" s="1"/>
  <c r="JZ40" i="125"/>
  <c r="GO48" i="125"/>
  <c r="JA50" i="125"/>
  <c r="JW55" i="125"/>
  <c r="KS50" i="125"/>
  <c r="JT44" i="125"/>
  <c r="GX37" i="125"/>
  <c r="IY34" i="125"/>
  <c r="EN34" i="125" s="1"/>
  <c r="GX51" i="125"/>
  <c r="KC22" i="125"/>
  <c r="GH52" i="125"/>
  <c r="KE47" i="125"/>
  <c r="IZ58" i="125"/>
  <c r="GP50" i="125"/>
  <c r="IS22" i="125"/>
  <c r="JR29" i="125"/>
  <c r="JO47" i="125"/>
  <c r="HJ36" i="125"/>
  <c r="JW57" i="125"/>
  <c r="GI56" i="125"/>
  <c r="KE43" i="125"/>
  <c r="GT28" i="125"/>
  <c r="HX59" i="125"/>
  <c r="KF57" i="125"/>
  <c r="GK31" i="125"/>
  <c r="IU51" i="125"/>
  <c r="HU25" i="125"/>
  <c r="DY25" i="125" s="1"/>
  <c r="HK54" i="125"/>
  <c r="KA51" i="125"/>
  <c r="HZ51" i="125"/>
  <c r="KP50" i="125"/>
  <c r="KP35" i="125"/>
  <c r="FJ35" i="125" s="1"/>
  <c r="JY39" i="125"/>
  <c r="IR30" i="125"/>
  <c r="KP43" i="125"/>
  <c r="FJ43" i="125" s="1"/>
  <c r="JZ47" i="125"/>
  <c r="IY41" i="125"/>
  <c r="GI39" i="125"/>
  <c r="GS26" i="125"/>
  <c r="DK26" i="125" s="1"/>
  <c r="KE21" i="125"/>
  <c r="FD21" i="125" s="1"/>
  <c r="GV58" i="125"/>
  <c r="DM58" i="125" s="1"/>
  <c r="IA38" i="125"/>
  <c r="KA40" i="125"/>
  <c r="KS27" i="125"/>
  <c r="GZ58" i="125"/>
  <c r="HL36" i="125"/>
  <c r="JU42" i="125"/>
  <c r="KC35" i="125"/>
  <c r="JR45" i="125"/>
  <c r="IR24" i="125"/>
  <c r="IM56" i="125"/>
  <c r="GW34" i="125"/>
  <c r="JA37" i="125"/>
  <c r="HK46" i="125"/>
  <c r="GI41" i="125"/>
  <c r="KS28" i="125"/>
  <c r="JW50" i="125"/>
  <c r="GH37" i="125"/>
  <c r="GL50" i="125"/>
  <c r="DH50" i="125" s="1"/>
  <c r="GL28" i="125"/>
  <c r="GL24" i="125"/>
  <c r="GL43" i="125"/>
  <c r="GL37" i="125"/>
  <c r="GL39" i="125"/>
  <c r="GL44" i="125"/>
  <c r="DH44" i="125" s="1"/>
  <c r="GL49" i="125"/>
  <c r="GL35" i="125"/>
  <c r="GL42" i="125"/>
  <c r="GL45" i="125"/>
  <c r="GL48" i="125"/>
  <c r="GL51" i="125"/>
  <c r="GL23" i="125"/>
  <c r="GL21" i="125"/>
  <c r="GL31" i="125"/>
  <c r="GL27" i="125"/>
  <c r="GL55" i="125"/>
  <c r="GL38" i="125"/>
  <c r="GL19" i="125"/>
  <c r="GL46" i="125"/>
  <c r="GL47" i="125"/>
  <c r="HY34" i="125"/>
  <c r="HY27" i="125"/>
  <c r="EA27" i="125" s="1"/>
  <c r="HY31" i="125"/>
  <c r="HY42" i="125"/>
  <c r="HY50" i="125"/>
  <c r="EA50" i="125" s="1"/>
  <c r="HY48" i="125"/>
  <c r="HY49" i="125"/>
  <c r="EA49" i="125" s="1"/>
  <c r="HY30" i="125"/>
  <c r="HY28" i="125"/>
  <c r="HY60" i="125"/>
  <c r="HY37" i="125"/>
  <c r="HY47" i="125"/>
  <c r="HY33" i="125"/>
  <c r="EA33" i="125" s="1"/>
  <c r="HY20" i="125"/>
  <c r="HY26" i="125"/>
  <c r="HY46" i="125"/>
  <c r="EA46" i="125" s="1"/>
  <c r="HY57" i="125"/>
  <c r="HY55" i="125"/>
  <c r="EA55" i="125" s="1"/>
  <c r="HY54" i="125"/>
  <c r="EA54" i="125" s="1"/>
  <c r="HY19" i="125"/>
  <c r="HY41" i="125"/>
  <c r="HR39" i="125"/>
  <c r="HR20" i="125"/>
  <c r="HR30" i="125"/>
  <c r="HR24" i="125"/>
  <c r="HR29" i="125"/>
  <c r="DX29" i="125" s="1"/>
  <c r="HR56" i="125"/>
  <c r="HR48" i="125"/>
  <c r="HR59" i="125"/>
  <c r="HR28" i="125"/>
  <c r="HR26" i="125"/>
  <c r="HR38" i="125"/>
  <c r="DX38" i="125" s="1"/>
  <c r="HR60" i="125"/>
  <c r="HR41" i="125"/>
  <c r="HR31" i="125"/>
  <c r="DX31" i="125" s="1"/>
  <c r="HR32" i="125"/>
  <c r="DX32" i="125" s="1"/>
  <c r="HR23" i="125"/>
  <c r="DX23" i="125" s="1"/>
  <c r="HR44" i="125"/>
  <c r="HR25" i="125"/>
  <c r="DX25" i="125" s="1"/>
  <c r="HR52" i="125"/>
  <c r="DX52" i="125" s="1"/>
  <c r="IU42" i="125"/>
  <c r="EL42" i="125" s="1"/>
  <c r="JT46" i="125"/>
  <c r="IA44" i="125"/>
  <c r="KC19" i="125"/>
  <c r="KC26" i="125"/>
  <c r="JV20" i="125"/>
  <c r="JQ46" i="125"/>
  <c r="EW46" i="125" s="1"/>
  <c r="IR22" i="125"/>
  <c r="GT30" i="125"/>
  <c r="GK29" i="125"/>
  <c r="JV57" i="125"/>
  <c r="IR29" i="125"/>
  <c r="KR57" i="125"/>
  <c r="KA48" i="125"/>
  <c r="FB48" i="125" s="1"/>
  <c r="GO51" i="125"/>
  <c r="KC58" i="125"/>
  <c r="HY25" i="125"/>
  <c r="EA25" i="125" s="1"/>
  <c r="KE55" i="125"/>
  <c r="KG52" i="125"/>
  <c r="KB22" i="125"/>
  <c r="GI32" i="125"/>
  <c r="HW58" i="125"/>
  <c r="GY28" i="125"/>
  <c r="KA29" i="125"/>
  <c r="JA21" i="125"/>
  <c r="GM41" i="125"/>
  <c r="GN38" i="125"/>
  <c r="JC49" i="125"/>
  <c r="GN22" i="125"/>
  <c r="JE58" i="125"/>
  <c r="KB21" i="125"/>
  <c r="IM54" i="125"/>
  <c r="GY19" i="125"/>
  <c r="DZ19" i="125" s="1"/>
  <c r="IA48" i="125"/>
  <c r="JD23" i="125"/>
  <c r="HA33" i="125"/>
  <c r="IR58" i="125"/>
  <c r="EK58" i="125" s="1"/>
  <c r="IP40" i="125"/>
  <c r="JE56" i="125"/>
  <c r="IN25" i="125"/>
  <c r="HZ39" i="125"/>
  <c r="GP25" i="125"/>
  <c r="HA37" i="125"/>
  <c r="JQ23" i="125"/>
  <c r="HL59" i="125"/>
  <c r="JC56" i="125"/>
  <c r="HK60" i="125"/>
  <c r="DT60" i="125" s="1"/>
  <c r="IN44" i="125"/>
  <c r="JD57" i="125"/>
  <c r="JA46" i="125"/>
  <c r="JQ50" i="125"/>
  <c r="EW50" i="125" s="1"/>
  <c r="GL22" i="125"/>
  <c r="JY29" i="125"/>
  <c r="JD49" i="125"/>
  <c r="IZ26" i="125"/>
  <c r="JN36" i="125"/>
  <c r="JR27" i="125"/>
  <c r="IC47" i="125"/>
  <c r="IM53" i="125"/>
  <c r="EH53" i="125" s="1"/>
  <c r="HU53" i="125"/>
  <c r="DY53" i="125" s="1"/>
  <c r="JS52" i="125"/>
  <c r="GH21" i="125"/>
  <c r="JO39" i="125"/>
  <c r="HZ50" i="125"/>
  <c r="IR54" i="125"/>
  <c r="HK28" i="125"/>
  <c r="GH38" i="125"/>
  <c r="JU52" i="125"/>
  <c r="HW31" i="125"/>
  <c r="DZ31" i="125" s="1"/>
  <c r="GH36" i="125"/>
  <c r="DF36" i="125" s="1"/>
  <c r="JO19" i="125"/>
  <c r="GX40" i="125"/>
  <c r="HX19" i="125"/>
  <c r="KC43" i="125"/>
  <c r="IS53" i="125"/>
  <c r="JD44" i="125"/>
  <c r="GP35" i="125"/>
  <c r="HZ25" i="125"/>
  <c r="JA54" i="125"/>
  <c r="GL30" i="125"/>
  <c r="KF31" i="125"/>
  <c r="GP32" i="125"/>
  <c r="IZ47" i="125"/>
  <c r="KG46" i="125"/>
  <c r="IR33" i="125"/>
  <c r="IB29" i="125"/>
  <c r="JE30" i="125"/>
  <c r="JV40" i="125"/>
  <c r="HU38" i="125"/>
  <c r="DY38" i="125" s="1"/>
  <c r="HA26" i="125"/>
  <c r="GW31" i="125"/>
  <c r="JU60" i="125"/>
  <c r="GH42" i="125"/>
  <c r="JU22" i="125"/>
  <c r="HR43" i="125"/>
  <c r="IC28" i="125"/>
  <c r="IT24" i="125"/>
  <c r="GH47" i="125"/>
  <c r="IS36" i="125"/>
  <c r="GW48" i="125"/>
  <c r="IY22" i="125"/>
  <c r="IZ39" i="125"/>
  <c r="GK56" i="125"/>
  <c r="IU47" i="125"/>
  <c r="EL47" i="125" s="1"/>
  <c r="IZ49" i="125"/>
  <c r="JZ41" i="125"/>
  <c r="IA41" i="125"/>
  <c r="IN58" i="125"/>
  <c r="HA48" i="125"/>
  <c r="HK42" i="125"/>
  <c r="JW49" i="125"/>
  <c r="JW60" i="125"/>
  <c r="JW30" i="125"/>
  <c r="JW48" i="125"/>
  <c r="JW47" i="125"/>
  <c r="JW31" i="125"/>
  <c r="JW23" i="125"/>
  <c r="JW29" i="125"/>
  <c r="JW53" i="125"/>
  <c r="JW46" i="125"/>
  <c r="JW39" i="125"/>
  <c r="JW38" i="125"/>
  <c r="JW40" i="125"/>
  <c r="JW42" i="125"/>
  <c r="JW34" i="125"/>
  <c r="JW25" i="125"/>
  <c r="JW19" i="125"/>
  <c r="JW58" i="125"/>
  <c r="JW22" i="125"/>
  <c r="HX30" i="125"/>
  <c r="JD50" i="125"/>
  <c r="EQ50" i="125" s="1"/>
  <c r="JB55" i="125"/>
  <c r="JV26" i="125"/>
  <c r="JN50" i="125"/>
  <c r="IX52" i="125"/>
  <c r="IX54" i="125"/>
  <c r="EN54" i="125" s="1"/>
  <c r="HX51" i="125"/>
  <c r="EA51" i="125" s="1"/>
  <c r="HA40" i="125"/>
  <c r="KA52" i="125"/>
  <c r="HV21" i="125"/>
  <c r="IA54" i="125"/>
  <c r="HX52" i="125"/>
  <c r="JE51" i="125"/>
  <c r="HJ57" i="125"/>
  <c r="JB24" i="125"/>
  <c r="HZ28" i="125"/>
  <c r="HW41" i="125"/>
  <c r="IA37" i="125"/>
  <c r="EB37" i="125" s="1"/>
  <c r="IO57" i="125"/>
  <c r="GW24" i="125"/>
  <c r="GK43" i="125"/>
  <c r="IV52" i="125"/>
  <c r="GH46" i="125"/>
  <c r="HJ48" i="125"/>
  <c r="DT48" i="125" s="1"/>
  <c r="JW51" i="125"/>
  <c r="KR58" i="125"/>
  <c r="JV46" i="125"/>
  <c r="GM59" i="125"/>
  <c r="KC55" i="125"/>
  <c r="IR21" i="125"/>
  <c r="JD45" i="125"/>
  <c r="IT57" i="125"/>
  <c r="JT57" i="125"/>
  <c r="JW37" i="125"/>
  <c r="JC28" i="125"/>
  <c r="HR47" i="125"/>
  <c r="GY21" i="125"/>
  <c r="GW53" i="125"/>
  <c r="GT32" i="125"/>
  <c r="KB39" i="125"/>
  <c r="KG28" i="125"/>
  <c r="FE28" i="125" s="1"/>
  <c r="GK52" i="125"/>
  <c r="JQ49" i="125"/>
  <c r="HK20" i="125"/>
  <c r="KR39" i="125"/>
  <c r="HW51" i="125"/>
  <c r="IT58" i="125"/>
  <c r="GL25" i="125"/>
  <c r="KB49" i="125"/>
  <c r="JR34" i="125"/>
  <c r="HK23" i="125"/>
  <c r="JO57" i="125"/>
  <c r="EV57" i="125" s="1"/>
  <c r="KQ25" i="125"/>
  <c r="KR32" i="125"/>
  <c r="JR21" i="125"/>
  <c r="JD41" i="125"/>
  <c r="IP57" i="125"/>
  <c r="GT56" i="125"/>
  <c r="HA35" i="125"/>
  <c r="JR31" i="125"/>
  <c r="IV21" i="125"/>
  <c r="IX32" i="125"/>
  <c r="GV19" i="125"/>
  <c r="DW19" i="125" s="1"/>
  <c r="JO20" i="125"/>
  <c r="GN57" i="125"/>
  <c r="JQ28" i="125"/>
  <c r="GV51" i="125"/>
  <c r="IL42" i="125"/>
  <c r="EH42" i="125" s="1"/>
  <c r="KB30" i="125"/>
  <c r="GL54" i="125"/>
  <c r="JE28" i="125"/>
  <c r="HJ53" i="125"/>
  <c r="HJ27" i="125"/>
  <c r="HJ23" i="125"/>
  <c r="HJ34" i="125"/>
  <c r="HJ26" i="125"/>
  <c r="HJ51" i="125"/>
  <c r="HJ35" i="125"/>
  <c r="HJ41" i="125"/>
  <c r="HJ46" i="125"/>
  <c r="HJ33" i="125"/>
  <c r="HJ40" i="125"/>
  <c r="HJ22" i="125"/>
  <c r="HJ19" i="125"/>
  <c r="EK19" i="125" s="1"/>
  <c r="HJ31" i="125"/>
  <c r="HJ39" i="125"/>
  <c r="HJ37" i="125"/>
  <c r="HJ45" i="125"/>
  <c r="HJ25" i="125"/>
  <c r="HJ28" i="125"/>
  <c r="GQ47" i="125"/>
  <c r="DJ47" i="125" s="1"/>
  <c r="GQ25" i="125"/>
  <c r="DJ25" i="125" s="1"/>
  <c r="GQ29" i="125"/>
  <c r="DJ29" i="125" s="1"/>
  <c r="GQ33" i="125"/>
  <c r="GQ37" i="125"/>
  <c r="GQ45" i="125"/>
  <c r="GQ20" i="125"/>
  <c r="GQ23" i="125"/>
  <c r="DJ23" i="125" s="1"/>
  <c r="GQ51" i="125"/>
  <c r="GQ57" i="125"/>
  <c r="GQ44" i="125"/>
  <c r="DJ44" i="125" s="1"/>
  <c r="GQ35" i="125"/>
  <c r="GQ28" i="125"/>
  <c r="DJ28" i="125" s="1"/>
  <c r="GQ43" i="125"/>
  <c r="DJ43" i="125" s="1"/>
  <c r="GQ56" i="125"/>
  <c r="DJ56" i="125" s="1"/>
  <c r="GQ24" i="125"/>
  <c r="GQ34" i="125"/>
  <c r="GQ41" i="125"/>
  <c r="GQ54" i="125"/>
  <c r="GQ40" i="125"/>
  <c r="DJ40" i="125" s="1"/>
  <c r="GQ31" i="125"/>
  <c r="GQ36" i="125"/>
  <c r="DJ36" i="125" s="1"/>
  <c r="GQ59" i="125"/>
  <c r="DJ59" i="125" s="1"/>
  <c r="GQ48" i="125"/>
  <c r="GQ60" i="125"/>
  <c r="GQ30" i="125"/>
  <c r="GQ27" i="125"/>
  <c r="DJ27" i="125" s="1"/>
  <c r="GQ42" i="125"/>
  <c r="GQ38" i="125"/>
  <c r="GQ52" i="125"/>
  <c r="GQ53" i="125"/>
  <c r="GQ22" i="125"/>
  <c r="GQ26" i="125"/>
  <c r="GQ39" i="125"/>
  <c r="GQ46" i="125"/>
  <c r="KE30" i="125"/>
  <c r="KE54" i="125"/>
  <c r="FD54" i="125" s="1"/>
  <c r="KE58" i="125"/>
  <c r="KE36" i="125"/>
  <c r="KE20" i="125"/>
  <c r="FD20" i="125" s="1"/>
  <c r="KE26" i="125"/>
  <c r="KE41" i="125"/>
  <c r="FD41" i="125" s="1"/>
  <c r="KE34" i="125"/>
  <c r="FD34" i="125" s="1"/>
  <c r="KE40" i="125"/>
  <c r="KE53" i="125"/>
  <c r="FD53" i="125" s="1"/>
  <c r="KE31" i="125"/>
  <c r="FD31" i="125" s="1"/>
  <c r="KE52" i="125"/>
  <c r="KE46" i="125"/>
  <c r="FD46" i="125" s="1"/>
  <c r="KE48" i="125"/>
  <c r="FD48" i="125" s="1"/>
  <c r="KE35" i="125"/>
  <c r="FD35" i="125" s="1"/>
  <c r="KE38" i="125"/>
  <c r="KE57" i="125"/>
  <c r="KE33" i="125"/>
  <c r="KE44" i="125"/>
  <c r="IZ35" i="125"/>
  <c r="IZ42" i="125"/>
  <c r="IZ44" i="125"/>
  <c r="IZ59" i="125"/>
  <c r="IZ40" i="125"/>
  <c r="IZ43" i="125"/>
  <c r="IZ51" i="125"/>
  <c r="IZ56" i="125"/>
  <c r="IZ31" i="125"/>
  <c r="IZ37" i="125"/>
  <c r="IZ23" i="125"/>
  <c r="EO23" i="125" s="1"/>
  <c r="IZ57" i="125"/>
  <c r="IZ55" i="125"/>
  <c r="IZ27" i="125"/>
  <c r="IZ41" i="125"/>
  <c r="IZ19" i="125"/>
  <c r="IZ33" i="125"/>
  <c r="GH27" i="125"/>
  <c r="JR56" i="125"/>
  <c r="IR59" i="125"/>
  <c r="HK30" i="125"/>
  <c r="KE56" i="125"/>
  <c r="IZ60" i="125"/>
  <c r="JC36" i="125"/>
  <c r="IS49" i="125"/>
  <c r="IZ50" i="125"/>
  <c r="HR21" i="125"/>
  <c r="GO25" i="125"/>
  <c r="GN52" i="125"/>
  <c r="JN51" i="125"/>
  <c r="HX24" i="125"/>
  <c r="HK51" i="125"/>
  <c r="KB51" i="125"/>
  <c r="HU58" i="125"/>
  <c r="DY58" i="125" s="1"/>
  <c r="HK41" i="125"/>
  <c r="JY20" i="125"/>
  <c r="GY53" i="125"/>
  <c r="JW21" i="125"/>
  <c r="HL25" i="125"/>
  <c r="DU25" i="125" s="1"/>
  <c r="JE37" i="125"/>
  <c r="GP37" i="125"/>
  <c r="JQ19" i="125"/>
  <c r="HA57" i="125"/>
  <c r="HZ31" i="125"/>
  <c r="GX58" i="125"/>
  <c r="HM57" i="125"/>
  <c r="GY34" i="125"/>
  <c r="KB25" i="125"/>
  <c r="JT59" i="125"/>
  <c r="IT54" i="125"/>
  <c r="HA46" i="125"/>
  <c r="DO46" i="125" s="1"/>
  <c r="KP39" i="125"/>
  <c r="KP32" i="125"/>
  <c r="KP59" i="125"/>
  <c r="FJ59" i="125" s="1"/>
  <c r="KP51" i="125"/>
  <c r="KP19" i="125"/>
  <c r="KP38" i="125"/>
  <c r="KP27" i="125"/>
  <c r="KP54" i="125"/>
  <c r="KP42" i="125"/>
  <c r="FJ42" i="125" s="1"/>
  <c r="KP25" i="125"/>
  <c r="KP48" i="125"/>
  <c r="KP41" i="125"/>
  <c r="KP28" i="125"/>
  <c r="KP37" i="125"/>
  <c r="KP52" i="125"/>
  <c r="KP34" i="125"/>
  <c r="KP22" i="125"/>
  <c r="KP23" i="125"/>
  <c r="KP31" i="125"/>
  <c r="KP40" i="125"/>
  <c r="GS31" i="125"/>
  <c r="GS59" i="125"/>
  <c r="GS53" i="125"/>
  <c r="GS47" i="125"/>
  <c r="GS20" i="125"/>
  <c r="GS25" i="125"/>
  <c r="GS51" i="125"/>
  <c r="DK51" i="125" s="1"/>
  <c r="GS50" i="125"/>
  <c r="DK50" i="125" s="1"/>
  <c r="GS33" i="125"/>
  <c r="DK33" i="125" s="1"/>
  <c r="GS22" i="125"/>
  <c r="GS24" i="125"/>
  <c r="DK24" i="125" s="1"/>
  <c r="GS58" i="125"/>
  <c r="DK58" i="125" s="1"/>
  <c r="GS27" i="125"/>
  <c r="DK27" i="125" s="1"/>
  <c r="GS37" i="125"/>
  <c r="GS41" i="125"/>
  <c r="DK41" i="125" s="1"/>
  <c r="GS36" i="125"/>
  <c r="GS44" i="125"/>
  <c r="DK44" i="125" s="1"/>
  <c r="GS52" i="125"/>
  <c r="GZ45" i="125"/>
  <c r="GZ28" i="125"/>
  <c r="GZ60" i="125"/>
  <c r="GZ49" i="125"/>
  <c r="GZ35" i="125"/>
  <c r="GZ52" i="125"/>
  <c r="GZ22" i="125"/>
  <c r="GZ48" i="125"/>
  <c r="GZ37" i="125"/>
  <c r="GZ23" i="125"/>
  <c r="GZ26" i="125"/>
  <c r="GZ31" i="125"/>
  <c r="GZ30" i="125"/>
  <c r="GZ41" i="125"/>
  <c r="GZ21" i="125"/>
  <c r="GZ44" i="125"/>
  <c r="GZ27" i="125"/>
  <c r="GZ55" i="125"/>
  <c r="GZ47" i="125"/>
  <c r="GZ54" i="125"/>
  <c r="GZ53" i="125"/>
  <c r="JU29" i="125"/>
  <c r="JU32" i="125"/>
  <c r="JU58" i="125"/>
  <c r="EY58" i="125" s="1"/>
  <c r="JU34" i="125"/>
  <c r="JU47" i="125"/>
  <c r="JU44" i="125"/>
  <c r="EY44" i="125" s="1"/>
  <c r="JU59" i="125"/>
  <c r="EY59" i="125" s="1"/>
  <c r="JU50" i="125"/>
  <c r="JU55" i="125"/>
  <c r="JU51" i="125"/>
  <c r="JU54" i="125"/>
  <c r="JU25" i="125"/>
  <c r="JU48" i="125"/>
  <c r="JU24" i="125"/>
  <c r="EY24" i="125" s="1"/>
  <c r="JU28" i="125"/>
  <c r="JU53" i="125"/>
  <c r="JU39" i="125"/>
  <c r="JU36" i="125"/>
  <c r="JX59" i="125"/>
  <c r="JX52" i="125"/>
  <c r="JX32" i="125"/>
  <c r="JX58" i="125"/>
  <c r="JX49" i="125"/>
  <c r="JX43" i="125"/>
  <c r="JX60" i="125"/>
  <c r="JX42" i="125"/>
  <c r="JX33" i="125"/>
  <c r="JX46" i="125"/>
  <c r="JX34" i="125"/>
  <c r="JX57" i="125"/>
  <c r="JX36" i="125"/>
  <c r="JX50" i="125"/>
  <c r="FA50" i="125" s="1"/>
  <c r="JX22" i="125"/>
  <c r="JX53" i="125"/>
  <c r="JX21" i="125"/>
  <c r="JX41" i="125"/>
  <c r="FA41" i="125" s="1"/>
  <c r="JX29" i="125"/>
  <c r="JX26" i="125"/>
  <c r="JX20" i="125"/>
  <c r="KQ29" i="125"/>
  <c r="KQ36" i="125"/>
  <c r="KQ50" i="125"/>
  <c r="KQ56" i="125"/>
  <c r="FJ56" i="125" s="1"/>
  <c r="KQ30" i="125"/>
  <c r="KQ31" i="125"/>
  <c r="KQ22" i="125"/>
  <c r="KQ21" i="125"/>
  <c r="KQ60" i="125"/>
  <c r="KQ53" i="125"/>
  <c r="KQ40" i="125"/>
  <c r="FJ40" i="125" s="1"/>
  <c r="KQ46" i="125"/>
  <c r="KQ28" i="125"/>
  <c r="KQ27" i="125"/>
  <c r="KQ48" i="125"/>
  <c r="FJ48" i="125" s="1"/>
  <c r="KQ54" i="125"/>
  <c r="FJ54" i="125" s="1"/>
  <c r="KQ20" i="125"/>
  <c r="FJ20" i="125" s="1"/>
  <c r="KQ44" i="125"/>
  <c r="KQ34" i="125"/>
  <c r="KQ39" i="125"/>
  <c r="KQ51" i="125"/>
  <c r="HS26" i="125"/>
  <c r="HS22" i="125"/>
  <c r="HS34" i="125"/>
  <c r="HS33" i="125"/>
  <c r="HS36" i="125"/>
  <c r="HS56" i="125"/>
  <c r="DX56" i="125" s="1"/>
  <c r="HS51" i="125"/>
  <c r="HS46" i="125"/>
  <c r="HS30" i="125"/>
  <c r="HS42" i="125"/>
  <c r="DX42" i="125" s="1"/>
  <c r="HS48" i="125"/>
  <c r="HS44" i="125"/>
  <c r="DX44" i="125" s="1"/>
  <c r="HS39" i="125"/>
  <c r="HS47" i="125"/>
  <c r="DX47" i="125" s="1"/>
  <c r="HS43" i="125"/>
  <c r="DX43" i="125" s="1"/>
  <c r="HS28" i="125"/>
  <c r="HS24" i="125"/>
  <c r="DX24" i="125" s="1"/>
  <c r="HS21" i="125"/>
  <c r="DX21" i="125" s="1"/>
  <c r="HS60" i="125"/>
  <c r="IY48" i="125"/>
  <c r="IY32" i="125"/>
  <c r="IY35" i="125"/>
  <c r="IY19" i="125"/>
  <c r="IY56" i="125"/>
  <c r="IY33" i="125"/>
  <c r="IY38" i="125"/>
  <c r="IY27" i="125"/>
  <c r="IY43" i="125"/>
  <c r="EN43" i="125" s="1"/>
  <c r="IY29" i="125"/>
  <c r="IY57" i="125"/>
  <c r="IY24" i="125"/>
  <c r="IY26" i="125"/>
  <c r="IY50" i="125"/>
  <c r="IY40" i="125"/>
  <c r="IY37" i="125"/>
  <c r="IY21" i="125"/>
  <c r="EN21" i="125" s="1"/>
  <c r="IY59" i="125"/>
  <c r="IY52" i="125"/>
  <c r="IY42" i="125"/>
  <c r="HL43" i="125"/>
  <c r="JX54" i="125"/>
  <c r="FA54" i="125" s="1"/>
  <c r="JX23" i="125"/>
  <c r="JB54" i="125"/>
  <c r="IB54" i="125"/>
  <c r="HA25" i="125"/>
  <c r="KS34" i="125"/>
  <c r="JZ20" i="125"/>
  <c r="KF19" i="125"/>
  <c r="IX59" i="125"/>
  <c r="GH32" i="125"/>
  <c r="IB21" i="125"/>
  <c r="EC21" i="125" s="1"/>
  <c r="JQ36" i="125"/>
  <c r="EW36" i="125" s="1"/>
  <c r="IN32" i="125"/>
  <c r="IL43" i="125"/>
  <c r="JO55" i="125"/>
  <c r="EV55" i="125" s="1"/>
  <c r="KB58" i="125"/>
  <c r="JS49" i="125"/>
  <c r="KA32" i="125"/>
  <c r="JR54" i="125"/>
  <c r="KE49" i="125"/>
  <c r="KQ26" i="125"/>
  <c r="IN38" i="125"/>
  <c r="KC47" i="125"/>
  <c r="IX24" i="125"/>
  <c r="GV23" i="125"/>
  <c r="GM33" i="125"/>
  <c r="IZ22" i="125"/>
  <c r="HX58" i="125"/>
  <c r="HZ35" i="125"/>
  <c r="HL51" i="125"/>
  <c r="GT49" i="125"/>
  <c r="GH24" i="125"/>
  <c r="IV20" i="125"/>
  <c r="GV24" i="125"/>
  <c r="KG22" i="125"/>
  <c r="KS26" i="125"/>
  <c r="HX37" i="125"/>
  <c r="JO58" i="125"/>
  <c r="EV58" i="125" s="1"/>
  <c r="HM56" i="125"/>
  <c r="HY59" i="125"/>
  <c r="EA59" i="125" s="1"/>
  <c r="HS41" i="125"/>
  <c r="IN27" i="125"/>
  <c r="HL49" i="125"/>
  <c r="HV23" i="125"/>
  <c r="HK24" i="125"/>
  <c r="IS32" i="125"/>
  <c r="HA60" i="125"/>
  <c r="IT46" i="125"/>
  <c r="IV60" i="125"/>
  <c r="IA35" i="125"/>
  <c r="EB35" i="125" s="1"/>
  <c r="GK37" i="125"/>
  <c r="IS56" i="125"/>
  <c r="HL60" i="125"/>
  <c r="HM51" i="125"/>
  <c r="DU51" i="125" s="1"/>
  <c r="KC25" i="125"/>
  <c r="FC25" i="125" s="1"/>
  <c r="HU20" i="125"/>
  <c r="DY20" i="125" s="1"/>
  <c r="IP37" i="125"/>
  <c r="JY51" i="125"/>
  <c r="KA55" i="125"/>
  <c r="KA24" i="125"/>
  <c r="HJ58" i="125"/>
  <c r="JX31" i="125"/>
  <c r="IO24" i="125"/>
  <c r="GY36" i="125"/>
  <c r="IU30" i="125"/>
  <c r="KF58" i="125"/>
  <c r="GN42" i="125"/>
  <c r="IL31" i="125"/>
  <c r="HU34" i="125"/>
  <c r="GM45" i="125"/>
  <c r="DH45" i="125" s="1"/>
  <c r="HR19" i="125"/>
  <c r="ES19" i="125" s="1"/>
  <c r="KE25" i="125"/>
  <c r="GP42" i="125"/>
  <c r="GK24" i="125"/>
  <c r="KR22" i="125"/>
  <c r="IC35" i="125"/>
  <c r="GZ39" i="125"/>
  <c r="KR33" i="125"/>
  <c r="GP49" i="125"/>
  <c r="HM22" i="125"/>
  <c r="GN49" i="125"/>
  <c r="JT35" i="125"/>
  <c r="GM43" i="125"/>
  <c r="DH43" i="125" s="1"/>
  <c r="IZ45" i="125"/>
  <c r="JD39" i="125"/>
  <c r="JV37" i="125"/>
  <c r="HY36" i="125"/>
  <c r="EA36" i="125" s="1"/>
  <c r="JA35" i="125"/>
  <c r="EO35" i="125" s="1"/>
  <c r="IL60" i="125"/>
  <c r="GP52" i="125"/>
  <c r="HV38" i="125"/>
  <c r="IV46" i="125"/>
  <c r="JX28" i="125"/>
  <c r="HZ57" i="125"/>
  <c r="JV47" i="125"/>
  <c r="IV54" i="125"/>
  <c r="GQ32" i="125"/>
  <c r="DJ32" i="125" s="1"/>
  <c r="GN59" i="125"/>
  <c r="GX28" i="125"/>
  <c r="IM25" i="125"/>
  <c r="HS27" i="125"/>
  <c r="JR39" i="125"/>
  <c r="KP21" i="125"/>
  <c r="GY54" i="125"/>
  <c r="HM37" i="125"/>
  <c r="KR28" i="125"/>
  <c r="JW24" i="125"/>
  <c r="HY22" i="125"/>
  <c r="HY40" i="125"/>
  <c r="GN27" i="125"/>
  <c r="IZ30" i="125"/>
  <c r="IC24" i="125"/>
  <c r="JB57" i="125"/>
  <c r="JB22" i="125"/>
  <c r="JB46" i="125"/>
  <c r="EP46" i="125" s="1"/>
  <c r="JB21" i="125"/>
  <c r="JB39" i="125"/>
  <c r="JB32" i="125"/>
  <c r="JB19" i="125"/>
  <c r="JB58" i="125"/>
  <c r="JB60" i="125"/>
  <c r="JB23" i="125"/>
  <c r="JB27" i="125"/>
  <c r="JB47" i="125"/>
  <c r="JB41" i="125"/>
  <c r="JB48" i="125"/>
  <c r="JB59" i="125"/>
  <c r="JB28" i="125"/>
  <c r="JB37" i="125"/>
  <c r="JB33" i="125"/>
  <c r="JB29" i="125"/>
  <c r="JB30" i="125"/>
  <c r="JB34" i="125"/>
  <c r="JB45" i="125"/>
  <c r="JB20" i="125"/>
  <c r="JB50" i="125"/>
  <c r="JB38" i="125"/>
  <c r="EP38" i="125" s="1"/>
  <c r="JB49" i="125"/>
  <c r="JB26" i="125"/>
  <c r="GW54" i="125"/>
  <c r="DM54" i="125" s="1"/>
  <c r="GW60" i="125"/>
  <c r="GW26" i="125"/>
  <c r="GW22" i="125"/>
  <c r="GW29" i="125"/>
  <c r="GW47" i="125"/>
  <c r="GW52" i="125"/>
  <c r="DM52" i="125" s="1"/>
  <c r="GW21" i="125"/>
  <c r="GW35" i="125"/>
  <c r="GW20" i="125"/>
  <c r="GW27" i="125"/>
  <c r="GW32" i="125"/>
  <c r="GW50" i="125"/>
  <c r="GW41" i="125"/>
  <c r="GW42" i="125"/>
  <c r="GW56" i="125"/>
  <c r="GW49" i="125"/>
  <c r="GW38" i="125"/>
  <c r="DM38" i="125" s="1"/>
  <c r="GW30" i="125"/>
  <c r="GW33" i="125"/>
  <c r="DM33" i="125" s="1"/>
  <c r="GK54" i="125"/>
  <c r="GK51" i="125"/>
  <c r="GK46" i="125"/>
  <c r="GK57" i="125"/>
  <c r="GK35" i="125"/>
  <c r="GK27" i="125"/>
  <c r="GK22" i="125"/>
  <c r="GK39" i="125"/>
  <c r="GK47" i="125"/>
  <c r="GK32" i="125"/>
  <c r="GK30" i="125"/>
  <c r="GK58" i="125"/>
  <c r="GK49" i="125"/>
  <c r="GK34" i="125"/>
  <c r="GK21" i="125"/>
  <c r="GK42" i="125"/>
  <c r="GK33" i="125"/>
  <c r="GK23" i="125"/>
  <c r="GK38" i="125"/>
  <c r="GK55" i="125"/>
  <c r="GK48" i="125"/>
  <c r="KB46" i="125"/>
  <c r="KB55" i="125"/>
  <c r="KB31" i="125"/>
  <c r="KB36" i="125"/>
  <c r="KB45" i="125"/>
  <c r="KB28" i="125"/>
  <c r="KB23" i="125"/>
  <c r="KB38" i="125"/>
  <c r="KB43" i="125"/>
  <c r="KB41" i="125"/>
  <c r="KB34" i="125"/>
  <c r="KB27" i="125"/>
  <c r="JT19" i="125"/>
  <c r="IC39" i="125"/>
  <c r="EC39" i="125" s="1"/>
  <c r="GV21" i="125"/>
  <c r="GV46" i="125"/>
  <c r="GV27" i="125"/>
  <c r="GV45" i="125"/>
  <c r="GV55" i="125"/>
  <c r="GV35" i="125"/>
  <c r="GV26" i="125"/>
  <c r="GV43" i="125"/>
  <c r="GV60" i="125"/>
  <c r="GV32" i="125"/>
  <c r="GV25" i="125"/>
  <c r="GV30" i="125"/>
  <c r="GV34" i="125"/>
  <c r="GV20" i="125"/>
  <c r="GV54" i="125"/>
  <c r="GV22" i="125"/>
  <c r="GV28" i="125"/>
  <c r="GV29" i="125"/>
  <c r="GV41" i="125"/>
  <c r="GV50" i="125"/>
  <c r="GV37" i="125"/>
  <c r="GV42" i="125"/>
  <c r="GV57" i="125"/>
  <c r="HM52" i="125"/>
  <c r="GP58" i="125"/>
  <c r="JD36" i="125"/>
  <c r="KB48" i="125"/>
  <c r="HA19" i="125"/>
  <c r="EB19" i="125" s="1"/>
  <c r="KS58" i="125"/>
  <c r="KS51" i="125"/>
  <c r="KS29" i="125"/>
  <c r="KS47" i="125"/>
  <c r="KS46" i="125"/>
  <c r="KS25" i="125"/>
  <c r="KS49" i="125"/>
  <c r="KS41" i="125"/>
  <c r="KS24" i="125"/>
  <c r="KS30" i="125"/>
  <c r="KS35" i="125"/>
  <c r="KS43" i="125"/>
  <c r="KS38" i="125"/>
  <c r="KS36" i="125"/>
  <c r="KS55" i="125"/>
  <c r="KS39" i="125"/>
  <c r="KS44" i="125"/>
  <c r="KS21" i="125"/>
  <c r="KS48" i="125"/>
  <c r="JZ22" i="125"/>
  <c r="JZ24" i="125"/>
  <c r="JZ39" i="125"/>
  <c r="FB39" i="125" s="1"/>
  <c r="JZ58" i="125"/>
  <c r="JZ21" i="125"/>
  <c r="JZ56" i="125"/>
  <c r="JZ27" i="125"/>
  <c r="JZ42" i="125"/>
  <c r="JZ32" i="125"/>
  <c r="JZ53" i="125"/>
  <c r="JZ33" i="125"/>
  <c r="JZ60" i="125"/>
  <c r="JZ37" i="125"/>
  <c r="JZ50" i="125"/>
  <c r="JZ23" i="125"/>
  <c r="JZ29" i="125"/>
  <c r="JZ26" i="125"/>
  <c r="JZ19" i="125"/>
  <c r="JZ59" i="125"/>
  <c r="JZ30" i="125"/>
  <c r="JO26" i="125"/>
  <c r="JO42" i="125"/>
  <c r="JO25" i="125"/>
  <c r="JO45" i="125"/>
  <c r="JO43" i="125"/>
  <c r="JO60" i="125"/>
  <c r="JO51" i="125"/>
  <c r="JO59" i="125"/>
  <c r="JO50" i="125"/>
  <c r="JO27" i="125"/>
  <c r="JO34" i="125"/>
  <c r="JO41" i="125"/>
  <c r="JO30" i="125"/>
  <c r="JO23" i="125"/>
  <c r="JO49" i="125"/>
  <c r="IN20" i="125"/>
  <c r="IN36" i="125"/>
  <c r="IN54" i="125"/>
  <c r="IN49" i="125"/>
  <c r="IN53" i="125"/>
  <c r="IN30" i="125"/>
  <c r="IN41" i="125"/>
  <c r="IN24" i="125"/>
  <c r="IN51" i="125"/>
  <c r="IN57" i="125"/>
  <c r="IN56" i="125"/>
  <c r="IN22" i="125"/>
  <c r="IN19" i="125"/>
  <c r="IN45" i="125"/>
  <c r="IN34" i="125"/>
  <c r="IN23" i="125"/>
  <c r="IN37" i="125"/>
  <c r="JE57" i="125"/>
  <c r="GO43" i="125"/>
  <c r="DI43" i="125" s="1"/>
  <c r="KE28" i="125"/>
  <c r="JZ57" i="125"/>
  <c r="JO28" i="125"/>
  <c r="IT48" i="125"/>
  <c r="JQ55" i="125"/>
  <c r="JA57" i="125"/>
  <c r="EO57" i="125" s="1"/>
  <c r="JT23" i="125"/>
  <c r="KB47" i="125"/>
  <c r="IA36" i="125"/>
  <c r="GT47" i="125"/>
  <c r="IM20" i="125"/>
  <c r="GL52" i="125"/>
  <c r="IS30" i="125"/>
  <c r="EK30" i="125" s="1"/>
  <c r="JR58" i="125"/>
  <c r="GY37" i="125"/>
  <c r="JR33" i="125"/>
  <c r="KR45" i="125"/>
  <c r="KB26" i="125"/>
  <c r="GX53" i="125"/>
  <c r="KF27" i="125"/>
  <c r="JS30" i="125"/>
  <c r="JE40" i="125"/>
  <c r="JS57" i="125"/>
  <c r="HS40" i="125"/>
  <c r="DX40" i="125" s="1"/>
  <c r="IS48" i="125"/>
  <c r="HS59" i="125"/>
  <c r="DX59" i="125" s="1"/>
  <c r="JY36" i="125"/>
  <c r="IN55" i="125"/>
  <c r="HL38" i="125"/>
  <c r="KG37" i="125"/>
  <c r="HR45" i="125"/>
  <c r="DX45" i="125" s="1"/>
  <c r="GP51" i="125"/>
  <c r="JW20" i="125"/>
  <c r="HX28" i="125"/>
  <c r="KG27" i="125"/>
  <c r="KP30" i="125"/>
  <c r="IS59" i="125"/>
  <c r="JO40" i="125"/>
  <c r="JT48" i="125"/>
  <c r="GP48" i="125"/>
  <c r="IB56" i="125"/>
  <c r="JV34" i="125"/>
  <c r="JD46" i="125"/>
  <c r="HR53" i="125"/>
  <c r="GY40" i="125"/>
  <c r="HM29" i="125"/>
  <c r="JU38" i="125"/>
  <c r="GH53" i="125"/>
  <c r="IS27" i="125"/>
  <c r="GY25" i="125"/>
  <c r="DN25" i="125" s="1"/>
  <c r="IU59" i="125"/>
  <c r="IT56" i="125"/>
  <c r="GW45" i="125"/>
  <c r="DM45" i="125" s="1"/>
  <c r="GT27" i="125"/>
  <c r="JS33" i="125"/>
  <c r="KG20" i="125"/>
  <c r="IY44" i="125"/>
  <c r="JD51" i="125"/>
  <c r="HL55" i="125"/>
  <c r="HX20" i="125"/>
  <c r="IU35" i="125"/>
  <c r="GW19" i="125"/>
  <c r="DX19" i="125" s="1"/>
  <c r="GV48" i="125"/>
  <c r="IP21" i="125"/>
  <c r="HY56" i="125"/>
  <c r="GL58" i="125"/>
  <c r="JC22" i="125"/>
  <c r="EP22" i="125" s="1"/>
  <c r="HR34" i="125"/>
  <c r="JO53" i="125"/>
  <c r="JU26" i="125"/>
  <c r="IY53" i="125"/>
  <c r="KR29" i="125"/>
  <c r="IO56" i="125"/>
  <c r="IN33" i="125"/>
  <c r="JT45" i="125"/>
  <c r="IV51" i="125"/>
  <c r="HV35" i="125"/>
  <c r="JA26" i="125"/>
  <c r="JU35" i="125"/>
  <c r="GH34" i="125"/>
  <c r="IY31" i="125"/>
  <c r="JR42" i="125"/>
  <c r="GZ33" i="125"/>
  <c r="KR41" i="125"/>
  <c r="GV56" i="125"/>
  <c r="IB43" i="125"/>
  <c r="KE32" i="125"/>
  <c r="JC30" i="125"/>
  <c r="IS29" i="125"/>
  <c r="EK29" i="125" s="1"/>
  <c r="KP46" i="125"/>
  <c r="HK52" i="125"/>
  <c r="DT52" i="125" s="1"/>
  <c r="JC32" i="125"/>
  <c r="JD34" i="125"/>
  <c r="IN43" i="125"/>
  <c r="IN50" i="125"/>
  <c r="HR58" i="125"/>
  <c r="DX58" i="125" s="1"/>
  <c r="GW23" i="125"/>
  <c r="KQ38" i="125"/>
  <c r="HM33" i="125"/>
  <c r="DU33" i="125" s="1"/>
  <c r="GZ43" i="125"/>
  <c r="GQ49" i="125"/>
  <c r="DJ49" i="125" s="1"/>
  <c r="HX21" i="125"/>
  <c r="GP55" i="125"/>
  <c r="GN35" i="125"/>
  <c r="KB32" i="125"/>
  <c r="FC32" i="125" s="1"/>
  <c r="GT21" i="125"/>
  <c r="IC60" i="125"/>
  <c r="IX29" i="125"/>
  <c r="JT20" i="125"/>
  <c r="GH60" i="125"/>
  <c r="KR26" i="125"/>
  <c r="GP33" i="125"/>
  <c r="GK26" i="125"/>
  <c r="HL22" i="125"/>
  <c r="HZ21" i="125"/>
  <c r="IL36" i="125"/>
  <c r="JQ22" i="125"/>
  <c r="JQ60" i="125"/>
  <c r="EW60" i="125" s="1"/>
  <c r="JQ37" i="125"/>
  <c r="JQ59" i="125"/>
  <c r="EW59" i="125" s="1"/>
  <c r="JQ30" i="125"/>
  <c r="JQ27" i="125"/>
  <c r="JQ44" i="125"/>
  <c r="JQ52" i="125"/>
  <c r="JQ31" i="125"/>
  <c r="JQ40" i="125"/>
  <c r="EW40" i="125" s="1"/>
  <c r="JQ57" i="125"/>
  <c r="JQ41" i="125"/>
  <c r="EW41" i="125" s="1"/>
  <c r="JQ53" i="125"/>
  <c r="JQ48" i="125"/>
  <c r="JQ20" i="125"/>
  <c r="JQ24" i="125"/>
  <c r="JQ38" i="125"/>
  <c r="JV35" i="125"/>
  <c r="JV45" i="125"/>
  <c r="JV30" i="125"/>
  <c r="JV50" i="125"/>
  <c r="JV21" i="125"/>
  <c r="JV43" i="125"/>
  <c r="JV59" i="125"/>
  <c r="JV32" i="125"/>
  <c r="JV49" i="125"/>
  <c r="JV31" i="125"/>
  <c r="JV55" i="125"/>
  <c r="JV27" i="125"/>
  <c r="JV25" i="125"/>
  <c r="JV58" i="125"/>
  <c r="JV39" i="125"/>
  <c r="JV56" i="125"/>
  <c r="EZ56" i="125" s="1"/>
  <c r="JV24" i="125"/>
  <c r="JV36" i="125"/>
  <c r="GX60" i="125"/>
  <c r="GX57" i="125"/>
  <c r="GX29" i="125"/>
  <c r="GX27" i="125"/>
  <c r="GX23" i="125"/>
  <c r="GX34" i="125"/>
  <c r="GX42" i="125"/>
  <c r="DN42" i="125" s="1"/>
  <c r="GX32" i="125"/>
  <c r="DN32" i="125" s="1"/>
  <c r="GX44" i="125"/>
  <c r="GX39" i="125"/>
  <c r="GX50" i="125"/>
  <c r="GX30" i="125"/>
  <c r="GX38" i="125"/>
  <c r="GX21" i="125"/>
  <c r="GX49" i="125"/>
  <c r="GX54" i="125"/>
  <c r="GX31" i="125"/>
  <c r="GX48" i="125"/>
  <c r="GX26" i="125"/>
  <c r="GX36" i="125"/>
  <c r="GX24" i="125"/>
  <c r="KF43" i="125"/>
  <c r="KF29" i="125"/>
  <c r="KF60" i="125"/>
  <c r="KF37" i="125"/>
  <c r="KF40" i="125"/>
  <c r="KF24" i="125"/>
  <c r="KF25" i="125"/>
  <c r="KF46" i="125"/>
  <c r="KF35" i="125"/>
  <c r="KF53" i="125"/>
  <c r="KF21" i="125"/>
  <c r="KF47" i="125"/>
  <c r="KF49" i="125"/>
  <c r="KF45" i="125"/>
  <c r="KF20" i="125"/>
  <c r="KF22" i="125"/>
  <c r="KF39" i="125"/>
  <c r="KF54" i="125"/>
  <c r="KF44" i="125"/>
  <c r="KF52" i="125"/>
  <c r="JY27" i="125"/>
  <c r="FA27" i="125" s="1"/>
  <c r="JY28" i="125"/>
  <c r="FA28" i="125" s="1"/>
  <c r="JY23" i="125"/>
  <c r="JY52" i="125"/>
  <c r="JY31" i="125"/>
  <c r="JY49" i="125"/>
  <c r="FA49" i="125" s="1"/>
  <c r="JY19" i="125"/>
  <c r="JY43" i="125"/>
  <c r="FA43" i="125" s="1"/>
  <c r="JY26" i="125"/>
  <c r="JY56" i="125"/>
  <c r="JY58" i="125"/>
  <c r="FA58" i="125" s="1"/>
  <c r="JY40" i="125"/>
  <c r="JY30" i="125"/>
  <c r="FA30" i="125" s="1"/>
  <c r="JY33" i="125"/>
  <c r="JY25" i="125"/>
  <c r="FA25" i="125" s="1"/>
  <c r="JY37" i="125"/>
  <c r="FA37" i="125" s="1"/>
  <c r="JY22" i="125"/>
  <c r="FA22" i="125" s="1"/>
  <c r="JY53" i="125"/>
  <c r="FA53" i="125" s="1"/>
  <c r="JY59" i="125"/>
  <c r="JY48" i="125"/>
  <c r="JY21" i="125"/>
  <c r="FA21" i="125" s="1"/>
  <c r="JY46" i="125"/>
  <c r="JY42" i="125"/>
  <c r="IM43" i="125"/>
  <c r="IM51" i="125"/>
  <c r="IM29" i="125"/>
  <c r="IM27" i="125"/>
  <c r="IM58" i="125"/>
  <c r="IM57" i="125"/>
  <c r="IM22" i="125"/>
  <c r="IM37" i="125"/>
  <c r="IM39" i="125"/>
  <c r="IM60" i="125"/>
  <c r="EH60" i="125" s="1"/>
  <c r="IM23" i="125"/>
  <c r="IM50" i="125"/>
  <c r="IM45" i="125"/>
  <c r="IM41" i="125"/>
  <c r="IM33" i="125"/>
  <c r="IM32" i="125"/>
  <c r="IM26" i="125"/>
  <c r="IM49" i="125"/>
  <c r="IM19" i="125"/>
  <c r="GX22" i="125"/>
  <c r="HV27" i="125"/>
  <c r="JY32" i="125"/>
  <c r="FA32" i="125" s="1"/>
  <c r="KC60" i="125"/>
  <c r="FC60" i="125" s="1"/>
  <c r="IA52" i="125"/>
  <c r="KF56" i="125"/>
  <c r="IB22" i="125"/>
  <c r="HL29" i="125"/>
  <c r="JV48" i="125"/>
  <c r="JN34" i="125"/>
  <c r="HL35" i="125"/>
  <c r="KR19" i="125"/>
  <c r="IU22" i="125"/>
  <c r="EL22" i="125" s="1"/>
  <c r="IS31" i="125"/>
  <c r="HX31" i="125"/>
  <c r="GV31" i="125"/>
  <c r="IO42" i="125"/>
  <c r="JB36" i="125"/>
  <c r="HM34" i="125"/>
  <c r="KA34" i="125"/>
  <c r="FB34" i="125" s="1"/>
  <c r="IB35" i="125"/>
  <c r="JE21" i="125"/>
  <c r="HY23" i="125"/>
  <c r="EA23" i="125" s="1"/>
  <c r="IU31" i="125"/>
  <c r="EL31" i="125" s="1"/>
  <c r="GN58" i="125"/>
  <c r="JY45" i="125"/>
  <c r="FA45" i="125" s="1"/>
  <c r="HZ52" i="125"/>
  <c r="IM48" i="125"/>
  <c r="KE29" i="125"/>
  <c r="IO38" i="125"/>
  <c r="IO22" i="125"/>
  <c r="HY32" i="125"/>
  <c r="JT31" i="125"/>
  <c r="GV59" i="125"/>
  <c r="HR46" i="125"/>
  <c r="JV52" i="125"/>
  <c r="KB59" i="125"/>
  <c r="JT34" i="125"/>
  <c r="IR45" i="125"/>
  <c r="JZ55" i="125"/>
  <c r="GL56" i="125"/>
  <c r="IZ54" i="125"/>
  <c r="IN26" i="125"/>
  <c r="JQ32" i="125"/>
  <c r="EW32" i="125" s="1"/>
  <c r="JQ39" i="125"/>
  <c r="EW39" i="125" s="1"/>
  <c r="HY39" i="125"/>
  <c r="IO29" i="125"/>
  <c r="EI29" i="125" s="1"/>
  <c r="HZ29" i="125"/>
  <c r="JD54" i="125"/>
  <c r="IU29" i="125"/>
  <c r="EL29" i="125" s="1"/>
  <c r="IV23" i="125"/>
  <c r="KS60" i="125"/>
  <c r="KG29" i="125"/>
  <c r="JC54" i="125"/>
  <c r="GO30" i="125"/>
  <c r="GI52" i="125"/>
  <c r="DF52" i="125" s="1"/>
  <c r="IO51" i="125"/>
  <c r="JC19" i="125"/>
  <c r="HL39" i="125"/>
  <c r="DU39" i="125" s="1"/>
  <c r="JS41" i="125"/>
  <c r="IO40" i="125"/>
  <c r="EI40" i="125" s="1"/>
  <c r="IL20" i="125"/>
  <c r="HZ34" i="125"/>
  <c r="HU45" i="125"/>
  <c r="JD58" i="125"/>
  <c r="IL39" i="125"/>
  <c r="KC21" i="125"/>
  <c r="GI27" i="125"/>
  <c r="HL24" i="125"/>
  <c r="JR23" i="125"/>
  <c r="KQ37" i="125"/>
  <c r="JC59" i="125"/>
  <c r="EP59" i="125" s="1"/>
  <c r="IS34" i="125"/>
  <c r="JX56" i="125"/>
  <c r="KP60" i="125"/>
  <c r="JA43" i="125"/>
  <c r="HJ54" i="125"/>
  <c r="IB26" i="125"/>
  <c r="IP28" i="125"/>
  <c r="IV27" i="125"/>
  <c r="IT38" i="125"/>
  <c r="EL38" i="125" s="1"/>
  <c r="GI51" i="125"/>
  <c r="KF55" i="125"/>
  <c r="HA44" i="125"/>
  <c r="IA27" i="125"/>
  <c r="HZ38" i="125"/>
  <c r="GK50" i="125"/>
  <c r="JZ45" i="125"/>
  <c r="GP31" i="125"/>
  <c r="IZ28" i="125"/>
  <c r="KE50" i="125"/>
  <c r="IV40" i="125"/>
  <c r="JA20" i="125"/>
  <c r="GT60" i="125"/>
  <c r="GP57" i="125"/>
  <c r="JV54" i="125"/>
  <c r="HU29" i="125"/>
  <c r="DY29" i="125" s="1"/>
  <c r="IX20" i="125"/>
  <c r="EN20" i="125" s="1"/>
  <c r="HU31" i="125"/>
  <c r="KE22" i="125"/>
  <c r="KF36" i="125"/>
  <c r="GK59" i="125"/>
  <c r="JE46" i="125"/>
  <c r="KE24" i="125"/>
  <c r="FD24" i="125" s="1"/>
  <c r="JT29" i="125"/>
  <c r="GQ55" i="125"/>
  <c r="JS44" i="125"/>
  <c r="IC29" i="125"/>
  <c r="EC29" i="125" s="1"/>
  <c r="GZ36" i="125"/>
  <c r="GP24" i="125"/>
  <c r="GY51" i="125"/>
  <c r="DN51" i="125" s="1"/>
  <c r="GO42" i="125"/>
  <c r="DI42" i="125" s="1"/>
  <c r="HJ24" i="125"/>
  <c r="GP38" i="125"/>
  <c r="GZ20" i="125"/>
  <c r="HS35" i="125"/>
  <c r="GO47" i="125"/>
  <c r="DI47" i="125" s="1"/>
  <c r="HA31" i="125"/>
  <c r="DO31" i="125" s="1"/>
  <c r="GX55" i="125"/>
  <c r="GQ19" i="125"/>
  <c r="DR19" i="125" s="1"/>
  <c r="HU50" i="125"/>
  <c r="DY50" i="125" s="1"/>
  <c r="GM56" i="125"/>
  <c r="DH56" i="125" s="1"/>
  <c r="GM36" i="125"/>
  <c r="GM32" i="125"/>
  <c r="GM28" i="125"/>
  <c r="GM57" i="125"/>
  <c r="GM21" i="125"/>
  <c r="GM48" i="125"/>
  <c r="DH48" i="125" s="1"/>
  <c r="GM34" i="125"/>
  <c r="GM25" i="125"/>
  <c r="DH25" i="125" s="1"/>
  <c r="GM46" i="125"/>
  <c r="GM52" i="125"/>
  <c r="DH52" i="125" s="1"/>
  <c r="GM24" i="125"/>
  <c r="DH24" i="125" s="1"/>
  <c r="GM42" i="125"/>
  <c r="GM23" i="125"/>
  <c r="GM19" i="125"/>
  <c r="GM31" i="125"/>
  <c r="GM60" i="125"/>
  <c r="GM51" i="125"/>
  <c r="DH51" i="125" s="1"/>
  <c r="GM30" i="125"/>
  <c r="GM27" i="125"/>
  <c r="GM49" i="125"/>
  <c r="GM53" i="125"/>
  <c r="DH53" i="125" s="1"/>
  <c r="GM47" i="125"/>
  <c r="GM54" i="125"/>
  <c r="GM55" i="125"/>
  <c r="DH55" i="125" s="1"/>
  <c r="GM40" i="125"/>
  <c r="GM22" i="125"/>
  <c r="GM38" i="125"/>
  <c r="GM58" i="125"/>
  <c r="GM39" i="125"/>
  <c r="GM20" i="125"/>
  <c r="GM26" i="125"/>
  <c r="GM37" i="125"/>
  <c r="DH37" i="125" s="1"/>
  <c r="IO44" i="125"/>
  <c r="EI44" i="125" s="1"/>
  <c r="IO37" i="125"/>
  <c r="EI37" i="125" s="1"/>
  <c r="IO53" i="125"/>
  <c r="EI53" i="125" s="1"/>
  <c r="IO48" i="125"/>
  <c r="IO54" i="125"/>
  <c r="IO27" i="125"/>
  <c r="EI27" i="125" s="1"/>
  <c r="IO39" i="125"/>
  <c r="EI39" i="125" s="1"/>
  <c r="IO32" i="125"/>
  <c r="IO30" i="125"/>
  <c r="EI30" i="125" s="1"/>
  <c r="IO25" i="125"/>
  <c r="IO59" i="125"/>
  <c r="EI59" i="125" s="1"/>
  <c r="IO20" i="125"/>
  <c r="IO41" i="125"/>
  <c r="EI41" i="125" s="1"/>
  <c r="IO34" i="125"/>
  <c r="IO23" i="125"/>
  <c r="IO47" i="125"/>
  <c r="IO58" i="125"/>
  <c r="IO52" i="125"/>
  <c r="IO45" i="125"/>
  <c r="IO49" i="125"/>
  <c r="JA47" i="125"/>
  <c r="EO47" i="125" s="1"/>
  <c r="JA25" i="125"/>
  <c r="JA40" i="125"/>
  <c r="JA32" i="125"/>
  <c r="JA42" i="125"/>
  <c r="EO42" i="125" s="1"/>
  <c r="JA41" i="125"/>
  <c r="JA44" i="125"/>
  <c r="EO44" i="125" s="1"/>
  <c r="JA49" i="125"/>
  <c r="EO49" i="125" s="1"/>
  <c r="JA48" i="125"/>
  <c r="JA22" i="125"/>
  <c r="JA53" i="125"/>
  <c r="JA19" i="125"/>
  <c r="JA30" i="125"/>
  <c r="JA59" i="125"/>
  <c r="JA45" i="125"/>
  <c r="JA58" i="125"/>
  <c r="JA29" i="125"/>
  <c r="JA34" i="125"/>
  <c r="EO34" i="125" s="1"/>
  <c r="JA52" i="125"/>
  <c r="HW59" i="125"/>
  <c r="HW23" i="125"/>
  <c r="HW44" i="125"/>
  <c r="HW35" i="125"/>
  <c r="HW55" i="125"/>
  <c r="HW49" i="125"/>
  <c r="HW37" i="125"/>
  <c r="HW33" i="125"/>
  <c r="HW26" i="125"/>
  <c r="DZ26" i="125" s="1"/>
  <c r="HW21" i="125"/>
  <c r="HW22" i="125"/>
  <c r="HW46" i="125"/>
  <c r="HW19" i="125"/>
  <c r="HW50" i="125"/>
  <c r="HW53" i="125"/>
  <c r="HW40" i="125"/>
  <c r="HW36" i="125"/>
  <c r="HW48" i="125"/>
  <c r="DZ48" i="125" s="1"/>
  <c r="IB37" i="125"/>
  <c r="IB52" i="125"/>
  <c r="IB47" i="125"/>
  <c r="IB33" i="125"/>
  <c r="EC33" i="125" s="1"/>
  <c r="IB51" i="125"/>
  <c r="IB57" i="125"/>
  <c r="IB36" i="125"/>
  <c r="IB41" i="125"/>
  <c r="IB30" i="125"/>
  <c r="IB32" i="125"/>
  <c r="IB28" i="125"/>
  <c r="IB24" i="125"/>
  <c r="IB20" i="125"/>
  <c r="IB27" i="125"/>
  <c r="IB23" i="125"/>
  <c r="IB45" i="125"/>
  <c r="IB34" i="125"/>
  <c r="IB58" i="125"/>
  <c r="IB25" i="125"/>
  <c r="KR56" i="125"/>
  <c r="KR34" i="125"/>
  <c r="KR23" i="125"/>
  <c r="KR50" i="125"/>
  <c r="KR21" i="125"/>
  <c r="KR47" i="125"/>
  <c r="KR20" i="125"/>
  <c r="KR36" i="125"/>
  <c r="KR24" i="125"/>
  <c r="KR31" i="125"/>
  <c r="KR44" i="125"/>
  <c r="KR53" i="125"/>
  <c r="KR35" i="125"/>
  <c r="KR38" i="125"/>
  <c r="KR48" i="125"/>
  <c r="KR40" i="125"/>
  <c r="KR54" i="125"/>
  <c r="IP20" i="125"/>
  <c r="IR36" i="125"/>
  <c r="KA31" i="125"/>
  <c r="FB31" i="125" s="1"/>
  <c r="IU55" i="125"/>
  <c r="IL47" i="125"/>
  <c r="IP39" i="125"/>
  <c r="JW41" i="125"/>
  <c r="JV44" i="125"/>
  <c r="EZ44" i="125" s="1"/>
  <c r="JY34" i="125"/>
  <c r="JS37" i="125"/>
  <c r="GP41" i="125"/>
  <c r="IT55" i="125"/>
  <c r="IZ21" i="125"/>
  <c r="KG56" i="125"/>
  <c r="FE56" i="125" s="1"/>
  <c r="KG23" i="125"/>
  <c r="FE23" i="125" s="1"/>
  <c r="HL19" i="125"/>
  <c r="JN44" i="125"/>
  <c r="EV44" i="125" s="1"/>
  <c r="GX56" i="125"/>
  <c r="HU46" i="125"/>
  <c r="HW28" i="125"/>
  <c r="JD35" i="125"/>
  <c r="JS23" i="125"/>
  <c r="HY38" i="125"/>
  <c r="GN45" i="125"/>
  <c r="JQ25" i="125"/>
  <c r="EW25" i="125" s="1"/>
  <c r="IC41" i="125"/>
  <c r="GT57" i="125"/>
  <c r="GI57" i="125"/>
  <c r="GT35" i="125"/>
  <c r="JW28" i="125"/>
  <c r="EZ28" i="125" s="1"/>
  <c r="KA35" i="125"/>
  <c r="FB35" i="125" s="1"/>
  <c r="IX38" i="125"/>
  <c r="JR26" i="125"/>
  <c r="IR50" i="125"/>
  <c r="KG53" i="125"/>
  <c r="GI19" i="125"/>
  <c r="HY43" i="125"/>
  <c r="IZ36" i="125"/>
  <c r="KG42" i="125"/>
  <c r="HZ42" i="125"/>
  <c r="JD32" i="125"/>
  <c r="KG40" i="125"/>
  <c r="IM34" i="125"/>
  <c r="IC54" i="125"/>
  <c r="EC54" i="125" s="1"/>
  <c r="IP46" i="125"/>
  <c r="GP20" i="125"/>
  <c r="GO58" i="125"/>
  <c r="GK53" i="125"/>
  <c r="IP43" i="125"/>
  <c r="IA47" i="125"/>
  <c r="JS34" i="125"/>
  <c r="EX34" i="125" s="1"/>
  <c r="JB25" i="125"/>
  <c r="GO59" i="125"/>
  <c r="IY28" i="125"/>
  <c r="JR41" i="125"/>
  <c r="JU19" i="125"/>
  <c r="IT59" i="125"/>
  <c r="JV38" i="125"/>
  <c r="IB55" i="125"/>
  <c r="IZ53" i="125"/>
  <c r="GW51" i="125"/>
  <c r="IL23" i="125"/>
  <c r="JT32" i="125"/>
  <c r="GO50" i="125"/>
  <c r="DI50" i="125" s="1"/>
  <c r="JT22" i="125"/>
  <c r="JV22" i="125"/>
  <c r="HL34" i="125"/>
  <c r="GS28" i="125"/>
  <c r="DK28" i="125" s="1"/>
  <c r="JY60" i="125"/>
  <c r="JO22" i="125"/>
  <c r="GN41" i="125"/>
  <c r="HM35" i="125"/>
  <c r="KE45" i="125"/>
  <c r="FD45" i="125" s="1"/>
  <c r="GM35" i="125"/>
  <c r="HU23" i="125"/>
  <c r="DY23" i="125" s="1"/>
  <c r="GT38" i="125"/>
  <c r="HR27" i="125"/>
  <c r="HL27" i="125"/>
  <c r="DU27" i="125" s="1"/>
  <c r="KS59" i="125"/>
  <c r="JS60" i="125"/>
  <c r="JQ21" i="125"/>
  <c r="EW21" i="125" s="1"/>
  <c r="GV36" i="125"/>
  <c r="GX45" i="125"/>
  <c r="JS42" i="125"/>
  <c r="EX42" i="125" s="1"/>
  <c r="JZ25" i="125"/>
  <c r="GP30" i="125"/>
  <c r="IP22" i="125"/>
  <c r="GW28" i="125"/>
  <c r="DM28" i="125" s="1"/>
  <c r="IZ25" i="125"/>
  <c r="JR59" i="125"/>
  <c r="GI58" i="125"/>
  <c r="GP26" i="125"/>
  <c r="JZ49" i="125"/>
  <c r="JB35" i="125"/>
  <c r="KS54" i="125"/>
  <c r="HJ21" i="125"/>
  <c r="HW20" i="125"/>
  <c r="HV19" i="125"/>
  <c r="IR47" i="125"/>
  <c r="IR40" i="125"/>
  <c r="IR19" i="125"/>
  <c r="IR53" i="125"/>
  <c r="IR37" i="125"/>
  <c r="IR31" i="125"/>
  <c r="IR46" i="125"/>
  <c r="IR28" i="125"/>
  <c r="IR57" i="125"/>
  <c r="IR23" i="125"/>
  <c r="IR60" i="125"/>
  <c r="IR48" i="125"/>
  <c r="IR38" i="125"/>
  <c r="IR43" i="125"/>
  <c r="IR35" i="125"/>
  <c r="IR44" i="125"/>
  <c r="IR20" i="125"/>
  <c r="EK20" i="125" s="1"/>
  <c r="IR52" i="125"/>
  <c r="EK52" i="125" s="1"/>
  <c r="IC56" i="125"/>
  <c r="IC32" i="125"/>
  <c r="EC32" i="125" s="1"/>
  <c r="IC44" i="125"/>
  <c r="IC51" i="125"/>
  <c r="IC23" i="125"/>
  <c r="IC31" i="125"/>
  <c r="IC20" i="125"/>
  <c r="IC59" i="125"/>
  <c r="IC48" i="125"/>
  <c r="IC43" i="125"/>
  <c r="EC43" i="125" s="1"/>
  <c r="IC19" i="125"/>
  <c r="FD19" i="125" s="1"/>
  <c r="IC34" i="125"/>
  <c r="IC38" i="125"/>
  <c r="IC52" i="125"/>
  <c r="IC46" i="125"/>
  <c r="IC22" i="125"/>
  <c r="EC22" i="125" s="1"/>
  <c r="IC36" i="125"/>
  <c r="IC37" i="125"/>
  <c r="IC27" i="125"/>
  <c r="EC27" i="125" s="1"/>
  <c r="IC58" i="125"/>
  <c r="JN31" i="125"/>
  <c r="JN48" i="125"/>
  <c r="EV48" i="125" s="1"/>
  <c r="JN27" i="125"/>
  <c r="JN28" i="125"/>
  <c r="JN46" i="125"/>
  <c r="EV46" i="125" s="1"/>
  <c r="JN21" i="125"/>
  <c r="EV21" i="125" s="1"/>
  <c r="JN60" i="125"/>
  <c r="JN39" i="125"/>
  <c r="JN32" i="125"/>
  <c r="EV32" i="125" s="1"/>
  <c r="JN45" i="125"/>
  <c r="JN29" i="125"/>
  <c r="EV29" i="125" s="1"/>
  <c r="JN23" i="125"/>
  <c r="JN35" i="125"/>
  <c r="JN42" i="125"/>
  <c r="JN30" i="125"/>
  <c r="JN19" i="125"/>
  <c r="JN41" i="125"/>
  <c r="JN20" i="125"/>
  <c r="JN59" i="125"/>
  <c r="JN24" i="125"/>
  <c r="EV24" i="125" s="1"/>
  <c r="JN37" i="125"/>
  <c r="JN54" i="125"/>
  <c r="JN26" i="125"/>
  <c r="JN38" i="125"/>
  <c r="EV38" i="125" s="1"/>
  <c r="JN49" i="125"/>
  <c r="JN47" i="125"/>
  <c r="KA27" i="125"/>
  <c r="FB27" i="125" s="1"/>
  <c r="KA54" i="125"/>
  <c r="KA22" i="125"/>
  <c r="KA21" i="125"/>
  <c r="FB21" i="125" s="1"/>
  <c r="KA38" i="125"/>
  <c r="FB38" i="125" s="1"/>
  <c r="KA28" i="125"/>
  <c r="FB28" i="125" s="1"/>
  <c r="KA25" i="125"/>
  <c r="FB25" i="125" s="1"/>
  <c r="KA42" i="125"/>
  <c r="KA47" i="125"/>
  <c r="FB47" i="125" s="1"/>
  <c r="KA57" i="125"/>
  <c r="KA23" i="125"/>
  <c r="KA58" i="125"/>
  <c r="FB58" i="125" s="1"/>
  <c r="KA44" i="125"/>
  <c r="KA60" i="125"/>
  <c r="KA30" i="125"/>
  <c r="KA19" i="125"/>
  <c r="KA45" i="125"/>
  <c r="FB45" i="125" s="1"/>
  <c r="KA49" i="125"/>
  <c r="FB49" i="125" s="1"/>
  <c r="KA41" i="125"/>
  <c r="FB41" i="125" s="1"/>
  <c r="KA26" i="125"/>
  <c r="FB26" i="125" s="1"/>
  <c r="KA37" i="125"/>
  <c r="JD56" i="125"/>
  <c r="JD37" i="125"/>
  <c r="JD59" i="125"/>
  <c r="JD19" i="125"/>
  <c r="JD60" i="125"/>
  <c r="JD27" i="125"/>
  <c r="JD48" i="125"/>
  <c r="JD26" i="125"/>
  <c r="JD21" i="125"/>
  <c r="JD31" i="125"/>
  <c r="JD38" i="125"/>
  <c r="JD43" i="125"/>
  <c r="JD24" i="125"/>
  <c r="JD22" i="125"/>
  <c r="JD20" i="125"/>
  <c r="HZ60" i="125"/>
  <c r="HZ46" i="125"/>
  <c r="HZ22" i="125"/>
  <c r="HZ58" i="125"/>
  <c r="HZ55" i="125"/>
  <c r="HZ24" i="125"/>
  <c r="HZ45" i="125"/>
  <c r="HZ27" i="125"/>
  <c r="HZ41" i="125"/>
  <c r="HZ36" i="125"/>
  <c r="HZ56" i="125"/>
  <c r="HZ33" i="125"/>
  <c r="HZ19" i="125"/>
  <c r="FA19" i="125" s="1"/>
  <c r="HZ40" i="125"/>
  <c r="HZ26" i="125"/>
  <c r="HZ30" i="125"/>
  <c r="HZ49" i="125"/>
  <c r="KC52" i="125"/>
  <c r="KC42" i="125"/>
  <c r="KC54" i="125"/>
  <c r="KC40" i="125"/>
  <c r="FC40" i="125" s="1"/>
  <c r="KC29" i="125"/>
  <c r="KC37" i="125"/>
  <c r="FC37" i="125" s="1"/>
  <c r="KC38" i="125"/>
  <c r="FC38" i="125" s="1"/>
  <c r="KC27" i="125"/>
  <c r="FC27" i="125" s="1"/>
  <c r="KC44" i="125"/>
  <c r="KC46" i="125"/>
  <c r="KC51" i="125"/>
  <c r="KC48" i="125"/>
  <c r="FC48" i="125" s="1"/>
  <c r="KC57" i="125"/>
  <c r="FC57" i="125" s="1"/>
  <c r="KC23" i="125"/>
  <c r="FC23" i="125" s="1"/>
  <c r="KC31" i="125"/>
  <c r="KC41" i="125"/>
  <c r="FC41" i="125" s="1"/>
  <c r="KC20" i="125"/>
  <c r="KC34" i="125"/>
  <c r="FC34" i="125" s="1"/>
  <c r="IR26" i="125"/>
  <c r="HA50" i="125"/>
  <c r="KF26" i="125"/>
  <c r="IC26" i="125"/>
  <c r="HV30" i="125"/>
  <c r="IX58" i="125"/>
  <c r="IO28" i="125"/>
  <c r="EI28" i="125" s="1"/>
  <c r="GL41" i="125"/>
  <c r="JN52" i="125"/>
  <c r="EV52" i="125" s="1"/>
  <c r="HZ59" i="125"/>
  <c r="JW54" i="125"/>
  <c r="JR55" i="125"/>
  <c r="IV38" i="125"/>
  <c r="IA28" i="125"/>
  <c r="IR27" i="125"/>
  <c r="IP33" i="125"/>
  <c r="HL32" i="125"/>
  <c r="HU57" i="125"/>
  <c r="DY57" i="125" s="1"/>
  <c r="GX35" i="125"/>
  <c r="HR22" i="125"/>
  <c r="JQ45" i="125"/>
  <c r="EW45" i="125" s="1"/>
  <c r="JN22" i="125"/>
  <c r="HX32" i="125"/>
  <c r="HX39" i="125"/>
  <c r="JS38" i="125"/>
  <c r="JD28" i="125"/>
  <c r="KF41" i="125"/>
  <c r="HL28" i="125"/>
  <c r="JQ58" i="125"/>
  <c r="EW58" i="125" s="1"/>
  <c r="IZ20" i="125"/>
  <c r="JE32" i="125"/>
  <c r="IL58" i="125"/>
  <c r="KF50" i="125"/>
  <c r="IR32" i="125"/>
  <c r="HM42" i="125"/>
  <c r="IR34" i="125"/>
  <c r="HR33" i="125"/>
  <c r="GN25" i="125"/>
  <c r="GY41" i="125"/>
  <c r="DN41" i="125" s="1"/>
  <c r="IM46" i="125"/>
  <c r="JO36" i="125"/>
  <c r="GH23" i="125"/>
  <c r="HL44" i="125"/>
  <c r="JR47" i="125"/>
  <c r="KC39" i="125"/>
  <c r="FC39" i="125" s="1"/>
  <c r="IB46" i="125"/>
  <c r="GO41" i="125"/>
  <c r="DI41" i="125" s="1"/>
  <c r="JS54" i="125"/>
  <c r="EX54" i="125" s="1"/>
  <c r="IL50" i="125"/>
  <c r="GQ50" i="125"/>
  <c r="DJ50" i="125" s="1"/>
  <c r="KC28" i="125"/>
  <c r="FC28" i="125" s="1"/>
  <c r="JW43" i="125"/>
  <c r="HA42" i="125"/>
  <c r="IU44" i="125"/>
  <c r="JW26" i="125"/>
  <c r="IX48" i="125"/>
  <c r="GW25" i="125"/>
  <c r="KA20" i="125"/>
  <c r="FB20" i="125" s="1"/>
  <c r="JY24" i="125"/>
  <c r="HZ32" i="125"/>
  <c r="EB32" i="125" s="1"/>
  <c r="HS19" i="125"/>
  <c r="IM35" i="125"/>
  <c r="GO45" i="125"/>
  <c r="KA46" i="125"/>
  <c r="FB46" i="125" s="1"/>
  <c r="IX53" i="125"/>
  <c r="JW35" i="125"/>
  <c r="GK40" i="125"/>
  <c r="JQ56" i="125"/>
  <c r="GX59" i="125"/>
  <c r="KF48" i="125"/>
  <c r="KA50" i="125"/>
  <c r="GW59" i="125"/>
  <c r="DM59" i="125" s="1"/>
  <c r="GN60" i="125"/>
  <c r="JQ29" i="125"/>
  <c r="GV49" i="125"/>
  <c r="IP50" i="125"/>
  <c r="HA58" i="125"/>
  <c r="DO58" i="125" s="1"/>
  <c r="JX24" i="125"/>
  <c r="GZ59" i="125"/>
  <c r="IZ29" i="125"/>
  <c r="GI49" i="125"/>
  <c r="HY58" i="125"/>
  <c r="GL59" i="125"/>
  <c r="GL57" i="125"/>
  <c r="HX56" i="125"/>
  <c r="HU33" i="125"/>
  <c r="HM47" i="125"/>
  <c r="DU47" i="125" s="1"/>
  <c r="KQ47" i="125"/>
  <c r="GO52" i="125"/>
  <c r="KP29" i="125"/>
  <c r="JX48" i="125"/>
  <c r="IM21" i="125"/>
  <c r="HL57" i="125"/>
  <c r="KS57" i="125"/>
  <c r="HM21" i="125"/>
  <c r="IY47" i="125"/>
  <c r="KB54" i="125"/>
  <c r="HR57" i="125"/>
  <c r="DX57" i="125" s="1"/>
  <c r="KR59" i="125"/>
  <c r="IB60" i="125"/>
  <c r="IB38" i="125"/>
  <c r="HM55" i="125"/>
  <c r="DU55" i="125" s="1"/>
  <c r="KP45" i="125"/>
  <c r="FJ45" i="125" s="1"/>
  <c r="GI37" i="125"/>
  <c r="DF37" i="125" s="1"/>
  <c r="IX40" i="125"/>
  <c r="JD52" i="125"/>
  <c r="IP55" i="125"/>
  <c r="IP45" i="125"/>
  <c r="IP56" i="125"/>
  <c r="IP32" i="125"/>
  <c r="IP41" i="125"/>
  <c r="IP48" i="125"/>
  <c r="IP31" i="125"/>
  <c r="IP24" i="125"/>
  <c r="IP19" i="125"/>
  <c r="IP38" i="125"/>
  <c r="IP59" i="125"/>
  <c r="IP29" i="125"/>
  <c r="IP44" i="125"/>
  <c r="IP23" i="125"/>
  <c r="IP26" i="125"/>
  <c r="IP27" i="125"/>
  <c r="IP36" i="125"/>
  <c r="IP34" i="125"/>
  <c r="EJ34" i="125" s="1"/>
  <c r="IP60" i="125"/>
  <c r="JE29" i="125"/>
  <c r="JE42" i="125"/>
  <c r="JE33" i="125"/>
  <c r="EQ33" i="125" s="1"/>
  <c r="JE53" i="125"/>
  <c r="JE25" i="125"/>
  <c r="JE49" i="125"/>
  <c r="JE26" i="125"/>
  <c r="EQ26" i="125" s="1"/>
  <c r="JE39" i="125"/>
  <c r="JE20" i="125"/>
  <c r="JE23" i="125"/>
  <c r="EQ23" i="125" s="1"/>
  <c r="JE41" i="125"/>
  <c r="JE60" i="125"/>
  <c r="JE52" i="125"/>
  <c r="JE27" i="125"/>
  <c r="EQ27" i="125" s="1"/>
  <c r="JE22" i="125"/>
  <c r="JE54" i="125"/>
  <c r="JE35" i="125"/>
  <c r="EQ35" i="125" s="1"/>
  <c r="JE48" i="125"/>
  <c r="EQ48" i="125" s="1"/>
  <c r="JE24" i="125"/>
  <c r="EQ24" i="125" s="1"/>
  <c r="JE44" i="125"/>
  <c r="EQ44" i="125" s="1"/>
  <c r="JE19" i="125"/>
  <c r="JE38" i="125"/>
  <c r="JE31" i="125"/>
  <c r="GH48" i="125"/>
  <c r="GH31" i="125"/>
  <c r="DF31" i="125" s="1"/>
  <c r="GH19" i="125"/>
  <c r="DI19" i="125" s="1"/>
  <c r="GH54" i="125"/>
  <c r="GH39" i="125"/>
  <c r="GH57" i="125"/>
  <c r="GH35" i="125"/>
  <c r="DF35" i="125" s="1"/>
  <c r="GH40" i="125"/>
  <c r="GH30" i="125"/>
  <c r="GH41" i="125"/>
  <c r="GH45" i="125"/>
  <c r="GH29" i="125"/>
  <c r="GH43" i="125"/>
  <c r="GH20" i="125"/>
  <c r="GH25" i="125"/>
  <c r="GH33" i="125"/>
  <c r="DF33" i="125" s="1"/>
  <c r="GH58" i="125"/>
  <c r="GH51" i="125"/>
  <c r="GH22" i="125"/>
  <c r="GH28" i="125"/>
  <c r="GT54" i="125"/>
  <c r="GT59" i="125"/>
  <c r="GT36" i="125"/>
  <c r="GT50" i="125"/>
  <c r="GT58" i="125"/>
  <c r="GT40" i="125"/>
  <c r="DL40" i="125" s="1"/>
  <c r="GT23" i="125"/>
  <c r="GT20" i="125"/>
  <c r="GT39" i="125"/>
  <c r="GT41" i="125"/>
  <c r="GT33" i="125"/>
  <c r="GT22" i="125"/>
  <c r="GT44" i="125"/>
  <c r="GT37" i="125"/>
  <c r="GT45" i="125"/>
  <c r="GT34" i="125"/>
  <c r="GT51" i="125"/>
  <c r="GT19" i="125"/>
  <c r="DU19" i="125" s="1"/>
  <c r="GT25" i="125"/>
  <c r="GT29" i="125"/>
  <c r="IL32" i="125"/>
  <c r="IL35" i="125"/>
  <c r="IL41" i="125"/>
  <c r="IL34" i="125"/>
  <c r="IL45" i="125"/>
  <c r="IL38" i="125"/>
  <c r="IL48" i="125"/>
  <c r="IL52" i="125"/>
  <c r="EH52" i="125" s="1"/>
  <c r="IL51" i="125"/>
  <c r="IL55" i="125"/>
  <c r="IL19" i="125"/>
  <c r="IL37" i="125"/>
  <c r="IL22" i="125"/>
  <c r="IL59" i="125"/>
  <c r="EH59" i="125" s="1"/>
  <c r="IL56" i="125"/>
  <c r="IL26" i="125"/>
  <c r="IL25" i="125"/>
  <c r="IL30" i="125"/>
  <c r="IL24" i="125"/>
  <c r="IL27" i="125"/>
  <c r="IL46" i="125"/>
  <c r="IL33" i="125"/>
  <c r="IL49" i="125"/>
  <c r="IL21" i="125"/>
  <c r="IL54" i="125"/>
  <c r="IU26" i="125"/>
  <c r="IU48" i="125"/>
  <c r="IU27" i="125"/>
  <c r="EL27" i="125" s="1"/>
  <c r="IU20" i="125"/>
  <c r="EL20" i="125" s="1"/>
  <c r="IU57" i="125"/>
  <c r="IU46" i="125"/>
  <c r="IU60" i="125"/>
  <c r="IU43" i="125"/>
  <c r="EL43" i="125" s="1"/>
  <c r="IU56" i="125"/>
  <c r="IU34" i="125"/>
  <c r="EL34" i="125" s="1"/>
  <c r="IU39" i="125"/>
  <c r="IU50" i="125"/>
  <c r="IU24" i="125"/>
  <c r="IU25" i="125"/>
  <c r="IU41" i="125"/>
  <c r="EL41" i="125" s="1"/>
  <c r="IU21" i="125"/>
  <c r="EL21" i="125" s="1"/>
  <c r="IU32" i="125"/>
  <c r="EL32" i="125" s="1"/>
  <c r="IU28" i="125"/>
  <c r="IU33" i="125"/>
  <c r="EL33" i="125" s="1"/>
  <c r="IU53" i="125"/>
  <c r="IU36" i="125"/>
  <c r="EL36" i="125" s="1"/>
  <c r="IU37" i="125"/>
  <c r="EL37" i="125" s="1"/>
  <c r="IU45" i="125"/>
  <c r="KG44" i="125"/>
  <c r="FE44" i="125" s="1"/>
  <c r="KG59" i="125"/>
  <c r="KG19" i="125"/>
  <c r="KG50" i="125"/>
  <c r="FE50" i="125" s="1"/>
  <c r="KG33" i="125"/>
  <c r="KG60" i="125"/>
  <c r="KG57" i="125"/>
  <c r="FE57" i="125" s="1"/>
  <c r="KG34" i="125"/>
  <c r="KG24" i="125"/>
  <c r="FE24" i="125" s="1"/>
  <c r="KG21" i="125"/>
  <c r="KG55" i="125"/>
  <c r="KG41" i="125"/>
  <c r="KG49" i="125"/>
  <c r="KG39" i="125"/>
  <c r="KG35" i="125"/>
  <c r="FE35" i="125" s="1"/>
  <c r="KG26" i="125"/>
  <c r="KG32" i="125"/>
  <c r="KG51" i="125"/>
  <c r="FE51" i="125" s="1"/>
  <c r="KG43" i="125"/>
  <c r="KG54" i="125"/>
  <c r="FE54" i="125" s="1"/>
  <c r="KG30" i="125"/>
  <c r="FE30" i="125" s="1"/>
  <c r="HK36" i="125"/>
  <c r="HK49" i="125"/>
  <c r="DT49" i="125" s="1"/>
  <c r="HK56" i="125"/>
  <c r="HK39" i="125"/>
  <c r="DT39" i="125" s="1"/>
  <c r="HK27" i="125"/>
  <c r="DT27" i="125" s="1"/>
  <c r="HK34" i="125"/>
  <c r="HK58" i="125"/>
  <c r="DT58" i="125" s="1"/>
  <c r="HK29" i="125"/>
  <c r="DT29" i="125" s="1"/>
  <c r="HK31" i="125"/>
  <c r="DT31" i="125" s="1"/>
  <c r="HK44" i="125"/>
  <c r="HK55" i="125"/>
  <c r="HK59" i="125"/>
  <c r="DT59" i="125" s="1"/>
  <c r="HK22" i="125"/>
  <c r="DT22" i="125" s="1"/>
  <c r="HK26" i="125"/>
  <c r="DT26" i="125" s="1"/>
  <c r="HK53" i="125"/>
  <c r="DT53" i="125" s="1"/>
  <c r="HK25" i="125"/>
  <c r="HK37" i="125"/>
  <c r="HK40" i="125"/>
  <c r="HK45" i="125"/>
  <c r="DT45" i="125" s="1"/>
  <c r="HK33" i="125"/>
  <c r="GT55" i="125"/>
  <c r="JB43" i="125"/>
  <c r="HW45" i="125"/>
  <c r="JV51" i="125"/>
  <c r="HJ30" i="125"/>
  <c r="KR37" i="125"/>
  <c r="KC49" i="125"/>
  <c r="FC49" i="125" s="1"/>
  <c r="JN53" i="125"/>
  <c r="HW43" i="125"/>
  <c r="JC35" i="125"/>
  <c r="EP35" i="125" s="1"/>
  <c r="IV42" i="125"/>
  <c r="JN40" i="125"/>
  <c r="JS56" i="125"/>
  <c r="KF38" i="125"/>
  <c r="FE38" i="125" s="1"/>
  <c r="KR30" i="125"/>
  <c r="HW32" i="125"/>
  <c r="DZ32" i="125" s="1"/>
  <c r="HZ48" i="125"/>
  <c r="JY35" i="125"/>
  <c r="FA35" i="125" s="1"/>
  <c r="JV42" i="125"/>
  <c r="IC42" i="125"/>
  <c r="EC42" i="125" s="1"/>
  <c r="IZ32" i="125"/>
  <c r="HV41" i="125"/>
  <c r="KE39" i="125"/>
  <c r="JA31" i="125"/>
  <c r="GK44" i="125"/>
  <c r="JA60" i="125"/>
  <c r="EO60" i="125" s="1"/>
  <c r="JD42" i="125"/>
  <c r="JW32" i="125"/>
  <c r="IL57" i="125"/>
  <c r="HK32" i="125"/>
  <c r="DT32" i="125" s="1"/>
  <c r="IM38" i="125"/>
  <c r="IV28" i="125"/>
  <c r="GN44" i="125"/>
  <c r="GV47" i="125"/>
  <c r="HR50" i="125"/>
  <c r="DX50" i="125" s="1"/>
  <c r="GX46" i="125"/>
  <c r="IU52" i="125"/>
  <c r="JA55" i="125"/>
  <c r="EO55" i="125" s="1"/>
  <c r="JE45" i="125"/>
  <c r="IO35" i="125"/>
  <c r="EI35" i="125" s="1"/>
  <c r="IN52" i="125"/>
  <c r="IP42" i="125"/>
  <c r="JN56" i="125"/>
  <c r="EV56" i="125" s="1"/>
  <c r="IN42" i="125"/>
  <c r="HK57" i="125"/>
  <c r="DT57" i="125" s="1"/>
  <c r="HY35" i="125"/>
  <c r="IS55" i="125"/>
  <c r="EK55" i="125" s="1"/>
  <c r="GL20" i="125"/>
  <c r="HK43" i="125"/>
  <c r="IP30" i="125"/>
  <c r="IL28" i="125"/>
  <c r="EH28" i="125" s="1"/>
  <c r="KR27" i="125"/>
  <c r="JU46" i="125"/>
  <c r="EY46" i="125" s="1"/>
  <c r="HW54" i="125"/>
  <c r="GI48" i="125"/>
  <c r="DF48" i="125" s="1"/>
  <c r="IL29" i="125"/>
  <c r="IM36" i="125"/>
  <c r="KB35" i="125"/>
  <c r="IC25" i="125"/>
  <c r="GN56" i="125"/>
  <c r="HM28" i="125"/>
  <c r="DU28" i="125" s="1"/>
  <c r="IR51" i="125"/>
  <c r="JB56" i="125"/>
  <c r="GL40" i="125"/>
  <c r="KQ41" i="125"/>
  <c r="GZ29" i="125"/>
  <c r="DO29" i="125" s="1"/>
  <c r="JT38" i="125"/>
  <c r="HS55" i="125"/>
  <c r="DX55" i="125" s="1"/>
  <c r="JE47" i="125"/>
  <c r="EQ47" i="125" s="1"/>
  <c r="GY22" i="125"/>
  <c r="GW44" i="125"/>
  <c r="DM44" i="125" s="1"/>
  <c r="KS19" i="125"/>
  <c r="IM47" i="125"/>
  <c r="GY20" i="125"/>
  <c r="DN20" i="125" s="1"/>
  <c r="KB19" i="125"/>
  <c r="GN46" i="125"/>
  <c r="JU23" i="125"/>
  <c r="GT42" i="125"/>
  <c r="HJ20" i="125"/>
  <c r="KP26" i="125"/>
  <c r="HJ38" i="125"/>
  <c r="GS39" i="125"/>
  <c r="DK39" i="125" s="1"/>
  <c r="JX51" i="125"/>
  <c r="IR56" i="125"/>
  <c r="KB42" i="125"/>
  <c r="IS54" i="125"/>
  <c r="KA53" i="125"/>
  <c r="HL56" i="125"/>
  <c r="IS42" i="125"/>
  <c r="JN43" i="125"/>
  <c r="JD55" i="125"/>
  <c r="GW36" i="125"/>
  <c r="DM36" i="125" s="1"/>
  <c r="IO26" i="125"/>
  <c r="EI26" i="125" s="1"/>
  <c r="HW42" i="125"/>
  <c r="GH55" i="125"/>
  <c r="KA56" i="125"/>
  <c r="FB56" i="125" s="1"/>
  <c r="IC55" i="125"/>
  <c r="EC55" i="125" s="1"/>
  <c r="GW37" i="125"/>
  <c r="JC24" i="125"/>
  <c r="KE51" i="125"/>
  <c r="GS40" i="125"/>
  <c r="DK40" i="125" s="1"/>
  <c r="GS29" i="125"/>
  <c r="GM29" i="125"/>
  <c r="JC57" i="125"/>
  <c r="EP57" i="125" s="1"/>
  <c r="KG48" i="125"/>
  <c r="FE48" i="125" s="1"/>
  <c r="HJ50" i="125"/>
  <c r="DT50" i="125" s="1"/>
  <c r="KQ24" i="125"/>
  <c r="FJ24" i="125" s="1"/>
  <c r="GW43" i="125"/>
  <c r="JU43" i="125"/>
  <c r="HZ23" i="125"/>
  <c r="IT28" i="125"/>
  <c r="HW29" i="125"/>
  <c r="HR35" i="125"/>
  <c r="GI25" i="125"/>
  <c r="DF25" i="125" s="1"/>
  <c r="KG47" i="125"/>
  <c r="JT41" i="125"/>
  <c r="JT56" i="125"/>
  <c r="JT40" i="125"/>
  <c r="JT25" i="125"/>
  <c r="JT36" i="125"/>
  <c r="JT30" i="125"/>
  <c r="JT50" i="125"/>
  <c r="JT37" i="125"/>
  <c r="JT52" i="125"/>
  <c r="JT49" i="125"/>
  <c r="JT28" i="125"/>
  <c r="JT26" i="125"/>
  <c r="JT39" i="125"/>
  <c r="JT54" i="125"/>
  <c r="JT43" i="125"/>
  <c r="JT47" i="125"/>
  <c r="JT21" i="125"/>
  <c r="EY21" i="125" s="1"/>
  <c r="JT53" i="125"/>
  <c r="JT51" i="125"/>
  <c r="JT60" i="125"/>
  <c r="JC51" i="125"/>
  <c r="JC47" i="125"/>
  <c r="JC37" i="125"/>
  <c r="JC43" i="125"/>
  <c r="JC33" i="125"/>
  <c r="EP33" i="125" s="1"/>
  <c r="JC44" i="125"/>
  <c r="EP44" i="125" s="1"/>
  <c r="JC53" i="125"/>
  <c r="EP53" i="125" s="1"/>
  <c r="JC31" i="125"/>
  <c r="EP31" i="125" s="1"/>
  <c r="JC29" i="125"/>
  <c r="JC50" i="125"/>
  <c r="JC21" i="125"/>
  <c r="EP21" i="125" s="1"/>
  <c r="JC58" i="125"/>
  <c r="JC34" i="125"/>
  <c r="JC60" i="125"/>
  <c r="JC45" i="125"/>
  <c r="JC23" i="125"/>
  <c r="JC20" i="125"/>
  <c r="JC48" i="125"/>
  <c r="EP48" i="125" s="1"/>
  <c r="JC27" i="125"/>
  <c r="JC25" i="125"/>
  <c r="EP25" i="125" s="1"/>
  <c r="JC26" i="125"/>
  <c r="EP26" i="125" s="1"/>
  <c r="IA55" i="125"/>
  <c r="EB55" i="125" s="1"/>
  <c r="IA21" i="125"/>
  <c r="IA33" i="125"/>
  <c r="IA43" i="125"/>
  <c r="EB43" i="125" s="1"/>
  <c r="IA51" i="125"/>
  <c r="IA39" i="125"/>
  <c r="IA60" i="125"/>
  <c r="IA23" i="125"/>
  <c r="IA45" i="125"/>
  <c r="IA25" i="125"/>
  <c r="IA46" i="125"/>
  <c r="IA26" i="125"/>
  <c r="EB26" i="125" s="1"/>
  <c r="IA42" i="125"/>
  <c r="EB42" i="125" s="1"/>
  <c r="IA31" i="125"/>
  <c r="IA29" i="125"/>
  <c r="IA57" i="125"/>
  <c r="IA40" i="125"/>
  <c r="IA49" i="125"/>
  <c r="EB49" i="125" s="1"/>
  <c r="IA56" i="125"/>
  <c r="IA30" i="125"/>
  <c r="EB30" i="125" s="1"/>
  <c r="IA19" i="125"/>
  <c r="FB19" i="125" s="1"/>
  <c r="IA50" i="125"/>
  <c r="EB50" i="125" s="1"/>
  <c r="IA24" i="125"/>
  <c r="EB24" i="125" s="1"/>
  <c r="IA34" i="125"/>
  <c r="HA52" i="125"/>
  <c r="DO52" i="125" s="1"/>
  <c r="HA36" i="125"/>
  <c r="HA21" i="125"/>
  <c r="HA22" i="125"/>
  <c r="DO22" i="125" s="1"/>
  <c r="HA24" i="125"/>
  <c r="HA34" i="125"/>
  <c r="DO34" i="125" s="1"/>
  <c r="HA32" i="125"/>
  <c r="DO32" i="125" s="1"/>
  <c r="HA59" i="125"/>
  <c r="DO59" i="125" s="1"/>
  <c r="HA53" i="125"/>
  <c r="DO53" i="125" s="1"/>
  <c r="HA39" i="125"/>
  <c r="DO39" i="125" s="1"/>
  <c r="HA47" i="125"/>
  <c r="DO47" i="125" s="1"/>
  <c r="HA56" i="125"/>
  <c r="HA27" i="125"/>
  <c r="HA23" i="125"/>
  <c r="DO23" i="125" s="1"/>
  <c r="HA43" i="125"/>
  <c r="HA41" i="125"/>
  <c r="HA51" i="125"/>
  <c r="DO51" i="125" s="1"/>
  <c r="HA55" i="125"/>
  <c r="DO55" i="125" s="1"/>
  <c r="HA54" i="125"/>
  <c r="DO54" i="125" s="1"/>
  <c r="HA49" i="125"/>
  <c r="HA20" i="125"/>
  <c r="DO20" i="125" s="1"/>
  <c r="HV20" i="125"/>
  <c r="HV53" i="125"/>
  <c r="HV58" i="125"/>
  <c r="HV49" i="125"/>
  <c r="HV42" i="125"/>
  <c r="HV57" i="125"/>
  <c r="HV51" i="125"/>
  <c r="HV56" i="125"/>
  <c r="HV59" i="125"/>
  <c r="HV52" i="125"/>
  <c r="HV25" i="125"/>
  <c r="DZ25" i="125" s="1"/>
  <c r="HV47" i="125"/>
  <c r="HV34" i="125"/>
  <c r="HV29" i="125"/>
  <c r="HV45" i="125"/>
  <c r="HV40" i="125"/>
  <c r="HV22" i="125"/>
  <c r="HV46" i="125"/>
  <c r="HV37" i="125"/>
  <c r="HV28" i="125"/>
  <c r="HV43" i="125"/>
  <c r="HV54" i="125"/>
  <c r="HV36" i="125"/>
  <c r="GO37" i="125"/>
  <c r="GO24" i="125"/>
  <c r="GO33" i="125"/>
  <c r="DI33" i="125" s="1"/>
  <c r="GO56" i="125"/>
  <c r="DI56" i="125" s="1"/>
  <c r="GO31" i="125"/>
  <c r="DI31" i="125" s="1"/>
  <c r="GO32" i="125"/>
  <c r="DI32" i="125" s="1"/>
  <c r="GO35" i="125"/>
  <c r="GO21" i="125"/>
  <c r="GO46" i="125"/>
  <c r="DI46" i="125" s="1"/>
  <c r="GO22" i="125"/>
  <c r="GO57" i="125"/>
  <c r="GO19" i="125"/>
  <c r="DP19" i="125" s="1"/>
  <c r="GO23" i="125"/>
  <c r="DI23" i="125" s="1"/>
  <c r="GO54" i="125"/>
  <c r="GO36" i="125"/>
  <c r="DI36" i="125" s="1"/>
  <c r="GO53" i="125"/>
  <c r="GO40" i="125"/>
  <c r="DI40" i="125" s="1"/>
  <c r="GO26" i="125"/>
  <c r="GO27" i="125"/>
  <c r="GO20" i="125"/>
  <c r="DI20" i="125" s="1"/>
  <c r="GO28" i="125"/>
  <c r="GO38" i="125"/>
  <c r="IV55" i="125"/>
  <c r="IV31" i="125"/>
  <c r="IV24" i="125"/>
  <c r="IV35" i="125"/>
  <c r="IV30" i="125"/>
  <c r="IV53" i="125"/>
  <c r="IV34" i="125"/>
  <c r="IV43" i="125"/>
  <c r="IV45" i="125"/>
  <c r="IV29" i="125"/>
  <c r="IV36" i="125"/>
  <c r="IV41" i="125"/>
  <c r="IV56" i="125"/>
  <c r="IV25" i="125"/>
  <c r="IV19" i="125"/>
  <c r="IV32" i="125"/>
  <c r="IV33" i="125"/>
  <c r="IV47" i="125"/>
  <c r="JR51" i="125"/>
  <c r="JR46" i="125"/>
  <c r="JR53" i="125"/>
  <c r="JR30" i="125"/>
  <c r="JR43" i="125"/>
  <c r="JR38" i="125"/>
  <c r="JR57" i="125"/>
  <c r="JR28" i="125"/>
  <c r="JR20" i="125"/>
  <c r="JR37" i="125"/>
  <c r="JR35" i="125"/>
  <c r="JR22" i="125"/>
  <c r="JR25" i="125"/>
  <c r="JR24" i="125"/>
  <c r="JR50" i="125"/>
  <c r="JR40" i="125"/>
  <c r="JR36" i="125"/>
  <c r="JR48" i="125"/>
  <c r="EX48" i="125" s="1"/>
  <c r="JR19" i="125"/>
  <c r="IX45" i="125"/>
  <c r="IX47" i="125"/>
  <c r="IX41" i="125"/>
  <c r="IX37" i="125"/>
  <c r="IX25" i="125"/>
  <c r="IX27" i="125"/>
  <c r="IX44" i="125"/>
  <c r="IX30" i="125"/>
  <c r="IX39" i="125"/>
  <c r="IX55" i="125"/>
  <c r="EN55" i="125" s="1"/>
  <c r="IX19" i="125"/>
  <c r="IX49" i="125"/>
  <c r="EN49" i="125" s="1"/>
  <c r="IX35" i="125"/>
  <c r="IX28" i="125"/>
  <c r="IX22" i="125"/>
  <c r="IX36" i="125"/>
  <c r="IX46" i="125"/>
  <c r="EN46" i="125" s="1"/>
  <c r="IX33" i="125"/>
  <c r="IX31" i="125"/>
  <c r="IX42" i="125"/>
  <c r="IX50" i="125"/>
  <c r="IX56" i="125"/>
  <c r="JS40" i="125"/>
  <c r="EX40" i="125" s="1"/>
  <c r="JS51" i="125"/>
  <c r="JS43" i="125"/>
  <c r="EX43" i="125" s="1"/>
  <c r="JS36" i="125"/>
  <c r="EX36" i="125" s="1"/>
  <c r="JS32" i="125"/>
  <c r="EX32" i="125" s="1"/>
  <c r="JS22" i="125"/>
  <c r="JS45" i="125"/>
  <c r="EX45" i="125" s="1"/>
  <c r="JS19" i="125"/>
  <c r="JS59" i="125"/>
  <c r="JS46" i="125"/>
  <c r="JS35" i="125"/>
  <c r="JS55" i="125"/>
  <c r="JS20" i="125"/>
  <c r="JS50" i="125"/>
  <c r="EX50" i="125" s="1"/>
  <c r="JS26" i="125"/>
  <c r="EX26" i="125" s="1"/>
  <c r="JS21" i="125"/>
  <c r="JS58" i="125"/>
  <c r="JS39" i="125"/>
  <c r="EX39" i="125" s="1"/>
  <c r="JS27" i="125"/>
  <c r="EX27" i="125" s="1"/>
  <c r="JS28" i="125"/>
  <c r="JS31" i="125"/>
  <c r="EX31" i="125" s="1"/>
  <c r="JS25" i="125"/>
  <c r="JS24" i="125"/>
  <c r="JS47" i="125"/>
  <c r="JS53" i="125"/>
  <c r="EX53" i="125" s="1"/>
  <c r="HV44" i="125"/>
  <c r="GL29" i="125"/>
  <c r="HW27" i="125"/>
  <c r="HK35" i="125"/>
  <c r="DT35" i="125" s="1"/>
  <c r="JE34" i="125"/>
  <c r="IV37" i="125"/>
  <c r="HA38" i="125"/>
  <c r="IV58" i="125"/>
  <c r="KB44" i="125"/>
  <c r="KA36" i="125"/>
  <c r="FB36" i="125" s="1"/>
  <c r="GN30" i="125"/>
  <c r="HW39" i="125"/>
  <c r="IS46" i="125"/>
  <c r="EK46" i="125" s="1"/>
  <c r="JW59" i="125"/>
  <c r="GL60" i="125"/>
  <c r="IV59" i="125"/>
  <c r="IP58" i="125"/>
  <c r="JN33" i="125"/>
  <c r="GL34" i="125"/>
  <c r="GY47" i="125"/>
  <c r="DN47" i="125" s="1"/>
  <c r="GQ21" i="125"/>
  <c r="IV39" i="125"/>
  <c r="HR36" i="125"/>
  <c r="IR42" i="125"/>
  <c r="HV60" i="125"/>
  <c r="GK19" i="125"/>
  <c r="IB59" i="125"/>
  <c r="JA33" i="125"/>
  <c r="GH49" i="125"/>
  <c r="GL36" i="125"/>
  <c r="IO36" i="125"/>
  <c r="KF42" i="125"/>
  <c r="IP47" i="125"/>
  <c r="IN60" i="125"/>
  <c r="IA20" i="125"/>
  <c r="IR49" i="125"/>
  <c r="JQ26" i="125"/>
  <c r="GL33" i="125"/>
  <c r="JZ52" i="125"/>
  <c r="IT52" i="125"/>
  <c r="KG58" i="125"/>
  <c r="FE58" i="125" s="1"/>
  <c r="HV39" i="125"/>
  <c r="HU54" i="125"/>
  <c r="DY54" i="125" s="1"/>
  <c r="IU54" i="125"/>
  <c r="EL54" i="125" s="1"/>
  <c r="IC30" i="125"/>
  <c r="EC30" i="125" s="1"/>
  <c r="JR44" i="125"/>
  <c r="IT44" i="125"/>
  <c r="KE23" i="125"/>
  <c r="HV55" i="125"/>
  <c r="IP52" i="125"/>
  <c r="HR37" i="125"/>
  <c r="DX37" i="125" s="1"/>
  <c r="JO37" i="125"/>
  <c r="HZ44" i="125"/>
  <c r="HM59" i="125"/>
  <c r="DU59" i="125" s="1"/>
  <c r="IO43" i="125"/>
  <c r="EI43" i="125" s="1"/>
  <c r="KB50" i="125"/>
  <c r="GW57" i="125"/>
  <c r="JE55" i="125"/>
  <c r="IY39" i="125"/>
  <c r="EN39" i="125" s="1"/>
  <c r="JS29" i="125"/>
  <c r="JA36" i="125"/>
  <c r="JZ54" i="125"/>
  <c r="JD30" i="125"/>
  <c r="IZ38" i="125"/>
  <c r="HY52" i="125"/>
  <c r="EA52" i="125" s="1"/>
  <c r="JW45" i="125"/>
  <c r="EZ45" i="125" s="1"/>
  <c r="JD40" i="125"/>
  <c r="IB44" i="125"/>
  <c r="IU58" i="125"/>
  <c r="EL58" i="125" s="1"/>
  <c r="GH59" i="125"/>
  <c r="KQ52" i="125"/>
  <c r="HJ44" i="125"/>
  <c r="GQ58" i="125"/>
  <c r="JR52" i="125"/>
  <c r="GK28" i="125"/>
  <c r="GO49" i="125"/>
  <c r="IV22" i="125"/>
  <c r="HU22" i="125"/>
  <c r="DY22" i="125" s="1"/>
  <c r="JO33" i="125"/>
  <c r="GL26" i="125"/>
  <c r="JV29" i="125"/>
  <c r="GZ24" i="125"/>
  <c r="IB49" i="125"/>
  <c r="JV33" i="125"/>
  <c r="EZ33" i="125" s="1"/>
  <c r="IB31" i="125"/>
  <c r="JV60" i="125"/>
  <c r="KA59" i="125"/>
  <c r="FB59" i="125" s="1"/>
  <c r="IA53" i="125"/>
  <c r="HR51" i="125"/>
  <c r="KP36" i="125"/>
  <c r="JC40" i="125"/>
  <c r="EP40" i="125" s="1"/>
  <c r="KS52" i="125"/>
  <c r="IU19" i="125"/>
  <c r="IY30" i="125"/>
  <c r="HX41" i="125"/>
  <c r="GH44" i="125"/>
  <c r="IX26" i="125"/>
  <c r="IX57" i="125"/>
  <c r="HK19" i="125"/>
  <c r="EL19" i="125" s="1"/>
  <c r="KG25" i="125"/>
  <c r="FE25" i="125" s="1"/>
  <c r="HV50" i="125"/>
  <c r="GT24" i="125"/>
  <c r="GW40" i="125"/>
  <c r="DM40" i="125" s="1"/>
  <c r="IN48" i="125"/>
  <c r="JZ51" i="125"/>
  <c r="JW27" i="125"/>
  <c r="JT55" i="125"/>
  <c r="JA51" i="125"/>
  <c r="JC42" i="125"/>
  <c r="EP42" i="125" s="1"/>
  <c r="GO60" i="125"/>
  <c r="JW36" i="125"/>
  <c r="GN54" i="125"/>
  <c r="CB17" i="125"/>
  <c r="FJ50" i="125" l="1"/>
  <c r="DY59" i="125"/>
  <c r="DO44" i="125"/>
  <c r="EA40" i="125"/>
  <c r="DO49" i="125"/>
  <c r="EP20" i="125"/>
  <c r="FE49" i="125"/>
  <c r="FC31" i="125"/>
  <c r="DH35" i="125"/>
  <c r="EO45" i="125"/>
  <c r="EW44" i="125"/>
  <c r="FA36" i="125"/>
  <c r="DN37" i="125"/>
  <c r="DY37" i="125"/>
  <c r="DY40" i="125"/>
  <c r="EO31" i="125"/>
  <c r="EP27" i="125"/>
  <c r="EA22" i="125"/>
  <c r="FC56" i="125"/>
  <c r="EX51" i="125"/>
  <c r="EB60" i="125"/>
  <c r="EP23" i="125"/>
  <c r="EH38" i="125"/>
  <c r="EL39" i="125"/>
  <c r="EW56" i="125"/>
  <c r="EC36" i="125"/>
  <c r="EI25" i="125"/>
  <c r="DF27" i="125"/>
  <c r="EW27" i="125"/>
  <c r="FJ38" i="125"/>
  <c r="DU37" i="125"/>
  <c r="DX39" i="125"/>
  <c r="DK36" i="125"/>
  <c r="DK47" i="125"/>
  <c r="DU48" i="125"/>
  <c r="DH46" i="125"/>
  <c r="EZ59" i="125"/>
  <c r="DO40" i="125"/>
  <c r="EC25" i="125"/>
  <c r="EW28" i="125"/>
  <c r="DZ27" i="125"/>
  <c r="FE59" i="125"/>
  <c r="EW52" i="125"/>
  <c r="DJ58" i="125"/>
  <c r="EO30" i="125"/>
  <c r="DI28" i="125"/>
  <c r="EP54" i="125"/>
  <c r="DX48" i="125"/>
  <c r="DK59" i="125"/>
  <c r="DJ54" i="125"/>
  <c r="EZ53" i="125"/>
  <c r="DY44" i="125"/>
  <c r="EM48" i="125"/>
  <c r="DT33" i="125"/>
  <c r="FD58" i="125"/>
  <c r="EI34" i="125"/>
  <c r="DK25" i="125"/>
  <c r="EX29" i="125"/>
  <c r="DK29" i="125"/>
  <c r="FC52" i="125"/>
  <c r="DU35" i="125"/>
  <c r="FD50" i="125"/>
  <c r="EI22" i="125"/>
  <c r="FJ52" i="125"/>
  <c r="EZ27" i="125"/>
  <c r="EN30" i="125"/>
  <c r="DI21" i="125"/>
  <c r="EP51" i="125"/>
  <c r="FD51" i="125"/>
  <c r="DO42" i="125"/>
  <c r="FC51" i="125"/>
  <c r="DZ35" i="125"/>
  <c r="DH28" i="125"/>
  <c r="FD44" i="125"/>
  <c r="DY47" i="125"/>
  <c r="DY42" i="125"/>
  <c r="FA59" i="125"/>
  <c r="DU52" i="125"/>
  <c r="FC20" i="125"/>
  <c r="EZ40" i="125"/>
  <c r="FE55" i="125"/>
  <c r="DH39" i="125"/>
  <c r="FC21" i="125"/>
  <c r="FD47" i="125"/>
  <c r="DI35" i="125"/>
  <c r="EP58" i="125"/>
  <c r="DT55" i="125"/>
  <c r="FJ47" i="125"/>
  <c r="EC56" i="125"/>
  <c r="EO22" i="125"/>
  <c r="DH22" i="125"/>
  <c r="DH32" i="125"/>
  <c r="FD22" i="125"/>
  <c r="EO43" i="125"/>
  <c r="FA46" i="125"/>
  <c r="DO25" i="125"/>
  <c r="FJ44" i="125"/>
  <c r="FD33" i="125"/>
  <c r="FD26" i="125"/>
  <c r="EB54" i="125"/>
  <c r="EZ23" i="125"/>
  <c r="EO26" i="125"/>
  <c r="EB53" i="125"/>
  <c r="FB50" i="125"/>
  <c r="DI37" i="125"/>
  <c r="EH36" i="125"/>
  <c r="EQ25" i="125"/>
  <c r="EP30" i="125"/>
  <c r="EX59" i="125"/>
  <c r="DO36" i="125"/>
  <c r="EB31" i="125"/>
  <c r="EB21" i="125"/>
  <c r="FE43" i="125"/>
  <c r="EL46" i="125"/>
  <c r="DI45" i="125"/>
  <c r="EX60" i="125"/>
  <c r="DZ23" i="125"/>
  <c r="EI58" i="125"/>
  <c r="EI54" i="125"/>
  <c r="DH23" i="125"/>
  <c r="DY31" i="125"/>
  <c r="EW53" i="125"/>
  <c r="DN40" i="125"/>
  <c r="EZ20" i="125"/>
  <c r="EV51" i="125"/>
  <c r="FD56" i="125"/>
  <c r="EA47" i="125"/>
  <c r="DF56" i="125"/>
  <c r="DI39" i="125"/>
  <c r="DU23" i="125"/>
  <c r="DY52" i="125"/>
  <c r="DL19" i="125"/>
  <c r="EI36" i="125"/>
  <c r="DO38" i="125"/>
  <c r="DO27" i="125"/>
  <c r="EP50" i="125"/>
  <c r="DT43" i="125"/>
  <c r="FE60" i="125"/>
  <c r="EL57" i="125"/>
  <c r="EQ20" i="125"/>
  <c r="FB44" i="125"/>
  <c r="EZ41" i="125"/>
  <c r="EI47" i="125"/>
  <c r="DH42" i="125"/>
  <c r="DK22" i="125"/>
  <c r="FD36" i="125"/>
  <c r="FB40" i="125"/>
  <c r="EL40" i="125"/>
  <c r="DY41" i="125"/>
  <c r="DY49" i="125"/>
  <c r="DU30" i="125"/>
  <c r="FE40" i="125"/>
  <c r="EQ34" i="125"/>
  <c r="EX22" i="125"/>
  <c r="EB46" i="125"/>
  <c r="FD39" i="125"/>
  <c r="FE26" i="125"/>
  <c r="EN47" i="125"/>
  <c r="FB23" i="125"/>
  <c r="EC48" i="125"/>
  <c r="DI59" i="125"/>
  <c r="DZ22" i="125"/>
  <c r="EO41" i="125"/>
  <c r="DH47" i="125"/>
  <c r="EX41" i="125"/>
  <c r="EH22" i="125"/>
  <c r="FE37" i="125"/>
  <c r="EV45" i="125"/>
  <c r="DM47" i="125"/>
  <c r="EN29" i="125"/>
  <c r="DX36" i="125"/>
  <c r="FJ27" i="125"/>
  <c r="FJ36" i="125"/>
  <c r="EY39" i="125"/>
  <c r="DO57" i="125"/>
  <c r="DJ60" i="125"/>
  <c r="EW49" i="125"/>
  <c r="EI57" i="125"/>
  <c r="EZ30" i="125"/>
  <c r="EN22" i="125"/>
  <c r="FA29" i="125"/>
  <c r="EA41" i="125"/>
  <c r="EA28" i="125"/>
  <c r="EO37" i="125"/>
  <c r="FB51" i="125"/>
  <c r="EV47" i="125"/>
  <c r="EO38" i="125"/>
  <c r="EI60" i="125"/>
  <c r="DI34" i="125"/>
  <c r="EP39" i="125"/>
  <c r="DM39" i="125"/>
  <c r="DZ38" i="125"/>
  <c r="DN29" i="125"/>
  <c r="DN56" i="125"/>
  <c r="DU26" i="125"/>
  <c r="DU44" i="125"/>
  <c r="DF60" i="125"/>
  <c r="DF45" i="125"/>
  <c r="EK28" i="125"/>
  <c r="DL42" i="125"/>
  <c r="DL58" i="125"/>
  <c r="EM21" i="125"/>
  <c r="EJ57" i="125"/>
  <c r="EJ60" i="125"/>
  <c r="DK19" i="125"/>
  <c r="DK21" i="125"/>
  <c r="FC59" i="125"/>
  <c r="DI49" i="125"/>
  <c r="EV37" i="125"/>
  <c r="EX58" i="125"/>
  <c r="DI24" i="125"/>
  <c r="EB25" i="125"/>
  <c r="DN22" i="125"/>
  <c r="DT40" i="125"/>
  <c r="DT34" i="125"/>
  <c r="EQ49" i="125"/>
  <c r="DU21" i="125"/>
  <c r="DU42" i="125"/>
  <c r="FC29" i="125"/>
  <c r="FB57" i="125"/>
  <c r="EC58" i="125"/>
  <c r="DZ21" i="125"/>
  <c r="FA31" i="125"/>
  <c r="EW31" i="125"/>
  <c r="EW55" i="125"/>
  <c r="EV25" i="125"/>
  <c r="EW47" i="125"/>
  <c r="EB34" i="125"/>
  <c r="EO52" i="125"/>
  <c r="DH54" i="125"/>
  <c r="EB45" i="125"/>
  <c r="DZ43" i="125"/>
  <c r="DT37" i="125"/>
  <c r="FE39" i="125"/>
  <c r="EL24" i="125"/>
  <c r="EL26" i="125"/>
  <c r="EA58" i="125"/>
  <c r="FB37" i="125"/>
  <c r="EC20" i="125"/>
  <c r="FE42" i="125"/>
  <c r="EO58" i="125"/>
  <c r="DH49" i="125"/>
  <c r="DJ55" i="125"/>
  <c r="EQ21" i="125"/>
  <c r="EH58" i="125"/>
  <c r="FA52" i="125"/>
  <c r="EV23" i="125"/>
  <c r="EV42" i="125"/>
  <c r="DM56" i="125"/>
  <c r="DM22" i="125"/>
  <c r="FB55" i="125"/>
  <c r="DO60" i="125"/>
  <c r="FE22" i="125"/>
  <c r="FC47" i="125"/>
  <c r="EN42" i="125"/>
  <c r="EN27" i="125"/>
  <c r="DX34" i="125"/>
  <c r="EY28" i="125"/>
  <c r="DK52" i="125"/>
  <c r="FD52" i="125"/>
  <c r="DJ46" i="125"/>
  <c r="FJ25" i="125"/>
  <c r="FC55" i="125"/>
  <c r="DZ41" i="125"/>
  <c r="EZ49" i="125"/>
  <c r="EK36" i="125"/>
  <c r="EK53" i="125"/>
  <c r="EV39" i="125"/>
  <c r="EQ56" i="125"/>
  <c r="DI51" i="125"/>
  <c r="EH56" i="125"/>
  <c r="EK22" i="125"/>
  <c r="EO50" i="125"/>
  <c r="DZ34" i="125"/>
  <c r="EB22" i="125"/>
  <c r="DK32" i="125"/>
  <c r="EP41" i="125"/>
  <c r="EC49" i="125"/>
  <c r="DN27" i="125"/>
  <c r="DN23" i="125"/>
  <c r="DY60" i="125"/>
  <c r="DF54" i="125"/>
  <c r="EK21" i="125"/>
  <c r="EK51" i="125"/>
  <c r="DL45" i="125"/>
  <c r="DL39" i="125"/>
  <c r="DL47" i="125"/>
  <c r="DL48" i="125"/>
  <c r="EM43" i="125"/>
  <c r="EJ52" i="125"/>
  <c r="FE31" i="125"/>
  <c r="FC30" i="125"/>
  <c r="EI23" i="125"/>
  <c r="EZ36" i="125"/>
  <c r="DI60" i="125"/>
  <c r="EB23" i="125"/>
  <c r="EL50" i="125"/>
  <c r="EQ54" i="125"/>
  <c r="FC54" i="125"/>
  <c r="FB42" i="125"/>
  <c r="EC37" i="125"/>
  <c r="EC31" i="125"/>
  <c r="EW19" i="125"/>
  <c r="EB47" i="125"/>
  <c r="EC41" i="125"/>
  <c r="DH26" i="125"/>
  <c r="DH34" i="125"/>
  <c r="EO20" i="125"/>
  <c r="EI51" i="125"/>
  <c r="EH27" i="125"/>
  <c r="FA23" i="125"/>
  <c r="FD32" i="125"/>
  <c r="EL59" i="125"/>
  <c r="EV28" i="125"/>
  <c r="EV30" i="125"/>
  <c r="DM42" i="125"/>
  <c r="DM26" i="125"/>
  <c r="EN38" i="125"/>
  <c r="DX22" i="125"/>
  <c r="DK20" i="125"/>
  <c r="DI25" i="125"/>
  <c r="DJ39" i="125"/>
  <c r="DJ57" i="125"/>
  <c r="EV20" i="125"/>
  <c r="EZ38" i="125"/>
  <c r="FC43" i="125"/>
  <c r="EA48" i="125"/>
  <c r="EL51" i="125"/>
  <c r="FA57" i="125"/>
  <c r="DM46" i="125"/>
  <c r="DN26" i="125"/>
  <c r="DN39" i="125"/>
  <c r="DF42" i="125"/>
  <c r="DL53" i="125"/>
  <c r="EM26" i="125"/>
  <c r="EJ37" i="125"/>
  <c r="EA19" i="125"/>
  <c r="EW34" i="125"/>
  <c r="EL23" i="125"/>
  <c r="EW51" i="125"/>
  <c r="EP43" i="125"/>
  <c r="FE41" i="125"/>
  <c r="EP37" i="125"/>
  <c r="EZ26" i="125"/>
  <c r="DH21" i="125"/>
  <c r="EQ46" i="125"/>
  <c r="EW30" i="125"/>
  <c r="EL35" i="125"/>
  <c r="EK59" i="125"/>
  <c r="FD28" i="125"/>
  <c r="FD49" i="125"/>
  <c r="DK53" i="125"/>
  <c r="DJ22" i="125"/>
  <c r="DM53" i="125"/>
  <c r="EZ46" i="125"/>
  <c r="DY39" i="125"/>
  <c r="DY56" i="125"/>
  <c r="EY23" i="125"/>
  <c r="FJ41" i="125"/>
  <c r="DT36" i="125"/>
  <c r="EQ29" i="125"/>
  <c r="EZ35" i="125"/>
  <c r="DI58" i="125"/>
  <c r="FE53" i="125"/>
  <c r="EA38" i="125"/>
  <c r="EI49" i="125"/>
  <c r="EH43" i="125"/>
  <c r="EW24" i="125"/>
  <c r="DK37" i="125"/>
  <c r="DJ53" i="125"/>
  <c r="EA26" i="125"/>
  <c r="EP45" i="125"/>
  <c r="EB20" i="125"/>
  <c r="EB40" i="125"/>
  <c r="EQ55" i="125"/>
  <c r="EZ32" i="125"/>
  <c r="EQ60" i="125"/>
  <c r="EV36" i="125"/>
  <c r="EI45" i="125"/>
  <c r="FD29" i="125"/>
  <c r="EW20" i="125"/>
  <c r="FE27" i="125"/>
  <c r="EQ57" i="125"/>
  <c r="FJ22" i="125"/>
  <c r="DU41" i="125"/>
  <c r="DH30" i="125"/>
  <c r="DY34" i="125"/>
  <c r="EX47" i="125"/>
  <c r="EB51" i="125"/>
  <c r="EP47" i="125"/>
  <c r="EL53" i="125"/>
  <c r="EX25" i="125"/>
  <c r="DI27" i="125"/>
  <c r="DO21" i="125"/>
  <c r="EB33" i="125"/>
  <c r="EP24" i="125"/>
  <c r="FE34" i="125"/>
  <c r="EQ31" i="125"/>
  <c r="EQ41" i="125"/>
  <c r="EZ43" i="125"/>
  <c r="EC26" i="125"/>
  <c r="FB30" i="125"/>
  <c r="FB22" i="125"/>
  <c r="FA60" i="125"/>
  <c r="DN19" i="125"/>
  <c r="EW48" i="125"/>
  <c r="DX41" i="125"/>
  <c r="EX49" i="125"/>
  <c r="EN32" i="125"/>
  <c r="DX30" i="125"/>
  <c r="FJ31" i="125"/>
  <c r="EA34" i="125"/>
  <c r="FA39" i="125"/>
  <c r="FD43" i="125"/>
  <c r="EY47" i="125"/>
  <c r="DF51" i="125"/>
  <c r="EB44" i="125"/>
  <c r="EJ25" i="125"/>
  <c r="EI20" i="125"/>
  <c r="EA39" i="125"/>
  <c r="DF40" i="125"/>
  <c r="EJ45" i="125"/>
  <c r="EX21" i="125"/>
  <c r="FJ46" i="125"/>
  <c r="EQ30" i="125"/>
  <c r="DU53" i="125"/>
  <c r="EM37" i="125"/>
  <c r="EU37" i="125"/>
  <c r="FC26" i="125"/>
  <c r="EK38" i="125"/>
  <c r="EM57" i="125"/>
  <c r="EU57" i="125"/>
  <c r="EU30" i="125"/>
  <c r="EM30" i="125"/>
  <c r="DK23" i="125"/>
  <c r="EZ52" i="125"/>
  <c r="DK34" i="125"/>
  <c r="EZ34" i="125"/>
  <c r="DL41" i="125"/>
  <c r="EJ29" i="125"/>
  <c r="EH26" i="125"/>
  <c r="EU28" i="125"/>
  <c r="EM28" i="125"/>
  <c r="EM20" i="125"/>
  <c r="EU20" i="125"/>
  <c r="EN45" i="125"/>
  <c r="EO32" i="125"/>
  <c r="EZ24" i="125"/>
  <c r="DT25" i="125"/>
  <c r="EO33" i="125"/>
  <c r="DI54" i="125"/>
  <c r="DZ42" i="125"/>
  <c r="EA35" i="125"/>
  <c r="EL25" i="125"/>
  <c r="EL48" i="125"/>
  <c r="FA24" i="125"/>
  <c r="EZ54" i="125"/>
  <c r="EC59" i="125"/>
  <c r="DF57" i="125"/>
  <c r="EM19" i="125"/>
  <c r="EL55" i="125"/>
  <c r="EO29" i="125"/>
  <c r="EX44" i="125"/>
  <c r="FJ37" i="125"/>
  <c r="EH49" i="125"/>
  <c r="EH57" i="125"/>
  <c r="EA56" i="125"/>
  <c r="EV49" i="125"/>
  <c r="DM49" i="125"/>
  <c r="DM29" i="125"/>
  <c r="FD25" i="125"/>
  <c r="FB24" i="125"/>
  <c r="DX28" i="125"/>
  <c r="DX33" i="125"/>
  <c r="FJ28" i="125"/>
  <c r="FJ29" i="125"/>
  <c r="EY53" i="125"/>
  <c r="EY34" i="125"/>
  <c r="FD30" i="125"/>
  <c r="DJ48" i="125"/>
  <c r="DJ35" i="125"/>
  <c r="EZ42" i="125"/>
  <c r="EZ60" i="125"/>
  <c r="DM48" i="125"/>
  <c r="EP49" i="125"/>
  <c r="FC58" i="125"/>
  <c r="EZ19" i="125"/>
  <c r="EA30" i="125"/>
  <c r="DM34" i="125"/>
  <c r="DT54" i="125"/>
  <c r="EZ55" i="125"/>
  <c r="DT38" i="125"/>
  <c r="EV31" i="125"/>
  <c r="EO39" i="125"/>
  <c r="DZ24" i="125"/>
  <c r="DN43" i="125"/>
  <c r="EN19" i="125"/>
  <c r="DY21" i="125"/>
  <c r="DF43" i="125"/>
  <c r="DF24" i="125"/>
  <c r="EK35" i="125"/>
  <c r="EK26" i="125"/>
  <c r="DL20" i="125"/>
  <c r="DL43" i="125"/>
  <c r="DL35" i="125"/>
  <c r="EM36" i="125"/>
  <c r="EM51" i="125"/>
  <c r="EU25" i="125"/>
  <c r="EM25" i="125"/>
  <c r="EM55" i="125"/>
  <c r="EJ36" i="125"/>
  <c r="EJ43" i="125"/>
  <c r="EJ50" i="125"/>
  <c r="FJ32" i="125"/>
  <c r="EC40" i="125"/>
  <c r="EY20" i="125"/>
  <c r="DH27" i="125"/>
  <c r="EV26" i="125"/>
  <c r="FA51" i="125"/>
  <c r="EK32" i="125"/>
  <c r="EN52" i="125"/>
  <c r="EY32" i="125"/>
  <c r="EQ37" i="125"/>
  <c r="DH59" i="125"/>
  <c r="DT42" i="125"/>
  <c r="EO46" i="125"/>
  <c r="DH41" i="125"/>
  <c r="DF39" i="125"/>
  <c r="DI48" i="125"/>
  <c r="EA45" i="125"/>
  <c r="DQ19" i="125"/>
  <c r="DF47" i="125"/>
  <c r="EK50" i="125"/>
  <c r="DL22" i="125"/>
  <c r="DL23" i="125"/>
  <c r="DL46" i="125"/>
  <c r="EM47" i="125"/>
  <c r="EU47" i="125"/>
  <c r="EM56" i="125"/>
  <c r="EU56" i="125"/>
  <c r="EM32" i="125"/>
  <c r="EJ48" i="125"/>
  <c r="EJ27" i="125"/>
  <c r="DX53" i="125"/>
  <c r="EY40" i="125"/>
  <c r="DK35" i="125"/>
  <c r="EO36" i="125"/>
  <c r="EW26" i="125"/>
  <c r="DI57" i="125"/>
  <c r="EB56" i="125"/>
  <c r="FE47" i="125"/>
  <c r="DH29" i="125"/>
  <c r="DT56" i="125"/>
  <c r="EL45" i="125"/>
  <c r="EQ22" i="125"/>
  <c r="EH21" i="125"/>
  <c r="FC42" i="125"/>
  <c r="EC23" i="125"/>
  <c r="DZ20" i="125"/>
  <c r="DM51" i="125"/>
  <c r="EA43" i="125"/>
  <c r="DZ37" i="125"/>
  <c r="EO59" i="125"/>
  <c r="EO25" i="125"/>
  <c r="DH20" i="125"/>
  <c r="DX35" i="125"/>
  <c r="EA32" i="125"/>
  <c r="EH33" i="125"/>
  <c r="EH29" i="125"/>
  <c r="FA33" i="125"/>
  <c r="EV40" i="125"/>
  <c r="EV41" i="125"/>
  <c r="DM41" i="125"/>
  <c r="DM60" i="125"/>
  <c r="DT24" i="125"/>
  <c r="FJ26" i="125"/>
  <c r="EN59" i="125"/>
  <c r="EN33" i="125"/>
  <c r="DX26" i="125"/>
  <c r="FJ53" i="125"/>
  <c r="EY48" i="125"/>
  <c r="EY29" i="125"/>
  <c r="DJ26" i="125"/>
  <c r="DJ31" i="125"/>
  <c r="DJ51" i="125"/>
  <c r="DT23" i="125"/>
  <c r="EZ39" i="125"/>
  <c r="DO48" i="125"/>
  <c r="EY19" i="125"/>
  <c r="EX52" i="125"/>
  <c r="EO21" i="125"/>
  <c r="EA57" i="125"/>
  <c r="EN41" i="125"/>
  <c r="EA21" i="125"/>
  <c r="EV54" i="125"/>
  <c r="DF46" i="125"/>
  <c r="DN45" i="125"/>
  <c r="DN46" i="125"/>
  <c r="DU32" i="125"/>
  <c r="DY32" i="125"/>
  <c r="DF21" i="125"/>
  <c r="DF23" i="125"/>
  <c r="DL56" i="125"/>
  <c r="DL54" i="125"/>
  <c r="DL33" i="125"/>
  <c r="DL60" i="125"/>
  <c r="EM38" i="125"/>
  <c r="EU34" i="125"/>
  <c r="EM34" i="125"/>
  <c r="EU35" i="125"/>
  <c r="EM35" i="125"/>
  <c r="EM22" i="125"/>
  <c r="EJ40" i="125"/>
  <c r="EJ24" i="125"/>
  <c r="DK60" i="125"/>
  <c r="DK49" i="125"/>
  <c r="EY45" i="125"/>
  <c r="EH32" i="125"/>
  <c r="EO51" i="125"/>
  <c r="DI38" i="125"/>
  <c r="DI22" i="125"/>
  <c r="EB39" i="125"/>
  <c r="DZ54" i="125"/>
  <c r="EQ42" i="125"/>
  <c r="EQ32" i="125"/>
  <c r="EC51" i="125"/>
  <c r="DJ19" i="125"/>
  <c r="DZ49" i="125"/>
  <c r="DI30" i="125"/>
  <c r="DU34" i="125"/>
  <c r="EH41" i="125"/>
  <c r="EH51" i="125"/>
  <c r="EW38" i="125"/>
  <c r="DM23" i="125"/>
  <c r="EI56" i="125"/>
  <c r="EK27" i="125"/>
  <c r="EK48" i="125"/>
  <c r="EV34" i="125"/>
  <c r="DM50" i="125"/>
  <c r="DN54" i="125"/>
  <c r="DU22" i="125"/>
  <c r="EN56" i="125"/>
  <c r="FJ51" i="125"/>
  <c r="FJ60" i="125"/>
  <c r="EY25" i="125"/>
  <c r="EZ21" i="125"/>
  <c r="FD40" i="125"/>
  <c r="EC28" i="125"/>
  <c r="FE46" i="125"/>
  <c r="DO33" i="125"/>
  <c r="FB29" i="125"/>
  <c r="EA42" i="125"/>
  <c r="FC35" i="125"/>
  <c r="EP55" i="125"/>
  <c r="DY55" i="125"/>
  <c r="DO45" i="125"/>
  <c r="DZ57" i="125"/>
  <c r="EH24" i="125"/>
  <c r="DN59" i="125"/>
  <c r="DN57" i="125"/>
  <c r="DU43" i="125"/>
  <c r="DF59" i="125"/>
  <c r="EK37" i="125"/>
  <c r="EK57" i="125"/>
  <c r="DL30" i="125"/>
  <c r="DL55" i="125"/>
  <c r="DL50" i="125"/>
  <c r="DL36" i="125"/>
  <c r="EM24" i="125"/>
  <c r="EM41" i="125"/>
  <c r="EU41" i="125"/>
  <c r="EM52" i="125"/>
  <c r="EU52" i="125"/>
  <c r="EJ51" i="125"/>
  <c r="EJ33" i="125"/>
  <c r="EJ23" i="125"/>
  <c r="EJ44" i="125"/>
  <c r="FE45" i="125"/>
  <c r="EN23" i="125"/>
  <c r="FB33" i="125"/>
  <c r="DK45" i="125"/>
  <c r="DT19" i="125"/>
  <c r="FC45" i="125"/>
  <c r="EC19" i="125"/>
  <c r="DF49" i="125"/>
  <c r="EO40" i="125"/>
  <c r="FD23" i="125"/>
  <c r="EX55" i="125"/>
  <c r="DO24" i="125"/>
  <c r="EP60" i="125"/>
  <c r="EK42" i="125"/>
  <c r="FE21" i="125"/>
  <c r="EL56" i="125"/>
  <c r="EQ52" i="125"/>
  <c r="EL44" i="125"/>
  <c r="EC46" i="125"/>
  <c r="EC44" i="125"/>
  <c r="DZ36" i="125"/>
  <c r="DZ55" i="125"/>
  <c r="EI32" i="125"/>
  <c r="DH58" i="125"/>
  <c r="DH60" i="125"/>
  <c r="DH57" i="125"/>
  <c r="EI38" i="125"/>
  <c r="EH45" i="125"/>
  <c r="FA40" i="125"/>
  <c r="EV27" i="125"/>
  <c r="DM32" i="125"/>
  <c r="EN37" i="125"/>
  <c r="FJ39" i="125"/>
  <c r="FJ21" i="125"/>
  <c r="EY54" i="125"/>
  <c r="DN53" i="125"/>
  <c r="EK49" i="125"/>
  <c r="DJ20" i="125"/>
  <c r="DN21" i="125"/>
  <c r="EZ51" i="125"/>
  <c r="EQ51" i="125"/>
  <c r="EB41" i="125"/>
  <c r="DN28" i="125"/>
  <c r="EA31" i="125"/>
  <c r="EY42" i="125"/>
  <c r="EI50" i="125"/>
  <c r="EC53" i="125"/>
  <c r="EQ59" i="125"/>
  <c r="EH30" i="125"/>
  <c r="EN25" i="125"/>
  <c r="DU46" i="125"/>
  <c r="EQ43" i="125"/>
  <c r="DN31" i="125"/>
  <c r="DN60" i="125"/>
  <c r="DF26" i="125"/>
  <c r="EK44" i="125"/>
  <c r="DL49" i="125"/>
  <c r="DL21" i="125"/>
  <c r="DL51" i="125"/>
  <c r="EU60" i="125"/>
  <c r="EM60" i="125"/>
  <c r="EM33" i="125"/>
  <c r="EU33" i="125"/>
  <c r="EJ41" i="125"/>
  <c r="EJ58" i="125"/>
  <c r="EJ31" i="125"/>
  <c r="EJ21" i="125"/>
  <c r="DT21" i="125"/>
  <c r="EN60" i="125"/>
  <c r="DK43" i="125"/>
  <c r="FC19" i="125"/>
  <c r="EC57" i="125"/>
  <c r="DZ52" i="125"/>
  <c r="DZ33" i="125"/>
  <c r="EX20" i="125"/>
  <c r="EX24" i="125"/>
  <c r="EX35" i="125"/>
  <c r="DO41" i="125"/>
  <c r="EB57" i="125"/>
  <c r="EP34" i="125"/>
  <c r="DZ29" i="125"/>
  <c r="DI52" i="125"/>
  <c r="EC52" i="125"/>
  <c r="EV22" i="125"/>
  <c r="EX23" i="125"/>
  <c r="EX37" i="125"/>
  <c r="DZ40" i="125"/>
  <c r="EO53" i="125"/>
  <c r="DH38" i="125"/>
  <c r="DH31" i="125"/>
  <c r="FE29" i="125"/>
  <c r="EI42" i="125"/>
  <c r="EB52" i="125"/>
  <c r="EH50" i="125"/>
  <c r="FA42" i="125"/>
  <c r="EW37" i="125"/>
  <c r="EC60" i="125"/>
  <c r="EN53" i="125"/>
  <c r="EY38" i="125"/>
  <c r="EX57" i="125"/>
  <c r="EH20" i="125"/>
  <c r="EV50" i="125"/>
  <c r="DM27" i="125"/>
  <c r="FB32" i="125"/>
  <c r="EN40" i="125"/>
  <c r="EN35" i="125"/>
  <c r="FJ34" i="125"/>
  <c r="EY51" i="125"/>
  <c r="DK31" i="125"/>
  <c r="FA20" i="125"/>
  <c r="EP36" i="125"/>
  <c r="DJ52" i="125"/>
  <c r="DJ41" i="125"/>
  <c r="DJ45" i="125"/>
  <c r="EZ29" i="125"/>
  <c r="EY22" i="125"/>
  <c r="EC47" i="125"/>
  <c r="EP56" i="125"/>
  <c r="EB48" i="125"/>
  <c r="DZ58" i="125"/>
  <c r="EA20" i="125"/>
  <c r="FC22" i="125"/>
  <c r="DZ60" i="125"/>
  <c r="EI55" i="125"/>
  <c r="DF38" i="125"/>
  <c r="DZ56" i="125"/>
  <c r="EA24" i="125"/>
  <c r="DF55" i="125"/>
  <c r="EI33" i="125"/>
  <c r="DN48" i="125"/>
  <c r="DN50" i="125"/>
  <c r="DF30" i="125"/>
  <c r="EK47" i="125"/>
  <c r="EK23" i="125"/>
  <c r="DV19" i="125"/>
  <c r="DL28" i="125"/>
  <c r="DL57" i="125"/>
  <c r="EU23" i="125"/>
  <c r="EM23" i="125"/>
  <c r="EM40" i="125"/>
  <c r="EU46" i="125"/>
  <c r="EM46" i="125"/>
  <c r="EJ47" i="125"/>
  <c r="EJ55" i="125"/>
  <c r="EJ56" i="125"/>
  <c r="FJ58" i="125"/>
  <c r="EY41" i="125"/>
  <c r="DK46" i="125"/>
  <c r="DZ30" i="125"/>
  <c r="DY19" i="125"/>
  <c r="DK48" i="125"/>
  <c r="EY57" i="125"/>
  <c r="FE19" i="125"/>
  <c r="DM25" i="125"/>
  <c r="DM57" i="125"/>
  <c r="DJ21" i="125"/>
  <c r="EX46" i="125"/>
  <c r="DO43" i="125"/>
  <c r="EB29" i="125"/>
  <c r="FB53" i="125"/>
  <c r="EQ45" i="125"/>
  <c r="DZ45" i="125"/>
  <c r="EL60" i="125"/>
  <c r="EH46" i="125"/>
  <c r="FC46" i="125"/>
  <c r="EC38" i="125"/>
  <c r="FA34" i="125"/>
  <c r="DZ53" i="125"/>
  <c r="DZ44" i="125"/>
  <c r="EI52" i="125"/>
  <c r="DY45" i="125"/>
  <c r="EH48" i="125"/>
  <c r="EH23" i="125"/>
  <c r="FA56" i="125"/>
  <c r="EY26" i="125"/>
  <c r="DU29" i="125"/>
  <c r="EQ40" i="125"/>
  <c r="EV59" i="125"/>
  <c r="DM20" i="125"/>
  <c r="DX27" i="125"/>
  <c r="EL30" i="125"/>
  <c r="EN50" i="125"/>
  <c r="EY55" i="125"/>
  <c r="DN34" i="125"/>
  <c r="DT41" i="125"/>
  <c r="DJ38" i="125"/>
  <c r="DJ34" i="125"/>
  <c r="DJ37" i="125"/>
  <c r="EQ28" i="125"/>
  <c r="DO35" i="125"/>
  <c r="EP28" i="125"/>
  <c r="EZ22" i="125"/>
  <c r="DF32" i="125"/>
  <c r="EZ50" i="125"/>
  <c r="FE36" i="125"/>
  <c r="EH55" i="125"/>
  <c r="DF20" i="125"/>
  <c r="DY35" i="125"/>
  <c r="DI44" i="125"/>
  <c r="DN35" i="125"/>
  <c r="DN58" i="125"/>
  <c r="DU60" i="125"/>
  <c r="DY30" i="125"/>
  <c r="DO19" i="125"/>
  <c r="DF28" i="125"/>
  <c r="EK60" i="125"/>
  <c r="EK43" i="125"/>
  <c r="DL38" i="125"/>
  <c r="DL34" i="125"/>
  <c r="DL37" i="125"/>
  <c r="DS19" i="125"/>
  <c r="EM31" i="125"/>
  <c r="EU31" i="125"/>
  <c r="EU54" i="125"/>
  <c r="EM54" i="125"/>
  <c r="EM49" i="125"/>
  <c r="EJ26" i="125"/>
  <c r="EJ42" i="125"/>
  <c r="EJ39" i="125"/>
  <c r="EJ46" i="125"/>
  <c r="EN51" i="125"/>
  <c r="DK54" i="125"/>
  <c r="DX20" i="125"/>
  <c r="DU36" i="125"/>
  <c r="DO30" i="125"/>
  <c r="EO19" i="125"/>
  <c r="EQ53" i="125"/>
  <c r="DZ39" i="125"/>
  <c r="DI26" i="125"/>
  <c r="DM37" i="125"/>
  <c r="EK54" i="125"/>
  <c r="DT44" i="125"/>
  <c r="EL28" i="125"/>
  <c r="EQ38" i="125"/>
  <c r="FC44" i="125"/>
  <c r="FB60" i="125"/>
  <c r="FB54" i="125"/>
  <c r="EC34" i="125"/>
  <c r="DZ28" i="125"/>
  <c r="DZ50" i="125"/>
  <c r="EO48" i="125"/>
  <c r="DH40" i="125"/>
  <c r="DH36" i="125"/>
  <c r="FA26" i="125"/>
  <c r="EW22" i="125"/>
  <c r="EN31" i="125"/>
  <c r="EV53" i="125"/>
  <c r="EN44" i="125"/>
  <c r="EX30" i="125"/>
  <c r="EB36" i="125"/>
  <c r="DM35" i="125"/>
  <c r="EC24" i="125"/>
  <c r="EH25" i="125"/>
  <c r="EC35" i="125"/>
  <c r="DN36" i="125"/>
  <c r="EK56" i="125"/>
  <c r="EN26" i="125"/>
  <c r="EN48" i="125"/>
  <c r="DX46" i="125"/>
  <c r="FJ30" i="125"/>
  <c r="EY50" i="125"/>
  <c r="DU57" i="125"/>
  <c r="FD57" i="125"/>
  <c r="DJ42" i="125"/>
  <c r="DJ24" i="125"/>
  <c r="DJ33" i="125"/>
  <c r="DZ51" i="125"/>
  <c r="EZ37" i="125"/>
  <c r="EZ58" i="125"/>
  <c r="EZ31" i="125"/>
  <c r="EY60" i="125"/>
  <c r="EY52" i="125"/>
  <c r="EW23" i="125"/>
  <c r="EH54" i="125"/>
  <c r="FC36" i="125"/>
  <c r="EQ36" i="125"/>
  <c r="DO28" i="125"/>
  <c r="EC45" i="125"/>
  <c r="DZ47" i="125"/>
  <c r="EB58" i="125"/>
  <c r="DN49" i="125"/>
  <c r="DF44" i="125"/>
  <c r="DF53" i="125"/>
  <c r="EK41" i="125"/>
  <c r="EK45" i="125"/>
  <c r="DL24" i="125"/>
  <c r="DL44" i="125"/>
  <c r="DL31" i="125"/>
  <c r="EU53" i="125"/>
  <c r="EM53" i="125"/>
  <c r="EU27" i="125"/>
  <c r="EM27" i="125"/>
  <c r="EU59" i="125"/>
  <c r="EM59" i="125"/>
  <c r="EJ32" i="125"/>
  <c r="EJ22" i="125"/>
  <c r="EJ20" i="125"/>
  <c r="EJ28" i="125"/>
  <c r="EU19" i="125"/>
  <c r="EY56" i="125"/>
  <c r="DK38" i="125"/>
  <c r="EN36" i="125"/>
  <c r="EY31" i="125"/>
  <c r="DK55" i="125"/>
  <c r="EV35" i="125"/>
  <c r="EO56" i="125"/>
  <c r="DK57" i="125"/>
  <c r="EY37" i="125"/>
  <c r="EV33" i="125"/>
  <c r="EX28" i="125"/>
  <c r="EY43" i="125"/>
  <c r="EH47" i="125"/>
  <c r="EL52" i="125"/>
  <c r="EX56" i="125"/>
  <c r="DY33" i="125"/>
  <c r="EW29" i="125"/>
  <c r="EH35" i="125"/>
  <c r="EB28" i="125"/>
  <c r="DO50" i="125"/>
  <c r="DF58" i="125"/>
  <c r="EH34" i="125"/>
  <c r="DY46" i="125"/>
  <c r="EX19" i="125"/>
  <c r="DZ59" i="125"/>
  <c r="EI48" i="125"/>
  <c r="EK31" i="125"/>
  <c r="EH39" i="125"/>
  <c r="FA48" i="125"/>
  <c r="EP32" i="125"/>
  <c r="FE20" i="125"/>
  <c r="EV60" i="125"/>
  <c r="DM21" i="125"/>
  <c r="EI24" i="125"/>
  <c r="DU56" i="125"/>
  <c r="EN24" i="125"/>
  <c r="DX60" i="125"/>
  <c r="DX51" i="125"/>
  <c r="DT30" i="125"/>
  <c r="FD38" i="125"/>
  <c r="FB52" i="125"/>
  <c r="EZ47" i="125"/>
  <c r="DM31" i="125"/>
  <c r="EO54" i="125"/>
  <c r="DO37" i="125"/>
  <c r="FE52" i="125"/>
  <c r="EA37" i="125"/>
  <c r="DF41" i="125"/>
  <c r="EZ57" i="125"/>
  <c r="EB59" i="125"/>
  <c r="FJ23" i="125"/>
  <c r="EO28" i="125"/>
  <c r="DN44" i="125"/>
  <c r="DN38" i="125"/>
  <c r="DU38" i="125"/>
  <c r="DF29" i="125"/>
  <c r="EK39" i="125"/>
  <c r="EK40" i="125"/>
  <c r="DL32" i="125"/>
  <c r="DL27" i="125"/>
  <c r="DL29" i="125"/>
  <c r="EM58" i="125"/>
  <c r="EU58" i="125"/>
  <c r="EM42" i="125"/>
  <c r="EU42" i="125"/>
  <c r="EM45" i="125"/>
  <c r="EJ38" i="125"/>
  <c r="EY30" i="125"/>
  <c r="EY27" i="125"/>
  <c r="EY33" i="125"/>
  <c r="DI53" i="125"/>
  <c r="DO56" i="125"/>
  <c r="EP29" i="125"/>
  <c r="DM43" i="125"/>
  <c r="FE32" i="125"/>
  <c r="FE33" i="125"/>
  <c r="EQ39" i="125"/>
  <c r="ET19" i="125"/>
  <c r="EX38" i="125"/>
  <c r="EN28" i="125"/>
  <c r="DZ46" i="125"/>
  <c r="EB27" i="125"/>
  <c r="EK34" i="125"/>
  <c r="EH37" i="125"/>
  <c r="EW57" i="125"/>
  <c r="EY35" i="125"/>
  <c r="EX33" i="125"/>
  <c r="EV43" i="125"/>
  <c r="DM30" i="125"/>
  <c r="DH33" i="125"/>
  <c r="EN57" i="125"/>
  <c r="EY36" i="125"/>
  <c r="DT51" i="125"/>
  <c r="DJ30" i="125"/>
  <c r="DT20" i="125"/>
  <c r="DM24" i="125"/>
  <c r="EZ25" i="125"/>
  <c r="EZ48" i="125"/>
  <c r="DO26" i="125"/>
  <c r="DT28" i="125"/>
  <c r="EQ58" i="125"/>
  <c r="FD55" i="125"/>
  <c r="EA60" i="125"/>
  <c r="DM19" i="125"/>
  <c r="DT46" i="125"/>
  <c r="EB38" i="125"/>
  <c r="DM55" i="125"/>
  <c r="EH31" i="125"/>
  <c r="DN30" i="125"/>
  <c r="DN55" i="125"/>
  <c r="DU49" i="125"/>
  <c r="DU24" i="125"/>
  <c r="DY28" i="125"/>
  <c r="DF34" i="125"/>
  <c r="DF22" i="125"/>
  <c r="EK24" i="125"/>
  <c r="EK33" i="125"/>
  <c r="DL25" i="125"/>
  <c r="DL59" i="125"/>
  <c r="EU29" i="125"/>
  <c r="EM29" i="125"/>
  <c r="EM39" i="125"/>
  <c r="EU39" i="125"/>
  <c r="EU50" i="125"/>
  <c r="EM50" i="125"/>
  <c r="EJ53" i="125"/>
  <c r="EJ59" i="125"/>
  <c r="EJ30" i="125"/>
  <c r="FC50" i="125"/>
  <c r="DK56" i="125"/>
  <c r="EW42" i="125"/>
  <c r="DN24" i="125"/>
  <c r="FC24" i="125"/>
  <c r="EY49" i="125"/>
  <c r="CC49" i="125"/>
  <c r="CC40" i="125"/>
  <c r="CC29" i="125"/>
  <c r="CC59" i="125"/>
  <c r="CC43" i="125"/>
  <c r="CC28" i="125"/>
  <c r="CC34" i="125"/>
  <c r="CC46" i="125"/>
  <c r="CC31" i="125"/>
  <c r="CC53" i="125"/>
  <c r="CC32" i="125"/>
  <c r="CC19" i="125"/>
  <c r="CC25" i="125"/>
  <c r="CC22" i="125"/>
  <c r="CC37" i="125"/>
  <c r="CC60" i="125"/>
  <c r="CC51" i="125"/>
  <c r="CC33" i="125"/>
  <c r="CC50" i="125"/>
  <c r="CC56" i="125"/>
  <c r="CC47" i="125"/>
  <c r="CC24" i="125"/>
  <c r="CC21" i="125"/>
  <c r="CC54" i="125"/>
  <c r="CC41" i="125"/>
  <c r="CC20" i="125"/>
  <c r="CC58" i="125"/>
  <c r="CC30" i="125"/>
  <c r="CC23" i="125"/>
  <c r="CC44" i="125"/>
  <c r="CC48" i="125"/>
  <c r="CC26" i="125"/>
  <c r="CC45" i="125"/>
  <c r="CC36" i="125"/>
  <c r="CC35" i="125"/>
  <c r="CC27" i="125"/>
  <c r="CC42" i="125"/>
  <c r="CC55" i="125"/>
  <c r="CC38" i="125"/>
  <c r="CC52" i="125"/>
  <c r="CC57" i="125"/>
  <c r="CC39" i="125"/>
  <c r="DA57" i="125" l="1"/>
  <c r="DA21" i="125"/>
  <c r="DA26" i="125"/>
  <c r="DA46" i="125"/>
  <c r="DA24" i="125"/>
  <c r="DA43" i="125"/>
  <c r="DA49" i="125"/>
  <c r="DA48" i="125"/>
  <c r="DA28" i="125"/>
  <c r="DA33" i="125"/>
  <c r="DA35" i="125"/>
  <c r="DA34" i="125"/>
  <c r="DA54" i="125"/>
  <c r="DA31" i="125"/>
  <c r="DA37" i="125"/>
  <c r="DA40" i="125"/>
  <c r="DA50" i="125"/>
  <c r="DA23" i="125"/>
  <c r="DA39" i="125"/>
  <c r="DA47" i="125"/>
  <c r="DA42" i="125"/>
  <c r="DA51" i="125"/>
  <c r="DA44" i="125"/>
  <c r="DA22" i="125"/>
  <c r="DA52" i="125"/>
  <c r="DA53" i="125"/>
  <c r="DA55" i="125"/>
  <c r="DA29" i="125"/>
  <c r="DA32" i="125"/>
  <c r="DA59" i="125"/>
  <c r="DA60" i="125"/>
  <c r="DA27" i="125"/>
  <c r="DA56" i="125"/>
  <c r="DA30" i="125"/>
  <c r="DA41" i="125"/>
  <c r="DA38" i="125"/>
  <c r="DA25" i="125"/>
  <c r="DA45" i="125"/>
  <c r="DA36" i="125"/>
  <c r="DA20" i="125"/>
  <c r="DA58" i="125"/>
  <c r="DA61" i="125"/>
  <c r="DA63" i="125"/>
  <c r="DA62" i="125"/>
  <c r="DA19" i="125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tc={70099695-2EB7-4230-A7A4-72D3E9E44EE8}</author>
    <author>Sandra COSNEAU</author>
  </authors>
  <commentList>
    <comment ref="C18" authorId="0" shapeId="0" xr:uid="{70099695-2EB7-4230-A7A4-72D3E9E44EE8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Utiliser le filtre textuel "contient"</t>
      </text>
    </comment>
    <comment ref="AR26" authorId="1" shapeId="0" xr:uid="{E7DF7623-2800-47F8-9425-7D6BA9CEB5F8}">
      <text>
        <r>
          <rPr>
            <sz val="11"/>
            <color theme="1"/>
            <rFont val="Calibri"/>
            <family val="2"/>
            <scheme val="minor"/>
          </rPr>
          <t>Sandra COSNEAU:
attente de la feuille de cp</t>
        </r>
      </text>
    </comment>
    <comment ref="AJ39" authorId="1" shapeId="0" xr:uid="{F74076E0-36FE-4440-8B22-E610F6767572}">
      <text>
        <r>
          <rPr>
            <sz val="11"/>
            <color theme="1"/>
            <rFont val="Calibri"/>
            <family val="2"/>
            <scheme val="minor"/>
          </rPr>
          <t>Sandra COSNEAU:
absence non rémunérée</t>
        </r>
      </text>
    </comment>
    <comment ref="AK39" authorId="1" shapeId="0" xr:uid="{502384C7-4A58-4DCB-A831-044E77D69396}">
      <text>
        <r>
          <rPr>
            <sz val="11"/>
            <color theme="1"/>
            <rFont val="Calibri"/>
            <family val="2"/>
            <scheme val="minor"/>
          </rPr>
          <t>Sandra COSNEAU:
absence non rémunérée</t>
        </r>
      </text>
    </comment>
  </commentList>
</comments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<sst xmlns="http://schemas.openxmlformats.org/spreadsheetml/2006/main" count="2632" uniqueCount="178">
  <si>
    <t>NB TH Théo</t>
  </si>
  <si>
    <t>NB TH ABS</t>
  </si>
  <si>
    <t>NB TH prés</t>
  </si>
  <si>
    <t>Repas For</t>
  </si>
  <si>
    <t>Repas Sta</t>
  </si>
  <si>
    <t>Repas Pro</t>
  </si>
  <si>
    <t>Repas TH</t>
  </si>
  <si>
    <t>NB Repas</t>
  </si>
  <si>
    <t>At1</t>
  </si>
  <si>
    <t>Total</t>
  </si>
  <si>
    <t>Repas 
Commandés</t>
  </si>
  <si>
    <t>Repas pris</t>
  </si>
  <si>
    <t>Repas facturés</t>
  </si>
  <si>
    <t>1mmentaires</t>
  </si>
  <si>
    <t>AT</t>
  </si>
  <si>
    <t>CP</t>
  </si>
  <si>
    <t>CSS</t>
  </si>
  <si>
    <t>ABS</t>
  </si>
  <si>
    <t>MAD</t>
  </si>
  <si>
    <t>STA</t>
  </si>
  <si>
    <t>ENF</t>
  </si>
  <si>
    <t>EVF</t>
  </si>
  <si>
    <t>NB.JR.Théo</t>
  </si>
  <si>
    <t>Présence
Contrat</t>
  </si>
  <si>
    <t>Taux
Présence</t>
  </si>
  <si>
    <t>Travailleurs</t>
  </si>
  <si>
    <t>EV.</t>
  </si>
  <si>
    <t>EV</t>
  </si>
  <si>
    <t>STI.</t>
  </si>
  <si>
    <t>STI</t>
  </si>
  <si>
    <t>STI / R.</t>
  </si>
  <si>
    <t>R</t>
  </si>
  <si>
    <t>PA.</t>
  </si>
  <si>
    <t>PA</t>
  </si>
  <si>
    <t>EL.</t>
  </si>
  <si>
    <t>EL</t>
  </si>
  <si>
    <t>CONS.</t>
  </si>
  <si>
    <t>CONS</t>
  </si>
  <si>
    <t>R.</t>
  </si>
  <si>
    <t>TOTAL TH</t>
  </si>
  <si>
    <t>Stagiaires</t>
  </si>
  <si>
    <t>Formations</t>
  </si>
  <si>
    <t>Professionnels</t>
  </si>
  <si>
    <t>Coor</t>
  </si>
  <si>
    <t>RESMS</t>
  </si>
  <si>
    <t>PSY</t>
  </si>
  <si>
    <t>PSY.</t>
  </si>
  <si>
    <t>Adm</t>
  </si>
  <si>
    <t>Cons</t>
  </si>
  <si>
    <t>Agent T</t>
  </si>
  <si>
    <t>Maint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</si>
  <si>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</si>
  <si>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</si>
  <si>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</si>
  <si>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</si>
  <si>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</si>
  <si>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</si>
  <si>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</si>
  <si>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</si>
  <si>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</si>
  <si>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</si>
  <si>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</si>
  <si>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</si>
  <si>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A</t>
  </si>
  <si>
    <t>C</t>
  </si>
  <si>
    <t>CMAT</t>
  </si>
  <si>
    <t>LEGENDE</t>
  </si>
  <si>
    <t>Année</t>
  </si>
  <si>
    <t>Mois</t>
  </si>
  <si>
    <t>N°</t>
  </si>
  <si>
    <t>Mois sélectionné</t>
  </si>
  <si>
    <t>Pâques</t>
  </si>
  <si>
    <t>ACCIDENT DE TRAVAIL</t>
  </si>
  <si>
    <t>N° du mois :</t>
  </si>
  <si>
    <t>ABSENCE MALADIE</t>
  </si>
  <si>
    <t>F</t>
  </si>
  <si>
    <t>JA</t>
  </si>
  <si>
    <t>Premier jour du mois :</t>
  </si>
  <si>
    <t>CARENCE MALADIE</t>
  </si>
  <si>
    <t>Premier jour du mois suivant :</t>
  </si>
  <si>
    <t>CONGE PATERNITE/MATERNITE</t>
  </si>
  <si>
    <t>Nom du premier jour du mois :</t>
  </si>
  <si>
    <t>Jours Fériés</t>
  </si>
  <si>
    <t>CONGE SANS SOLDE</t>
  </si>
  <si>
    <t>Nombre de jours du mois :</t>
  </si>
  <si>
    <t>ABS SS JUSTIFICATIF</t>
  </si>
  <si>
    <t>Dernier jour du mois :</t>
  </si>
  <si>
    <t>MISE A DISPOSITION</t>
  </si>
  <si>
    <t>CONGE ENFANT MALADE</t>
  </si>
  <si>
    <t>Date d'aujourd'hui (jour) :</t>
  </si>
  <si>
    <t>CONGE EVENEMENT FAMILIAL</t>
  </si>
  <si>
    <t>Mise en forme conditionnelle :</t>
  </si>
  <si>
    <t>CONGES PAYES</t>
  </si>
  <si>
    <t>selon Pâques</t>
  </si>
  <si>
    <t>REC</t>
  </si>
  <si>
    <t>RECUP</t>
  </si>
  <si>
    <t>Férié</t>
  </si>
  <si>
    <t>pour la prépa paie</t>
  </si>
  <si>
    <t>Journée associative</t>
  </si>
  <si>
    <t>PRESTATION EXT (Ste Marie…)</t>
  </si>
  <si>
    <t>ABC</t>
  </si>
  <si>
    <t xml:space="preserve">noter "n" devant la valeur de la cellule lorsqu'il y a une information 
relative à une absence. ex : départ avant l'heure de fin de journée 
ou arrivée en retard, pour détecter une déduction horaire lors 
de la prépa paie -la cellule se mettera en rose (couleur des absences)  </t>
  </si>
  <si>
    <t>PCP</t>
  </si>
  <si>
    <t>2 métiers</t>
  </si>
  <si>
    <t>STAGE</t>
  </si>
  <si>
    <t>ATELIER SOUTIEN/FORMATION</t>
  </si>
  <si>
    <t>MTT</t>
  </si>
  <si>
    <t>Temps partiel thérapeutique</t>
  </si>
  <si>
    <t>TP</t>
  </si>
  <si>
    <t>Temps partiel</t>
  </si>
  <si>
    <t>EA</t>
  </si>
  <si>
    <t>Entreprise Adaptée</t>
  </si>
  <si>
    <t xml:space="preserve">noter "! " devant la valeur de la cellule lorsqu'il y a une information 
en attente de validation. ex : demande de congé en attente de validation -la cellule se mettera en jaune (couleur du "attention info à revoir")  </t>
  </si>
  <si>
    <t>MCCP</t>
  </si>
  <si>
    <t>Num jour semaine</t>
  </si>
  <si>
    <t>Num demi journée</t>
  </si>
  <si>
    <t>At2</t>
  </si>
  <si>
    <t>At3</t>
  </si>
  <si>
    <t>.</t>
  </si>
  <si>
    <t>FT</t>
  </si>
  <si>
    <t>PERM</t>
  </si>
  <si>
    <t>PE</t>
  </si>
  <si>
    <t>PE.</t>
  </si>
  <si>
    <t>!CP</t>
  </si>
  <si>
    <t>ABS.</t>
  </si>
  <si>
    <t>CP,</t>
  </si>
  <si>
    <t>Coor+.</t>
  </si>
  <si>
    <t>Coor+</t>
  </si>
  <si>
    <t>STI+.</t>
  </si>
  <si>
    <t>STI+</t>
  </si>
  <si>
    <t>EV+.</t>
  </si>
  <si>
    <t>EV+</t>
  </si>
  <si>
    <t>Admp</t>
  </si>
  <si>
    <t/>
  </si>
  <si>
    <r>
      <rPr>
        <b/>
        <sz val="12"/>
        <color theme="1"/>
        <rFont val="D-DIN"/>
        <family val="2"/>
      </rPr>
      <t>↓</t>
    </r>
    <r>
      <rPr>
        <sz val="18"/>
        <color theme="1"/>
        <rFont val="D-DIN"/>
        <family val="2"/>
      </rPr>
      <t xml:space="preserve">  Détails horaire par demi-journée  ↓</t>
    </r>
  </si>
  <si>
    <t>Pro1</t>
  </si>
  <si>
    <t>Pro2</t>
  </si>
  <si>
    <t>Pro3</t>
  </si>
  <si>
    <t>Pro4</t>
  </si>
  <si>
    <t>Pro5</t>
  </si>
  <si>
    <t>Pro6</t>
  </si>
  <si>
    <t>Pro7</t>
  </si>
  <si>
    <t>Pro8</t>
  </si>
  <si>
    <t>Pro9</t>
  </si>
  <si>
    <t>Pro10</t>
  </si>
  <si>
    <t>Pro11</t>
  </si>
  <si>
    <t>Pro12</t>
  </si>
  <si>
    <t>Pro13</t>
  </si>
  <si>
    <t>Pro14</t>
  </si>
  <si>
    <t>Pro15</t>
  </si>
  <si>
    <t>Pro16</t>
  </si>
  <si>
    <t>Pro17</t>
  </si>
  <si>
    <t>Pro18</t>
  </si>
  <si>
    <t>Pro19</t>
  </si>
  <si>
    <t>Pro20</t>
  </si>
  <si>
    <t>Pro21</t>
  </si>
  <si>
    <t>Pro22</t>
  </si>
  <si>
    <t>Pro23</t>
  </si>
  <si>
    <t>Pro24</t>
  </si>
  <si>
    <t>Pro25</t>
  </si>
  <si>
    <t>Pro26</t>
  </si>
  <si>
    <t>Pro27</t>
  </si>
  <si>
    <t>Pro28</t>
  </si>
  <si>
    <t>Pro29</t>
  </si>
  <si>
    <t>Pro30</t>
  </si>
  <si>
    <t>Pro31</t>
  </si>
  <si>
    <t>Pro32</t>
  </si>
  <si>
    <t>Pro33</t>
  </si>
  <si>
    <t>Pro34</t>
  </si>
  <si>
    <t>Pro35</t>
  </si>
  <si>
    <t>Pro36</t>
  </si>
  <si>
    <t>Pro37</t>
  </si>
  <si>
    <t>Pro38</t>
  </si>
  <si>
    <t>Pro39</t>
  </si>
  <si>
    <t>Pro40</t>
  </si>
  <si>
    <t>Pro41</t>
  </si>
  <si>
    <t>Pro42</t>
  </si>
  <si>
    <t>Total Heures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</si>
</sst>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64" formatCode="[$-F800]dddd\,\ mmmm\ dd\,\ yyyy"/>
    <numFmt numFmtId="165" formatCode="dd"/>
    <numFmt numFmtId="167" formatCode="ddd"/>
    <numFmt numFmtId="168" formatCode="0.0"/>
    <numFmt numFmtId="169" formatCode="[=0]&quot;&quot;;General"/>
    <numFmt numFmtId="170" formatCode="ddd\ dd"/>
    <numFmt numFmtId="171" formatCode="h:mm;@"/>
    <numFmt numFmtId="172" formatCode="[hh]:mm"/>
    <numFmt numFmtId="173" formatCode="[=0]&quot;&quot;;h:mm"/>
  </numFmts>
  <fonts count="4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D-DIN"/>
      <family val="2"/>
    </font>
    <font>
      <sz val="10"/>
      <color theme="1"/>
      <name val="D-DIN"/>
      <family val="2"/>
    </font>
    <font>
      <sz val="10"/>
      <name val="D-DIN"/>
      <family val="2"/>
    </font>
    <font>
      <sz val="10"/>
      <color rgb="FF0000CC"/>
      <name val="D-DIN"/>
      <family val="2"/>
    </font>
    <font>
      <i/>
      <sz val="8"/>
      <color theme="1"/>
      <name val="D-DIN"/>
      <family val="2"/>
    </font>
    <font>
      <sz val="10"/>
      <color theme="0"/>
      <name val="D-DIN"/>
      <family val="2"/>
    </font>
    <font>
      <b/>
      <sz val="9"/>
      <color theme="0"/>
      <name val="D-DIN"/>
      <family val="2"/>
    </font>
    <font>
      <sz val="10"/>
      <color rgb="FF00B050"/>
      <name val="D-DIN"/>
      <family val="2"/>
    </font>
    <font>
      <b/>
      <sz val="10"/>
      <color rgb="FF0000CC"/>
      <name val="D-DIN"/>
      <family val="2"/>
    </font>
    <font>
      <sz val="10"/>
      <color indexed="8"/>
      <name val="D-DIN"/>
      <family val="2"/>
    </font>
    <font>
      <sz val="11"/>
      <color theme="0"/>
      <name val="Calibri"/>
      <family val="2"/>
      <scheme val="minor"/>
    </font>
    <font>
      <b/>
      <sz val="11"/>
      <color rgb="FF002060"/>
      <name val="Calibri"/>
      <family val="2"/>
      <scheme val="minor"/>
    </font>
    <font>
      <sz val="11"/>
      <color rgb="FF00206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5"/>
      <name val="Calibri"/>
      <family val="2"/>
      <scheme val="minor"/>
    </font>
    <font>
      <b/>
      <sz val="11"/>
      <color rgb="FF00B0F0"/>
      <name val="Calibri"/>
      <family val="2"/>
      <scheme val="minor"/>
    </font>
    <font>
      <sz val="9"/>
      <color indexed="8"/>
      <name val="Calibri"/>
      <family val="2"/>
      <scheme val="minor"/>
    </font>
    <font>
      <sz val="9"/>
      <name val="Calibri"/>
      <family val="2"/>
      <scheme val="minor"/>
    </font>
    <font>
      <sz val="8"/>
      <color theme="1"/>
      <name val="D-DIN"/>
      <family val="2"/>
    </font>
    <font>
      <sz val="9"/>
      <color theme="1"/>
      <name val="D-DIN"/>
      <family val="2"/>
    </font>
    <font>
      <b/>
      <sz val="9"/>
      <color theme="1"/>
      <name val="D-DIN"/>
      <family val="2"/>
    </font>
    <font>
      <sz val="9"/>
      <color theme="1"/>
      <name val="Calibri"/>
      <family val="2"/>
      <scheme val="minor"/>
    </font>
    <font>
      <b/>
      <sz val="9"/>
      <name val="D-DIN"/>
      <family val="2"/>
    </font>
    <font>
      <sz val="9"/>
      <color rgb="FF0000CC"/>
      <name val="D-DIN"/>
      <family val="2"/>
    </font>
    <font>
      <sz val="9"/>
      <color indexed="8"/>
      <name val="D-DIN"/>
      <family val="2"/>
    </font>
    <font>
      <sz val="9"/>
      <name val="D-DIN"/>
      <family val="2"/>
    </font>
    <font>
      <sz val="9"/>
      <color rgb="FFFF0000"/>
      <name val="D-DIN"/>
      <family val="2"/>
    </font>
    <font>
      <sz val="9"/>
      <color rgb="FFFF33CC"/>
      <name val="D-DIN"/>
      <family val="2"/>
    </font>
    <font>
      <sz val="12"/>
      <color theme="0"/>
      <name val="D-DIN"/>
      <family val="2"/>
    </font>
    <font>
      <sz val="16"/>
      <color theme="1"/>
      <name val="D-DIN"/>
      <family val="2"/>
    </font>
    <font>
      <sz val="11"/>
      <color theme="0"/>
      <name val="D-DIN"/>
      <family val="2"/>
    </font>
    <font>
      <sz val="16"/>
      <color theme="0"/>
      <name val="D-DIN"/>
      <family val="2"/>
    </font>
    <font>
      <sz val="18"/>
      <color theme="0"/>
      <name val="D-DIN"/>
      <family val="2"/>
    </font>
    <font>
      <b/>
      <sz val="16"/>
      <color rgb="FFFAB85C"/>
      <name val="D-DIN"/>
      <family val="2"/>
    </font>
    <font>
      <sz val="12"/>
      <color theme="0"/>
      <name val="Calibri"/>
      <scheme val="minor"/>
    </font>
    <font>
      <sz val="9"/>
      <color theme="0"/>
      <name val="Calibri"/>
      <scheme val="minor"/>
    </font>
    <font>
      <sz val="9"/>
      <color theme="1"/>
      <name val="Calibri"/>
      <scheme val="minor"/>
    </font>
    <font>
      <sz val="10"/>
      <color theme="1"/>
      <name val="Calibri"/>
      <scheme val="minor"/>
    </font>
    <font>
      <b/>
      <sz val="12"/>
      <color theme="1"/>
      <name val="D-DIN"/>
      <family val="2"/>
    </font>
    <font>
      <b/>
      <sz val="9"/>
      <color rgb="FFFF0000"/>
      <name val="D-DIN"/>
      <family val="2"/>
    </font>
    <font>
      <b/>
      <sz val="10"/>
      <color theme="1"/>
      <name val="D-DIN"/>
      <family val="2"/>
    </font>
    <font>
      <b/>
      <sz val="11"/>
      <color rgb="FF7030A0"/>
      <name val="Calibri"/>
      <family val="2"/>
      <scheme val="minor"/>
    </font>
    <font>
      <sz val="9"/>
      <color theme="1"/>
      <name val="D-DIN"/>
    </font>
    <font>
      <sz val="18"/>
      <color theme="1"/>
      <name val="D-DIN"/>
      <family val="2"/>
    </font>
  </fonts>
  <fills count="34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darkVertical">
        <fgColor rgb="FFFF99CC"/>
        <bgColor theme="6" tint="0.39994506668294322"/>
      </patternFill>
    </fill>
    <fill>
      <patternFill patternType="solid">
        <fgColor theme="4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857D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77979"/>
        <bgColor indexed="64"/>
      </patternFill>
    </fill>
    <fill>
      <patternFill patternType="solid">
        <fgColor rgb="FFFAFA73"/>
        <bgColor indexed="64"/>
      </patternFill>
    </fill>
    <fill>
      <patternFill patternType="solid">
        <fgColor rgb="FF7AFF7A"/>
        <bgColor indexed="64"/>
      </patternFill>
    </fill>
    <fill>
      <patternFill patternType="solid">
        <fgColor rgb="FFFF5454"/>
        <bgColor indexed="64"/>
      </patternFill>
    </fill>
    <fill>
      <patternFill patternType="solid">
        <fgColor rgb="FFF5C4C4"/>
        <bgColor indexed="64"/>
      </patternFill>
    </fill>
    <fill>
      <patternFill patternType="solid">
        <fgColor rgb="FF27C227"/>
        <bgColor indexed="64"/>
      </patternFill>
    </fill>
    <fill>
      <patternFill patternType="solid">
        <fgColor rgb="FF34CF34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249977111117893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</borders>
  <cellStyleXfs count="7">
    <xf numFmtId="0" fontId="0" fillId="0" borderId="0"/>
    <xf numFmtId="0" fontId="2" fillId="0" borderId="0"/>
    <xf numFmtId="0" fontId="1" fillId="0" borderId="0"/>
    <xf numFmtId="0" fontId="13" fillId="16" borderId="0" applyNumberFormat="0" applyBorder="0" applyAlignment="0" applyProtection="0"/>
    <xf numFmtId="0" fontId="13" fillId="17" borderId="0" applyNumberFormat="0" applyBorder="0" applyAlignment="0" applyProtection="0"/>
    <xf numFmtId="0" fontId="16" fillId="0" borderId="0" applyNumberFormat="0" applyFill="0" applyBorder="0" applyAlignment="0" applyProtection="0"/>
    <xf numFmtId="9" fontId="1" fillId="0" borderId="0" applyFont="0" applyFill="0" applyBorder="0" applyAlignment="0" applyProtection="0"/>
  </cellStyleXfs>
  <cellXfs count="204">
    <xf numFmtId="0" fontId="0" fillId="0" borderId="0" xfId="0"/>
    <xf numFmtId="17" fontId="3" fillId="0" borderId="1" xfId="1" applyNumberFormat="1" applyFont="1" applyBorder="1" applyAlignment="1">
      <alignment horizontal="center" vertical="center" wrapText="1"/>
    </xf>
    <xf numFmtId="0" fontId="4" fillId="0" borderId="0" xfId="0" applyFont="1"/>
    <xf numFmtId="0" fontId="4" fillId="3" borderId="0" xfId="0" applyFont="1" applyFill="1"/>
    <xf numFmtId="0" fontId="4" fillId="2" borderId="0" xfId="0" applyFont="1" applyFill="1"/>
    <xf numFmtId="0" fontId="6" fillId="0" borderId="1" xfId="0" applyFont="1" applyBorder="1"/>
    <xf numFmtId="0" fontId="7" fillId="0" borderId="0" xfId="0" applyFont="1"/>
    <xf numFmtId="0" fontId="4" fillId="0" borderId="1" xfId="0" applyFont="1" applyBorder="1" applyAlignment="1">
      <alignment horizontal="center"/>
    </xf>
    <xf numFmtId="0" fontId="11" fillId="0" borderId="1" xfId="0" applyFont="1" applyBorder="1"/>
    <xf numFmtId="0" fontId="12" fillId="5" borderId="1" xfId="1" applyFont="1" applyFill="1" applyBorder="1" applyAlignment="1">
      <alignment horizontal="center"/>
    </xf>
    <xf numFmtId="0" fontId="4" fillId="12" borderId="1" xfId="0" applyFont="1" applyFill="1" applyBorder="1" applyAlignment="1">
      <alignment horizontal="center"/>
    </xf>
    <xf numFmtId="0" fontId="4" fillId="13" borderId="1" xfId="0" applyFont="1" applyFill="1" applyBorder="1" applyAlignment="1">
      <alignment horizontal="center"/>
    </xf>
    <xf numFmtId="0" fontId="4" fillId="14" borderId="1" xfId="0" applyFont="1" applyFill="1" applyBorder="1" applyAlignment="1">
      <alignment horizontal="center"/>
    </xf>
    <xf numFmtId="0" fontId="4" fillId="15" borderId="1" xfId="0" applyFont="1" applyFill="1" applyBorder="1" applyAlignment="1">
      <alignment horizontal="center"/>
    </xf>
    <xf numFmtId="0" fontId="0" fillId="3" borderId="0" xfId="0" applyFill="1"/>
    <xf numFmtId="164" fontId="0" fillId="3" borderId="0" xfId="0" applyNumberFormat="1" applyFill="1"/>
    <xf numFmtId="0" fontId="14" fillId="11" borderId="1" xfId="0" applyFont="1" applyFill="1" applyBorder="1" applyAlignment="1">
      <alignment horizontal="center"/>
    </xf>
    <xf numFmtId="0" fontId="14" fillId="11" borderId="1" xfId="0" applyFont="1" applyFill="1" applyBorder="1" applyAlignment="1">
      <alignment horizontal="center" vertical="center"/>
    </xf>
    <xf numFmtId="164" fontId="15" fillId="18" borderId="1" xfId="4" applyNumberFormat="1" applyFont="1" applyFill="1" applyBorder="1" applyAlignment="1">
      <alignment horizontal="center" vertical="center"/>
    </xf>
    <xf numFmtId="0" fontId="13" fillId="16" borderId="3" xfId="3" applyBorder="1"/>
    <xf numFmtId="0" fontId="15" fillId="17" borderId="1" xfId="4" applyNumberFormat="1" applyFont="1" applyBorder="1" applyAlignment="1">
      <alignment horizontal="center" vertical="center"/>
    </xf>
    <xf numFmtId="0" fontId="15" fillId="18" borderId="1" xfId="4" applyNumberFormat="1" applyFont="1" applyFill="1" applyBorder="1" applyAlignment="1">
      <alignment horizontal="center" vertical="center"/>
    </xf>
    <xf numFmtId="0" fontId="14" fillId="11" borderId="5" xfId="0" applyFont="1" applyFill="1" applyBorder="1" applyAlignment="1">
      <alignment horizontal="center" vertical="center"/>
    </xf>
    <xf numFmtId="14" fontId="15" fillId="18" borderId="1" xfId="4" applyNumberFormat="1" applyFont="1" applyFill="1" applyBorder="1" applyAlignment="1">
      <alignment horizontal="center" vertical="center"/>
    </xf>
    <xf numFmtId="167" fontId="15" fillId="18" borderId="1" xfId="4" applyNumberFormat="1" applyFont="1" applyFill="1" applyBorder="1" applyAlignment="1">
      <alignment horizontal="center" vertical="center"/>
    </xf>
    <xf numFmtId="164" fontId="15" fillId="19" borderId="3" xfId="4" applyNumberFormat="1" applyFont="1" applyFill="1" applyBorder="1" applyAlignment="1">
      <alignment horizontal="center" vertical="center"/>
    </xf>
    <xf numFmtId="0" fontId="14" fillId="11" borderId="4" xfId="0" applyFont="1" applyFill="1" applyBorder="1" applyAlignment="1">
      <alignment horizontal="center" vertical="center"/>
    </xf>
    <xf numFmtId="0" fontId="14" fillId="11" borderId="2" xfId="0" applyFont="1" applyFill="1" applyBorder="1" applyAlignment="1">
      <alignment horizontal="center" vertical="center"/>
    </xf>
    <xf numFmtId="164" fontId="15" fillId="18" borderId="3" xfId="4" applyNumberFormat="1" applyFont="1" applyFill="1" applyBorder="1" applyAlignment="1">
      <alignment horizontal="center" vertical="center"/>
    </xf>
    <xf numFmtId="0" fontId="16" fillId="3" borderId="0" xfId="5" applyFill="1"/>
    <xf numFmtId="165" fontId="3" fillId="3" borderId="3" xfId="1" applyNumberFormat="1" applyFont="1" applyFill="1" applyBorder="1" applyAlignment="1">
      <alignment vertical="center"/>
    </xf>
    <xf numFmtId="14" fontId="0" fillId="3" borderId="0" xfId="0" applyNumberFormat="1" applyFill="1"/>
    <xf numFmtId="0" fontId="4" fillId="0" borderId="0" xfId="0" applyFont="1" applyAlignment="1">
      <alignment horizontal="right"/>
    </xf>
    <xf numFmtId="0" fontId="10" fillId="0" borderId="1" xfId="0" applyFont="1" applyBorder="1"/>
    <xf numFmtId="0" fontId="19" fillId="0" borderId="1" xfId="1" applyFont="1" applyBorder="1" applyAlignment="1">
      <alignment horizontal="center"/>
    </xf>
    <xf numFmtId="0" fontId="20" fillId="0" borderId="1" xfId="0" applyFont="1" applyBorder="1" applyAlignment="1">
      <alignment horizontal="center"/>
    </xf>
    <xf numFmtId="0" fontId="21" fillId="0" borderId="1" xfId="1" applyFont="1" applyBorder="1" applyAlignment="1">
      <alignment horizontal="center"/>
    </xf>
    <xf numFmtId="0" fontId="5" fillId="0" borderId="1" xfId="1" applyFont="1" applyBorder="1" applyAlignment="1">
      <alignment horizontal="center"/>
    </xf>
    <xf numFmtId="0" fontId="4" fillId="21" borderId="1" xfId="0" applyFont="1" applyFill="1" applyBorder="1" applyAlignment="1">
      <alignment horizontal="center"/>
    </xf>
    <xf numFmtId="0" fontId="4" fillId="4" borderId="1" xfId="0" applyFont="1" applyFill="1" applyBorder="1" applyAlignment="1">
      <alignment horizontal="center"/>
    </xf>
    <xf numFmtId="0" fontId="6" fillId="20" borderId="1" xfId="0" applyFont="1" applyFill="1" applyBorder="1"/>
    <xf numFmtId="0" fontId="4" fillId="20" borderId="1" xfId="0" applyFont="1" applyFill="1" applyBorder="1" applyAlignment="1">
      <alignment horizontal="center"/>
    </xf>
    <xf numFmtId="0" fontId="4" fillId="11" borderId="1" xfId="0" applyFont="1" applyFill="1" applyBorder="1" applyAlignment="1">
      <alignment horizontal="center"/>
    </xf>
    <xf numFmtId="1" fontId="23" fillId="0" borderId="0" xfId="0" applyNumberFormat="1" applyFont="1"/>
    <xf numFmtId="0" fontId="23" fillId="0" borderId="0" xfId="0" applyFont="1"/>
    <xf numFmtId="0" fontId="0" fillId="5" borderId="0" xfId="0" applyFill="1"/>
    <xf numFmtId="168" fontId="23" fillId="0" borderId="0" xfId="0" applyNumberFormat="1" applyFont="1"/>
    <xf numFmtId="9" fontId="23" fillId="0" borderId="0" xfId="6" applyFont="1"/>
    <xf numFmtId="0" fontId="24" fillId="0" borderId="0" xfId="0" applyFont="1"/>
    <xf numFmtId="14" fontId="24" fillId="0" borderId="0" xfId="0" applyNumberFormat="1" applyFont="1"/>
    <xf numFmtId="1" fontId="24" fillId="0" borderId="0" xfId="0" applyNumberFormat="1" applyFont="1"/>
    <xf numFmtId="14" fontId="24" fillId="0" borderId="0" xfId="0" quotePrefix="1" applyNumberFormat="1" applyFont="1"/>
    <xf numFmtId="0" fontId="28" fillId="0" borderId="2" xfId="0" applyFont="1" applyBorder="1"/>
    <xf numFmtId="0" fontId="28" fillId="0" borderId="2" xfId="0" applyFont="1" applyBorder="1" applyAlignment="1">
      <alignment horizontal="center" vertical="center"/>
    </xf>
    <xf numFmtId="0" fontId="24" fillId="0" borderId="2" xfId="0" applyFont="1" applyBorder="1" applyAlignment="1">
      <alignment horizontal="center"/>
    </xf>
    <xf numFmtId="0" fontId="29" fillId="0" borderId="2" xfId="1" applyFont="1" applyBorder="1" applyAlignment="1">
      <alignment horizontal="center"/>
    </xf>
    <xf numFmtId="0" fontId="27" fillId="0" borderId="2" xfId="1" quotePrefix="1" applyFont="1" applyBorder="1" applyAlignment="1">
      <alignment horizontal="center"/>
    </xf>
    <xf numFmtId="0" fontId="30" fillId="0" borderId="2" xfId="1" applyFont="1" applyBorder="1"/>
    <xf numFmtId="0" fontId="30" fillId="0" borderId="2" xfId="1" applyFont="1" applyBorder="1" applyAlignment="1">
      <alignment vertical="center"/>
    </xf>
    <xf numFmtId="0" fontId="28" fillId="0" borderId="1" xfId="0" applyFont="1" applyBorder="1"/>
    <xf numFmtId="0" fontId="24" fillId="0" borderId="1" xfId="0" applyFont="1" applyBorder="1" applyAlignment="1">
      <alignment horizontal="center"/>
    </xf>
    <xf numFmtId="0" fontId="29" fillId="0" borderId="1" xfId="1" applyFont="1" applyBorder="1" applyAlignment="1">
      <alignment horizontal="center"/>
    </xf>
    <xf numFmtId="0" fontId="30" fillId="0" borderId="1" xfId="1" applyFont="1" applyBorder="1"/>
    <xf numFmtId="0" fontId="30" fillId="0" borderId="1" xfId="1" applyFont="1" applyBorder="1" applyAlignment="1">
      <alignment vertical="center"/>
    </xf>
    <xf numFmtId="0" fontId="30" fillId="0" borderId="1" xfId="1" applyFont="1" applyBorder="1" applyAlignment="1">
      <alignment vertical="center" wrapText="1"/>
    </xf>
    <xf numFmtId="0" fontId="24" fillId="7" borderId="1" xfId="0" applyFont="1" applyFill="1" applyBorder="1" applyAlignment="1">
      <alignment horizontal="center"/>
    </xf>
    <xf numFmtId="0" fontId="30" fillId="0" borderId="1" xfId="1" applyFont="1" applyBorder="1" applyAlignment="1">
      <alignment horizontal="center"/>
    </xf>
    <xf numFmtId="0" fontId="31" fillId="0" borderId="1" xfId="1" applyFont="1" applyBorder="1"/>
    <xf numFmtId="0" fontId="27" fillId="0" borderId="1" xfId="1" applyFont="1" applyBorder="1" applyAlignment="1">
      <alignment horizontal="center"/>
    </xf>
    <xf numFmtId="0" fontId="24" fillId="0" borderId="1" xfId="0" applyFont="1" applyBorder="1"/>
    <xf numFmtId="1" fontId="9" fillId="0" borderId="1" xfId="1" applyNumberFormat="1" applyFont="1" applyBorder="1" applyAlignment="1">
      <alignment vertical="center"/>
    </xf>
    <xf numFmtId="1" fontId="9" fillId="0" borderId="1" xfId="1" applyNumberFormat="1" applyFont="1" applyBorder="1" applyAlignment="1">
      <alignment horizontal="center"/>
    </xf>
    <xf numFmtId="1" fontId="30" fillId="0" borderId="1" xfId="1" applyNumberFormat="1" applyFont="1" applyBorder="1"/>
    <xf numFmtId="0" fontId="32" fillId="0" borderId="1" xfId="0" applyFont="1" applyBorder="1"/>
    <xf numFmtId="0" fontId="26" fillId="0" borderId="0" xfId="0" applyFont="1"/>
    <xf numFmtId="9" fontId="24" fillId="0" borderId="0" xfId="6" applyFont="1" applyFill="1"/>
    <xf numFmtId="0" fontId="24" fillId="0" borderId="1" xfId="0" applyFont="1" applyBorder="1" applyAlignment="1">
      <alignment horizontal="center" vertical="center"/>
    </xf>
    <xf numFmtId="0" fontId="22" fillId="0" borderId="4" xfId="1" applyFont="1" applyBorder="1" applyAlignment="1">
      <alignment horizontal="center"/>
    </xf>
    <xf numFmtId="0" fontId="25" fillId="0" borderId="0" xfId="0" applyFont="1"/>
    <xf numFmtId="14" fontId="25" fillId="0" borderId="0" xfId="0" applyNumberFormat="1" applyFont="1"/>
    <xf numFmtId="0" fontId="34" fillId="0" borderId="0" xfId="0" applyFont="1" applyAlignment="1">
      <alignment horizontal="center" vertical="top"/>
    </xf>
    <xf numFmtId="14" fontId="34" fillId="0" borderId="0" xfId="0" applyNumberFormat="1" applyFont="1" applyAlignment="1">
      <alignment horizontal="center" vertical="top"/>
    </xf>
    <xf numFmtId="169" fontId="24" fillId="0" borderId="0" xfId="0" applyNumberFormat="1" applyFont="1"/>
    <xf numFmtId="169" fontId="24" fillId="0" borderId="0" xfId="0" applyNumberFormat="1" applyFont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0" fontId="22" fillId="0" borderId="1" xfId="1" applyFont="1" applyBorder="1" applyAlignment="1">
      <alignment horizontal="center" vertical="center"/>
    </xf>
    <xf numFmtId="0" fontId="17" fillId="0" borderId="1" xfId="1" applyFont="1" applyBorder="1" applyAlignment="1">
      <alignment horizontal="center" vertical="center"/>
    </xf>
    <xf numFmtId="0" fontId="22" fillId="0" borderId="4" xfId="1" applyFont="1" applyBorder="1" applyAlignment="1">
      <alignment horizontal="center" vertical="center"/>
    </xf>
    <xf numFmtId="0" fontId="26" fillId="0" borderId="1" xfId="0" applyFont="1" applyBorder="1" applyAlignment="1">
      <alignment horizontal="center" vertical="center"/>
    </xf>
    <xf numFmtId="169" fontId="30" fillId="0" borderId="0" xfId="0" applyNumberFormat="1" applyFont="1"/>
    <xf numFmtId="169" fontId="24" fillId="0" borderId="0" xfId="0" quotePrefix="1" applyNumberFormat="1" applyFont="1"/>
    <xf numFmtId="169" fontId="24" fillId="0" borderId="1" xfId="0" applyNumberFormat="1" applyFont="1" applyBorder="1" applyAlignment="1">
      <alignment horizontal="center" vertical="center"/>
    </xf>
    <xf numFmtId="169" fontId="23" fillId="0" borderId="0" xfId="0" applyNumberFormat="1" applyFont="1"/>
    <xf numFmtId="0" fontId="25" fillId="0" borderId="4" xfId="1" applyFont="1" applyBorder="1" applyAlignment="1">
      <alignment vertical="center"/>
    </xf>
    <xf numFmtId="0" fontId="28" fillId="0" borderId="5" xfId="0" applyFont="1" applyBorder="1" applyAlignment="1">
      <alignment horizontal="center" vertical="center"/>
    </xf>
    <xf numFmtId="0" fontId="9" fillId="0" borderId="4" xfId="1" applyFont="1" applyBorder="1" applyAlignment="1">
      <alignment horizontal="center"/>
    </xf>
    <xf numFmtId="0" fontId="30" fillId="0" borderId="5" xfId="1" applyFont="1" applyBorder="1"/>
    <xf numFmtId="0" fontId="30" fillId="0" borderId="4" xfId="1" applyFont="1" applyBorder="1"/>
    <xf numFmtId="0" fontId="22" fillId="0" borderId="1" xfId="1" applyFont="1" applyBorder="1" applyAlignment="1">
      <alignment horizontal="center"/>
    </xf>
    <xf numFmtId="0" fontId="4" fillId="0" borderId="0" xfId="0" applyFont="1" applyAlignment="1">
      <alignment horizontal="center"/>
    </xf>
    <xf numFmtId="0" fontId="28" fillId="23" borderId="1" xfId="0" applyFont="1" applyFill="1" applyBorder="1"/>
    <xf numFmtId="0" fontId="24" fillId="23" borderId="1" xfId="0" applyFont="1" applyFill="1" applyBorder="1" applyAlignment="1">
      <alignment horizontal="center"/>
    </xf>
    <xf numFmtId="0" fontId="29" fillId="23" borderId="1" xfId="1" applyFont="1" applyFill="1" applyBorder="1" applyAlignment="1">
      <alignment horizontal="center"/>
    </xf>
    <xf numFmtId="0" fontId="30" fillId="23" borderId="1" xfId="1" applyFont="1" applyFill="1" applyBorder="1"/>
    <xf numFmtId="169" fontId="24" fillId="23" borderId="0" xfId="0" applyNumberFormat="1" applyFont="1" applyFill="1"/>
    <xf numFmtId="0" fontId="24" fillId="23" borderId="1" xfId="0" applyFont="1" applyFill="1" applyBorder="1"/>
    <xf numFmtId="0" fontId="24" fillId="23" borderId="0" xfId="0" applyFont="1" applyFill="1"/>
    <xf numFmtId="0" fontId="26" fillId="23" borderId="1" xfId="0" applyFont="1" applyFill="1" applyBorder="1"/>
    <xf numFmtId="0" fontId="24" fillId="24" borderId="1" xfId="0" applyFont="1" applyFill="1" applyBorder="1"/>
    <xf numFmtId="0" fontId="24" fillId="24" borderId="0" xfId="0" applyFont="1" applyFill="1"/>
    <xf numFmtId="0" fontId="26" fillId="24" borderId="1" xfId="0" applyFont="1" applyFill="1" applyBorder="1"/>
    <xf numFmtId="0" fontId="38" fillId="22" borderId="0" xfId="0" applyFont="1" applyFill="1" applyAlignment="1">
      <alignment horizontal="center" vertical="top"/>
    </xf>
    <xf numFmtId="0" fontId="4" fillId="9" borderId="1" xfId="0" applyFont="1" applyFill="1" applyBorder="1" applyAlignment="1">
      <alignment horizontal="center"/>
    </xf>
    <xf numFmtId="0" fontId="6" fillId="10" borderId="1" xfId="0" applyFont="1" applyFill="1" applyBorder="1"/>
    <xf numFmtId="0" fontId="5" fillId="21" borderId="1" xfId="1" applyFont="1" applyFill="1" applyBorder="1" applyAlignment="1">
      <alignment horizontal="center"/>
    </xf>
    <xf numFmtId="17" fontId="39" fillId="22" borderId="6" xfId="1" applyNumberFormat="1" applyFont="1" applyFill="1" applyBorder="1" applyAlignment="1">
      <alignment horizontal="center" vertical="center" wrapText="1"/>
    </xf>
    <xf numFmtId="17" fontId="40" fillId="22" borderId="7" xfId="1" applyNumberFormat="1" applyFont="1" applyFill="1" applyBorder="1" applyAlignment="1">
      <alignment horizontal="center" vertical="center" wrapText="1"/>
    </xf>
    <xf numFmtId="165" fontId="40" fillId="22" borderId="7" xfId="1" applyNumberFormat="1" applyFont="1" applyFill="1" applyBorder="1" applyAlignment="1">
      <alignment vertical="center"/>
    </xf>
    <xf numFmtId="0" fontId="40" fillId="22" borderId="6" xfId="1" applyFont="1" applyFill="1" applyBorder="1" applyAlignment="1">
      <alignment vertical="center"/>
    </xf>
    <xf numFmtId="0" fontId="40" fillId="22" borderId="6" xfId="1" applyFont="1" applyFill="1" applyBorder="1" applyAlignment="1">
      <alignment vertical="center" wrapText="1"/>
    </xf>
    <xf numFmtId="0" fontId="42" fillId="0" borderId="0" xfId="0" applyFont="1" applyAlignment="1">
      <alignment vertical="center"/>
    </xf>
    <xf numFmtId="0" fontId="41" fillId="0" borderId="0" xfId="0" applyFont="1" applyAlignment="1">
      <alignment vertical="center" wrapText="1"/>
    </xf>
    <xf numFmtId="0" fontId="41" fillId="0" borderId="0" xfId="0" applyFont="1" applyAlignment="1">
      <alignment vertical="center"/>
    </xf>
    <xf numFmtId="0" fontId="24" fillId="6" borderId="1" xfId="0" applyFont="1" applyFill="1" applyBorder="1" applyAlignment="1">
      <alignment horizontal="center"/>
    </xf>
    <xf numFmtId="0" fontId="24" fillId="8" borderId="1" xfId="0" applyFont="1" applyFill="1" applyBorder="1" applyAlignment="1">
      <alignment horizontal="center"/>
    </xf>
    <xf numFmtId="0" fontId="12" fillId="25" borderId="1" xfId="1" applyFont="1" applyFill="1" applyBorder="1" applyAlignment="1">
      <alignment horizontal="center"/>
    </xf>
    <xf numFmtId="0" fontId="5" fillId="25" borderId="1" xfId="1" applyFont="1" applyFill="1" applyBorder="1" applyAlignment="1">
      <alignment horizontal="center"/>
    </xf>
    <xf numFmtId="0" fontId="12" fillId="3" borderId="2" xfId="1" applyFont="1" applyFill="1" applyBorder="1" applyAlignment="1">
      <alignment horizontal="center"/>
    </xf>
    <xf numFmtId="0" fontId="0" fillId="25" borderId="0" xfId="0" applyFill="1"/>
    <xf numFmtId="0" fontId="12" fillId="26" borderId="1" xfId="1" applyFont="1" applyFill="1" applyBorder="1" applyAlignment="1">
      <alignment horizontal="center"/>
    </xf>
    <xf numFmtId="0" fontId="12" fillId="27" borderId="1" xfId="1" applyFont="1" applyFill="1" applyBorder="1" applyAlignment="1">
      <alignment horizontal="center"/>
    </xf>
    <xf numFmtId="0" fontId="8" fillId="28" borderId="0" xfId="0" applyFont="1" applyFill="1" applyAlignment="1">
      <alignment horizontal="center"/>
    </xf>
    <xf numFmtId="0" fontId="4" fillId="29" borderId="0" xfId="0" applyFont="1" applyFill="1" applyAlignment="1">
      <alignment horizontal="center"/>
    </xf>
    <xf numFmtId="0" fontId="43" fillId="20" borderId="1" xfId="0" applyFont="1" applyFill="1" applyBorder="1" applyAlignment="1">
      <alignment horizontal="center" vertical="center"/>
    </xf>
    <xf numFmtId="0" fontId="43" fillId="0" borderId="1" xfId="0" applyFont="1" applyBorder="1" applyAlignment="1">
      <alignment horizontal="center" vertical="center"/>
    </xf>
    <xf numFmtId="0" fontId="5" fillId="26" borderId="1" xfId="1" applyFont="1" applyFill="1" applyBorder="1" applyAlignment="1">
      <alignment horizontal="center"/>
    </xf>
    <xf numFmtId="0" fontId="12" fillId="30" borderId="1" xfId="1" applyFont="1" applyFill="1" applyBorder="1" applyAlignment="1">
      <alignment horizontal="center"/>
    </xf>
    <xf numFmtId="0" fontId="0" fillId="30" borderId="0" xfId="0" applyFill="1"/>
    <xf numFmtId="0" fontId="40" fillId="22" borderId="7" xfId="1" applyFont="1" applyFill="1" applyBorder="1" applyAlignment="1">
      <alignment vertical="center" wrapText="1"/>
    </xf>
    <xf numFmtId="0" fontId="41" fillId="25" borderId="10" xfId="0" applyFont="1" applyFill="1" applyBorder="1" applyAlignment="1">
      <alignment horizontal="center" vertical="center"/>
    </xf>
    <xf numFmtId="0" fontId="41" fillId="31" borderId="10" xfId="0" applyFont="1" applyFill="1" applyBorder="1" applyAlignment="1">
      <alignment horizontal="center" vertical="center"/>
    </xf>
    <xf numFmtId="0" fontId="41" fillId="5" borderId="10" xfId="0" applyFont="1" applyFill="1" applyBorder="1" applyAlignment="1">
      <alignment horizontal="center" vertical="center"/>
    </xf>
    <xf numFmtId="0" fontId="41" fillId="6" borderId="10" xfId="0" applyFont="1" applyFill="1" applyBorder="1" applyAlignment="1">
      <alignment horizontal="center" vertical="center"/>
    </xf>
    <xf numFmtId="0" fontId="41" fillId="27" borderId="10" xfId="0" applyFont="1" applyFill="1" applyBorder="1" applyAlignment="1">
      <alignment horizontal="center" vertical="center"/>
    </xf>
    <xf numFmtId="0" fontId="31" fillId="0" borderId="1" xfId="0" applyFont="1" applyBorder="1" applyAlignment="1">
      <alignment horizontal="center"/>
    </xf>
    <xf numFmtId="0" fontId="31" fillId="0" borderId="1" xfId="0" applyFont="1" applyBorder="1"/>
    <xf numFmtId="1" fontId="44" fillId="0" borderId="1" xfId="1" applyNumberFormat="1" applyFont="1" applyBorder="1" applyAlignment="1">
      <alignment horizontal="center"/>
    </xf>
    <xf numFmtId="0" fontId="44" fillId="0" borderId="4" xfId="1" applyFont="1" applyBorder="1" applyAlignment="1">
      <alignment horizontal="center"/>
    </xf>
    <xf numFmtId="0" fontId="31" fillId="0" borderId="1" xfId="1" applyFont="1" applyBorder="1" applyAlignment="1">
      <alignment horizontal="center"/>
    </xf>
    <xf numFmtId="0" fontId="31" fillId="0" borderId="0" xfId="0" applyFont="1"/>
    <xf numFmtId="14" fontId="25" fillId="0" borderId="0" xfId="0" applyNumberFormat="1" applyFont="1" applyAlignment="1">
      <alignment vertical="top"/>
    </xf>
    <xf numFmtId="169" fontId="25" fillId="0" borderId="0" xfId="0" applyNumberFormat="1" applyFont="1" applyAlignment="1">
      <alignment vertical="top"/>
    </xf>
    <xf numFmtId="0" fontId="25" fillId="0" borderId="0" xfId="0" applyFont="1" applyAlignment="1">
      <alignment vertical="top"/>
    </xf>
    <xf numFmtId="0" fontId="23" fillId="0" borderId="0" xfId="0" applyFont="1" applyAlignment="1">
      <alignment vertical="top"/>
    </xf>
    <xf numFmtId="14" fontId="25" fillId="23" borderId="0" xfId="0" applyNumberFormat="1" applyFont="1" applyFill="1" applyAlignment="1">
      <alignment vertical="top"/>
    </xf>
    <xf numFmtId="169" fontId="25" fillId="23" borderId="0" xfId="0" applyNumberFormat="1" applyFont="1" applyFill="1" applyAlignment="1">
      <alignment vertical="top"/>
    </xf>
    <xf numFmtId="14" fontId="25" fillId="23" borderId="0" xfId="0" applyNumberFormat="1" applyFont="1" applyFill="1"/>
    <xf numFmtId="169" fontId="25" fillId="23" borderId="0" xfId="0" applyNumberFormat="1" applyFont="1" applyFill="1"/>
    <xf numFmtId="0" fontId="45" fillId="20" borderId="1" xfId="0" applyFont="1" applyFill="1" applyBorder="1" applyAlignment="1">
      <alignment horizontal="center"/>
    </xf>
    <xf numFmtId="0" fontId="0" fillId="32" borderId="0" xfId="0" applyFill="1"/>
    <xf numFmtId="0" fontId="46" fillId="3" borderId="0" xfId="0" applyFont="1" applyFill="1"/>
    <xf numFmtId="0" fontId="47" fillId="0" borderId="1" xfId="0" applyFont="1" applyBorder="1" applyAlignment="1">
      <alignment horizontal="center"/>
    </xf>
    <xf numFmtId="171" fontId="4" fillId="0" borderId="0" xfId="0" applyNumberFormat="1" applyFont="1"/>
    <xf numFmtId="171" fontId="4" fillId="3" borderId="0" xfId="0" applyNumberFormat="1" applyFont="1" applyFill="1"/>
    <xf numFmtId="172" fontId="4" fillId="0" borderId="0" xfId="0" applyNumberFormat="1" applyFont="1"/>
    <xf numFmtId="0" fontId="45" fillId="0" borderId="0" xfId="0" applyFont="1"/>
    <xf numFmtId="172" fontId="45" fillId="0" borderId="0" xfId="0" applyNumberFormat="1" applyFont="1"/>
    <xf numFmtId="171" fontId="24" fillId="0" borderId="0" xfId="0" applyNumberFormat="1" applyFont="1"/>
    <xf numFmtId="170" fontId="24" fillId="0" borderId="0" xfId="0" applyNumberFormat="1" applyFont="1"/>
    <xf numFmtId="172" fontId="23" fillId="0" borderId="0" xfId="0" applyNumberFormat="1" applyFont="1"/>
    <xf numFmtId="1" fontId="24" fillId="33" borderId="0" xfId="0" applyNumberFormat="1" applyFont="1" applyFill="1"/>
    <xf numFmtId="0" fontId="24" fillId="33" borderId="0" xfId="0" applyFont="1" applyFill="1"/>
    <xf numFmtId="0" fontId="25" fillId="33" borderId="0" xfId="0" applyFont="1" applyFill="1" applyAlignment="1">
      <alignment vertical="top"/>
    </xf>
    <xf numFmtId="0" fontId="25" fillId="33" borderId="0" xfId="0" applyFont="1" applyFill="1"/>
    <xf numFmtId="0" fontId="41" fillId="33" borderId="0" xfId="0" applyFont="1" applyFill="1" applyAlignment="1">
      <alignment vertical="center"/>
    </xf>
    <xf numFmtId="0" fontId="23" fillId="33" borderId="0" xfId="0" applyFont="1" applyFill="1"/>
    <xf numFmtId="173" fontId="23" fillId="0" borderId="0" xfId="0" applyNumberFormat="1" applyFont="1"/>
    <xf numFmtId="173" fontId="24" fillId="0" borderId="0" xfId="0" applyNumberFormat="1" applyFont="1"/>
    <xf numFmtId="173" fontId="23" fillId="0" borderId="0" xfId="0" applyNumberFormat="1" applyFont="1" applyAlignment="1">
      <alignment vertical="top"/>
    </xf>
    <xf numFmtId="173" fontId="25" fillId="0" borderId="0" xfId="0" applyNumberFormat="1" applyFont="1" applyAlignment="1">
      <alignment vertical="top"/>
    </xf>
    <xf numFmtId="173" fontId="25" fillId="0" borderId="0" xfId="0" applyNumberFormat="1" applyFont="1"/>
    <xf numFmtId="173" fontId="41" fillId="0" borderId="0" xfId="0" applyNumberFormat="1" applyFont="1" applyAlignment="1">
      <alignment vertical="center" wrapText="1"/>
    </xf>
    <xf numFmtId="173" fontId="41" fillId="0" borderId="0" xfId="0" applyNumberFormat="1" applyFont="1" applyAlignment="1">
      <alignment vertical="center"/>
    </xf>
    <xf numFmtId="0" fontId="37" fillId="22" borderId="8" xfId="0" applyFont="1" applyFill="1" applyBorder="1" applyAlignment="1">
      <alignment horizontal="center" vertical="center" textRotation="90"/>
    </xf>
    <xf numFmtId="0" fontId="48" fillId="33" borderId="0" xfId="0" applyFont="1" applyFill="1" applyAlignment="1">
      <alignment horizontal="center" vertical="center" textRotation="90"/>
    </xf>
    <xf numFmtId="17" fontId="33" fillId="23" borderId="4" xfId="1" applyNumberFormat="1" applyFont="1" applyFill="1" applyBorder="1" applyAlignment="1">
      <alignment horizontal="center" vertical="center" textRotation="90" wrapText="1"/>
    </xf>
    <xf numFmtId="17" fontId="33" fillId="23" borderId="5" xfId="1" applyNumberFormat="1" applyFont="1" applyFill="1" applyBorder="1" applyAlignment="1">
      <alignment horizontal="center" vertical="center" textRotation="90" wrapText="1"/>
    </xf>
    <xf numFmtId="17" fontId="33" fillId="23" borderId="9" xfId="1" applyNumberFormat="1" applyFont="1" applyFill="1" applyBorder="1" applyAlignment="1">
      <alignment horizontal="center" vertical="center" textRotation="90" wrapText="1"/>
    </xf>
    <xf numFmtId="17" fontId="35" fillId="24" borderId="4" xfId="1" applyNumberFormat="1" applyFont="1" applyFill="1" applyBorder="1" applyAlignment="1">
      <alignment horizontal="center" vertical="center" textRotation="90" wrapText="1"/>
    </xf>
    <xf numFmtId="17" fontId="35" fillId="24" borderId="5" xfId="1" applyNumberFormat="1" applyFont="1" applyFill="1" applyBorder="1" applyAlignment="1">
      <alignment horizontal="center" vertical="center" textRotation="90" wrapText="1"/>
    </xf>
    <xf numFmtId="17" fontId="35" fillId="24" borderId="9" xfId="1" applyNumberFormat="1" applyFont="1" applyFill="1" applyBorder="1" applyAlignment="1">
      <alignment horizontal="center" vertical="center" textRotation="90" wrapText="1"/>
    </xf>
    <xf numFmtId="17" fontId="36" fillId="0" borderId="4" xfId="1" applyNumberFormat="1" applyFont="1" applyBorder="1" applyAlignment="1">
      <alignment horizontal="center" vertical="center" textRotation="90" wrapText="1"/>
    </xf>
    <xf numFmtId="17" fontId="36" fillId="0" borderId="5" xfId="1" applyNumberFormat="1" applyFont="1" applyBorder="1" applyAlignment="1">
      <alignment horizontal="center" vertical="center" textRotation="90" wrapText="1"/>
    </xf>
    <xf numFmtId="17" fontId="36" fillId="0" borderId="9" xfId="1" applyNumberFormat="1" applyFont="1" applyBorder="1" applyAlignment="1">
      <alignment horizontal="center" vertical="center" textRotation="90" wrapText="1"/>
    </xf>
    <xf numFmtId="0" fontId="0" fillId="3" borderId="11" xfId="0" applyFill="1" applyBorder="1" applyAlignment="1">
      <alignment horizontal="left" vertical="top" wrapText="1"/>
    </xf>
    <xf numFmtId="0" fontId="0" fillId="3" borderId="12" xfId="0" applyFill="1" applyBorder="1" applyAlignment="1">
      <alignment horizontal="left" vertical="top"/>
    </xf>
    <xf numFmtId="0" fontId="0" fillId="3" borderId="13" xfId="0" applyFill="1" applyBorder="1" applyAlignment="1">
      <alignment horizontal="left" vertical="top"/>
    </xf>
    <xf numFmtId="0" fontId="0" fillId="3" borderId="14" xfId="0" applyFill="1" applyBorder="1" applyAlignment="1">
      <alignment horizontal="left" vertical="top"/>
    </xf>
    <xf numFmtId="0" fontId="0" fillId="3" borderId="0" xfId="0" applyFill="1" applyAlignment="1">
      <alignment horizontal="left" vertical="top"/>
    </xf>
    <xf numFmtId="0" fontId="0" fillId="3" borderId="15" xfId="0" applyFill="1" applyBorder="1" applyAlignment="1">
      <alignment horizontal="left" vertical="top"/>
    </xf>
    <xf numFmtId="0" fontId="0" fillId="3" borderId="16" xfId="0" applyFill="1" applyBorder="1" applyAlignment="1">
      <alignment horizontal="left" vertical="top"/>
    </xf>
    <xf numFmtId="0" fontId="0" fillId="3" borderId="17" xfId="0" applyFill="1" applyBorder="1" applyAlignment="1">
      <alignment horizontal="left" vertical="top"/>
    </xf>
    <xf numFmtId="0" fontId="0" fillId="3" borderId="18" xfId="0" applyFill="1" applyBorder="1" applyAlignment="1">
      <alignment horizontal="left" vertical="top"/>
    </xf>
    <xf numFmtId="173" fontId="23" fillId="21" borderId="0" xfId="0" applyNumberFormat="1" applyFont="1" applyFill="1"/>
  </cellXfs>
  <cellStyles count="7">
    <cellStyle name="60 % - Accent1 2" xfId="4" xr:uid="{676DCAD7-4823-4C3C-A2A4-86C07E8A4A1A}"/>
    <cellStyle name="Accent1" xfId="3" builtinId="29"/>
    <cellStyle name="Lien hypertexte" xfId="5" builtinId="8"/>
    <cellStyle name="Normal" xfId="0" builtinId="0"/>
    <cellStyle name="Normal 2" xfId="1" xr:uid="{00000000-0005-0000-0000-000001000000}"/>
    <cellStyle name="Normal 3" xfId="2" xr:uid="{00000000-0005-0000-0000-000002000000}"/>
    <cellStyle name="Pourcentage" xfId="6" builtinId="5"/>
  </cellStyles>
  <dxfs count="14">
    <dxf>
      <font>
        <b val="0"/>
        <i/>
        <color theme="9" tint="-0.499984740745262"/>
      </font>
    </dxf>
    <dxf>
      <font>
        <color theme="1"/>
      </font>
      <fill>
        <patternFill patternType="solid">
          <bgColor theme="9" tint="0.79998168889431442"/>
        </patternFill>
      </fill>
    </dxf>
    <dxf>
      <fill>
        <patternFill patternType="solid">
          <bgColor theme="0" tint="-0.14999847407452621"/>
        </patternFill>
      </fill>
    </dxf>
    <dxf>
      <fill>
        <patternFill>
          <bgColor theme="0" tint="-0.34998626667073579"/>
        </patternFill>
      </fill>
    </dxf>
    <dxf>
      <font>
        <color theme="0"/>
      </font>
      <fill>
        <patternFill>
          <bgColor rgb="FF002060"/>
        </patternFill>
      </fill>
    </dxf>
    <dxf>
      <fill>
        <patternFill patternType="solid">
          <bgColor rgb="FFF77979"/>
        </patternFill>
      </fill>
    </dxf>
    <dxf>
      <fill>
        <patternFill patternType="solid">
          <bgColor rgb="FF27C227"/>
        </patternFill>
      </fill>
    </dxf>
    <dxf>
      <fill>
        <patternFill patternType="solid">
          <bgColor rgb="FFFAFA73"/>
        </patternFill>
      </fill>
    </dxf>
    <dxf>
      <fill>
        <patternFill patternType="solid">
          <bgColor rgb="FF7AFF7A"/>
        </patternFill>
      </fill>
    </dxf>
    <dxf>
      <font>
        <color theme="0"/>
      </font>
      <fill>
        <patternFill patternType="solid">
          <bgColor rgb="FFFF5454"/>
        </patternFill>
      </fill>
    </dxf>
    <dxf>
      <font>
        <color theme="1"/>
      </font>
      <fill>
        <patternFill patternType="solid">
          <bgColor rgb="FFF58ECF"/>
        </patternFill>
      </fill>
    </dxf>
    <dxf>
      <font>
        <color theme="0"/>
      </font>
      <fill>
        <patternFill patternType="solid">
          <bgColor rgb="FFBB83E6"/>
        </patternFill>
      </fill>
    </dxf>
    <dxf>
      <font>
        <color theme="1"/>
      </font>
      <fill>
        <patternFill patternType="solid">
          <bgColor rgb="FFFFFF00"/>
        </patternFill>
      </fill>
    </dxf>
    <dxf>
      <fill>
        <patternFill>
          <bgColor rgb="FFFF99CC"/>
        </patternFill>
      </fill>
    </dxf>
  </dxfs>
  <tableStyles count="0" defaultTableStyle="TableStyleMedium2" defaultPivotStyle="PivotStyleLight16"/>
  <colors>
    <mruColors>
      <color rgb="FFFAB9E2"/>
      <color rgb="FF27C227"/>
      <color rgb="FFFFFF69"/>
      <color rgb="FF78FF78"/>
      <color rgb="FFFAE9DC"/>
      <color rgb="FFCF6006"/>
      <color rgb="FFF58ECF"/>
      <color rgb="FFF7009D"/>
      <color rgb="FFD14949"/>
      <color rgb="FFDB9A9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10/relationships/person" Target="persons/perso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2.xml"/><Relationship Id="rId5" Type="http://schemas.openxmlformats.org/officeDocument/2006/relationships/styles" Target="styles.xml"/><Relationship Id="rId10" Type="http://schemas.openxmlformats.org/officeDocument/2006/relationships/customXml" Target="../customXml/item1.xml"/><Relationship Id="rId4" Type="http://schemas.openxmlformats.org/officeDocument/2006/relationships/theme" Target="theme/theme1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266700</xdr:colOff>
      <xdr:row>13</xdr:row>
      <xdr:rowOff>142875</xdr:rowOff>
    </xdr:from>
    <xdr:to>
      <xdr:col>20</xdr:col>
      <xdr:colOff>238125</xdr:colOff>
      <xdr:row>14</xdr:row>
      <xdr:rowOff>142875</xdr:rowOff>
    </xdr:to>
    <xdr:sp macro="" textlink="">
      <xdr:nvSpPr>
        <xdr:cNvPr id="2" name="Flèche droite 1">
          <a:extLst>
            <a:ext uri="{FF2B5EF4-FFF2-40B4-BE49-F238E27FC236}">
              <a16:creationId xmlns:a16="http://schemas.microsoft.com/office/drawing/2014/main" id="{DF8318D7-372D-7E3C-C402-21A1444D99A7}"/>
            </a:ext>
          </a:extLst>
        </xdr:cNvPr>
        <xdr:cNvSpPr/>
      </xdr:nvSpPr>
      <xdr:spPr>
        <a:xfrm rot="2132261">
          <a:off x="10629900" y="2505075"/>
          <a:ext cx="581025" cy="190500"/>
        </a:xfrm>
        <a:prstGeom prst="righ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/>
        </a:p>
      </xdr:txBody>
    </xdr:sp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>
  <person displayName="Sandra COSNEAU" id="{91DE5FD1-4C3F-4729-9C10-4E00C3F75CBD}" userId="S::sandra.cosneau@ipolais.fr::09c811d7-8d7c-4038-ac59-cc18edf3b08c" providerId="AD"/>
</personList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C18" dT="2025-10-31T08:56:54.65" personId="{91DE5FD1-4C3F-4729-9C10-4E00C3F75CBD}" id="{70099695-2EB7-4230-A7A4-72D3E9E44EE8}">
    <text>Utiliser le filtre textuel "contient"</text>
  </threadedComment>
</ThreadedComments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Relationship Id="rId4" Type="http://schemas.microsoft.com/office/2017/10/relationships/threadedComment" Target="../threadedComments/threadedComment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F9A54A-73CD-477C-BEC1-6D4F05211104}">
  <sheetPr codeName="Feuil2">
    <tabColor theme="9" tint="-0.249977111117893"/>
  </sheetPr>
  <dimension ref="A1:AD28"/>
  <sheetViews>
    <sheetView showGridLines="0" topLeftCell="H1" workbookViewId="0">
      <selection activeCell="N25" sqref="N25"/>
    </sheetView>
  </sheetViews>
  <sheetFormatPr baseColWidth="10" defaultColWidth="11.44140625" defaultRowHeight="14.4" x14ac:dyDescent="0.3"/>
  <cols>
    <col min="1" max="2" width="11.44140625" style="14"/>
    <col min="3" max="3" width="12.109375" style="14" customWidth="1"/>
    <col min="4" max="4" width="6" style="14" customWidth="1"/>
    <col min="5" max="5" width="3.44140625" style="14" customWidth="1"/>
    <col min="6" max="6" width="28.44140625" style="14" hidden="1" customWidth="1"/>
    <col min="7" max="7" width="12.88671875" style="14" hidden="1" customWidth="1"/>
    <col min="8" max="8" width="11.44140625" style="14"/>
    <col min="9" max="9" width="24.6640625" style="15" bestFit="1" customWidth="1"/>
    <col min="10" max="10" width="12.6640625" style="14" bestFit="1" customWidth="1"/>
    <col min="11" max="12" width="11.44140625" style="14"/>
    <col min="13" max="13" width="5.88671875" style="14" customWidth="1"/>
    <col min="14" max="14" width="20.109375" style="14" bestFit="1" customWidth="1"/>
    <col min="15" max="15" width="3.109375" style="14" bestFit="1" customWidth="1"/>
    <col min="16" max="16" width="3.6640625" style="14" bestFit="1" customWidth="1"/>
    <col min="17" max="17" width="3.33203125" style="14" bestFit="1" customWidth="1"/>
    <col min="18" max="18" width="3.109375" style="14" bestFit="1" customWidth="1"/>
    <col min="19" max="19" width="5.33203125" style="14" bestFit="1" customWidth="1"/>
    <col min="20" max="20" width="3.88671875" style="14" bestFit="1" customWidth="1"/>
    <col min="21" max="21" width="4.109375" style="14" bestFit="1" customWidth="1"/>
    <col min="22" max="22" width="5" style="14" bestFit="1" customWidth="1"/>
    <col min="23" max="23" width="4" style="14" bestFit="1" customWidth="1"/>
    <col min="24" max="24" width="4.33203125" style="14" bestFit="1" customWidth="1"/>
    <col min="25" max="25" width="4" style="14" bestFit="1" customWidth="1"/>
    <col min="26" max="16384" width="11.44140625" style="14"/>
  </cols>
  <sheetData>
    <row r="1" spans="1:30" x14ac:dyDescent="0.3">
      <c r="M1" s="2" t="s">
        <v>66</v>
      </c>
      <c r="N1" s="2"/>
    </row>
    <row r="2" spans="1:30" x14ac:dyDescent="0.3">
      <c r="A2" s="16" t="s">
        <v>67</v>
      </c>
      <c r="C2" s="16" t="s">
        <v>68</v>
      </c>
      <c r="D2" s="16" t="s">
        <v>69</v>
      </c>
      <c r="F2" s="17" t="s">
        <v>70</v>
      </c>
      <c r="G2" s="17"/>
      <c r="I2" s="18" cm="1">
        <f t="array" ref="I2">ROUND(DATE(An,4,MOD(234-11*MOD(An,19),30))/7,0)*7-6</f>
        <v>45767</v>
      </c>
      <c r="J2" s="17" t="s">
        <v>71</v>
      </c>
      <c r="M2" s="125" t="s">
        <v>14</v>
      </c>
      <c r="N2" s="6" t="s">
        <v>72</v>
      </c>
      <c r="O2"/>
      <c r="P2"/>
    </row>
    <row r="3" spans="1:30" x14ac:dyDescent="0.3">
      <c r="A3" s="14">
        <v>2025</v>
      </c>
      <c r="B3" s="31"/>
      <c r="C3" s="19" t="s">
        <v>51</v>
      </c>
      <c r="D3" s="20">
        <v>1</v>
      </c>
      <c r="F3" s="19" t="s">
        <v>73</v>
      </c>
      <c r="G3" s="21" t="e">
        <f>VLOOKUP(Mois_ref,Table_Mois,2,0)</f>
        <v>#NAME?</v>
      </c>
      <c r="I3" s="18">
        <f>DATE(An,1,1)</f>
        <v>45658</v>
      </c>
      <c r="J3" s="22"/>
      <c r="M3" s="126" t="s">
        <v>63</v>
      </c>
      <c r="N3" s="6" t="s">
        <v>74</v>
      </c>
      <c r="O3" s="128" t="s">
        <v>14</v>
      </c>
      <c r="P3" s="128" t="s">
        <v>63</v>
      </c>
      <c r="Q3" s="128" t="s">
        <v>64</v>
      </c>
      <c r="R3" s="137" t="s">
        <v>15</v>
      </c>
      <c r="S3" s="128" t="s">
        <v>65</v>
      </c>
      <c r="T3" s="128" t="s">
        <v>16</v>
      </c>
      <c r="U3" s="45" t="s">
        <v>17</v>
      </c>
      <c r="V3" s="129" t="s">
        <v>18</v>
      </c>
      <c r="W3" s="129" t="s">
        <v>19</v>
      </c>
      <c r="X3" s="130" t="s">
        <v>20</v>
      </c>
      <c r="Y3" s="130" t="s">
        <v>21</v>
      </c>
      <c r="AA3" s="14" t="s">
        <v>31</v>
      </c>
      <c r="AB3" s="14" t="s">
        <v>75</v>
      </c>
      <c r="AC3" s="14" t="s">
        <v>76</v>
      </c>
    </row>
    <row r="4" spans="1:30" x14ac:dyDescent="0.3">
      <c r="C4" s="19" t="s">
        <v>52</v>
      </c>
      <c r="D4" s="20">
        <v>2</v>
      </c>
      <c r="F4" s="19" t="s">
        <v>77</v>
      </c>
      <c r="G4" s="23" t="e">
        <f>DATE(An_ref,Num_Mois,1)</f>
        <v>#NAME?</v>
      </c>
      <c r="I4" s="18">
        <f>DATE(An,5,1)</f>
        <v>45778</v>
      </c>
      <c r="J4" s="22"/>
      <c r="M4" s="125" t="s">
        <v>64</v>
      </c>
      <c r="N4" s="6" t="s">
        <v>78</v>
      </c>
      <c r="O4"/>
      <c r="P4"/>
    </row>
    <row r="5" spans="1:30" x14ac:dyDescent="0.3">
      <c r="C5" s="19" t="s">
        <v>53</v>
      </c>
      <c r="D5" s="20">
        <v>3</v>
      </c>
      <c r="F5" s="19" t="s">
        <v>79</v>
      </c>
      <c r="G5" s="23" t="e">
        <f>DATE(An_ref,Num_Mois+1,1)</f>
        <v>#NAME?</v>
      </c>
      <c r="I5" s="18">
        <f>DATE(An,5,8)</f>
        <v>45785</v>
      </c>
      <c r="J5" s="22"/>
      <c r="M5" s="125" t="s">
        <v>65</v>
      </c>
      <c r="N5" s="6" t="s">
        <v>80</v>
      </c>
      <c r="O5"/>
      <c r="P5"/>
    </row>
    <row r="6" spans="1:30" x14ac:dyDescent="0.3">
      <c r="C6" s="19" t="s">
        <v>54</v>
      </c>
      <c r="D6" s="20">
        <v>4</v>
      </c>
      <c r="F6" s="19" t="s">
        <v>81</v>
      </c>
      <c r="G6" s="24" t="e">
        <f>TEXT(G4,"jjjj")</f>
        <v>#NAME?</v>
      </c>
      <c r="I6" s="18">
        <f>DATE(An,7,14)</f>
        <v>45852</v>
      </c>
      <c r="J6" s="22" t="s">
        <v>82</v>
      </c>
      <c r="M6" s="125" t="s">
        <v>16</v>
      </c>
      <c r="N6" s="6" t="s">
        <v>83</v>
      </c>
      <c r="O6"/>
      <c r="P6"/>
    </row>
    <row r="7" spans="1:30" x14ac:dyDescent="0.3">
      <c r="C7" s="19" t="s">
        <v>55</v>
      </c>
      <c r="D7" s="20">
        <v>5</v>
      </c>
      <c r="F7" s="19" t="s">
        <v>84</v>
      </c>
      <c r="G7" s="21" t="e">
        <f>G5-G4</f>
        <v>#NAME?</v>
      </c>
      <c r="I7" s="18">
        <f>DATE(An,8,15)</f>
        <v>45884</v>
      </c>
      <c r="J7" s="22"/>
      <c r="M7" s="9" t="s">
        <v>17</v>
      </c>
      <c r="N7" s="6" t="s">
        <v>85</v>
      </c>
      <c r="O7"/>
      <c r="P7"/>
    </row>
    <row r="8" spans="1:30" x14ac:dyDescent="0.3">
      <c r="C8" s="19" t="s">
        <v>56</v>
      </c>
      <c r="D8" s="20">
        <v>6</v>
      </c>
      <c r="F8" s="19" t="s">
        <v>86</v>
      </c>
      <c r="G8" s="23" t="e">
        <f>G4+NB_Jours-1</f>
        <v>#NAME?</v>
      </c>
      <c r="I8" s="18">
        <f>DATE(An,11,1)</f>
        <v>45962</v>
      </c>
      <c r="J8" s="22"/>
      <c r="M8" s="129" t="s">
        <v>18</v>
      </c>
      <c r="N8" s="6" t="s">
        <v>87</v>
      </c>
      <c r="O8"/>
      <c r="P8"/>
    </row>
    <row r="9" spans="1:30" x14ac:dyDescent="0.3">
      <c r="C9" s="19" t="s">
        <v>57</v>
      </c>
      <c r="D9" s="20">
        <v>7</v>
      </c>
      <c r="I9" s="18">
        <f>DATE(An,12,25)</f>
        <v>46016</v>
      </c>
      <c r="J9" s="22"/>
      <c r="M9" s="130" t="s">
        <v>20</v>
      </c>
      <c r="N9" s="6" t="s">
        <v>88</v>
      </c>
      <c r="O9"/>
      <c r="P9"/>
    </row>
    <row r="10" spans="1:30" x14ac:dyDescent="0.3">
      <c r="C10" s="19" t="s">
        <v>58</v>
      </c>
      <c r="D10" s="20">
        <v>8</v>
      </c>
      <c r="F10" s="19" t="s">
        <v>89</v>
      </c>
      <c r="G10" s="21">
        <f ca="1">DAY(TODAY())</f>
        <v>13</v>
      </c>
      <c r="I10" s="18">
        <f>DATE(An,11,11)</f>
        <v>45972</v>
      </c>
      <c r="J10" s="22"/>
      <c r="M10" s="130" t="s">
        <v>21</v>
      </c>
      <c r="N10" s="6" t="s">
        <v>90</v>
      </c>
      <c r="O10"/>
      <c r="P10"/>
    </row>
    <row r="11" spans="1:30" x14ac:dyDescent="0.3">
      <c r="C11" s="19" t="s">
        <v>59</v>
      </c>
      <c r="D11" s="20">
        <v>9</v>
      </c>
      <c r="F11" s="19" t="s">
        <v>91</v>
      </c>
      <c r="G11" s="21" t="e">
        <f ca="1">IF(AND(MONTH(TODAY())=Num_Mois,YEAR(TODAY())=Année),Date_jour,"")</f>
        <v>#NAME?</v>
      </c>
      <c r="I11" s="25">
        <f>I2+1</f>
        <v>45768</v>
      </c>
      <c r="J11" s="26"/>
      <c r="M11" s="136" t="s">
        <v>15</v>
      </c>
      <c r="N11" s="6" t="s">
        <v>92</v>
      </c>
      <c r="O11"/>
      <c r="P11"/>
    </row>
    <row r="12" spans="1:30" x14ac:dyDescent="0.3">
      <c r="C12" s="19" t="s">
        <v>60</v>
      </c>
      <c r="D12" s="20">
        <v>10</v>
      </c>
      <c r="I12" s="25">
        <f>I2+39</f>
        <v>45806</v>
      </c>
      <c r="J12" s="22" t="s">
        <v>93</v>
      </c>
      <c r="M12" s="127" t="s">
        <v>94</v>
      </c>
      <c r="N12" s="6" t="s">
        <v>95</v>
      </c>
      <c r="O12"/>
      <c r="P12"/>
    </row>
    <row r="13" spans="1:30" x14ac:dyDescent="0.3">
      <c r="C13" s="19" t="s">
        <v>61</v>
      </c>
      <c r="D13" s="20">
        <v>11</v>
      </c>
      <c r="I13" s="25">
        <f>I2+50</f>
        <v>45817</v>
      </c>
      <c r="J13" s="27"/>
      <c r="M13" s="129" t="s">
        <v>19</v>
      </c>
      <c r="N13" s="6" t="s">
        <v>104</v>
      </c>
      <c r="O13"/>
      <c r="P13"/>
      <c r="S13" s="160" t="s">
        <v>97</v>
      </c>
      <c r="T13" s="160"/>
    </row>
    <row r="14" spans="1:30" x14ac:dyDescent="0.3">
      <c r="C14" s="19" t="s">
        <v>62</v>
      </c>
      <c r="D14" s="20">
        <v>12</v>
      </c>
      <c r="I14" s="28"/>
      <c r="J14" s="22"/>
      <c r="M14" s="11" t="s">
        <v>108</v>
      </c>
      <c r="N14" s="6" t="s">
        <v>109</v>
      </c>
      <c r="O14"/>
      <c r="P14"/>
    </row>
    <row r="15" spans="1:30" x14ac:dyDescent="0.3">
      <c r="I15" s="28"/>
      <c r="J15" s="22"/>
      <c r="M15" s="132" t="s">
        <v>106</v>
      </c>
      <c r="N15" s="6" t="s">
        <v>107</v>
      </c>
      <c r="T15" s="159"/>
      <c r="U15" s="159"/>
      <c r="V15" s="159"/>
      <c r="W15" s="159"/>
      <c r="X15" s="159"/>
      <c r="Y15" s="159"/>
      <c r="Z15" s="159"/>
      <c r="AA15" s="159"/>
      <c r="AB15" s="159"/>
      <c r="AC15" s="159"/>
      <c r="AD15" s="159"/>
    </row>
    <row r="16" spans="1:30" ht="14.4" customHeight="1" x14ac:dyDescent="0.3">
      <c r="I16" s="28"/>
      <c r="J16" s="22"/>
      <c r="M16" s="38" t="s">
        <v>75</v>
      </c>
      <c r="N16" s="6" t="s">
        <v>96</v>
      </c>
      <c r="T16" s="159"/>
      <c r="U16" s="159"/>
      <c r="V16" s="194" t="s">
        <v>101</v>
      </c>
      <c r="W16" s="195"/>
      <c r="X16" s="195"/>
      <c r="Y16" s="195"/>
      <c r="Z16" s="195"/>
      <c r="AA16" s="195"/>
      <c r="AB16" s="195"/>
      <c r="AC16" s="196"/>
      <c r="AD16" s="159"/>
    </row>
    <row r="17" spans="5:30" ht="14.4" customHeight="1" x14ac:dyDescent="0.3">
      <c r="I17" s="28"/>
      <c r="J17" s="22" t="s">
        <v>102</v>
      </c>
      <c r="M17" s="112" t="s">
        <v>76</v>
      </c>
      <c r="N17" s="6" t="s">
        <v>98</v>
      </c>
      <c r="T17" s="159"/>
      <c r="U17" s="159"/>
      <c r="V17" s="197"/>
      <c r="W17" s="198"/>
      <c r="X17" s="198"/>
      <c r="Y17" s="198"/>
      <c r="Z17" s="198"/>
      <c r="AA17" s="198"/>
      <c r="AB17" s="198"/>
      <c r="AC17" s="199"/>
      <c r="AD17" s="159"/>
    </row>
    <row r="18" spans="5:30" ht="14.4" customHeight="1" x14ac:dyDescent="0.3">
      <c r="I18" s="28"/>
      <c r="J18" s="22"/>
      <c r="M18" s="131"/>
      <c r="N18" s="6" t="s">
        <v>99</v>
      </c>
      <c r="T18" s="159"/>
      <c r="U18" s="159"/>
      <c r="V18" s="197"/>
      <c r="W18" s="198"/>
      <c r="X18" s="198"/>
      <c r="Y18" s="198"/>
      <c r="Z18" s="198"/>
      <c r="AA18" s="198"/>
      <c r="AB18" s="198"/>
      <c r="AC18" s="199"/>
      <c r="AD18" s="159"/>
    </row>
    <row r="19" spans="5:30" ht="14.4" customHeight="1" x14ac:dyDescent="0.3">
      <c r="I19" s="28"/>
      <c r="J19" s="22"/>
      <c r="M19" s="8" t="s">
        <v>100</v>
      </c>
      <c r="N19" s="6" t="s">
        <v>35</v>
      </c>
      <c r="T19" s="159"/>
      <c r="U19" s="159"/>
      <c r="V19" s="197"/>
      <c r="W19" s="198"/>
      <c r="X19" s="198"/>
      <c r="Y19" s="198"/>
      <c r="Z19" s="198"/>
      <c r="AA19" s="198"/>
      <c r="AB19" s="198"/>
      <c r="AC19" s="199"/>
      <c r="AD19" s="159"/>
    </row>
    <row r="20" spans="5:30" x14ac:dyDescent="0.3">
      <c r="I20" s="28"/>
      <c r="J20" s="27"/>
      <c r="M20" s="113" t="s">
        <v>100</v>
      </c>
      <c r="N20" s="6" t="s">
        <v>103</v>
      </c>
      <c r="T20" s="159"/>
      <c r="U20" s="159"/>
      <c r="V20" s="197"/>
      <c r="W20" s="198"/>
      <c r="X20" s="198"/>
      <c r="Y20" s="198"/>
      <c r="Z20" s="198"/>
      <c r="AA20" s="198"/>
      <c r="AB20" s="198"/>
      <c r="AC20" s="199"/>
      <c r="AD20" s="159"/>
    </row>
    <row r="21" spans="5:30" ht="14.4" customHeight="1" x14ac:dyDescent="0.3">
      <c r="M21" s="10">
        <v>0.5</v>
      </c>
      <c r="N21" s="6" t="s">
        <v>105</v>
      </c>
      <c r="T21" s="159"/>
      <c r="U21" s="159"/>
      <c r="V21" s="197"/>
      <c r="W21" s="198"/>
      <c r="X21" s="198"/>
      <c r="Y21" s="198"/>
      <c r="Z21" s="198"/>
      <c r="AA21" s="198"/>
      <c r="AB21" s="198"/>
      <c r="AC21" s="199"/>
      <c r="AD21" s="159"/>
    </row>
    <row r="22" spans="5:30" x14ac:dyDescent="0.3">
      <c r="E22" s="29"/>
      <c r="M22" s="12" t="s">
        <v>110</v>
      </c>
      <c r="N22" s="6" t="s">
        <v>111</v>
      </c>
      <c r="T22" s="159"/>
      <c r="U22" s="159"/>
      <c r="V22" s="194" t="s">
        <v>112</v>
      </c>
      <c r="W22" s="195"/>
      <c r="X22" s="195"/>
      <c r="Y22" s="195"/>
      <c r="Z22" s="195"/>
      <c r="AA22" s="195"/>
      <c r="AB22" s="195"/>
      <c r="AC22" s="196"/>
      <c r="AD22" s="159"/>
    </row>
    <row r="23" spans="5:30" x14ac:dyDescent="0.3">
      <c r="M23" s="13">
        <v>0.5</v>
      </c>
      <c r="N23" s="6" t="s">
        <v>113</v>
      </c>
      <c r="T23" s="159"/>
      <c r="U23" s="159"/>
      <c r="V23" s="197"/>
      <c r="W23" s="198"/>
      <c r="X23" s="198"/>
      <c r="Y23" s="198"/>
      <c r="Z23" s="198"/>
      <c r="AA23" s="198"/>
      <c r="AB23" s="198"/>
      <c r="AC23" s="199"/>
      <c r="AD23" s="159"/>
    </row>
    <row r="24" spans="5:30" x14ac:dyDescent="0.3">
      <c r="T24" s="159"/>
      <c r="U24" s="159"/>
      <c r="V24" s="197"/>
      <c r="W24" s="198"/>
      <c r="X24" s="198"/>
      <c r="Y24" s="198"/>
      <c r="Z24" s="198"/>
      <c r="AA24" s="198"/>
      <c r="AB24" s="198"/>
      <c r="AC24" s="199"/>
      <c r="AD24" s="159"/>
    </row>
    <row r="25" spans="5:30" x14ac:dyDescent="0.3">
      <c r="M25" s="14" t="s">
        <v>120</v>
      </c>
      <c r="N25" s="14">
        <v>0.125</v>
      </c>
      <c r="T25" s="159"/>
      <c r="U25" s="159"/>
      <c r="V25" s="197"/>
      <c r="W25" s="198"/>
      <c r="X25" s="198"/>
      <c r="Y25" s="198"/>
      <c r="Z25" s="198"/>
      <c r="AA25" s="198"/>
      <c r="AB25" s="198"/>
      <c r="AC25" s="199"/>
      <c r="AD25" s="159"/>
    </row>
    <row r="26" spans="5:30" x14ac:dyDescent="0.3">
      <c r="T26" s="159"/>
      <c r="U26" s="159"/>
      <c r="V26" s="197"/>
      <c r="W26" s="198"/>
      <c r="X26" s="198"/>
      <c r="Y26" s="198"/>
      <c r="Z26" s="198"/>
      <c r="AA26" s="198"/>
      <c r="AB26" s="198"/>
      <c r="AC26" s="199"/>
      <c r="AD26" s="159"/>
    </row>
    <row r="27" spans="5:30" x14ac:dyDescent="0.3">
      <c r="T27" s="159"/>
      <c r="U27" s="159"/>
      <c r="V27" s="200"/>
      <c r="W27" s="201"/>
      <c r="X27" s="201"/>
      <c r="Y27" s="201"/>
      <c r="Z27" s="201"/>
      <c r="AA27" s="201"/>
      <c r="AB27" s="201"/>
      <c r="AC27" s="202"/>
      <c r="AD27" s="159"/>
    </row>
    <row r="28" spans="5:30" x14ac:dyDescent="0.3">
      <c r="T28" s="159"/>
      <c r="U28" s="159"/>
      <c r="V28" s="159"/>
      <c r="W28" s="159"/>
      <c r="X28" s="159"/>
      <c r="Y28" s="159"/>
      <c r="Z28" s="159"/>
      <c r="AA28" s="159"/>
      <c r="AB28" s="159"/>
      <c r="AC28" s="159"/>
      <c r="AD28" s="159"/>
    </row>
  </sheetData>
  <mergeCells count="2">
    <mergeCell ref="V16:AC21"/>
    <mergeCell ref="V22:AC27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C5352C-FD00-43ED-B9E9-BC4DC0E0466D}">
  <sheetPr codeName="Feuil1">
    <pageSetUpPr fitToPage="1"/>
  </sheetPr>
  <dimension ref="A1:AY3446"/>
  <sheetViews>
    <sheetView zoomScale="115" zoomScaleNormal="115" workbookViewId="0">
      <pane ySplit="1" topLeftCell="A18" activePane="bottomLeft" state="frozen"/>
      <selection pane="bottomLeft" activeCell="A4" sqref="A4:A45"/>
    </sheetView>
  </sheetViews>
  <sheetFormatPr baseColWidth="10" defaultColWidth="11.5546875" defaultRowHeight="12.6" x14ac:dyDescent="0.2"/>
  <cols>
    <col min="1" max="1" width="24.5546875" style="2" customWidth="1"/>
    <col min="2" max="5" width="9.88671875" style="2" customWidth="1"/>
    <col min="6" max="9" width="9.88671875" style="4" customWidth="1"/>
    <col min="10" max="11" width="9.88671875" style="2" customWidth="1"/>
    <col min="12" max="12" width="8.109375" style="2" bestFit="1" customWidth="1"/>
    <col min="13" max="13" width="3.44140625" style="2" bestFit="1" customWidth="1"/>
    <col min="14" max="14" width="6.44140625" style="2" bestFit="1" customWidth="1"/>
    <col min="15" max="15" width="5.44140625" style="2" bestFit="1" customWidth="1"/>
    <col min="16" max="16" width="5.44140625" style="2" customWidth="1"/>
    <col min="17" max="20" width="3.6640625" style="2" customWidth="1"/>
    <col min="21" max="21" width="5.44140625" style="165" bestFit="1" customWidth="1"/>
    <col min="22" max="31" width="4" style="2" bestFit="1" customWidth="1"/>
    <col min="32" max="51" width="4.6640625" style="2" bestFit="1" customWidth="1"/>
    <col min="52" max="16384" width="11.5546875" style="2"/>
  </cols>
  <sheetData>
    <row r="1" spans="1:51" x14ac:dyDescent="0.2">
      <c r="A1" s="32" t="s">
        <v>114</v>
      </c>
      <c r="B1" s="2">
        <v>1</v>
      </c>
      <c r="C1" s="2">
        <v>1</v>
      </c>
      <c r="D1" s="2">
        <v>2</v>
      </c>
      <c r="E1" s="2">
        <v>2</v>
      </c>
      <c r="F1" s="2">
        <v>3</v>
      </c>
      <c r="G1" s="2">
        <v>3</v>
      </c>
      <c r="H1" s="2">
        <v>4</v>
      </c>
      <c r="I1" s="2">
        <v>4</v>
      </c>
      <c r="J1" s="2">
        <v>5</v>
      </c>
      <c r="K1" s="2">
        <v>5</v>
      </c>
    </row>
    <row r="2" spans="1:51" x14ac:dyDescent="0.2">
      <c r="A2" s="32" t="s">
        <v>115</v>
      </c>
      <c r="B2" s="2">
        <v>1</v>
      </c>
      <c r="C2" s="2">
        <v>2</v>
      </c>
      <c r="D2" s="2">
        <v>3</v>
      </c>
      <c r="E2" s="2">
        <v>4</v>
      </c>
      <c r="F2" s="2">
        <v>5</v>
      </c>
      <c r="G2" s="2">
        <v>6</v>
      </c>
      <c r="H2" s="2">
        <v>7</v>
      </c>
      <c r="I2" s="2">
        <v>8</v>
      </c>
      <c r="J2" s="2">
        <v>9</v>
      </c>
      <c r="K2" s="2">
        <v>10</v>
      </c>
      <c r="L2" s="2" t="s">
        <v>8</v>
      </c>
      <c r="M2" s="2" t="s">
        <v>8</v>
      </c>
      <c r="O2" s="2" t="s">
        <v>116</v>
      </c>
      <c r="Q2" s="2" t="s">
        <v>117</v>
      </c>
      <c r="V2" s="2">
        <v>1</v>
      </c>
      <c r="W2" s="2">
        <v>2</v>
      </c>
      <c r="X2" s="2">
        <v>3</v>
      </c>
      <c r="Y2" s="2">
        <v>4</v>
      </c>
      <c r="Z2" s="2">
        <v>5</v>
      </c>
      <c r="AA2" s="2">
        <v>6</v>
      </c>
      <c r="AB2" s="2">
        <v>7</v>
      </c>
      <c r="AC2" s="2">
        <v>8</v>
      </c>
      <c r="AD2" s="2">
        <v>9</v>
      </c>
      <c r="AE2" s="2">
        <v>10</v>
      </c>
      <c r="AF2" s="2">
        <v>1</v>
      </c>
      <c r="AG2" s="2">
        <v>2</v>
      </c>
      <c r="AH2" s="2">
        <v>3</v>
      </c>
      <c r="AI2" s="2">
        <v>4</v>
      </c>
      <c r="AJ2" s="2">
        <v>5</v>
      </c>
      <c r="AK2" s="2">
        <v>6</v>
      </c>
      <c r="AL2" s="2">
        <v>7</v>
      </c>
      <c r="AM2" s="2">
        <v>8</v>
      </c>
      <c r="AN2" s="2">
        <v>9</v>
      </c>
      <c r="AO2" s="2">
        <v>10</v>
      </c>
      <c r="AP2" s="2">
        <v>11</v>
      </c>
      <c r="AQ2" s="2">
        <v>12</v>
      </c>
      <c r="AR2" s="2">
        <v>13</v>
      </c>
      <c r="AS2" s="2">
        <v>14</v>
      </c>
      <c r="AT2" s="2">
        <v>15</v>
      </c>
      <c r="AU2" s="2">
        <v>16</v>
      </c>
      <c r="AV2" s="2">
        <v>17</v>
      </c>
      <c r="AW2" s="2">
        <v>18</v>
      </c>
      <c r="AX2" s="2">
        <v>19</v>
      </c>
      <c r="AY2" s="2">
        <v>20</v>
      </c>
    </row>
    <row r="3" spans="1:51" hidden="1" x14ac:dyDescent="0.2">
      <c r="A3" s="1"/>
      <c r="B3" s="30">
        <f t="shared" ref="B3:K3" si="0">DATE(YEAR($A$3),MONTH($A$3),B1)</f>
        <v>1</v>
      </c>
      <c r="C3" s="30">
        <f t="shared" si="0"/>
        <v>1</v>
      </c>
      <c r="D3" s="30">
        <f t="shared" si="0"/>
        <v>2</v>
      </c>
      <c r="E3" s="30">
        <f t="shared" si="0"/>
        <v>2</v>
      </c>
      <c r="F3" s="30">
        <f t="shared" si="0"/>
        <v>3</v>
      </c>
      <c r="G3" s="30">
        <f t="shared" si="0"/>
        <v>3</v>
      </c>
      <c r="H3" s="30">
        <f t="shared" si="0"/>
        <v>4</v>
      </c>
      <c r="I3" s="30">
        <f t="shared" si="0"/>
        <v>4</v>
      </c>
      <c r="J3" s="30">
        <f t="shared" si="0"/>
        <v>5</v>
      </c>
      <c r="K3" s="30">
        <f t="shared" si="0"/>
        <v>5</v>
      </c>
      <c r="O3" s="2" t="s">
        <v>117</v>
      </c>
    </row>
    <row r="4" spans="1:51" x14ac:dyDescent="0.2">
      <c r="A4" s="40" t="s">
        <v>135</v>
      </c>
      <c r="B4" s="41" t="s">
        <v>26</v>
      </c>
      <c r="C4" s="41" t="s">
        <v>27</v>
      </c>
      <c r="D4" s="41" t="s">
        <v>26</v>
      </c>
      <c r="E4" s="41" t="s">
        <v>27</v>
      </c>
      <c r="F4" s="41" t="s">
        <v>26</v>
      </c>
      <c r="G4" s="41" t="s">
        <v>27</v>
      </c>
      <c r="H4" s="41" t="s">
        <v>26</v>
      </c>
      <c r="I4" s="41" t="s">
        <v>27</v>
      </c>
      <c r="J4" s="41" t="s">
        <v>26</v>
      </c>
      <c r="K4" s="38"/>
      <c r="L4" s="2" t="str">
        <f t="shared" ref="L4:L45" si="1">M4&amp;" "&amp;O4</f>
        <v xml:space="preserve">EV </v>
      </c>
      <c r="M4" s="2" t="s">
        <v>27</v>
      </c>
      <c r="N4" s="164">
        <f t="shared" ref="N4:N23" si="2">SUMIFS($V4:$AE4, $B4:$K4, M4 &amp; "*")</f>
        <v>1.3750000000000002</v>
      </c>
      <c r="O4" s="164"/>
      <c r="P4" s="164" t="str">
        <f>IF(O4&lt;&gt;"",SUMIFS($V4:$AE4, $B4:$K4, O4 &amp; "*"),"")</f>
        <v/>
      </c>
      <c r="U4" s="166">
        <f>SUM(V4:AE4)</f>
        <v>1.3750000000000002</v>
      </c>
      <c r="V4" s="162">
        <f>IFERROR(AG4-AF4,0)</f>
        <v>0.15972222222222227</v>
      </c>
      <c r="W4" s="162">
        <f>IFERROR(AI4-AH4,0)</f>
        <v>0.14583333333333337</v>
      </c>
      <c r="X4" s="162">
        <f>IFERROR(AK4-AJ4,0)</f>
        <v>0.15972222222222227</v>
      </c>
      <c r="Y4" s="162">
        <f>IFERROR(AM4-AL4,0)</f>
        <v>0.14583333333333337</v>
      </c>
      <c r="Z4" s="162">
        <f>IFERROR(AO4-AN4,0)</f>
        <v>0.15972222222222227</v>
      </c>
      <c r="AA4" s="162">
        <f>IFERROR(AQ4-AP4,0)</f>
        <v>0.14583333333333337</v>
      </c>
      <c r="AB4" s="162">
        <f>IFERROR(AS4-AR4,0)</f>
        <v>0.15972222222222227</v>
      </c>
      <c r="AC4" s="162">
        <f>IFERROR(AU4-AT4,0)</f>
        <v>0.13888888888888884</v>
      </c>
      <c r="AD4" s="162">
        <f>IFERROR(AW4-AV4,0)</f>
        <v>0.15972222222222227</v>
      </c>
      <c r="AE4" s="162">
        <f>IFERROR(AY4-AX4,0)</f>
        <v>0</v>
      </c>
      <c r="AF4" s="162">
        <v>0.36458333333333331</v>
      </c>
      <c r="AG4" s="162">
        <v>0.52430555555555558</v>
      </c>
      <c r="AH4" s="162">
        <v>0.5625</v>
      </c>
      <c r="AI4" s="162">
        <v>0.70833333333333337</v>
      </c>
      <c r="AJ4" s="162">
        <v>0.36458333333333331</v>
      </c>
      <c r="AK4" s="162">
        <v>0.52430555555555558</v>
      </c>
      <c r="AL4" s="162">
        <v>0.5625</v>
      </c>
      <c r="AM4" s="162">
        <v>0.70833333333333337</v>
      </c>
      <c r="AN4" s="162">
        <v>0.36458333333333331</v>
      </c>
      <c r="AO4" s="162">
        <v>0.52430555555555558</v>
      </c>
      <c r="AP4" s="162">
        <v>0.5625</v>
      </c>
      <c r="AQ4" s="162">
        <v>0.70833333333333337</v>
      </c>
      <c r="AR4" s="162">
        <v>0.36458333333333331</v>
      </c>
      <c r="AS4" s="162">
        <v>0.52430555555555558</v>
      </c>
      <c r="AT4" s="162">
        <v>0.5625</v>
      </c>
      <c r="AU4" s="162">
        <v>0.70138888888888884</v>
      </c>
      <c r="AV4" s="162">
        <v>0.36458333333333331</v>
      </c>
      <c r="AW4" s="162">
        <v>0.52430555555555558</v>
      </c>
      <c r="AX4" s="162"/>
      <c r="AY4" s="162"/>
    </row>
    <row r="5" spans="1:51" x14ac:dyDescent="0.2">
      <c r="A5" s="40" t="s">
        <v>136</v>
      </c>
      <c r="B5" s="7" t="s">
        <v>28</v>
      </c>
      <c r="C5" s="7" t="s">
        <v>29</v>
      </c>
      <c r="D5" s="7" t="s">
        <v>28</v>
      </c>
      <c r="E5" s="7" t="s">
        <v>29</v>
      </c>
      <c r="F5" s="7"/>
      <c r="G5" s="7"/>
      <c r="H5" s="7" t="s">
        <v>28</v>
      </c>
      <c r="I5" s="7" t="s">
        <v>29</v>
      </c>
      <c r="J5" s="7"/>
      <c r="K5" s="38"/>
      <c r="L5" s="2" t="str">
        <f t="shared" si="1"/>
        <v xml:space="preserve">STI </v>
      </c>
      <c r="M5" s="2" t="s">
        <v>29</v>
      </c>
      <c r="N5" s="164">
        <f t="shared" si="2"/>
        <v>0.90972222222222232</v>
      </c>
      <c r="P5" s="164" t="str">
        <f t="shared" ref="P5:P45" si="3">IF(O5&lt;&gt;"",SUMIFS($V5:$AE5, $B5:$K5, O5 &amp; "*"),"")</f>
        <v/>
      </c>
      <c r="U5" s="166">
        <f t="shared" ref="U5:U49" si="4">SUM(V5:AE5)</f>
        <v>0.90972222222222232</v>
      </c>
      <c r="V5" s="162">
        <f t="shared" ref="V5:V49" si="5">IFERROR(AG5-AF5,0)</f>
        <v>0.15972222222222227</v>
      </c>
      <c r="W5" s="162">
        <f t="shared" ref="W5:W49" si="6">IFERROR(AI5-AH5,0)</f>
        <v>0.14583333333333337</v>
      </c>
      <c r="X5" s="162">
        <f t="shared" ref="X5:X49" si="7">IFERROR(AK5-AJ5,0)</f>
        <v>0.15972222222222227</v>
      </c>
      <c r="Y5" s="162">
        <f t="shared" ref="Y5:Y49" si="8">IFERROR(AM5-AL5,0)</f>
        <v>0.14583333333333337</v>
      </c>
      <c r="Z5" s="162">
        <f t="shared" ref="Z5:Z49" si="9">IFERROR(AO5-AN5,0)</f>
        <v>0</v>
      </c>
      <c r="AA5" s="162">
        <f t="shared" ref="AA5:AA49" si="10">IFERROR(AQ5-AP5,0)</f>
        <v>0</v>
      </c>
      <c r="AB5" s="162">
        <f t="shared" ref="AB5:AB49" si="11">IFERROR(AS5-AR5,0)</f>
        <v>0.15972222222222227</v>
      </c>
      <c r="AC5" s="162">
        <f t="shared" ref="AC5:AC49" si="12">IFERROR(AU5-AT5,0)</f>
        <v>0.13888888888888884</v>
      </c>
      <c r="AD5" s="162">
        <f t="shared" ref="AD5:AD49" si="13">IFERROR(AW5-AV5,0)</f>
        <v>0</v>
      </c>
      <c r="AE5" s="162">
        <f t="shared" ref="AE5:AE49" si="14">IFERROR(AY5-AX5,0)</f>
        <v>0</v>
      </c>
      <c r="AF5" s="162">
        <v>0.36458333333333331</v>
      </c>
      <c r="AG5" s="162">
        <v>0.52430555555555558</v>
      </c>
      <c r="AH5" s="162">
        <v>0.5625</v>
      </c>
      <c r="AI5" s="162">
        <v>0.70833333333333337</v>
      </c>
      <c r="AJ5" s="162">
        <v>0.36458333333333331</v>
      </c>
      <c r="AK5" s="162">
        <v>0.52430555555555558</v>
      </c>
      <c r="AL5" s="162">
        <v>0.5625</v>
      </c>
      <c r="AM5" s="162">
        <v>0.70833333333333337</v>
      </c>
      <c r="AN5" s="162" t="s">
        <v>133</v>
      </c>
      <c r="AO5" s="162" t="s">
        <v>133</v>
      </c>
      <c r="AP5" s="162" t="s">
        <v>133</v>
      </c>
      <c r="AQ5" s="162" t="s">
        <v>133</v>
      </c>
      <c r="AR5" s="162">
        <v>0.36458333333333331</v>
      </c>
      <c r="AS5" s="162">
        <v>0.52430555555555558</v>
      </c>
      <c r="AT5" s="162">
        <v>0.5625</v>
      </c>
      <c r="AU5" s="162">
        <v>0.70138888888888884</v>
      </c>
      <c r="AV5" s="162" t="s">
        <v>133</v>
      </c>
      <c r="AW5" s="162" t="s">
        <v>133</v>
      </c>
      <c r="AX5" s="162"/>
      <c r="AY5" s="162"/>
    </row>
    <row r="6" spans="1:51" x14ac:dyDescent="0.2">
      <c r="A6" s="40" t="s">
        <v>137</v>
      </c>
      <c r="B6" s="7" t="s">
        <v>30</v>
      </c>
      <c r="C6" s="7" t="s">
        <v>31</v>
      </c>
      <c r="D6" s="7" t="s">
        <v>30</v>
      </c>
      <c r="E6" s="7" t="s">
        <v>31</v>
      </c>
      <c r="F6" s="7" t="s">
        <v>30</v>
      </c>
      <c r="G6" s="7" t="s">
        <v>31</v>
      </c>
      <c r="H6" s="7" t="s">
        <v>30</v>
      </c>
      <c r="I6" s="7" t="s">
        <v>31</v>
      </c>
      <c r="J6" s="7"/>
      <c r="K6" s="38"/>
      <c r="L6" s="2" t="str">
        <f t="shared" si="1"/>
        <v>R STI</v>
      </c>
      <c r="M6" s="2" t="s">
        <v>31</v>
      </c>
      <c r="N6" s="164">
        <f t="shared" si="2"/>
        <v>0.5</v>
      </c>
      <c r="O6" s="2" t="s">
        <v>29</v>
      </c>
      <c r="P6" s="164">
        <f t="shared" si="3"/>
        <v>0.375</v>
      </c>
      <c r="U6" s="166">
        <f t="shared" si="4"/>
        <v>0.875</v>
      </c>
      <c r="V6" s="162">
        <f t="shared" si="5"/>
        <v>9.375E-2</v>
      </c>
      <c r="W6" s="162">
        <f t="shared" si="6"/>
        <v>0.125</v>
      </c>
      <c r="X6" s="162">
        <f t="shared" si="7"/>
        <v>9.375E-2</v>
      </c>
      <c r="Y6" s="162">
        <f t="shared" si="8"/>
        <v>0.125</v>
      </c>
      <c r="Z6" s="162">
        <f t="shared" si="9"/>
        <v>9.375E-2</v>
      </c>
      <c r="AA6" s="162">
        <f t="shared" si="10"/>
        <v>0.125</v>
      </c>
      <c r="AB6" s="162">
        <f t="shared" si="11"/>
        <v>9.375E-2</v>
      </c>
      <c r="AC6" s="162">
        <f t="shared" si="12"/>
        <v>0.125</v>
      </c>
      <c r="AD6" s="162">
        <f t="shared" si="13"/>
        <v>0</v>
      </c>
      <c r="AE6" s="162">
        <f t="shared" si="14"/>
        <v>0</v>
      </c>
      <c r="AF6" s="162">
        <v>0.36458333333333331</v>
      </c>
      <c r="AG6" s="162">
        <v>0.45833333333333331</v>
      </c>
      <c r="AH6" s="162">
        <v>0.52083333333333337</v>
      </c>
      <c r="AI6" s="162">
        <v>0.64583333333333337</v>
      </c>
      <c r="AJ6" s="162">
        <v>0.36458333333333331</v>
      </c>
      <c r="AK6" s="162">
        <v>0.45833333333333331</v>
      </c>
      <c r="AL6" s="162">
        <v>0.52083333333333337</v>
      </c>
      <c r="AM6" s="162">
        <v>0.64583333333333337</v>
      </c>
      <c r="AN6" s="162">
        <v>0.36458333333333331</v>
      </c>
      <c r="AO6" s="162">
        <v>0.45833333333333331</v>
      </c>
      <c r="AP6" s="162">
        <v>0.52083333333333337</v>
      </c>
      <c r="AQ6" s="162">
        <v>0.64583333333333337</v>
      </c>
      <c r="AR6" s="162">
        <v>0.36458333333333331</v>
      </c>
      <c r="AS6" s="162">
        <v>0.45833333333333331</v>
      </c>
      <c r="AT6" s="162">
        <v>0.52083333333333337</v>
      </c>
      <c r="AU6" s="162">
        <v>0.64583333333333337</v>
      </c>
      <c r="AV6" s="162" t="s">
        <v>133</v>
      </c>
      <c r="AW6" s="162" t="s">
        <v>133</v>
      </c>
      <c r="AX6" s="162"/>
      <c r="AY6" s="162"/>
    </row>
    <row r="7" spans="1:51" s="3" customFormat="1" x14ac:dyDescent="0.2">
      <c r="A7" s="40" t="s">
        <v>138</v>
      </c>
      <c r="B7" s="7" t="s">
        <v>32</v>
      </c>
      <c r="C7" s="7" t="s">
        <v>33</v>
      </c>
      <c r="D7" s="7" t="s">
        <v>34</v>
      </c>
      <c r="E7" s="7" t="s">
        <v>35</v>
      </c>
      <c r="F7" s="7"/>
      <c r="G7" s="7"/>
      <c r="H7" s="7" t="s">
        <v>34</v>
      </c>
      <c r="I7" s="7" t="s">
        <v>33</v>
      </c>
      <c r="J7" s="7" t="s">
        <v>35</v>
      </c>
      <c r="K7" s="38"/>
      <c r="L7" s="2" t="str">
        <f t="shared" si="1"/>
        <v>EL PA</v>
      </c>
      <c r="M7" s="2" t="s">
        <v>35</v>
      </c>
      <c r="N7" s="164">
        <f t="shared" si="2"/>
        <v>0.62500000000000022</v>
      </c>
      <c r="O7" s="2" t="s">
        <v>33</v>
      </c>
      <c r="P7" s="164">
        <f t="shared" si="3"/>
        <v>0.44444444444444448</v>
      </c>
      <c r="Q7" s="2"/>
      <c r="R7" s="2"/>
      <c r="S7" s="2"/>
      <c r="T7" s="2"/>
      <c r="U7" s="166">
        <f t="shared" si="4"/>
        <v>1.0694444444444446</v>
      </c>
      <c r="V7" s="162">
        <f t="shared" si="5"/>
        <v>0.15972222222222227</v>
      </c>
      <c r="W7" s="162">
        <f t="shared" si="6"/>
        <v>0.14583333333333337</v>
      </c>
      <c r="X7" s="162">
        <f t="shared" si="7"/>
        <v>0.15972222222222227</v>
      </c>
      <c r="Y7" s="162">
        <f t="shared" si="8"/>
        <v>0.14583333333333337</v>
      </c>
      <c r="Z7" s="162">
        <f t="shared" si="9"/>
        <v>0</v>
      </c>
      <c r="AA7" s="162">
        <f t="shared" si="10"/>
        <v>0</v>
      </c>
      <c r="AB7" s="162">
        <f t="shared" si="11"/>
        <v>0.15972222222222227</v>
      </c>
      <c r="AC7" s="162">
        <f t="shared" si="12"/>
        <v>0.13888888888888884</v>
      </c>
      <c r="AD7" s="162">
        <f t="shared" si="13"/>
        <v>0.15972222222222227</v>
      </c>
      <c r="AE7" s="162">
        <f t="shared" si="14"/>
        <v>0</v>
      </c>
      <c r="AF7" s="163">
        <v>0.36458333333333331</v>
      </c>
      <c r="AG7" s="163">
        <v>0.52430555555555558</v>
      </c>
      <c r="AH7" s="163">
        <v>0.5625</v>
      </c>
      <c r="AI7" s="163">
        <v>0.70833333333333337</v>
      </c>
      <c r="AJ7" s="163">
        <v>0.36458333333333331</v>
      </c>
      <c r="AK7" s="163">
        <v>0.52430555555555558</v>
      </c>
      <c r="AL7" s="163">
        <v>0.5625</v>
      </c>
      <c r="AM7" s="163">
        <v>0.70833333333333337</v>
      </c>
      <c r="AN7" s="163" t="s">
        <v>133</v>
      </c>
      <c r="AO7" s="163" t="s">
        <v>133</v>
      </c>
      <c r="AP7" s="163" t="s">
        <v>133</v>
      </c>
      <c r="AQ7" s="163" t="s">
        <v>133</v>
      </c>
      <c r="AR7" s="163">
        <v>0.36458333333333331</v>
      </c>
      <c r="AS7" s="163">
        <v>0.52430555555555558</v>
      </c>
      <c r="AT7" s="163">
        <v>0.5625</v>
      </c>
      <c r="AU7" s="163">
        <v>0.70138888888888884</v>
      </c>
      <c r="AV7" s="163">
        <v>0.36458333333333331</v>
      </c>
      <c r="AW7" s="163">
        <v>0.52430555555555558</v>
      </c>
      <c r="AX7" s="163"/>
      <c r="AY7" s="163"/>
    </row>
    <row r="8" spans="1:51" x14ac:dyDescent="0.2">
      <c r="A8" s="40" t="s">
        <v>139</v>
      </c>
      <c r="B8" s="41" t="s">
        <v>32</v>
      </c>
      <c r="C8" s="41"/>
      <c r="D8" s="41" t="s">
        <v>34</v>
      </c>
      <c r="E8" s="41"/>
      <c r="F8" s="158" t="s">
        <v>118</v>
      </c>
      <c r="G8" s="41" t="s">
        <v>35</v>
      </c>
      <c r="H8" s="158" t="s">
        <v>118</v>
      </c>
      <c r="I8" s="41" t="s">
        <v>35</v>
      </c>
      <c r="J8" s="41" t="s">
        <v>32</v>
      </c>
      <c r="K8" s="38"/>
      <c r="L8" s="2" t="str">
        <f t="shared" si="1"/>
        <v>EL PA</v>
      </c>
      <c r="M8" s="2" t="s">
        <v>35</v>
      </c>
      <c r="N8" s="164">
        <f t="shared" si="2"/>
        <v>0.44444444444444448</v>
      </c>
      <c r="O8" s="2" t="s">
        <v>33</v>
      </c>
      <c r="P8" s="164">
        <f t="shared" si="3"/>
        <v>0.31944444444444453</v>
      </c>
      <c r="U8" s="166">
        <f t="shared" si="4"/>
        <v>1.3750000000000002</v>
      </c>
      <c r="V8" s="162">
        <f t="shared" si="5"/>
        <v>0.15972222222222227</v>
      </c>
      <c r="W8" s="162">
        <f t="shared" si="6"/>
        <v>0.14583333333333337</v>
      </c>
      <c r="X8" s="162">
        <f t="shared" si="7"/>
        <v>0.15972222222222227</v>
      </c>
      <c r="Y8" s="162">
        <f t="shared" si="8"/>
        <v>0.14583333333333337</v>
      </c>
      <c r="Z8" s="162">
        <f t="shared" si="9"/>
        <v>0.15972222222222227</v>
      </c>
      <c r="AA8" s="162">
        <f t="shared" si="10"/>
        <v>0.14583333333333337</v>
      </c>
      <c r="AB8" s="162">
        <f t="shared" si="11"/>
        <v>0.15972222222222227</v>
      </c>
      <c r="AC8" s="162">
        <f t="shared" si="12"/>
        <v>0.13888888888888884</v>
      </c>
      <c r="AD8" s="162">
        <f t="shared" si="13"/>
        <v>0.15972222222222227</v>
      </c>
      <c r="AE8" s="162">
        <f t="shared" si="14"/>
        <v>0</v>
      </c>
      <c r="AF8" s="162">
        <v>0.36458333333333331</v>
      </c>
      <c r="AG8" s="162">
        <v>0.52430555555555558</v>
      </c>
      <c r="AH8" s="162">
        <v>0.5625</v>
      </c>
      <c r="AI8" s="162">
        <v>0.70833333333333337</v>
      </c>
      <c r="AJ8" s="162">
        <v>0.36458333333333331</v>
      </c>
      <c r="AK8" s="162">
        <v>0.52430555555555558</v>
      </c>
      <c r="AL8" s="162">
        <v>0.5625</v>
      </c>
      <c r="AM8" s="162">
        <v>0.70833333333333337</v>
      </c>
      <c r="AN8" s="162">
        <v>0.36458333333333331</v>
      </c>
      <c r="AO8" s="162">
        <v>0.52430555555555558</v>
      </c>
      <c r="AP8" s="162">
        <v>0.5625</v>
      </c>
      <c r="AQ8" s="162">
        <v>0.70833333333333337</v>
      </c>
      <c r="AR8" s="162">
        <v>0.36458333333333331</v>
      </c>
      <c r="AS8" s="162">
        <v>0.52430555555555558</v>
      </c>
      <c r="AT8" s="162">
        <v>0.5625</v>
      </c>
      <c r="AU8" s="162">
        <v>0.70138888888888884</v>
      </c>
      <c r="AV8" s="162">
        <v>0.36458333333333331</v>
      </c>
      <c r="AW8" s="162">
        <v>0.52430555555555558</v>
      </c>
      <c r="AX8" s="162"/>
      <c r="AY8" s="162"/>
    </row>
    <row r="9" spans="1:51" x14ac:dyDescent="0.2">
      <c r="A9" s="40" t="s">
        <v>140</v>
      </c>
      <c r="B9" s="7" t="s">
        <v>28</v>
      </c>
      <c r="C9" s="7" t="s">
        <v>29</v>
      </c>
      <c r="D9" s="7" t="s">
        <v>28</v>
      </c>
      <c r="E9" s="7" t="s">
        <v>29</v>
      </c>
      <c r="F9" s="7" t="s">
        <v>28</v>
      </c>
      <c r="G9" s="7" t="s">
        <v>29</v>
      </c>
      <c r="H9" s="7" t="s">
        <v>28</v>
      </c>
      <c r="I9" s="7" t="s">
        <v>29</v>
      </c>
      <c r="J9" s="7" t="s">
        <v>29</v>
      </c>
      <c r="K9" s="38"/>
      <c r="L9" s="2" t="str">
        <f t="shared" si="1"/>
        <v xml:space="preserve">STI </v>
      </c>
      <c r="M9" s="2" t="s">
        <v>29</v>
      </c>
      <c r="N9" s="164">
        <f t="shared" si="2"/>
        <v>0.29166666666666674</v>
      </c>
      <c r="P9" s="164" t="str">
        <f t="shared" si="3"/>
        <v/>
      </c>
      <c r="U9" s="166">
        <f t="shared" si="4"/>
        <v>0.29166666666666674</v>
      </c>
      <c r="V9" s="162">
        <f t="shared" si="5"/>
        <v>0</v>
      </c>
      <c r="W9" s="162">
        <f t="shared" si="6"/>
        <v>0.14583333333333337</v>
      </c>
      <c r="X9" s="162">
        <f t="shared" si="7"/>
        <v>0</v>
      </c>
      <c r="Y9" s="162">
        <f t="shared" si="8"/>
        <v>0</v>
      </c>
      <c r="Z9" s="162">
        <f t="shared" si="9"/>
        <v>0</v>
      </c>
      <c r="AA9" s="162">
        <f t="shared" si="10"/>
        <v>0.14583333333333337</v>
      </c>
      <c r="AB9" s="162">
        <f t="shared" si="11"/>
        <v>0</v>
      </c>
      <c r="AC9" s="162">
        <f t="shared" si="12"/>
        <v>0</v>
      </c>
      <c r="AD9" s="162">
        <f t="shared" si="13"/>
        <v>0</v>
      </c>
      <c r="AE9" s="162">
        <f t="shared" si="14"/>
        <v>0</v>
      </c>
      <c r="AF9" s="162" t="s">
        <v>133</v>
      </c>
      <c r="AG9" s="162" t="s">
        <v>133</v>
      </c>
      <c r="AH9" s="162">
        <v>0.5625</v>
      </c>
      <c r="AI9" s="162">
        <v>0.70833333333333337</v>
      </c>
      <c r="AJ9" s="162" t="s">
        <v>133</v>
      </c>
      <c r="AK9" s="162" t="s">
        <v>133</v>
      </c>
      <c r="AL9" s="162" t="s">
        <v>133</v>
      </c>
      <c r="AM9" s="162" t="s">
        <v>133</v>
      </c>
      <c r="AN9" s="162" t="s">
        <v>133</v>
      </c>
      <c r="AO9" s="162" t="s">
        <v>133</v>
      </c>
      <c r="AP9" s="162">
        <v>0.5625</v>
      </c>
      <c r="AQ9" s="162">
        <v>0.70833333333333337</v>
      </c>
      <c r="AR9" s="162" t="s">
        <v>133</v>
      </c>
      <c r="AS9" s="162" t="s">
        <v>133</v>
      </c>
      <c r="AT9" s="162" t="s">
        <v>133</v>
      </c>
      <c r="AU9" s="162" t="s">
        <v>133</v>
      </c>
      <c r="AV9" s="162" t="s">
        <v>133</v>
      </c>
      <c r="AW9" s="162" t="s">
        <v>133</v>
      </c>
      <c r="AX9" s="162"/>
      <c r="AY9" s="162"/>
    </row>
    <row r="10" spans="1:51" x14ac:dyDescent="0.2">
      <c r="A10" s="40" t="s">
        <v>141</v>
      </c>
      <c r="B10" s="7" t="s">
        <v>26</v>
      </c>
      <c r="C10" s="7" t="s">
        <v>27</v>
      </c>
      <c r="D10" s="7" t="s">
        <v>26</v>
      </c>
      <c r="E10" s="7" t="s">
        <v>27</v>
      </c>
      <c r="F10" s="7" t="s">
        <v>26</v>
      </c>
      <c r="G10" s="7" t="s">
        <v>27</v>
      </c>
      <c r="H10" s="7" t="s">
        <v>26</v>
      </c>
      <c r="I10" s="7" t="s">
        <v>27</v>
      </c>
      <c r="J10" s="7" t="s">
        <v>27</v>
      </c>
      <c r="K10" s="38"/>
      <c r="L10" s="2" t="str">
        <f t="shared" si="1"/>
        <v xml:space="preserve">EV </v>
      </c>
      <c r="M10" s="2" t="s">
        <v>27</v>
      </c>
      <c r="N10" s="164">
        <f t="shared" si="2"/>
        <v>0.76388888888888906</v>
      </c>
      <c r="P10" s="164" t="str">
        <f t="shared" si="3"/>
        <v/>
      </c>
      <c r="U10" s="166">
        <f t="shared" si="4"/>
        <v>0.76388888888888906</v>
      </c>
      <c r="V10" s="162">
        <f t="shared" si="5"/>
        <v>0.15972222222222227</v>
      </c>
      <c r="W10" s="162">
        <f t="shared" si="6"/>
        <v>0</v>
      </c>
      <c r="X10" s="162">
        <f t="shared" si="7"/>
        <v>0.15972222222222227</v>
      </c>
      <c r="Y10" s="162">
        <f t="shared" si="8"/>
        <v>0</v>
      </c>
      <c r="Z10" s="162">
        <f t="shared" si="9"/>
        <v>0</v>
      </c>
      <c r="AA10" s="162">
        <f t="shared" si="10"/>
        <v>0.14583333333333337</v>
      </c>
      <c r="AB10" s="162">
        <f t="shared" si="11"/>
        <v>0</v>
      </c>
      <c r="AC10" s="162">
        <f t="shared" si="12"/>
        <v>0.13888888888888884</v>
      </c>
      <c r="AD10" s="162">
        <f t="shared" si="13"/>
        <v>0.15972222222222227</v>
      </c>
      <c r="AE10" s="162">
        <f t="shared" si="14"/>
        <v>0</v>
      </c>
      <c r="AF10" s="162">
        <v>0.36458333333333331</v>
      </c>
      <c r="AG10" s="162">
        <v>0.52430555555555558</v>
      </c>
      <c r="AH10" s="162" t="s">
        <v>133</v>
      </c>
      <c r="AI10" s="162" t="s">
        <v>133</v>
      </c>
      <c r="AJ10" s="162">
        <v>0.36458333333333331</v>
      </c>
      <c r="AK10" s="162">
        <v>0.52430555555555558</v>
      </c>
      <c r="AL10" s="162" t="s">
        <v>133</v>
      </c>
      <c r="AM10" s="162" t="s">
        <v>133</v>
      </c>
      <c r="AN10" s="162" t="s">
        <v>133</v>
      </c>
      <c r="AO10" s="162" t="s">
        <v>133</v>
      </c>
      <c r="AP10" s="162">
        <v>0.5625</v>
      </c>
      <c r="AQ10" s="162">
        <v>0.70833333333333337</v>
      </c>
      <c r="AR10" s="162" t="s">
        <v>133</v>
      </c>
      <c r="AS10" s="162" t="s">
        <v>133</v>
      </c>
      <c r="AT10" s="162">
        <v>0.5625</v>
      </c>
      <c r="AU10" s="162">
        <v>0.70138888888888884</v>
      </c>
      <c r="AV10" s="162">
        <v>0.36458333333333331</v>
      </c>
      <c r="AW10" s="162">
        <v>0.52430555555555558</v>
      </c>
      <c r="AX10" s="162"/>
      <c r="AY10" s="162"/>
    </row>
    <row r="11" spans="1:51" x14ac:dyDescent="0.2">
      <c r="A11" s="40" t="s">
        <v>142</v>
      </c>
      <c r="B11" s="7" t="s">
        <v>28</v>
      </c>
      <c r="C11" s="7" t="s">
        <v>29</v>
      </c>
      <c r="D11" s="7" t="s">
        <v>28</v>
      </c>
      <c r="E11" s="7" t="s">
        <v>29</v>
      </c>
      <c r="F11" s="7"/>
      <c r="G11" s="7"/>
      <c r="H11" s="7" t="s">
        <v>28</v>
      </c>
      <c r="I11" s="7" t="s">
        <v>29</v>
      </c>
      <c r="J11" s="7" t="s">
        <v>29</v>
      </c>
      <c r="K11" s="38"/>
      <c r="L11" s="2" t="str">
        <f t="shared" si="1"/>
        <v xml:space="preserve">STI </v>
      </c>
      <c r="M11" s="2" t="s">
        <v>29</v>
      </c>
      <c r="N11" s="164">
        <f t="shared" si="2"/>
        <v>1.0694444444444446</v>
      </c>
      <c r="P11" s="164" t="str">
        <f t="shared" si="3"/>
        <v/>
      </c>
      <c r="U11" s="166">
        <f t="shared" si="4"/>
        <v>1.3750000000000002</v>
      </c>
      <c r="V11" s="162">
        <f t="shared" si="5"/>
        <v>0.15972222222222227</v>
      </c>
      <c r="W11" s="162">
        <f t="shared" si="6"/>
        <v>0.14583333333333337</v>
      </c>
      <c r="X11" s="162">
        <f t="shared" si="7"/>
        <v>0.15972222222222227</v>
      </c>
      <c r="Y11" s="162">
        <f t="shared" si="8"/>
        <v>0.14583333333333337</v>
      </c>
      <c r="Z11" s="162">
        <f t="shared" si="9"/>
        <v>0.15972222222222227</v>
      </c>
      <c r="AA11" s="162">
        <f t="shared" si="10"/>
        <v>0.14583333333333337</v>
      </c>
      <c r="AB11" s="162">
        <f t="shared" si="11"/>
        <v>0.15972222222222227</v>
      </c>
      <c r="AC11" s="162">
        <f t="shared" si="12"/>
        <v>0.13888888888888884</v>
      </c>
      <c r="AD11" s="162">
        <f t="shared" si="13"/>
        <v>0.15972222222222227</v>
      </c>
      <c r="AE11" s="162">
        <f t="shared" si="14"/>
        <v>0</v>
      </c>
      <c r="AF11" s="162">
        <v>0.36458333333333331</v>
      </c>
      <c r="AG11" s="162">
        <v>0.52430555555555558</v>
      </c>
      <c r="AH11" s="162">
        <v>0.5625</v>
      </c>
      <c r="AI11" s="162">
        <v>0.70833333333333337</v>
      </c>
      <c r="AJ11" s="162">
        <v>0.36458333333333331</v>
      </c>
      <c r="AK11" s="162">
        <v>0.52430555555555558</v>
      </c>
      <c r="AL11" s="162">
        <v>0.5625</v>
      </c>
      <c r="AM11" s="162">
        <v>0.70833333333333337</v>
      </c>
      <c r="AN11" s="162">
        <v>0.36458333333333331</v>
      </c>
      <c r="AO11" s="162">
        <v>0.52430555555555558</v>
      </c>
      <c r="AP11" s="162">
        <v>0.5625</v>
      </c>
      <c r="AQ11" s="162">
        <v>0.70833333333333337</v>
      </c>
      <c r="AR11" s="162">
        <v>0.36458333333333331</v>
      </c>
      <c r="AS11" s="162">
        <v>0.52430555555555558</v>
      </c>
      <c r="AT11" s="162">
        <v>0.5625</v>
      </c>
      <c r="AU11" s="162">
        <v>0.70138888888888884</v>
      </c>
      <c r="AV11" s="162">
        <v>0.36458333333333331</v>
      </c>
      <c r="AW11" s="162">
        <v>0.52430555555555558</v>
      </c>
      <c r="AX11" s="162"/>
      <c r="AY11" s="162"/>
    </row>
    <row r="12" spans="1:51" x14ac:dyDescent="0.2">
      <c r="A12" s="40" t="s">
        <v>143</v>
      </c>
      <c r="B12" s="41" t="s">
        <v>34</v>
      </c>
      <c r="C12" s="41" t="s">
        <v>35</v>
      </c>
      <c r="D12" s="41" t="s">
        <v>34</v>
      </c>
      <c r="E12" s="41" t="s">
        <v>35</v>
      </c>
      <c r="F12" s="41" t="s">
        <v>34</v>
      </c>
      <c r="G12" s="41" t="s">
        <v>35</v>
      </c>
      <c r="H12" s="41" t="s">
        <v>34</v>
      </c>
      <c r="I12" s="41" t="s">
        <v>35</v>
      </c>
      <c r="J12" s="41" t="s">
        <v>34</v>
      </c>
      <c r="K12" s="38"/>
      <c r="L12" s="2" t="str">
        <f t="shared" si="1"/>
        <v xml:space="preserve">EL </v>
      </c>
      <c r="M12" s="2" t="s">
        <v>35</v>
      </c>
      <c r="N12" s="164">
        <f t="shared" si="2"/>
        <v>1.3750000000000002</v>
      </c>
      <c r="P12" s="164" t="str">
        <f t="shared" si="3"/>
        <v/>
      </c>
      <c r="U12" s="166">
        <f t="shared" si="4"/>
        <v>1.3750000000000002</v>
      </c>
      <c r="V12" s="162">
        <f t="shared" si="5"/>
        <v>0.15972222222222227</v>
      </c>
      <c r="W12" s="162">
        <f t="shared" si="6"/>
        <v>0.14583333333333337</v>
      </c>
      <c r="X12" s="162">
        <f t="shared" si="7"/>
        <v>0.15972222222222227</v>
      </c>
      <c r="Y12" s="162">
        <f t="shared" si="8"/>
        <v>0.14583333333333337</v>
      </c>
      <c r="Z12" s="162">
        <f t="shared" si="9"/>
        <v>0.15972222222222227</v>
      </c>
      <c r="AA12" s="162">
        <f t="shared" si="10"/>
        <v>0.14583333333333337</v>
      </c>
      <c r="AB12" s="162">
        <f t="shared" si="11"/>
        <v>0.15972222222222227</v>
      </c>
      <c r="AC12" s="162">
        <f t="shared" si="12"/>
        <v>0.13888888888888884</v>
      </c>
      <c r="AD12" s="162">
        <f t="shared" si="13"/>
        <v>0.15972222222222227</v>
      </c>
      <c r="AE12" s="162">
        <f t="shared" si="14"/>
        <v>0</v>
      </c>
      <c r="AF12" s="162">
        <v>0.36458333333333331</v>
      </c>
      <c r="AG12" s="162">
        <v>0.52430555555555558</v>
      </c>
      <c r="AH12" s="162">
        <v>0.5625</v>
      </c>
      <c r="AI12" s="162">
        <v>0.70833333333333337</v>
      </c>
      <c r="AJ12" s="162">
        <v>0.36458333333333331</v>
      </c>
      <c r="AK12" s="162">
        <v>0.52430555555555558</v>
      </c>
      <c r="AL12" s="162">
        <v>0.5625</v>
      </c>
      <c r="AM12" s="162">
        <v>0.70833333333333337</v>
      </c>
      <c r="AN12" s="162">
        <v>0.36458333333333331</v>
      </c>
      <c r="AO12" s="162">
        <v>0.52430555555555558</v>
      </c>
      <c r="AP12" s="162">
        <v>0.5625</v>
      </c>
      <c r="AQ12" s="162">
        <v>0.70833333333333337</v>
      </c>
      <c r="AR12" s="162">
        <v>0.36458333333333331</v>
      </c>
      <c r="AS12" s="162">
        <v>0.52430555555555558</v>
      </c>
      <c r="AT12" s="162">
        <v>0.5625</v>
      </c>
      <c r="AU12" s="162">
        <v>0.70138888888888884</v>
      </c>
      <c r="AV12" s="162">
        <v>0.36458333333333331</v>
      </c>
      <c r="AW12" s="162">
        <v>0.52430555555555558</v>
      </c>
      <c r="AX12" s="162"/>
      <c r="AY12" s="162"/>
    </row>
    <row r="13" spans="1:51" x14ac:dyDescent="0.2">
      <c r="A13" s="40" t="s">
        <v>144</v>
      </c>
      <c r="B13" s="39" t="s">
        <v>18</v>
      </c>
      <c r="C13" s="39" t="s">
        <v>18</v>
      </c>
      <c r="D13" s="39" t="s">
        <v>18</v>
      </c>
      <c r="E13" s="39" t="s">
        <v>18</v>
      </c>
      <c r="F13" s="39" t="s">
        <v>18</v>
      </c>
      <c r="G13" s="39" t="s">
        <v>18</v>
      </c>
      <c r="H13" s="39" t="s">
        <v>18</v>
      </c>
      <c r="I13" s="39" t="s">
        <v>18</v>
      </c>
      <c r="J13" s="39" t="s">
        <v>18</v>
      </c>
      <c r="K13" s="38"/>
      <c r="L13" s="2" t="str">
        <f t="shared" si="1"/>
        <v xml:space="preserve"> </v>
      </c>
      <c r="N13" s="164">
        <f t="shared" si="2"/>
        <v>1.0694444444444446</v>
      </c>
      <c r="P13" s="164" t="str">
        <f t="shared" si="3"/>
        <v/>
      </c>
      <c r="U13" s="166">
        <f t="shared" si="4"/>
        <v>1.0694444444444446</v>
      </c>
      <c r="V13" s="162">
        <f t="shared" si="5"/>
        <v>0.15972222222222227</v>
      </c>
      <c r="W13" s="162">
        <f t="shared" si="6"/>
        <v>0.14583333333333337</v>
      </c>
      <c r="X13" s="162">
        <f t="shared" si="7"/>
        <v>0.15972222222222227</v>
      </c>
      <c r="Y13" s="162">
        <f t="shared" si="8"/>
        <v>0.14583333333333337</v>
      </c>
      <c r="Z13" s="162">
        <f t="shared" si="9"/>
        <v>0</v>
      </c>
      <c r="AA13" s="162">
        <f t="shared" si="10"/>
        <v>0</v>
      </c>
      <c r="AB13" s="162">
        <f t="shared" si="11"/>
        <v>0.15972222222222227</v>
      </c>
      <c r="AC13" s="162">
        <f t="shared" si="12"/>
        <v>0.13888888888888884</v>
      </c>
      <c r="AD13" s="162">
        <f t="shared" si="13"/>
        <v>0.15972222222222227</v>
      </c>
      <c r="AE13" s="162">
        <f t="shared" si="14"/>
        <v>0</v>
      </c>
      <c r="AF13" s="162">
        <v>0.36458333333333331</v>
      </c>
      <c r="AG13" s="162">
        <v>0.52430555555555558</v>
      </c>
      <c r="AH13" s="162">
        <v>0.5625</v>
      </c>
      <c r="AI13" s="162">
        <v>0.70833333333333337</v>
      </c>
      <c r="AJ13" s="162">
        <v>0.36458333333333331</v>
      </c>
      <c r="AK13" s="162">
        <v>0.52430555555555558</v>
      </c>
      <c r="AL13" s="162">
        <v>0.5625</v>
      </c>
      <c r="AM13" s="162">
        <v>0.70833333333333337</v>
      </c>
      <c r="AN13" s="162" t="s">
        <v>133</v>
      </c>
      <c r="AO13" s="162" t="s">
        <v>133</v>
      </c>
      <c r="AP13" s="162" t="s">
        <v>133</v>
      </c>
      <c r="AQ13" s="162" t="s">
        <v>133</v>
      </c>
      <c r="AR13" s="162">
        <v>0.36458333333333331</v>
      </c>
      <c r="AS13" s="162">
        <v>0.52430555555555558</v>
      </c>
      <c r="AT13" s="162">
        <v>0.5625</v>
      </c>
      <c r="AU13" s="162">
        <v>0.70138888888888884</v>
      </c>
      <c r="AV13" s="162">
        <v>0.36458333333333331</v>
      </c>
      <c r="AW13" s="162">
        <v>0.52430555555555558</v>
      </c>
      <c r="AX13" s="162"/>
      <c r="AY13" s="162"/>
    </row>
    <row r="14" spans="1:51" x14ac:dyDescent="0.2">
      <c r="A14" s="40" t="s">
        <v>145</v>
      </c>
      <c r="B14" s="41" t="s">
        <v>36</v>
      </c>
      <c r="C14" s="41" t="s">
        <v>37</v>
      </c>
      <c r="D14" s="41" t="s">
        <v>36</v>
      </c>
      <c r="E14" s="41" t="s">
        <v>37</v>
      </c>
      <c r="F14" s="41" t="s">
        <v>36</v>
      </c>
      <c r="G14" s="41" t="s">
        <v>37</v>
      </c>
      <c r="H14" s="41" t="s">
        <v>36</v>
      </c>
      <c r="I14" s="41" t="s">
        <v>37</v>
      </c>
      <c r="J14" s="41" t="s">
        <v>36</v>
      </c>
      <c r="K14" s="38"/>
      <c r="L14" s="2" t="str">
        <f t="shared" si="1"/>
        <v xml:space="preserve">CONS </v>
      </c>
      <c r="M14" s="2" t="s">
        <v>37</v>
      </c>
      <c r="N14" s="164">
        <f t="shared" si="2"/>
        <v>1.3750000000000002</v>
      </c>
      <c r="P14" s="164" t="str">
        <f t="shared" si="3"/>
        <v/>
      </c>
      <c r="U14" s="166">
        <f t="shared" si="4"/>
        <v>1.3750000000000002</v>
      </c>
      <c r="V14" s="162">
        <f t="shared" si="5"/>
        <v>0.15972222222222227</v>
      </c>
      <c r="W14" s="162">
        <f t="shared" si="6"/>
        <v>0.14583333333333337</v>
      </c>
      <c r="X14" s="162">
        <f t="shared" si="7"/>
        <v>0.15972222222222227</v>
      </c>
      <c r="Y14" s="162">
        <f t="shared" si="8"/>
        <v>0.14583333333333337</v>
      </c>
      <c r="Z14" s="162">
        <f t="shared" si="9"/>
        <v>0.15972222222222227</v>
      </c>
      <c r="AA14" s="162">
        <f t="shared" si="10"/>
        <v>0.14583333333333337</v>
      </c>
      <c r="AB14" s="162">
        <f t="shared" si="11"/>
        <v>0.15972222222222227</v>
      </c>
      <c r="AC14" s="162">
        <f t="shared" si="12"/>
        <v>0.13888888888888884</v>
      </c>
      <c r="AD14" s="162">
        <f t="shared" si="13"/>
        <v>0.15972222222222227</v>
      </c>
      <c r="AE14" s="162">
        <f t="shared" si="14"/>
        <v>0</v>
      </c>
      <c r="AF14" s="162">
        <v>0.36458333333333331</v>
      </c>
      <c r="AG14" s="162">
        <v>0.52430555555555558</v>
      </c>
      <c r="AH14" s="162">
        <v>0.5625</v>
      </c>
      <c r="AI14" s="162">
        <v>0.70833333333333337</v>
      </c>
      <c r="AJ14" s="162">
        <v>0.36458333333333331</v>
      </c>
      <c r="AK14" s="162">
        <v>0.52430555555555558</v>
      </c>
      <c r="AL14" s="162">
        <v>0.5625</v>
      </c>
      <c r="AM14" s="162">
        <v>0.70833333333333337</v>
      </c>
      <c r="AN14" s="162">
        <v>0.36458333333333331</v>
      </c>
      <c r="AO14" s="162">
        <v>0.52430555555555558</v>
      </c>
      <c r="AP14" s="162">
        <v>0.5625</v>
      </c>
      <c r="AQ14" s="162">
        <v>0.70833333333333337</v>
      </c>
      <c r="AR14" s="162">
        <v>0.36458333333333331</v>
      </c>
      <c r="AS14" s="162">
        <v>0.52430555555555558</v>
      </c>
      <c r="AT14" s="162">
        <v>0.5625</v>
      </c>
      <c r="AU14" s="162">
        <v>0.70138888888888884</v>
      </c>
      <c r="AV14" s="162">
        <v>0.36458333333333331</v>
      </c>
      <c r="AW14" s="162">
        <v>0.52430555555555558</v>
      </c>
      <c r="AX14" s="162"/>
      <c r="AY14" s="162"/>
    </row>
    <row r="15" spans="1:51" x14ac:dyDescent="0.2">
      <c r="A15" s="40" t="s">
        <v>146</v>
      </c>
      <c r="B15" s="7" t="s">
        <v>28</v>
      </c>
      <c r="C15" s="7" t="s">
        <v>29</v>
      </c>
      <c r="D15" s="7"/>
      <c r="E15" s="7"/>
      <c r="F15" s="7" t="s">
        <v>28</v>
      </c>
      <c r="G15" s="7" t="s">
        <v>29</v>
      </c>
      <c r="H15" s="7" t="s">
        <v>28</v>
      </c>
      <c r="I15" s="7" t="s">
        <v>29</v>
      </c>
      <c r="J15" s="7"/>
      <c r="K15" s="38"/>
      <c r="L15" s="2" t="str">
        <f t="shared" si="1"/>
        <v xml:space="preserve">STI </v>
      </c>
      <c r="M15" s="2" t="s">
        <v>29</v>
      </c>
      <c r="N15" s="164">
        <f t="shared" si="2"/>
        <v>0.90972222222222232</v>
      </c>
      <c r="P15" s="164" t="str">
        <f t="shared" si="3"/>
        <v/>
      </c>
      <c r="U15" s="166">
        <f t="shared" si="4"/>
        <v>1.3750000000000002</v>
      </c>
      <c r="V15" s="162">
        <f t="shared" si="5"/>
        <v>0.15972222222222227</v>
      </c>
      <c r="W15" s="162">
        <f t="shared" si="6"/>
        <v>0.14583333333333337</v>
      </c>
      <c r="X15" s="162">
        <f t="shared" si="7"/>
        <v>0.15972222222222227</v>
      </c>
      <c r="Y15" s="162">
        <f t="shared" si="8"/>
        <v>0.14583333333333337</v>
      </c>
      <c r="Z15" s="162">
        <f t="shared" si="9"/>
        <v>0.15972222222222227</v>
      </c>
      <c r="AA15" s="162">
        <f t="shared" si="10"/>
        <v>0.14583333333333337</v>
      </c>
      <c r="AB15" s="162">
        <f t="shared" si="11"/>
        <v>0.15972222222222227</v>
      </c>
      <c r="AC15" s="162">
        <f t="shared" si="12"/>
        <v>0.13888888888888884</v>
      </c>
      <c r="AD15" s="162">
        <f t="shared" si="13"/>
        <v>0.15972222222222227</v>
      </c>
      <c r="AE15" s="162">
        <f t="shared" si="14"/>
        <v>0</v>
      </c>
      <c r="AF15" s="162">
        <v>0.36458333333333331</v>
      </c>
      <c r="AG15" s="162">
        <v>0.52430555555555558</v>
      </c>
      <c r="AH15" s="162">
        <v>0.5625</v>
      </c>
      <c r="AI15" s="162">
        <v>0.70833333333333337</v>
      </c>
      <c r="AJ15" s="162">
        <v>0.36458333333333331</v>
      </c>
      <c r="AK15" s="162">
        <v>0.52430555555555558</v>
      </c>
      <c r="AL15" s="162">
        <v>0.5625</v>
      </c>
      <c r="AM15" s="162">
        <v>0.70833333333333337</v>
      </c>
      <c r="AN15" s="162">
        <v>0.36458333333333331</v>
      </c>
      <c r="AO15" s="162">
        <v>0.52430555555555558</v>
      </c>
      <c r="AP15" s="162">
        <v>0.5625</v>
      </c>
      <c r="AQ15" s="162">
        <v>0.70833333333333337</v>
      </c>
      <c r="AR15" s="162">
        <v>0.36458333333333331</v>
      </c>
      <c r="AS15" s="162">
        <v>0.52430555555555558</v>
      </c>
      <c r="AT15" s="162">
        <v>0.5625</v>
      </c>
      <c r="AU15" s="162">
        <v>0.70138888888888884</v>
      </c>
      <c r="AV15" s="162">
        <v>0.36458333333333331</v>
      </c>
      <c r="AW15" s="162">
        <v>0.52430555555555558</v>
      </c>
      <c r="AX15" s="162"/>
      <c r="AY15" s="162"/>
    </row>
    <row r="16" spans="1:51" x14ac:dyDescent="0.2">
      <c r="A16" s="40" t="s">
        <v>147</v>
      </c>
      <c r="B16" s="7" t="s">
        <v>28</v>
      </c>
      <c r="C16" s="7" t="s">
        <v>29</v>
      </c>
      <c r="D16" s="7" t="s">
        <v>28</v>
      </c>
      <c r="E16" s="7" t="s">
        <v>29</v>
      </c>
      <c r="F16" s="7" t="s">
        <v>28</v>
      </c>
      <c r="G16" s="7" t="s">
        <v>29</v>
      </c>
      <c r="H16" s="7" t="s">
        <v>28</v>
      </c>
      <c r="I16" s="7" t="s">
        <v>29</v>
      </c>
      <c r="J16" s="7" t="s">
        <v>29</v>
      </c>
      <c r="K16" s="38"/>
      <c r="L16" s="2" t="str">
        <f t="shared" si="1"/>
        <v>STI FT</v>
      </c>
      <c r="M16" s="2" t="s">
        <v>29</v>
      </c>
      <c r="N16" s="164">
        <f t="shared" si="2"/>
        <v>1.3750000000000002</v>
      </c>
      <c r="O16" s="2" t="s">
        <v>119</v>
      </c>
      <c r="P16" s="164">
        <f t="shared" si="3"/>
        <v>0</v>
      </c>
      <c r="U16" s="166">
        <f t="shared" si="4"/>
        <v>1.3750000000000002</v>
      </c>
      <c r="V16" s="162">
        <f t="shared" si="5"/>
        <v>0.15972222222222227</v>
      </c>
      <c r="W16" s="162">
        <f t="shared" si="6"/>
        <v>0.14583333333333337</v>
      </c>
      <c r="X16" s="162">
        <f t="shared" si="7"/>
        <v>0.15972222222222227</v>
      </c>
      <c r="Y16" s="162">
        <f t="shared" si="8"/>
        <v>0.14583333333333337</v>
      </c>
      <c r="Z16" s="162">
        <f t="shared" si="9"/>
        <v>0.15972222222222227</v>
      </c>
      <c r="AA16" s="162">
        <f t="shared" si="10"/>
        <v>0.14583333333333337</v>
      </c>
      <c r="AB16" s="162">
        <f t="shared" si="11"/>
        <v>0.15972222222222227</v>
      </c>
      <c r="AC16" s="162">
        <f t="shared" si="12"/>
        <v>0.13888888888888884</v>
      </c>
      <c r="AD16" s="162">
        <f t="shared" si="13"/>
        <v>0.15972222222222227</v>
      </c>
      <c r="AE16" s="162">
        <f t="shared" si="14"/>
        <v>0</v>
      </c>
      <c r="AF16" s="162">
        <v>0.36458333333333331</v>
      </c>
      <c r="AG16" s="162">
        <v>0.52430555555555558</v>
      </c>
      <c r="AH16" s="162">
        <v>0.5625</v>
      </c>
      <c r="AI16" s="162">
        <v>0.70833333333333337</v>
      </c>
      <c r="AJ16" s="162">
        <v>0.36458333333333331</v>
      </c>
      <c r="AK16" s="162">
        <v>0.52430555555555558</v>
      </c>
      <c r="AL16" s="162">
        <v>0.5625</v>
      </c>
      <c r="AM16" s="162">
        <v>0.70833333333333337</v>
      </c>
      <c r="AN16" s="162">
        <v>0.36458333333333331</v>
      </c>
      <c r="AO16" s="162">
        <v>0.52430555555555558</v>
      </c>
      <c r="AP16" s="162">
        <v>0.5625</v>
      </c>
      <c r="AQ16" s="162">
        <v>0.70833333333333337</v>
      </c>
      <c r="AR16" s="162">
        <v>0.36458333333333331</v>
      </c>
      <c r="AS16" s="162">
        <v>0.52430555555555558</v>
      </c>
      <c r="AT16" s="162">
        <v>0.5625</v>
      </c>
      <c r="AU16" s="162">
        <v>0.70138888888888884</v>
      </c>
      <c r="AV16" s="162">
        <v>0.36458333333333331</v>
      </c>
      <c r="AW16" s="162">
        <v>0.52430555555555558</v>
      </c>
      <c r="AX16" s="162"/>
      <c r="AY16" s="162"/>
    </row>
    <row r="17" spans="1:51" x14ac:dyDescent="0.2">
      <c r="A17" s="40" t="s">
        <v>148</v>
      </c>
      <c r="B17" s="41" t="s">
        <v>28</v>
      </c>
      <c r="C17" s="41" t="s">
        <v>29</v>
      </c>
      <c r="D17" s="41" t="s">
        <v>28</v>
      </c>
      <c r="E17" s="41" t="s">
        <v>29</v>
      </c>
      <c r="F17" s="41" t="s">
        <v>28</v>
      </c>
      <c r="G17" s="41" t="s">
        <v>29</v>
      </c>
      <c r="H17" s="41" t="s">
        <v>28</v>
      </c>
      <c r="I17" s="41" t="s">
        <v>29</v>
      </c>
      <c r="J17" s="41" t="s">
        <v>28</v>
      </c>
      <c r="K17" s="38"/>
      <c r="L17" s="2" t="str">
        <f t="shared" si="1"/>
        <v xml:space="preserve">STI </v>
      </c>
      <c r="M17" s="2" t="s">
        <v>29</v>
      </c>
      <c r="N17" s="164">
        <f t="shared" si="2"/>
        <v>1.3750000000000002</v>
      </c>
      <c r="P17" s="164" t="str">
        <f t="shared" si="3"/>
        <v/>
      </c>
      <c r="U17" s="166">
        <f t="shared" si="4"/>
        <v>1.3750000000000002</v>
      </c>
      <c r="V17" s="162">
        <f t="shared" si="5"/>
        <v>0.15972222222222227</v>
      </c>
      <c r="W17" s="162">
        <f t="shared" si="6"/>
        <v>0.14583333333333337</v>
      </c>
      <c r="X17" s="162">
        <f t="shared" si="7"/>
        <v>0.15972222222222227</v>
      </c>
      <c r="Y17" s="162">
        <f t="shared" si="8"/>
        <v>0.14583333333333337</v>
      </c>
      <c r="Z17" s="162">
        <f t="shared" si="9"/>
        <v>0.15972222222222227</v>
      </c>
      <c r="AA17" s="162">
        <f t="shared" si="10"/>
        <v>0.14583333333333337</v>
      </c>
      <c r="AB17" s="162">
        <f t="shared" si="11"/>
        <v>0.15972222222222227</v>
      </c>
      <c r="AC17" s="162">
        <f t="shared" si="12"/>
        <v>0.13888888888888884</v>
      </c>
      <c r="AD17" s="162">
        <f t="shared" si="13"/>
        <v>0.15972222222222227</v>
      </c>
      <c r="AE17" s="162">
        <f t="shared" si="14"/>
        <v>0</v>
      </c>
      <c r="AF17" s="162">
        <v>0.36458333333333331</v>
      </c>
      <c r="AG17" s="162">
        <v>0.52430555555555558</v>
      </c>
      <c r="AH17" s="162">
        <v>0.5625</v>
      </c>
      <c r="AI17" s="162">
        <v>0.70833333333333337</v>
      </c>
      <c r="AJ17" s="162">
        <v>0.36458333333333331</v>
      </c>
      <c r="AK17" s="162">
        <v>0.52430555555555558</v>
      </c>
      <c r="AL17" s="162">
        <v>0.5625</v>
      </c>
      <c r="AM17" s="162">
        <v>0.70833333333333337</v>
      </c>
      <c r="AN17" s="162">
        <v>0.36458333333333331</v>
      </c>
      <c r="AO17" s="162">
        <v>0.52430555555555558</v>
      </c>
      <c r="AP17" s="162">
        <v>0.5625</v>
      </c>
      <c r="AQ17" s="162">
        <v>0.70833333333333337</v>
      </c>
      <c r="AR17" s="162">
        <v>0.36458333333333331</v>
      </c>
      <c r="AS17" s="162">
        <v>0.52430555555555558</v>
      </c>
      <c r="AT17" s="162">
        <v>0.5625</v>
      </c>
      <c r="AU17" s="162">
        <v>0.70138888888888884</v>
      </c>
      <c r="AV17" s="162">
        <v>0.36458333333333331</v>
      </c>
      <c r="AW17" s="162">
        <v>0.52430555555555558</v>
      </c>
      <c r="AX17" s="162"/>
      <c r="AY17" s="162"/>
    </row>
    <row r="18" spans="1:51" x14ac:dyDescent="0.2">
      <c r="A18" s="40" t="s">
        <v>149</v>
      </c>
      <c r="B18" s="41" t="s">
        <v>26</v>
      </c>
      <c r="C18" s="41" t="s">
        <v>27</v>
      </c>
      <c r="D18" s="41" t="s">
        <v>26</v>
      </c>
      <c r="E18" s="41" t="s">
        <v>27</v>
      </c>
      <c r="F18" s="41" t="s">
        <v>26</v>
      </c>
      <c r="G18" s="41" t="s">
        <v>27</v>
      </c>
      <c r="H18" s="41" t="s">
        <v>26</v>
      </c>
      <c r="I18" s="41" t="s">
        <v>27</v>
      </c>
      <c r="J18" s="41" t="s">
        <v>26</v>
      </c>
      <c r="K18" s="38"/>
      <c r="L18" s="2" t="str">
        <f t="shared" si="1"/>
        <v xml:space="preserve">EV </v>
      </c>
      <c r="M18" s="2" t="s">
        <v>27</v>
      </c>
      <c r="N18" s="164">
        <f t="shared" si="2"/>
        <v>1.3750000000000002</v>
      </c>
      <c r="P18" s="164" t="str">
        <f t="shared" si="3"/>
        <v/>
      </c>
      <c r="U18" s="166">
        <f t="shared" si="4"/>
        <v>1.3750000000000002</v>
      </c>
      <c r="V18" s="162">
        <f t="shared" si="5"/>
        <v>0.15972222222222227</v>
      </c>
      <c r="W18" s="162">
        <f t="shared" si="6"/>
        <v>0.14583333333333337</v>
      </c>
      <c r="X18" s="162">
        <f t="shared" si="7"/>
        <v>0.15972222222222227</v>
      </c>
      <c r="Y18" s="162">
        <f t="shared" si="8"/>
        <v>0.14583333333333337</v>
      </c>
      <c r="Z18" s="162">
        <f t="shared" si="9"/>
        <v>0.15972222222222227</v>
      </c>
      <c r="AA18" s="162">
        <f t="shared" si="10"/>
        <v>0.14583333333333337</v>
      </c>
      <c r="AB18" s="162">
        <f t="shared" si="11"/>
        <v>0.15972222222222227</v>
      </c>
      <c r="AC18" s="162">
        <f t="shared" si="12"/>
        <v>0.13888888888888884</v>
      </c>
      <c r="AD18" s="162">
        <f t="shared" si="13"/>
        <v>0.15972222222222227</v>
      </c>
      <c r="AE18" s="162">
        <f t="shared" si="14"/>
        <v>0</v>
      </c>
      <c r="AF18" s="162">
        <v>0.36458333333333331</v>
      </c>
      <c r="AG18" s="162">
        <v>0.52430555555555558</v>
      </c>
      <c r="AH18" s="162">
        <v>0.5625</v>
      </c>
      <c r="AI18" s="162">
        <v>0.70833333333333337</v>
      </c>
      <c r="AJ18" s="162">
        <v>0.36458333333333331</v>
      </c>
      <c r="AK18" s="162">
        <v>0.52430555555555558</v>
      </c>
      <c r="AL18" s="162">
        <v>0.5625</v>
      </c>
      <c r="AM18" s="162">
        <v>0.70833333333333337</v>
      </c>
      <c r="AN18" s="162">
        <v>0.36458333333333331</v>
      </c>
      <c r="AO18" s="162">
        <v>0.52430555555555558</v>
      </c>
      <c r="AP18" s="162">
        <v>0.5625</v>
      </c>
      <c r="AQ18" s="162">
        <v>0.70833333333333337</v>
      </c>
      <c r="AR18" s="162">
        <v>0.36458333333333331</v>
      </c>
      <c r="AS18" s="162">
        <v>0.52430555555555558</v>
      </c>
      <c r="AT18" s="162">
        <v>0.5625</v>
      </c>
      <c r="AU18" s="162">
        <v>0.70138888888888884</v>
      </c>
      <c r="AV18" s="162">
        <v>0.36458333333333331</v>
      </c>
      <c r="AW18" s="162">
        <v>0.52430555555555558</v>
      </c>
      <c r="AX18" s="162"/>
      <c r="AY18" s="162"/>
    </row>
    <row r="19" spans="1:51" x14ac:dyDescent="0.2">
      <c r="A19" s="40" t="s">
        <v>150</v>
      </c>
      <c r="B19" s="7" t="s">
        <v>38</v>
      </c>
      <c r="C19" s="7" t="s">
        <v>31</v>
      </c>
      <c r="D19" s="7" t="s">
        <v>38</v>
      </c>
      <c r="E19" s="7" t="s">
        <v>31</v>
      </c>
      <c r="F19" s="7" t="s">
        <v>38</v>
      </c>
      <c r="G19" s="7" t="s">
        <v>31</v>
      </c>
      <c r="H19" s="7" t="s">
        <v>38</v>
      </c>
      <c r="I19" s="7" t="s">
        <v>31</v>
      </c>
      <c r="J19" s="7"/>
      <c r="K19" s="38"/>
      <c r="L19" s="2" t="str">
        <f t="shared" si="1"/>
        <v xml:space="preserve">R </v>
      </c>
      <c r="M19" s="2" t="s">
        <v>31</v>
      </c>
      <c r="N19" s="164">
        <f t="shared" si="2"/>
        <v>0.90972222222222232</v>
      </c>
      <c r="P19" s="164" t="str">
        <f t="shared" si="3"/>
        <v/>
      </c>
      <c r="U19" s="166">
        <f t="shared" si="4"/>
        <v>0.90972222222222232</v>
      </c>
      <c r="V19" s="162">
        <f t="shared" si="5"/>
        <v>0.15972222222222227</v>
      </c>
      <c r="W19" s="162">
        <f t="shared" si="6"/>
        <v>0.14583333333333337</v>
      </c>
      <c r="X19" s="162">
        <f t="shared" si="7"/>
        <v>0</v>
      </c>
      <c r="Y19" s="162">
        <f t="shared" si="8"/>
        <v>0</v>
      </c>
      <c r="Z19" s="162">
        <f t="shared" si="9"/>
        <v>0.15972222222222227</v>
      </c>
      <c r="AA19" s="162">
        <f t="shared" si="10"/>
        <v>0.14583333333333337</v>
      </c>
      <c r="AB19" s="162">
        <f t="shared" si="11"/>
        <v>0.15972222222222227</v>
      </c>
      <c r="AC19" s="162">
        <f t="shared" si="12"/>
        <v>0.13888888888888884</v>
      </c>
      <c r="AD19" s="162">
        <f t="shared" si="13"/>
        <v>0</v>
      </c>
      <c r="AE19" s="162">
        <f t="shared" si="14"/>
        <v>0</v>
      </c>
      <c r="AF19" s="162">
        <v>0.36458333333333331</v>
      </c>
      <c r="AG19" s="162">
        <v>0.52430555555555558</v>
      </c>
      <c r="AH19" s="162">
        <v>0.5625</v>
      </c>
      <c r="AI19" s="162">
        <v>0.70833333333333337</v>
      </c>
      <c r="AJ19" s="162" t="s">
        <v>133</v>
      </c>
      <c r="AK19" s="162" t="s">
        <v>133</v>
      </c>
      <c r="AL19" s="162" t="s">
        <v>133</v>
      </c>
      <c r="AM19" s="162" t="s">
        <v>133</v>
      </c>
      <c r="AN19" s="162">
        <v>0.36458333333333331</v>
      </c>
      <c r="AO19" s="162">
        <v>0.52430555555555558</v>
      </c>
      <c r="AP19" s="162">
        <v>0.5625</v>
      </c>
      <c r="AQ19" s="162">
        <v>0.70833333333333337</v>
      </c>
      <c r="AR19" s="162">
        <v>0.36458333333333331</v>
      </c>
      <c r="AS19" s="162">
        <v>0.52430555555555558</v>
      </c>
      <c r="AT19" s="162">
        <v>0.5625</v>
      </c>
      <c r="AU19" s="162">
        <v>0.70138888888888884</v>
      </c>
      <c r="AV19" s="162" t="s">
        <v>133</v>
      </c>
      <c r="AW19" s="162" t="s">
        <v>133</v>
      </c>
      <c r="AX19" s="162"/>
      <c r="AY19" s="162"/>
    </row>
    <row r="20" spans="1:51" x14ac:dyDescent="0.2">
      <c r="A20" s="40" t="s">
        <v>151</v>
      </c>
      <c r="B20" s="7" t="s">
        <v>34</v>
      </c>
      <c r="C20" s="7" t="s">
        <v>35</v>
      </c>
      <c r="D20" s="7"/>
      <c r="E20" s="7"/>
      <c r="F20" s="7" t="s">
        <v>34</v>
      </c>
      <c r="G20" s="7" t="s">
        <v>35</v>
      </c>
      <c r="H20" s="7"/>
      <c r="I20" s="7"/>
      <c r="J20" s="7" t="s">
        <v>35</v>
      </c>
      <c r="K20" s="38"/>
      <c r="L20" s="2" t="str">
        <f t="shared" si="1"/>
        <v xml:space="preserve">EL </v>
      </c>
      <c r="M20" s="2" t="s">
        <v>35</v>
      </c>
      <c r="N20" s="164">
        <f t="shared" si="2"/>
        <v>0.77083333333333348</v>
      </c>
      <c r="P20" s="164" t="str">
        <f t="shared" si="3"/>
        <v/>
      </c>
      <c r="U20" s="166">
        <f t="shared" si="4"/>
        <v>1.3750000000000002</v>
      </c>
      <c r="V20" s="162">
        <f t="shared" si="5"/>
        <v>0.15972222222222227</v>
      </c>
      <c r="W20" s="162">
        <f t="shared" si="6"/>
        <v>0.14583333333333337</v>
      </c>
      <c r="X20" s="162">
        <f t="shared" si="7"/>
        <v>0.15972222222222227</v>
      </c>
      <c r="Y20" s="162">
        <f t="shared" si="8"/>
        <v>0.14583333333333337</v>
      </c>
      <c r="Z20" s="162">
        <f t="shared" si="9"/>
        <v>0.15972222222222227</v>
      </c>
      <c r="AA20" s="162">
        <f t="shared" si="10"/>
        <v>0.14583333333333337</v>
      </c>
      <c r="AB20" s="162">
        <f t="shared" si="11"/>
        <v>0.15972222222222227</v>
      </c>
      <c r="AC20" s="162">
        <f t="shared" si="12"/>
        <v>0.13888888888888884</v>
      </c>
      <c r="AD20" s="162">
        <f t="shared" si="13"/>
        <v>0.15972222222222227</v>
      </c>
      <c r="AE20" s="162">
        <f t="shared" si="14"/>
        <v>0</v>
      </c>
      <c r="AF20" s="162">
        <v>0.36458333333333331</v>
      </c>
      <c r="AG20" s="162">
        <v>0.52430555555555558</v>
      </c>
      <c r="AH20" s="162">
        <v>0.5625</v>
      </c>
      <c r="AI20" s="162">
        <v>0.70833333333333337</v>
      </c>
      <c r="AJ20" s="162">
        <v>0.36458333333333331</v>
      </c>
      <c r="AK20" s="162">
        <v>0.52430555555555558</v>
      </c>
      <c r="AL20" s="162">
        <v>0.5625</v>
      </c>
      <c r="AM20" s="162">
        <v>0.70833333333333337</v>
      </c>
      <c r="AN20" s="162">
        <v>0.36458333333333331</v>
      </c>
      <c r="AO20" s="162">
        <v>0.52430555555555558</v>
      </c>
      <c r="AP20" s="162">
        <v>0.5625</v>
      </c>
      <c r="AQ20" s="162">
        <v>0.70833333333333337</v>
      </c>
      <c r="AR20" s="162">
        <v>0.36458333333333331</v>
      </c>
      <c r="AS20" s="162">
        <v>0.52430555555555558</v>
      </c>
      <c r="AT20" s="162">
        <v>0.5625</v>
      </c>
      <c r="AU20" s="162">
        <v>0.70138888888888884</v>
      </c>
      <c r="AV20" s="162">
        <v>0.36458333333333331</v>
      </c>
      <c r="AW20" s="162">
        <v>0.52430555555555558</v>
      </c>
      <c r="AX20" s="162"/>
      <c r="AY20" s="162"/>
    </row>
    <row r="21" spans="1:51" x14ac:dyDescent="0.2">
      <c r="A21" s="40" t="s">
        <v>152</v>
      </c>
      <c r="B21" s="7" t="s">
        <v>26</v>
      </c>
      <c r="C21" s="7" t="s">
        <v>27</v>
      </c>
      <c r="D21" s="7" t="s">
        <v>26</v>
      </c>
      <c r="E21" s="7" t="s">
        <v>27</v>
      </c>
      <c r="F21" s="7" t="s">
        <v>26</v>
      </c>
      <c r="G21" s="7" t="s">
        <v>27</v>
      </c>
      <c r="H21" s="7" t="s">
        <v>26</v>
      </c>
      <c r="I21" s="7" t="s">
        <v>27</v>
      </c>
      <c r="J21" s="7" t="s">
        <v>27</v>
      </c>
      <c r="K21" s="38"/>
      <c r="L21" s="2" t="str">
        <f t="shared" si="1"/>
        <v xml:space="preserve">EV </v>
      </c>
      <c r="M21" s="2" t="s">
        <v>27</v>
      </c>
      <c r="N21" s="164">
        <f t="shared" si="2"/>
        <v>1.3750000000000002</v>
      </c>
      <c r="P21" s="164" t="str">
        <f t="shared" si="3"/>
        <v/>
      </c>
      <c r="U21" s="166">
        <f t="shared" si="4"/>
        <v>1.3750000000000002</v>
      </c>
      <c r="V21" s="162">
        <f t="shared" si="5"/>
        <v>0.15972222222222227</v>
      </c>
      <c r="W21" s="162">
        <f t="shared" si="6"/>
        <v>0.14583333333333337</v>
      </c>
      <c r="X21" s="162">
        <f t="shared" si="7"/>
        <v>0.15972222222222227</v>
      </c>
      <c r="Y21" s="162">
        <f t="shared" si="8"/>
        <v>0.14583333333333337</v>
      </c>
      <c r="Z21" s="162">
        <f t="shared" si="9"/>
        <v>0.15972222222222227</v>
      </c>
      <c r="AA21" s="162">
        <f t="shared" si="10"/>
        <v>0.14583333333333337</v>
      </c>
      <c r="AB21" s="162">
        <f t="shared" si="11"/>
        <v>0.15972222222222227</v>
      </c>
      <c r="AC21" s="162">
        <f t="shared" si="12"/>
        <v>0.13888888888888884</v>
      </c>
      <c r="AD21" s="162">
        <f t="shared" si="13"/>
        <v>0.15972222222222227</v>
      </c>
      <c r="AE21" s="162">
        <f t="shared" si="14"/>
        <v>0</v>
      </c>
      <c r="AF21" s="162">
        <v>0.36458333333333331</v>
      </c>
      <c r="AG21" s="162">
        <v>0.52430555555555558</v>
      </c>
      <c r="AH21" s="162">
        <v>0.5625</v>
      </c>
      <c r="AI21" s="162">
        <v>0.70833333333333337</v>
      </c>
      <c r="AJ21" s="162">
        <v>0.36458333333333331</v>
      </c>
      <c r="AK21" s="162">
        <v>0.52430555555555558</v>
      </c>
      <c r="AL21" s="162">
        <v>0.5625</v>
      </c>
      <c r="AM21" s="162">
        <v>0.70833333333333337</v>
      </c>
      <c r="AN21" s="162">
        <v>0.36458333333333331</v>
      </c>
      <c r="AO21" s="162">
        <v>0.52430555555555558</v>
      </c>
      <c r="AP21" s="162">
        <v>0.5625</v>
      </c>
      <c r="AQ21" s="162">
        <v>0.70833333333333337</v>
      </c>
      <c r="AR21" s="162">
        <v>0.36458333333333331</v>
      </c>
      <c r="AS21" s="162">
        <v>0.52430555555555558</v>
      </c>
      <c r="AT21" s="162">
        <v>0.5625</v>
      </c>
      <c r="AU21" s="162">
        <v>0.70138888888888884</v>
      </c>
      <c r="AV21" s="162">
        <v>0.36458333333333331</v>
      </c>
      <c r="AW21" s="162">
        <v>0.52430555555555558</v>
      </c>
      <c r="AX21" s="162"/>
      <c r="AY21" s="162"/>
    </row>
    <row r="22" spans="1:51" x14ac:dyDescent="0.2">
      <c r="A22" s="40" t="s">
        <v>153</v>
      </c>
      <c r="B22" s="7" t="s">
        <v>36</v>
      </c>
      <c r="C22" s="7" t="s">
        <v>37</v>
      </c>
      <c r="D22" s="7" t="s">
        <v>36</v>
      </c>
      <c r="E22" s="7" t="s">
        <v>37</v>
      </c>
      <c r="F22" s="7" t="s">
        <v>36</v>
      </c>
      <c r="G22" s="7" t="s">
        <v>37</v>
      </c>
      <c r="H22" s="7" t="s">
        <v>36</v>
      </c>
      <c r="I22" s="7" t="s">
        <v>37</v>
      </c>
      <c r="J22" s="7" t="s">
        <v>37</v>
      </c>
      <c r="K22" s="38"/>
      <c r="L22" s="2" t="str">
        <f t="shared" si="1"/>
        <v xml:space="preserve">CONS </v>
      </c>
      <c r="M22" s="2" t="s">
        <v>37</v>
      </c>
      <c r="N22" s="164">
        <f t="shared" si="2"/>
        <v>1.3750000000000002</v>
      </c>
      <c r="P22" s="164" t="str">
        <f t="shared" si="3"/>
        <v/>
      </c>
      <c r="U22" s="166">
        <f t="shared" si="4"/>
        <v>1.3750000000000002</v>
      </c>
      <c r="V22" s="162">
        <f t="shared" si="5"/>
        <v>0.15972222222222227</v>
      </c>
      <c r="W22" s="162">
        <f t="shared" si="6"/>
        <v>0.14583333333333337</v>
      </c>
      <c r="X22" s="162">
        <f t="shared" si="7"/>
        <v>0.15972222222222227</v>
      </c>
      <c r="Y22" s="162">
        <f t="shared" si="8"/>
        <v>0.14583333333333337</v>
      </c>
      <c r="Z22" s="162">
        <f t="shared" si="9"/>
        <v>0.15972222222222227</v>
      </c>
      <c r="AA22" s="162">
        <f t="shared" si="10"/>
        <v>0.14583333333333337</v>
      </c>
      <c r="AB22" s="162">
        <f t="shared" si="11"/>
        <v>0.15972222222222227</v>
      </c>
      <c r="AC22" s="162">
        <f t="shared" si="12"/>
        <v>0.13888888888888884</v>
      </c>
      <c r="AD22" s="162">
        <f t="shared" si="13"/>
        <v>0.15972222222222227</v>
      </c>
      <c r="AE22" s="162">
        <f t="shared" si="14"/>
        <v>0</v>
      </c>
      <c r="AF22" s="162">
        <v>0.36458333333333331</v>
      </c>
      <c r="AG22" s="162">
        <v>0.52430555555555558</v>
      </c>
      <c r="AH22" s="162">
        <v>0.5625</v>
      </c>
      <c r="AI22" s="162">
        <v>0.70833333333333337</v>
      </c>
      <c r="AJ22" s="162">
        <v>0.36458333333333331</v>
      </c>
      <c r="AK22" s="162">
        <v>0.52430555555555558</v>
      </c>
      <c r="AL22" s="162">
        <v>0.5625</v>
      </c>
      <c r="AM22" s="162">
        <v>0.70833333333333337</v>
      </c>
      <c r="AN22" s="162">
        <v>0.36458333333333331</v>
      </c>
      <c r="AO22" s="162">
        <v>0.52430555555555558</v>
      </c>
      <c r="AP22" s="162">
        <v>0.5625</v>
      </c>
      <c r="AQ22" s="162">
        <v>0.70833333333333337</v>
      </c>
      <c r="AR22" s="162">
        <v>0.36458333333333331</v>
      </c>
      <c r="AS22" s="162">
        <v>0.52430555555555558</v>
      </c>
      <c r="AT22" s="162">
        <v>0.5625</v>
      </c>
      <c r="AU22" s="162">
        <v>0.70138888888888884</v>
      </c>
      <c r="AV22" s="162">
        <v>0.36458333333333331</v>
      </c>
      <c r="AW22" s="162">
        <v>0.52430555555555558</v>
      </c>
      <c r="AX22" s="162"/>
      <c r="AY22" s="162"/>
    </row>
    <row r="23" spans="1:51" x14ac:dyDescent="0.2">
      <c r="A23" s="40" t="s">
        <v>154</v>
      </c>
      <c r="B23" s="7" t="s">
        <v>28</v>
      </c>
      <c r="C23" s="7" t="s">
        <v>29</v>
      </c>
      <c r="D23" s="7" t="s">
        <v>34</v>
      </c>
      <c r="E23" s="7" t="s">
        <v>35</v>
      </c>
      <c r="F23" s="7"/>
      <c r="G23" s="7"/>
      <c r="H23" s="7" t="s">
        <v>34</v>
      </c>
      <c r="I23" s="7" t="s">
        <v>29</v>
      </c>
      <c r="J23" s="7" t="s">
        <v>29</v>
      </c>
      <c r="K23" s="38"/>
      <c r="L23" s="2" t="str">
        <f t="shared" si="1"/>
        <v>STI EL</v>
      </c>
      <c r="M23" s="2" t="s">
        <v>29</v>
      </c>
      <c r="N23" s="164">
        <f t="shared" si="2"/>
        <v>0.32291666666666663</v>
      </c>
      <c r="O23" s="2" t="s">
        <v>35</v>
      </c>
      <c r="P23" s="164">
        <f t="shared" si="3"/>
        <v>0.27083333333333326</v>
      </c>
      <c r="U23" s="166">
        <f t="shared" si="4"/>
        <v>0.79166666666666652</v>
      </c>
      <c r="V23" s="162">
        <f t="shared" si="5"/>
        <v>7.291666666666663E-2</v>
      </c>
      <c r="W23" s="162">
        <f t="shared" si="6"/>
        <v>0.125</v>
      </c>
      <c r="X23" s="162">
        <f t="shared" si="7"/>
        <v>7.291666666666663E-2</v>
      </c>
      <c r="Y23" s="162">
        <f t="shared" si="8"/>
        <v>0.125</v>
      </c>
      <c r="Z23" s="162">
        <f t="shared" si="9"/>
        <v>7.291666666666663E-2</v>
      </c>
      <c r="AA23" s="162">
        <f t="shared" si="10"/>
        <v>0.125</v>
      </c>
      <c r="AB23" s="162">
        <f t="shared" si="11"/>
        <v>7.291666666666663E-2</v>
      </c>
      <c r="AC23" s="162">
        <f t="shared" si="12"/>
        <v>0.125</v>
      </c>
      <c r="AD23" s="162">
        <f t="shared" si="13"/>
        <v>0</v>
      </c>
      <c r="AE23" s="162">
        <f t="shared" si="14"/>
        <v>0</v>
      </c>
      <c r="AF23" s="162">
        <v>0.41666666666666669</v>
      </c>
      <c r="AG23" s="162">
        <v>0.48958333333333331</v>
      </c>
      <c r="AH23" s="162">
        <v>0.52083333333333337</v>
      </c>
      <c r="AI23" s="162">
        <v>0.64583333333333337</v>
      </c>
      <c r="AJ23" s="162">
        <v>0.41666666666666669</v>
      </c>
      <c r="AK23" s="162">
        <v>0.48958333333333331</v>
      </c>
      <c r="AL23" s="162">
        <v>0.52083333333333337</v>
      </c>
      <c r="AM23" s="162">
        <v>0.64583333333333337</v>
      </c>
      <c r="AN23" s="162">
        <v>0.41666666666666669</v>
      </c>
      <c r="AO23" s="162">
        <v>0.48958333333333331</v>
      </c>
      <c r="AP23" s="162">
        <v>0.52083333333333337</v>
      </c>
      <c r="AQ23" s="162">
        <v>0.64583333333333337</v>
      </c>
      <c r="AR23" s="162">
        <v>0.41666666666666669</v>
      </c>
      <c r="AS23" s="162">
        <v>0.48958333333333331</v>
      </c>
      <c r="AT23" s="162">
        <v>0.52083333333333337</v>
      </c>
      <c r="AU23" s="162">
        <v>0.64583333333333337</v>
      </c>
      <c r="AV23" s="162" t="s">
        <v>133</v>
      </c>
      <c r="AW23" s="162" t="s">
        <v>133</v>
      </c>
      <c r="AX23" s="162"/>
      <c r="AY23" s="162"/>
    </row>
    <row r="24" spans="1:51" x14ac:dyDescent="0.2">
      <c r="A24" s="40" t="s">
        <v>155</v>
      </c>
      <c r="B24" s="9" t="s">
        <v>17</v>
      </c>
      <c r="C24" s="9" t="s">
        <v>17</v>
      </c>
      <c r="D24" s="135" t="s">
        <v>18</v>
      </c>
      <c r="E24" s="135" t="s">
        <v>18</v>
      </c>
      <c r="F24" s="37" t="s">
        <v>32</v>
      </c>
      <c r="G24" s="37" t="s">
        <v>33</v>
      </c>
      <c r="H24" s="37" t="s">
        <v>36</v>
      </c>
      <c r="I24" s="37" t="s">
        <v>37</v>
      </c>
      <c r="J24" s="37" t="s">
        <v>33</v>
      </c>
      <c r="K24" s="114"/>
      <c r="L24" s="2" t="str">
        <f t="shared" si="1"/>
        <v>PA CONS</v>
      </c>
      <c r="M24" s="2" t="s">
        <v>33</v>
      </c>
      <c r="N24" s="164">
        <f>SUMIFS($V24:$AE24, $B24:$K24, M24 &amp; "*")</f>
        <v>0.4652777777777779</v>
      </c>
      <c r="O24" s="2" t="s">
        <v>37</v>
      </c>
      <c r="P24" s="164">
        <f t="shared" si="3"/>
        <v>0</v>
      </c>
      <c r="U24" s="166">
        <f t="shared" si="4"/>
        <v>0.77083333333333348</v>
      </c>
      <c r="V24" s="162">
        <f t="shared" si="5"/>
        <v>0.15972222222222227</v>
      </c>
      <c r="W24" s="162">
        <f t="shared" si="6"/>
        <v>0.14583333333333337</v>
      </c>
      <c r="X24" s="162">
        <f t="shared" si="7"/>
        <v>0</v>
      </c>
      <c r="Y24" s="162">
        <f t="shared" si="8"/>
        <v>0</v>
      </c>
      <c r="Z24" s="162">
        <f t="shared" si="9"/>
        <v>0.15972222222222227</v>
      </c>
      <c r="AA24" s="162">
        <f t="shared" si="10"/>
        <v>0.14583333333333337</v>
      </c>
      <c r="AB24" s="162">
        <f t="shared" si="11"/>
        <v>0</v>
      </c>
      <c r="AC24" s="162">
        <f t="shared" si="12"/>
        <v>0</v>
      </c>
      <c r="AD24" s="162">
        <f t="shared" si="13"/>
        <v>0.15972222222222227</v>
      </c>
      <c r="AE24" s="162">
        <f t="shared" si="14"/>
        <v>0</v>
      </c>
      <c r="AF24" s="162">
        <v>0.36458333333333331</v>
      </c>
      <c r="AG24" s="162">
        <v>0.52430555555555558</v>
      </c>
      <c r="AH24" s="162">
        <v>0.5625</v>
      </c>
      <c r="AI24" s="162">
        <v>0.70833333333333337</v>
      </c>
      <c r="AJ24" s="162" t="s">
        <v>133</v>
      </c>
      <c r="AK24" s="162" t="s">
        <v>133</v>
      </c>
      <c r="AL24" s="162" t="s">
        <v>133</v>
      </c>
      <c r="AM24" s="162" t="s">
        <v>133</v>
      </c>
      <c r="AN24" s="162">
        <v>0.36458333333333331</v>
      </c>
      <c r="AO24" s="162">
        <v>0.52430555555555558</v>
      </c>
      <c r="AP24" s="162">
        <v>0.5625</v>
      </c>
      <c r="AQ24" s="162">
        <v>0.70833333333333337</v>
      </c>
      <c r="AR24" s="162" t="s">
        <v>133</v>
      </c>
      <c r="AS24" s="162" t="s">
        <v>133</v>
      </c>
      <c r="AT24" s="162" t="s">
        <v>133</v>
      </c>
      <c r="AU24" s="162" t="s">
        <v>133</v>
      </c>
      <c r="AV24" s="162">
        <v>0.36458333333333331</v>
      </c>
      <c r="AW24" s="162">
        <v>0.52430555555555558</v>
      </c>
      <c r="AX24" s="162"/>
      <c r="AY24" s="162"/>
    </row>
    <row r="25" spans="1:51" s="3" customFormat="1" x14ac:dyDescent="0.2">
      <c r="A25" s="40" t="s">
        <v>156</v>
      </c>
      <c r="B25" s="41" t="s">
        <v>32</v>
      </c>
      <c r="C25" s="41" t="s">
        <v>33</v>
      </c>
      <c r="D25" s="41" t="s">
        <v>32</v>
      </c>
      <c r="E25" s="41" t="s">
        <v>33</v>
      </c>
      <c r="F25" s="41" t="s">
        <v>32</v>
      </c>
      <c r="G25" s="41" t="s">
        <v>33</v>
      </c>
      <c r="H25" s="41" t="s">
        <v>32</v>
      </c>
      <c r="I25" s="41" t="s">
        <v>33</v>
      </c>
      <c r="J25" s="41" t="s">
        <v>32</v>
      </c>
      <c r="K25" s="38"/>
      <c r="L25" s="2" t="str">
        <f t="shared" si="1"/>
        <v xml:space="preserve">PA </v>
      </c>
      <c r="M25" s="2" t="s">
        <v>33</v>
      </c>
      <c r="N25" s="164">
        <f t="shared" ref="N25:N45" si="15">SUMIFS($V25:$AE25, $B25:$K25, M25 &amp; "*")</f>
        <v>1.3750000000000002</v>
      </c>
      <c r="O25" s="2"/>
      <c r="P25" s="164" t="str">
        <f t="shared" si="3"/>
        <v/>
      </c>
      <c r="Q25" s="2"/>
      <c r="R25" s="2"/>
      <c r="S25" s="2"/>
      <c r="T25" s="2"/>
      <c r="U25" s="166">
        <f t="shared" si="4"/>
        <v>1.3750000000000002</v>
      </c>
      <c r="V25" s="162">
        <f t="shared" si="5"/>
        <v>0.15972222222222227</v>
      </c>
      <c r="W25" s="162">
        <f t="shared" si="6"/>
        <v>0.14583333333333337</v>
      </c>
      <c r="X25" s="162">
        <f t="shared" si="7"/>
        <v>0.15972222222222227</v>
      </c>
      <c r="Y25" s="162">
        <f t="shared" si="8"/>
        <v>0.14583333333333337</v>
      </c>
      <c r="Z25" s="162">
        <f t="shared" si="9"/>
        <v>0.15972222222222227</v>
      </c>
      <c r="AA25" s="162">
        <f t="shared" si="10"/>
        <v>0.14583333333333337</v>
      </c>
      <c r="AB25" s="162">
        <f t="shared" si="11"/>
        <v>0.15972222222222227</v>
      </c>
      <c r="AC25" s="162">
        <f t="shared" si="12"/>
        <v>0.13888888888888884</v>
      </c>
      <c r="AD25" s="162">
        <f t="shared" si="13"/>
        <v>0.15972222222222227</v>
      </c>
      <c r="AE25" s="162">
        <f t="shared" si="14"/>
        <v>0</v>
      </c>
      <c r="AF25" s="163">
        <v>0.36458333333333331</v>
      </c>
      <c r="AG25" s="163">
        <v>0.52430555555555558</v>
      </c>
      <c r="AH25" s="163">
        <v>0.5625</v>
      </c>
      <c r="AI25" s="163">
        <v>0.70833333333333337</v>
      </c>
      <c r="AJ25" s="163">
        <v>0.36458333333333331</v>
      </c>
      <c r="AK25" s="163">
        <v>0.52430555555555558</v>
      </c>
      <c r="AL25" s="163">
        <v>0.5625</v>
      </c>
      <c r="AM25" s="163">
        <v>0.70833333333333337</v>
      </c>
      <c r="AN25" s="163">
        <v>0.36458333333333331</v>
      </c>
      <c r="AO25" s="163">
        <v>0.52430555555555558</v>
      </c>
      <c r="AP25" s="163">
        <v>0.5625</v>
      </c>
      <c r="AQ25" s="163">
        <v>0.70833333333333337</v>
      </c>
      <c r="AR25" s="163">
        <v>0.36458333333333331</v>
      </c>
      <c r="AS25" s="163">
        <v>0.52430555555555558</v>
      </c>
      <c r="AT25" s="163">
        <v>0.5625</v>
      </c>
      <c r="AU25" s="163">
        <v>0.70138888888888884</v>
      </c>
      <c r="AV25" s="163">
        <v>0.36458333333333331</v>
      </c>
      <c r="AW25" s="163">
        <v>0.52430555555555558</v>
      </c>
      <c r="AX25" s="163"/>
      <c r="AY25" s="163"/>
    </row>
    <row r="26" spans="1:51" s="3" customFormat="1" x14ac:dyDescent="0.2">
      <c r="A26" s="40" t="s">
        <v>157</v>
      </c>
      <c r="B26" s="7"/>
      <c r="C26" s="7"/>
      <c r="D26" s="7" t="s">
        <v>29</v>
      </c>
      <c r="E26" s="7" t="s">
        <v>29</v>
      </c>
      <c r="F26" s="7" t="s">
        <v>29</v>
      </c>
      <c r="G26" s="7"/>
      <c r="H26" s="7" t="s">
        <v>29</v>
      </c>
      <c r="I26" s="7" t="s">
        <v>29</v>
      </c>
      <c r="J26" s="7" t="s">
        <v>29</v>
      </c>
      <c r="K26" s="38"/>
      <c r="L26" s="2" t="str">
        <f t="shared" si="1"/>
        <v xml:space="preserve">STI </v>
      </c>
      <c r="M26" s="2" t="s">
        <v>29</v>
      </c>
      <c r="N26" s="164">
        <f t="shared" si="15"/>
        <v>0.92361111111111138</v>
      </c>
      <c r="O26" s="2"/>
      <c r="P26" s="164" t="str">
        <f t="shared" si="3"/>
        <v/>
      </c>
      <c r="Q26" s="2"/>
      <c r="R26" s="2"/>
      <c r="S26" s="2"/>
      <c r="T26" s="2"/>
      <c r="U26" s="166">
        <f t="shared" si="4"/>
        <v>1.3750000000000002</v>
      </c>
      <c r="V26" s="162">
        <f t="shared" si="5"/>
        <v>0.15972222222222227</v>
      </c>
      <c r="W26" s="162">
        <f t="shared" si="6"/>
        <v>0.14583333333333337</v>
      </c>
      <c r="X26" s="162">
        <f t="shared" si="7"/>
        <v>0.15972222222222227</v>
      </c>
      <c r="Y26" s="162">
        <f t="shared" si="8"/>
        <v>0.14583333333333337</v>
      </c>
      <c r="Z26" s="162">
        <f t="shared" si="9"/>
        <v>0.15972222222222227</v>
      </c>
      <c r="AA26" s="162">
        <f t="shared" si="10"/>
        <v>0.14583333333333337</v>
      </c>
      <c r="AB26" s="162">
        <f t="shared" si="11"/>
        <v>0.15972222222222227</v>
      </c>
      <c r="AC26" s="162">
        <f t="shared" si="12"/>
        <v>0.13888888888888884</v>
      </c>
      <c r="AD26" s="162">
        <f t="shared" si="13"/>
        <v>0.15972222222222227</v>
      </c>
      <c r="AE26" s="162">
        <f t="shared" si="14"/>
        <v>0</v>
      </c>
      <c r="AF26" s="163">
        <v>0.36458333333333331</v>
      </c>
      <c r="AG26" s="163">
        <v>0.52430555555555558</v>
      </c>
      <c r="AH26" s="163">
        <v>0.5625</v>
      </c>
      <c r="AI26" s="163">
        <v>0.70833333333333337</v>
      </c>
      <c r="AJ26" s="163">
        <v>0.36458333333333331</v>
      </c>
      <c r="AK26" s="163">
        <v>0.52430555555555558</v>
      </c>
      <c r="AL26" s="163">
        <v>0.5625</v>
      </c>
      <c r="AM26" s="163">
        <v>0.70833333333333337</v>
      </c>
      <c r="AN26" s="163">
        <v>0.36458333333333331</v>
      </c>
      <c r="AO26" s="163">
        <v>0.52430555555555558</v>
      </c>
      <c r="AP26" s="163">
        <v>0.5625</v>
      </c>
      <c r="AQ26" s="163">
        <v>0.70833333333333337</v>
      </c>
      <c r="AR26" s="163">
        <v>0.36458333333333331</v>
      </c>
      <c r="AS26" s="163">
        <v>0.52430555555555558</v>
      </c>
      <c r="AT26" s="163">
        <v>0.5625</v>
      </c>
      <c r="AU26" s="163">
        <v>0.70138888888888884</v>
      </c>
      <c r="AV26" s="163">
        <v>0.36458333333333331</v>
      </c>
      <c r="AW26" s="163">
        <v>0.52430555555555558</v>
      </c>
      <c r="AX26" s="163"/>
      <c r="AY26" s="163"/>
    </row>
    <row r="27" spans="1:51" x14ac:dyDescent="0.2">
      <c r="A27" s="40" t="s">
        <v>158</v>
      </c>
      <c r="B27" s="7" t="s">
        <v>34</v>
      </c>
      <c r="C27" s="7"/>
      <c r="D27" s="7" t="s">
        <v>34</v>
      </c>
      <c r="E27" s="7"/>
      <c r="F27" s="7"/>
      <c r="G27" s="7"/>
      <c r="H27" s="7" t="s">
        <v>34</v>
      </c>
      <c r="I27" s="7"/>
      <c r="J27" s="7"/>
      <c r="K27" s="38"/>
      <c r="L27" s="2" t="str">
        <f t="shared" si="1"/>
        <v xml:space="preserve">EL </v>
      </c>
      <c r="M27" s="2" t="s">
        <v>35</v>
      </c>
      <c r="N27" s="164">
        <f t="shared" si="15"/>
        <v>0.4791666666666668</v>
      </c>
      <c r="P27" s="164" t="str">
        <f t="shared" si="3"/>
        <v/>
      </c>
      <c r="U27" s="166">
        <f t="shared" si="4"/>
        <v>0.98263888888888906</v>
      </c>
      <c r="V27" s="162">
        <f t="shared" si="5"/>
        <v>0.15972222222222227</v>
      </c>
      <c r="W27" s="162">
        <f t="shared" si="6"/>
        <v>0.11458333333333337</v>
      </c>
      <c r="X27" s="162">
        <f t="shared" si="7"/>
        <v>0.15972222222222227</v>
      </c>
      <c r="Y27" s="162">
        <f t="shared" si="8"/>
        <v>0.11458333333333337</v>
      </c>
      <c r="Z27" s="162">
        <f t="shared" si="9"/>
        <v>0</v>
      </c>
      <c r="AA27" s="162">
        <f t="shared" si="10"/>
        <v>0</v>
      </c>
      <c r="AB27" s="162">
        <f t="shared" si="11"/>
        <v>0.15972222222222227</v>
      </c>
      <c r="AC27" s="162">
        <f t="shared" si="12"/>
        <v>0.11458333333333337</v>
      </c>
      <c r="AD27" s="162">
        <f t="shared" si="13"/>
        <v>0.15972222222222227</v>
      </c>
      <c r="AE27" s="162">
        <f t="shared" si="14"/>
        <v>0</v>
      </c>
      <c r="AF27" s="162">
        <v>0.36458333333333331</v>
      </c>
      <c r="AG27" s="162">
        <v>0.52430555555555558</v>
      </c>
      <c r="AH27" s="162">
        <v>0.5625</v>
      </c>
      <c r="AI27" s="162">
        <v>0.67708333333333337</v>
      </c>
      <c r="AJ27" s="162">
        <v>0.36458333333333331</v>
      </c>
      <c r="AK27" s="162">
        <v>0.52430555555555558</v>
      </c>
      <c r="AL27" s="162">
        <v>0.5625</v>
      </c>
      <c r="AM27" s="162">
        <v>0.67708333333333337</v>
      </c>
      <c r="AN27" s="162" t="s">
        <v>133</v>
      </c>
      <c r="AO27" s="162" t="s">
        <v>133</v>
      </c>
      <c r="AP27" s="162" t="s">
        <v>133</v>
      </c>
      <c r="AQ27" s="162" t="s">
        <v>133</v>
      </c>
      <c r="AR27" s="162">
        <v>0.36458333333333331</v>
      </c>
      <c r="AS27" s="162">
        <v>0.52430555555555558</v>
      </c>
      <c r="AT27" s="162">
        <v>0.5625</v>
      </c>
      <c r="AU27" s="162">
        <v>0.67708333333333337</v>
      </c>
      <c r="AV27" s="162">
        <v>0.36458333333333331</v>
      </c>
      <c r="AW27" s="162">
        <v>0.52430555555555558</v>
      </c>
      <c r="AX27" s="162"/>
      <c r="AY27" s="162"/>
    </row>
    <row r="28" spans="1:51" x14ac:dyDescent="0.2">
      <c r="A28" s="40" t="s">
        <v>159</v>
      </c>
      <c r="B28" s="41" t="s">
        <v>26</v>
      </c>
      <c r="C28" s="41" t="s">
        <v>27</v>
      </c>
      <c r="D28" s="41" t="s">
        <v>26</v>
      </c>
      <c r="E28" s="41" t="s">
        <v>27</v>
      </c>
      <c r="F28" s="41" t="s">
        <v>26</v>
      </c>
      <c r="G28" s="41" t="s">
        <v>27</v>
      </c>
      <c r="H28" s="41" t="s">
        <v>26</v>
      </c>
      <c r="I28" s="41" t="s">
        <v>27</v>
      </c>
      <c r="J28" s="41" t="s">
        <v>26</v>
      </c>
      <c r="K28" s="38"/>
      <c r="L28" s="2" t="str">
        <f t="shared" si="1"/>
        <v xml:space="preserve">EV </v>
      </c>
      <c r="M28" s="2" t="s">
        <v>27</v>
      </c>
      <c r="N28" s="164">
        <f t="shared" si="15"/>
        <v>1.0694444444444446</v>
      </c>
      <c r="P28" s="164" t="str">
        <f t="shared" si="3"/>
        <v/>
      </c>
      <c r="U28" s="166">
        <f t="shared" si="4"/>
        <v>1.0694444444444446</v>
      </c>
      <c r="V28" s="162">
        <f t="shared" si="5"/>
        <v>0.15972222222222227</v>
      </c>
      <c r="W28" s="162">
        <f t="shared" si="6"/>
        <v>0.14583333333333337</v>
      </c>
      <c r="X28" s="162">
        <f t="shared" si="7"/>
        <v>0</v>
      </c>
      <c r="Y28" s="162">
        <f t="shared" si="8"/>
        <v>0</v>
      </c>
      <c r="Z28" s="162">
        <f t="shared" si="9"/>
        <v>0.15972222222222227</v>
      </c>
      <c r="AA28" s="162">
        <f t="shared" si="10"/>
        <v>0.14583333333333337</v>
      </c>
      <c r="AB28" s="162">
        <f t="shared" si="11"/>
        <v>0.15972222222222227</v>
      </c>
      <c r="AC28" s="162">
        <f t="shared" si="12"/>
        <v>0.13888888888888884</v>
      </c>
      <c r="AD28" s="162">
        <f t="shared" si="13"/>
        <v>0.15972222222222227</v>
      </c>
      <c r="AE28" s="162">
        <f t="shared" si="14"/>
        <v>0</v>
      </c>
      <c r="AF28" s="162">
        <v>0.36458333333333331</v>
      </c>
      <c r="AG28" s="162">
        <v>0.52430555555555558</v>
      </c>
      <c r="AH28" s="162">
        <v>0.5625</v>
      </c>
      <c r="AI28" s="162">
        <v>0.70833333333333337</v>
      </c>
      <c r="AJ28" s="162" t="s">
        <v>133</v>
      </c>
      <c r="AK28" s="162" t="s">
        <v>133</v>
      </c>
      <c r="AL28" s="162" t="s">
        <v>133</v>
      </c>
      <c r="AM28" s="162" t="s">
        <v>133</v>
      </c>
      <c r="AN28" s="162">
        <v>0.36458333333333331</v>
      </c>
      <c r="AO28" s="162">
        <v>0.52430555555555558</v>
      </c>
      <c r="AP28" s="162">
        <v>0.5625</v>
      </c>
      <c r="AQ28" s="162">
        <v>0.70833333333333337</v>
      </c>
      <c r="AR28" s="162">
        <v>0.36458333333333331</v>
      </c>
      <c r="AS28" s="162">
        <v>0.52430555555555558</v>
      </c>
      <c r="AT28" s="162">
        <v>0.5625</v>
      </c>
      <c r="AU28" s="162">
        <v>0.70138888888888884</v>
      </c>
      <c r="AV28" s="162">
        <v>0.36458333333333331</v>
      </c>
      <c r="AW28" s="162">
        <v>0.52430555555555558</v>
      </c>
      <c r="AX28" s="162"/>
      <c r="AY28" s="162"/>
    </row>
    <row r="29" spans="1:51" x14ac:dyDescent="0.2">
      <c r="A29" s="40" t="s">
        <v>160</v>
      </c>
      <c r="B29" s="7" t="s">
        <v>28</v>
      </c>
      <c r="C29" s="7" t="s">
        <v>29</v>
      </c>
      <c r="D29" s="7" t="s">
        <v>28</v>
      </c>
      <c r="E29" s="7" t="s">
        <v>29</v>
      </c>
      <c r="F29" s="7"/>
      <c r="G29" s="7"/>
      <c r="H29" s="7" t="s">
        <v>28</v>
      </c>
      <c r="I29" s="7" t="s">
        <v>29</v>
      </c>
      <c r="J29" s="7"/>
      <c r="K29" s="38"/>
      <c r="L29" s="2" t="str">
        <f t="shared" si="1"/>
        <v xml:space="preserve">STI </v>
      </c>
      <c r="M29" s="2" t="s">
        <v>29</v>
      </c>
      <c r="N29" s="164">
        <f t="shared" si="15"/>
        <v>0.90972222222222232</v>
      </c>
      <c r="P29" s="164" t="str">
        <f t="shared" si="3"/>
        <v/>
      </c>
      <c r="U29" s="166">
        <f t="shared" si="4"/>
        <v>1.3750000000000002</v>
      </c>
      <c r="V29" s="162">
        <f t="shared" si="5"/>
        <v>0.15972222222222227</v>
      </c>
      <c r="W29" s="162">
        <f t="shared" si="6"/>
        <v>0.14583333333333337</v>
      </c>
      <c r="X29" s="162">
        <f t="shared" si="7"/>
        <v>0.15972222222222227</v>
      </c>
      <c r="Y29" s="162">
        <f t="shared" si="8"/>
        <v>0.14583333333333337</v>
      </c>
      <c r="Z29" s="162">
        <f t="shared" si="9"/>
        <v>0.15972222222222227</v>
      </c>
      <c r="AA29" s="162">
        <f t="shared" si="10"/>
        <v>0.14583333333333337</v>
      </c>
      <c r="AB29" s="162">
        <f t="shared" si="11"/>
        <v>0.15972222222222227</v>
      </c>
      <c r="AC29" s="162">
        <f t="shared" si="12"/>
        <v>0.13888888888888884</v>
      </c>
      <c r="AD29" s="162">
        <f t="shared" si="13"/>
        <v>0.15972222222222227</v>
      </c>
      <c r="AE29" s="162">
        <f t="shared" si="14"/>
        <v>0</v>
      </c>
      <c r="AF29" s="162">
        <v>0.36458333333333331</v>
      </c>
      <c r="AG29" s="162">
        <v>0.52430555555555558</v>
      </c>
      <c r="AH29" s="162">
        <v>0.5625</v>
      </c>
      <c r="AI29" s="162">
        <v>0.70833333333333337</v>
      </c>
      <c r="AJ29" s="162">
        <v>0.36458333333333331</v>
      </c>
      <c r="AK29" s="162">
        <v>0.52430555555555558</v>
      </c>
      <c r="AL29" s="162">
        <v>0.5625</v>
      </c>
      <c r="AM29" s="162">
        <v>0.70833333333333337</v>
      </c>
      <c r="AN29" s="162">
        <v>0.36458333333333331</v>
      </c>
      <c r="AO29" s="162">
        <v>0.52430555555555558</v>
      </c>
      <c r="AP29" s="162">
        <v>0.5625</v>
      </c>
      <c r="AQ29" s="162">
        <v>0.70833333333333337</v>
      </c>
      <c r="AR29" s="162">
        <v>0.36458333333333331</v>
      </c>
      <c r="AS29" s="162">
        <v>0.52430555555555558</v>
      </c>
      <c r="AT29" s="162">
        <v>0.5625</v>
      </c>
      <c r="AU29" s="162">
        <v>0.70138888888888884</v>
      </c>
      <c r="AV29" s="162">
        <v>0.36458333333333331</v>
      </c>
      <c r="AW29" s="162">
        <v>0.52430555555555558</v>
      </c>
      <c r="AX29" s="162"/>
      <c r="AY29" s="162"/>
    </row>
    <row r="30" spans="1:51" x14ac:dyDescent="0.2">
      <c r="A30" s="40" t="s">
        <v>161</v>
      </c>
      <c r="B30" s="7" t="s">
        <v>32</v>
      </c>
      <c r="C30" s="7" t="s">
        <v>33</v>
      </c>
      <c r="D30" s="7" t="s">
        <v>32</v>
      </c>
      <c r="E30" s="7" t="s">
        <v>33</v>
      </c>
      <c r="F30" s="7" t="s">
        <v>32</v>
      </c>
      <c r="G30" s="7" t="s">
        <v>33</v>
      </c>
      <c r="H30" s="7" t="s">
        <v>32</v>
      </c>
      <c r="I30" s="7" t="s">
        <v>33</v>
      </c>
      <c r="J30" s="7" t="s">
        <v>33</v>
      </c>
      <c r="K30" s="38"/>
      <c r="L30" s="2" t="str">
        <f t="shared" si="1"/>
        <v xml:space="preserve">PA </v>
      </c>
      <c r="M30" s="2" t="s">
        <v>33</v>
      </c>
      <c r="N30" s="164">
        <f t="shared" si="15"/>
        <v>0.92361111111111138</v>
      </c>
      <c r="P30" s="164" t="str">
        <f t="shared" si="3"/>
        <v/>
      </c>
      <c r="U30" s="166">
        <f t="shared" si="4"/>
        <v>0.92361111111111138</v>
      </c>
      <c r="V30" s="162">
        <f t="shared" si="5"/>
        <v>0</v>
      </c>
      <c r="W30" s="162">
        <f t="shared" si="6"/>
        <v>0</v>
      </c>
      <c r="X30" s="162">
        <f t="shared" si="7"/>
        <v>0.15972222222222227</v>
      </c>
      <c r="Y30" s="162">
        <f t="shared" si="8"/>
        <v>0.14583333333333337</v>
      </c>
      <c r="Z30" s="162">
        <f t="shared" si="9"/>
        <v>0.15972222222222227</v>
      </c>
      <c r="AA30" s="162">
        <f t="shared" si="10"/>
        <v>0</v>
      </c>
      <c r="AB30" s="162">
        <f t="shared" si="11"/>
        <v>0.15972222222222227</v>
      </c>
      <c r="AC30" s="162">
        <f t="shared" si="12"/>
        <v>0.13888888888888884</v>
      </c>
      <c r="AD30" s="162">
        <f t="shared" si="13"/>
        <v>0.15972222222222227</v>
      </c>
      <c r="AE30" s="162">
        <f t="shared" si="14"/>
        <v>0</v>
      </c>
      <c r="AF30" s="162" t="s">
        <v>133</v>
      </c>
      <c r="AG30" s="162" t="s">
        <v>133</v>
      </c>
      <c r="AH30" s="162" t="s">
        <v>133</v>
      </c>
      <c r="AI30" s="162" t="s">
        <v>133</v>
      </c>
      <c r="AJ30" s="162">
        <v>0.36458333333333331</v>
      </c>
      <c r="AK30" s="162">
        <v>0.52430555555555558</v>
      </c>
      <c r="AL30" s="162">
        <v>0.5625</v>
      </c>
      <c r="AM30" s="162">
        <v>0.70833333333333337</v>
      </c>
      <c r="AN30" s="162">
        <v>0.36458333333333331</v>
      </c>
      <c r="AO30" s="162">
        <v>0.52430555555555558</v>
      </c>
      <c r="AP30" s="162" t="s">
        <v>133</v>
      </c>
      <c r="AQ30" s="162" t="s">
        <v>133</v>
      </c>
      <c r="AR30" s="162">
        <v>0.36458333333333331</v>
      </c>
      <c r="AS30" s="162">
        <v>0.52430555555555558</v>
      </c>
      <c r="AT30" s="162">
        <v>0.5625</v>
      </c>
      <c r="AU30" s="162">
        <v>0.70138888888888884</v>
      </c>
      <c r="AV30" s="162">
        <v>0.36458333333333331</v>
      </c>
      <c r="AW30" s="162">
        <v>0.52430555555555558</v>
      </c>
      <c r="AX30" s="162"/>
      <c r="AY30" s="162"/>
    </row>
    <row r="31" spans="1:51" x14ac:dyDescent="0.2">
      <c r="A31" s="40" t="s">
        <v>162</v>
      </c>
      <c r="B31" s="7" t="s">
        <v>26</v>
      </c>
      <c r="C31" s="7" t="s">
        <v>27</v>
      </c>
      <c r="D31" s="7" t="s">
        <v>26</v>
      </c>
      <c r="E31" s="7" t="s">
        <v>27</v>
      </c>
      <c r="F31" s="7" t="s">
        <v>26</v>
      </c>
      <c r="G31" s="7" t="s">
        <v>27</v>
      </c>
      <c r="H31" s="7" t="s">
        <v>26</v>
      </c>
      <c r="I31" s="7" t="s">
        <v>27</v>
      </c>
      <c r="J31" s="7" t="s">
        <v>27</v>
      </c>
      <c r="K31" s="38"/>
      <c r="L31" s="2" t="str">
        <f t="shared" si="1"/>
        <v xml:space="preserve">EV </v>
      </c>
      <c r="M31" s="2" t="s">
        <v>27</v>
      </c>
      <c r="N31" s="164">
        <f t="shared" si="15"/>
        <v>0.4791666666666668</v>
      </c>
      <c r="P31" s="164" t="str">
        <f t="shared" si="3"/>
        <v/>
      </c>
      <c r="U31" s="166">
        <f t="shared" si="4"/>
        <v>0.4791666666666668</v>
      </c>
      <c r="V31" s="162">
        <f t="shared" si="5"/>
        <v>0.15972222222222227</v>
      </c>
      <c r="W31" s="162">
        <f t="shared" si="6"/>
        <v>0</v>
      </c>
      <c r="X31" s="162">
        <f t="shared" si="7"/>
        <v>0.15972222222222227</v>
      </c>
      <c r="Y31" s="162">
        <f t="shared" si="8"/>
        <v>0</v>
      </c>
      <c r="Z31" s="162">
        <f t="shared" si="9"/>
        <v>0</v>
      </c>
      <c r="AA31" s="162">
        <f t="shared" si="10"/>
        <v>0</v>
      </c>
      <c r="AB31" s="162">
        <f t="shared" si="11"/>
        <v>0.15972222222222227</v>
      </c>
      <c r="AC31" s="162">
        <f t="shared" si="12"/>
        <v>0</v>
      </c>
      <c r="AD31" s="162">
        <f t="shared" si="13"/>
        <v>0</v>
      </c>
      <c r="AE31" s="162">
        <f t="shared" si="14"/>
        <v>0</v>
      </c>
      <c r="AF31" s="162">
        <v>0.36458333333333331</v>
      </c>
      <c r="AG31" s="162">
        <v>0.52430555555555558</v>
      </c>
      <c r="AH31" s="162" t="s">
        <v>133</v>
      </c>
      <c r="AI31" s="162" t="s">
        <v>133</v>
      </c>
      <c r="AJ31" s="162">
        <v>0.36458333333333331</v>
      </c>
      <c r="AK31" s="162">
        <v>0.52430555555555558</v>
      </c>
      <c r="AL31" s="162" t="s">
        <v>133</v>
      </c>
      <c r="AM31" s="162" t="s">
        <v>133</v>
      </c>
      <c r="AN31" s="162" t="s">
        <v>133</v>
      </c>
      <c r="AO31" s="162" t="s">
        <v>133</v>
      </c>
      <c r="AP31" s="162" t="s">
        <v>133</v>
      </c>
      <c r="AQ31" s="162" t="s">
        <v>133</v>
      </c>
      <c r="AR31" s="162">
        <v>0.36458333333333331</v>
      </c>
      <c r="AS31" s="162">
        <v>0.52430555555555558</v>
      </c>
      <c r="AT31" s="162" t="s">
        <v>133</v>
      </c>
      <c r="AU31" s="162" t="s">
        <v>133</v>
      </c>
      <c r="AV31" s="162" t="s">
        <v>133</v>
      </c>
      <c r="AW31" s="162" t="s">
        <v>133</v>
      </c>
      <c r="AX31" s="162"/>
      <c r="AY31" s="162"/>
    </row>
    <row r="32" spans="1:51" x14ac:dyDescent="0.2">
      <c r="A32" s="40" t="s">
        <v>163</v>
      </c>
      <c r="B32" s="41" t="s">
        <v>28</v>
      </c>
      <c r="C32" s="41" t="s">
        <v>29</v>
      </c>
      <c r="D32" s="41" t="s">
        <v>28</v>
      </c>
      <c r="E32" s="41" t="s">
        <v>29</v>
      </c>
      <c r="F32" s="41" t="s">
        <v>28</v>
      </c>
      <c r="G32" s="41" t="s">
        <v>29</v>
      </c>
      <c r="H32" s="41" t="s">
        <v>28</v>
      </c>
      <c r="I32" s="41" t="s">
        <v>29</v>
      </c>
      <c r="J32" s="41" t="s">
        <v>28</v>
      </c>
      <c r="K32" s="38"/>
      <c r="L32" s="2" t="str">
        <f t="shared" si="1"/>
        <v xml:space="preserve">STI </v>
      </c>
      <c r="M32" s="2" t="s">
        <v>29</v>
      </c>
      <c r="N32" s="164">
        <f t="shared" si="15"/>
        <v>1.3750000000000002</v>
      </c>
      <c r="P32" s="164" t="str">
        <f t="shared" si="3"/>
        <v/>
      </c>
      <c r="U32" s="166">
        <f t="shared" si="4"/>
        <v>1.3750000000000002</v>
      </c>
      <c r="V32" s="162">
        <f t="shared" si="5"/>
        <v>0.15972222222222227</v>
      </c>
      <c r="W32" s="162">
        <f t="shared" si="6"/>
        <v>0.14583333333333337</v>
      </c>
      <c r="X32" s="162">
        <f t="shared" si="7"/>
        <v>0.15972222222222227</v>
      </c>
      <c r="Y32" s="162">
        <f t="shared" si="8"/>
        <v>0.14583333333333337</v>
      </c>
      <c r="Z32" s="162">
        <f t="shared" si="9"/>
        <v>0.15972222222222227</v>
      </c>
      <c r="AA32" s="162">
        <f t="shared" si="10"/>
        <v>0.14583333333333337</v>
      </c>
      <c r="AB32" s="162">
        <f t="shared" si="11"/>
        <v>0.15972222222222227</v>
      </c>
      <c r="AC32" s="162">
        <f t="shared" si="12"/>
        <v>0.13888888888888884</v>
      </c>
      <c r="AD32" s="162">
        <f t="shared" si="13"/>
        <v>0.15972222222222227</v>
      </c>
      <c r="AE32" s="162">
        <f t="shared" si="14"/>
        <v>0</v>
      </c>
      <c r="AF32" s="162">
        <v>0.36458333333333331</v>
      </c>
      <c r="AG32" s="162">
        <v>0.52430555555555558</v>
      </c>
      <c r="AH32" s="162">
        <v>0.5625</v>
      </c>
      <c r="AI32" s="162">
        <v>0.70833333333333337</v>
      </c>
      <c r="AJ32" s="162">
        <v>0.36458333333333331</v>
      </c>
      <c r="AK32" s="162">
        <v>0.52430555555555558</v>
      </c>
      <c r="AL32" s="162">
        <v>0.5625</v>
      </c>
      <c r="AM32" s="162">
        <v>0.70833333333333337</v>
      </c>
      <c r="AN32" s="162">
        <v>0.36458333333333331</v>
      </c>
      <c r="AO32" s="162">
        <v>0.52430555555555558</v>
      </c>
      <c r="AP32" s="162">
        <v>0.5625</v>
      </c>
      <c r="AQ32" s="162">
        <v>0.70833333333333337</v>
      </c>
      <c r="AR32" s="162">
        <v>0.36458333333333331</v>
      </c>
      <c r="AS32" s="162">
        <v>0.52430555555555558</v>
      </c>
      <c r="AT32" s="162">
        <v>0.5625</v>
      </c>
      <c r="AU32" s="162">
        <v>0.70138888888888884</v>
      </c>
      <c r="AV32" s="162">
        <v>0.36458333333333331</v>
      </c>
      <c r="AW32" s="162">
        <v>0.52430555555555558</v>
      </c>
      <c r="AX32" s="162"/>
      <c r="AY32" s="162"/>
    </row>
    <row r="33" spans="1:51" x14ac:dyDescent="0.2">
      <c r="A33" s="40" t="s">
        <v>164</v>
      </c>
      <c r="B33" s="7" t="s">
        <v>26</v>
      </c>
      <c r="C33" s="7" t="s">
        <v>27</v>
      </c>
      <c r="D33" s="7" t="s">
        <v>26</v>
      </c>
      <c r="E33" s="7" t="s">
        <v>27</v>
      </c>
      <c r="F33" s="7" t="s">
        <v>26</v>
      </c>
      <c r="G33" s="7" t="s">
        <v>27</v>
      </c>
      <c r="H33" s="7" t="s">
        <v>26</v>
      </c>
      <c r="I33" s="7" t="s">
        <v>27</v>
      </c>
      <c r="J33" s="7" t="s">
        <v>27</v>
      </c>
      <c r="K33" s="38"/>
      <c r="L33" s="2" t="str">
        <f t="shared" si="1"/>
        <v xml:space="preserve">EV </v>
      </c>
      <c r="M33" s="2" t="s">
        <v>27</v>
      </c>
      <c r="N33" s="164">
        <f t="shared" si="15"/>
        <v>0.90972222222222232</v>
      </c>
      <c r="P33" s="164" t="str">
        <f t="shared" si="3"/>
        <v/>
      </c>
      <c r="U33" s="166">
        <f t="shared" si="4"/>
        <v>0.90972222222222232</v>
      </c>
      <c r="V33" s="162">
        <f t="shared" si="5"/>
        <v>0.15972222222222227</v>
      </c>
      <c r="W33" s="162">
        <f t="shared" si="6"/>
        <v>0.14583333333333337</v>
      </c>
      <c r="X33" s="162">
        <f t="shared" si="7"/>
        <v>0.15972222222222227</v>
      </c>
      <c r="Y33" s="162">
        <f t="shared" si="8"/>
        <v>0.14583333333333337</v>
      </c>
      <c r="Z33" s="162">
        <f t="shared" si="9"/>
        <v>0</v>
      </c>
      <c r="AA33" s="162">
        <f t="shared" si="10"/>
        <v>0</v>
      </c>
      <c r="AB33" s="162">
        <f t="shared" si="11"/>
        <v>0.15972222222222227</v>
      </c>
      <c r="AC33" s="162">
        <f t="shared" si="12"/>
        <v>0.13888888888888884</v>
      </c>
      <c r="AD33" s="162">
        <f t="shared" si="13"/>
        <v>0</v>
      </c>
      <c r="AE33" s="162">
        <f t="shared" si="14"/>
        <v>0</v>
      </c>
      <c r="AF33" s="162">
        <v>0.36458333333333331</v>
      </c>
      <c r="AG33" s="162">
        <v>0.52430555555555558</v>
      </c>
      <c r="AH33" s="162">
        <v>0.5625</v>
      </c>
      <c r="AI33" s="162">
        <v>0.70833333333333337</v>
      </c>
      <c r="AJ33" s="162">
        <v>0.36458333333333331</v>
      </c>
      <c r="AK33" s="162">
        <v>0.52430555555555558</v>
      </c>
      <c r="AL33" s="162">
        <v>0.5625</v>
      </c>
      <c r="AM33" s="162">
        <v>0.70833333333333337</v>
      </c>
      <c r="AN33" s="162" t="s">
        <v>133</v>
      </c>
      <c r="AO33" s="162" t="s">
        <v>133</v>
      </c>
      <c r="AP33" s="162" t="s">
        <v>133</v>
      </c>
      <c r="AQ33" s="162" t="s">
        <v>133</v>
      </c>
      <c r="AR33" s="162">
        <v>0.36458333333333331</v>
      </c>
      <c r="AS33" s="162">
        <v>0.52430555555555558</v>
      </c>
      <c r="AT33" s="162">
        <v>0.5625</v>
      </c>
      <c r="AU33" s="162">
        <v>0.70138888888888884</v>
      </c>
      <c r="AV33" s="162" t="s">
        <v>133</v>
      </c>
      <c r="AW33" s="162" t="s">
        <v>133</v>
      </c>
      <c r="AX33" s="162"/>
      <c r="AY33" s="162"/>
    </row>
    <row r="34" spans="1:51" x14ac:dyDescent="0.2">
      <c r="A34" s="40" t="s">
        <v>165</v>
      </c>
      <c r="B34" s="42" t="s">
        <v>36</v>
      </c>
      <c r="C34" s="7"/>
      <c r="D34" s="42" t="s">
        <v>36</v>
      </c>
      <c r="E34" s="7"/>
      <c r="F34" s="7" t="s">
        <v>36</v>
      </c>
      <c r="G34" s="7" t="s">
        <v>37</v>
      </c>
      <c r="H34" s="7" t="s">
        <v>36</v>
      </c>
      <c r="I34" s="7" t="s">
        <v>37</v>
      </c>
      <c r="J34" s="7" t="s">
        <v>37</v>
      </c>
      <c r="K34" s="38"/>
      <c r="L34" s="2" t="str">
        <f t="shared" si="1"/>
        <v xml:space="preserve">CONS </v>
      </c>
      <c r="M34" s="2" t="s">
        <v>37</v>
      </c>
      <c r="N34" s="164">
        <f t="shared" si="15"/>
        <v>1.0833333333333337</v>
      </c>
      <c r="P34" s="164" t="str">
        <f t="shared" si="3"/>
        <v/>
      </c>
      <c r="U34" s="166">
        <f t="shared" si="4"/>
        <v>1.3750000000000002</v>
      </c>
      <c r="V34" s="162">
        <f t="shared" si="5"/>
        <v>0.15972222222222227</v>
      </c>
      <c r="W34" s="162">
        <f t="shared" si="6"/>
        <v>0.14583333333333337</v>
      </c>
      <c r="X34" s="162">
        <f t="shared" si="7"/>
        <v>0.15972222222222227</v>
      </c>
      <c r="Y34" s="162">
        <f t="shared" si="8"/>
        <v>0.14583333333333337</v>
      </c>
      <c r="Z34" s="162">
        <f t="shared" si="9"/>
        <v>0.15972222222222227</v>
      </c>
      <c r="AA34" s="162">
        <f t="shared" si="10"/>
        <v>0.14583333333333337</v>
      </c>
      <c r="AB34" s="162">
        <f t="shared" si="11"/>
        <v>0.15972222222222227</v>
      </c>
      <c r="AC34" s="162">
        <f t="shared" si="12"/>
        <v>0.13888888888888884</v>
      </c>
      <c r="AD34" s="162">
        <f t="shared" si="13"/>
        <v>0.15972222222222227</v>
      </c>
      <c r="AE34" s="162">
        <f t="shared" si="14"/>
        <v>0</v>
      </c>
      <c r="AF34" s="162">
        <v>0.36458333333333331</v>
      </c>
      <c r="AG34" s="162">
        <v>0.52430555555555558</v>
      </c>
      <c r="AH34" s="162">
        <v>0.5625</v>
      </c>
      <c r="AI34" s="162">
        <v>0.70833333333333337</v>
      </c>
      <c r="AJ34" s="162">
        <v>0.36458333333333331</v>
      </c>
      <c r="AK34" s="162">
        <v>0.52430555555555558</v>
      </c>
      <c r="AL34" s="162">
        <v>0.5625</v>
      </c>
      <c r="AM34" s="162">
        <v>0.70833333333333337</v>
      </c>
      <c r="AN34" s="162">
        <v>0.36458333333333331</v>
      </c>
      <c r="AO34" s="162">
        <v>0.52430555555555558</v>
      </c>
      <c r="AP34" s="162">
        <v>0.5625</v>
      </c>
      <c r="AQ34" s="162">
        <v>0.70833333333333337</v>
      </c>
      <c r="AR34" s="162">
        <v>0.36458333333333331</v>
      </c>
      <c r="AS34" s="162">
        <v>0.52430555555555558</v>
      </c>
      <c r="AT34" s="162">
        <v>0.5625</v>
      </c>
      <c r="AU34" s="162">
        <v>0.70138888888888884</v>
      </c>
      <c r="AV34" s="162">
        <v>0.36458333333333331</v>
      </c>
      <c r="AW34" s="162">
        <v>0.52430555555555558</v>
      </c>
      <c r="AX34" s="162"/>
      <c r="AY34" s="162"/>
    </row>
    <row r="35" spans="1:51" x14ac:dyDescent="0.2">
      <c r="A35" s="40" t="s">
        <v>166</v>
      </c>
      <c r="B35" s="7" t="s">
        <v>28</v>
      </c>
      <c r="C35" s="7" t="s">
        <v>29</v>
      </c>
      <c r="D35" s="7" t="s">
        <v>28</v>
      </c>
      <c r="E35" s="7" t="s">
        <v>29</v>
      </c>
      <c r="F35" s="7" t="s">
        <v>28</v>
      </c>
      <c r="G35" s="7" t="s">
        <v>29</v>
      </c>
      <c r="H35" s="7" t="s">
        <v>28</v>
      </c>
      <c r="I35" s="7" t="s">
        <v>29</v>
      </c>
      <c r="J35" s="7"/>
      <c r="K35" s="38"/>
      <c r="L35" s="2" t="str">
        <f t="shared" si="1"/>
        <v xml:space="preserve">STI </v>
      </c>
      <c r="M35" s="2" t="s">
        <v>29</v>
      </c>
      <c r="N35" s="164">
        <f t="shared" si="15"/>
        <v>1.2152777777777779</v>
      </c>
      <c r="P35" s="164" t="str">
        <f t="shared" si="3"/>
        <v/>
      </c>
      <c r="U35" s="166">
        <f t="shared" si="4"/>
        <v>1.3750000000000002</v>
      </c>
      <c r="V35" s="162">
        <f t="shared" si="5"/>
        <v>0.15972222222222227</v>
      </c>
      <c r="W35" s="162">
        <f t="shared" si="6"/>
        <v>0.14583333333333337</v>
      </c>
      <c r="X35" s="162">
        <f t="shared" si="7"/>
        <v>0.15972222222222227</v>
      </c>
      <c r="Y35" s="162">
        <f t="shared" si="8"/>
        <v>0.14583333333333337</v>
      </c>
      <c r="Z35" s="162">
        <f t="shared" si="9"/>
        <v>0.15972222222222227</v>
      </c>
      <c r="AA35" s="162">
        <f t="shared" si="10"/>
        <v>0.14583333333333337</v>
      </c>
      <c r="AB35" s="162">
        <f t="shared" si="11"/>
        <v>0.15972222222222227</v>
      </c>
      <c r="AC35" s="162">
        <f t="shared" si="12"/>
        <v>0.13888888888888884</v>
      </c>
      <c r="AD35" s="162">
        <f t="shared" si="13"/>
        <v>0.15972222222222227</v>
      </c>
      <c r="AE35" s="162">
        <f t="shared" si="14"/>
        <v>0</v>
      </c>
      <c r="AF35" s="162">
        <v>0.36458333333333331</v>
      </c>
      <c r="AG35" s="162">
        <v>0.52430555555555558</v>
      </c>
      <c r="AH35" s="162">
        <v>0.5625</v>
      </c>
      <c r="AI35" s="162">
        <v>0.70833333333333337</v>
      </c>
      <c r="AJ35" s="162">
        <v>0.36458333333333331</v>
      </c>
      <c r="AK35" s="162">
        <v>0.52430555555555558</v>
      </c>
      <c r="AL35" s="162">
        <v>0.5625</v>
      </c>
      <c r="AM35" s="162">
        <v>0.70833333333333337</v>
      </c>
      <c r="AN35" s="162">
        <v>0.36458333333333331</v>
      </c>
      <c r="AO35" s="162">
        <v>0.52430555555555558</v>
      </c>
      <c r="AP35" s="162">
        <v>0.5625</v>
      </c>
      <c r="AQ35" s="162">
        <v>0.70833333333333337</v>
      </c>
      <c r="AR35" s="162">
        <v>0.36458333333333331</v>
      </c>
      <c r="AS35" s="162">
        <v>0.52430555555555558</v>
      </c>
      <c r="AT35" s="162">
        <v>0.5625</v>
      </c>
      <c r="AU35" s="162">
        <v>0.70138888888888884</v>
      </c>
      <c r="AV35" s="162">
        <v>0.36458333333333331</v>
      </c>
      <c r="AW35" s="162">
        <v>0.52430555555555558</v>
      </c>
      <c r="AX35" s="162"/>
      <c r="AY35" s="162"/>
    </row>
    <row r="36" spans="1:51" x14ac:dyDescent="0.2">
      <c r="A36" s="40" t="s">
        <v>167</v>
      </c>
      <c r="B36" s="7" t="s">
        <v>26</v>
      </c>
      <c r="C36" s="7" t="s">
        <v>27</v>
      </c>
      <c r="D36" s="7" t="s">
        <v>26</v>
      </c>
      <c r="E36" s="7" t="s">
        <v>27</v>
      </c>
      <c r="F36" s="7" t="s">
        <v>26</v>
      </c>
      <c r="G36" s="7" t="s">
        <v>27</v>
      </c>
      <c r="H36" s="7" t="s">
        <v>26</v>
      </c>
      <c r="I36" s="7" t="s">
        <v>27</v>
      </c>
      <c r="J36" s="7" t="s">
        <v>27</v>
      </c>
      <c r="K36" s="38"/>
      <c r="L36" s="2" t="str">
        <f t="shared" si="1"/>
        <v xml:space="preserve">EV </v>
      </c>
      <c r="M36" s="2" t="s">
        <v>27</v>
      </c>
      <c r="N36" s="164">
        <f t="shared" si="15"/>
        <v>1.3750000000000002</v>
      </c>
      <c r="P36" s="164" t="str">
        <f t="shared" si="3"/>
        <v/>
      </c>
      <c r="U36" s="166">
        <f t="shared" si="4"/>
        <v>1.3750000000000002</v>
      </c>
      <c r="V36" s="162">
        <f t="shared" si="5"/>
        <v>0.15972222222222227</v>
      </c>
      <c r="W36" s="162">
        <f t="shared" si="6"/>
        <v>0.14583333333333337</v>
      </c>
      <c r="X36" s="162">
        <f t="shared" si="7"/>
        <v>0.15972222222222227</v>
      </c>
      <c r="Y36" s="162">
        <f t="shared" si="8"/>
        <v>0.14583333333333337</v>
      </c>
      <c r="Z36" s="162">
        <f t="shared" si="9"/>
        <v>0.15972222222222227</v>
      </c>
      <c r="AA36" s="162">
        <f t="shared" si="10"/>
        <v>0.14583333333333337</v>
      </c>
      <c r="AB36" s="162">
        <f t="shared" si="11"/>
        <v>0.15972222222222227</v>
      </c>
      <c r="AC36" s="162">
        <f t="shared" si="12"/>
        <v>0.13888888888888884</v>
      </c>
      <c r="AD36" s="162">
        <f t="shared" si="13"/>
        <v>0.15972222222222227</v>
      </c>
      <c r="AE36" s="162">
        <f t="shared" si="14"/>
        <v>0</v>
      </c>
      <c r="AF36" s="162">
        <v>0.36458333333333331</v>
      </c>
      <c r="AG36" s="162">
        <v>0.52430555555555558</v>
      </c>
      <c r="AH36" s="162">
        <v>0.5625</v>
      </c>
      <c r="AI36" s="162">
        <v>0.70833333333333337</v>
      </c>
      <c r="AJ36" s="162">
        <v>0.36458333333333331</v>
      </c>
      <c r="AK36" s="162">
        <v>0.52430555555555558</v>
      </c>
      <c r="AL36" s="162">
        <v>0.5625</v>
      </c>
      <c r="AM36" s="162">
        <v>0.70833333333333337</v>
      </c>
      <c r="AN36" s="162">
        <v>0.36458333333333331</v>
      </c>
      <c r="AO36" s="162">
        <v>0.52430555555555558</v>
      </c>
      <c r="AP36" s="162">
        <v>0.5625</v>
      </c>
      <c r="AQ36" s="162">
        <v>0.70833333333333337</v>
      </c>
      <c r="AR36" s="162">
        <v>0.36458333333333331</v>
      </c>
      <c r="AS36" s="162">
        <v>0.52430555555555558</v>
      </c>
      <c r="AT36" s="162">
        <v>0.5625</v>
      </c>
      <c r="AU36" s="162">
        <v>0.70138888888888884</v>
      </c>
      <c r="AV36" s="162">
        <v>0.36458333333333331</v>
      </c>
      <c r="AW36" s="162">
        <v>0.52430555555555558</v>
      </c>
      <c r="AX36" s="162"/>
      <c r="AY36" s="162"/>
    </row>
    <row r="37" spans="1:51" x14ac:dyDescent="0.2">
      <c r="A37" s="40" t="s">
        <v>168</v>
      </c>
      <c r="B37" s="41" t="s">
        <v>38</v>
      </c>
      <c r="C37" s="41" t="s">
        <v>31</v>
      </c>
      <c r="D37" s="41" t="s">
        <v>38</v>
      </c>
      <c r="E37" s="41" t="s">
        <v>31</v>
      </c>
      <c r="F37" s="41" t="s">
        <v>38</v>
      </c>
      <c r="G37" s="41" t="s">
        <v>31</v>
      </c>
      <c r="H37" s="41" t="s">
        <v>38</v>
      </c>
      <c r="I37" s="41" t="s">
        <v>31</v>
      </c>
      <c r="J37" s="41" t="s">
        <v>38</v>
      </c>
      <c r="K37" s="38"/>
      <c r="L37" s="2" t="str">
        <f t="shared" si="1"/>
        <v xml:space="preserve">R </v>
      </c>
      <c r="M37" s="2" t="s">
        <v>31</v>
      </c>
      <c r="N37" s="164">
        <f t="shared" si="15"/>
        <v>1.3750000000000002</v>
      </c>
      <c r="P37" s="164" t="str">
        <f t="shared" si="3"/>
        <v/>
      </c>
      <c r="U37" s="166">
        <f t="shared" si="4"/>
        <v>1.3750000000000002</v>
      </c>
      <c r="V37" s="162">
        <f t="shared" si="5"/>
        <v>0.15972222222222227</v>
      </c>
      <c r="W37" s="162">
        <f t="shared" si="6"/>
        <v>0.14583333333333337</v>
      </c>
      <c r="X37" s="162">
        <f t="shared" si="7"/>
        <v>0.15972222222222227</v>
      </c>
      <c r="Y37" s="162">
        <f t="shared" si="8"/>
        <v>0.14583333333333337</v>
      </c>
      <c r="Z37" s="162">
        <f t="shared" si="9"/>
        <v>0.15972222222222227</v>
      </c>
      <c r="AA37" s="162">
        <f t="shared" si="10"/>
        <v>0.14583333333333337</v>
      </c>
      <c r="AB37" s="162">
        <f t="shared" si="11"/>
        <v>0.15972222222222227</v>
      </c>
      <c r="AC37" s="162">
        <f t="shared" si="12"/>
        <v>0.13888888888888884</v>
      </c>
      <c r="AD37" s="162">
        <f t="shared" si="13"/>
        <v>0.15972222222222227</v>
      </c>
      <c r="AE37" s="162">
        <f t="shared" si="14"/>
        <v>0</v>
      </c>
      <c r="AF37" s="162">
        <v>0.36458333333333331</v>
      </c>
      <c r="AG37" s="162">
        <v>0.52430555555555558</v>
      </c>
      <c r="AH37" s="162">
        <v>0.5625</v>
      </c>
      <c r="AI37" s="162">
        <v>0.70833333333333337</v>
      </c>
      <c r="AJ37" s="162">
        <v>0.36458333333333331</v>
      </c>
      <c r="AK37" s="162">
        <v>0.52430555555555558</v>
      </c>
      <c r="AL37" s="162">
        <v>0.5625</v>
      </c>
      <c r="AM37" s="162">
        <v>0.70833333333333337</v>
      </c>
      <c r="AN37" s="162">
        <v>0.36458333333333331</v>
      </c>
      <c r="AO37" s="162">
        <v>0.52430555555555558</v>
      </c>
      <c r="AP37" s="162">
        <v>0.5625</v>
      </c>
      <c r="AQ37" s="162">
        <v>0.70833333333333337</v>
      </c>
      <c r="AR37" s="162">
        <v>0.36458333333333331</v>
      </c>
      <c r="AS37" s="162">
        <v>0.52430555555555558</v>
      </c>
      <c r="AT37" s="162">
        <v>0.5625</v>
      </c>
      <c r="AU37" s="162">
        <v>0.70138888888888884</v>
      </c>
      <c r="AV37" s="162">
        <v>0.36458333333333331</v>
      </c>
      <c r="AW37" s="162">
        <v>0.52430555555555558</v>
      </c>
      <c r="AX37" s="162"/>
      <c r="AY37" s="162"/>
    </row>
    <row r="38" spans="1:51" x14ac:dyDescent="0.2">
      <c r="A38" s="40" t="s">
        <v>169</v>
      </c>
      <c r="B38" s="7" t="s">
        <v>32</v>
      </c>
      <c r="C38" s="7" t="s">
        <v>33</v>
      </c>
      <c r="D38" s="7" t="s">
        <v>32</v>
      </c>
      <c r="E38" s="7" t="s">
        <v>33</v>
      </c>
      <c r="F38" s="7" t="s">
        <v>36</v>
      </c>
      <c r="G38" s="7" t="s">
        <v>37</v>
      </c>
      <c r="H38" s="7" t="s">
        <v>32</v>
      </c>
      <c r="I38" s="7" t="s">
        <v>33</v>
      </c>
      <c r="J38" s="7" t="s">
        <v>33</v>
      </c>
      <c r="K38" s="38"/>
      <c r="L38" s="2" t="str">
        <f t="shared" si="1"/>
        <v>PA CONS</v>
      </c>
      <c r="M38" s="2" t="s">
        <v>33</v>
      </c>
      <c r="N38" s="164">
        <f t="shared" si="15"/>
        <v>0.7777777777777779</v>
      </c>
      <c r="O38" s="2" t="s">
        <v>37</v>
      </c>
      <c r="P38" s="164">
        <f t="shared" si="3"/>
        <v>0.30555555555555564</v>
      </c>
      <c r="U38" s="166">
        <f t="shared" si="4"/>
        <v>1.0833333333333337</v>
      </c>
      <c r="V38" s="162">
        <f t="shared" si="5"/>
        <v>0.15972222222222227</v>
      </c>
      <c r="W38" s="162">
        <f t="shared" si="6"/>
        <v>0</v>
      </c>
      <c r="X38" s="162">
        <f t="shared" si="7"/>
        <v>0.15972222222222227</v>
      </c>
      <c r="Y38" s="162">
        <f t="shared" si="8"/>
        <v>0</v>
      </c>
      <c r="Z38" s="162">
        <f t="shared" si="9"/>
        <v>0.15972222222222227</v>
      </c>
      <c r="AA38" s="162">
        <f t="shared" si="10"/>
        <v>0.14583333333333337</v>
      </c>
      <c r="AB38" s="162">
        <f t="shared" si="11"/>
        <v>0.15972222222222227</v>
      </c>
      <c r="AC38" s="162">
        <f t="shared" si="12"/>
        <v>0.13888888888888884</v>
      </c>
      <c r="AD38" s="162">
        <f t="shared" si="13"/>
        <v>0.15972222222222227</v>
      </c>
      <c r="AE38" s="162">
        <f t="shared" si="14"/>
        <v>0</v>
      </c>
      <c r="AF38" s="162">
        <v>0.36458333333333331</v>
      </c>
      <c r="AG38" s="162">
        <v>0.52430555555555558</v>
      </c>
      <c r="AH38" s="162" t="s">
        <v>133</v>
      </c>
      <c r="AI38" s="162" t="s">
        <v>133</v>
      </c>
      <c r="AJ38" s="162">
        <v>0.36458333333333331</v>
      </c>
      <c r="AK38" s="162">
        <v>0.52430555555555558</v>
      </c>
      <c r="AL38" s="162" t="s">
        <v>133</v>
      </c>
      <c r="AM38" s="162" t="s">
        <v>133</v>
      </c>
      <c r="AN38" s="162">
        <v>0.36458333333333331</v>
      </c>
      <c r="AO38" s="162">
        <v>0.52430555555555558</v>
      </c>
      <c r="AP38" s="162">
        <v>0.5625</v>
      </c>
      <c r="AQ38" s="162">
        <v>0.70833333333333337</v>
      </c>
      <c r="AR38" s="162">
        <v>0.36458333333333331</v>
      </c>
      <c r="AS38" s="162">
        <v>0.52430555555555558</v>
      </c>
      <c r="AT38" s="162">
        <v>0.5625</v>
      </c>
      <c r="AU38" s="162">
        <v>0.70138888888888884</v>
      </c>
      <c r="AV38" s="162">
        <v>0.36458333333333331</v>
      </c>
      <c r="AW38" s="162">
        <v>0.52430555555555558</v>
      </c>
      <c r="AX38" s="162"/>
      <c r="AY38" s="162"/>
    </row>
    <row r="39" spans="1:51" ht="15" x14ac:dyDescent="0.2">
      <c r="A39" s="40" t="s">
        <v>170</v>
      </c>
      <c r="B39" s="133" t="s">
        <v>118</v>
      </c>
      <c r="C39" s="41" t="s">
        <v>35</v>
      </c>
      <c r="D39" s="133" t="s">
        <v>118</v>
      </c>
      <c r="E39" s="41" t="s">
        <v>35</v>
      </c>
      <c r="F39" s="41" t="s">
        <v>34</v>
      </c>
      <c r="G39" s="133"/>
      <c r="H39" s="133" t="s">
        <v>118</v>
      </c>
      <c r="I39" s="41" t="s">
        <v>35</v>
      </c>
      <c r="J39" s="41" t="s">
        <v>34</v>
      </c>
      <c r="K39" s="38"/>
      <c r="L39" s="2" t="str">
        <f t="shared" si="1"/>
        <v xml:space="preserve">EL </v>
      </c>
      <c r="M39" s="2" t="s">
        <v>35</v>
      </c>
      <c r="N39" s="164">
        <f t="shared" si="15"/>
        <v>0.5902777777777779</v>
      </c>
      <c r="P39" s="164" t="str">
        <f t="shared" si="3"/>
        <v/>
      </c>
      <c r="U39" s="166">
        <f t="shared" si="4"/>
        <v>1.2152777777777779</v>
      </c>
      <c r="V39" s="162">
        <f t="shared" si="5"/>
        <v>0.15972222222222227</v>
      </c>
      <c r="W39" s="162">
        <f t="shared" si="6"/>
        <v>0.14583333333333337</v>
      </c>
      <c r="X39" s="162">
        <f t="shared" si="7"/>
        <v>0.15972222222222227</v>
      </c>
      <c r="Y39" s="162">
        <f t="shared" si="8"/>
        <v>0.14583333333333337</v>
      </c>
      <c r="Z39" s="162">
        <f t="shared" si="9"/>
        <v>0.15972222222222227</v>
      </c>
      <c r="AA39" s="162">
        <f t="shared" si="10"/>
        <v>0.14583333333333337</v>
      </c>
      <c r="AB39" s="162">
        <f t="shared" si="11"/>
        <v>0.15972222222222227</v>
      </c>
      <c r="AC39" s="162">
        <f t="shared" si="12"/>
        <v>0.13888888888888884</v>
      </c>
      <c r="AD39" s="162">
        <f t="shared" si="13"/>
        <v>0</v>
      </c>
      <c r="AE39" s="162">
        <f t="shared" si="14"/>
        <v>0</v>
      </c>
      <c r="AF39" s="162">
        <v>0.36458333333333331</v>
      </c>
      <c r="AG39" s="162">
        <v>0.52430555555555558</v>
      </c>
      <c r="AH39" s="162">
        <v>0.5625</v>
      </c>
      <c r="AI39" s="162">
        <v>0.70833333333333337</v>
      </c>
      <c r="AJ39" s="162">
        <v>0.36458333333333331</v>
      </c>
      <c r="AK39" s="162">
        <v>0.52430555555555558</v>
      </c>
      <c r="AL39" s="162">
        <v>0.5625</v>
      </c>
      <c r="AM39" s="162">
        <v>0.70833333333333337</v>
      </c>
      <c r="AN39" s="162">
        <v>0.36458333333333331</v>
      </c>
      <c r="AO39" s="162">
        <v>0.52430555555555558</v>
      </c>
      <c r="AP39" s="162">
        <v>0.5625</v>
      </c>
      <c r="AQ39" s="162">
        <v>0.70833333333333337</v>
      </c>
      <c r="AR39" s="162">
        <v>0.36458333333333331</v>
      </c>
      <c r="AS39" s="162">
        <v>0.52430555555555558</v>
      </c>
      <c r="AT39" s="162">
        <v>0.5625</v>
      </c>
      <c r="AU39" s="162">
        <v>0.70138888888888884</v>
      </c>
      <c r="AV39" s="162" t="s">
        <v>133</v>
      </c>
      <c r="AW39" s="162" t="s">
        <v>133</v>
      </c>
      <c r="AX39" s="162"/>
      <c r="AY39" s="162"/>
    </row>
    <row r="40" spans="1:51" x14ac:dyDescent="0.2">
      <c r="A40" s="40" t="s">
        <v>171</v>
      </c>
      <c r="B40" s="7" t="s">
        <v>32</v>
      </c>
      <c r="C40" s="7" t="s">
        <v>33</v>
      </c>
      <c r="D40" s="7" t="s">
        <v>32</v>
      </c>
      <c r="E40" s="7" t="s">
        <v>33</v>
      </c>
      <c r="F40" s="7" t="s">
        <v>32</v>
      </c>
      <c r="G40" s="7" t="s">
        <v>33</v>
      </c>
      <c r="H40" s="7" t="s">
        <v>32</v>
      </c>
      <c r="I40" s="7" t="s">
        <v>33</v>
      </c>
      <c r="J40" s="7" t="s">
        <v>33</v>
      </c>
      <c r="K40" s="38"/>
      <c r="L40" s="2" t="str">
        <f t="shared" si="1"/>
        <v xml:space="preserve">PA </v>
      </c>
      <c r="M40" s="2" t="s">
        <v>33</v>
      </c>
      <c r="N40" s="164">
        <f t="shared" si="15"/>
        <v>1.3750000000000002</v>
      </c>
      <c r="P40" s="164" t="str">
        <f t="shared" si="3"/>
        <v/>
      </c>
      <c r="U40" s="166">
        <f t="shared" si="4"/>
        <v>1.3750000000000002</v>
      </c>
      <c r="V40" s="162">
        <f t="shared" si="5"/>
        <v>0.15972222222222227</v>
      </c>
      <c r="W40" s="162">
        <f t="shared" si="6"/>
        <v>0.14583333333333337</v>
      </c>
      <c r="X40" s="162">
        <f t="shared" si="7"/>
        <v>0.15972222222222227</v>
      </c>
      <c r="Y40" s="162">
        <f t="shared" si="8"/>
        <v>0.14583333333333337</v>
      </c>
      <c r="Z40" s="162">
        <f t="shared" si="9"/>
        <v>0.15972222222222227</v>
      </c>
      <c r="AA40" s="162">
        <f t="shared" si="10"/>
        <v>0.14583333333333337</v>
      </c>
      <c r="AB40" s="162">
        <f t="shared" si="11"/>
        <v>0.15972222222222227</v>
      </c>
      <c r="AC40" s="162">
        <f t="shared" si="12"/>
        <v>0.13888888888888884</v>
      </c>
      <c r="AD40" s="162">
        <f t="shared" si="13"/>
        <v>0.15972222222222227</v>
      </c>
      <c r="AE40" s="162">
        <f t="shared" si="14"/>
        <v>0</v>
      </c>
      <c r="AF40" s="162">
        <v>0.36458333333333331</v>
      </c>
      <c r="AG40" s="162">
        <v>0.52430555555555558</v>
      </c>
      <c r="AH40" s="162">
        <v>0.5625</v>
      </c>
      <c r="AI40" s="162">
        <v>0.70833333333333337</v>
      </c>
      <c r="AJ40" s="162">
        <v>0.36458333333333331</v>
      </c>
      <c r="AK40" s="162">
        <v>0.52430555555555558</v>
      </c>
      <c r="AL40" s="162">
        <v>0.5625</v>
      </c>
      <c r="AM40" s="162">
        <v>0.70833333333333337</v>
      </c>
      <c r="AN40" s="162">
        <v>0.36458333333333331</v>
      </c>
      <c r="AO40" s="162">
        <v>0.52430555555555558</v>
      </c>
      <c r="AP40" s="162">
        <v>0.5625</v>
      </c>
      <c r="AQ40" s="162">
        <v>0.70833333333333337</v>
      </c>
      <c r="AR40" s="162">
        <v>0.36458333333333331</v>
      </c>
      <c r="AS40" s="162">
        <v>0.52430555555555558</v>
      </c>
      <c r="AT40" s="162">
        <v>0.5625</v>
      </c>
      <c r="AU40" s="162">
        <v>0.70138888888888884</v>
      </c>
      <c r="AV40" s="162">
        <v>0.36458333333333331</v>
      </c>
      <c r="AW40" s="162">
        <v>0.52430555555555558</v>
      </c>
      <c r="AX40" s="162"/>
      <c r="AY40" s="162"/>
    </row>
    <row r="41" spans="1:51" x14ac:dyDescent="0.2">
      <c r="A41" s="40" t="s">
        <v>172</v>
      </c>
      <c r="B41" s="7" t="s">
        <v>28</v>
      </c>
      <c r="C41" s="7"/>
      <c r="D41" s="7" t="s">
        <v>28</v>
      </c>
      <c r="E41" s="7"/>
      <c r="F41" s="7" t="s">
        <v>28</v>
      </c>
      <c r="G41" s="7"/>
      <c r="H41" s="7" t="s">
        <v>28</v>
      </c>
      <c r="I41" s="7"/>
      <c r="J41" s="7" t="s">
        <v>29</v>
      </c>
      <c r="K41" s="38"/>
      <c r="L41" s="2" t="str">
        <f t="shared" si="1"/>
        <v xml:space="preserve">STI </v>
      </c>
      <c r="M41" s="2" t="s">
        <v>29</v>
      </c>
      <c r="N41" s="164">
        <f t="shared" si="15"/>
        <v>0.36458333333333315</v>
      </c>
      <c r="P41" s="164" t="str">
        <f t="shared" si="3"/>
        <v/>
      </c>
      <c r="U41" s="166">
        <f t="shared" si="4"/>
        <v>0.91666666666666641</v>
      </c>
      <c r="V41" s="162">
        <f t="shared" si="5"/>
        <v>7.291666666666663E-2</v>
      </c>
      <c r="W41" s="162">
        <f t="shared" si="6"/>
        <v>0.125</v>
      </c>
      <c r="X41" s="162">
        <f t="shared" si="7"/>
        <v>7.291666666666663E-2</v>
      </c>
      <c r="Y41" s="162">
        <f t="shared" si="8"/>
        <v>0.125</v>
      </c>
      <c r="Z41" s="162">
        <f t="shared" si="9"/>
        <v>7.291666666666663E-2</v>
      </c>
      <c r="AA41" s="162">
        <f t="shared" si="10"/>
        <v>0.125</v>
      </c>
      <c r="AB41" s="162">
        <f t="shared" si="11"/>
        <v>7.291666666666663E-2</v>
      </c>
      <c r="AC41" s="162">
        <f t="shared" si="12"/>
        <v>0.125</v>
      </c>
      <c r="AD41" s="162">
        <f t="shared" si="13"/>
        <v>7.291666666666663E-2</v>
      </c>
      <c r="AE41" s="162">
        <f t="shared" si="14"/>
        <v>5.2083333333333259E-2</v>
      </c>
      <c r="AF41" s="162">
        <v>0.41666666666666669</v>
      </c>
      <c r="AG41" s="162">
        <v>0.48958333333333331</v>
      </c>
      <c r="AH41" s="162">
        <v>0.52083333333333337</v>
      </c>
      <c r="AI41" s="162">
        <v>0.64583333333333337</v>
      </c>
      <c r="AJ41" s="162">
        <v>0.41666666666666669</v>
      </c>
      <c r="AK41" s="162">
        <v>0.48958333333333331</v>
      </c>
      <c r="AL41" s="162">
        <v>0.52083333333333337</v>
      </c>
      <c r="AM41" s="162">
        <v>0.64583333333333337</v>
      </c>
      <c r="AN41" s="162">
        <v>0.41666666666666669</v>
      </c>
      <c r="AO41" s="162">
        <v>0.48958333333333331</v>
      </c>
      <c r="AP41" s="162">
        <v>0.52083333333333337</v>
      </c>
      <c r="AQ41" s="162">
        <v>0.64583333333333337</v>
      </c>
      <c r="AR41" s="162">
        <v>0.41666666666666669</v>
      </c>
      <c r="AS41" s="162">
        <v>0.48958333333333331</v>
      </c>
      <c r="AT41" s="162">
        <v>0.52083333333333337</v>
      </c>
      <c r="AU41" s="162">
        <v>0.64583333333333337</v>
      </c>
      <c r="AV41" s="162">
        <v>0.41666666666666669</v>
      </c>
      <c r="AW41" s="162">
        <v>0.48958333333333331</v>
      </c>
      <c r="AX41" s="162">
        <v>0.52083333333333337</v>
      </c>
      <c r="AY41" s="162">
        <v>0.57291666666666663</v>
      </c>
    </row>
    <row r="42" spans="1:51" x14ac:dyDescent="0.2">
      <c r="A42" s="40" t="s">
        <v>173</v>
      </c>
      <c r="B42" s="41" t="s">
        <v>26</v>
      </c>
      <c r="C42" s="41" t="s">
        <v>27</v>
      </c>
      <c r="D42" s="41" t="s">
        <v>26</v>
      </c>
      <c r="E42" s="41" t="s">
        <v>27</v>
      </c>
      <c r="F42" s="41" t="s">
        <v>26</v>
      </c>
      <c r="G42" s="41" t="s">
        <v>27</v>
      </c>
      <c r="H42" s="41" t="s">
        <v>26</v>
      </c>
      <c r="I42" s="41" t="s">
        <v>27</v>
      </c>
      <c r="J42" s="41" t="s">
        <v>26</v>
      </c>
      <c r="K42" s="38"/>
      <c r="L42" s="2" t="str">
        <f t="shared" si="1"/>
        <v xml:space="preserve">EV </v>
      </c>
      <c r="M42" s="2" t="s">
        <v>27</v>
      </c>
      <c r="N42" s="164">
        <f t="shared" si="15"/>
        <v>1.3750000000000002</v>
      </c>
      <c r="P42" s="164" t="str">
        <f t="shared" si="3"/>
        <v/>
      </c>
      <c r="U42" s="166">
        <f t="shared" si="4"/>
        <v>1.3750000000000002</v>
      </c>
      <c r="V42" s="162">
        <f t="shared" si="5"/>
        <v>0.15972222222222227</v>
      </c>
      <c r="W42" s="162">
        <f t="shared" si="6"/>
        <v>0.14583333333333337</v>
      </c>
      <c r="X42" s="162">
        <f t="shared" si="7"/>
        <v>0.15972222222222227</v>
      </c>
      <c r="Y42" s="162">
        <f t="shared" si="8"/>
        <v>0.14583333333333337</v>
      </c>
      <c r="Z42" s="162">
        <f t="shared" si="9"/>
        <v>0.15972222222222227</v>
      </c>
      <c r="AA42" s="162">
        <f t="shared" si="10"/>
        <v>0.14583333333333337</v>
      </c>
      <c r="AB42" s="162">
        <f t="shared" si="11"/>
        <v>0.15972222222222227</v>
      </c>
      <c r="AC42" s="162">
        <f t="shared" si="12"/>
        <v>0.13888888888888884</v>
      </c>
      <c r="AD42" s="162">
        <f t="shared" si="13"/>
        <v>0.15972222222222227</v>
      </c>
      <c r="AE42" s="162">
        <f t="shared" si="14"/>
        <v>0</v>
      </c>
      <c r="AF42" s="162">
        <v>0.36458333333333331</v>
      </c>
      <c r="AG42" s="162">
        <v>0.52430555555555558</v>
      </c>
      <c r="AH42" s="162">
        <v>0.5625</v>
      </c>
      <c r="AI42" s="162">
        <v>0.70833333333333337</v>
      </c>
      <c r="AJ42" s="162">
        <v>0.36458333333333331</v>
      </c>
      <c r="AK42" s="162">
        <v>0.52430555555555558</v>
      </c>
      <c r="AL42" s="162">
        <v>0.5625</v>
      </c>
      <c r="AM42" s="162">
        <v>0.70833333333333337</v>
      </c>
      <c r="AN42" s="162">
        <v>0.36458333333333331</v>
      </c>
      <c r="AO42" s="162">
        <v>0.52430555555555558</v>
      </c>
      <c r="AP42" s="162">
        <v>0.5625</v>
      </c>
      <c r="AQ42" s="162">
        <v>0.70833333333333337</v>
      </c>
      <c r="AR42" s="162">
        <v>0.36458333333333331</v>
      </c>
      <c r="AS42" s="162">
        <v>0.52430555555555558</v>
      </c>
      <c r="AT42" s="162">
        <v>0.5625</v>
      </c>
      <c r="AU42" s="162">
        <v>0.70138888888888884</v>
      </c>
      <c r="AV42" s="162">
        <v>0.36458333333333331</v>
      </c>
      <c r="AW42" s="162">
        <v>0.52430555555555558</v>
      </c>
      <c r="AX42" s="162"/>
      <c r="AY42" s="162"/>
    </row>
    <row r="43" spans="1:51" x14ac:dyDescent="0.2">
      <c r="A43" s="40" t="s">
        <v>174</v>
      </c>
      <c r="B43" s="41" t="s">
        <v>36</v>
      </c>
      <c r="C43" s="41" t="s">
        <v>37</v>
      </c>
      <c r="D43" s="41" t="s">
        <v>36</v>
      </c>
      <c r="E43" s="41" t="s">
        <v>37</v>
      </c>
      <c r="F43" s="41" t="s">
        <v>36</v>
      </c>
      <c r="G43" s="41" t="s">
        <v>37</v>
      </c>
      <c r="H43" s="41" t="s">
        <v>36</v>
      </c>
      <c r="I43" s="41" t="s">
        <v>37</v>
      </c>
      <c r="J43" s="41" t="s">
        <v>36</v>
      </c>
      <c r="K43" s="38"/>
      <c r="L43" s="2" t="str">
        <f t="shared" si="1"/>
        <v xml:space="preserve">CONS </v>
      </c>
      <c r="M43" s="2" t="s">
        <v>37</v>
      </c>
      <c r="N43" s="164">
        <f t="shared" si="15"/>
        <v>0</v>
      </c>
      <c r="P43" s="164" t="str">
        <f t="shared" si="3"/>
        <v/>
      </c>
      <c r="U43" s="166">
        <f t="shared" si="4"/>
        <v>0</v>
      </c>
      <c r="V43" s="162">
        <f t="shared" si="5"/>
        <v>0</v>
      </c>
      <c r="W43" s="162">
        <f t="shared" si="6"/>
        <v>0</v>
      </c>
      <c r="X43" s="162">
        <f t="shared" si="7"/>
        <v>0</v>
      </c>
      <c r="Y43" s="162">
        <f t="shared" si="8"/>
        <v>0</v>
      </c>
      <c r="Z43" s="162">
        <f t="shared" si="9"/>
        <v>0</v>
      </c>
      <c r="AA43" s="162">
        <f t="shared" si="10"/>
        <v>0</v>
      </c>
      <c r="AB43" s="162">
        <f t="shared" si="11"/>
        <v>0</v>
      </c>
      <c r="AC43" s="162">
        <f t="shared" si="12"/>
        <v>0</v>
      </c>
      <c r="AD43" s="162">
        <f t="shared" si="13"/>
        <v>0</v>
      </c>
      <c r="AE43" s="162">
        <f t="shared" si="14"/>
        <v>0</v>
      </c>
      <c r="AF43" s="162" t="s">
        <v>133</v>
      </c>
      <c r="AG43" s="162" t="s">
        <v>133</v>
      </c>
      <c r="AH43" s="162" t="s">
        <v>133</v>
      </c>
      <c r="AI43" s="162" t="s">
        <v>133</v>
      </c>
      <c r="AJ43" s="162" t="s">
        <v>133</v>
      </c>
      <c r="AK43" s="162" t="s">
        <v>133</v>
      </c>
      <c r="AL43" s="162" t="s">
        <v>133</v>
      </c>
      <c r="AM43" s="162" t="s">
        <v>133</v>
      </c>
      <c r="AN43" s="162" t="s">
        <v>133</v>
      </c>
      <c r="AO43" s="162" t="s">
        <v>133</v>
      </c>
      <c r="AP43" s="162" t="s">
        <v>133</v>
      </c>
      <c r="AQ43" s="162" t="s">
        <v>133</v>
      </c>
      <c r="AR43" s="162" t="s">
        <v>133</v>
      </c>
      <c r="AS43" s="162" t="s">
        <v>133</v>
      </c>
      <c r="AT43" s="162" t="s">
        <v>133</v>
      </c>
      <c r="AU43" s="162" t="s">
        <v>133</v>
      </c>
      <c r="AV43" s="162" t="s">
        <v>133</v>
      </c>
      <c r="AW43" s="162" t="s">
        <v>133</v>
      </c>
      <c r="AX43" s="162"/>
      <c r="AY43" s="162"/>
    </row>
    <row r="44" spans="1:51" x14ac:dyDescent="0.2">
      <c r="A44" s="40" t="s">
        <v>175</v>
      </c>
      <c r="B44" s="41" t="s">
        <v>28</v>
      </c>
      <c r="C44" s="41" t="s">
        <v>29</v>
      </c>
      <c r="D44" s="41" t="s">
        <v>28</v>
      </c>
      <c r="E44" s="41" t="s">
        <v>29</v>
      </c>
      <c r="F44" s="41" t="s">
        <v>28</v>
      </c>
      <c r="G44" s="41" t="s">
        <v>29</v>
      </c>
      <c r="H44" s="41" t="s">
        <v>28</v>
      </c>
      <c r="I44" s="41" t="s">
        <v>29</v>
      </c>
      <c r="J44" s="41" t="s">
        <v>28</v>
      </c>
      <c r="K44" s="38"/>
      <c r="L44" s="2" t="str">
        <f t="shared" si="1"/>
        <v xml:space="preserve">STI </v>
      </c>
      <c r="M44" s="2" t="s">
        <v>29</v>
      </c>
      <c r="N44" s="164">
        <f t="shared" si="15"/>
        <v>1.3750000000000002</v>
      </c>
      <c r="P44" s="164" t="str">
        <f t="shared" si="3"/>
        <v/>
      </c>
      <c r="U44" s="166">
        <f t="shared" si="4"/>
        <v>1.3750000000000002</v>
      </c>
      <c r="V44" s="162">
        <f t="shared" si="5"/>
        <v>0.15972222222222227</v>
      </c>
      <c r="W44" s="162">
        <f t="shared" si="6"/>
        <v>0.14583333333333337</v>
      </c>
      <c r="X44" s="162">
        <f t="shared" si="7"/>
        <v>0.15972222222222227</v>
      </c>
      <c r="Y44" s="162">
        <f t="shared" si="8"/>
        <v>0.14583333333333337</v>
      </c>
      <c r="Z44" s="162">
        <f t="shared" si="9"/>
        <v>0.15972222222222227</v>
      </c>
      <c r="AA44" s="162">
        <f t="shared" si="10"/>
        <v>0.14583333333333337</v>
      </c>
      <c r="AB44" s="162">
        <f t="shared" si="11"/>
        <v>0.15972222222222227</v>
      </c>
      <c r="AC44" s="162">
        <f t="shared" si="12"/>
        <v>0.13888888888888884</v>
      </c>
      <c r="AD44" s="162">
        <f t="shared" si="13"/>
        <v>0.15972222222222227</v>
      </c>
      <c r="AE44" s="162">
        <f t="shared" si="14"/>
        <v>0</v>
      </c>
      <c r="AF44" s="162">
        <v>0.36458333333333331</v>
      </c>
      <c r="AG44" s="162">
        <v>0.52430555555555558</v>
      </c>
      <c r="AH44" s="162">
        <v>0.5625</v>
      </c>
      <c r="AI44" s="162">
        <v>0.70833333333333337</v>
      </c>
      <c r="AJ44" s="162">
        <v>0.36458333333333331</v>
      </c>
      <c r="AK44" s="162">
        <v>0.52430555555555558</v>
      </c>
      <c r="AL44" s="162">
        <v>0.5625</v>
      </c>
      <c r="AM44" s="162">
        <v>0.70833333333333337</v>
      </c>
      <c r="AN44" s="162">
        <v>0.36458333333333331</v>
      </c>
      <c r="AO44" s="162">
        <v>0.52430555555555558</v>
      </c>
      <c r="AP44" s="162">
        <v>0.5625</v>
      </c>
      <c r="AQ44" s="162">
        <v>0.70833333333333337</v>
      </c>
      <c r="AR44" s="162">
        <v>0.36458333333333331</v>
      </c>
      <c r="AS44" s="162">
        <v>0.52430555555555558</v>
      </c>
      <c r="AT44" s="162">
        <v>0.5625</v>
      </c>
      <c r="AU44" s="162">
        <v>0.70138888888888884</v>
      </c>
      <c r="AV44" s="162">
        <v>0.36458333333333331</v>
      </c>
      <c r="AW44" s="162">
        <v>0.52430555555555558</v>
      </c>
      <c r="AX44" s="162"/>
      <c r="AY44" s="162"/>
    </row>
    <row r="45" spans="1:51" x14ac:dyDescent="0.2">
      <c r="A45" s="40" t="s">
        <v>176</v>
      </c>
      <c r="B45" s="41"/>
      <c r="C45" s="41"/>
      <c r="D45" s="41" t="s">
        <v>28</v>
      </c>
      <c r="E45" s="41" t="s">
        <v>29</v>
      </c>
      <c r="F45" s="41" t="s">
        <v>28</v>
      </c>
      <c r="G45" s="41" t="s">
        <v>29</v>
      </c>
      <c r="H45" s="41" t="s">
        <v>28</v>
      </c>
      <c r="I45" s="41" t="s">
        <v>29</v>
      </c>
      <c r="J45" s="41" t="s">
        <v>28</v>
      </c>
      <c r="K45" s="38"/>
      <c r="L45" s="2" t="str">
        <f t="shared" si="1"/>
        <v xml:space="preserve">STI </v>
      </c>
      <c r="M45" s="2" t="s">
        <v>29</v>
      </c>
      <c r="N45" s="164">
        <f t="shared" si="15"/>
        <v>0.92361111111111138</v>
      </c>
      <c r="P45" s="164" t="str">
        <f t="shared" si="3"/>
        <v/>
      </c>
      <c r="U45" s="166">
        <f t="shared" si="4"/>
        <v>1.229166666666667</v>
      </c>
      <c r="V45" s="162">
        <f t="shared" si="5"/>
        <v>0.15972222222222227</v>
      </c>
      <c r="W45" s="162">
        <f t="shared" si="6"/>
        <v>0.14583333333333337</v>
      </c>
      <c r="X45" s="162">
        <f t="shared" si="7"/>
        <v>0.15972222222222227</v>
      </c>
      <c r="Y45" s="162">
        <f t="shared" si="8"/>
        <v>0.14583333333333337</v>
      </c>
      <c r="Z45" s="162">
        <f t="shared" si="9"/>
        <v>0.15972222222222227</v>
      </c>
      <c r="AA45" s="162">
        <f t="shared" si="10"/>
        <v>0</v>
      </c>
      <c r="AB45" s="162">
        <f t="shared" si="11"/>
        <v>0.15972222222222227</v>
      </c>
      <c r="AC45" s="162">
        <f t="shared" si="12"/>
        <v>0.13888888888888884</v>
      </c>
      <c r="AD45" s="162">
        <f t="shared" si="13"/>
        <v>0.15972222222222227</v>
      </c>
      <c r="AE45" s="162">
        <f t="shared" si="14"/>
        <v>0</v>
      </c>
      <c r="AF45" s="162">
        <v>0.36458333333333331</v>
      </c>
      <c r="AG45" s="162">
        <v>0.52430555555555558</v>
      </c>
      <c r="AH45" s="162">
        <v>0.5625</v>
      </c>
      <c r="AI45" s="162">
        <v>0.70833333333333337</v>
      </c>
      <c r="AJ45" s="162">
        <v>0.36458333333333331</v>
      </c>
      <c r="AK45" s="162">
        <v>0.52430555555555558</v>
      </c>
      <c r="AL45" s="162">
        <v>0.5625</v>
      </c>
      <c r="AM45" s="162">
        <v>0.70833333333333337</v>
      </c>
      <c r="AN45" s="162">
        <v>0.36458333333333331</v>
      </c>
      <c r="AO45" s="162">
        <v>0.52430555555555558</v>
      </c>
      <c r="AP45" s="162">
        <v>0</v>
      </c>
      <c r="AQ45" s="162">
        <v>0</v>
      </c>
      <c r="AR45" s="162">
        <v>0.36458333333333331</v>
      </c>
      <c r="AS45" s="162">
        <v>0.52430555555555558</v>
      </c>
      <c r="AT45" s="162">
        <v>0.5625</v>
      </c>
      <c r="AU45" s="162">
        <v>0.70138888888888884</v>
      </c>
      <c r="AV45" s="162">
        <v>0.36458333333333331</v>
      </c>
      <c r="AW45" s="162">
        <v>0.52430555555555558</v>
      </c>
      <c r="AX45" s="162"/>
      <c r="AY45" s="162"/>
    </row>
    <row r="46" spans="1:51" x14ac:dyDescent="0.2">
      <c r="A46" s="5"/>
      <c r="B46" s="7"/>
      <c r="C46" s="7"/>
      <c r="D46" s="7"/>
      <c r="E46" s="7"/>
      <c r="F46" s="7"/>
      <c r="G46" s="7"/>
      <c r="H46" s="7"/>
      <c r="I46" s="7"/>
      <c r="J46" s="7"/>
      <c r="K46" s="38"/>
      <c r="U46" s="166">
        <f t="shared" si="4"/>
        <v>1.3750000000000002</v>
      </c>
      <c r="V46" s="162">
        <f t="shared" si="5"/>
        <v>0.15972222222222227</v>
      </c>
      <c r="W46" s="162">
        <f t="shared" si="6"/>
        <v>0.14583333333333337</v>
      </c>
      <c r="X46" s="162">
        <f t="shared" si="7"/>
        <v>0.15972222222222227</v>
      </c>
      <c r="Y46" s="162">
        <f t="shared" si="8"/>
        <v>0.14583333333333337</v>
      </c>
      <c r="Z46" s="162">
        <f t="shared" si="9"/>
        <v>0.15972222222222227</v>
      </c>
      <c r="AA46" s="162">
        <f t="shared" si="10"/>
        <v>0.14583333333333337</v>
      </c>
      <c r="AB46" s="162">
        <f t="shared" si="11"/>
        <v>0.15972222222222227</v>
      </c>
      <c r="AC46" s="162">
        <f t="shared" si="12"/>
        <v>0.13888888888888884</v>
      </c>
      <c r="AD46" s="162">
        <f t="shared" si="13"/>
        <v>0.15972222222222227</v>
      </c>
      <c r="AE46" s="162">
        <f t="shared" si="14"/>
        <v>0</v>
      </c>
      <c r="AF46" s="162">
        <v>0.36458333333333331</v>
      </c>
      <c r="AG46" s="162">
        <v>0.52430555555555558</v>
      </c>
      <c r="AH46" s="162">
        <v>0.5625</v>
      </c>
      <c r="AI46" s="162">
        <v>0.70833333333333337</v>
      </c>
      <c r="AJ46" s="162">
        <v>0.36458333333333331</v>
      </c>
      <c r="AK46" s="162">
        <v>0.52430555555555558</v>
      </c>
      <c r="AL46" s="162">
        <v>0.5625</v>
      </c>
      <c r="AM46" s="162">
        <v>0.70833333333333337</v>
      </c>
      <c r="AN46" s="162">
        <v>0.36458333333333331</v>
      </c>
      <c r="AO46" s="162">
        <v>0.52430555555555558</v>
      </c>
      <c r="AP46" s="162">
        <v>0.5625</v>
      </c>
      <c r="AQ46" s="162">
        <v>0.70833333333333337</v>
      </c>
      <c r="AR46" s="162">
        <v>0.36458333333333331</v>
      </c>
      <c r="AS46" s="162">
        <v>0.52430555555555558</v>
      </c>
      <c r="AT46" s="162">
        <v>0.5625</v>
      </c>
      <c r="AU46" s="162">
        <v>0.70138888888888884</v>
      </c>
      <c r="AV46" s="162">
        <v>0.36458333333333331</v>
      </c>
      <c r="AW46" s="162">
        <v>0.52430555555555558</v>
      </c>
      <c r="AX46" s="162"/>
      <c r="AY46" s="162"/>
    </row>
    <row r="47" spans="1:51" x14ac:dyDescent="0.2">
      <c r="A47" s="5"/>
      <c r="B47" s="7"/>
      <c r="C47" s="7"/>
      <c r="D47" s="7"/>
      <c r="E47" s="7"/>
      <c r="F47" s="7"/>
      <c r="G47" s="7"/>
      <c r="H47" s="7"/>
      <c r="I47" s="7"/>
      <c r="J47" s="7"/>
      <c r="K47" s="38"/>
      <c r="U47" s="166">
        <f t="shared" si="4"/>
        <v>1.3750000000000002</v>
      </c>
      <c r="V47" s="162">
        <f t="shared" si="5"/>
        <v>0.15972222222222227</v>
      </c>
      <c r="W47" s="162">
        <f t="shared" si="6"/>
        <v>0.14583333333333337</v>
      </c>
      <c r="X47" s="162">
        <f t="shared" si="7"/>
        <v>0.15972222222222227</v>
      </c>
      <c r="Y47" s="162">
        <f t="shared" si="8"/>
        <v>0.14583333333333337</v>
      </c>
      <c r="Z47" s="162">
        <f t="shared" si="9"/>
        <v>0.15972222222222227</v>
      </c>
      <c r="AA47" s="162">
        <f t="shared" si="10"/>
        <v>0.14583333333333337</v>
      </c>
      <c r="AB47" s="162">
        <f t="shared" si="11"/>
        <v>0.15972222222222227</v>
      </c>
      <c r="AC47" s="162">
        <f t="shared" si="12"/>
        <v>0.13888888888888884</v>
      </c>
      <c r="AD47" s="162">
        <f t="shared" si="13"/>
        <v>0.15972222222222227</v>
      </c>
      <c r="AE47" s="162">
        <f t="shared" si="14"/>
        <v>0</v>
      </c>
      <c r="AF47" s="162">
        <v>0.36458333333333331</v>
      </c>
      <c r="AG47" s="162">
        <v>0.52430555555555558</v>
      </c>
      <c r="AH47" s="162">
        <v>0.5625</v>
      </c>
      <c r="AI47" s="162">
        <v>0.70833333333333337</v>
      </c>
      <c r="AJ47" s="162">
        <v>0.36458333333333331</v>
      </c>
      <c r="AK47" s="162">
        <v>0.52430555555555558</v>
      </c>
      <c r="AL47" s="162">
        <v>0.5625</v>
      </c>
      <c r="AM47" s="162">
        <v>0.70833333333333337</v>
      </c>
      <c r="AN47" s="162">
        <v>0.36458333333333331</v>
      </c>
      <c r="AO47" s="162">
        <v>0.52430555555555558</v>
      </c>
      <c r="AP47" s="162">
        <v>0.5625</v>
      </c>
      <c r="AQ47" s="162">
        <v>0.70833333333333337</v>
      </c>
      <c r="AR47" s="162">
        <v>0.36458333333333331</v>
      </c>
      <c r="AS47" s="162">
        <v>0.52430555555555558</v>
      </c>
      <c r="AT47" s="162">
        <v>0.5625</v>
      </c>
      <c r="AU47" s="162">
        <v>0.70138888888888884</v>
      </c>
      <c r="AV47" s="162">
        <v>0.36458333333333331</v>
      </c>
      <c r="AW47" s="162">
        <v>0.52430555555555558</v>
      </c>
      <c r="AX47" s="162"/>
      <c r="AY47" s="162"/>
    </row>
    <row r="48" spans="1:51" x14ac:dyDescent="0.2">
      <c r="A48" s="5"/>
      <c r="B48" s="7"/>
      <c r="C48" s="7"/>
      <c r="D48" s="7"/>
      <c r="E48" s="7"/>
      <c r="F48" s="7"/>
      <c r="G48" s="7"/>
      <c r="H48" s="7"/>
      <c r="I48" s="7"/>
      <c r="J48" s="7"/>
      <c r="K48" s="38"/>
      <c r="U48" s="166">
        <f t="shared" si="4"/>
        <v>1.3750000000000002</v>
      </c>
      <c r="V48" s="162">
        <f t="shared" si="5"/>
        <v>0.15972222222222227</v>
      </c>
      <c r="W48" s="162">
        <f t="shared" si="6"/>
        <v>0.14583333333333337</v>
      </c>
      <c r="X48" s="162">
        <f t="shared" si="7"/>
        <v>0.15972222222222227</v>
      </c>
      <c r="Y48" s="162">
        <f t="shared" si="8"/>
        <v>0.14583333333333337</v>
      </c>
      <c r="Z48" s="162">
        <f t="shared" si="9"/>
        <v>0.15972222222222227</v>
      </c>
      <c r="AA48" s="162">
        <f t="shared" si="10"/>
        <v>0.14583333333333337</v>
      </c>
      <c r="AB48" s="162">
        <f t="shared" si="11"/>
        <v>0.15972222222222227</v>
      </c>
      <c r="AC48" s="162">
        <f t="shared" si="12"/>
        <v>0.13888888888888884</v>
      </c>
      <c r="AD48" s="162">
        <f t="shared" si="13"/>
        <v>0.15972222222222227</v>
      </c>
      <c r="AE48" s="162">
        <f t="shared" si="14"/>
        <v>0</v>
      </c>
      <c r="AF48" s="162">
        <v>0.36458333333333331</v>
      </c>
      <c r="AG48" s="162">
        <v>0.52430555555555558</v>
      </c>
      <c r="AH48" s="162">
        <v>0.5625</v>
      </c>
      <c r="AI48" s="162">
        <v>0.70833333333333337</v>
      </c>
      <c r="AJ48" s="162">
        <v>0.36458333333333331</v>
      </c>
      <c r="AK48" s="162">
        <v>0.52430555555555558</v>
      </c>
      <c r="AL48" s="162">
        <v>0.5625</v>
      </c>
      <c r="AM48" s="162">
        <v>0.70833333333333337</v>
      </c>
      <c r="AN48" s="162">
        <v>0.36458333333333331</v>
      </c>
      <c r="AO48" s="162">
        <v>0.52430555555555558</v>
      </c>
      <c r="AP48" s="162">
        <v>0.5625</v>
      </c>
      <c r="AQ48" s="162">
        <v>0.70833333333333337</v>
      </c>
      <c r="AR48" s="162">
        <v>0.36458333333333331</v>
      </c>
      <c r="AS48" s="162">
        <v>0.52430555555555558</v>
      </c>
      <c r="AT48" s="162">
        <v>0.5625</v>
      </c>
      <c r="AU48" s="162">
        <v>0.70138888888888884</v>
      </c>
      <c r="AV48" s="162">
        <v>0.36458333333333331</v>
      </c>
      <c r="AW48" s="162">
        <v>0.52430555555555558</v>
      </c>
      <c r="AX48" s="162"/>
      <c r="AY48" s="162"/>
    </row>
    <row r="49" spans="1:51" x14ac:dyDescent="0.2">
      <c r="A49" s="5"/>
      <c r="B49" s="7"/>
      <c r="C49" s="7"/>
      <c r="D49" s="7"/>
      <c r="E49" s="7"/>
      <c r="F49" s="7"/>
      <c r="G49" s="7"/>
      <c r="H49" s="7"/>
      <c r="I49" s="7"/>
      <c r="J49" s="7"/>
      <c r="K49" s="38"/>
      <c r="U49" s="166">
        <f t="shared" si="4"/>
        <v>1.0694444444444446</v>
      </c>
      <c r="V49" s="162">
        <f t="shared" si="5"/>
        <v>0</v>
      </c>
      <c r="W49" s="162">
        <f t="shared" si="6"/>
        <v>0</v>
      </c>
      <c r="X49" s="162">
        <f t="shared" si="7"/>
        <v>0.15972222222222227</v>
      </c>
      <c r="Y49" s="162">
        <f t="shared" si="8"/>
        <v>0.14583333333333337</v>
      </c>
      <c r="Z49" s="162">
        <f t="shared" si="9"/>
        <v>0.15972222222222227</v>
      </c>
      <c r="AA49" s="162">
        <f t="shared" si="10"/>
        <v>0.14583333333333337</v>
      </c>
      <c r="AB49" s="162">
        <f t="shared" si="11"/>
        <v>0.15972222222222227</v>
      </c>
      <c r="AC49" s="162">
        <f t="shared" si="12"/>
        <v>0.13888888888888884</v>
      </c>
      <c r="AD49" s="162">
        <f t="shared" si="13"/>
        <v>0.15972222222222227</v>
      </c>
      <c r="AE49" s="162">
        <f t="shared" si="14"/>
        <v>0</v>
      </c>
      <c r="AF49" s="162" t="s">
        <v>133</v>
      </c>
      <c r="AG49" s="162" t="s">
        <v>133</v>
      </c>
      <c r="AH49" s="162" t="s">
        <v>133</v>
      </c>
      <c r="AI49" s="162" t="s">
        <v>133</v>
      </c>
      <c r="AJ49" s="162">
        <v>0.36458333333333331</v>
      </c>
      <c r="AK49" s="162">
        <v>0.52430555555555558</v>
      </c>
      <c r="AL49" s="162">
        <v>0.5625</v>
      </c>
      <c r="AM49" s="162">
        <v>0.70833333333333337</v>
      </c>
      <c r="AN49" s="162">
        <v>0.36458333333333331</v>
      </c>
      <c r="AO49" s="162">
        <v>0.52430555555555558</v>
      </c>
      <c r="AP49" s="162">
        <v>0.5625</v>
      </c>
      <c r="AQ49" s="162">
        <v>0.70833333333333337</v>
      </c>
      <c r="AR49" s="162">
        <v>0.36458333333333331</v>
      </c>
      <c r="AS49" s="162">
        <v>0.52430555555555558</v>
      </c>
      <c r="AT49" s="162">
        <v>0.5625</v>
      </c>
      <c r="AU49" s="162">
        <v>0.70138888888888884</v>
      </c>
      <c r="AV49" s="162">
        <v>0.36458333333333331</v>
      </c>
      <c r="AW49" s="162">
        <v>0.52430555555555558</v>
      </c>
      <c r="AX49" s="162"/>
      <c r="AY49" s="162"/>
    </row>
    <row r="50" spans="1:51" x14ac:dyDescent="0.2">
      <c r="A50" s="33"/>
      <c r="B50" s="7"/>
      <c r="C50" s="7"/>
      <c r="D50" s="7"/>
      <c r="E50" s="7"/>
      <c r="F50" s="7"/>
      <c r="G50" s="7"/>
      <c r="H50" s="7"/>
      <c r="I50" s="7"/>
      <c r="J50" s="7"/>
      <c r="K50" s="7"/>
      <c r="U50" s="166"/>
      <c r="V50" s="162"/>
      <c r="W50" s="162"/>
      <c r="X50" s="162"/>
      <c r="Y50" s="162"/>
      <c r="Z50" s="162"/>
      <c r="AA50" s="162"/>
      <c r="AB50" s="162"/>
      <c r="AC50" s="162"/>
      <c r="AD50" s="162"/>
      <c r="AE50" s="162"/>
      <c r="AF50" s="162"/>
      <c r="AG50" s="162"/>
      <c r="AH50" s="162"/>
      <c r="AI50" s="162"/>
      <c r="AJ50" s="162"/>
      <c r="AK50" s="162"/>
      <c r="AL50" s="162"/>
      <c r="AM50" s="162"/>
      <c r="AN50" s="162"/>
      <c r="AO50" s="162"/>
      <c r="AP50" s="162"/>
      <c r="AQ50" s="162"/>
      <c r="AR50" s="162"/>
      <c r="AS50" s="162"/>
      <c r="AT50" s="162"/>
      <c r="AU50" s="162"/>
      <c r="AV50" s="162"/>
      <c r="AW50" s="162"/>
      <c r="AX50" s="162"/>
      <c r="AY50" s="162"/>
    </row>
    <row r="51" spans="1:51" x14ac:dyDescent="0.2">
      <c r="A51" s="33"/>
      <c r="B51" s="7"/>
      <c r="C51" s="7"/>
      <c r="D51" s="7"/>
      <c r="E51" s="7"/>
      <c r="F51" s="7"/>
      <c r="G51" s="7"/>
      <c r="H51" s="7"/>
      <c r="I51" s="7"/>
      <c r="J51" s="7"/>
      <c r="K51" s="7"/>
      <c r="U51" s="166"/>
      <c r="V51" s="162"/>
      <c r="W51" s="162"/>
      <c r="X51" s="162"/>
      <c r="Y51" s="162"/>
      <c r="Z51" s="162"/>
      <c r="AA51" s="162"/>
      <c r="AB51" s="162"/>
      <c r="AC51" s="162"/>
      <c r="AD51" s="162"/>
      <c r="AE51" s="162"/>
      <c r="AF51" s="162"/>
      <c r="AG51" s="162"/>
      <c r="AH51" s="162"/>
      <c r="AI51" s="162"/>
      <c r="AJ51" s="162"/>
      <c r="AK51" s="162"/>
      <c r="AL51" s="162"/>
      <c r="AM51" s="162"/>
      <c r="AN51" s="162"/>
      <c r="AO51" s="162"/>
      <c r="AP51" s="162"/>
      <c r="AQ51" s="162"/>
      <c r="AR51" s="162"/>
      <c r="AS51" s="162"/>
      <c r="AT51" s="162"/>
      <c r="AU51" s="162"/>
      <c r="AV51" s="162"/>
      <c r="AW51" s="162"/>
      <c r="AX51" s="162"/>
      <c r="AY51" s="162"/>
    </row>
    <row r="52" spans="1:51" x14ac:dyDescent="0.2">
      <c r="A52" s="33"/>
      <c r="B52" s="7"/>
      <c r="C52" s="7"/>
      <c r="D52" s="7"/>
      <c r="E52" s="7"/>
      <c r="F52" s="7"/>
      <c r="G52" s="7"/>
      <c r="H52" s="7"/>
      <c r="I52" s="7"/>
      <c r="J52" s="7"/>
      <c r="K52" s="7"/>
    </row>
    <row r="53" spans="1:51" x14ac:dyDescent="0.2">
      <c r="F53" s="2"/>
      <c r="G53" s="2"/>
      <c r="H53" s="2"/>
      <c r="I53" s="2"/>
    </row>
    <row r="54" spans="1:51" x14ac:dyDescent="0.2">
      <c r="F54" s="2"/>
      <c r="G54" s="2"/>
      <c r="H54" s="2"/>
      <c r="I54" s="2"/>
    </row>
    <row r="55" spans="1:51" x14ac:dyDescent="0.2">
      <c r="F55" s="2"/>
      <c r="G55" s="2"/>
      <c r="H55" s="2"/>
      <c r="I55" s="2"/>
    </row>
    <row r="56" spans="1:51" x14ac:dyDescent="0.2">
      <c r="F56" s="2"/>
      <c r="G56" s="2"/>
      <c r="H56" s="2"/>
      <c r="I56" s="2"/>
    </row>
    <row r="57" spans="1:51" x14ac:dyDescent="0.2">
      <c r="F57" s="2"/>
      <c r="G57" s="2"/>
      <c r="H57" s="2"/>
      <c r="I57" s="2"/>
    </row>
    <row r="58" spans="1:51" x14ac:dyDescent="0.2">
      <c r="F58" s="2"/>
      <c r="G58" s="2"/>
      <c r="H58" s="2"/>
      <c r="I58" s="2"/>
    </row>
    <row r="59" spans="1:51" x14ac:dyDescent="0.2">
      <c r="F59" s="2"/>
      <c r="G59" s="2"/>
      <c r="H59" s="2"/>
      <c r="I59" s="2"/>
    </row>
    <row r="60" spans="1:51" x14ac:dyDescent="0.2">
      <c r="F60" s="2"/>
      <c r="G60" s="2"/>
      <c r="H60" s="2"/>
      <c r="I60" s="2"/>
    </row>
    <row r="61" spans="1:51" x14ac:dyDescent="0.2">
      <c r="F61" s="2"/>
      <c r="G61" s="2"/>
      <c r="H61" s="2"/>
      <c r="I61" s="2"/>
    </row>
    <row r="62" spans="1:51" x14ac:dyDescent="0.2">
      <c r="F62" s="2"/>
      <c r="G62" s="2"/>
      <c r="H62" s="2"/>
      <c r="I62" s="2"/>
    </row>
    <row r="63" spans="1:51" x14ac:dyDescent="0.2">
      <c r="F63" s="2"/>
      <c r="G63" s="2"/>
      <c r="H63" s="2"/>
      <c r="I63" s="2"/>
    </row>
    <row r="64" spans="1:51" x14ac:dyDescent="0.2">
      <c r="F64" s="2"/>
      <c r="G64" s="2"/>
      <c r="H64" s="2"/>
      <c r="I64" s="2"/>
    </row>
    <row r="65" spans="21:21" s="2" customFormat="1" x14ac:dyDescent="0.2">
      <c r="U65" s="165"/>
    </row>
    <row r="66" spans="21:21" s="2" customFormat="1" x14ac:dyDescent="0.2">
      <c r="U66" s="165"/>
    </row>
    <row r="67" spans="21:21" s="2" customFormat="1" x14ac:dyDescent="0.2">
      <c r="U67" s="165"/>
    </row>
    <row r="68" spans="21:21" s="2" customFormat="1" x14ac:dyDescent="0.2">
      <c r="U68" s="165"/>
    </row>
    <row r="69" spans="21:21" s="2" customFormat="1" x14ac:dyDescent="0.2">
      <c r="U69" s="165"/>
    </row>
    <row r="70" spans="21:21" s="2" customFormat="1" x14ac:dyDescent="0.2">
      <c r="U70" s="165"/>
    </row>
    <row r="71" spans="21:21" s="2" customFormat="1" x14ac:dyDescent="0.2">
      <c r="U71" s="165"/>
    </row>
    <row r="72" spans="21:21" s="2" customFormat="1" x14ac:dyDescent="0.2">
      <c r="U72" s="165"/>
    </row>
    <row r="73" spans="21:21" s="2" customFormat="1" x14ac:dyDescent="0.2">
      <c r="U73" s="165"/>
    </row>
    <row r="74" spans="21:21" s="2" customFormat="1" x14ac:dyDescent="0.2">
      <c r="U74" s="165"/>
    </row>
    <row r="75" spans="21:21" s="2" customFormat="1" x14ac:dyDescent="0.2">
      <c r="U75" s="165"/>
    </row>
    <row r="76" spans="21:21" s="2" customFormat="1" x14ac:dyDescent="0.2">
      <c r="U76" s="165"/>
    </row>
    <row r="77" spans="21:21" s="2" customFormat="1" x14ac:dyDescent="0.2">
      <c r="U77" s="165"/>
    </row>
    <row r="78" spans="21:21" s="2" customFormat="1" x14ac:dyDescent="0.2">
      <c r="U78" s="165"/>
    </row>
    <row r="79" spans="21:21" s="2" customFormat="1" x14ac:dyDescent="0.2">
      <c r="U79" s="165"/>
    </row>
    <row r="80" spans="21:21" s="2" customFormat="1" x14ac:dyDescent="0.2">
      <c r="U80" s="165"/>
    </row>
    <row r="81" spans="21:21" s="2" customFormat="1" x14ac:dyDescent="0.2">
      <c r="U81" s="165"/>
    </row>
    <row r="82" spans="21:21" s="2" customFormat="1" x14ac:dyDescent="0.2">
      <c r="U82" s="165"/>
    </row>
    <row r="83" spans="21:21" s="2" customFormat="1" x14ac:dyDescent="0.2">
      <c r="U83" s="165"/>
    </row>
    <row r="84" spans="21:21" s="2" customFormat="1" x14ac:dyDescent="0.2">
      <c r="U84" s="165"/>
    </row>
    <row r="85" spans="21:21" s="2" customFormat="1" x14ac:dyDescent="0.2">
      <c r="U85" s="165"/>
    </row>
    <row r="86" spans="21:21" s="2" customFormat="1" x14ac:dyDescent="0.2">
      <c r="U86" s="165"/>
    </row>
    <row r="87" spans="21:21" s="2" customFormat="1" x14ac:dyDescent="0.2">
      <c r="U87" s="165"/>
    </row>
    <row r="88" spans="21:21" s="2" customFormat="1" x14ac:dyDescent="0.2">
      <c r="U88" s="165"/>
    </row>
    <row r="89" spans="21:21" s="2" customFormat="1" x14ac:dyDescent="0.2">
      <c r="U89" s="165"/>
    </row>
    <row r="90" spans="21:21" s="2" customFormat="1" x14ac:dyDescent="0.2">
      <c r="U90" s="165"/>
    </row>
    <row r="91" spans="21:21" s="2" customFormat="1" x14ac:dyDescent="0.2">
      <c r="U91" s="165"/>
    </row>
    <row r="92" spans="21:21" s="2" customFormat="1" x14ac:dyDescent="0.2">
      <c r="U92" s="165"/>
    </row>
    <row r="93" spans="21:21" s="2" customFormat="1" x14ac:dyDescent="0.2">
      <c r="U93" s="165"/>
    </row>
    <row r="94" spans="21:21" s="2" customFormat="1" x14ac:dyDescent="0.2">
      <c r="U94" s="165"/>
    </row>
    <row r="95" spans="21:21" s="2" customFormat="1" x14ac:dyDescent="0.2">
      <c r="U95" s="165"/>
    </row>
    <row r="96" spans="21:21" s="2" customFormat="1" x14ac:dyDescent="0.2">
      <c r="U96" s="165"/>
    </row>
    <row r="97" spans="21:21" s="2" customFormat="1" x14ac:dyDescent="0.2">
      <c r="U97" s="165"/>
    </row>
    <row r="98" spans="21:21" s="2" customFormat="1" x14ac:dyDescent="0.2">
      <c r="U98" s="165"/>
    </row>
    <row r="99" spans="21:21" s="2" customFormat="1" x14ac:dyDescent="0.2">
      <c r="U99" s="165"/>
    </row>
    <row r="100" spans="21:21" s="2" customFormat="1" x14ac:dyDescent="0.2">
      <c r="U100" s="165"/>
    </row>
    <row r="101" spans="21:21" s="2" customFormat="1" x14ac:dyDescent="0.2">
      <c r="U101" s="165"/>
    </row>
    <row r="102" spans="21:21" s="2" customFormat="1" x14ac:dyDescent="0.2">
      <c r="U102" s="165"/>
    </row>
    <row r="103" spans="21:21" s="2" customFormat="1" x14ac:dyDescent="0.2">
      <c r="U103" s="165"/>
    </row>
    <row r="104" spans="21:21" s="2" customFormat="1" x14ac:dyDescent="0.2">
      <c r="U104" s="165"/>
    </row>
    <row r="105" spans="21:21" s="2" customFormat="1" x14ac:dyDescent="0.2">
      <c r="U105" s="165"/>
    </row>
    <row r="106" spans="21:21" s="2" customFormat="1" x14ac:dyDescent="0.2">
      <c r="U106" s="165"/>
    </row>
    <row r="107" spans="21:21" s="2" customFormat="1" x14ac:dyDescent="0.2">
      <c r="U107" s="165"/>
    </row>
    <row r="108" spans="21:21" s="2" customFormat="1" x14ac:dyDescent="0.2">
      <c r="U108" s="165"/>
    </row>
    <row r="109" spans="21:21" s="2" customFormat="1" x14ac:dyDescent="0.2">
      <c r="U109" s="165"/>
    </row>
    <row r="110" spans="21:21" s="2" customFormat="1" x14ac:dyDescent="0.2">
      <c r="U110" s="165"/>
    </row>
    <row r="111" spans="21:21" s="2" customFormat="1" x14ac:dyDescent="0.2">
      <c r="U111" s="165"/>
    </row>
    <row r="112" spans="21:21" s="2" customFormat="1" x14ac:dyDescent="0.2">
      <c r="U112" s="165"/>
    </row>
    <row r="113" spans="21:21" s="2" customFormat="1" x14ac:dyDescent="0.2">
      <c r="U113" s="165"/>
    </row>
    <row r="114" spans="21:21" s="2" customFormat="1" x14ac:dyDescent="0.2">
      <c r="U114" s="165"/>
    </row>
    <row r="115" spans="21:21" s="2" customFormat="1" x14ac:dyDescent="0.2">
      <c r="U115" s="165"/>
    </row>
    <row r="116" spans="21:21" s="2" customFormat="1" x14ac:dyDescent="0.2">
      <c r="U116" s="165"/>
    </row>
    <row r="117" spans="21:21" s="2" customFormat="1" x14ac:dyDescent="0.2">
      <c r="U117" s="165"/>
    </row>
    <row r="118" spans="21:21" s="2" customFormat="1" x14ac:dyDescent="0.2">
      <c r="U118" s="165"/>
    </row>
    <row r="119" spans="21:21" s="2" customFormat="1" x14ac:dyDescent="0.2">
      <c r="U119" s="165"/>
    </row>
    <row r="120" spans="21:21" s="2" customFormat="1" x14ac:dyDescent="0.2">
      <c r="U120" s="165"/>
    </row>
    <row r="121" spans="21:21" s="2" customFormat="1" x14ac:dyDescent="0.2">
      <c r="U121" s="165"/>
    </row>
    <row r="122" spans="21:21" s="2" customFormat="1" x14ac:dyDescent="0.2">
      <c r="U122" s="165"/>
    </row>
    <row r="123" spans="21:21" s="2" customFormat="1" x14ac:dyDescent="0.2">
      <c r="U123" s="165"/>
    </row>
    <row r="124" spans="21:21" s="2" customFormat="1" x14ac:dyDescent="0.2">
      <c r="U124" s="165"/>
    </row>
    <row r="125" spans="21:21" s="2" customFormat="1" x14ac:dyDescent="0.2">
      <c r="U125" s="165"/>
    </row>
    <row r="126" spans="21:21" s="2" customFormat="1" x14ac:dyDescent="0.2">
      <c r="U126" s="165"/>
    </row>
    <row r="127" spans="21:21" s="2" customFormat="1" x14ac:dyDescent="0.2">
      <c r="U127" s="165"/>
    </row>
    <row r="128" spans="21:21" s="2" customFormat="1" x14ac:dyDescent="0.2">
      <c r="U128" s="165"/>
    </row>
    <row r="129" spans="21:21" s="2" customFormat="1" x14ac:dyDescent="0.2">
      <c r="U129" s="165"/>
    </row>
    <row r="130" spans="21:21" s="2" customFormat="1" x14ac:dyDescent="0.2">
      <c r="U130" s="165"/>
    </row>
    <row r="131" spans="21:21" s="2" customFormat="1" x14ac:dyDescent="0.2">
      <c r="U131" s="165"/>
    </row>
    <row r="132" spans="21:21" s="2" customFormat="1" x14ac:dyDescent="0.2">
      <c r="U132" s="165"/>
    </row>
    <row r="133" spans="21:21" s="2" customFormat="1" x14ac:dyDescent="0.2">
      <c r="U133" s="165"/>
    </row>
    <row r="134" spans="21:21" s="2" customFormat="1" x14ac:dyDescent="0.2">
      <c r="U134" s="165"/>
    </row>
    <row r="135" spans="21:21" s="2" customFormat="1" x14ac:dyDescent="0.2">
      <c r="U135" s="165"/>
    </row>
    <row r="136" spans="21:21" s="2" customFormat="1" x14ac:dyDescent="0.2">
      <c r="U136" s="165"/>
    </row>
    <row r="137" spans="21:21" s="2" customFormat="1" x14ac:dyDescent="0.2">
      <c r="U137" s="165"/>
    </row>
    <row r="138" spans="21:21" s="2" customFormat="1" x14ac:dyDescent="0.2">
      <c r="U138" s="165"/>
    </row>
    <row r="139" spans="21:21" s="2" customFormat="1" x14ac:dyDescent="0.2">
      <c r="U139" s="165"/>
    </row>
    <row r="140" spans="21:21" s="2" customFormat="1" x14ac:dyDescent="0.2">
      <c r="U140" s="165"/>
    </row>
    <row r="141" spans="21:21" s="2" customFormat="1" x14ac:dyDescent="0.2">
      <c r="U141" s="165"/>
    </row>
    <row r="142" spans="21:21" s="2" customFormat="1" x14ac:dyDescent="0.2">
      <c r="U142" s="165"/>
    </row>
    <row r="143" spans="21:21" s="2" customFormat="1" x14ac:dyDescent="0.2">
      <c r="U143" s="165"/>
    </row>
    <row r="144" spans="21:21" s="2" customFormat="1" x14ac:dyDescent="0.2">
      <c r="U144" s="165"/>
    </row>
    <row r="145" spans="21:21" s="2" customFormat="1" x14ac:dyDescent="0.2">
      <c r="U145" s="165"/>
    </row>
    <row r="146" spans="21:21" s="2" customFormat="1" x14ac:dyDescent="0.2">
      <c r="U146" s="165"/>
    </row>
    <row r="147" spans="21:21" s="2" customFormat="1" x14ac:dyDescent="0.2">
      <c r="U147" s="165"/>
    </row>
    <row r="148" spans="21:21" s="2" customFormat="1" x14ac:dyDescent="0.2">
      <c r="U148" s="165"/>
    </row>
    <row r="149" spans="21:21" s="2" customFormat="1" x14ac:dyDescent="0.2">
      <c r="U149" s="165"/>
    </row>
    <row r="150" spans="21:21" s="2" customFormat="1" x14ac:dyDescent="0.2">
      <c r="U150" s="165"/>
    </row>
    <row r="151" spans="21:21" s="2" customFormat="1" x14ac:dyDescent="0.2">
      <c r="U151" s="165"/>
    </row>
    <row r="152" spans="21:21" s="2" customFormat="1" x14ac:dyDescent="0.2">
      <c r="U152" s="165"/>
    </row>
    <row r="153" spans="21:21" s="2" customFormat="1" x14ac:dyDescent="0.2">
      <c r="U153" s="165"/>
    </row>
    <row r="154" spans="21:21" s="2" customFormat="1" x14ac:dyDescent="0.2">
      <c r="U154" s="165"/>
    </row>
    <row r="155" spans="21:21" s="2" customFormat="1" x14ac:dyDescent="0.2">
      <c r="U155" s="165"/>
    </row>
    <row r="156" spans="21:21" s="2" customFormat="1" x14ac:dyDescent="0.2">
      <c r="U156" s="165"/>
    </row>
    <row r="157" spans="21:21" s="2" customFormat="1" x14ac:dyDescent="0.2">
      <c r="U157" s="165"/>
    </row>
    <row r="158" spans="21:21" s="2" customFormat="1" x14ac:dyDescent="0.2">
      <c r="U158" s="165"/>
    </row>
    <row r="159" spans="21:21" s="2" customFormat="1" x14ac:dyDescent="0.2">
      <c r="U159" s="165"/>
    </row>
    <row r="160" spans="21:21" s="2" customFormat="1" x14ac:dyDescent="0.2">
      <c r="U160" s="165"/>
    </row>
    <row r="161" spans="21:21" s="2" customFormat="1" x14ac:dyDescent="0.2">
      <c r="U161" s="165"/>
    </row>
    <row r="162" spans="21:21" s="2" customFormat="1" x14ac:dyDescent="0.2">
      <c r="U162" s="165"/>
    </row>
    <row r="163" spans="21:21" s="2" customFormat="1" x14ac:dyDescent="0.2">
      <c r="U163" s="165"/>
    </row>
    <row r="164" spans="21:21" s="2" customFormat="1" x14ac:dyDescent="0.2">
      <c r="U164" s="165"/>
    </row>
    <row r="165" spans="21:21" s="2" customFormat="1" x14ac:dyDescent="0.2">
      <c r="U165" s="165"/>
    </row>
    <row r="166" spans="21:21" s="2" customFormat="1" x14ac:dyDescent="0.2">
      <c r="U166" s="165"/>
    </row>
    <row r="167" spans="21:21" s="2" customFormat="1" x14ac:dyDescent="0.2">
      <c r="U167" s="165"/>
    </row>
    <row r="168" spans="21:21" s="2" customFormat="1" x14ac:dyDescent="0.2">
      <c r="U168" s="165"/>
    </row>
    <row r="169" spans="21:21" s="2" customFormat="1" x14ac:dyDescent="0.2">
      <c r="U169" s="165"/>
    </row>
    <row r="170" spans="21:21" s="2" customFormat="1" x14ac:dyDescent="0.2">
      <c r="U170" s="165"/>
    </row>
    <row r="171" spans="21:21" s="2" customFormat="1" x14ac:dyDescent="0.2">
      <c r="U171" s="165"/>
    </row>
    <row r="172" spans="21:21" s="2" customFormat="1" x14ac:dyDescent="0.2">
      <c r="U172" s="165"/>
    </row>
    <row r="173" spans="21:21" s="2" customFormat="1" x14ac:dyDescent="0.2">
      <c r="U173" s="165"/>
    </row>
    <row r="174" spans="21:21" s="2" customFormat="1" x14ac:dyDescent="0.2">
      <c r="U174" s="165"/>
    </row>
    <row r="175" spans="21:21" s="2" customFormat="1" x14ac:dyDescent="0.2">
      <c r="U175" s="165"/>
    </row>
    <row r="176" spans="21:21" s="2" customFormat="1" x14ac:dyDescent="0.2">
      <c r="U176" s="165"/>
    </row>
    <row r="177" spans="21:21" s="2" customFormat="1" x14ac:dyDescent="0.2">
      <c r="U177" s="165"/>
    </row>
    <row r="178" spans="21:21" s="2" customFormat="1" x14ac:dyDescent="0.2">
      <c r="U178" s="165"/>
    </row>
    <row r="179" spans="21:21" s="2" customFormat="1" x14ac:dyDescent="0.2">
      <c r="U179" s="165"/>
    </row>
    <row r="180" spans="21:21" s="2" customFormat="1" x14ac:dyDescent="0.2">
      <c r="U180" s="165"/>
    </row>
    <row r="181" spans="21:21" s="2" customFormat="1" x14ac:dyDescent="0.2">
      <c r="U181" s="165"/>
    </row>
    <row r="182" spans="21:21" s="2" customFormat="1" x14ac:dyDescent="0.2">
      <c r="U182" s="165"/>
    </row>
    <row r="183" spans="21:21" s="2" customFormat="1" x14ac:dyDescent="0.2">
      <c r="U183" s="165"/>
    </row>
    <row r="184" spans="21:21" s="2" customFormat="1" x14ac:dyDescent="0.2">
      <c r="U184" s="165"/>
    </row>
    <row r="185" spans="21:21" s="2" customFormat="1" x14ac:dyDescent="0.2">
      <c r="U185" s="165"/>
    </row>
    <row r="186" spans="21:21" s="2" customFormat="1" x14ac:dyDescent="0.2">
      <c r="U186" s="165"/>
    </row>
    <row r="187" spans="21:21" s="2" customFormat="1" x14ac:dyDescent="0.2">
      <c r="U187" s="165"/>
    </row>
    <row r="188" spans="21:21" s="2" customFormat="1" x14ac:dyDescent="0.2">
      <c r="U188" s="165"/>
    </row>
    <row r="189" spans="21:21" s="2" customFormat="1" x14ac:dyDescent="0.2">
      <c r="U189" s="165"/>
    </row>
    <row r="190" spans="21:21" s="2" customFormat="1" x14ac:dyDescent="0.2">
      <c r="U190" s="165"/>
    </row>
    <row r="191" spans="21:21" s="2" customFormat="1" x14ac:dyDescent="0.2">
      <c r="U191" s="165"/>
    </row>
    <row r="192" spans="21:21" s="2" customFormat="1" x14ac:dyDescent="0.2">
      <c r="U192" s="165"/>
    </row>
    <row r="193" spans="21:21" s="2" customFormat="1" x14ac:dyDescent="0.2">
      <c r="U193" s="165"/>
    </row>
    <row r="194" spans="21:21" s="2" customFormat="1" x14ac:dyDescent="0.2">
      <c r="U194" s="165"/>
    </row>
    <row r="195" spans="21:21" s="2" customFormat="1" x14ac:dyDescent="0.2">
      <c r="U195" s="165"/>
    </row>
    <row r="196" spans="21:21" s="2" customFormat="1" x14ac:dyDescent="0.2">
      <c r="U196" s="165"/>
    </row>
    <row r="197" spans="21:21" s="2" customFormat="1" x14ac:dyDescent="0.2">
      <c r="U197" s="165"/>
    </row>
    <row r="198" spans="21:21" s="2" customFormat="1" x14ac:dyDescent="0.2">
      <c r="U198" s="165"/>
    </row>
    <row r="199" spans="21:21" s="2" customFormat="1" x14ac:dyDescent="0.2">
      <c r="U199" s="165"/>
    </row>
    <row r="200" spans="21:21" s="2" customFormat="1" x14ac:dyDescent="0.2">
      <c r="U200" s="165"/>
    </row>
    <row r="201" spans="21:21" s="2" customFormat="1" x14ac:dyDescent="0.2">
      <c r="U201" s="165"/>
    </row>
    <row r="202" spans="21:21" s="2" customFormat="1" x14ac:dyDescent="0.2">
      <c r="U202" s="165"/>
    </row>
    <row r="203" spans="21:21" s="2" customFormat="1" x14ac:dyDescent="0.2">
      <c r="U203" s="165"/>
    </row>
    <row r="204" spans="21:21" s="2" customFormat="1" x14ac:dyDescent="0.2">
      <c r="U204" s="165"/>
    </row>
    <row r="205" spans="21:21" s="2" customFormat="1" x14ac:dyDescent="0.2">
      <c r="U205" s="165"/>
    </row>
    <row r="206" spans="21:21" s="2" customFormat="1" x14ac:dyDescent="0.2">
      <c r="U206" s="165"/>
    </row>
    <row r="207" spans="21:21" s="2" customFormat="1" x14ac:dyDescent="0.2">
      <c r="U207" s="165"/>
    </row>
    <row r="208" spans="21:21" s="2" customFormat="1" x14ac:dyDescent="0.2">
      <c r="U208" s="165"/>
    </row>
    <row r="209" spans="21:21" s="2" customFormat="1" x14ac:dyDescent="0.2">
      <c r="U209" s="165"/>
    </row>
    <row r="210" spans="21:21" s="2" customFormat="1" x14ac:dyDescent="0.2">
      <c r="U210" s="165"/>
    </row>
    <row r="211" spans="21:21" s="2" customFormat="1" x14ac:dyDescent="0.2">
      <c r="U211" s="165"/>
    </row>
    <row r="212" spans="21:21" s="2" customFormat="1" x14ac:dyDescent="0.2">
      <c r="U212" s="165"/>
    </row>
    <row r="213" spans="21:21" s="2" customFormat="1" x14ac:dyDescent="0.2">
      <c r="U213" s="165"/>
    </row>
    <row r="214" spans="21:21" s="2" customFormat="1" x14ac:dyDescent="0.2">
      <c r="U214" s="165"/>
    </row>
    <row r="215" spans="21:21" s="2" customFormat="1" x14ac:dyDescent="0.2">
      <c r="U215" s="165"/>
    </row>
    <row r="216" spans="21:21" s="2" customFormat="1" x14ac:dyDescent="0.2">
      <c r="U216" s="165"/>
    </row>
    <row r="217" spans="21:21" s="2" customFormat="1" x14ac:dyDescent="0.2">
      <c r="U217" s="165"/>
    </row>
    <row r="218" spans="21:21" s="2" customFormat="1" x14ac:dyDescent="0.2">
      <c r="U218" s="165"/>
    </row>
    <row r="219" spans="21:21" s="2" customFormat="1" x14ac:dyDescent="0.2">
      <c r="U219" s="165"/>
    </row>
    <row r="220" spans="21:21" s="2" customFormat="1" x14ac:dyDescent="0.2">
      <c r="U220" s="165"/>
    </row>
    <row r="221" spans="21:21" s="2" customFormat="1" x14ac:dyDescent="0.2">
      <c r="U221" s="165"/>
    </row>
    <row r="222" spans="21:21" s="2" customFormat="1" x14ac:dyDescent="0.2">
      <c r="U222" s="165"/>
    </row>
    <row r="223" spans="21:21" s="2" customFormat="1" x14ac:dyDescent="0.2">
      <c r="U223" s="165"/>
    </row>
    <row r="224" spans="21:21" s="2" customFormat="1" x14ac:dyDescent="0.2">
      <c r="U224" s="165"/>
    </row>
    <row r="225" spans="21:21" s="2" customFormat="1" x14ac:dyDescent="0.2">
      <c r="U225" s="165"/>
    </row>
    <row r="226" spans="21:21" s="2" customFormat="1" x14ac:dyDescent="0.2">
      <c r="U226" s="165"/>
    </row>
    <row r="227" spans="21:21" s="2" customFormat="1" x14ac:dyDescent="0.2">
      <c r="U227" s="165"/>
    </row>
    <row r="228" spans="21:21" s="2" customFormat="1" x14ac:dyDescent="0.2">
      <c r="U228" s="165"/>
    </row>
    <row r="229" spans="21:21" s="2" customFormat="1" x14ac:dyDescent="0.2">
      <c r="U229" s="165"/>
    </row>
    <row r="230" spans="21:21" s="2" customFormat="1" x14ac:dyDescent="0.2">
      <c r="U230" s="165"/>
    </row>
    <row r="231" spans="21:21" s="2" customFormat="1" x14ac:dyDescent="0.2">
      <c r="U231" s="165"/>
    </row>
    <row r="232" spans="21:21" s="2" customFormat="1" x14ac:dyDescent="0.2">
      <c r="U232" s="165"/>
    </row>
    <row r="233" spans="21:21" s="2" customFormat="1" x14ac:dyDescent="0.2">
      <c r="U233" s="165"/>
    </row>
    <row r="234" spans="21:21" s="2" customFormat="1" x14ac:dyDescent="0.2">
      <c r="U234" s="165"/>
    </row>
    <row r="235" spans="21:21" s="2" customFormat="1" x14ac:dyDescent="0.2">
      <c r="U235" s="165"/>
    </row>
    <row r="236" spans="21:21" s="2" customFormat="1" x14ac:dyDescent="0.2">
      <c r="U236" s="165"/>
    </row>
    <row r="237" spans="21:21" s="2" customFormat="1" x14ac:dyDescent="0.2">
      <c r="U237" s="165"/>
    </row>
    <row r="238" spans="21:21" s="2" customFormat="1" x14ac:dyDescent="0.2">
      <c r="U238" s="165"/>
    </row>
    <row r="239" spans="21:21" s="2" customFormat="1" x14ac:dyDescent="0.2">
      <c r="U239" s="165"/>
    </row>
    <row r="240" spans="21:21" s="2" customFormat="1" x14ac:dyDescent="0.2">
      <c r="U240" s="165"/>
    </row>
    <row r="241" spans="21:21" s="2" customFormat="1" x14ac:dyDescent="0.2">
      <c r="U241" s="165"/>
    </row>
    <row r="242" spans="21:21" s="2" customFormat="1" x14ac:dyDescent="0.2">
      <c r="U242" s="165"/>
    </row>
    <row r="243" spans="21:21" s="2" customFormat="1" x14ac:dyDescent="0.2">
      <c r="U243" s="165"/>
    </row>
    <row r="244" spans="21:21" s="2" customFormat="1" x14ac:dyDescent="0.2">
      <c r="U244" s="165"/>
    </row>
    <row r="245" spans="21:21" s="2" customFormat="1" x14ac:dyDescent="0.2">
      <c r="U245" s="165"/>
    </row>
    <row r="246" spans="21:21" s="2" customFormat="1" x14ac:dyDescent="0.2">
      <c r="U246" s="165"/>
    </row>
    <row r="247" spans="21:21" s="2" customFormat="1" x14ac:dyDescent="0.2">
      <c r="U247" s="165"/>
    </row>
    <row r="248" spans="21:21" s="2" customFormat="1" x14ac:dyDescent="0.2">
      <c r="U248" s="165"/>
    </row>
    <row r="249" spans="21:21" s="2" customFormat="1" x14ac:dyDescent="0.2">
      <c r="U249" s="165"/>
    </row>
    <row r="250" spans="21:21" s="2" customFormat="1" x14ac:dyDescent="0.2">
      <c r="U250" s="165"/>
    </row>
    <row r="251" spans="21:21" s="2" customFormat="1" x14ac:dyDescent="0.2">
      <c r="U251" s="165"/>
    </row>
    <row r="252" spans="21:21" s="2" customFormat="1" x14ac:dyDescent="0.2">
      <c r="U252" s="165"/>
    </row>
    <row r="253" spans="21:21" s="2" customFormat="1" x14ac:dyDescent="0.2">
      <c r="U253" s="165"/>
    </row>
    <row r="254" spans="21:21" s="2" customFormat="1" x14ac:dyDescent="0.2">
      <c r="U254" s="165"/>
    </row>
    <row r="255" spans="21:21" s="2" customFormat="1" x14ac:dyDescent="0.2">
      <c r="U255" s="165"/>
    </row>
    <row r="256" spans="21:21" s="2" customFormat="1" x14ac:dyDescent="0.2">
      <c r="U256" s="165"/>
    </row>
    <row r="257" spans="21:21" s="2" customFormat="1" x14ac:dyDescent="0.2">
      <c r="U257" s="165"/>
    </row>
    <row r="258" spans="21:21" s="2" customFormat="1" x14ac:dyDescent="0.2">
      <c r="U258" s="165"/>
    </row>
    <row r="259" spans="21:21" s="2" customFormat="1" x14ac:dyDescent="0.2">
      <c r="U259" s="165"/>
    </row>
    <row r="260" spans="21:21" s="2" customFormat="1" x14ac:dyDescent="0.2">
      <c r="U260" s="165"/>
    </row>
    <row r="261" spans="21:21" s="2" customFormat="1" x14ac:dyDescent="0.2">
      <c r="U261" s="165"/>
    </row>
    <row r="262" spans="21:21" s="2" customFormat="1" x14ac:dyDescent="0.2">
      <c r="U262" s="165"/>
    </row>
    <row r="263" spans="21:21" s="2" customFormat="1" x14ac:dyDescent="0.2">
      <c r="U263" s="165"/>
    </row>
    <row r="264" spans="21:21" s="2" customFormat="1" x14ac:dyDescent="0.2">
      <c r="U264" s="165"/>
    </row>
    <row r="265" spans="21:21" s="2" customFormat="1" x14ac:dyDescent="0.2">
      <c r="U265" s="165"/>
    </row>
    <row r="266" spans="21:21" s="2" customFormat="1" x14ac:dyDescent="0.2">
      <c r="U266" s="165"/>
    </row>
    <row r="267" spans="21:21" s="2" customFormat="1" x14ac:dyDescent="0.2">
      <c r="U267" s="165"/>
    </row>
    <row r="268" spans="21:21" s="2" customFormat="1" x14ac:dyDescent="0.2">
      <c r="U268" s="165"/>
    </row>
    <row r="269" spans="21:21" s="2" customFormat="1" x14ac:dyDescent="0.2">
      <c r="U269" s="165"/>
    </row>
    <row r="270" spans="21:21" s="2" customFormat="1" x14ac:dyDescent="0.2">
      <c r="U270" s="165"/>
    </row>
    <row r="271" spans="21:21" s="2" customFormat="1" x14ac:dyDescent="0.2">
      <c r="U271" s="165"/>
    </row>
    <row r="272" spans="21:21" s="2" customFormat="1" x14ac:dyDescent="0.2">
      <c r="U272" s="165"/>
    </row>
    <row r="273" spans="21:21" s="2" customFormat="1" x14ac:dyDescent="0.2">
      <c r="U273" s="165"/>
    </row>
    <row r="274" spans="21:21" s="2" customFormat="1" x14ac:dyDescent="0.2">
      <c r="U274" s="165"/>
    </row>
    <row r="275" spans="21:21" s="2" customFormat="1" x14ac:dyDescent="0.2">
      <c r="U275" s="165"/>
    </row>
    <row r="276" spans="21:21" s="2" customFormat="1" x14ac:dyDescent="0.2">
      <c r="U276" s="165"/>
    </row>
    <row r="277" spans="21:21" s="2" customFormat="1" x14ac:dyDescent="0.2">
      <c r="U277" s="165"/>
    </row>
    <row r="278" spans="21:21" s="2" customFormat="1" x14ac:dyDescent="0.2">
      <c r="U278" s="165"/>
    </row>
    <row r="279" spans="21:21" s="2" customFormat="1" x14ac:dyDescent="0.2">
      <c r="U279" s="165"/>
    </row>
    <row r="280" spans="21:21" s="2" customFormat="1" x14ac:dyDescent="0.2">
      <c r="U280" s="165"/>
    </row>
    <row r="281" spans="21:21" s="2" customFormat="1" x14ac:dyDescent="0.2">
      <c r="U281" s="165"/>
    </row>
    <row r="282" spans="21:21" s="2" customFormat="1" x14ac:dyDescent="0.2">
      <c r="U282" s="165"/>
    </row>
    <row r="283" spans="21:21" s="2" customFormat="1" x14ac:dyDescent="0.2">
      <c r="U283" s="165"/>
    </row>
    <row r="284" spans="21:21" s="2" customFormat="1" x14ac:dyDescent="0.2">
      <c r="U284" s="165"/>
    </row>
    <row r="285" spans="21:21" s="2" customFormat="1" x14ac:dyDescent="0.2">
      <c r="U285" s="165"/>
    </row>
    <row r="286" spans="21:21" s="2" customFormat="1" x14ac:dyDescent="0.2">
      <c r="U286" s="165"/>
    </row>
    <row r="287" spans="21:21" s="2" customFormat="1" x14ac:dyDescent="0.2">
      <c r="U287" s="165"/>
    </row>
    <row r="288" spans="21:21" s="2" customFormat="1" x14ac:dyDescent="0.2">
      <c r="U288" s="165"/>
    </row>
    <row r="289" spans="21:21" s="2" customFormat="1" x14ac:dyDescent="0.2">
      <c r="U289" s="165"/>
    </row>
    <row r="290" spans="21:21" s="2" customFormat="1" x14ac:dyDescent="0.2">
      <c r="U290" s="165"/>
    </row>
    <row r="291" spans="21:21" s="2" customFormat="1" x14ac:dyDescent="0.2">
      <c r="U291" s="165"/>
    </row>
    <row r="292" spans="21:21" s="2" customFormat="1" x14ac:dyDescent="0.2">
      <c r="U292" s="165"/>
    </row>
    <row r="293" spans="21:21" s="2" customFormat="1" x14ac:dyDescent="0.2">
      <c r="U293" s="165"/>
    </row>
    <row r="294" spans="21:21" s="2" customFormat="1" x14ac:dyDescent="0.2">
      <c r="U294" s="165"/>
    </row>
    <row r="295" spans="21:21" s="2" customFormat="1" x14ac:dyDescent="0.2">
      <c r="U295" s="165"/>
    </row>
    <row r="296" spans="21:21" s="2" customFormat="1" x14ac:dyDescent="0.2">
      <c r="U296" s="165"/>
    </row>
    <row r="297" spans="21:21" s="2" customFormat="1" x14ac:dyDescent="0.2">
      <c r="U297" s="165"/>
    </row>
    <row r="298" spans="21:21" s="2" customFormat="1" x14ac:dyDescent="0.2">
      <c r="U298" s="165"/>
    </row>
    <row r="299" spans="21:21" s="2" customFormat="1" x14ac:dyDescent="0.2">
      <c r="U299" s="165"/>
    </row>
    <row r="300" spans="21:21" s="2" customFormat="1" x14ac:dyDescent="0.2">
      <c r="U300" s="165"/>
    </row>
    <row r="301" spans="21:21" s="2" customFormat="1" x14ac:dyDescent="0.2">
      <c r="U301" s="165"/>
    </row>
    <row r="302" spans="21:21" s="2" customFormat="1" x14ac:dyDescent="0.2">
      <c r="U302" s="165"/>
    </row>
    <row r="303" spans="21:21" s="2" customFormat="1" x14ac:dyDescent="0.2">
      <c r="U303" s="165"/>
    </row>
    <row r="304" spans="21:21" s="2" customFormat="1" x14ac:dyDescent="0.2">
      <c r="U304" s="165"/>
    </row>
    <row r="305" spans="21:21" s="2" customFormat="1" x14ac:dyDescent="0.2">
      <c r="U305" s="165"/>
    </row>
    <row r="306" spans="21:21" s="2" customFormat="1" x14ac:dyDescent="0.2">
      <c r="U306" s="165"/>
    </row>
    <row r="307" spans="21:21" s="2" customFormat="1" x14ac:dyDescent="0.2">
      <c r="U307" s="165"/>
    </row>
    <row r="308" spans="21:21" s="2" customFormat="1" x14ac:dyDescent="0.2">
      <c r="U308" s="165"/>
    </row>
    <row r="309" spans="21:21" s="2" customFormat="1" x14ac:dyDescent="0.2">
      <c r="U309" s="165"/>
    </row>
    <row r="310" spans="21:21" s="2" customFormat="1" x14ac:dyDescent="0.2">
      <c r="U310" s="165"/>
    </row>
    <row r="311" spans="21:21" s="2" customFormat="1" x14ac:dyDescent="0.2">
      <c r="U311" s="165"/>
    </row>
    <row r="312" spans="21:21" s="2" customFormat="1" x14ac:dyDescent="0.2">
      <c r="U312" s="165"/>
    </row>
    <row r="313" spans="21:21" s="2" customFormat="1" x14ac:dyDescent="0.2">
      <c r="U313" s="165"/>
    </row>
    <row r="314" spans="21:21" s="2" customFormat="1" x14ac:dyDescent="0.2">
      <c r="U314" s="165"/>
    </row>
    <row r="315" spans="21:21" s="2" customFormat="1" x14ac:dyDescent="0.2">
      <c r="U315" s="165"/>
    </row>
    <row r="316" spans="21:21" s="2" customFormat="1" x14ac:dyDescent="0.2">
      <c r="U316" s="165"/>
    </row>
    <row r="317" spans="21:21" s="2" customFormat="1" x14ac:dyDescent="0.2">
      <c r="U317" s="165"/>
    </row>
    <row r="318" spans="21:21" s="2" customFormat="1" x14ac:dyDescent="0.2">
      <c r="U318" s="165"/>
    </row>
    <row r="319" spans="21:21" s="2" customFormat="1" x14ac:dyDescent="0.2">
      <c r="U319" s="165"/>
    </row>
    <row r="320" spans="21:21" s="2" customFormat="1" x14ac:dyDescent="0.2">
      <c r="U320" s="165"/>
    </row>
    <row r="321" spans="21:21" s="2" customFormat="1" x14ac:dyDescent="0.2">
      <c r="U321" s="165"/>
    </row>
    <row r="322" spans="21:21" s="2" customFormat="1" x14ac:dyDescent="0.2">
      <c r="U322" s="165"/>
    </row>
    <row r="323" spans="21:21" s="2" customFormat="1" x14ac:dyDescent="0.2">
      <c r="U323" s="165"/>
    </row>
    <row r="324" spans="21:21" s="2" customFormat="1" x14ac:dyDescent="0.2">
      <c r="U324" s="165"/>
    </row>
    <row r="325" spans="21:21" s="2" customFormat="1" x14ac:dyDescent="0.2">
      <c r="U325" s="165"/>
    </row>
    <row r="326" spans="21:21" s="2" customFormat="1" x14ac:dyDescent="0.2">
      <c r="U326" s="165"/>
    </row>
    <row r="327" spans="21:21" s="2" customFormat="1" x14ac:dyDescent="0.2">
      <c r="U327" s="165"/>
    </row>
    <row r="328" spans="21:21" s="2" customFormat="1" x14ac:dyDescent="0.2">
      <c r="U328" s="165"/>
    </row>
    <row r="329" spans="21:21" s="2" customFormat="1" x14ac:dyDescent="0.2">
      <c r="U329" s="165"/>
    </row>
    <row r="330" spans="21:21" s="2" customFormat="1" x14ac:dyDescent="0.2">
      <c r="U330" s="165"/>
    </row>
    <row r="331" spans="21:21" s="2" customFormat="1" x14ac:dyDescent="0.2">
      <c r="U331" s="165"/>
    </row>
    <row r="332" spans="21:21" s="2" customFormat="1" x14ac:dyDescent="0.2">
      <c r="U332" s="165"/>
    </row>
    <row r="333" spans="21:21" s="2" customFormat="1" x14ac:dyDescent="0.2">
      <c r="U333" s="165"/>
    </row>
    <row r="334" spans="21:21" s="2" customFormat="1" x14ac:dyDescent="0.2">
      <c r="U334" s="165"/>
    </row>
    <row r="335" spans="21:21" s="2" customFormat="1" x14ac:dyDescent="0.2">
      <c r="U335" s="165"/>
    </row>
    <row r="336" spans="21:21" s="2" customFormat="1" x14ac:dyDescent="0.2">
      <c r="U336" s="165"/>
    </row>
    <row r="337" spans="21:21" s="2" customFormat="1" x14ac:dyDescent="0.2">
      <c r="U337" s="165"/>
    </row>
    <row r="338" spans="21:21" s="2" customFormat="1" x14ac:dyDescent="0.2">
      <c r="U338" s="165"/>
    </row>
    <row r="339" spans="21:21" s="2" customFormat="1" x14ac:dyDescent="0.2">
      <c r="U339" s="165"/>
    </row>
    <row r="340" spans="21:21" s="2" customFormat="1" x14ac:dyDescent="0.2">
      <c r="U340" s="165"/>
    </row>
    <row r="341" spans="21:21" s="2" customFormat="1" x14ac:dyDescent="0.2">
      <c r="U341" s="165"/>
    </row>
    <row r="342" spans="21:21" s="2" customFormat="1" x14ac:dyDescent="0.2">
      <c r="U342" s="165"/>
    </row>
    <row r="343" spans="21:21" s="2" customFormat="1" x14ac:dyDescent="0.2">
      <c r="U343" s="165"/>
    </row>
    <row r="344" spans="21:21" s="2" customFormat="1" x14ac:dyDescent="0.2">
      <c r="U344" s="165"/>
    </row>
    <row r="345" spans="21:21" s="2" customFormat="1" x14ac:dyDescent="0.2">
      <c r="U345" s="165"/>
    </row>
    <row r="346" spans="21:21" s="2" customFormat="1" x14ac:dyDescent="0.2">
      <c r="U346" s="165"/>
    </row>
    <row r="347" spans="21:21" s="2" customFormat="1" x14ac:dyDescent="0.2">
      <c r="U347" s="165"/>
    </row>
    <row r="348" spans="21:21" s="2" customFormat="1" x14ac:dyDescent="0.2">
      <c r="U348" s="165"/>
    </row>
    <row r="349" spans="21:21" s="2" customFormat="1" x14ac:dyDescent="0.2">
      <c r="U349" s="165"/>
    </row>
    <row r="350" spans="21:21" s="2" customFormat="1" x14ac:dyDescent="0.2">
      <c r="U350" s="165"/>
    </row>
    <row r="351" spans="21:21" s="2" customFormat="1" x14ac:dyDescent="0.2">
      <c r="U351" s="165"/>
    </row>
    <row r="352" spans="21:21" s="2" customFormat="1" x14ac:dyDescent="0.2">
      <c r="U352" s="165"/>
    </row>
    <row r="353" spans="21:21" s="2" customFormat="1" x14ac:dyDescent="0.2">
      <c r="U353" s="165"/>
    </row>
    <row r="354" spans="21:21" s="2" customFormat="1" x14ac:dyDescent="0.2">
      <c r="U354" s="165"/>
    </row>
    <row r="355" spans="21:21" s="2" customFormat="1" x14ac:dyDescent="0.2">
      <c r="U355" s="165"/>
    </row>
    <row r="356" spans="21:21" s="2" customFormat="1" x14ac:dyDescent="0.2">
      <c r="U356" s="165"/>
    </row>
    <row r="357" spans="21:21" s="2" customFormat="1" x14ac:dyDescent="0.2">
      <c r="U357" s="165"/>
    </row>
    <row r="358" spans="21:21" s="2" customFormat="1" x14ac:dyDescent="0.2">
      <c r="U358" s="165"/>
    </row>
    <row r="359" spans="21:21" s="2" customFormat="1" x14ac:dyDescent="0.2">
      <c r="U359" s="165"/>
    </row>
    <row r="360" spans="21:21" s="2" customFormat="1" x14ac:dyDescent="0.2">
      <c r="U360" s="165"/>
    </row>
    <row r="361" spans="21:21" s="2" customFormat="1" x14ac:dyDescent="0.2">
      <c r="U361" s="165"/>
    </row>
    <row r="362" spans="21:21" s="2" customFormat="1" x14ac:dyDescent="0.2">
      <c r="U362" s="165"/>
    </row>
    <row r="363" spans="21:21" s="2" customFormat="1" x14ac:dyDescent="0.2">
      <c r="U363" s="165"/>
    </row>
    <row r="364" spans="21:21" s="2" customFormat="1" x14ac:dyDescent="0.2">
      <c r="U364" s="165"/>
    </row>
    <row r="365" spans="21:21" s="2" customFormat="1" x14ac:dyDescent="0.2">
      <c r="U365" s="165"/>
    </row>
    <row r="366" spans="21:21" s="2" customFormat="1" x14ac:dyDescent="0.2">
      <c r="U366" s="165"/>
    </row>
    <row r="367" spans="21:21" s="2" customFormat="1" x14ac:dyDescent="0.2">
      <c r="U367" s="165"/>
    </row>
    <row r="368" spans="21:21" s="2" customFormat="1" x14ac:dyDescent="0.2">
      <c r="U368" s="165"/>
    </row>
    <row r="369" spans="21:21" s="2" customFormat="1" x14ac:dyDescent="0.2">
      <c r="U369" s="165"/>
    </row>
    <row r="370" spans="21:21" s="2" customFormat="1" x14ac:dyDescent="0.2">
      <c r="U370" s="165"/>
    </row>
    <row r="371" spans="21:21" s="2" customFormat="1" x14ac:dyDescent="0.2">
      <c r="U371" s="165"/>
    </row>
    <row r="372" spans="21:21" s="2" customFormat="1" x14ac:dyDescent="0.2">
      <c r="U372" s="165"/>
    </row>
    <row r="373" spans="21:21" s="2" customFormat="1" x14ac:dyDescent="0.2">
      <c r="U373" s="165"/>
    </row>
    <row r="374" spans="21:21" s="2" customFormat="1" x14ac:dyDescent="0.2">
      <c r="U374" s="165"/>
    </row>
    <row r="375" spans="21:21" s="2" customFormat="1" x14ac:dyDescent="0.2">
      <c r="U375" s="165"/>
    </row>
    <row r="376" spans="21:21" s="2" customFormat="1" x14ac:dyDescent="0.2">
      <c r="U376" s="165"/>
    </row>
    <row r="377" spans="21:21" s="2" customFormat="1" x14ac:dyDescent="0.2">
      <c r="U377" s="165"/>
    </row>
    <row r="378" spans="21:21" s="2" customFormat="1" x14ac:dyDescent="0.2">
      <c r="U378" s="165"/>
    </row>
    <row r="379" spans="21:21" s="2" customFormat="1" x14ac:dyDescent="0.2">
      <c r="U379" s="165"/>
    </row>
    <row r="380" spans="21:21" s="2" customFormat="1" x14ac:dyDescent="0.2">
      <c r="U380" s="165"/>
    </row>
    <row r="381" spans="21:21" s="2" customFormat="1" x14ac:dyDescent="0.2">
      <c r="U381" s="165"/>
    </row>
    <row r="382" spans="21:21" s="2" customFormat="1" x14ac:dyDescent="0.2">
      <c r="U382" s="165"/>
    </row>
    <row r="383" spans="21:21" s="2" customFormat="1" x14ac:dyDescent="0.2">
      <c r="U383" s="165"/>
    </row>
    <row r="384" spans="21:21" s="2" customFormat="1" x14ac:dyDescent="0.2">
      <c r="U384" s="165"/>
    </row>
    <row r="385" spans="21:21" s="2" customFormat="1" x14ac:dyDescent="0.2">
      <c r="U385" s="165"/>
    </row>
    <row r="386" spans="21:21" s="2" customFormat="1" x14ac:dyDescent="0.2">
      <c r="U386" s="165"/>
    </row>
    <row r="387" spans="21:21" s="2" customFormat="1" x14ac:dyDescent="0.2">
      <c r="U387" s="165"/>
    </row>
    <row r="388" spans="21:21" s="2" customFormat="1" x14ac:dyDescent="0.2">
      <c r="U388" s="165"/>
    </row>
    <row r="389" spans="21:21" s="2" customFormat="1" x14ac:dyDescent="0.2">
      <c r="U389" s="165"/>
    </row>
    <row r="390" spans="21:21" s="2" customFormat="1" x14ac:dyDescent="0.2">
      <c r="U390" s="165"/>
    </row>
    <row r="391" spans="21:21" s="2" customFormat="1" x14ac:dyDescent="0.2">
      <c r="U391" s="165"/>
    </row>
    <row r="392" spans="21:21" s="2" customFormat="1" x14ac:dyDescent="0.2">
      <c r="U392" s="165"/>
    </row>
    <row r="393" spans="21:21" s="2" customFormat="1" x14ac:dyDescent="0.2">
      <c r="U393" s="165"/>
    </row>
    <row r="394" spans="21:21" s="2" customFormat="1" x14ac:dyDescent="0.2">
      <c r="U394" s="165"/>
    </row>
    <row r="395" spans="21:21" s="2" customFormat="1" x14ac:dyDescent="0.2">
      <c r="U395" s="165"/>
    </row>
    <row r="396" spans="21:21" s="2" customFormat="1" x14ac:dyDescent="0.2">
      <c r="U396" s="165"/>
    </row>
    <row r="397" spans="21:21" s="2" customFormat="1" x14ac:dyDescent="0.2">
      <c r="U397" s="165"/>
    </row>
    <row r="398" spans="21:21" s="2" customFormat="1" x14ac:dyDescent="0.2">
      <c r="U398" s="165"/>
    </row>
    <row r="399" spans="21:21" s="2" customFormat="1" x14ac:dyDescent="0.2">
      <c r="U399" s="165"/>
    </row>
    <row r="400" spans="21:21" s="2" customFormat="1" x14ac:dyDescent="0.2">
      <c r="U400" s="165"/>
    </row>
    <row r="401" spans="21:21" s="2" customFormat="1" x14ac:dyDescent="0.2">
      <c r="U401" s="165"/>
    </row>
    <row r="402" spans="21:21" s="2" customFormat="1" x14ac:dyDescent="0.2">
      <c r="U402" s="165"/>
    </row>
    <row r="403" spans="21:21" s="2" customFormat="1" x14ac:dyDescent="0.2">
      <c r="U403" s="165"/>
    </row>
    <row r="404" spans="21:21" s="2" customFormat="1" x14ac:dyDescent="0.2">
      <c r="U404" s="165"/>
    </row>
    <row r="405" spans="21:21" s="2" customFormat="1" x14ac:dyDescent="0.2">
      <c r="U405" s="165"/>
    </row>
    <row r="406" spans="21:21" s="2" customFormat="1" x14ac:dyDescent="0.2">
      <c r="U406" s="165"/>
    </row>
    <row r="407" spans="21:21" s="2" customFormat="1" x14ac:dyDescent="0.2">
      <c r="U407" s="165"/>
    </row>
    <row r="408" spans="21:21" s="2" customFormat="1" x14ac:dyDescent="0.2">
      <c r="U408" s="165"/>
    </row>
    <row r="409" spans="21:21" s="2" customFormat="1" x14ac:dyDescent="0.2">
      <c r="U409" s="165"/>
    </row>
    <row r="410" spans="21:21" s="2" customFormat="1" x14ac:dyDescent="0.2">
      <c r="U410" s="165"/>
    </row>
    <row r="411" spans="21:21" s="2" customFormat="1" x14ac:dyDescent="0.2">
      <c r="U411" s="165"/>
    </row>
    <row r="412" spans="21:21" s="2" customFormat="1" x14ac:dyDescent="0.2">
      <c r="U412" s="165"/>
    </row>
    <row r="413" spans="21:21" s="2" customFormat="1" x14ac:dyDescent="0.2">
      <c r="U413" s="165"/>
    </row>
    <row r="414" spans="21:21" s="2" customFormat="1" x14ac:dyDescent="0.2">
      <c r="U414" s="165"/>
    </row>
    <row r="415" spans="21:21" s="2" customFormat="1" x14ac:dyDescent="0.2">
      <c r="U415" s="165"/>
    </row>
    <row r="416" spans="21:21" s="2" customFormat="1" x14ac:dyDescent="0.2">
      <c r="U416" s="165"/>
    </row>
    <row r="417" spans="21:21" s="2" customFormat="1" x14ac:dyDescent="0.2">
      <c r="U417" s="165"/>
    </row>
    <row r="418" spans="21:21" s="2" customFormat="1" x14ac:dyDescent="0.2">
      <c r="U418" s="165"/>
    </row>
    <row r="419" spans="21:21" s="2" customFormat="1" x14ac:dyDescent="0.2">
      <c r="U419" s="165"/>
    </row>
    <row r="420" spans="21:21" s="2" customFormat="1" x14ac:dyDescent="0.2">
      <c r="U420" s="165"/>
    </row>
    <row r="421" spans="21:21" s="2" customFormat="1" x14ac:dyDescent="0.2">
      <c r="U421" s="165"/>
    </row>
    <row r="422" spans="21:21" s="2" customFormat="1" x14ac:dyDescent="0.2">
      <c r="U422" s="165"/>
    </row>
    <row r="423" spans="21:21" s="2" customFormat="1" x14ac:dyDescent="0.2">
      <c r="U423" s="165"/>
    </row>
    <row r="424" spans="21:21" s="2" customFormat="1" x14ac:dyDescent="0.2">
      <c r="U424" s="165"/>
    </row>
    <row r="425" spans="21:21" s="2" customFormat="1" x14ac:dyDescent="0.2">
      <c r="U425" s="165"/>
    </row>
    <row r="426" spans="21:21" s="2" customFormat="1" x14ac:dyDescent="0.2">
      <c r="U426" s="165"/>
    </row>
    <row r="427" spans="21:21" s="2" customFormat="1" x14ac:dyDescent="0.2">
      <c r="U427" s="165"/>
    </row>
    <row r="428" spans="21:21" s="2" customFormat="1" x14ac:dyDescent="0.2">
      <c r="U428" s="165"/>
    </row>
    <row r="429" spans="21:21" s="2" customFormat="1" x14ac:dyDescent="0.2">
      <c r="U429" s="165"/>
    </row>
    <row r="430" spans="21:21" s="2" customFormat="1" x14ac:dyDescent="0.2">
      <c r="U430" s="165"/>
    </row>
    <row r="431" spans="21:21" s="2" customFormat="1" x14ac:dyDescent="0.2">
      <c r="U431" s="165"/>
    </row>
    <row r="432" spans="21:21" s="2" customFormat="1" x14ac:dyDescent="0.2">
      <c r="U432" s="165"/>
    </row>
    <row r="433" spans="21:21" s="2" customFormat="1" x14ac:dyDescent="0.2">
      <c r="U433" s="165"/>
    </row>
    <row r="434" spans="21:21" s="2" customFormat="1" x14ac:dyDescent="0.2">
      <c r="U434" s="165"/>
    </row>
    <row r="435" spans="21:21" s="2" customFormat="1" x14ac:dyDescent="0.2">
      <c r="U435" s="165"/>
    </row>
    <row r="436" spans="21:21" s="2" customFormat="1" x14ac:dyDescent="0.2">
      <c r="U436" s="165"/>
    </row>
    <row r="437" spans="21:21" s="2" customFormat="1" x14ac:dyDescent="0.2">
      <c r="U437" s="165"/>
    </row>
    <row r="438" spans="21:21" s="2" customFormat="1" x14ac:dyDescent="0.2">
      <c r="U438" s="165"/>
    </row>
    <row r="439" spans="21:21" s="2" customFormat="1" x14ac:dyDescent="0.2">
      <c r="U439" s="165"/>
    </row>
    <row r="440" spans="21:21" s="2" customFormat="1" x14ac:dyDescent="0.2">
      <c r="U440" s="165"/>
    </row>
    <row r="441" spans="21:21" s="2" customFormat="1" x14ac:dyDescent="0.2">
      <c r="U441" s="165"/>
    </row>
    <row r="442" spans="21:21" s="2" customFormat="1" x14ac:dyDescent="0.2">
      <c r="U442" s="165"/>
    </row>
    <row r="443" spans="21:21" s="2" customFormat="1" x14ac:dyDescent="0.2">
      <c r="U443" s="165"/>
    </row>
    <row r="444" spans="21:21" s="2" customFormat="1" x14ac:dyDescent="0.2">
      <c r="U444" s="165"/>
    </row>
    <row r="445" spans="21:21" s="2" customFormat="1" x14ac:dyDescent="0.2">
      <c r="U445" s="165"/>
    </row>
    <row r="446" spans="21:21" s="2" customFormat="1" x14ac:dyDescent="0.2">
      <c r="U446" s="165"/>
    </row>
    <row r="447" spans="21:21" s="2" customFormat="1" x14ac:dyDescent="0.2">
      <c r="U447" s="165"/>
    </row>
    <row r="448" spans="21:21" s="2" customFormat="1" x14ac:dyDescent="0.2">
      <c r="U448" s="165"/>
    </row>
    <row r="449" spans="21:21" s="2" customFormat="1" x14ac:dyDescent="0.2">
      <c r="U449" s="165"/>
    </row>
    <row r="450" spans="21:21" s="2" customFormat="1" x14ac:dyDescent="0.2">
      <c r="U450" s="165"/>
    </row>
    <row r="451" spans="21:21" s="2" customFormat="1" x14ac:dyDescent="0.2">
      <c r="U451" s="165"/>
    </row>
    <row r="452" spans="21:21" s="2" customFormat="1" x14ac:dyDescent="0.2">
      <c r="U452" s="165"/>
    </row>
    <row r="453" spans="21:21" s="2" customFormat="1" x14ac:dyDescent="0.2">
      <c r="U453" s="165"/>
    </row>
    <row r="454" spans="21:21" s="2" customFormat="1" x14ac:dyDescent="0.2">
      <c r="U454" s="165"/>
    </row>
    <row r="455" spans="21:21" s="2" customFormat="1" x14ac:dyDescent="0.2">
      <c r="U455" s="165"/>
    </row>
    <row r="456" spans="21:21" s="2" customFormat="1" x14ac:dyDescent="0.2">
      <c r="U456" s="165"/>
    </row>
    <row r="457" spans="21:21" s="2" customFormat="1" x14ac:dyDescent="0.2">
      <c r="U457" s="165"/>
    </row>
    <row r="458" spans="21:21" s="2" customFormat="1" x14ac:dyDescent="0.2">
      <c r="U458" s="165"/>
    </row>
    <row r="459" spans="21:21" s="2" customFormat="1" x14ac:dyDescent="0.2">
      <c r="U459" s="165"/>
    </row>
    <row r="460" spans="21:21" s="2" customFormat="1" x14ac:dyDescent="0.2">
      <c r="U460" s="165"/>
    </row>
    <row r="461" spans="21:21" s="2" customFormat="1" x14ac:dyDescent="0.2">
      <c r="U461" s="165"/>
    </row>
    <row r="462" spans="21:21" s="2" customFormat="1" x14ac:dyDescent="0.2">
      <c r="U462" s="165"/>
    </row>
    <row r="463" spans="21:21" s="2" customFormat="1" x14ac:dyDescent="0.2">
      <c r="U463" s="165"/>
    </row>
    <row r="464" spans="21:21" s="2" customFormat="1" x14ac:dyDescent="0.2">
      <c r="U464" s="165"/>
    </row>
    <row r="465" spans="21:21" s="2" customFormat="1" x14ac:dyDescent="0.2">
      <c r="U465" s="165"/>
    </row>
    <row r="466" spans="21:21" s="2" customFormat="1" x14ac:dyDescent="0.2">
      <c r="U466" s="165"/>
    </row>
    <row r="467" spans="21:21" s="2" customFormat="1" x14ac:dyDescent="0.2">
      <c r="U467" s="165"/>
    </row>
    <row r="468" spans="21:21" s="2" customFormat="1" x14ac:dyDescent="0.2">
      <c r="U468" s="165"/>
    </row>
    <row r="469" spans="21:21" s="2" customFormat="1" x14ac:dyDescent="0.2">
      <c r="U469" s="165"/>
    </row>
    <row r="470" spans="21:21" s="2" customFormat="1" x14ac:dyDescent="0.2">
      <c r="U470" s="165"/>
    </row>
    <row r="471" spans="21:21" s="2" customFormat="1" x14ac:dyDescent="0.2">
      <c r="U471" s="165"/>
    </row>
    <row r="472" spans="21:21" s="2" customFormat="1" x14ac:dyDescent="0.2">
      <c r="U472" s="165"/>
    </row>
    <row r="473" spans="21:21" s="2" customFormat="1" x14ac:dyDescent="0.2">
      <c r="U473" s="165"/>
    </row>
    <row r="474" spans="21:21" s="2" customFormat="1" x14ac:dyDescent="0.2">
      <c r="U474" s="165"/>
    </row>
    <row r="475" spans="21:21" s="2" customFormat="1" x14ac:dyDescent="0.2">
      <c r="U475" s="165"/>
    </row>
    <row r="476" spans="21:21" s="2" customFormat="1" x14ac:dyDescent="0.2">
      <c r="U476" s="165"/>
    </row>
    <row r="477" spans="21:21" s="2" customFormat="1" x14ac:dyDescent="0.2">
      <c r="U477" s="165"/>
    </row>
    <row r="478" spans="21:21" s="2" customFormat="1" x14ac:dyDescent="0.2">
      <c r="U478" s="165"/>
    </row>
    <row r="479" spans="21:21" s="2" customFormat="1" x14ac:dyDescent="0.2">
      <c r="U479" s="165"/>
    </row>
    <row r="480" spans="21:21" s="2" customFormat="1" x14ac:dyDescent="0.2">
      <c r="U480" s="165"/>
    </row>
    <row r="481" spans="21:21" s="2" customFormat="1" x14ac:dyDescent="0.2">
      <c r="U481" s="165"/>
    </row>
    <row r="482" spans="21:21" s="2" customFormat="1" x14ac:dyDescent="0.2">
      <c r="U482" s="165"/>
    </row>
    <row r="483" spans="21:21" s="2" customFormat="1" x14ac:dyDescent="0.2">
      <c r="U483" s="165"/>
    </row>
    <row r="484" spans="21:21" s="2" customFormat="1" x14ac:dyDescent="0.2">
      <c r="U484" s="165"/>
    </row>
    <row r="485" spans="21:21" s="2" customFormat="1" x14ac:dyDescent="0.2">
      <c r="U485" s="165"/>
    </row>
    <row r="486" spans="21:21" s="2" customFormat="1" x14ac:dyDescent="0.2">
      <c r="U486" s="165"/>
    </row>
    <row r="487" spans="21:21" s="2" customFormat="1" x14ac:dyDescent="0.2">
      <c r="U487" s="165"/>
    </row>
    <row r="488" spans="21:21" s="2" customFormat="1" x14ac:dyDescent="0.2">
      <c r="U488" s="165"/>
    </row>
    <row r="489" spans="21:21" s="2" customFormat="1" x14ac:dyDescent="0.2">
      <c r="U489" s="165"/>
    </row>
    <row r="490" spans="21:21" s="2" customFormat="1" x14ac:dyDescent="0.2">
      <c r="U490" s="165"/>
    </row>
    <row r="491" spans="21:21" s="2" customFormat="1" x14ac:dyDescent="0.2">
      <c r="U491" s="165"/>
    </row>
    <row r="492" spans="21:21" s="2" customFormat="1" x14ac:dyDescent="0.2">
      <c r="U492" s="165"/>
    </row>
    <row r="493" spans="21:21" s="2" customFormat="1" x14ac:dyDescent="0.2">
      <c r="U493" s="165"/>
    </row>
    <row r="494" spans="21:21" s="2" customFormat="1" x14ac:dyDescent="0.2">
      <c r="U494" s="165"/>
    </row>
    <row r="495" spans="21:21" s="2" customFormat="1" x14ac:dyDescent="0.2">
      <c r="U495" s="165"/>
    </row>
    <row r="496" spans="21:21" s="2" customFormat="1" x14ac:dyDescent="0.2">
      <c r="U496" s="165"/>
    </row>
    <row r="497" spans="21:21" s="2" customFormat="1" x14ac:dyDescent="0.2">
      <c r="U497" s="165"/>
    </row>
    <row r="498" spans="21:21" s="2" customFormat="1" x14ac:dyDescent="0.2">
      <c r="U498" s="165"/>
    </row>
    <row r="499" spans="21:21" s="2" customFormat="1" x14ac:dyDescent="0.2">
      <c r="U499" s="165"/>
    </row>
    <row r="500" spans="21:21" s="2" customFormat="1" x14ac:dyDescent="0.2">
      <c r="U500" s="165"/>
    </row>
    <row r="501" spans="21:21" s="2" customFormat="1" x14ac:dyDescent="0.2">
      <c r="U501" s="165"/>
    </row>
    <row r="502" spans="21:21" s="2" customFormat="1" x14ac:dyDescent="0.2">
      <c r="U502" s="165"/>
    </row>
    <row r="503" spans="21:21" s="2" customFormat="1" x14ac:dyDescent="0.2">
      <c r="U503" s="165"/>
    </row>
    <row r="504" spans="21:21" s="2" customFormat="1" x14ac:dyDescent="0.2">
      <c r="U504" s="165"/>
    </row>
    <row r="505" spans="21:21" s="2" customFormat="1" x14ac:dyDescent="0.2">
      <c r="U505" s="165"/>
    </row>
    <row r="506" spans="21:21" s="2" customFormat="1" x14ac:dyDescent="0.2">
      <c r="U506" s="165"/>
    </row>
    <row r="507" spans="21:21" s="2" customFormat="1" x14ac:dyDescent="0.2">
      <c r="U507" s="165"/>
    </row>
    <row r="508" spans="21:21" s="2" customFormat="1" x14ac:dyDescent="0.2">
      <c r="U508" s="165"/>
    </row>
    <row r="509" spans="21:21" s="2" customFormat="1" x14ac:dyDescent="0.2">
      <c r="U509" s="165"/>
    </row>
    <row r="510" spans="21:21" s="2" customFormat="1" x14ac:dyDescent="0.2">
      <c r="U510" s="165"/>
    </row>
    <row r="511" spans="21:21" s="2" customFormat="1" x14ac:dyDescent="0.2">
      <c r="U511" s="165"/>
    </row>
    <row r="512" spans="21:21" s="2" customFormat="1" x14ac:dyDescent="0.2">
      <c r="U512" s="165"/>
    </row>
    <row r="513" spans="21:21" s="2" customFormat="1" x14ac:dyDescent="0.2">
      <c r="U513" s="165"/>
    </row>
    <row r="514" spans="21:21" s="2" customFormat="1" x14ac:dyDescent="0.2">
      <c r="U514" s="165"/>
    </row>
    <row r="515" spans="21:21" s="2" customFormat="1" x14ac:dyDescent="0.2">
      <c r="U515" s="165"/>
    </row>
    <row r="516" spans="21:21" s="2" customFormat="1" x14ac:dyDescent="0.2">
      <c r="U516" s="165"/>
    </row>
    <row r="517" spans="21:21" s="2" customFormat="1" x14ac:dyDescent="0.2">
      <c r="U517" s="165"/>
    </row>
    <row r="518" spans="21:21" s="2" customFormat="1" x14ac:dyDescent="0.2">
      <c r="U518" s="165"/>
    </row>
    <row r="519" spans="21:21" s="2" customFormat="1" x14ac:dyDescent="0.2">
      <c r="U519" s="165"/>
    </row>
    <row r="520" spans="21:21" s="2" customFormat="1" x14ac:dyDescent="0.2">
      <c r="U520" s="165"/>
    </row>
    <row r="521" spans="21:21" s="2" customFormat="1" x14ac:dyDescent="0.2">
      <c r="U521" s="165"/>
    </row>
    <row r="522" spans="21:21" s="2" customFormat="1" x14ac:dyDescent="0.2">
      <c r="U522" s="165"/>
    </row>
    <row r="523" spans="21:21" s="2" customFormat="1" x14ac:dyDescent="0.2">
      <c r="U523" s="165"/>
    </row>
    <row r="524" spans="21:21" s="2" customFormat="1" x14ac:dyDescent="0.2">
      <c r="U524" s="165"/>
    </row>
    <row r="525" spans="21:21" s="2" customFormat="1" x14ac:dyDescent="0.2">
      <c r="U525" s="165"/>
    </row>
    <row r="526" spans="21:21" s="2" customFormat="1" x14ac:dyDescent="0.2">
      <c r="U526" s="165"/>
    </row>
    <row r="527" spans="21:21" s="2" customFormat="1" x14ac:dyDescent="0.2">
      <c r="U527" s="165"/>
    </row>
    <row r="528" spans="21:21" s="2" customFormat="1" x14ac:dyDescent="0.2">
      <c r="U528" s="165"/>
    </row>
    <row r="529" spans="21:21" s="2" customFormat="1" x14ac:dyDescent="0.2">
      <c r="U529" s="165"/>
    </row>
    <row r="530" spans="21:21" s="2" customFormat="1" x14ac:dyDescent="0.2">
      <c r="U530" s="165"/>
    </row>
    <row r="531" spans="21:21" s="2" customFormat="1" x14ac:dyDescent="0.2">
      <c r="U531" s="165"/>
    </row>
    <row r="532" spans="21:21" s="2" customFormat="1" x14ac:dyDescent="0.2">
      <c r="U532" s="165"/>
    </row>
    <row r="533" spans="21:21" s="2" customFormat="1" x14ac:dyDescent="0.2">
      <c r="U533" s="165"/>
    </row>
    <row r="534" spans="21:21" s="2" customFormat="1" x14ac:dyDescent="0.2">
      <c r="U534" s="165"/>
    </row>
    <row r="535" spans="21:21" s="2" customFormat="1" x14ac:dyDescent="0.2">
      <c r="U535" s="165"/>
    </row>
    <row r="536" spans="21:21" s="2" customFormat="1" x14ac:dyDescent="0.2">
      <c r="U536" s="165"/>
    </row>
    <row r="537" spans="21:21" s="2" customFormat="1" x14ac:dyDescent="0.2">
      <c r="U537" s="165"/>
    </row>
    <row r="538" spans="21:21" s="2" customFormat="1" x14ac:dyDescent="0.2">
      <c r="U538" s="165"/>
    </row>
    <row r="539" spans="21:21" s="2" customFormat="1" x14ac:dyDescent="0.2">
      <c r="U539" s="165"/>
    </row>
    <row r="540" spans="21:21" s="2" customFormat="1" x14ac:dyDescent="0.2">
      <c r="U540" s="165"/>
    </row>
    <row r="541" spans="21:21" s="2" customFormat="1" x14ac:dyDescent="0.2">
      <c r="U541" s="165"/>
    </row>
    <row r="542" spans="21:21" s="2" customFormat="1" x14ac:dyDescent="0.2">
      <c r="U542" s="165"/>
    </row>
    <row r="543" spans="21:21" s="2" customFormat="1" x14ac:dyDescent="0.2">
      <c r="U543" s="165"/>
    </row>
    <row r="544" spans="21:21" s="2" customFormat="1" x14ac:dyDescent="0.2">
      <c r="U544" s="165"/>
    </row>
    <row r="545" spans="21:21" s="2" customFormat="1" x14ac:dyDescent="0.2">
      <c r="U545" s="165"/>
    </row>
    <row r="546" spans="21:21" s="2" customFormat="1" x14ac:dyDescent="0.2">
      <c r="U546" s="165"/>
    </row>
    <row r="547" spans="21:21" s="2" customFormat="1" x14ac:dyDescent="0.2">
      <c r="U547" s="165"/>
    </row>
    <row r="548" spans="21:21" s="2" customFormat="1" x14ac:dyDescent="0.2">
      <c r="U548" s="165"/>
    </row>
    <row r="549" spans="21:21" s="2" customFormat="1" x14ac:dyDescent="0.2">
      <c r="U549" s="165"/>
    </row>
    <row r="550" spans="21:21" s="2" customFormat="1" x14ac:dyDescent="0.2">
      <c r="U550" s="165"/>
    </row>
    <row r="551" spans="21:21" s="2" customFormat="1" x14ac:dyDescent="0.2">
      <c r="U551" s="165"/>
    </row>
    <row r="552" spans="21:21" s="2" customFormat="1" x14ac:dyDescent="0.2">
      <c r="U552" s="165"/>
    </row>
    <row r="553" spans="21:21" s="2" customFormat="1" x14ac:dyDescent="0.2">
      <c r="U553" s="165"/>
    </row>
    <row r="554" spans="21:21" s="2" customFormat="1" x14ac:dyDescent="0.2">
      <c r="U554" s="165"/>
    </row>
    <row r="555" spans="21:21" s="2" customFormat="1" x14ac:dyDescent="0.2">
      <c r="U555" s="165"/>
    </row>
    <row r="556" spans="21:21" s="2" customFormat="1" x14ac:dyDescent="0.2">
      <c r="U556" s="165"/>
    </row>
    <row r="557" spans="21:21" s="2" customFormat="1" x14ac:dyDescent="0.2">
      <c r="U557" s="165"/>
    </row>
    <row r="558" spans="21:21" s="2" customFormat="1" x14ac:dyDescent="0.2">
      <c r="U558" s="165"/>
    </row>
    <row r="559" spans="21:21" s="2" customFormat="1" x14ac:dyDescent="0.2">
      <c r="U559" s="165"/>
    </row>
    <row r="560" spans="21:21" s="2" customFormat="1" x14ac:dyDescent="0.2">
      <c r="U560" s="165"/>
    </row>
    <row r="561" spans="21:21" s="2" customFormat="1" x14ac:dyDescent="0.2">
      <c r="U561" s="165"/>
    </row>
    <row r="562" spans="21:21" s="2" customFormat="1" x14ac:dyDescent="0.2">
      <c r="U562" s="165"/>
    </row>
    <row r="563" spans="21:21" s="2" customFormat="1" x14ac:dyDescent="0.2">
      <c r="U563" s="165"/>
    </row>
    <row r="564" spans="21:21" s="2" customFormat="1" x14ac:dyDescent="0.2">
      <c r="U564" s="165"/>
    </row>
    <row r="565" spans="21:21" s="2" customFormat="1" x14ac:dyDescent="0.2">
      <c r="U565" s="165"/>
    </row>
    <row r="566" spans="21:21" s="2" customFormat="1" x14ac:dyDescent="0.2">
      <c r="U566" s="165"/>
    </row>
    <row r="567" spans="21:21" s="2" customFormat="1" x14ac:dyDescent="0.2">
      <c r="U567" s="165"/>
    </row>
    <row r="568" spans="21:21" s="2" customFormat="1" x14ac:dyDescent="0.2">
      <c r="U568" s="165"/>
    </row>
    <row r="569" spans="21:21" s="2" customFormat="1" x14ac:dyDescent="0.2">
      <c r="U569" s="165"/>
    </row>
    <row r="570" spans="21:21" s="2" customFormat="1" x14ac:dyDescent="0.2">
      <c r="U570" s="165"/>
    </row>
    <row r="571" spans="21:21" s="2" customFormat="1" x14ac:dyDescent="0.2">
      <c r="U571" s="165"/>
    </row>
    <row r="572" spans="21:21" s="2" customFormat="1" x14ac:dyDescent="0.2">
      <c r="U572" s="165"/>
    </row>
    <row r="573" spans="21:21" s="2" customFormat="1" x14ac:dyDescent="0.2">
      <c r="U573" s="165"/>
    </row>
    <row r="574" spans="21:21" s="2" customFormat="1" x14ac:dyDescent="0.2">
      <c r="U574" s="165"/>
    </row>
    <row r="575" spans="21:21" s="2" customFormat="1" x14ac:dyDescent="0.2">
      <c r="U575" s="165"/>
    </row>
    <row r="576" spans="21:21" s="2" customFormat="1" x14ac:dyDescent="0.2">
      <c r="U576" s="165"/>
    </row>
    <row r="577" spans="21:21" s="2" customFormat="1" x14ac:dyDescent="0.2">
      <c r="U577" s="165"/>
    </row>
    <row r="578" spans="21:21" s="2" customFormat="1" x14ac:dyDescent="0.2">
      <c r="U578" s="165"/>
    </row>
    <row r="579" spans="21:21" s="2" customFormat="1" x14ac:dyDescent="0.2">
      <c r="U579" s="165"/>
    </row>
    <row r="580" spans="21:21" s="2" customFormat="1" x14ac:dyDescent="0.2">
      <c r="U580" s="165"/>
    </row>
    <row r="581" spans="21:21" s="2" customFormat="1" x14ac:dyDescent="0.2">
      <c r="U581" s="165"/>
    </row>
    <row r="582" spans="21:21" s="2" customFormat="1" x14ac:dyDescent="0.2">
      <c r="U582" s="165"/>
    </row>
    <row r="583" spans="21:21" s="2" customFormat="1" x14ac:dyDescent="0.2">
      <c r="U583" s="165"/>
    </row>
    <row r="584" spans="21:21" s="2" customFormat="1" x14ac:dyDescent="0.2">
      <c r="U584" s="165"/>
    </row>
    <row r="585" spans="21:21" s="2" customFormat="1" x14ac:dyDescent="0.2">
      <c r="U585" s="165"/>
    </row>
    <row r="586" spans="21:21" s="2" customFormat="1" x14ac:dyDescent="0.2">
      <c r="U586" s="165"/>
    </row>
    <row r="587" spans="21:21" s="2" customFormat="1" x14ac:dyDescent="0.2">
      <c r="U587" s="165"/>
    </row>
    <row r="588" spans="21:21" s="2" customFormat="1" x14ac:dyDescent="0.2">
      <c r="U588" s="165"/>
    </row>
    <row r="589" spans="21:21" s="2" customFormat="1" x14ac:dyDescent="0.2">
      <c r="U589" s="165"/>
    </row>
    <row r="590" spans="21:21" s="2" customFormat="1" x14ac:dyDescent="0.2">
      <c r="U590" s="165"/>
    </row>
    <row r="591" spans="21:21" s="2" customFormat="1" x14ac:dyDescent="0.2">
      <c r="U591" s="165"/>
    </row>
    <row r="592" spans="21:21" s="2" customFormat="1" x14ac:dyDescent="0.2">
      <c r="U592" s="165"/>
    </row>
    <row r="593" spans="21:21" s="2" customFormat="1" x14ac:dyDescent="0.2">
      <c r="U593" s="165"/>
    </row>
    <row r="594" spans="21:21" s="2" customFormat="1" x14ac:dyDescent="0.2">
      <c r="U594" s="165"/>
    </row>
    <row r="595" spans="21:21" s="2" customFormat="1" x14ac:dyDescent="0.2">
      <c r="U595" s="165"/>
    </row>
    <row r="596" spans="21:21" s="2" customFormat="1" x14ac:dyDescent="0.2">
      <c r="U596" s="165"/>
    </row>
    <row r="597" spans="21:21" s="2" customFormat="1" x14ac:dyDescent="0.2">
      <c r="U597" s="165"/>
    </row>
    <row r="598" spans="21:21" s="2" customFormat="1" x14ac:dyDescent="0.2">
      <c r="U598" s="165"/>
    </row>
    <row r="599" spans="21:21" s="2" customFormat="1" x14ac:dyDescent="0.2">
      <c r="U599" s="165"/>
    </row>
    <row r="600" spans="21:21" s="2" customFormat="1" x14ac:dyDescent="0.2">
      <c r="U600" s="165"/>
    </row>
    <row r="601" spans="21:21" s="2" customFormat="1" x14ac:dyDescent="0.2">
      <c r="U601" s="165"/>
    </row>
    <row r="602" spans="21:21" s="2" customFormat="1" x14ac:dyDescent="0.2">
      <c r="U602" s="165"/>
    </row>
    <row r="603" spans="21:21" s="2" customFormat="1" x14ac:dyDescent="0.2">
      <c r="U603" s="165"/>
    </row>
    <row r="604" spans="21:21" s="2" customFormat="1" x14ac:dyDescent="0.2">
      <c r="U604" s="165"/>
    </row>
    <row r="605" spans="21:21" s="2" customFormat="1" x14ac:dyDescent="0.2">
      <c r="U605" s="165"/>
    </row>
    <row r="606" spans="21:21" s="2" customFormat="1" x14ac:dyDescent="0.2">
      <c r="U606" s="165"/>
    </row>
    <row r="607" spans="21:21" s="2" customFormat="1" x14ac:dyDescent="0.2">
      <c r="U607" s="165"/>
    </row>
    <row r="608" spans="21:21" s="2" customFormat="1" x14ac:dyDescent="0.2">
      <c r="U608" s="165"/>
    </row>
    <row r="609" spans="21:21" s="2" customFormat="1" x14ac:dyDescent="0.2">
      <c r="U609" s="165"/>
    </row>
    <row r="610" spans="21:21" s="2" customFormat="1" x14ac:dyDescent="0.2">
      <c r="U610" s="165"/>
    </row>
    <row r="611" spans="21:21" s="2" customFormat="1" x14ac:dyDescent="0.2">
      <c r="U611" s="165"/>
    </row>
    <row r="612" spans="21:21" s="2" customFormat="1" x14ac:dyDescent="0.2">
      <c r="U612" s="165"/>
    </row>
    <row r="613" spans="21:21" s="2" customFormat="1" x14ac:dyDescent="0.2">
      <c r="U613" s="165"/>
    </row>
    <row r="614" spans="21:21" s="2" customFormat="1" x14ac:dyDescent="0.2">
      <c r="U614" s="165"/>
    </row>
    <row r="615" spans="21:21" s="2" customFormat="1" x14ac:dyDescent="0.2">
      <c r="U615" s="165"/>
    </row>
    <row r="616" spans="21:21" s="2" customFormat="1" x14ac:dyDescent="0.2">
      <c r="U616" s="165"/>
    </row>
    <row r="617" spans="21:21" s="2" customFormat="1" x14ac:dyDescent="0.2">
      <c r="U617" s="165"/>
    </row>
    <row r="618" spans="21:21" s="2" customFormat="1" x14ac:dyDescent="0.2">
      <c r="U618" s="165"/>
    </row>
    <row r="619" spans="21:21" s="2" customFormat="1" x14ac:dyDescent="0.2">
      <c r="U619" s="165"/>
    </row>
    <row r="620" spans="21:21" s="2" customFormat="1" x14ac:dyDescent="0.2">
      <c r="U620" s="165"/>
    </row>
    <row r="621" spans="21:21" s="2" customFormat="1" x14ac:dyDescent="0.2">
      <c r="U621" s="165"/>
    </row>
    <row r="622" spans="21:21" s="2" customFormat="1" x14ac:dyDescent="0.2">
      <c r="U622" s="165"/>
    </row>
    <row r="623" spans="21:21" s="2" customFormat="1" x14ac:dyDescent="0.2">
      <c r="U623" s="165"/>
    </row>
    <row r="624" spans="21:21" s="2" customFormat="1" x14ac:dyDescent="0.2">
      <c r="U624" s="165"/>
    </row>
    <row r="625" spans="21:21" s="2" customFormat="1" x14ac:dyDescent="0.2">
      <c r="U625" s="165"/>
    </row>
    <row r="626" spans="21:21" s="2" customFormat="1" x14ac:dyDescent="0.2">
      <c r="U626" s="165"/>
    </row>
    <row r="627" spans="21:21" s="2" customFormat="1" x14ac:dyDescent="0.2">
      <c r="U627" s="165"/>
    </row>
    <row r="628" spans="21:21" s="2" customFormat="1" x14ac:dyDescent="0.2">
      <c r="U628" s="165"/>
    </row>
    <row r="629" spans="21:21" s="2" customFormat="1" x14ac:dyDescent="0.2">
      <c r="U629" s="165"/>
    </row>
    <row r="630" spans="21:21" s="2" customFormat="1" x14ac:dyDescent="0.2">
      <c r="U630" s="165"/>
    </row>
    <row r="631" spans="21:21" s="2" customFormat="1" x14ac:dyDescent="0.2">
      <c r="U631" s="165"/>
    </row>
    <row r="632" spans="21:21" s="2" customFormat="1" x14ac:dyDescent="0.2">
      <c r="U632" s="165"/>
    </row>
    <row r="633" spans="21:21" s="2" customFormat="1" x14ac:dyDescent="0.2">
      <c r="U633" s="165"/>
    </row>
    <row r="634" spans="21:21" s="2" customFormat="1" x14ac:dyDescent="0.2">
      <c r="U634" s="165"/>
    </row>
    <row r="635" spans="21:21" s="2" customFormat="1" x14ac:dyDescent="0.2">
      <c r="U635" s="165"/>
    </row>
    <row r="636" spans="21:21" s="2" customFormat="1" x14ac:dyDescent="0.2">
      <c r="U636" s="165"/>
    </row>
    <row r="637" spans="21:21" s="2" customFormat="1" x14ac:dyDescent="0.2">
      <c r="U637" s="165"/>
    </row>
    <row r="638" spans="21:21" s="2" customFormat="1" x14ac:dyDescent="0.2">
      <c r="U638" s="165"/>
    </row>
    <row r="639" spans="21:21" s="2" customFormat="1" x14ac:dyDescent="0.2">
      <c r="U639" s="165"/>
    </row>
    <row r="640" spans="21:21" s="2" customFormat="1" x14ac:dyDescent="0.2">
      <c r="U640" s="165"/>
    </row>
    <row r="641" spans="21:21" s="2" customFormat="1" x14ac:dyDescent="0.2">
      <c r="U641" s="165"/>
    </row>
    <row r="642" spans="21:21" s="2" customFormat="1" x14ac:dyDescent="0.2">
      <c r="U642" s="165"/>
    </row>
    <row r="643" spans="21:21" s="2" customFormat="1" x14ac:dyDescent="0.2">
      <c r="U643" s="165"/>
    </row>
    <row r="644" spans="21:21" s="2" customFormat="1" x14ac:dyDescent="0.2">
      <c r="U644" s="165"/>
    </row>
    <row r="645" spans="21:21" s="2" customFormat="1" x14ac:dyDescent="0.2">
      <c r="U645" s="165"/>
    </row>
    <row r="646" spans="21:21" s="2" customFormat="1" x14ac:dyDescent="0.2">
      <c r="U646" s="165"/>
    </row>
    <row r="647" spans="21:21" s="2" customFormat="1" x14ac:dyDescent="0.2">
      <c r="U647" s="165"/>
    </row>
    <row r="648" spans="21:21" s="2" customFormat="1" x14ac:dyDescent="0.2">
      <c r="U648" s="165"/>
    </row>
    <row r="649" spans="21:21" s="2" customFormat="1" x14ac:dyDescent="0.2">
      <c r="U649" s="165"/>
    </row>
    <row r="650" spans="21:21" s="2" customFormat="1" x14ac:dyDescent="0.2">
      <c r="U650" s="165"/>
    </row>
    <row r="651" spans="21:21" s="2" customFormat="1" x14ac:dyDescent="0.2">
      <c r="U651" s="165"/>
    </row>
    <row r="652" spans="21:21" s="2" customFormat="1" x14ac:dyDescent="0.2">
      <c r="U652" s="165"/>
    </row>
    <row r="653" spans="21:21" s="2" customFormat="1" x14ac:dyDescent="0.2">
      <c r="U653" s="165"/>
    </row>
    <row r="654" spans="21:21" s="2" customFormat="1" x14ac:dyDescent="0.2">
      <c r="U654" s="165"/>
    </row>
    <row r="655" spans="21:21" s="2" customFormat="1" x14ac:dyDescent="0.2">
      <c r="U655" s="165"/>
    </row>
    <row r="656" spans="21:21" s="2" customFormat="1" x14ac:dyDescent="0.2">
      <c r="U656" s="165"/>
    </row>
    <row r="657" spans="21:21" s="2" customFormat="1" x14ac:dyDescent="0.2">
      <c r="U657" s="165"/>
    </row>
    <row r="658" spans="21:21" s="2" customFormat="1" x14ac:dyDescent="0.2">
      <c r="U658" s="165"/>
    </row>
    <row r="659" spans="21:21" s="2" customFormat="1" x14ac:dyDescent="0.2">
      <c r="U659" s="165"/>
    </row>
    <row r="660" spans="21:21" s="2" customFormat="1" x14ac:dyDescent="0.2">
      <c r="U660" s="165"/>
    </row>
    <row r="661" spans="21:21" s="2" customFormat="1" x14ac:dyDescent="0.2">
      <c r="U661" s="165"/>
    </row>
    <row r="662" spans="21:21" s="2" customFormat="1" x14ac:dyDescent="0.2">
      <c r="U662" s="165"/>
    </row>
    <row r="663" spans="21:21" s="2" customFormat="1" x14ac:dyDescent="0.2">
      <c r="U663" s="165"/>
    </row>
    <row r="664" spans="21:21" s="2" customFormat="1" x14ac:dyDescent="0.2">
      <c r="U664" s="165"/>
    </row>
    <row r="665" spans="21:21" s="2" customFormat="1" x14ac:dyDescent="0.2">
      <c r="U665" s="165"/>
    </row>
    <row r="666" spans="21:21" s="2" customFormat="1" x14ac:dyDescent="0.2">
      <c r="U666" s="165"/>
    </row>
    <row r="667" spans="21:21" s="2" customFormat="1" x14ac:dyDescent="0.2">
      <c r="U667" s="165"/>
    </row>
    <row r="668" spans="21:21" s="2" customFormat="1" x14ac:dyDescent="0.2">
      <c r="U668" s="165"/>
    </row>
    <row r="669" spans="21:21" s="2" customFormat="1" x14ac:dyDescent="0.2">
      <c r="U669" s="165"/>
    </row>
    <row r="670" spans="21:21" s="2" customFormat="1" x14ac:dyDescent="0.2">
      <c r="U670" s="165"/>
    </row>
    <row r="671" spans="21:21" s="2" customFormat="1" x14ac:dyDescent="0.2">
      <c r="U671" s="165"/>
    </row>
    <row r="672" spans="21:21" s="2" customFormat="1" x14ac:dyDescent="0.2">
      <c r="U672" s="165"/>
    </row>
    <row r="673" spans="21:21" s="2" customFormat="1" x14ac:dyDescent="0.2">
      <c r="U673" s="165"/>
    </row>
    <row r="674" spans="21:21" s="2" customFormat="1" x14ac:dyDescent="0.2">
      <c r="U674" s="165"/>
    </row>
    <row r="675" spans="21:21" s="2" customFormat="1" x14ac:dyDescent="0.2">
      <c r="U675" s="165"/>
    </row>
    <row r="676" spans="21:21" s="2" customFormat="1" x14ac:dyDescent="0.2">
      <c r="U676" s="165"/>
    </row>
    <row r="677" spans="21:21" s="2" customFormat="1" x14ac:dyDescent="0.2">
      <c r="U677" s="165"/>
    </row>
    <row r="678" spans="21:21" s="2" customFormat="1" x14ac:dyDescent="0.2">
      <c r="U678" s="165"/>
    </row>
    <row r="679" spans="21:21" s="2" customFormat="1" x14ac:dyDescent="0.2">
      <c r="U679" s="165"/>
    </row>
    <row r="680" spans="21:21" s="2" customFormat="1" x14ac:dyDescent="0.2">
      <c r="U680" s="165"/>
    </row>
    <row r="681" spans="21:21" s="2" customFormat="1" x14ac:dyDescent="0.2">
      <c r="U681" s="165"/>
    </row>
    <row r="682" spans="21:21" s="2" customFormat="1" x14ac:dyDescent="0.2">
      <c r="U682" s="165"/>
    </row>
    <row r="683" spans="21:21" s="2" customFormat="1" x14ac:dyDescent="0.2">
      <c r="U683" s="165"/>
    </row>
    <row r="684" spans="21:21" s="2" customFormat="1" x14ac:dyDescent="0.2">
      <c r="U684" s="165"/>
    </row>
    <row r="685" spans="21:21" s="2" customFormat="1" x14ac:dyDescent="0.2">
      <c r="U685" s="165"/>
    </row>
    <row r="686" spans="21:21" s="2" customFormat="1" x14ac:dyDescent="0.2">
      <c r="U686" s="165"/>
    </row>
    <row r="687" spans="21:21" s="2" customFormat="1" x14ac:dyDescent="0.2">
      <c r="U687" s="165"/>
    </row>
    <row r="688" spans="21:21" s="2" customFormat="1" x14ac:dyDescent="0.2">
      <c r="U688" s="165"/>
    </row>
    <row r="689" spans="21:21" s="2" customFormat="1" x14ac:dyDescent="0.2">
      <c r="U689" s="165"/>
    </row>
    <row r="690" spans="21:21" s="2" customFormat="1" x14ac:dyDescent="0.2">
      <c r="U690" s="165"/>
    </row>
    <row r="691" spans="21:21" s="2" customFormat="1" x14ac:dyDescent="0.2">
      <c r="U691" s="165"/>
    </row>
    <row r="692" spans="21:21" s="2" customFormat="1" x14ac:dyDescent="0.2">
      <c r="U692" s="165"/>
    </row>
    <row r="693" spans="21:21" s="2" customFormat="1" x14ac:dyDescent="0.2">
      <c r="U693" s="165"/>
    </row>
    <row r="694" spans="21:21" s="2" customFormat="1" x14ac:dyDescent="0.2">
      <c r="U694" s="165"/>
    </row>
    <row r="695" spans="21:21" s="2" customFormat="1" x14ac:dyDescent="0.2">
      <c r="U695" s="165"/>
    </row>
    <row r="696" spans="21:21" s="2" customFormat="1" x14ac:dyDescent="0.2">
      <c r="U696" s="165"/>
    </row>
    <row r="697" spans="21:21" s="2" customFormat="1" x14ac:dyDescent="0.2">
      <c r="U697" s="165"/>
    </row>
    <row r="698" spans="21:21" s="2" customFormat="1" x14ac:dyDescent="0.2">
      <c r="U698" s="165"/>
    </row>
    <row r="699" spans="21:21" s="2" customFormat="1" x14ac:dyDescent="0.2">
      <c r="U699" s="165"/>
    </row>
    <row r="700" spans="21:21" s="2" customFormat="1" x14ac:dyDescent="0.2">
      <c r="U700" s="165"/>
    </row>
    <row r="701" spans="21:21" s="2" customFormat="1" x14ac:dyDescent="0.2">
      <c r="U701" s="165"/>
    </row>
    <row r="702" spans="21:21" s="2" customFormat="1" x14ac:dyDescent="0.2">
      <c r="U702" s="165"/>
    </row>
    <row r="703" spans="21:21" s="2" customFormat="1" x14ac:dyDescent="0.2">
      <c r="U703" s="165"/>
    </row>
    <row r="704" spans="21:21" s="2" customFormat="1" x14ac:dyDescent="0.2">
      <c r="U704" s="165"/>
    </row>
    <row r="705" spans="21:21" s="2" customFormat="1" x14ac:dyDescent="0.2">
      <c r="U705" s="165"/>
    </row>
    <row r="706" spans="21:21" s="2" customFormat="1" x14ac:dyDescent="0.2">
      <c r="U706" s="165"/>
    </row>
    <row r="707" spans="21:21" s="2" customFormat="1" x14ac:dyDescent="0.2">
      <c r="U707" s="165"/>
    </row>
    <row r="708" spans="21:21" s="2" customFormat="1" x14ac:dyDescent="0.2">
      <c r="U708" s="165"/>
    </row>
    <row r="709" spans="21:21" s="2" customFormat="1" x14ac:dyDescent="0.2">
      <c r="U709" s="165"/>
    </row>
    <row r="710" spans="21:21" s="2" customFormat="1" x14ac:dyDescent="0.2">
      <c r="U710" s="165"/>
    </row>
    <row r="711" spans="21:21" s="2" customFormat="1" x14ac:dyDescent="0.2">
      <c r="U711" s="165"/>
    </row>
    <row r="712" spans="21:21" s="2" customFormat="1" x14ac:dyDescent="0.2">
      <c r="U712" s="165"/>
    </row>
    <row r="713" spans="21:21" s="2" customFormat="1" x14ac:dyDescent="0.2">
      <c r="U713" s="165"/>
    </row>
    <row r="714" spans="21:21" s="2" customFormat="1" x14ac:dyDescent="0.2">
      <c r="U714" s="165"/>
    </row>
    <row r="715" spans="21:21" s="2" customFormat="1" x14ac:dyDescent="0.2">
      <c r="U715" s="165"/>
    </row>
    <row r="716" spans="21:21" s="2" customFormat="1" x14ac:dyDescent="0.2">
      <c r="U716" s="165"/>
    </row>
    <row r="717" spans="21:21" s="2" customFormat="1" x14ac:dyDescent="0.2">
      <c r="U717" s="165"/>
    </row>
    <row r="718" spans="21:21" s="2" customFormat="1" x14ac:dyDescent="0.2">
      <c r="U718" s="165"/>
    </row>
    <row r="719" spans="21:21" s="2" customFormat="1" x14ac:dyDescent="0.2">
      <c r="U719" s="165"/>
    </row>
    <row r="720" spans="21:21" s="2" customFormat="1" x14ac:dyDescent="0.2">
      <c r="U720" s="165"/>
    </row>
    <row r="721" spans="21:21" s="2" customFormat="1" x14ac:dyDescent="0.2">
      <c r="U721" s="165"/>
    </row>
    <row r="722" spans="21:21" s="2" customFormat="1" x14ac:dyDescent="0.2">
      <c r="U722" s="165"/>
    </row>
    <row r="723" spans="21:21" s="2" customFormat="1" x14ac:dyDescent="0.2">
      <c r="U723" s="165"/>
    </row>
    <row r="724" spans="21:21" s="2" customFormat="1" x14ac:dyDescent="0.2">
      <c r="U724" s="165"/>
    </row>
    <row r="725" spans="21:21" s="2" customFormat="1" x14ac:dyDescent="0.2">
      <c r="U725" s="165"/>
    </row>
    <row r="726" spans="21:21" s="2" customFormat="1" x14ac:dyDescent="0.2">
      <c r="U726" s="165"/>
    </row>
    <row r="727" spans="21:21" s="2" customFormat="1" x14ac:dyDescent="0.2">
      <c r="U727" s="165"/>
    </row>
    <row r="728" spans="21:21" s="2" customFormat="1" x14ac:dyDescent="0.2">
      <c r="U728" s="165"/>
    </row>
    <row r="729" spans="21:21" s="2" customFormat="1" x14ac:dyDescent="0.2">
      <c r="U729" s="165"/>
    </row>
    <row r="730" spans="21:21" s="2" customFormat="1" x14ac:dyDescent="0.2">
      <c r="U730" s="165"/>
    </row>
    <row r="731" spans="21:21" s="2" customFormat="1" x14ac:dyDescent="0.2">
      <c r="U731" s="165"/>
    </row>
    <row r="732" spans="21:21" s="2" customFormat="1" x14ac:dyDescent="0.2">
      <c r="U732" s="165"/>
    </row>
    <row r="733" spans="21:21" s="2" customFormat="1" x14ac:dyDescent="0.2">
      <c r="U733" s="165"/>
    </row>
    <row r="734" spans="21:21" s="2" customFormat="1" x14ac:dyDescent="0.2">
      <c r="U734" s="165"/>
    </row>
    <row r="735" spans="21:21" s="2" customFormat="1" x14ac:dyDescent="0.2">
      <c r="U735" s="165"/>
    </row>
    <row r="736" spans="21:21" s="2" customFormat="1" x14ac:dyDescent="0.2">
      <c r="U736" s="165"/>
    </row>
    <row r="737" spans="21:21" s="2" customFormat="1" x14ac:dyDescent="0.2">
      <c r="U737" s="165"/>
    </row>
    <row r="738" spans="21:21" s="2" customFormat="1" x14ac:dyDescent="0.2">
      <c r="U738" s="165"/>
    </row>
    <row r="739" spans="21:21" s="2" customFormat="1" x14ac:dyDescent="0.2">
      <c r="U739" s="165"/>
    </row>
    <row r="740" spans="21:21" s="2" customFormat="1" x14ac:dyDescent="0.2">
      <c r="U740" s="165"/>
    </row>
    <row r="741" spans="21:21" s="2" customFormat="1" x14ac:dyDescent="0.2">
      <c r="U741" s="165"/>
    </row>
    <row r="742" spans="21:21" s="2" customFormat="1" x14ac:dyDescent="0.2">
      <c r="U742" s="165"/>
    </row>
    <row r="743" spans="21:21" s="2" customFormat="1" x14ac:dyDescent="0.2">
      <c r="U743" s="165"/>
    </row>
    <row r="744" spans="21:21" s="2" customFormat="1" x14ac:dyDescent="0.2">
      <c r="U744" s="165"/>
    </row>
    <row r="745" spans="21:21" s="2" customFormat="1" x14ac:dyDescent="0.2">
      <c r="U745" s="165"/>
    </row>
    <row r="746" spans="21:21" s="2" customFormat="1" x14ac:dyDescent="0.2">
      <c r="U746" s="165"/>
    </row>
    <row r="747" spans="21:21" s="2" customFormat="1" x14ac:dyDescent="0.2">
      <c r="U747" s="165"/>
    </row>
    <row r="748" spans="21:21" s="2" customFormat="1" x14ac:dyDescent="0.2">
      <c r="U748" s="165"/>
    </row>
    <row r="749" spans="21:21" s="2" customFormat="1" x14ac:dyDescent="0.2">
      <c r="U749" s="165"/>
    </row>
    <row r="750" spans="21:21" s="2" customFormat="1" x14ac:dyDescent="0.2">
      <c r="U750" s="165"/>
    </row>
    <row r="751" spans="21:21" s="2" customFormat="1" x14ac:dyDescent="0.2">
      <c r="U751" s="165"/>
    </row>
    <row r="752" spans="21:21" s="2" customFormat="1" x14ac:dyDescent="0.2">
      <c r="U752" s="165"/>
    </row>
    <row r="753" spans="21:21" s="2" customFormat="1" x14ac:dyDescent="0.2">
      <c r="U753" s="165"/>
    </row>
    <row r="754" spans="21:21" s="2" customFormat="1" x14ac:dyDescent="0.2">
      <c r="U754" s="165"/>
    </row>
    <row r="755" spans="21:21" s="2" customFormat="1" x14ac:dyDescent="0.2">
      <c r="U755" s="165"/>
    </row>
    <row r="756" spans="21:21" s="2" customFormat="1" x14ac:dyDescent="0.2">
      <c r="U756" s="165"/>
    </row>
    <row r="757" spans="21:21" s="2" customFormat="1" x14ac:dyDescent="0.2">
      <c r="U757" s="165"/>
    </row>
    <row r="758" spans="21:21" s="2" customFormat="1" x14ac:dyDescent="0.2">
      <c r="U758" s="165"/>
    </row>
    <row r="759" spans="21:21" s="2" customFormat="1" x14ac:dyDescent="0.2">
      <c r="U759" s="165"/>
    </row>
    <row r="760" spans="21:21" s="2" customFormat="1" x14ac:dyDescent="0.2">
      <c r="U760" s="165"/>
    </row>
    <row r="761" spans="21:21" s="2" customFormat="1" x14ac:dyDescent="0.2">
      <c r="U761" s="165"/>
    </row>
    <row r="762" spans="21:21" s="2" customFormat="1" x14ac:dyDescent="0.2">
      <c r="U762" s="165"/>
    </row>
    <row r="763" spans="21:21" s="2" customFormat="1" x14ac:dyDescent="0.2">
      <c r="U763" s="165"/>
    </row>
    <row r="764" spans="21:21" s="2" customFormat="1" x14ac:dyDescent="0.2">
      <c r="U764" s="165"/>
    </row>
    <row r="765" spans="21:21" s="2" customFormat="1" x14ac:dyDescent="0.2">
      <c r="U765" s="165"/>
    </row>
    <row r="766" spans="21:21" s="2" customFormat="1" x14ac:dyDescent="0.2">
      <c r="U766" s="165"/>
    </row>
    <row r="767" spans="21:21" s="2" customFormat="1" x14ac:dyDescent="0.2">
      <c r="U767" s="165"/>
    </row>
    <row r="768" spans="21:21" s="2" customFormat="1" x14ac:dyDescent="0.2">
      <c r="U768" s="165"/>
    </row>
    <row r="769" spans="21:21" s="2" customFormat="1" x14ac:dyDescent="0.2">
      <c r="U769" s="165"/>
    </row>
    <row r="770" spans="21:21" s="2" customFormat="1" x14ac:dyDescent="0.2">
      <c r="U770" s="165"/>
    </row>
    <row r="771" spans="21:21" s="2" customFormat="1" x14ac:dyDescent="0.2">
      <c r="U771" s="165"/>
    </row>
    <row r="772" spans="21:21" s="2" customFormat="1" x14ac:dyDescent="0.2">
      <c r="U772" s="165"/>
    </row>
    <row r="773" spans="21:21" s="2" customFormat="1" x14ac:dyDescent="0.2">
      <c r="U773" s="165"/>
    </row>
    <row r="774" spans="21:21" s="2" customFormat="1" x14ac:dyDescent="0.2">
      <c r="U774" s="165"/>
    </row>
    <row r="775" spans="21:21" s="2" customFormat="1" x14ac:dyDescent="0.2">
      <c r="U775" s="165"/>
    </row>
    <row r="776" spans="21:21" s="2" customFormat="1" x14ac:dyDescent="0.2">
      <c r="U776" s="165"/>
    </row>
    <row r="777" spans="21:21" s="2" customFormat="1" x14ac:dyDescent="0.2">
      <c r="U777" s="165"/>
    </row>
    <row r="778" spans="21:21" s="2" customFormat="1" x14ac:dyDescent="0.2">
      <c r="U778" s="165"/>
    </row>
    <row r="779" spans="21:21" s="2" customFormat="1" x14ac:dyDescent="0.2">
      <c r="U779" s="165"/>
    </row>
    <row r="780" spans="21:21" s="2" customFormat="1" x14ac:dyDescent="0.2">
      <c r="U780" s="165"/>
    </row>
    <row r="781" spans="21:21" s="2" customFormat="1" x14ac:dyDescent="0.2">
      <c r="U781" s="165"/>
    </row>
    <row r="782" spans="21:21" s="2" customFormat="1" x14ac:dyDescent="0.2">
      <c r="U782" s="165"/>
    </row>
    <row r="783" spans="21:21" s="2" customFormat="1" x14ac:dyDescent="0.2">
      <c r="U783" s="165"/>
    </row>
    <row r="784" spans="21:21" s="2" customFormat="1" x14ac:dyDescent="0.2">
      <c r="U784" s="165"/>
    </row>
    <row r="785" spans="21:21" s="2" customFormat="1" x14ac:dyDescent="0.2">
      <c r="U785" s="165"/>
    </row>
    <row r="786" spans="21:21" s="2" customFormat="1" x14ac:dyDescent="0.2">
      <c r="U786" s="165"/>
    </row>
    <row r="787" spans="21:21" s="2" customFormat="1" x14ac:dyDescent="0.2">
      <c r="U787" s="165"/>
    </row>
    <row r="788" spans="21:21" s="2" customFormat="1" x14ac:dyDescent="0.2">
      <c r="U788" s="165"/>
    </row>
    <row r="789" spans="21:21" s="2" customFormat="1" x14ac:dyDescent="0.2">
      <c r="U789" s="165"/>
    </row>
    <row r="790" spans="21:21" s="2" customFormat="1" x14ac:dyDescent="0.2">
      <c r="U790" s="165"/>
    </row>
    <row r="791" spans="21:21" s="2" customFormat="1" x14ac:dyDescent="0.2">
      <c r="U791" s="165"/>
    </row>
    <row r="792" spans="21:21" s="2" customFormat="1" x14ac:dyDescent="0.2">
      <c r="U792" s="165"/>
    </row>
    <row r="793" spans="21:21" s="2" customFormat="1" x14ac:dyDescent="0.2">
      <c r="U793" s="165"/>
    </row>
    <row r="794" spans="21:21" s="2" customFormat="1" x14ac:dyDescent="0.2">
      <c r="U794" s="165"/>
    </row>
    <row r="795" spans="21:21" s="2" customFormat="1" x14ac:dyDescent="0.2">
      <c r="U795" s="165"/>
    </row>
    <row r="796" spans="21:21" s="2" customFormat="1" x14ac:dyDescent="0.2">
      <c r="U796" s="165"/>
    </row>
    <row r="797" spans="21:21" s="2" customFormat="1" x14ac:dyDescent="0.2">
      <c r="U797" s="165"/>
    </row>
    <row r="798" spans="21:21" s="2" customFormat="1" x14ac:dyDescent="0.2">
      <c r="U798" s="165"/>
    </row>
    <row r="799" spans="21:21" s="2" customFormat="1" x14ac:dyDescent="0.2">
      <c r="U799" s="165"/>
    </row>
    <row r="800" spans="21:21" s="2" customFormat="1" x14ac:dyDescent="0.2">
      <c r="U800" s="165"/>
    </row>
    <row r="801" spans="21:21" s="2" customFormat="1" x14ac:dyDescent="0.2">
      <c r="U801" s="165"/>
    </row>
    <row r="802" spans="21:21" s="2" customFormat="1" x14ac:dyDescent="0.2">
      <c r="U802" s="165"/>
    </row>
    <row r="803" spans="21:21" s="2" customFormat="1" x14ac:dyDescent="0.2">
      <c r="U803" s="165"/>
    </row>
    <row r="804" spans="21:21" s="2" customFormat="1" x14ac:dyDescent="0.2">
      <c r="U804" s="165"/>
    </row>
    <row r="805" spans="21:21" s="2" customFormat="1" x14ac:dyDescent="0.2">
      <c r="U805" s="165"/>
    </row>
    <row r="806" spans="21:21" s="2" customFormat="1" x14ac:dyDescent="0.2">
      <c r="U806" s="165"/>
    </row>
    <row r="807" spans="21:21" s="2" customFormat="1" x14ac:dyDescent="0.2">
      <c r="U807" s="165"/>
    </row>
    <row r="808" spans="21:21" s="2" customFormat="1" x14ac:dyDescent="0.2">
      <c r="U808" s="165"/>
    </row>
    <row r="809" spans="21:21" s="2" customFormat="1" x14ac:dyDescent="0.2">
      <c r="U809" s="165"/>
    </row>
    <row r="810" spans="21:21" s="2" customFormat="1" x14ac:dyDescent="0.2">
      <c r="U810" s="165"/>
    </row>
    <row r="811" spans="21:21" s="2" customFormat="1" x14ac:dyDescent="0.2">
      <c r="U811" s="165"/>
    </row>
    <row r="812" spans="21:21" s="2" customFormat="1" x14ac:dyDescent="0.2">
      <c r="U812" s="165"/>
    </row>
    <row r="813" spans="21:21" s="2" customFormat="1" x14ac:dyDescent="0.2">
      <c r="U813" s="165"/>
    </row>
    <row r="814" spans="21:21" s="2" customFormat="1" x14ac:dyDescent="0.2">
      <c r="U814" s="165"/>
    </row>
    <row r="815" spans="21:21" s="2" customFormat="1" x14ac:dyDescent="0.2">
      <c r="U815" s="165"/>
    </row>
    <row r="816" spans="21:21" s="2" customFormat="1" x14ac:dyDescent="0.2">
      <c r="U816" s="165"/>
    </row>
    <row r="817" spans="21:21" s="2" customFormat="1" x14ac:dyDescent="0.2">
      <c r="U817" s="165"/>
    </row>
    <row r="818" spans="21:21" s="2" customFormat="1" x14ac:dyDescent="0.2">
      <c r="U818" s="165"/>
    </row>
    <row r="819" spans="21:21" s="2" customFormat="1" x14ac:dyDescent="0.2">
      <c r="U819" s="165"/>
    </row>
    <row r="820" spans="21:21" s="2" customFormat="1" x14ac:dyDescent="0.2">
      <c r="U820" s="165"/>
    </row>
    <row r="821" spans="21:21" s="2" customFormat="1" x14ac:dyDescent="0.2">
      <c r="U821" s="165"/>
    </row>
    <row r="822" spans="21:21" s="2" customFormat="1" x14ac:dyDescent="0.2">
      <c r="U822" s="165"/>
    </row>
    <row r="823" spans="21:21" s="2" customFormat="1" x14ac:dyDescent="0.2">
      <c r="U823" s="165"/>
    </row>
    <row r="824" spans="21:21" s="2" customFormat="1" x14ac:dyDescent="0.2">
      <c r="U824" s="165"/>
    </row>
    <row r="825" spans="21:21" s="2" customFormat="1" x14ac:dyDescent="0.2">
      <c r="U825" s="165"/>
    </row>
    <row r="826" spans="21:21" s="2" customFormat="1" x14ac:dyDescent="0.2">
      <c r="U826" s="165"/>
    </row>
    <row r="827" spans="21:21" s="2" customFormat="1" x14ac:dyDescent="0.2">
      <c r="U827" s="165"/>
    </row>
    <row r="828" spans="21:21" s="2" customFormat="1" x14ac:dyDescent="0.2">
      <c r="U828" s="165"/>
    </row>
    <row r="829" spans="21:21" s="2" customFormat="1" x14ac:dyDescent="0.2">
      <c r="U829" s="165"/>
    </row>
    <row r="830" spans="21:21" s="2" customFormat="1" x14ac:dyDescent="0.2">
      <c r="U830" s="165"/>
    </row>
    <row r="831" spans="21:21" s="2" customFormat="1" x14ac:dyDescent="0.2">
      <c r="U831" s="165"/>
    </row>
    <row r="832" spans="21:21" s="2" customFormat="1" x14ac:dyDescent="0.2">
      <c r="U832" s="165"/>
    </row>
    <row r="833" spans="21:21" s="2" customFormat="1" x14ac:dyDescent="0.2">
      <c r="U833" s="165"/>
    </row>
    <row r="834" spans="21:21" s="2" customFormat="1" x14ac:dyDescent="0.2">
      <c r="U834" s="165"/>
    </row>
    <row r="835" spans="21:21" s="2" customFormat="1" x14ac:dyDescent="0.2">
      <c r="U835" s="165"/>
    </row>
    <row r="836" spans="21:21" s="2" customFormat="1" x14ac:dyDescent="0.2">
      <c r="U836" s="165"/>
    </row>
    <row r="837" spans="21:21" s="2" customFormat="1" x14ac:dyDescent="0.2">
      <c r="U837" s="165"/>
    </row>
    <row r="838" spans="21:21" s="2" customFormat="1" x14ac:dyDescent="0.2">
      <c r="U838" s="165"/>
    </row>
    <row r="839" spans="21:21" s="2" customFormat="1" x14ac:dyDescent="0.2">
      <c r="U839" s="165"/>
    </row>
    <row r="840" spans="21:21" s="2" customFormat="1" x14ac:dyDescent="0.2">
      <c r="U840" s="165"/>
    </row>
    <row r="841" spans="21:21" s="2" customFormat="1" x14ac:dyDescent="0.2">
      <c r="U841" s="165"/>
    </row>
    <row r="842" spans="21:21" s="2" customFormat="1" x14ac:dyDescent="0.2">
      <c r="U842" s="165"/>
    </row>
    <row r="843" spans="21:21" s="2" customFormat="1" x14ac:dyDescent="0.2">
      <c r="U843" s="165"/>
    </row>
    <row r="844" spans="21:21" s="2" customFormat="1" x14ac:dyDescent="0.2">
      <c r="U844" s="165"/>
    </row>
    <row r="845" spans="21:21" s="2" customFormat="1" x14ac:dyDescent="0.2">
      <c r="U845" s="165"/>
    </row>
    <row r="846" spans="21:21" s="2" customFormat="1" x14ac:dyDescent="0.2">
      <c r="U846" s="165"/>
    </row>
    <row r="847" spans="21:21" s="2" customFormat="1" x14ac:dyDescent="0.2">
      <c r="U847" s="165"/>
    </row>
    <row r="848" spans="21:21" s="2" customFormat="1" x14ac:dyDescent="0.2">
      <c r="U848" s="165"/>
    </row>
    <row r="849" spans="21:21" s="2" customFormat="1" x14ac:dyDescent="0.2">
      <c r="U849" s="165"/>
    </row>
    <row r="850" spans="21:21" s="2" customFormat="1" x14ac:dyDescent="0.2">
      <c r="U850" s="165"/>
    </row>
    <row r="851" spans="21:21" s="2" customFormat="1" x14ac:dyDescent="0.2">
      <c r="U851" s="165"/>
    </row>
    <row r="852" spans="21:21" s="2" customFormat="1" x14ac:dyDescent="0.2">
      <c r="U852" s="165"/>
    </row>
    <row r="853" spans="21:21" s="2" customFormat="1" x14ac:dyDescent="0.2">
      <c r="U853" s="165"/>
    </row>
    <row r="854" spans="21:21" s="2" customFormat="1" x14ac:dyDescent="0.2">
      <c r="U854" s="165"/>
    </row>
    <row r="855" spans="21:21" s="2" customFormat="1" x14ac:dyDescent="0.2">
      <c r="U855" s="165"/>
    </row>
    <row r="856" spans="21:21" s="2" customFormat="1" x14ac:dyDescent="0.2">
      <c r="U856" s="165"/>
    </row>
    <row r="857" spans="21:21" s="2" customFormat="1" x14ac:dyDescent="0.2">
      <c r="U857" s="165"/>
    </row>
    <row r="858" spans="21:21" s="2" customFormat="1" x14ac:dyDescent="0.2">
      <c r="U858" s="165"/>
    </row>
    <row r="859" spans="21:21" s="2" customFormat="1" x14ac:dyDescent="0.2">
      <c r="U859" s="165"/>
    </row>
    <row r="860" spans="21:21" s="2" customFormat="1" x14ac:dyDescent="0.2">
      <c r="U860" s="165"/>
    </row>
    <row r="861" spans="21:21" s="2" customFormat="1" x14ac:dyDescent="0.2">
      <c r="U861" s="165"/>
    </row>
    <row r="862" spans="21:21" s="2" customFormat="1" x14ac:dyDescent="0.2">
      <c r="U862" s="165"/>
    </row>
    <row r="863" spans="21:21" s="2" customFormat="1" x14ac:dyDescent="0.2">
      <c r="U863" s="165"/>
    </row>
    <row r="864" spans="21:21" s="2" customFormat="1" x14ac:dyDescent="0.2">
      <c r="U864" s="165"/>
    </row>
    <row r="865" spans="21:21" s="2" customFormat="1" x14ac:dyDescent="0.2">
      <c r="U865" s="165"/>
    </row>
    <row r="866" spans="21:21" s="2" customFormat="1" x14ac:dyDescent="0.2">
      <c r="U866" s="165"/>
    </row>
    <row r="867" spans="21:21" s="2" customFormat="1" x14ac:dyDescent="0.2">
      <c r="U867" s="165"/>
    </row>
    <row r="868" spans="21:21" s="2" customFormat="1" x14ac:dyDescent="0.2">
      <c r="U868" s="165"/>
    </row>
    <row r="869" spans="21:21" s="2" customFormat="1" x14ac:dyDescent="0.2">
      <c r="U869" s="165"/>
    </row>
    <row r="870" spans="21:21" s="2" customFormat="1" x14ac:dyDescent="0.2">
      <c r="U870" s="165"/>
    </row>
    <row r="871" spans="21:21" s="2" customFormat="1" x14ac:dyDescent="0.2">
      <c r="U871" s="165"/>
    </row>
    <row r="872" spans="21:21" s="2" customFormat="1" x14ac:dyDescent="0.2">
      <c r="U872" s="165"/>
    </row>
    <row r="873" spans="21:21" s="2" customFormat="1" x14ac:dyDescent="0.2">
      <c r="U873" s="165"/>
    </row>
    <row r="874" spans="21:21" s="2" customFormat="1" x14ac:dyDescent="0.2">
      <c r="U874" s="165"/>
    </row>
    <row r="875" spans="21:21" s="2" customFormat="1" x14ac:dyDescent="0.2">
      <c r="U875" s="165"/>
    </row>
    <row r="876" spans="21:21" s="2" customFormat="1" x14ac:dyDescent="0.2">
      <c r="U876" s="165"/>
    </row>
    <row r="877" spans="21:21" s="2" customFormat="1" x14ac:dyDescent="0.2">
      <c r="U877" s="165"/>
    </row>
    <row r="878" spans="21:21" s="2" customFormat="1" x14ac:dyDescent="0.2">
      <c r="U878" s="165"/>
    </row>
    <row r="879" spans="21:21" s="2" customFormat="1" x14ac:dyDescent="0.2">
      <c r="U879" s="165"/>
    </row>
    <row r="880" spans="21:21" s="2" customFormat="1" x14ac:dyDescent="0.2">
      <c r="U880" s="165"/>
    </row>
    <row r="881" spans="21:21" s="2" customFormat="1" x14ac:dyDescent="0.2">
      <c r="U881" s="165"/>
    </row>
    <row r="882" spans="21:21" s="2" customFormat="1" x14ac:dyDescent="0.2">
      <c r="U882" s="165"/>
    </row>
    <row r="883" spans="21:21" s="2" customFormat="1" x14ac:dyDescent="0.2">
      <c r="U883" s="165"/>
    </row>
    <row r="884" spans="21:21" s="2" customFormat="1" x14ac:dyDescent="0.2">
      <c r="U884" s="165"/>
    </row>
    <row r="885" spans="21:21" s="2" customFormat="1" x14ac:dyDescent="0.2">
      <c r="U885" s="165"/>
    </row>
    <row r="886" spans="21:21" s="2" customFormat="1" x14ac:dyDescent="0.2">
      <c r="U886" s="165"/>
    </row>
    <row r="887" spans="21:21" s="2" customFormat="1" x14ac:dyDescent="0.2">
      <c r="U887" s="165"/>
    </row>
    <row r="888" spans="21:21" s="2" customFormat="1" x14ac:dyDescent="0.2">
      <c r="U888" s="165"/>
    </row>
    <row r="889" spans="21:21" s="2" customFormat="1" x14ac:dyDescent="0.2">
      <c r="U889" s="165"/>
    </row>
    <row r="890" spans="21:21" s="2" customFormat="1" x14ac:dyDescent="0.2">
      <c r="U890" s="165"/>
    </row>
    <row r="891" spans="21:21" s="2" customFormat="1" x14ac:dyDescent="0.2">
      <c r="U891" s="165"/>
    </row>
    <row r="892" spans="21:21" s="2" customFormat="1" x14ac:dyDescent="0.2">
      <c r="U892" s="165"/>
    </row>
    <row r="893" spans="21:21" s="2" customFormat="1" x14ac:dyDescent="0.2">
      <c r="U893" s="165"/>
    </row>
    <row r="894" spans="21:21" s="2" customFormat="1" x14ac:dyDescent="0.2">
      <c r="U894" s="165"/>
    </row>
    <row r="895" spans="21:21" s="2" customFormat="1" x14ac:dyDescent="0.2">
      <c r="U895" s="165"/>
    </row>
    <row r="896" spans="21:21" s="2" customFormat="1" x14ac:dyDescent="0.2">
      <c r="U896" s="165"/>
    </row>
    <row r="897" spans="21:21" s="2" customFormat="1" x14ac:dyDescent="0.2">
      <c r="U897" s="165"/>
    </row>
    <row r="898" spans="21:21" s="2" customFormat="1" x14ac:dyDescent="0.2">
      <c r="U898" s="165"/>
    </row>
    <row r="899" spans="21:21" s="2" customFormat="1" x14ac:dyDescent="0.2">
      <c r="U899" s="165"/>
    </row>
    <row r="900" spans="21:21" s="2" customFormat="1" x14ac:dyDescent="0.2">
      <c r="U900" s="165"/>
    </row>
    <row r="901" spans="21:21" s="2" customFormat="1" x14ac:dyDescent="0.2">
      <c r="U901" s="165"/>
    </row>
    <row r="902" spans="21:21" s="2" customFormat="1" x14ac:dyDescent="0.2">
      <c r="U902" s="165"/>
    </row>
    <row r="903" spans="21:21" s="2" customFormat="1" x14ac:dyDescent="0.2">
      <c r="U903" s="165"/>
    </row>
    <row r="904" spans="21:21" s="2" customFormat="1" x14ac:dyDescent="0.2">
      <c r="U904" s="165"/>
    </row>
    <row r="905" spans="21:21" s="2" customFormat="1" x14ac:dyDescent="0.2">
      <c r="U905" s="165"/>
    </row>
    <row r="906" spans="21:21" s="2" customFormat="1" x14ac:dyDescent="0.2">
      <c r="U906" s="165"/>
    </row>
    <row r="907" spans="21:21" s="2" customFormat="1" x14ac:dyDescent="0.2">
      <c r="U907" s="165"/>
    </row>
    <row r="908" spans="21:21" s="2" customFormat="1" x14ac:dyDescent="0.2">
      <c r="U908" s="165"/>
    </row>
    <row r="909" spans="21:21" s="2" customFormat="1" x14ac:dyDescent="0.2">
      <c r="U909" s="165"/>
    </row>
    <row r="910" spans="21:21" s="2" customFormat="1" x14ac:dyDescent="0.2">
      <c r="U910" s="165"/>
    </row>
    <row r="911" spans="21:21" s="2" customFormat="1" x14ac:dyDescent="0.2">
      <c r="U911" s="165"/>
    </row>
    <row r="912" spans="21:21" s="2" customFormat="1" x14ac:dyDescent="0.2">
      <c r="U912" s="165"/>
    </row>
    <row r="913" spans="21:21" s="2" customFormat="1" x14ac:dyDescent="0.2">
      <c r="U913" s="165"/>
    </row>
    <row r="914" spans="21:21" s="2" customFormat="1" x14ac:dyDescent="0.2">
      <c r="U914" s="165"/>
    </row>
    <row r="915" spans="21:21" s="2" customFormat="1" x14ac:dyDescent="0.2">
      <c r="U915" s="165"/>
    </row>
    <row r="916" spans="21:21" s="2" customFormat="1" x14ac:dyDescent="0.2">
      <c r="U916" s="165"/>
    </row>
    <row r="917" spans="21:21" s="2" customFormat="1" x14ac:dyDescent="0.2">
      <c r="U917" s="165"/>
    </row>
    <row r="918" spans="21:21" s="2" customFormat="1" x14ac:dyDescent="0.2">
      <c r="U918" s="165"/>
    </row>
    <row r="919" spans="21:21" s="2" customFormat="1" x14ac:dyDescent="0.2">
      <c r="U919" s="165"/>
    </row>
    <row r="920" spans="21:21" s="2" customFormat="1" x14ac:dyDescent="0.2">
      <c r="U920" s="165"/>
    </row>
    <row r="921" spans="21:21" s="2" customFormat="1" x14ac:dyDescent="0.2">
      <c r="U921" s="165"/>
    </row>
    <row r="922" spans="21:21" s="2" customFormat="1" x14ac:dyDescent="0.2">
      <c r="U922" s="165"/>
    </row>
    <row r="923" spans="21:21" s="2" customFormat="1" x14ac:dyDescent="0.2">
      <c r="U923" s="165"/>
    </row>
    <row r="924" spans="21:21" s="2" customFormat="1" x14ac:dyDescent="0.2">
      <c r="U924" s="165"/>
    </row>
    <row r="925" spans="21:21" s="2" customFormat="1" x14ac:dyDescent="0.2">
      <c r="U925" s="165"/>
    </row>
    <row r="926" spans="21:21" s="2" customFormat="1" x14ac:dyDescent="0.2">
      <c r="U926" s="165"/>
    </row>
    <row r="927" spans="21:21" s="2" customFormat="1" x14ac:dyDescent="0.2">
      <c r="U927" s="165"/>
    </row>
    <row r="928" spans="21:21" s="2" customFormat="1" x14ac:dyDescent="0.2">
      <c r="U928" s="165"/>
    </row>
    <row r="929" spans="21:21" s="2" customFormat="1" x14ac:dyDescent="0.2">
      <c r="U929" s="165"/>
    </row>
    <row r="930" spans="21:21" s="2" customFormat="1" x14ac:dyDescent="0.2">
      <c r="U930" s="165"/>
    </row>
    <row r="931" spans="21:21" s="2" customFormat="1" x14ac:dyDescent="0.2">
      <c r="U931" s="165"/>
    </row>
    <row r="932" spans="21:21" s="2" customFormat="1" x14ac:dyDescent="0.2">
      <c r="U932" s="165"/>
    </row>
    <row r="933" spans="21:21" s="2" customFormat="1" x14ac:dyDescent="0.2">
      <c r="U933" s="165"/>
    </row>
    <row r="934" spans="21:21" s="2" customFormat="1" x14ac:dyDescent="0.2">
      <c r="U934" s="165"/>
    </row>
    <row r="935" spans="21:21" s="2" customFormat="1" x14ac:dyDescent="0.2">
      <c r="U935" s="165"/>
    </row>
    <row r="936" spans="21:21" s="2" customFormat="1" x14ac:dyDescent="0.2">
      <c r="U936" s="165"/>
    </row>
    <row r="937" spans="21:21" s="2" customFormat="1" x14ac:dyDescent="0.2">
      <c r="U937" s="165"/>
    </row>
    <row r="938" spans="21:21" s="2" customFormat="1" x14ac:dyDescent="0.2">
      <c r="U938" s="165"/>
    </row>
    <row r="939" spans="21:21" s="2" customFormat="1" x14ac:dyDescent="0.2">
      <c r="U939" s="165"/>
    </row>
    <row r="940" spans="21:21" s="2" customFormat="1" x14ac:dyDescent="0.2">
      <c r="U940" s="165"/>
    </row>
    <row r="941" spans="21:21" s="2" customFormat="1" x14ac:dyDescent="0.2">
      <c r="U941" s="165"/>
    </row>
    <row r="942" spans="21:21" s="2" customFormat="1" x14ac:dyDescent="0.2">
      <c r="U942" s="165"/>
    </row>
    <row r="943" spans="21:21" s="2" customFormat="1" x14ac:dyDescent="0.2">
      <c r="U943" s="165"/>
    </row>
    <row r="944" spans="21:21" s="2" customFormat="1" x14ac:dyDescent="0.2">
      <c r="U944" s="165"/>
    </row>
    <row r="945" spans="21:21" s="2" customFormat="1" x14ac:dyDescent="0.2">
      <c r="U945" s="165"/>
    </row>
    <row r="946" spans="21:21" s="2" customFormat="1" x14ac:dyDescent="0.2">
      <c r="U946" s="165"/>
    </row>
    <row r="947" spans="21:21" s="2" customFormat="1" x14ac:dyDescent="0.2">
      <c r="U947" s="165"/>
    </row>
    <row r="948" spans="21:21" s="2" customFormat="1" x14ac:dyDescent="0.2">
      <c r="U948" s="165"/>
    </row>
    <row r="949" spans="21:21" s="2" customFormat="1" x14ac:dyDescent="0.2">
      <c r="U949" s="165"/>
    </row>
    <row r="950" spans="21:21" s="2" customFormat="1" x14ac:dyDescent="0.2">
      <c r="U950" s="165"/>
    </row>
    <row r="951" spans="21:21" s="2" customFormat="1" x14ac:dyDescent="0.2">
      <c r="U951" s="165"/>
    </row>
    <row r="952" spans="21:21" s="2" customFormat="1" x14ac:dyDescent="0.2">
      <c r="U952" s="165"/>
    </row>
    <row r="953" spans="21:21" s="2" customFormat="1" x14ac:dyDescent="0.2">
      <c r="U953" s="165"/>
    </row>
    <row r="954" spans="21:21" s="2" customFormat="1" x14ac:dyDescent="0.2">
      <c r="U954" s="165"/>
    </row>
    <row r="955" spans="21:21" s="2" customFormat="1" x14ac:dyDescent="0.2">
      <c r="U955" s="165"/>
    </row>
    <row r="956" spans="21:21" s="2" customFormat="1" x14ac:dyDescent="0.2">
      <c r="U956" s="165"/>
    </row>
    <row r="957" spans="21:21" s="2" customFormat="1" x14ac:dyDescent="0.2">
      <c r="U957" s="165"/>
    </row>
    <row r="958" spans="21:21" s="2" customFormat="1" x14ac:dyDescent="0.2">
      <c r="U958" s="165"/>
    </row>
    <row r="959" spans="21:21" s="2" customFormat="1" x14ac:dyDescent="0.2">
      <c r="U959" s="165"/>
    </row>
    <row r="960" spans="21:21" s="2" customFormat="1" x14ac:dyDescent="0.2">
      <c r="U960" s="165"/>
    </row>
    <row r="961" spans="21:21" s="2" customFormat="1" x14ac:dyDescent="0.2">
      <c r="U961" s="165"/>
    </row>
    <row r="962" spans="21:21" s="2" customFormat="1" x14ac:dyDescent="0.2">
      <c r="U962" s="165"/>
    </row>
    <row r="963" spans="21:21" s="2" customFormat="1" x14ac:dyDescent="0.2">
      <c r="U963" s="165"/>
    </row>
    <row r="964" spans="21:21" s="2" customFormat="1" x14ac:dyDescent="0.2">
      <c r="U964" s="165"/>
    </row>
    <row r="965" spans="21:21" s="2" customFormat="1" x14ac:dyDescent="0.2">
      <c r="U965" s="165"/>
    </row>
    <row r="966" spans="21:21" s="2" customFormat="1" x14ac:dyDescent="0.2">
      <c r="U966" s="165"/>
    </row>
    <row r="967" spans="21:21" s="2" customFormat="1" x14ac:dyDescent="0.2">
      <c r="U967" s="165"/>
    </row>
    <row r="968" spans="21:21" s="2" customFormat="1" x14ac:dyDescent="0.2">
      <c r="U968" s="165"/>
    </row>
    <row r="969" spans="21:21" s="2" customFormat="1" x14ac:dyDescent="0.2">
      <c r="U969" s="165"/>
    </row>
    <row r="970" spans="21:21" s="2" customFormat="1" x14ac:dyDescent="0.2">
      <c r="U970" s="165"/>
    </row>
    <row r="971" spans="21:21" s="2" customFormat="1" x14ac:dyDescent="0.2">
      <c r="U971" s="165"/>
    </row>
    <row r="972" spans="21:21" s="2" customFormat="1" x14ac:dyDescent="0.2">
      <c r="U972" s="165"/>
    </row>
    <row r="973" spans="21:21" s="2" customFormat="1" x14ac:dyDescent="0.2">
      <c r="U973" s="165"/>
    </row>
    <row r="974" spans="21:21" s="2" customFormat="1" x14ac:dyDescent="0.2">
      <c r="U974" s="165"/>
    </row>
    <row r="975" spans="21:21" s="2" customFormat="1" x14ac:dyDescent="0.2">
      <c r="U975" s="165"/>
    </row>
    <row r="976" spans="21:21" s="2" customFormat="1" x14ac:dyDescent="0.2">
      <c r="U976" s="165"/>
    </row>
    <row r="977" spans="21:21" s="2" customFormat="1" x14ac:dyDescent="0.2">
      <c r="U977" s="165"/>
    </row>
    <row r="978" spans="21:21" s="2" customFormat="1" x14ac:dyDescent="0.2">
      <c r="U978" s="165"/>
    </row>
    <row r="979" spans="21:21" s="2" customFormat="1" x14ac:dyDescent="0.2">
      <c r="U979" s="165"/>
    </row>
    <row r="980" spans="21:21" s="2" customFormat="1" x14ac:dyDescent="0.2">
      <c r="U980" s="165"/>
    </row>
    <row r="981" spans="21:21" s="2" customFormat="1" x14ac:dyDescent="0.2">
      <c r="U981" s="165"/>
    </row>
    <row r="982" spans="21:21" s="2" customFormat="1" x14ac:dyDescent="0.2">
      <c r="U982" s="165"/>
    </row>
    <row r="983" spans="21:21" s="2" customFormat="1" x14ac:dyDescent="0.2">
      <c r="U983" s="165"/>
    </row>
    <row r="984" spans="21:21" s="2" customFormat="1" x14ac:dyDescent="0.2">
      <c r="U984" s="165"/>
    </row>
    <row r="985" spans="21:21" s="2" customFormat="1" x14ac:dyDescent="0.2">
      <c r="U985" s="165"/>
    </row>
    <row r="986" spans="21:21" s="2" customFormat="1" x14ac:dyDescent="0.2">
      <c r="U986" s="165"/>
    </row>
    <row r="987" spans="21:21" s="2" customFormat="1" x14ac:dyDescent="0.2">
      <c r="U987" s="165"/>
    </row>
    <row r="988" spans="21:21" s="2" customFormat="1" x14ac:dyDescent="0.2">
      <c r="U988" s="165"/>
    </row>
    <row r="989" spans="21:21" s="2" customFormat="1" x14ac:dyDescent="0.2">
      <c r="U989" s="165"/>
    </row>
    <row r="990" spans="21:21" s="2" customFormat="1" x14ac:dyDescent="0.2">
      <c r="U990" s="165"/>
    </row>
    <row r="991" spans="21:21" s="2" customFormat="1" x14ac:dyDescent="0.2">
      <c r="U991" s="165"/>
    </row>
    <row r="992" spans="21:21" s="2" customFormat="1" x14ac:dyDescent="0.2">
      <c r="U992" s="165"/>
    </row>
    <row r="993" spans="21:21" s="2" customFormat="1" x14ac:dyDescent="0.2">
      <c r="U993" s="165"/>
    </row>
    <row r="994" spans="21:21" s="2" customFormat="1" x14ac:dyDescent="0.2">
      <c r="U994" s="165"/>
    </row>
    <row r="995" spans="21:21" s="2" customFormat="1" x14ac:dyDescent="0.2">
      <c r="U995" s="165"/>
    </row>
    <row r="996" spans="21:21" s="2" customFormat="1" x14ac:dyDescent="0.2">
      <c r="U996" s="165"/>
    </row>
    <row r="997" spans="21:21" s="2" customFormat="1" x14ac:dyDescent="0.2">
      <c r="U997" s="165"/>
    </row>
    <row r="998" spans="21:21" s="2" customFormat="1" x14ac:dyDescent="0.2">
      <c r="U998" s="165"/>
    </row>
    <row r="999" spans="21:21" s="2" customFormat="1" x14ac:dyDescent="0.2">
      <c r="U999" s="165"/>
    </row>
    <row r="1000" spans="21:21" s="2" customFormat="1" x14ac:dyDescent="0.2">
      <c r="U1000" s="165"/>
    </row>
    <row r="1001" spans="21:21" s="2" customFormat="1" x14ac:dyDescent="0.2">
      <c r="U1001" s="165"/>
    </row>
    <row r="1002" spans="21:21" s="2" customFormat="1" x14ac:dyDescent="0.2">
      <c r="U1002" s="165"/>
    </row>
    <row r="1003" spans="21:21" s="2" customFormat="1" x14ac:dyDescent="0.2">
      <c r="U1003" s="165"/>
    </row>
    <row r="1004" spans="21:21" s="2" customFormat="1" x14ac:dyDescent="0.2">
      <c r="U1004" s="165"/>
    </row>
    <row r="1005" spans="21:21" s="2" customFormat="1" x14ac:dyDescent="0.2">
      <c r="U1005" s="165"/>
    </row>
    <row r="1006" spans="21:21" s="2" customFormat="1" x14ac:dyDescent="0.2">
      <c r="U1006" s="165"/>
    </row>
    <row r="1007" spans="21:21" s="2" customFormat="1" x14ac:dyDescent="0.2">
      <c r="U1007" s="165"/>
    </row>
    <row r="1008" spans="21:21" s="2" customFormat="1" x14ac:dyDescent="0.2">
      <c r="U1008" s="165"/>
    </row>
    <row r="1009" spans="21:21" s="2" customFormat="1" x14ac:dyDescent="0.2">
      <c r="U1009" s="165"/>
    </row>
    <row r="1010" spans="21:21" s="2" customFormat="1" x14ac:dyDescent="0.2">
      <c r="U1010" s="165"/>
    </row>
    <row r="1011" spans="21:21" s="2" customFormat="1" x14ac:dyDescent="0.2">
      <c r="U1011" s="165"/>
    </row>
    <row r="1012" spans="21:21" s="2" customFormat="1" x14ac:dyDescent="0.2">
      <c r="U1012" s="165"/>
    </row>
    <row r="1013" spans="21:21" s="2" customFormat="1" x14ac:dyDescent="0.2">
      <c r="U1013" s="165"/>
    </row>
    <row r="1014" spans="21:21" s="2" customFormat="1" x14ac:dyDescent="0.2">
      <c r="U1014" s="165"/>
    </row>
    <row r="1015" spans="21:21" s="2" customFormat="1" x14ac:dyDescent="0.2">
      <c r="U1015" s="165"/>
    </row>
    <row r="1016" spans="21:21" s="2" customFormat="1" x14ac:dyDescent="0.2">
      <c r="U1016" s="165"/>
    </row>
    <row r="1017" spans="21:21" s="2" customFormat="1" x14ac:dyDescent="0.2">
      <c r="U1017" s="165"/>
    </row>
    <row r="1018" spans="21:21" s="2" customFormat="1" x14ac:dyDescent="0.2">
      <c r="U1018" s="165"/>
    </row>
    <row r="1019" spans="21:21" s="2" customFormat="1" x14ac:dyDescent="0.2">
      <c r="U1019" s="165"/>
    </row>
    <row r="1020" spans="21:21" s="2" customFormat="1" x14ac:dyDescent="0.2">
      <c r="U1020" s="165"/>
    </row>
    <row r="1021" spans="21:21" s="2" customFormat="1" x14ac:dyDescent="0.2">
      <c r="U1021" s="165"/>
    </row>
    <row r="1022" spans="21:21" s="2" customFormat="1" x14ac:dyDescent="0.2">
      <c r="U1022" s="165"/>
    </row>
    <row r="1023" spans="21:21" s="2" customFormat="1" x14ac:dyDescent="0.2">
      <c r="U1023" s="165"/>
    </row>
    <row r="1024" spans="21:21" s="2" customFormat="1" x14ac:dyDescent="0.2">
      <c r="U1024" s="165"/>
    </row>
    <row r="1025" spans="21:21" s="2" customFormat="1" x14ac:dyDescent="0.2">
      <c r="U1025" s="165"/>
    </row>
    <row r="1026" spans="21:21" s="2" customFormat="1" x14ac:dyDescent="0.2">
      <c r="U1026" s="165"/>
    </row>
    <row r="1027" spans="21:21" s="2" customFormat="1" x14ac:dyDescent="0.2">
      <c r="U1027" s="165"/>
    </row>
    <row r="1028" spans="21:21" s="2" customFormat="1" x14ac:dyDescent="0.2">
      <c r="U1028" s="165"/>
    </row>
    <row r="1029" spans="21:21" s="2" customFormat="1" x14ac:dyDescent="0.2">
      <c r="U1029" s="165"/>
    </row>
    <row r="1030" spans="21:21" s="2" customFormat="1" x14ac:dyDescent="0.2">
      <c r="U1030" s="165"/>
    </row>
    <row r="1031" spans="21:21" s="2" customFormat="1" x14ac:dyDescent="0.2">
      <c r="U1031" s="165"/>
    </row>
    <row r="1032" spans="21:21" s="2" customFormat="1" x14ac:dyDescent="0.2">
      <c r="U1032" s="165"/>
    </row>
    <row r="1033" spans="21:21" s="2" customFormat="1" x14ac:dyDescent="0.2">
      <c r="U1033" s="165"/>
    </row>
    <row r="1034" spans="21:21" s="2" customFormat="1" x14ac:dyDescent="0.2">
      <c r="U1034" s="165"/>
    </row>
    <row r="1035" spans="21:21" s="2" customFormat="1" x14ac:dyDescent="0.2">
      <c r="U1035" s="165"/>
    </row>
    <row r="1036" spans="21:21" s="2" customFormat="1" x14ac:dyDescent="0.2">
      <c r="U1036" s="165"/>
    </row>
    <row r="1037" spans="21:21" s="2" customFormat="1" x14ac:dyDescent="0.2">
      <c r="U1037" s="165"/>
    </row>
    <row r="1038" spans="21:21" s="2" customFormat="1" x14ac:dyDescent="0.2">
      <c r="U1038" s="165"/>
    </row>
    <row r="1039" spans="21:21" s="2" customFormat="1" x14ac:dyDescent="0.2">
      <c r="U1039" s="165"/>
    </row>
    <row r="1040" spans="21:21" s="2" customFormat="1" x14ac:dyDescent="0.2">
      <c r="U1040" s="165"/>
    </row>
    <row r="1041" spans="21:21" s="2" customFormat="1" x14ac:dyDescent="0.2">
      <c r="U1041" s="165"/>
    </row>
    <row r="1042" spans="21:21" s="2" customFormat="1" x14ac:dyDescent="0.2">
      <c r="U1042" s="165"/>
    </row>
    <row r="1043" spans="21:21" s="2" customFormat="1" x14ac:dyDescent="0.2">
      <c r="U1043" s="165"/>
    </row>
    <row r="1044" spans="21:21" s="2" customFormat="1" x14ac:dyDescent="0.2">
      <c r="U1044" s="165"/>
    </row>
    <row r="1045" spans="21:21" s="2" customFormat="1" x14ac:dyDescent="0.2">
      <c r="U1045" s="165"/>
    </row>
    <row r="1046" spans="21:21" s="2" customFormat="1" x14ac:dyDescent="0.2">
      <c r="U1046" s="165"/>
    </row>
    <row r="1047" spans="21:21" s="2" customFormat="1" x14ac:dyDescent="0.2">
      <c r="U1047" s="165"/>
    </row>
    <row r="1048" spans="21:21" s="2" customFormat="1" x14ac:dyDescent="0.2">
      <c r="U1048" s="165"/>
    </row>
    <row r="1049" spans="21:21" s="2" customFormat="1" x14ac:dyDescent="0.2">
      <c r="U1049" s="165"/>
    </row>
    <row r="1050" spans="21:21" s="2" customFormat="1" x14ac:dyDescent="0.2">
      <c r="U1050" s="165"/>
    </row>
    <row r="1051" spans="21:21" s="2" customFormat="1" x14ac:dyDescent="0.2">
      <c r="U1051" s="165"/>
    </row>
    <row r="1052" spans="21:21" s="2" customFormat="1" x14ac:dyDescent="0.2">
      <c r="U1052" s="165"/>
    </row>
    <row r="1053" spans="21:21" s="2" customFormat="1" x14ac:dyDescent="0.2">
      <c r="U1053" s="165"/>
    </row>
    <row r="1054" spans="21:21" s="2" customFormat="1" x14ac:dyDescent="0.2">
      <c r="U1054" s="165"/>
    </row>
    <row r="1055" spans="21:21" s="2" customFormat="1" x14ac:dyDescent="0.2">
      <c r="U1055" s="165"/>
    </row>
    <row r="1056" spans="21:21" s="2" customFormat="1" x14ac:dyDescent="0.2">
      <c r="U1056" s="165"/>
    </row>
    <row r="1057" spans="21:21" s="2" customFormat="1" x14ac:dyDescent="0.2">
      <c r="U1057" s="165"/>
    </row>
    <row r="1058" spans="21:21" s="2" customFormat="1" x14ac:dyDescent="0.2">
      <c r="U1058" s="165"/>
    </row>
    <row r="1059" spans="21:21" s="2" customFormat="1" x14ac:dyDescent="0.2">
      <c r="U1059" s="165"/>
    </row>
    <row r="1060" spans="21:21" s="2" customFormat="1" x14ac:dyDescent="0.2">
      <c r="U1060" s="165"/>
    </row>
    <row r="1061" spans="21:21" s="2" customFormat="1" x14ac:dyDescent="0.2">
      <c r="U1061" s="165"/>
    </row>
    <row r="1062" spans="21:21" s="2" customFormat="1" x14ac:dyDescent="0.2">
      <c r="U1062" s="165"/>
    </row>
    <row r="1063" spans="21:21" s="2" customFormat="1" x14ac:dyDescent="0.2">
      <c r="U1063" s="165"/>
    </row>
    <row r="1064" spans="21:21" s="2" customFormat="1" x14ac:dyDescent="0.2">
      <c r="U1064" s="165"/>
    </row>
    <row r="1065" spans="21:21" s="2" customFormat="1" x14ac:dyDescent="0.2">
      <c r="U1065" s="165"/>
    </row>
    <row r="1066" spans="21:21" s="2" customFormat="1" x14ac:dyDescent="0.2">
      <c r="U1066" s="165"/>
    </row>
    <row r="1067" spans="21:21" s="2" customFormat="1" x14ac:dyDescent="0.2">
      <c r="U1067" s="165"/>
    </row>
    <row r="1068" spans="21:21" s="2" customFormat="1" x14ac:dyDescent="0.2">
      <c r="U1068" s="165"/>
    </row>
    <row r="1069" spans="21:21" s="2" customFormat="1" x14ac:dyDescent="0.2">
      <c r="U1069" s="165"/>
    </row>
    <row r="1070" spans="21:21" s="2" customFormat="1" x14ac:dyDescent="0.2">
      <c r="U1070" s="165"/>
    </row>
    <row r="1071" spans="21:21" s="2" customFormat="1" x14ac:dyDescent="0.2">
      <c r="U1071" s="165"/>
    </row>
    <row r="1072" spans="21:21" s="2" customFormat="1" x14ac:dyDescent="0.2">
      <c r="U1072" s="165"/>
    </row>
    <row r="1073" spans="21:21" s="2" customFormat="1" x14ac:dyDescent="0.2">
      <c r="U1073" s="165"/>
    </row>
    <row r="1074" spans="21:21" s="2" customFormat="1" x14ac:dyDescent="0.2">
      <c r="U1074" s="165"/>
    </row>
    <row r="1075" spans="21:21" s="2" customFormat="1" x14ac:dyDescent="0.2">
      <c r="U1075" s="165"/>
    </row>
    <row r="1076" spans="21:21" s="2" customFormat="1" x14ac:dyDescent="0.2">
      <c r="U1076" s="165"/>
    </row>
    <row r="1077" spans="21:21" s="2" customFormat="1" x14ac:dyDescent="0.2">
      <c r="U1077" s="165"/>
    </row>
    <row r="1078" spans="21:21" s="2" customFormat="1" x14ac:dyDescent="0.2">
      <c r="U1078" s="165"/>
    </row>
    <row r="1079" spans="21:21" s="2" customFormat="1" x14ac:dyDescent="0.2">
      <c r="U1079" s="165"/>
    </row>
    <row r="1080" spans="21:21" s="2" customFormat="1" x14ac:dyDescent="0.2">
      <c r="U1080" s="165"/>
    </row>
    <row r="1081" spans="21:21" s="2" customFormat="1" x14ac:dyDescent="0.2">
      <c r="U1081" s="165"/>
    </row>
    <row r="1082" spans="21:21" s="2" customFormat="1" x14ac:dyDescent="0.2">
      <c r="U1082" s="165"/>
    </row>
    <row r="1083" spans="21:21" s="2" customFormat="1" x14ac:dyDescent="0.2">
      <c r="U1083" s="165"/>
    </row>
    <row r="1084" spans="21:21" s="2" customFormat="1" x14ac:dyDescent="0.2">
      <c r="U1084" s="165"/>
    </row>
    <row r="1085" spans="21:21" s="2" customFormat="1" x14ac:dyDescent="0.2">
      <c r="U1085" s="165"/>
    </row>
    <row r="1086" spans="21:21" s="2" customFormat="1" x14ac:dyDescent="0.2">
      <c r="U1086" s="165"/>
    </row>
    <row r="1087" spans="21:21" s="2" customFormat="1" x14ac:dyDescent="0.2">
      <c r="U1087" s="165"/>
    </row>
    <row r="1088" spans="21:21" s="2" customFormat="1" x14ac:dyDescent="0.2">
      <c r="U1088" s="165"/>
    </row>
    <row r="1089" spans="21:21" s="2" customFormat="1" x14ac:dyDescent="0.2">
      <c r="U1089" s="165"/>
    </row>
    <row r="1090" spans="21:21" s="2" customFormat="1" x14ac:dyDescent="0.2">
      <c r="U1090" s="165"/>
    </row>
    <row r="1091" spans="21:21" s="2" customFormat="1" x14ac:dyDescent="0.2">
      <c r="U1091" s="165"/>
    </row>
    <row r="1092" spans="21:21" s="2" customFormat="1" x14ac:dyDescent="0.2">
      <c r="U1092" s="165"/>
    </row>
    <row r="1093" spans="21:21" s="2" customFormat="1" x14ac:dyDescent="0.2">
      <c r="U1093" s="165"/>
    </row>
    <row r="1094" spans="21:21" s="2" customFormat="1" x14ac:dyDescent="0.2">
      <c r="U1094" s="165"/>
    </row>
    <row r="1095" spans="21:21" s="2" customFormat="1" x14ac:dyDescent="0.2">
      <c r="U1095" s="165"/>
    </row>
    <row r="1096" spans="21:21" s="2" customFormat="1" x14ac:dyDescent="0.2">
      <c r="U1096" s="165"/>
    </row>
    <row r="1097" spans="21:21" s="2" customFormat="1" x14ac:dyDescent="0.2">
      <c r="U1097" s="165"/>
    </row>
    <row r="1098" spans="21:21" s="2" customFormat="1" x14ac:dyDescent="0.2">
      <c r="U1098" s="165"/>
    </row>
    <row r="1099" spans="21:21" s="2" customFormat="1" x14ac:dyDescent="0.2">
      <c r="U1099" s="165"/>
    </row>
    <row r="1100" spans="21:21" s="2" customFormat="1" x14ac:dyDescent="0.2">
      <c r="U1100" s="165"/>
    </row>
    <row r="1101" spans="21:21" s="2" customFormat="1" x14ac:dyDescent="0.2">
      <c r="U1101" s="165"/>
    </row>
    <row r="1102" spans="21:21" s="2" customFormat="1" x14ac:dyDescent="0.2">
      <c r="U1102" s="165"/>
    </row>
    <row r="1103" spans="21:21" s="2" customFormat="1" x14ac:dyDescent="0.2">
      <c r="U1103" s="165"/>
    </row>
    <row r="1104" spans="21:21" s="2" customFormat="1" x14ac:dyDescent="0.2">
      <c r="U1104" s="165"/>
    </row>
    <row r="1105" spans="21:21" s="2" customFormat="1" x14ac:dyDescent="0.2">
      <c r="U1105" s="165"/>
    </row>
    <row r="1106" spans="21:21" s="2" customFormat="1" x14ac:dyDescent="0.2">
      <c r="U1106" s="165"/>
    </row>
    <row r="1107" spans="21:21" s="2" customFormat="1" x14ac:dyDescent="0.2">
      <c r="U1107" s="165"/>
    </row>
    <row r="1108" spans="21:21" s="2" customFormat="1" x14ac:dyDescent="0.2">
      <c r="U1108" s="165"/>
    </row>
    <row r="1109" spans="21:21" s="2" customFormat="1" x14ac:dyDescent="0.2">
      <c r="U1109" s="165"/>
    </row>
    <row r="1110" spans="21:21" s="2" customFormat="1" x14ac:dyDescent="0.2">
      <c r="U1110" s="165"/>
    </row>
    <row r="1111" spans="21:21" s="2" customFormat="1" x14ac:dyDescent="0.2">
      <c r="U1111" s="165"/>
    </row>
    <row r="1112" spans="21:21" s="2" customFormat="1" x14ac:dyDescent="0.2">
      <c r="U1112" s="165"/>
    </row>
    <row r="1113" spans="21:21" s="2" customFormat="1" x14ac:dyDescent="0.2">
      <c r="U1113" s="165"/>
    </row>
    <row r="1114" spans="21:21" s="2" customFormat="1" x14ac:dyDescent="0.2">
      <c r="U1114" s="165"/>
    </row>
    <row r="1115" spans="21:21" s="2" customFormat="1" x14ac:dyDescent="0.2">
      <c r="U1115" s="165"/>
    </row>
    <row r="1116" spans="21:21" s="2" customFormat="1" x14ac:dyDescent="0.2">
      <c r="U1116" s="165"/>
    </row>
    <row r="1117" spans="21:21" s="2" customFormat="1" x14ac:dyDescent="0.2">
      <c r="U1117" s="165"/>
    </row>
    <row r="1118" spans="21:21" s="2" customFormat="1" x14ac:dyDescent="0.2">
      <c r="U1118" s="165"/>
    </row>
    <row r="1119" spans="21:21" s="2" customFormat="1" x14ac:dyDescent="0.2">
      <c r="U1119" s="165"/>
    </row>
    <row r="1120" spans="21:21" s="2" customFormat="1" x14ac:dyDescent="0.2">
      <c r="U1120" s="165"/>
    </row>
    <row r="1121" spans="21:21" s="2" customFormat="1" x14ac:dyDescent="0.2">
      <c r="U1121" s="165"/>
    </row>
    <row r="1122" spans="21:21" s="2" customFormat="1" x14ac:dyDescent="0.2">
      <c r="U1122" s="165"/>
    </row>
    <row r="1123" spans="21:21" s="2" customFormat="1" x14ac:dyDescent="0.2">
      <c r="U1123" s="165"/>
    </row>
    <row r="1124" spans="21:21" s="2" customFormat="1" x14ac:dyDescent="0.2">
      <c r="U1124" s="165"/>
    </row>
    <row r="1125" spans="21:21" s="2" customFormat="1" x14ac:dyDescent="0.2">
      <c r="U1125" s="165"/>
    </row>
    <row r="1126" spans="21:21" s="2" customFormat="1" x14ac:dyDescent="0.2">
      <c r="U1126" s="165"/>
    </row>
    <row r="1127" spans="21:21" s="2" customFormat="1" x14ac:dyDescent="0.2">
      <c r="U1127" s="165"/>
    </row>
    <row r="1128" spans="21:21" s="2" customFormat="1" x14ac:dyDescent="0.2">
      <c r="U1128" s="165"/>
    </row>
    <row r="1129" spans="21:21" s="2" customFormat="1" x14ac:dyDescent="0.2">
      <c r="U1129" s="165"/>
    </row>
    <row r="1130" spans="21:21" s="2" customFormat="1" x14ac:dyDescent="0.2">
      <c r="U1130" s="165"/>
    </row>
    <row r="1131" spans="21:21" s="2" customFormat="1" x14ac:dyDescent="0.2">
      <c r="U1131" s="165"/>
    </row>
    <row r="1132" spans="21:21" s="2" customFormat="1" x14ac:dyDescent="0.2">
      <c r="U1132" s="165"/>
    </row>
    <row r="1133" spans="21:21" s="2" customFormat="1" x14ac:dyDescent="0.2">
      <c r="U1133" s="165"/>
    </row>
    <row r="1134" spans="21:21" s="2" customFormat="1" x14ac:dyDescent="0.2">
      <c r="U1134" s="165"/>
    </row>
    <row r="1135" spans="21:21" s="2" customFormat="1" x14ac:dyDescent="0.2">
      <c r="U1135" s="165"/>
    </row>
    <row r="1136" spans="21:21" s="2" customFormat="1" x14ac:dyDescent="0.2">
      <c r="U1136" s="165"/>
    </row>
    <row r="1137" spans="21:21" s="2" customFormat="1" x14ac:dyDescent="0.2">
      <c r="U1137" s="165"/>
    </row>
    <row r="1138" spans="21:21" s="2" customFormat="1" x14ac:dyDescent="0.2">
      <c r="U1138" s="165"/>
    </row>
    <row r="1139" spans="21:21" s="2" customFormat="1" x14ac:dyDescent="0.2">
      <c r="U1139" s="165"/>
    </row>
    <row r="1140" spans="21:21" s="2" customFormat="1" x14ac:dyDescent="0.2">
      <c r="U1140" s="165"/>
    </row>
    <row r="1141" spans="21:21" s="2" customFormat="1" x14ac:dyDescent="0.2">
      <c r="U1141" s="165"/>
    </row>
    <row r="1142" spans="21:21" s="2" customFormat="1" x14ac:dyDescent="0.2">
      <c r="U1142" s="165"/>
    </row>
    <row r="1143" spans="21:21" s="2" customFormat="1" x14ac:dyDescent="0.2">
      <c r="U1143" s="165"/>
    </row>
    <row r="1144" spans="21:21" s="2" customFormat="1" x14ac:dyDescent="0.2">
      <c r="U1144" s="165"/>
    </row>
    <row r="1145" spans="21:21" s="2" customFormat="1" x14ac:dyDescent="0.2">
      <c r="U1145" s="165"/>
    </row>
    <row r="1146" spans="21:21" s="2" customFormat="1" x14ac:dyDescent="0.2">
      <c r="U1146" s="165"/>
    </row>
    <row r="1147" spans="21:21" s="2" customFormat="1" x14ac:dyDescent="0.2">
      <c r="U1147" s="165"/>
    </row>
    <row r="1148" spans="21:21" s="2" customFormat="1" x14ac:dyDescent="0.2">
      <c r="U1148" s="165"/>
    </row>
    <row r="1149" spans="21:21" s="2" customFormat="1" x14ac:dyDescent="0.2">
      <c r="U1149" s="165"/>
    </row>
    <row r="1150" spans="21:21" s="2" customFormat="1" x14ac:dyDescent="0.2">
      <c r="U1150" s="165"/>
    </row>
    <row r="1151" spans="21:21" s="2" customFormat="1" x14ac:dyDescent="0.2">
      <c r="U1151" s="165"/>
    </row>
    <row r="1152" spans="21:21" s="2" customFormat="1" x14ac:dyDescent="0.2">
      <c r="U1152" s="165"/>
    </row>
    <row r="1153" spans="21:21" s="2" customFormat="1" x14ac:dyDescent="0.2">
      <c r="U1153" s="165"/>
    </row>
    <row r="1154" spans="21:21" s="2" customFormat="1" x14ac:dyDescent="0.2">
      <c r="U1154" s="165"/>
    </row>
    <row r="1155" spans="21:21" s="2" customFormat="1" x14ac:dyDescent="0.2">
      <c r="U1155" s="165"/>
    </row>
    <row r="1156" spans="21:21" s="2" customFormat="1" x14ac:dyDescent="0.2">
      <c r="U1156" s="165"/>
    </row>
    <row r="1157" spans="21:21" s="2" customFormat="1" x14ac:dyDescent="0.2">
      <c r="U1157" s="165"/>
    </row>
    <row r="1158" spans="21:21" s="2" customFormat="1" x14ac:dyDescent="0.2">
      <c r="U1158" s="165"/>
    </row>
    <row r="1159" spans="21:21" s="2" customFormat="1" x14ac:dyDescent="0.2">
      <c r="U1159" s="165"/>
    </row>
    <row r="1160" spans="21:21" s="2" customFormat="1" x14ac:dyDescent="0.2">
      <c r="U1160" s="165"/>
    </row>
    <row r="1161" spans="21:21" s="2" customFormat="1" x14ac:dyDescent="0.2">
      <c r="U1161" s="165"/>
    </row>
    <row r="1162" spans="21:21" s="2" customFormat="1" x14ac:dyDescent="0.2">
      <c r="U1162" s="165"/>
    </row>
    <row r="1163" spans="21:21" s="2" customFormat="1" x14ac:dyDescent="0.2">
      <c r="U1163" s="165"/>
    </row>
    <row r="1164" spans="21:21" s="2" customFormat="1" x14ac:dyDescent="0.2">
      <c r="U1164" s="165"/>
    </row>
    <row r="1165" spans="21:21" s="2" customFormat="1" x14ac:dyDescent="0.2">
      <c r="U1165" s="165"/>
    </row>
    <row r="1166" spans="21:21" s="2" customFormat="1" x14ac:dyDescent="0.2">
      <c r="U1166" s="165"/>
    </row>
    <row r="1167" spans="21:21" s="2" customFormat="1" x14ac:dyDescent="0.2">
      <c r="U1167" s="165"/>
    </row>
    <row r="1168" spans="21:21" s="2" customFormat="1" x14ac:dyDescent="0.2">
      <c r="U1168" s="165"/>
    </row>
    <row r="1169" spans="21:21" s="2" customFormat="1" x14ac:dyDescent="0.2">
      <c r="U1169" s="165"/>
    </row>
    <row r="1170" spans="21:21" s="2" customFormat="1" x14ac:dyDescent="0.2">
      <c r="U1170" s="165"/>
    </row>
    <row r="1171" spans="21:21" s="2" customFormat="1" x14ac:dyDescent="0.2">
      <c r="U1171" s="165"/>
    </row>
    <row r="1172" spans="21:21" s="2" customFormat="1" x14ac:dyDescent="0.2">
      <c r="U1172" s="165"/>
    </row>
    <row r="1173" spans="21:21" s="2" customFormat="1" x14ac:dyDescent="0.2">
      <c r="U1173" s="165"/>
    </row>
    <row r="1174" spans="21:21" s="2" customFormat="1" x14ac:dyDescent="0.2">
      <c r="U1174" s="165"/>
    </row>
    <row r="1175" spans="21:21" s="2" customFormat="1" x14ac:dyDescent="0.2">
      <c r="U1175" s="165"/>
    </row>
    <row r="1176" spans="21:21" s="2" customFormat="1" x14ac:dyDescent="0.2">
      <c r="U1176" s="165"/>
    </row>
    <row r="1177" spans="21:21" s="2" customFormat="1" x14ac:dyDescent="0.2">
      <c r="U1177" s="165"/>
    </row>
    <row r="1178" spans="21:21" s="2" customFormat="1" x14ac:dyDescent="0.2">
      <c r="U1178" s="165"/>
    </row>
    <row r="1179" spans="21:21" s="2" customFormat="1" x14ac:dyDescent="0.2">
      <c r="U1179" s="165"/>
    </row>
    <row r="1180" spans="21:21" s="2" customFormat="1" x14ac:dyDescent="0.2">
      <c r="U1180" s="165"/>
    </row>
    <row r="1181" spans="21:21" s="2" customFormat="1" x14ac:dyDescent="0.2">
      <c r="U1181" s="165"/>
    </row>
    <row r="1182" spans="21:21" s="2" customFormat="1" x14ac:dyDescent="0.2">
      <c r="U1182" s="165"/>
    </row>
    <row r="1183" spans="21:21" s="2" customFormat="1" x14ac:dyDescent="0.2">
      <c r="U1183" s="165"/>
    </row>
    <row r="1184" spans="21:21" s="2" customFormat="1" x14ac:dyDescent="0.2">
      <c r="U1184" s="165"/>
    </row>
    <row r="1185" spans="21:21" s="2" customFormat="1" x14ac:dyDescent="0.2">
      <c r="U1185" s="165"/>
    </row>
    <row r="1186" spans="21:21" s="2" customFormat="1" x14ac:dyDescent="0.2">
      <c r="U1186" s="165"/>
    </row>
    <row r="1187" spans="21:21" s="2" customFormat="1" x14ac:dyDescent="0.2">
      <c r="U1187" s="165"/>
    </row>
    <row r="1188" spans="21:21" s="2" customFormat="1" x14ac:dyDescent="0.2">
      <c r="U1188" s="165"/>
    </row>
    <row r="1189" spans="21:21" s="2" customFormat="1" x14ac:dyDescent="0.2">
      <c r="U1189" s="165"/>
    </row>
    <row r="1190" spans="21:21" s="2" customFormat="1" x14ac:dyDescent="0.2">
      <c r="U1190" s="165"/>
    </row>
    <row r="1191" spans="21:21" s="2" customFormat="1" x14ac:dyDescent="0.2">
      <c r="U1191" s="165"/>
    </row>
    <row r="1192" spans="21:21" s="2" customFormat="1" x14ac:dyDescent="0.2">
      <c r="U1192" s="165"/>
    </row>
    <row r="1193" spans="21:21" s="2" customFormat="1" x14ac:dyDescent="0.2">
      <c r="U1193" s="165"/>
    </row>
    <row r="1194" spans="21:21" s="2" customFormat="1" x14ac:dyDescent="0.2">
      <c r="U1194" s="165"/>
    </row>
    <row r="1195" spans="21:21" s="2" customFormat="1" x14ac:dyDescent="0.2">
      <c r="U1195" s="165"/>
    </row>
    <row r="1196" spans="21:21" s="2" customFormat="1" x14ac:dyDescent="0.2">
      <c r="U1196" s="165"/>
    </row>
    <row r="1197" spans="21:21" s="2" customFormat="1" x14ac:dyDescent="0.2">
      <c r="U1197" s="165"/>
    </row>
    <row r="1198" spans="21:21" s="2" customFormat="1" x14ac:dyDescent="0.2">
      <c r="U1198" s="165"/>
    </row>
    <row r="1199" spans="21:21" s="2" customFormat="1" x14ac:dyDescent="0.2">
      <c r="U1199" s="165"/>
    </row>
    <row r="1200" spans="21:21" s="2" customFormat="1" x14ac:dyDescent="0.2">
      <c r="U1200" s="165"/>
    </row>
    <row r="1201" spans="21:21" s="2" customFormat="1" x14ac:dyDescent="0.2">
      <c r="U1201" s="165"/>
    </row>
    <row r="1202" spans="21:21" s="2" customFormat="1" x14ac:dyDescent="0.2">
      <c r="U1202" s="165"/>
    </row>
    <row r="1203" spans="21:21" s="2" customFormat="1" x14ac:dyDescent="0.2">
      <c r="U1203" s="165"/>
    </row>
    <row r="1204" spans="21:21" s="2" customFormat="1" x14ac:dyDescent="0.2">
      <c r="U1204" s="165"/>
    </row>
    <row r="1205" spans="21:21" s="2" customFormat="1" x14ac:dyDescent="0.2">
      <c r="U1205" s="165"/>
    </row>
    <row r="1206" spans="21:21" s="2" customFormat="1" x14ac:dyDescent="0.2">
      <c r="U1206" s="165"/>
    </row>
    <row r="1207" spans="21:21" s="2" customFormat="1" x14ac:dyDescent="0.2">
      <c r="U1207" s="165"/>
    </row>
    <row r="1208" spans="21:21" s="2" customFormat="1" x14ac:dyDescent="0.2">
      <c r="U1208" s="165"/>
    </row>
    <row r="1209" spans="21:21" s="2" customFormat="1" x14ac:dyDescent="0.2">
      <c r="U1209" s="165"/>
    </row>
    <row r="1210" spans="21:21" s="2" customFormat="1" x14ac:dyDescent="0.2">
      <c r="U1210" s="165"/>
    </row>
    <row r="1211" spans="21:21" s="2" customFormat="1" x14ac:dyDescent="0.2">
      <c r="U1211" s="165"/>
    </row>
    <row r="1212" spans="21:21" s="2" customFormat="1" x14ac:dyDescent="0.2">
      <c r="U1212" s="165"/>
    </row>
    <row r="1213" spans="21:21" s="2" customFormat="1" x14ac:dyDescent="0.2">
      <c r="U1213" s="165"/>
    </row>
    <row r="1214" spans="21:21" s="2" customFormat="1" x14ac:dyDescent="0.2">
      <c r="U1214" s="165"/>
    </row>
    <row r="1215" spans="21:21" s="2" customFormat="1" x14ac:dyDescent="0.2">
      <c r="U1215" s="165"/>
    </row>
    <row r="1216" spans="21:21" s="2" customFormat="1" x14ac:dyDescent="0.2">
      <c r="U1216" s="165"/>
    </row>
    <row r="1217" spans="21:21" s="2" customFormat="1" x14ac:dyDescent="0.2">
      <c r="U1217" s="165"/>
    </row>
    <row r="1218" spans="21:21" s="2" customFormat="1" x14ac:dyDescent="0.2">
      <c r="U1218" s="165"/>
    </row>
    <row r="1219" spans="21:21" s="2" customFormat="1" x14ac:dyDescent="0.2">
      <c r="U1219" s="165"/>
    </row>
    <row r="1220" spans="21:21" s="2" customFormat="1" x14ac:dyDescent="0.2">
      <c r="U1220" s="165"/>
    </row>
    <row r="1221" spans="21:21" s="2" customFormat="1" x14ac:dyDescent="0.2">
      <c r="U1221" s="165"/>
    </row>
    <row r="1222" spans="21:21" s="2" customFormat="1" x14ac:dyDescent="0.2">
      <c r="U1222" s="165"/>
    </row>
    <row r="1223" spans="21:21" s="2" customFormat="1" x14ac:dyDescent="0.2">
      <c r="U1223" s="165"/>
    </row>
    <row r="1224" spans="21:21" s="2" customFormat="1" x14ac:dyDescent="0.2">
      <c r="U1224" s="165"/>
    </row>
    <row r="1225" spans="21:21" s="2" customFormat="1" x14ac:dyDescent="0.2">
      <c r="U1225" s="165"/>
    </row>
    <row r="1226" spans="21:21" s="2" customFormat="1" x14ac:dyDescent="0.2">
      <c r="U1226" s="165"/>
    </row>
    <row r="1227" spans="21:21" s="2" customFormat="1" x14ac:dyDescent="0.2">
      <c r="U1227" s="165"/>
    </row>
    <row r="1228" spans="21:21" s="2" customFormat="1" x14ac:dyDescent="0.2">
      <c r="U1228" s="165"/>
    </row>
    <row r="1229" spans="21:21" s="2" customFormat="1" x14ac:dyDescent="0.2">
      <c r="U1229" s="165"/>
    </row>
    <row r="1230" spans="21:21" s="2" customFormat="1" x14ac:dyDescent="0.2">
      <c r="U1230" s="165"/>
    </row>
    <row r="1231" spans="21:21" s="2" customFormat="1" x14ac:dyDescent="0.2">
      <c r="U1231" s="165"/>
    </row>
    <row r="1232" spans="21:21" s="2" customFormat="1" x14ac:dyDescent="0.2">
      <c r="U1232" s="165"/>
    </row>
    <row r="1233" spans="21:21" s="2" customFormat="1" x14ac:dyDescent="0.2">
      <c r="U1233" s="165"/>
    </row>
    <row r="1234" spans="21:21" s="2" customFormat="1" x14ac:dyDescent="0.2">
      <c r="U1234" s="165"/>
    </row>
    <row r="1235" spans="21:21" s="2" customFormat="1" x14ac:dyDescent="0.2">
      <c r="U1235" s="165"/>
    </row>
    <row r="1236" spans="21:21" s="2" customFormat="1" x14ac:dyDescent="0.2">
      <c r="U1236" s="165"/>
    </row>
    <row r="1237" spans="21:21" s="2" customFormat="1" x14ac:dyDescent="0.2">
      <c r="U1237" s="165"/>
    </row>
    <row r="1238" spans="21:21" s="2" customFormat="1" x14ac:dyDescent="0.2">
      <c r="U1238" s="165"/>
    </row>
    <row r="1239" spans="21:21" s="2" customFormat="1" x14ac:dyDescent="0.2">
      <c r="U1239" s="165"/>
    </row>
    <row r="1240" spans="21:21" s="2" customFormat="1" x14ac:dyDescent="0.2">
      <c r="U1240" s="165"/>
    </row>
    <row r="1241" spans="21:21" s="2" customFormat="1" x14ac:dyDescent="0.2">
      <c r="U1241" s="165"/>
    </row>
    <row r="1242" spans="21:21" s="2" customFormat="1" x14ac:dyDescent="0.2">
      <c r="U1242" s="165"/>
    </row>
    <row r="1243" spans="21:21" s="2" customFormat="1" x14ac:dyDescent="0.2">
      <c r="U1243" s="165"/>
    </row>
    <row r="1244" spans="21:21" s="2" customFormat="1" x14ac:dyDescent="0.2">
      <c r="U1244" s="165"/>
    </row>
    <row r="1245" spans="21:21" s="2" customFormat="1" x14ac:dyDescent="0.2">
      <c r="U1245" s="165"/>
    </row>
    <row r="1246" spans="21:21" s="2" customFormat="1" x14ac:dyDescent="0.2">
      <c r="U1246" s="165"/>
    </row>
    <row r="1247" spans="21:21" s="2" customFormat="1" x14ac:dyDescent="0.2">
      <c r="U1247" s="165"/>
    </row>
    <row r="1248" spans="21:21" s="2" customFormat="1" x14ac:dyDescent="0.2">
      <c r="U1248" s="165"/>
    </row>
    <row r="1249" spans="21:21" s="2" customFormat="1" x14ac:dyDescent="0.2">
      <c r="U1249" s="165"/>
    </row>
    <row r="1250" spans="21:21" s="2" customFormat="1" x14ac:dyDescent="0.2">
      <c r="U1250" s="165"/>
    </row>
    <row r="1251" spans="21:21" s="2" customFormat="1" x14ac:dyDescent="0.2">
      <c r="U1251" s="165"/>
    </row>
    <row r="1252" spans="21:21" s="2" customFormat="1" x14ac:dyDescent="0.2">
      <c r="U1252" s="165"/>
    </row>
    <row r="1253" spans="21:21" s="2" customFormat="1" x14ac:dyDescent="0.2">
      <c r="U1253" s="165"/>
    </row>
    <row r="1254" spans="21:21" s="2" customFormat="1" x14ac:dyDescent="0.2">
      <c r="U1254" s="165"/>
    </row>
    <row r="1255" spans="21:21" s="2" customFormat="1" x14ac:dyDescent="0.2">
      <c r="U1255" s="165"/>
    </row>
    <row r="1256" spans="21:21" s="2" customFormat="1" x14ac:dyDescent="0.2">
      <c r="U1256" s="165"/>
    </row>
    <row r="1257" spans="21:21" s="2" customFormat="1" x14ac:dyDescent="0.2">
      <c r="U1257" s="165"/>
    </row>
    <row r="1258" spans="21:21" s="2" customFormat="1" x14ac:dyDescent="0.2">
      <c r="U1258" s="165"/>
    </row>
    <row r="1259" spans="21:21" s="2" customFormat="1" x14ac:dyDescent="0.2">
      <c r="U1259" s="165"/>
    </row>
    <row r="1260" spans="21:21" s="2" customFormat="1" x14ac:dyDescent="0.2">
      <c r="U1260" s="165"/>
    </row>
    <row r="1261" spans="21:21" s="2" customFormat="1" x14ac:dyDescent="0.2">
      <c r="U1261" s="165"/>
    </row>
    <row r="1262" spans="21:21" s="2" customFormat="1" x14ac:dyDescent="0.2">
      <c r="U1262" s="165"/>
    </row>
    <row r="1263" spans="21:21" s="2" customFormat="1" x14ac:dyDescent="0.2">
      <c r="U1263" s="165"/>
    </row>
    <row r="1264" spans="21:21" s="2" customFormat="1" x14ac:dyDescent="0.2">
      <c r="U1264" s="165"/>
    </row>
    <row r="1265" spans="21:21" s="2" customFormat="1" x14ac:dyDescent="0.2">
      <c r="U1265" s="165"/>
    </row>
    <row r="1266" spans="21:21" s="2" customFormat="1" x14ac:dyDescent="0.2">
      <c r="U1266" s="165"/>
    </row>
    <row r="1267" spans="21:21" s="2" customFormat="1" x14ac:dyDescent="0.2">
      <c r="U1267" s="165"/>
    </row>
    <row r="1268" spans="21:21" s="2" customFormat="1" x14ac:dyDescent="0.2">
      <c r="U1268" s="165"/>
    </row>
    <row r="1269" spans="21:21" s="2" customFormat="1" x14ac:dyDescent="0.2">
      <c r="U1269" s="165"/>
    </row>
    <row r="1270" spans="21:21" s="2" customFormat="1" x14ac:dyDescent="0.2">
      <c r="U1270" s="165"/>
    </row>
    <row r="1271" spans="21:21" s="2" customFormat="1" x14ac:dyDescent="0.2">
      <c r="U1271" s="165"/>
    </row>
    <row r="1272" spans="21:21" s="2" customFormat="1" x14ac:dyDescent="0.2">
      <c r="U1272" s="165"/>
    </row>
    <row r="1273" spans="21:21" s="2" customFormat="1" x14ac:dyDescent="0.2">
      <c r="U1273" s="165"/>
    </row>
    <row r="1274" spans="21:21" s="2" customFormat="1" x14ac:dyDescent="0.2">
      <c r="U1274" s="165"/>
    </row>
    <row r="1275" spans="21:21" s="2" customFormat="1" x14ac:dyDescent="0.2">
      <c r="U1275" s="165"/>
    </row>
    <row r="1276" spans="21:21" s="2" customFormat="1" x14ac:dyDescent="0.2">
      <c r="U1276" s="165"/>
    </row>
    <row r="1277" spans="21:21" s="2" customFormat="1" x14ac:dyDescent="0.2">
      <c r="U1277" s="165"/>
    </row>
    <row r="1278" spans="21:21" s="2" customFormat="1" x14ac:dyDescent="0.2">
      <c r="U1278" s="165"/>
    </row>
    <row r="1279" spans="21:21" s="2" customFormat="1" x14ac:dyDescent="0.2">
      <c r="U1279" s="165"/>
    </row>
    <row r="1280" spans="21:21" s="2" customFormat="1" x14ac:dyDescent="0.2">
      <c r="U1280" s="165"/>
    </row>
    <row r="1281" spans="21:21" s="2" customFormat="1" x14ac:dyDescent="0.2">
      <c r="U1281" s="165"/>
    </row>
    <row r="1282" spans="21:21" s="2" customFormat="1" x14ac:dyDescent="0.2">
      <c r="U1282" s="165"/>
    </row>
    <row r="1283" spans="21:21" s="2" customFormat="1" x14ac:dyDescent="0.2">
      <c r="U1283" s="165"/>
    </row>
    <row r="1284" spans="21:21" s="2" customFormat="1" x14ac:dyDescent="0.2">
      <c r="U1284" s="165"/>
    </row>
    <row r="1285" spans="21:21" s="2" customFormat="1" x14ac:dyDescent="0.2">
      <c r="U1285" s="165"/>
    </row>
    <row r="1286" spans="21:21" s="2" customFormat="1" x14ac:dyDescent="0.2">
      <c r="U1286" s="165"/>
    </row>
    <row r="1287" spans="21:21" s="2" customFormat="1" x14ac:dyDescent="0.2">
      <c r="U1287" s="165"/>
    </row>
    <row r="1288" spans="21:21" s="2" customFormat="1" x14ac:dyDescent="0.2">
      <c r="U1288" s="165"/>
    </row>
    <row r="1289" spans="21:21" s="2" customFormat="1" x14ac:dyDescent="0.2">
      <c r="U1289" s="165"/>
    </row>
    <row r="1290" spans="21:21" s="2" customFormat="1" x14ac:dyDescent="0.2">
      <c r="U1290" s="165"/>
    </row>
    <row r="1291" spans="21:21" s="2" customFormat="1" x14ac:dyDescent="0.2">
      <c r="U1291" s="165"/>
    </row>
    <row r="1292" spans="21:21" s="2" customFormat="1" x14ac:dyDescent="0.2">
      <c r="U1292" s="165"/>
    </row>
    <row r="1293" spans="21:21" s="2" customFormat="1" x14ac:dyDescent="0.2">
      <c r="U1293" s="165"/>
    </row>
    <row r="1294" spans="21:21" s="2" customFormat="1" x14ac:dyDescent="0.2">
      <c r="U1294" s="165"/>
    </row>
    <row r="1295" spans="21:21" s="2" customFormat="1" x14ac:dyDescent="0.2">
      <c r="U1295" s="165"/>
    </row>
    <row r="1296" spans="21:21" s="2" customFormat="1" x14ac:dyDescent="0.2">
      <c r="U1296" s="165"/>
    </row>
    <row r="1297" spans="21:21" s="2" customFormat="1" x14ac:dyDescent="0.2">
      <c r="U1297" s="165"/>
    </row>
    <row r="1298" spans="21:21" s="2" customFormat="1" x14ac:dyDescent="0.2">
      <c r="U1298" s="165"/>
    </row>
    <row r="1299" spans="21:21" s="2" customFormat="1" x14ac:dyDescent="0.2">
      <c r="U1299" s="165"/>
    </row>
    <row r="1300" spans="21:21" s="2" customFormat="1" x14ac:dyDescent="0.2">
      <c r="U1300" s="165"/>
    </row>
    <row r="1301" spans="21:21" s="2" customFormat="1" x14ac:dyDescent="0.2">
      <c r="U1301" s="165"/>
    </row>
    <row r="1302" spans="21:21" s="2" customFormat="1" x14ac:dyDescent="0.2">
      <c r="U1302" s="165"/>
    </row>
    <row r="1303" spans="21:21" s="2" customFormat="1" x14ac:dyDescent="0.2">
      <c r="U1303" s="165"/>
    </row>
    <row r="1304" spans="21:21" s="2" customFormat="1" x14ac:dyDescent="0.2">
      <c r="U1304" s="165"/>
    </row>
    <row r="1305" spans="21:21" s="2" customFormat="1" x14ac:dyDescent="0.2">
      <c r="U1305" s="165"/>
    </row>
    <row r="1306" spans="21:21" s="2" customFormat="1" x14ac:dyDescent="0.2">
      <c r="U1306" s="165"/>
    </row>
    <row r="1307" spans="21:21" s="2" customFormat="1" x14ac:dyDescent="0.2">
      <c r="U1307" s="165"/>
    </row>
    <row r="1308" spans="21:21" s="2" customFormat="1" x14ac:dyDescent="0.2">
      <c r="U1308" s="165"/>
    </row>
    <row r="1309" spans="21:21" s="2" customFormat="1" x14ac:dyDescent="0.2">
      <c r="U1309" s="165"/>
    </row>
    <row r="1310" spans="21:21" s="2" customFormat="1" x14ac:dyDescent="0.2">
      <c r="U1310" s="165"/>
    </row>
    <row r="1311" spans="21:21" s="2" customFormat="1" x14ac:dyDescent="0.2">
      <c r="U1311" s="165"/>
    </row>
    <row r="1312" spans="21:21" s="2" customFormat="1" x14ac:dyDescent="0.2">
      <c r="U1312" s="165"/>
    </row>
    <row r="1313" spans="21:21" s="2" customFormat="1" x14ac:dyDescent="0.2">
      <c r="U1313" s="165"/>
    </row>
    <row r="1314" spans="21:21" s="2" customFormat="1" x14ac:dyDescent="0.2">
      <c r="U1314" s="165"/>
    </row>
    <row r="1315" spans="21:21" s="2" customFormat="1" x14ac:dyDescent="0.2">
      <c r="U1315" s="165"/>
    </row>
    <row r="1316" spans="21:21" s="2" customFormat="1" x14ac:dyDescent="0.2">
      <c r="U1316" s="165"/>
    </row>
    <row r="1317" spans="21:21" s="2" customFormat="1" x14ac:dyDescent="0.2">
      <c r="U1317" s="165"/>
    </row>
    <row r="1318" spans="21:21" s="2" customFormat="1" x14ac:dyDescent="0.2">
      <c r="U1318" s="165"/>
    </row>
    <row r="1319" spans="21:21" s="2" customFormat="1" x14ac:dyDescent="0.2">
      <c r="U1319" s="165"/>
    </row>
    <row r="1320" spans="21:21" s="2" customFormat="1" x14ac:dyDescent="0.2">
      <c r="U1320" s="165"/>
    </row>
    <row r="1321" spans="21:21" s="2" customFormat="1" x14ac:dyDescent="0.2">
      <c r="U1321" s="165"/>
    </row>
    <row r="1322" spans="21:21" s="2" customFormat="1" x14ac:dyDescent="0.2">
      <c r="U1322" s="165"/>
    </row>
    <row r="1323" spans="21:21" s="2" customFormat="1" x14ac:dyDescent="0.2">
      <c r="U1323" s="165"/>
    </row>
    <row r="1324" spans="21:21" s="2" customFormat="1" x14ac:dyDescent="0.2">
      <c r="U1324" s="165"/>
    </row>
    <row r="1325" spans="21:21" s="2" customFormat="1" x14ac:dyDescent="0.2">
      <c r="U1325" s="165"/>
    </row>
    <row r="1326" spans="21:21" s="2" customFormat="1" x14ac:dyDescent="0.2">
      <c r="U1326" s="165"/>
    </row>
    <row r="1327" spans="21:21" s="2" customFormat="1" x14ac:dyDescent="0.2">
      <c r="U1327" s="165"/>
    </row>
    <row r="1328" spans="21:21" s="2" customFormat="1" x14ac:dyDescent="0.2">
      <c r="U1328" s="165"/>
    </row>
    <row r="1329" spans="21:21" s="2" customFormat="1" x14ac:dyDescent="0.2">
      <c r="U1329" s="165"/>
    </row>
    <row r="1330" spans="21:21" s="2" customFormat="1" x14ac:dyDescent="0.2">
      <c r="U1330" s="165"/>
    </row>
    <row r="1331" spans="21:21" s="2" customFormat="1" x14ac:dyDescent="0.2">
      <c r="U1331" s="165"/>
    </row>
    <row r="1332" spans="21:21" s="2" customFormat="1" x14ac:dyDescent="0.2">
      <c r="U1332" s="165"/>
    </row>
    <row r="1333" spans="21:21" s="2" customFormat="1" x14ac:dyDescent="0.2">
      <c r="U1333" s="165"/>
    </row>
    <row r="1334" spans="21:21" s="2" customFormat="1" x14ac:dyDescent="0.2">
      <c r="U1334" s="165"/>
    </row>
    <row r="1335" spans="21:21" s="2" customFormat="1" x14ac:dyDescent="0.2">
      <c r="U1335" s="165"/>
    </row>
    <row r="1336" spans="21:21" s="2" customFormat="1" x14ac:dyDescent="0.2">
      <c r="U1336" s="165"/>
    </row>
    <row r="1337" spans="21:21" s="2" customFormat="1" x14ac:dyDescent="0.2">
      <c r="U1337" s="165"/>
    </row>
    <row r="1338" spans="21:21" s="2" customFormat="1" x14ac:dyDescent="0.2">
      <c r="U1338" s="165"/>
    </row>
    <row r="1339" spans="21:21" s="2" customFormat="1" x14ac:dyDescent="0.2">
      <c r="U1339" s="165"/>
    </row>
    <row r="1340" spans="21:21" s="2" customFormat="1" x14ac:dyDescent="0.2">
      <c r="U1340" s="165"/>
    </row>
    <row r="1341" spans="21:21" s="2" customFormat="1" x14ac:dyDescent="0.2">
      <c r="U1341" s="165"/>
    </row>
    <row r="1342" spans="21:21" s="2" customFormat="1" x14ac:dyDescent="0.2">
      <c r="U1342" s="165"/>
    </row>
    <row r="1343" spans="21:21" s="2" customFormat="1" x14ac:dyDescent="0.2">
      <c r="U1343" s="165"/>
    </row>
    <row r="1344" spans="21:21" s="2" customFormat="1" x14ac:dyDescent="0.2">
      <c r="U1344" s="165"/>
    </row>
    <row r="1345" spans="21:21" s="2" customFormat="1" x14ac:dyDescent="0.2">
      <c r="U1345" s="165"/>
    </row>
    <row r="1346" spans="21:21" s="2" customFormat="1" x14ac:dyDescent="0.2">
      <c r="U1346" s="165"/>
    </row>
    <row r="1347" spans="21:21" s="2" customFormat="1" x14ac:dyDescent="0.2">
      <c r="U1347" s="165"/>
    </row>
    <row r="1348" spans="21:21" s="2" customFormat="1" x14ac:dyDescent="0.2">
      <c r="U1348" s="165"/>
    </row>
    <row r="1349" spans="21:21" s="2" customFormat="1" x14ac:dyDescent="0.2">
      <c r="U1349" s="165"/>
    </row>
    <row r="1350" spans="21:21" s="2" customFormat="1" x14ac:dyDescent="0.2">
      <c r="U1350" s="165"/>
    </row>
    <row r="1351" spans="21:21" s="2" customFormat="1" x14ac:dyDescent="0.2">
      <c r="U1351" s="165"/>
    </row>
    <row r="1352" spans="21:21" s="2" customFormat="1" x14ac:dyDescent="0.2">
      <c r="U1352" s="165"/>
    </row>
    <row r="1353" spans="21:21" s="2" customFormat="1" x14ac:dyDescent="0.2">
      <c r="U1353" s="165"/>
    </row>
    <row r="1354" spans="21:21" s="2" customFormat="1" x14ac:dyDescent="0.2">
      <c r="U1354" s="165"/>
    </row>
    <row r="1355" spans="21:21" s="2" customFormat="1" x14ac:dyDescent="0.2">
      <c r="U1355" s="165"/>
    </row>
    <row r="1356" spans="21:21" s="2" customFormat="1" x14ac:dyDescent="0.2">
      <c r="U1356" s="165"/>
    </row>
    <row r="1357" spans="21:21" s="2" customFormat="1" x14ac:dyDescent="0.2">
      <c r="U1357" s="165"/>
    </row>
    <row r="1358" spans="21:21" s="2" customFormat="1" x14ac:dyDescent="0.2">
      <c r="U1358" s="165"/>
    </row>
    <row r="1359" spans="21:21" s="2" customFormat="1" x14ac:dyDescent="0.2">
      <c r="U1359" s="165"/>
    </row>
    <row r="1360" spans="21:21" s="2" customFormat="1" x14ac:dyDescent="0.2">
      <c r="U1360" s="165"/>
    </row>
    <row r="1361" spans="21:21" s="2" customFormat="1" x14ac:dyDescent="0.2">
      <c r="U1361" s="165"/>
    </row>
    <row r="1362" spans="21:21" s="2" customFormat="1" x14ac:dyDescent="0.2">
      <c r="U1362" s="165"/>
    </row>
    <row r="1363" spans="21:21" s="2" customFormat="1" x14ac:dyDescent="0.2">
      <c r="U1363" s="165"/>
    </row>
    <row r="1364" spans="21:21" s="2" customFormat="1" x14ac:dyDescent="0.2">
      <c r="U1364" s="165"/>
    </row>
    <row r="1365" spans="21:21" s="2" customFormat="1" x14ac:dyDescent="0.2">
      <c r="U1365" s="165"/>
    </row>
    <row r="1366" spans="21:21" s="2" customFormat="1" x14ac:dyDescent="0.2">
      <c r="U1366" s="165"/>
    </row>
    <row r="1367" spans="21:21" s="2" customFormat="1" x14ac:dyDescent="0.2">
      <c r="U1367" s="165"/>
    </row>
    <row r="1368" spans="21:21" s="2" customFormat="1" x14ac:dyDescent="0.2">
      <c r="U1368" s="165"/>
    </row>
    <row r="1369" spans="21:21" s="2" customFormat="1" x14ac:dyDescent="0.2">
      <c r="U1369" s="165"/>
    </row>
    <row r="1370" spans="21:21" s="2" customFormat="1" x14ac:dyDescent="0.2">
      <c r="U1370" s="165"/>
    </row>
    <row r="1371" spans="21:21" s="2" customFormat="1" x14ac:dyDescent="0.2">
      <c r="U1371" s="165"/>
    </row>
    <row r="1372" spans="21:21" s="2" customFormat="1" x14ac:dyDescent="0.2">
      <c r="U1372" s="165"/>
    </row>
    <row r="1373" spans="21:21" s="2" customFormat="1" x14ac:dyDescent="0.2">
      <c r="U1373" s="165"/>
    </row>
    <row r="1374" spans="21:21" s="2" customFormat="1" x14ac:dyDescent="0.2">
      <c r="U1374" s="165"/>
    </row>
    <row r="1375" spans="21:21" s="2" customFormat="1" x14ac:dyDescent="0.2">
      <c r="U1375" s="165"/>
    </row>
    <row r="1376" spans="21:21" s="2" customFormat="1" x14ac:dyDescent="0.2">
      <c r="U1376" s="165"/>
    </row>
    <row r="1377" spans="21:21" s="2" customFormat="1" x14ac:dyDescent="0.2">
      <c r="U1377" s="165"/>
    </row>
    <row r="1378" spans="21:21" s="2" customFormat="1" x14ac:dyDescent="0.2">
      <c r="U1378" s="165"/>
    </row>
    <row r="1379" spans="21:21" s="2" customFormat="1" x14ac:dyDescent="0.2">
      <c r="U1379" s="165"/>
    </row>
    <row r="1380" spans="21:21" s="2" customFormat="1" x14ac:dyDescent="0.2">
      <c r="U1380" s="165"/>
    </row>
    <row r="1381" spans="21:21" s="2" customFormat="1" x14ac:dyDescent="0.2">
      <c r="U1381" s="165"/>
    </row>
    <row r="1382" spans="21:21" s="2" customFormat="1" x14ac:dyDescent="0.2">
      <c r="U1382" s="165"/>
    </row>
    <row r="1383" spans="21:21" s="2" customFormat="1" x14ac:dyDescent="0.2">
      <c r="U1383" s="165"/>
    </row>
    <row r="1384" spans="21:21" s="2" customFormat="1" x14ac:dyDescent="0.2">
      <c r="U1384" s="165"/>
    </row>
    <row r="1385" spans="21:21" s="2" customFormat="1" x14ac:dyDescent="0.2">
      <c r="U1385" s="165"/>
    </row>
    <row r="1386" spans="21:21" s="2" customFormat="1" x14ac:dyDescent="0.2">
      <c r="U1386" s="165"/>
    </row>
    <row r="1387" spans="21:21" s="2" customFormat="1" x14ac:dyDescent="0.2">
      <c r="U1387" s="165"/>
    </row>
    <row r="1388" spans="21:21" s="2" customFormat="1" x14ac:dyDescent="0.2">
      <c r="U1388" s="165"/>
    </row>
    <row r="1389" spans="21:21" s="2" customFormat="1" x14ac:dyDescent="0.2">
      <c r="U1389" s="165"/>
    </row>
    <row r="1390" spans="21:21" s="2" customFormat="1" x14ac:dyDescent="0.2">
      <c r="U1390" s="165"/>
    </row>
    <row r="1391" spans="21:21" s="2" customFormat="1" x14ac:dyDescent="0.2">
      <c r="U1391" s="165"/>
    </row>
    <row r="1392" spans="21:21" s="2" customFormat="1" x14ac:dyDescent="0.2">
      <c r="U1392" s="165"/>
    </row>
    <row r="1393" spans="21:21" s="2" customFormat="1" x14ac:dyDescent="0.2">
      <c r="U1393" s="165"/>
    </row>
    <row r="1394" spans="21:21" s="2" customFormat="1" x14ac:dyDescent="0.2">
      <c r="U1394" s="165"/>
    </row>
    <row r="1395" spans="21:21" s="2" customFormat="1" x14ac:dyDescent="0.2">
      <c r="U1395" s="165"/>
    </row>
    <row r="1396" spans="21:21" s="2" customFormat="1" x14ac:dyDescent="0.2">
      <c r="U1396" s="165"/>
    </row>
    <row r="1397" spans="21:21" s="2" customFormat="1" x14ac:dyDescent="0.2">
      <c r="U1397" s="165"/>
    </row>
    <row r="1398" spans="21:21" s="2" customFormat="1" x14ac:dyDescent="0.2">
      <c r="U1398" s="165"/>
    </row>
    <row r="1399" spans="21:21" s="2" customFormat="1" x14ac:dyDescent="0.2">
      <c r="U1399" s="165"/>
    </row>
    <row r="1400" spans="21:21" s="2" customFormat="1" x14ac:dyDescent="0.2">
      <c r="U1400" s="165"/>
    </row>
    <row r="1401" spans="21:21" s="2" customFormat="1" x14ac:dyDescent="0.2">
      <c r="U1401" s="165"/>
    </row>
    <row r="1402" spans="21:21" s="2" customFormat="1" x14ac:dyDescent="0.2">
      <c r="U1402" s="165"/>
    </row>
    <row r="1403" spans="21:21" s="2" customFormat="1" x14ac:dyDescent="0.2">
      <c r="U1403" s="165"/>
    </row>
    <row r="1404" spans="21:21" s="2" customFormat="1" x14ac:dyDescent="0.2">
      <c r="U1404" s="165"/>
    </row>
    <row r="1405" spans="21:21" s="2" customFormat="1" x14ac:dyDescent="0.2">
      <c r="U1405" s="165"/>
    </row>
    <row r="1406" spans="21:21" s="2" customFormat="1" x14ac:dyDescent="0.2">
      <c r="U1406" s="165"/>
    </row>
    <row r="1407" spans="21:21" s="2" customFormat="1" x14ac:dyDescent="0.2">
      <c r="U1407" s="165"/>
    </row>
    <row r="1408" spans="21:21" s="2" customFormat="1" x14ac:dyDescent="0.2">
      <c r="U1408" s="165"/>
    </row>
    <row r="1409" spans="21:21" s="2" customFormat="1" x14ac:dyDescent="0.2">
      <c r="U1409" s="165"/>
    </row>
    <row r="1410" spans="21:21" s="2" customFormat="1" x14ac:dyDescent="0.2">
      <c r="U1410" s="165"/>
    </row>
    <row r="1411" spans="21:21" s="2" customFormat="1" x14ac:dyDescent="0.2">
      <c r="U1411" s="165"/>
    </row>
    <row r="1412" spans="21:21" s="2" customFormat="1" x14ac:dyDescent="0.2">
      <c r="U1412" s="165"/>
    </row>
    <row r="1413" spans="21:21" s="2" customFormat="1" x14ac:dyDescent="0.2">
      <c r="U1413" s="165"/>
    </row>
    <row r="1414" spans="21:21" s="2" customFormat="1" x14ac:dyDescent="0.2">
      <c r="U1414" s="165"/>
    </row>
    <row r="1415" spans="21:21" s="2" customFormat="1" x14ac:dyDescent="0.2">
      <c r="U1415" s="165"/>
    </row>
    <row r="1416" spans="21:21" s="2" customFormat="1" x14ac:dyDescent="0.2">
      <c r="U1416" s="165"/>
    </row>
    <row r="1417" spans="21:21" s="2" customFormat="1" x14ac:dyDescent="0.2">
      <c r="U1417" s="165"/>
    </row>
    <row r="1418" spans="21:21" s="2" customFormat="1" x14ac:dyDescent="0.2">
      <c r="U1418" s="165"/>
    </row>
    <row r="1419" spans="21:21" s="2" customFormat="1" x14ac:dyDescent="0.2">
      <c r="U1419" s="165"/>
    </row>
    <row r="1420" spans="21:21" s="2" customFormat="1" x14ac:dyDescent="0.2">
      <c r="U1420" s="165"/>
    </row>
    <row r="1421" spans="21:21" s="2" customFormat="1" x14ac:dyDescent="0.2">
      <c r="U1421" s="165"/>
    </row>
    <row r="1422" spans="21:21" s="2" customFormat="1" x14ac:dyDescent="0.2">
      <c r="U1422" s="165"/>
    </row>
    <row r="1423" spans="21:21" s="2" customFormat="1" x14ac:dyDescent="0.2">
      <c r="U1423" s="165"/>
    </row>
    <row r="1424" spans="21:21" s="2" customFormat="1" x14ac:dyDescent="0.2">
      <c r="U1424" s="165"/>
    </row>
    <row r="1425" spans="21:21" s="2" customFormat="1" x14ac:dyDescent="0.2">
      <c r="U1425" s="165"/>
    </row>
    <row r="1426" spans="21:21" s="2" customFormat="1" x14ac:dyDescent="0.2">
      <c r="U1426" s="165"/>
    </row>
    <row r="1427" spans="21:21" s="2" customFormat="1" x14ac:dyDescent="0.2">
      <c r="U1427" s="165"/>
    </row>
    <row r="1428" spans="21:21" s="2" customFormat="1" x14ac:dyDescent="0.2">
      <c r="U1428" s="165"/>
    </row>
    <row r="1429" spans="21:21" s="2" customFormat="1" x14ac:dyDescent="0.2">
      <c r="U1429" s="165"/>
    </row>
    <row r="1430" spans="21:21" s="2" customFormat="1" x14ac:dyDescent="0.2">
      <c r="U1430" s="165"/>
    </row>
    <row r="1431" spans="21:21" s="2" customFormat="1" x14ac:dyDescent="0.2">
      <c r="U1431" s="165"/>
    </row>
    <row r="1432" spans="21:21" s="2" customFormat="1" x14ac:dyDescent="0.2">
      <c r="U1432" s="165"/>
    </row>
    <row r="1433" spans="21:21" s="2" customFormat="1" x14ac:dyDescent="0.2">
      <c r="U1433" s="165"/>
    </row>
    <row r="1434" spans="21:21" s="2" customFormat="1" x14ac:dyDescent="0.2">
      <c r="U1434" s="165"/>
    </row>
    <row r="1435" spans="21:21" s="2" customFormat="1" x14ac:dyDescent="0.2">
      <c r="U1435" s="165"/>
    </row>
    <row r="1436" spans="21:21" s="2" customFormat="1" x14ac:dyDescent="0.2">
      <c r="U1436" s="165"/>
    </row>
    <row r="1437" spans="21:21" s="2" customFormat="1" x14ac:dyDescent="0.2">
      <c r="U1437" s="165"/>
    </row>
    <row r="1438" spans="21:21" s="2" customFormat="1" x14ac:dyDescent="0.2">
      <c r="U1438" s="165"/>
    </row>
    <row r="1439" spans="21:21" s="2" customFormat="1" x14ac:dyDescent="0.2">
      <c r="U1439" s="165"/>
    </row>
    <row r="1440" spans="21:21" s="2" customFormat="1" x14ac:dyDescent="0.2">
      <c r="U1440" s="165"/>
    </row>
    <row r="1441" spans="21:21" s="2" customFormat="1" x14ac:dyDescent="0.2">
      <c r="U1441" s="165"/>
    </row>
    <row r="1442" spans="21:21" s="2" customFormat="1" x14ac:dyDescent="0.2">
      <c r="U1442" s="165"/>
    </row>
    <row r="1443" spans="21:21" s="2" customFormat="1" x14ac:dyDescent="0.2">
      <c r="U1443" s="165"/>
    </row>
    <row r="1444" spans="21:21" s="2" customFormat="1" x14ac:dyDescent="0.2">
      <c r="U1444" s="165"/>
    </row>
    <row r="1445" spans="21:21" s="2" customFormat="1" x14ac:dyDescent="0.2">
      <c r="U1445" s="165"/>
    </row>
    <row r="1446" spans="21:21" s="2" customFormat="1" x14ac:dyDescent="0.2">
      <c r="U1446" s="165"/>
    </row>
    <row r="1447" spans="21:21" s="2" customFormat="1" x14ac:dyDescent="0.2">
      <c r="U1447" s="165"/>
    </row>
    <row r="1448" spans="21:21" s="2" customFormat="1" x14ac:dyDescent="0.2">
      <c r="U1448" s="165"/>
    </row>
    <row r="1449" spans="21:21" s="2" customFormat="1" x14ac:dyDescent="0.2">
      <c r="U1449" s="165"/>
    </row>
    <row r="1450" spans="21:21" s="2" customFormat="1" x14ac:dyDescent="0.2">
      <c r="U1450" s="165"/>
    </row>
    <row r="1451" spans="21:21" s="2" customFormat="1" x14ac:dyDescent="0.2">
      <c r="U1451" s="165"/>
    </row>
    <row r="1452" spans="21:21" s="2" customFormat="1" x14ac:dyDescent="0.2">
      <c r="U1452" s="165"/>
    </row>
    <row r="1453" spans="21:21" s="2" customFormat="1" x14ac:dyDescent="0.2">
      <c r="U1453" s="165"/>
    </row>
    <row r="1454" spans="21:21" s="2" customFormat="1" x14ac:dyDescent="0.2">
      <c r="U1454" s="165"/>
    </row>
    <row r="1455" spans="21:21" s="2" customFormat="1" x14ac:dyDescent="0.2">
      <c r="U1455" s="165"/>
    </row>
    <row r="1456" spans="21:21" s="2" customFormat="1" x14ac:dyDescent="0.2">
      <c r="U1456" s="165"/>
    </row>
    <row r="1457" spans="21:21" s="2" customFormat="1" x14ac:dyDescent="0.2">
      <c r="U1457" s="165"/>
    </row>
    <row r="1458" spans="21:21" s="2" customFormat="1" x14ac:dyDescent="0.2">
      <c r="U1458" s="165"/>
    </row>
    <row r="1459" spans="21:21" s="2" customFormat="1" x14ac:dyDescent="0.2">
      <c r="U1459" s="165"/>
    </row>
    <row r="1460" spans="21:21" s="2" customFormat="1" x14ac:dyDescent="0.2">
      <c r="U1460" s="165"/>
    </row>
    <row r="1461" spans="21:21" s="2" customFormat="1" x14ac:dyDescent="0.2">
      <c r="U1461" s="165"/>
    </row>
    <row r="1462" spans="21:21" s="2" customFormat="1" x14ac:dyDescent="0.2">
      <c r="U1462" s="165"/>
    </row>
    <row r="1463" spans="21:21" s="2" customFormat="1" x14ac:dyDescent="0.2">
      <c r="U1463" s="165"/>
    </row>
    <row r="1464" spans="21:21" s="2" customFormat="1" x14ac:dyDescent="0.2">
      <c r="U1464" s="165"/>
    </row>
    <row r="1465" spans="21:21" s="2" customFormat="1" x14ac:dyDescent="0.2">
      <c r="U1465" s="165"/>
    </row>
    <row r="1466" spans="21:21" s="2" customFormat="1" x14ac:dyDescent="0.2">
      <c r="U1466" s="165"/>
    </row>
    <row r="1467" spans="21:21" s="2" customFormat="1" x14ac:dyDescent="0.2">
      <c r="U1467" s="165"/>
    </row>
    <row r="1468" spans="21:21" s="2" customFormat="1" x14ac:dyDescent="0.2">
      <c r="U1468" s="165"/>
    </row>
    <row r="1469" spans="21:21" s="2" customFormat="1" x14ac:dyDescent="0.2">
      <c r="U1469" s="165"/>
    </row>
    <row r="1470" spans="21:21" s="2" customFormat="1" x14ac:dyDescent="0.2">
      <c r="U1470" s="165"/>
    </row>
    <row r="1471" spans="21:21" s="2" customFormat="1" x14ac:dyDescent="0.2">
      <c r="U1471" s="165"/>
    </row>
    <row r="1472" spans="21:21" s="2" customFormat="1" x14ac:dyDescent="0.2">
      <c r="U1472" s="165"/>
    </row>
    <row r="1473" spans="21:21" s="2" customFormat="1" x14ac:dyDescent="0.2">
      <c r="U1473" s="165"/>
    </row>
    <row r="1474" spans="21:21" s="2" customFormat="1" x14ac:dyDescent="0.2">
      <c r="U1474" s="165"/>
    </row>
    <row r="1475" spans="21:21" s="2" customFormat="1" x14ac:dyDescent="0.2">
      <c r="U1475" s="165"/>
    </row>
    <row r="1476" spans="21:21" s="2" customFormat="1" x14ac:dyDescent="0.2">
      <c r="U1476" s="165"/>
    </row>
    <row r="1477" spans="21:21" s="2" customFormat="1" x14ac:dyDescent="0.2">
      <c r="U1477" s="165"/>
    </row>
    <row r="1478" spans="21:21" s="2" customFormat="1" x14ac:dyDescent="0.2">
      <c r="U1478" s="165"/>
    </row>
    <row r="1479" spans="21:21" s="2" customFormat="1" x14ac:dyDescent="0.2">
      <c r="U1479" s="165"/>
    </row>
    <row r="1480" spans="21:21" s="2" customFormat="1" x14ac:dyDescent="0.2">
      <c r="U1480" s="165"/>
    </row>
    <row r="1481" spans="21:21" s="2" customFormat="1" x14ac:dyDescent="0.2">
      <c r="U1481" s="165"/>
    </row>
    <row r="1482" spans="21:21" s="2" customFormat="1" x14ac:dyDescent="0.2">
      <c r="U1482" s="165"/>
    </row>
    <row r="1483" spans="21:21" s="2" customFormat="1" x14ac:dyDescent="0.2">
      <c r="U1483" s="165"/>
    </row>
    <row r="1484" spans="21:21" s="2" customFormat="1" x14ac:dyDescent="0.2">
      <c r="U1484" s="165"/>
    </row>
    <row r="1485" spans="21:21" s="2" customFormat="1" x14ac:dyDescent="0.2">
      <c r="U1485" s="165"/>
    </row>
    <row r="1486" spans="21:21" s="2" customFormat="1" x14ac:dyDescent="0.2">
      <c r="U1486" s="165"/>
    </row>
    <row r="1487" spans="21:21" s="2" customFormat="1" x14ac:dyDescent="0.2">
      <c r="U1487" s="165"/>
    </row>
    <row r="1488" spans="21:21" s="2" customFormat="1" x14ac:dyDescent="0.2">
      <c r="U1488" s="165"/>
    </row>
    <row r="1489" spans="21:21" s="2" customFormat="1" x14ac:dyDescent="0.2">
      <c r="U1489" s="165"/>
    </row>
    <row r="1490" spans="21:21" s="2" customFormat="1" x14ac:dyDescent="0.2">
      <c r="U1490" s="165"/>
    </row>
    <row r="1491" spans="21:21" s="2" customFormat="1" x14ac:dyDescent="0.2">
      <c r="U1491" s="165"/>
    </row>
    <row r="1492" spans="21:21" s="2" customFormat="1" x14ac:dyDescent="0.2">
      <c r="U1492" s="165"/>
    </row>
    <row r="1493" spans="21:21" s="2" customFormat="1" x14ac:dyDescent="0.2">
      <c r="U1493" s="165"/>
    </row>
    <row r="1494" spans="21:21" s="2" customFormat="1" x14ac:dyDescent="0.2">
      <c r="U1494" s="165"/>
    </row>
    <row r="1495" spans="21:21" s="2" customFormat="1" x14ac:dyDescent="0.2">
      <c r="U1495" s="165"/>
    </row>
    <row r="1496" spans="21:21" s="2" customFormat="1" x14ac:dyDescent="0.2">
      <c r="U1496" s="165"/>
    </row>
    <row r="1497" spans="21:21" s="2" customFormat="1" x14ac:dyDescent="0.2">
      <c r="U1497" s="165"/>
    </row>
    <row r="1498" spans="21:21" s="2" customFormat="1" x14ac:dyDescent="0.2">
      <c r="U1498" s="165"/>
    </row>
    <row r="1499" spans="21:21" s="2" customFormat="1" x14ac:dyDescent="0.2">
      <c r="U1499" s="165"/>
    </row>
    <row r="1500" spans="21:21" s="2" customFormat="1" x14ac:dyDescent="0.2">
      <c r="U1500" s="165"/>
    </row>
    <row r="1501" spans="21:21" s="2" customFormat="1" x14ac:dyDescent="0.2">
      <c r="U1501" s="165"/>
    </row>
    <row r="1502" spans="21:21" s="2" customFormat="1" x14ac:dyDescent="0.2">
      <c r="U1502" s="165"/>
    </row>
    <row r="1503" spans="21:21" s="2" customFormat="1" x14ac:dyDescent="0.2">
      <c r="U1503" s="165"/>
    </row>
    <row r="1504" spans="21:21" s="2" customFormat="1" x14ac:dyDescent="0.2">
      <c r="U1504" s="165"/>
    </row>
    <row r="1505" spans="21:21" s="2" customFormat="1" x14ac:dyDescent="0.2">
      <c r="U1505" s="165"/>
    </row>
    <row r="1506" spans="21:21" s="2" customFormat="1" x14ac:dyDescent="0.2">
      <c r="U1506" s="165"/>
    </row>
    <row r="1507" spans="21:21" s="2" customFormat="1" x14ac:dyDescent="0.2">
      <c r="U1507" s="165"/>
    </row>
    <row r="1508" spans="21:21" s="2" customFormat="1" x14ac:dyDescent="0.2">
      <c r="U1508" s="165"/>
    </row>
    <row r="1509" spans="21:21" s="2" customFormat="1" x14ac:dyDescent="0.2">
      <c r="U1509" s="165"/>
    </row>
    <row r="1510" spans="21:21" s="2" customFormat="1" x14ac:dyDescent="0.2">
      <c r="U1510" s="165"/>
    </row>
    <row r="1511" spans="21:21" s="2" customFormat="1" x14ac:dyDescent="0.2">
      <c r="U1511" s="165"/>
    </row>
    <row r="1512" spans="21:21" s="2" customFormat="1" x14ac:dyDescent="0.2">
      <c r="U1512" s="165"/>
    </row>
    <row r="1513" spans="21:21" s="2" customFormat="1" x14ac:dyDescent="0.2">
      <c r="U1513" s="165"/>
    </row>
    <row r="1514" spans="21:21" s="2" customFormat="1" x14ac:dyDescent="0.2">
      <c r="U1514" s="165"/>
    </row>
    <row r="1515" spans="21:21" s="2" customFormat="1" x14ac:dyDescent="0.2">
      <c r="U1515" s="165"/>
    </row>
    <row r="1516" spans="21:21" s="2" customFormat="1" x14ac:dyDescent="0.2">
      <c r="U1516" s="165"/>
    </row>
    <row r="1517" spans="21:21" s="2" customFormat="1" x14ac:dyDescent="0.2">
      <c r="U1517" s="165"/>
    </row>
    <row r="1518" spans="21:21" s="2" customFormat="1" x14ac:dyDescent="0.2">
      <c r="U1518" s="165"/>
    </row>
    <row r="1519" spans="21:21" s="2" customFormat="1" x14ac:dyDescent="0.2">
      <c r="U1519" s="165"/>
    </row>
    <row r="1520" spans="21:21" s="2" customFormat="1" x14ac:dyDescent="0.2">
      <c r="U1520" s="165"/>
    </row>
    <row r="1521" spans="21:21" s="2" customFormat="1" x14ac:dyDescent="0.2">
      <c r="U1521" s="165"/>
    </row>
    <row r="1522" spans="21:21" s="2" customFormat="1" x14ac:dyDescent="0.2">
      <c r="U1522" s="165"/>
    </row>
    <row r="1523" spans="21:21" s="2" customFormat="1" x14ac:dyDescent="0.2">
      <c r="U1523" s="165"/>
    </row>
    <row r="1524" spans="21:21" s="2" customFormat="1" x14ac:dyDescent="0.2">
      <c r="U1524" s="165"/>
    </row>
    <row r="1525" spans="21:21" s="2" customFormat="1" x14ac:dyDescent="0.2">
      <c r="U1525" s="165"/>
    </row>
    <row r="1526" spans="21:21" s="2" customFormat="1" x14ac:dyDescent="0.2">
      <c r="U1526" s="165"/>
    </row>
    <row r="1527" spans="21:21" s="2" customFormat="1" x14ac:dyDescent="0.2">
      <c r="U1527" s="165"/>
    </row>
    <row r="1528" spans="21:21" s="2" customFormat="1" x14ac:dyDescent="0.2">
      <c r="U1528" s="165"/>
    </row>
    <row r="1529" spans="21:21" s="2" customFormat="1" x14ac:dyDescent="0.2">
      <c r="U1529" s="165"/>
    </row>
    <row r="1530" spans="21:21" s="2" customFormat="1" x14ac:dyDescent="0.2">
      <c r="U1530" s="165"/>
    </row>
    <row r="1531" spans="21:21" s="2" customFormat="1" x14ac:dyDescent="0.2">
      <c r="U1531" s="165"/>
    </row>
    <row r="1532" spans="21:21" s="2" customFormat="1" x14ac:dyDescent="0.2">
      <c r="U1532" s="165"/>
    </row>
    <row r="1533" spans="21:21" s="2" customFormat="1" x14ac:dyDescent="0.2">
      <c r="U1533" s="165"/>
    </row>
    <row r="1534" spans="21:21" s="2" customFormat="1" x14ac:dyDescent="0.2">
      <c r="U1534" s="165"/>
    </row>
    <row r="1535" spans="21:21" s="2" customFormat="1" x14ac:dyDescent="0.2">
      <c r="U1535" s="165"/>
    </row>
    <row r="1536" spans="21:21" s="2" customFormat="1" x14ac:dyDescent="0.2">
      <c r="U1536" s="165"/>
    </row>
    <row r="1537" spans="21:21" s="2" customFormat="1" x14ac:dyDescent="0.2">
      <c r="U1537" s="165"/>
    </row>
    <row r="1538" spans="21:21" s="2" customFormat="1" x14ac:dyDescent="0.2">
      <c r="U1538" s="165"/>
    </row>
    <row r="1539" spans="21:21" s="2" customFormat="1" x14ac:dyDescent="0.2">
      <c r="U1539" s="165"/>
    </row>
    <row r="1540" spans="21:21" s="2" customFormat="1" x14ac:dyDescent="0.2">
      <c r="U1540" s="165"/>
    </row>
    <row r="1541" spans="21:21" s="2" customFormat="1" x14ac:dyDescent="0.2">
      <c r="U1541" s="165"/>
    </row>
    <row r="1542" spans="21:21" s="2" customFormat="1" x14ac:dyDescent="0.2">
      <c r="U1542" s="165"/>
    </row>
    <row r="1543" spans="21:21" s="2" customFormat="1" x14ac:dyDescent="0.2">
      <c r="U1543" s="165"/>
    </row>
    <row r="1544" spans="21:21" s="2" customFormat="1" x14ac:dyDescent="0.2">
      <c r="U1544" s="165"/>
    </row>
    <row r="1545" spans="21:21" s="2" customFormat="1" x14ac:dyDescent="0.2">
      <c r="U1545" s="165"/>
    </row>
    <row r="1546" spans="21:21" s="2" customFormat="1" x14ac:dyDescent="0.2">
      <c r="U1546" s="165"/>
    </row>
    <row r="1547" spans="21:21" s="2" customFormat="1" x14ac:dyDescent="0.2">
      <c r="U1547" s="165"/>
    </row>
    <row r="1548" spans="21:21" s="2" customFormat="1" x14ac:dyDescent="0.2">
      <c r="U1548" s="165"/>
    </row>
    <row r="1549" spans="21:21" s="2" customFormat="1" x14ac:dyDescent="0.2">
      <c r="U1549" s="165"/>
    </row>
    <row r="1550" spans="21:21" s="2" customFormat="1" x14ac:dyDescent="0.2">
      <c r="U1550" s="165"/>
    </row>
    <row r="1551" spans="21:21" s="2" customFormat="1" x14ac:dyDescent="0.2">
      <c r="U1551" s="165"/>
    </row>
    <row r="1552" spans="21:21" s="2" customFormat="1" x14ac:dyDescent="0.2">
      <c r="U1552" s="165"/>
    </row>
    <row r="1553" spans="21:21" s="2" customFormat="1" x14ac:dyDescent="0.2">
      <c r="U1553" s="165"/>
    </row>
    <row r="1554" spans="21:21" s="2" customFormat="1" x14ac:dyDescent="0.2">
      <c r="U1554" s="165"/>
    </row>
    <row r="1555" spans="21:21" s="2" customFormat="1" x14ac:dyDescent="0.2">
      <c r="U1555" s="165"/>
    </row>
    <row r="1556" spans="21:21" s="2" customFormat="1" x14ac:dyDescent="0.2">
      <c r="U1556" s="165"/>
    </row>
    <row r="1557" spans="21:21" s="2" customFormat="1" x14ac:dyDescent="0.2">
      <c r="U1557" s="165"/>
    </row>
    <row r="1558" spans="21:21" s="2" customFormat="1" x14ac:dyDescent="0.2">
      <c r="U1558" s="165"/>
    </row>
    <row r="1559" spans="21:21" s="2" customFormat="1" x14ac:dyDescent="0.2">
      <c r="U1559" s="165"/>
    </row>
    <row r="1560" spans="21:21" s="2" customFormat="1" x14ac:dyDescent="0.2">
      <c r="U1560" s="165"/>
    </row>
    <row r="1561" spans="21:21" s="2" customFormat="1" x14ac:dyDescent="0.2">
      <c r="U1561" s="165"/>
    </row>
    <row r="1562" spans="21:21" s="2" customFormat="1" x14ac:dyDescent="0.2">
      <c r="U1562" s="165"/>
    </row>
    <row r="1563" spans="21:21" s="2" customFormat="1" x14ac:dyDescent="0.2">
      <c r="U1563" s="165"/>
    </row>
    <row r="1564" spans="21:21" s="2" customFormat="1" x14ac:dyDescent="0.2">
      <c r="U1564" s="165"/>
    </row>
    <row r="1565" spans="21:21" s="2" customFormat="1" x14ac:dyDescent="0.2">
      <c r="U1565" s="165"/>
    </row>
    <row r="1566" spans="21:21" s="2" customFormat="1" x14ac:dyDescent="0.2">
      <c r="U1566" s="165"/>
    </row>
    <row r="1567" spans="21:21" s="2" customFormat="1" x14ac:dyDescent="0.2">
      <c r="U1567" s="165"/>
    </row>
    <row r="1568" spans="21:21" s="2" customFormat="1" x14ac:dyDescent="0.2">
      <c r="U1568" s="165"/>
    </row>
    <row r="1569" spans="21:21" s="2" customFormat="1" x14ac:dyDescent="0.2">
      <c r="U1569" s="165"/>
    </row>
    <row r="1570" spans="21:21" s="2" customFormat="1" x14ac:dyDescent="0.2">
      <c r="U1570" s="165"/>
    </row>
    <row r="1571" spans="21:21" s="2" customFormat="1" x14ac:dyDescent="0.2">
      <c r="U1571" s="165"/>
    </row>
    <row r="1572" spans="21:21" s="2" customFormat="1" x14ac:dyDescent="0.2">
      <c r="U1572" s="165"/>
    </row>
    <row r="1573" spans="21:21" s="2" customFormat="1" x14ac:dyDescent="0.2">
      <c r="U1573" s="165"/>
    </row>
    <row r="1574" spans="21:21" s="2" customFormat="1" x14ac:dyDescent="0.2">
      <c r="U1574" s="165"/>
    </row>
    <row r="1575" spans="21:21" s="2" customFormat="1" x14ac:dyDescent="0.2">
      <c r="U1575" s="165"/>
    </row>
    <row r="1576" spans="21:21" s="2" customFormat="1" x14ac:dyDescent="0.2">
      <c r="U1576" s="165"/>
    </row>
    <row r="1577" spans="21:21" s="2" customFormat="1" x14ac:dyDescent="0.2">
      <c r="U1577" s="165"/>
    </row>
    <row r="1578" spans="21:21" s="2" customFormat="1" x14ac:dyDescent="0.2">
      <c r="U1578" s="165"/>
    </row>
    <row r="1579" spans="21:21" s="2" customFormat="1" x14ac:dyDescent="0.2">
      <c r="U1579" s="165"/>
    </row>
    <row r="1580" spans="21:21" s="2" customFormat="1" x14ac:dyDescent="0.2">
      <c r="U1580" s="165"/>
    </row>
    <row r="1581" spans="21:21" s="2" customFormat="1" x14ac:dyDescent="0.2">
      <c r="U1581" s="165"/>
    </row>
    <row r="1582" spans="21:21" s="2" customFormat="1" x14ac:dyDescent="0.2">
      <c r="U1582" s="165"/>
    </row>
    <row r="1583" spans="21:21" s="2" customFormat="1" x14ac:dyDescent="0.2">
      <c r="U1583" s="165"/>
    </row>
    <row r="1584" spans="21:21" s="2" customFormat="1" x14ac:dyDescent="0.2">
      <c r="U1584" s="165"/>
    </row>
    <row r="1585" spans="21:21" s="2" customFormat="1" x14ac:dyDescent="0.2">
      <c r="U1585" s="165"/>
    </row>
    <row r="1586" spans="21:21" s="2" customFormat="1" x14ac:dyDescent="0.2">
      <c r="U1586" s="165"/>
    </row>
    <row r="1587" spans="21:21" s="2" customFormat="1" x14ac:dyDescent="0.2">
      <c r="U1587" s="165"/>
    </row>
    <row r="1588" spans="21:21" s="2" customFormat="1" x14ac:dyDescent="0.2">
      <c r="U1588" s="165"/>
    </row>
    <row r="1589" spans="21:21" s="2" customFormat="1" x14ac:dyDescent="0.2">
      <c r="U1589" s="165"/>
    </row>
    <row r="1590" spans="21:21" s="2" customFormat="1" x14ac:dyDescent="0.2">
      <c r="U1590" s="165"/>
    </row>
    <row r="1591" spans="21:21" s="2" customFormat="1" x14ac:dyDescent="0.2">
      <c r="U1591" s="165"/>
    </row>
    <row r="1592" spans="21:21" s="2" customFormat="1" x14ac:dyDescent="0.2">
      <c r="U1592" s="165"/>
    </row>
    <row r="1593" spans="21:21" s="2" customFormat="1" x14ac:dyDescent="0.2">
      <c r="U1593" s="165"/>
    </row>
    <row r="1594" spans="21:21" s="2" customFormat="1" x14ac:dyDescent="0.2">
      <c r="U1594" s="165"/>
    </row>
    <row r="1595" spans="21:21" s="2" customFormat="1" x14ac:dyDescent="0.2">
      <c r="U1595" s="165"/>
    </row>
    <row r="1596" spans="21:21" s="2" customFormat="1" x14ac:dyDescent="0.2">
      <c r="U1596" s="165"/>
    </row>
    <row r="1597" spans="21:21" s="2" customFormat="1" x14ac:dyDescent="0.2">
      <c r="U1597" s="165"/>
    </row>
    <row r="1598" spans="21:21" s="2" customFormat="1" x14ac:dyDescent="0.2">
      <c r="U1598" s="165"/>
    </row>
    <row r="1599" spans="21:21" s="2" customFormat="1" x14ac:dyDescent="0.2">
      <c r="U1599" s="165"/>
    </row>
    <row r="1600" spans="21:21" s="2" customFormat="1" x14ac:dyDescent="0.2">
      <c r="U1600" s="165"/>
    </row>
    <row r="1601" spans="21:21" s="2" customFormat="1" x14ac:dyDescent="0.2">
      <c r="U1601" s="165"/>
    </row>
    <row r="1602" spans="21:21" s="2" customFormat="1" x14ac:dyDescent="0.2">
      <c r="U1602" s="165"/>
    </row>
    <row r="1603" spans="21:21" s="2" customFormat="1" x14ac:dyDescent="0.2">
      <c r="U1603" s="165"/>
    </row>
    <row r="1604" spans="21:21" s="2" customFormat="1" x14ac:dyDescent="0.2">
      <c r="U1604" s="165"/>
    </row>
    <row r="1605" spans="21:21" s="2" customFormat="1" x14ac:dyDescent="0.2">
      <c r="U1605" s="165"/>
    </row>
    <row r="1606" spans="21:21" s="2" customFormat="1" x14ac:dyDescent="0.2">
      <c r="U1606" s="165"/>
    </row>
    <row r="1607" spans="21:21" s="2" customFormat="1" x14ac:dyDescent="0.2">
      <c r="U1607" s="165"/>
    </row>
    <row r="1608" spans="21:21" s="2" customFormat="1" x14ac:dyDescent="0.2">
      <c r="U1608" s="165"/>
    </row>
    <row r="1609" spans="21:21" s="2" customFormat="1" x14ac:dyDescent="0.2">
      <c r="U1609" s="165"/>
    </row>
    <row r="1610" spans="21:21" s="2" customFormat="1" x14ac:dyDescent="0.2">
      <c r="U1610" s="165"/>
    </row>
    <row r="1611" spans="21:21" s="2" customFormat="1" x14ac:dyDescent="0.2">
      <c r="U1611" s="165"/>
    </row>
    <row r="1612" spans="21:21" s="2" customFormat="1" x14ac:dyDescent="0.2">
      <c r="U1612" s="165"/>
    </row>
    <row r="1613" spans="21:21" s="2" customFormat="1" x14ac:dyDescent="0.2">
      <c r="U1613" s="165"/>
    </row>
    <row r="1614" spans="21:21" s="2" customFormat="1" x14ac:dyDescent="0.2">
      <c r="U1614" s="165"/>
    </row>
    <row r="1615" spans="21:21" s="2" customFormat="1" x14ac:dyDescent="0.2">
      <c r="U1615" s="165"/>
    </row>
    <row r="1616" spans="21:21" s="2" customFormat="1" x14ac:dyDescent="0.2">
      <c r="U1616" s="165"/>
    </row>
    <row r="1617" spans="21:21" s="2" customFormat="1" x14ac:dyDescent="0.2">
      <c r="U1617" s="165"/>
    </row>
    <row r="1618" spans="21:21" s="2" customFormat="1" x14ac:dyDescent="0.2">
      <c r="U1618" s="165"/>
    </row>
    <row r="1619" spans="21:21" s="2" customFormat="1" x14ac:dyDescent="0.2">
      <c r="U1619" s="165"/>
    </row>
    <row r="1620" spans="21:21" s="2" customFormat="1" x14ac:dyDescent="0.2">
      <c r="U1620" s="165"/>
    </row>
    <row r="1621" spans="21:21" s="2" customFormat="1" x14ac:dyDescent="0.2">
      <c r="U1621" s="165"/>
    </row>
    <row r="1622" spans="21:21" s="2" customFormat="1" x14ac:dyDescent="0.2">
      <c r="U1622" s="165"/>
    </row>
    <row r="1623" spans="21:21" s="2" customFormat="1" x14ac:dyDescent="0.2">
      <c r="U1623" s="165"/>
    </row>
    <row r="1624" spans="21:21" s="2" customFormat="1" x14ac:dyDescent="0.2">
      <c r="U1624" s="165"/>
    </row>
    <row r="1625" spans="21:21" s="2" customFormat="1" x14ac:dyDescent="0.2">
      <c r="U1625" s="165"/>
    </row>
    <row r="1626" spans="21:21" s="2" customFormat="1" x14ac:dyDescent="0.2">
      <c r="U1626" s="165"/>
    </row>
    <row r="1627" spans="21:21" s="2" customFormat="1" x14ac:dyDescent="0.2">
      <c r="U1627" s="165"/>
    </row>
    <row r="1628" spans="21:21" s="2" customFormat="1" x14ac:dyDescent="0.2">
      <c r="U1628" s="165"/>
    </row>
    <row r="1629" spans="21:21" s="2" customFormat="1" x14ac:dyDescent="0.2">
      <c r="U1629" s="165"/>
    </row>
    <row r="1630" spans="21:21" s="2" customFormat="1" x14ac:dyDescent="0.2">
      <c r="U1630" s="165"/>
    </row>
    <row r="1631" spans="21:21" s="2" customFormat="1" x14ac:dyDescent="0.2">
      <c r="U1631" s="165"/>
    </row>
    <row r="1632" spans="21:21" s="2" customFormat="1" x14ac:dyDescent="0.2">
      <c r="U1632" s="165"/>
    </row>
    <row r="1633" spans="21:21" s="2" customFormat="1" x14ac:dyDescent="0.2">
      <c r="U1633" s="165"/>
    </row>
    <row r="1634" spans="21:21" s="2" customFormat="1" x14ac:dyDescent="0.2">
      <c r="U1634" s="165"/>
    </row>
    <row r="1635" spans="21:21" s="2" customFormat="1" x14ac:dyDescent="0.2">
      <c r="U1635" s="165"/>
    </row>
    <row r="1636" spans="21:21" s="2" customFormat="1" x14ac:dyDescent="0.2">
      <c r="U1636" s="165"/>
    </row>
    <row r="1637" spans="21:21" s="2" customFormat="1" x14ac:dyDescent="0.2">
      <c r="U1637" s="165"/>
    </row>
    <row r="1638" spans="21:21" s="2" customFormat="1" x14ac:dyDescent="0.2">
      <c r="U1638" s="165"/>
    </row>
    <row r="1639" spans="21:21" s="2" customFormat="1" x14ac:dyDescent="0.2">
      <c r="U1639" s="165"/>
    </row>
    <row r="1640" spans="21:21" s="2" customFormat="1" x14ac:dyDescent="0.2">
      <c r="U1640" s="165"/>
    </row>
    <row r="1641" spans="21:21" s="2" customFormat="1" x14ac:dyDescent="0.2">
      <c r="U1641" s="165"/>
    </row>
    <row r="1642" spans="21:21" s="2" customFormat="1" x14ac:dyDescent="0.2">
      <c r="U1642" s="165"/>
    </row>
    <row r="1643" spans="21:21" s="2" customFormat="1" x14ac:dyDescent="0.2">
      <c r="U1643" s="165"/>
    </row>
    <row r="1644" spans="21:21" s="2" customFormat="1" x14ac:dyDescent="0.2">
      <c r="U1644" s="165"/>
    </row>
    <row r="1645" spans="21:21" s="2" customFormat="1" x14ac:dyDescent="0.2">
      <c r="U1645" s="165"/>
    </row>
    <row r="1646" spans="21:21" s="2" customFormat="1" x14ac:dyDescent="0.2">
      <c r="U1646" s="165"/>
    </row>
    <row r="1647" spans="21:21" s="2" customFormat="1" x14ac:dyDescent="0.2">
      <c r="U1647" s="165"/>
    </row>
    <row r="1648" spans="21:21" s="2" customFormat="1" x14ac:dyDescent="0.2">
      <c r="U1648" s="165"/>
    </row>
    <row r="1649" spans="21:21" s="2" customFormat="1" x14ac:dyDescent="0.2">
      <c r="U1649" s="165"/>
    </row>
    <row r="1650" spans="21:21" s="2" customFormat="1" x14ac:dyDescent="0.2">
      <c r="U1650" s="165"/>
    </row>
    <row r="1651" spans="21:21" s="2" customFormat="1" x14ac:dyDescent="0.2">
      <c r="U1651" s="165"/>
    </row>
    <row r="1652" spans="21:21" s="2" customFormat="1" x14ac:dyDescent="0.2">
      <c r="U1652" s="165"/>
    </row>
    <row r="1653" spans="21:21" s="2" customFormat="1" x14ac:dyDescent="0.2">
      <c r="U1653" s="165"/>
    </row>
    <row r="1654" spans="21:21" s="2" customFormat="1" x14ac:dyDescent="0.2">
      <c r="U1654" s="165"/>
    </row>
    <row r="1655" spans="21:21" s="2" customFormat="1" x14ac:dyDescent="0.2">
      <c r="U1655" s="165"/>
    </row>
    <row r="1656" spans="21:21" s="2" customFormat="1" x14ac:dyDescent="0.2">
      <c r="U1656" s="165"/>
    </row>
    <row r="1657" spans="21:21" s="2" customFormat="1" x14ac:dyDescent="0.2">
      <c r="U1657" s="165"/>
    </row>
    <row r="1658" spans="21:21" s="2" customFormat="1" x14ac:dyDescent="0.2">
      <c r="U1658" s="165"/>
    </row>
    <row r="1659" spans="21:21" s="2" customFormat="1" x14ac:dyDescent="0.2">
      <c r="U1659" s="165"/>
    </row>
    <row r="1660" spans="21:21" s="2" customFormat="1" x14ac:dyDescent="0.2">
      <c r="U1660" s="165"/>
    </row>
    <row r="1661" spans="21:21" s="2" customFormat="1" x14ac:dyDescent="0.2">
      <c r="U1661" s="165"/>
    </row>
    <row r="1662" spans="21:21" s="2" customFormat="1" x14ac:dyDescent="0.2">
      <c r="U1662" s="165"/>
    </row>
    <row r="1663" spans="21:21" s="2" customFormat="1" x14ac:dyDescent="0.2">
      <c r="U1663" s="165"/>
    </row>
    <row r="1664" spans="21:21" s="2" customFormat="1" x14ac:dyDescent="0.2">
      <c r="U1664" s="165"/>
    </row>
    <row r="1665" spans="21:21" s="2" customFormat="1" x14ac:dyDescent="0.2">
      <c r="U1665" s="165"/>
    </row>
    <row r="1666" spans="21:21" s="2" customFormat="1" x14ac:dyDescent="0.2">
      <c r="U1666" s="165"/>
    </row>
    <row r="1667" spans="21:21" s="2" customFormat="1" x14ac:dyDescent="0.2">
      <c r="U1667" s="165"/>
    </row>
    <row r="1668" spans="21:21" s="2" customFormat="1" x14ac:dyDescent="0.2">
      <c r="U1668" s="165"/>
    </row>
    <row r="1669" spans="21:21" s="2" customFormat="1" x14ac:dyDescent="0.2">
      <c r="U1669" s="165"/>
    </row>
    <row r="1670" spans="21:21" s="2" customFormat="1" x14ac:dyDescent="0.2">
      <c r="U1670" s="165"/>
    </row>
    <row r="1671" spans="21:21" s="2" customFormat="1" x14ac:dyDescent="0.2">
      <c r="U1671" s="165"/>
    </row>
    <row r="1672" spans="21:21" s="2" customFormat="1" x14ac:dyDescent="0.2">
      <c r="U1672" s="165"/>
    </row>
    <row r="1673" spans="21:21" s="2" customFormat="1" x14ac:dyDescent="0.2">
      <c r="U1673" s="165"/>
    </row>
    <row r="1674" spans="21:21" s="2" customFormat="1" x14ac:dyDescent="0.2">
      <c r="U1674" s="165"/>
    </row>
    <row r="1675" spans="21:21" s="2" customFormat="1" x14ac:dyDescent="0.2">
      <c r="U1675" s="165"/>
    </row>
    <row r="1676" spans="21:21" s="2" customFormat="1" x14ac:dyDescent="0.2">
      <c r="U1676" s="165"/>
    </row>
    <row r="1677" spans="21:21" s="2" customFormat="1" x14ac:dyDescent="0.2">
      <c r="U1677" s="165"/>
    </row>
    <row r="1678" spans="21:21" s="2" customFormat="1" x14ac:dyDescent="0.2">
      <c r="U1678" s="165"/>
    </row>
    <row r="1679" spans="21:21" s="2" customFormat="1" x14ac:dyDescent="0.2">
      <c r="U1679" s="165"/>
    </row>
    <row r="1680" spans="21:21" s="2" customFormat="1" x14ac:dyDescent="0.2">
      <c r="U1680" s="165"/>
    </row>
    <row r="1681" spans="21:21" s="2" customFormat="1" x14ac:dyDescent="0.2">
      <c r="U1681" s="165"/>
    </row>
    <row r="1682" spans="21:21" s="2" customFormat="1" x14ac:dyDescent="0.2">
      <c r="U1682" s="165"/>
    </row>
    <row r="1683" spans="21:21" s="2" customFormat="1" x14ac:dyDescent="0.2">
      <c r="U1683" s="165"/>
    </row>
    <row r="1684" spans="21:21" s="2" customFormat="1" x14ac:dyDescent="0.2">
      <c r="U1684" s="165"/>
    </row>
    <row r="1685" spans="21:21" s="2" customFormat="1" x14ac:dyDescent="0.2">
      <c r="U1685" s="165"/>
    </row>
    <row r="1686" spans="21:21" s="2" customFormat="1" x14ac:dyDescent="0.2">
      <c r="U1686" s="165"/>
    </row>
    <row r="1687" spans="21:21" s="2" customFormat="1" x14ac:dyDescent="0.2">
      <c r="U1687" s="165"/>
    </row>
    <row r="1688" spans="21:21" s="2" customFormat="1" x14ac:dyDescent="0.2">
      <c r="U1688" s="165"/>
    </row>
    <row r="1689" spans="21:21" s="2" customFormat="1" x14ac:dyDescent="0.2">
      <c r="U1689" s="165"/>
    </row>
    <row r="1690" spans="21:21" s="2" customFormat="1" x14ac:dyDescent="0.2">
      <c r="U1690" s="165"/>
    </row>
    <row r="1691" spans="21:21" s="2" customFormat="1" x14ac:dyDescent="0.2">
      <c r="U1691" s="165"/>
    </row>
    <row r="1692" spans="21:21" s="2" customFormat="1" x14ac:dyDescent="0.2">
      <c r="U1692" s="165"/>
    </row>
    <row r="1693" spans="21:21" s="2" customFormat="1" x14ac:dyDescent="0.2">
      <c r="U1693" s="165"/>
    </row>
    <row r="1694" spans="21:21" s="2" customFormat="1" x14ac:dyDescent="0.2">
      <c r="U1694" s="165"/>
    </row>
    <row r="1695" spans="21:21" s="2" customFormat="1" x14ac:dyDescent="0.2">
      <c r="U1695" s="165"/>
    </row>
    <row r="1696" spans="21:21" s="2" customFormat="1" x14ac:dyDescent="0.2">
      <c r="U1696" s="165"/>
    </row>
    <row r="1697" spans="21:21" s="2" customFormat="1" x14ac:dyDescent="0.2">
      <c r="U1697" s="165"/>
    </row>
    <row r="1698" spans="21:21" s="2" customFormat="1" x14ac:dyDescent="0.2">
      <c r="U1698" s="165"/>
    </row>
    <row r="1699" spans="21:21" s="2" customFormat="1" x14ac:dyDescent="0.2">
      <c r="U1699" s="165"/>
    </row>
    <row r="1700" spans="21:21" s="2" customFormat="1" x14ac:dyDescent="0.2">
      <c r="U1700" s="165"/>
    </row>
    <row r="1701" spans="21:21" s="2" customFormat="1" x14ac:dyDescent="0.2">
      <c r="U1701" s="165"/>
    </row>
    <row r="1702" spans="21:21" s="2" customFormat="1" x14ac:dyDescent="0.2">
      <c r="U1702" s="165"/>
    </row>
    <row r="1703" spans="21:21" s="2" customFormat="1" x14ac:dyDescent="0.2">
      <c r="U1703" s="165"/>
    </row>
    <row r="1704" spans="21:21" s="2" customFormat="1" x14ac:dyDescent="0.2">
      <c r="U1704" s="165"/>
    </row>
    <row r="1705" spans="21:21" s="2" customFormat="1" x14ac:dyDescent="0.2">
      <c r="U1705" s="165"/>
    </row>
    <row r="1706" spans="21:21" s="2" customFormat="1" x14ac:dyDescent="0.2">
      <c r="U1706" s="165"/>
    </row>
    <row r="1707" spans="21:21" s="2" customFormat="1" x14ac:dyDescent="0.2">
      <c r="U1707" s="165"/>
    </row>
    <row r="1708" spans="21:21" s="2" customFormat="1" x14ac:dyDescent="0.2">
      <c r="U1708" s="165"/>
    </row>
    <row r="1709" spans="21:21" s="2" customFormat="1" x14ac:dyDescent="0.2">
      <c r="U1709" s="165"/>
    </row>
    <row r="1710" spans="21:21" s="2" customFormat="1" x14ac:dyDescent="0.2">
      <c r="U1710" s="165"/>
    </row>
    <row r="1711" spans="21:21" s="2" customFormat="1" x14ac:dyDescent="0.2">
      <c r="U1711" s="165"/>
    </row>
    <row r="1712" spans="21:21" s="2" customFormat="1" x14ac:dyDescent="0.2">
      <c r="U1712" s="165"/>
    </row>
    <row r="1713" spans="21:21" s="2" customFormat="1" x14ac:dyDescent="0.2">
      <c r="U1713" s="165"/>
    </row>
    <row r="1714" spans="21:21" s="2" customFormat="1" x14ac:dyDescent="0.2">
      <c r="U1714" s="165"/>
    </row>
    <row r="1715" spans="21:21" s="2" customFormat="1" x14ac:dyDescent="0.2">
      <c r="U1715" s="165"/>
    </row>
    <row r="1716" spans="21:21" s="2" customFormat="1" x14ac:dyDescent="0.2">
      <c r="U1716" s="165"/>
    </row>
    <row r="1717" spans="21:21" s="2" customFormat="1" x14ac:dyDescent="0.2">
      <c r="U1717" s="165"/>
    </row>
    <row r="1718" spans="21:21" s="2" customFormat="1" x14ac:dyDescent="0.2">
      <c r="U1718" s="165"/>
    </row>
    <row r="1719" spans="21:21" s="2" customFormat="1" x14ac:dyDescent="0.2">
      <c r="U1719" s="165"/>
    </row>
    <row r="1720" spans="21:21" s="2" customFormat="1" x14ac:dyDescent="0.2">
      <c r="U1720" s="165"/>
    </row>
    <row r="1721" spans="21:21" s="2" customFormat="1" x14ac:dyDescent="0.2">
      <c r="U1721" s="165"/>
    </row>
    <row r="1722" spans="21:21" s="2" customFormat="1" x14ac:dyDescent="0.2">
      <c r="U1722" s="165"/>
    </row>
    <row r="1723" spans="21:21" s="2" customFormat="1" x14ac:dyDescent="0.2">
      <c r="U1723" s="165"/>
    </row>
    <row r="1724" spans="21:21" s="2" customFormat="1" x14ac:dyDescent="0.2">
      <c r="U1724" s="165"/>
    </row>
    <row r="1725" spans="21:21" s="2" customFormat="1" x14ac:dyDescent="0.2">
      <c r="U1725" s="165"/>
    </row>
    <row r="1726" spans="21:21" s="2" customFormat="1" x14ac:dyDescent="0.2">
      <c r="U1726" s="165"/>
    </row>
    <row r="1727" spans="21:21" s="2" customFormat="1" x14ac:dyDescent="0.2">
      <c r="U1727" s="165"/>
    </row>
    <row r="1728" spans="21:21" s="2" customFormat="1" x14ac:dyDescent="0.2">
      <c r="U1728" s="165"/>
    </row>
    <row r="1729" spans="21:21" s="2" customFormat="1" x14ac:dyDescent="0.2">
      <c r="U1729" s="165"/>
    </row>
    <row r="1730" spans="21:21" s="2" customFormat="1" x14ac:dyDescent="0.2">
      <c r="U1730" s="165"/>
    </row>
    <row r="1731" spans="21:21" s="2" customFormat="1" x14ac:dyDescent="0.2">
      <c r="U1731" s="165"/>
    </row>
    <row r="1732" spans="21:21" s="2" customFormat="1" x14ac:dyDescent="0.2">
      <c r="U1732" s="165"/>
    </row>
    <row r="1733" spans="21:21" s="2" customFormat="1" x14ac:dyDescent="0.2">
      <c r="U1733" s="165"/>
    </row>
    <row r="1734" spans="21:21" s="2" customFormat="1" x14ac:dyDescent="0.2">
      <c r="U1734" s="165"/>
    </row>
    <row r="1735" spans="21:21" s="2" customFormat="1" x14ac:dyDescent="0.2">
      <c r="U1735" s="165"/>
    </row>
    <row r="1736" spans="21:21" s="2" customFormat="1" x14ac:dyDescent="0.2">
      <c r="U1736" s="165"/>
    </row>
    <row r="1737" spans="21:21" s="2" customFormat="1" x14ac:dyDescent="0.2">
      <c r="U1737" s="165"/>
    </row>
    <row r="1738" spans="21:21" s="2" customFormat="1" x14ac:dyDescent="0.2">
      <c r="U1738" s="165"/>
    </row>
    <row r="1739" spans="21:21" s="2" customFormat="1" x14ac:dyDescent="0.2">
      <c r="U1739" s="165"/>
    </row>
    <row r="1740" spans="21:21" s="2" customFormat="1" x14ac:dyDescent="0.2">
      <c r="U1740" s="165"/>
    </row>
    <row r="1741" spans="21:21" s="2" customFormat="1" x14ac:dyDescent="0.2">
      <c r="U1741" s="165"/>
    </row>
    <row r="1742" spans="21:21" s="2" customFormat="1" x14ac:dyDescent="0.2">
      <c r="U1742" s="165"/>
    </row>
    <row r="1743" spans="21:21" s="2" customFormat="1" x14ac:dyDescent="0.2">
      <c r="U1743" s="165"/>
    </row>
    <row r="1744" spans="21:21" s="2" customFormat="1" x14ac:dyDescent="0.2">
      <c r="U1744" s="165"/>
    </row>
    <row r="1745" spans="21:21" s="2" customFormat="1" x14ac:dyDescent="0.2">
      <c r="U1745" s="165"/>
    </row>
    <row r="1746" spans="21:21" s="2" customFormat="1" x14ac:dyDescent="0.2">
      <c r="U1746" s="165"/>
    </row>
    <row r="1747" spans="21:21" s="2" customFormat="1" x14ac:dyDescent="0.2">
      <c r="U1747" s="165"/>
    </row>
    <row r="1748" spans="21:21" s="2" customFormat="1" x14ac:dyDescent="0.2">
      <c r="U1748" s="165"/>
    </row>
    <row r="1749" spans="21:21" s="2" customFormat="1" x14ac:dyDescent="0.2">
      <c r="U1749" s="165"/>
    </row>
    <row r="1750" spans="21:21" s="2" customFormat="1" x14ac:dyDescent="0.2">
      <c r="U1750" s="165"/>
    </row>
    <row r="1751" spans="21:21" s="2" customFormat="1" x14ac:dyDescent="0.2">
      <c r="U1751" s="165"/>
    </row>
    <row r="1752" spans="21:21" s="2" customFormat="1" x14ac:dyDescent="0.2">
      <c r="U1752" s="165"/>
    </row>
    <row r="1753" spans="21:21" s="2" customFormat="1" x14ac:dyDescent="0.2">
      <c r="U1753" s="165"/>
    </row>
    <row r="1754" spans="21:21" s="2" customFormat="1" x14ac:dyDescent="0.2">
      <c r="U1754" s="165"/>
    </row>
    <row r="1755" spans="21:21" s="2" customFormat="1" x14ac:dyDescent="0.2">
      <c r="U1755" s="165"/>
    </row>
    <row r="1756" spans="21:21" s="2" customFormat="1" x14ac:dyDescent="0.2">
      <c r="U1756" s="165"/>
    </row>
    <row r="1757" spans="21:21" s="2" customFormat="1" x14ac:dyDescent="0.2">
      <c r="U1757" s="165"/>
    </row>
    <row r="1758" spans="21:21" s="2" customFormat="1" x14ac:dyDescent="0.2">
      <c r="U1758" s="165"/>
    </row>
    <row r="1759" spans="21:21" s="2" customFormat="1" x14ac:dyDescent="0.2">
      <c r="U1759" s="165"/>
    </row>
    <row r="1760" spans="21:21" s="2" customFormat="1" x14ac:dyDescent="0.2">
      <c r="U1760" s="165"/>
    </row>
    <row r="1761" spans="21:21" s="2" customFormat="1" x14ac:dyDescent="0.2">
      <c r="U1761" s="165"/>
    </row>
    <row r="1762" spans="21:21" s="2" customFormat="1" x14ac:dyDescent="0.2">
      <c r="U1762" s="165"/>
    </row>
    <row r="1763" spans="21:21" s="2" customFormat="1" x14ac:dyDescent="0.2">
      <c r="U1763" s="165"/>
    </row>
    <row r="1764" spans="21:21" s="2" customFormat="1" x14ac:dyDescent="0.2">
      <c r="U1764" s="165"/>
    </row>
    <row r="1765" spans="21:21" s="2" customFormat="1" x14ac:dyDescent="0.2">
      <c r="U1765" s="165"/>
    </row>
    <row r="1766" spans="21:21" s="2" customFormat="1" x14ac:dyDescent="0.2">
      <c r="U1766" s="165"/>
    </row>
    <row r="1767" spans="21:21" s="2" customFormat="1" x14ac:dyDescent="0.2">
      <c r="U1767" s="165"/>
    </row>
    <row r="1768" spans="21:21" s="2" customFormat="1" x14ac:dyDescent="0.2">
      <c r="U1768" s="165"/>
    </row>
    <row r="1769" spans="21:21" s="2" customFormat="1" x14ac:dyDescent="0.2">
      <c r="U1769" s="165"/>
    </row>
    <row r="1770" spans="21:21" s="2" customFormat="1" x14ac:dyDescent="0.2">
      <c r="U1770" s="165"/>
    </row>
    <row r="1771" spans="21:21" s="2" customFormat="1" x14ac:dyDescent="0.2">
      <c r="U1771" s="165"/>
    </row>
    <row r="1772" spans="21:21" s="2" customFormat="1" x14ac:dyDescent="0.2">
      <c r="U1772" s="165"/>
    </row>
    <row r="1773" spans="21:21" s="2" customFormat="1" x14ac:dyDescent="0.2">
      <c r="U1773" s="165"/>
    </row>
    <row r="1774" spans="21:21" s="2" customFormat="1" x14ac:dyDescent="0.2">
      <c r="U1774" s="165"/>
    </row>
    <row r="1775" spans="21:21" s="2" customFormat="1" x14ac:dyDescent="0.2">
      <c r="U1775" s="165"/>
    </row>
    <row r="1776" spans="21:21" s="2" customFormat="1" x14ac:dyDescent="0.2">
      <c r="U1776" s="165"/>
    </row>
    <row r="1777" spans="21:21" s="2" customFormat="1" x14ac:dyDescent="0.2">
      <c r="U1777" s="165"/>
    </row>
    <row r="1778" spans="21:21" s="2" customFormat="1" x14ac:dyDescent="0.2">
      <c r="U1778" s="165"/>
    </row>
    <row r="1779" spans="21:21" s="2" customFormat="1" x14ac:dyDescent="0.2">
      <c r="U1779" s="165"/>
    </row>
    <row r="1780" spans="21:21" s="2" customFormat="1" x14ac:dyDescent="0.2">
      <c r="U1780" s="165"/>
    </row>
    <row r="1781" spans="21:21" s="2" customFormat="1" x14ac:dyDescent="0.2">
      <c r="U1781" s="165"/>
    </row>
    <row r="1782" spans="21:21" s="2" customFormat="1" x14ac:dyDescent="0.2">
      <c r="U1782" s="165"/>
    </row>
    <row r="1783" spans="21:21" s="2" customFormat="1" x14ac:dyDescent="0.2">
      <c r="U1783" s="165"/>
    </row>
    <row r="1784" spans="21:21" s="2" customFormat="1" x14ac:dyDescent="0.2">
      <c r="U1784" s="165"/>
    </row>
    <row r="1785" spans="21:21" s="2" customFormat="1" x14ac:dyDescent="0.2">
      <c r="U1785" s="165"/>
    </row>
    <row r="1786" spans="21:21" s="2" customFormat="1" x14ac:dyDescent="0.2">
      <c r="U1786" s="165"/>
    </row>
    <row r="1787" spans="21:21" s="2" customFormat="1" x14ac:dyDescent="0.2">
      <c r="U1787" s="165"/>
    </row>
    <row r="1788" spans="21:21" s="2" customFormat="1" x14ac:dyDescent="0.2">
      <c r="U1788" s="165"/>
    </row>
    <row r="1789" spans="21:21" s="2" customFormat="1" x14ac:dyDescent="0.2">
      <c r="U1789" s="165"/>
    </row>
    <row r="1790" spans="21:21" s="2" customFormat="1" x14ac:dyDescent="0.2">
      <c r="U1790" s="165"/>
    </row>
    <row r="1791" spans="21:21" s="2" customFormat="1" x14ac:dyDescent="0.2">
      <c r="U1791" s="165"/>
    </row>
    <row r="1792" spans="21:21" s="2" customFormat="1" x14ac:dyDescent="0.2">
      <c r="U1792" s="165"/>
    </row>
    <row r="1793" spans="21:21" s="2" customFormat="1" x14ac:dyDescent="0.2">
      <c r="U1793" s="165"/>
    </row>
    <row r="1794" spans="21:21" s="2" customFormat="1" x14ac:dyDescent="0.2">
      <c r="U1794" s="165"/>
    </row>
    <row r="1795" spans="21:21" s="2" customFormat="1" x14ac:dyDescent="0.2">
      <c r="U1795" s="165"/>
    </row>
    <row r="1796" spans="21:21" s="2" customFormat="1" x14ac:dyDescent="0.2">
      <c r="U1796" s="165"/>
    </row>
    <row r="1797" spans="21:21" s="2" customFormat="1" x14ac:dyDescent="0.2">
      <c r="U1797" s="165"/>
    </row>
    <row r="1798" spans="21:21" s="2" customFormat="1" x14ac:dyDescent="0.2">
      <c r="U1798" s="165"/>
    </row>
    <row r="1799" spans="21:21" s="2" customFormat="1" x14ac:dyDescent="0.2">
      <c r="U1799" s="165"/>
    </row>
    <row r="1800" spans="21:21" s="2" customFormat="1" x14ac:dyDescent="0.2">
      <c r="U1800" s="165"/>
    </row>
    <row r="1801" spans="21:21" s="2" customFormat="1" x14ac:dyDescent="0.2">
      <c r="U1801" s="165"/>
    </row>
    <row r="1802" spans="21:21" s="2" customFormat="1" x14ac:dyDescent="0.2">
      <c r="U1802" s="165"/>
    </row>
    <row r="1803" spans="21:21" s="2" customFormat="1" x14ac:dyDescent="0.2">
      <c r="U1803" s="165"/>
    </row>
    <row r="1804" spans="21:21" s="2" customFormat="1" x14ac:dyDescent="0.2">
      <c r="U1804" s="165"/>
    </row>
    <row r="1805" spans="21:21" s="2" customFormat="1" x14ac:dyDescent="0.2">
      <c r="U1805" s="165"/>
    </row>
    <row r="1806" spans="21:21" s="2" customFormat="1" x14ac:dyDescent="0.2">
      <c r="U1806" s="165"/>
    </row>
    <row r="1807" spans="21:21" s="2" customFormat="1" x14ac:dyDescent="0.2">
      <c r="U1807" s="165"/>
    </row>
    <row r="1808" spans="21:21" s="2" customFormat="1" x14ac:dyDescent="0.2">
      <c r="U1808" s="165"/>
    </row>
    <row r="1809" spans="21:21" s="2" customFormat="1" x14ac:dyDescent="0.2">
      <c r="U1809" s="165"/>
    </row>
    <row r="1810" spans="21:21" s="2" customFormat="1" x14ac:dyDescent="0.2">
      <c r="U1810" s="165"/>
    </row>
    <row r="1811" spans="21:21" s="2" customFormat="1" x14ac:dyDescent="0.2">
      <c r="U1811" s="165"/>
    </row>
    <row r="1812" spans="21:21" s="2" customFormat="1" x14ac:dyDescent="0.2">
      <c r="U1812" s="165"/>
    </row>
    <row r="1813" spans="21:21" s="2" customFormat="1" x14ac:dyDescent="0.2">
      <c r="U1813" s="165"/>
    </row>
    <row r="1814" spans="21:21" s="2" customFormat="1" x14ac:dyDescent="0.2">
      <c r="U1814" s="165"/>
    </row>
    <row r="1815" spans="21:21" s="2" customFormat="1" x14ac:dyDescent="0.2">
      <c r="U1815" s="165"/>
    </row>
    <row r="1816" spans="21:21" s="2" customFormat="1" x14ac:dyDescent="0.2">
      <c r="U1816" s="165"/>
    </row>
    <row r="1817" spans="21:21" s="2" customFormat="1" x14ac:dyDescent="0.2">
      <c r="U1817" s="165"/>
    </row>
    <row r="1818" spans="21:21" s="2" customFormat="1" x14ac:dyDescent="0.2">
      <c r="U1818" s="165"/>
    </row>
    <row r="1819" spans="21:21" s="2" customFormat="1" x14ac:dyDescent="0.2">
      <c r="U1819" s="165"/>
    </row>
    <row r="1820" spans="21:21" s="2" customFormat="1" x14ac:dyDescent="0.2">
      <c r="U1820" s="165"/>
    </row>
    <row r="1821" spans="21:21" s="2" customFormat="1" x14ac:dyDescent="0.2">
      <c r="U1821" s="165"/>
    </row>
    <row r="1822" spans="21:21" s="2" customFormat="1" x14ac:dyDescent="0.2">
      <c r="U1822" s="165"/>
    </row>
    <row r="1823" spans="21:21" s="2" customFormat="1" x14ac:dyDescent="0.2">
      <c r="U1823" s="165"/>
    </row>
    <row r="1824" spans="21:21" s="2" customFormat="1" x14ac:dyDescent="0.2">
      <c r="U1824" s="165"/>
    </row>
    <row r="1825" spans="21:21" s="2" customFormat="1" x14ac:dyDescent="0.2">
      <c r="U1825" s="165"/>
    </row>
    <row r="1826" spans="21:21" s="2" customFormat="1" x14ac:dyDescent="0.2">
      <c r="U1826" s="165"/>
    </row>
    <row r="1827" spans="21:21" s="2" customFormat="1" x14ac:dyDescent="0.2">
      <c r="U1827" s="165"/>
    </row>
    <row r="1828" spans="21:21" s="2" customFormat="1" x14ac:dyDescent="0.2">
      <c r="U1828" s="165"/>
    </row>
    <row r="1829" spans="21:21" s="2" customFormat="1" x14ac:dyDescent="0.2">
      <c r="U1829" s="165"/>
    </row>
    <row r="1830" spans="21:21" s="2" customFormat="1" x14ac:dyDescent="0.2">
      <c r="U1830" s="165"/>
    </row>
    <row r="1831" spans="21:21" s="2" customFormat="1" x14ac:dyDescent="0.2">
      <c r="U1831" s="165"/>
    </row>
    <row r="1832" spans="21:21" s="2" customFormat="1" x14ac:dyDescent="0.2">
      <c r="U1832" s="165"/>
    </row>
    <row r="1833" spans="21:21" s="2" customFormat="1" x14ac:dyDescent="0.2">
      <c r="U1833" s="165"/>
    </row>
    <row r="1834" spans="21:21" s="2" customFormat="1" x14ac:dyDescent="0.2">
      <c r="U1834" s="165"/>
    </row>
    <row r="1835" spans="21:21" s="2" customFormat="1" x14ac:dyDescent="0.2">
      <c r="U1835" s="165"/>
    </row>
    <row r="1836" spans="21:21" s="2" customFormat="1" x14ac:dyDescent="0.2">
      <c r="U1836" s="165"/>
    </row>
    <row r="1837" spans="21:21" s="2" customFormat="1" x14ac:dyDescent="0.2">
      <c r="U1837" s="165"/>
    </row>
    <row r="1838" spans="21:21" s="2" customFormat="1" x14ac:dyDescent="0.2">
      <c r="U1838" s="165"/>
    </row>
    <row r="1839" spans="21:21" s="2" customFormat="1" x14ac:dyDescent="0.2">
      <c r="U1839" s="165"/>
    </row>
    <row r="1840" spans="21:21" s="2" customFormat="1" x14ac:dyDescent="0.2">
      <c r="U1840" s="165"/>
    </row>
    <row r="1841" spans="21:21" s="2" customFormat="1" x14ac:dyDescent="0.2">
      <c r="U1841" s="165"/>
    </row>
    <row r="1842" spans="21:21" s="2" customFormat="1" x14ac:dyDescent="0.2">
      <c r="U1842" s="165"/>
    </row>
    <row r="1843" spans="21:21" s="2" customFormat="1" x14ac:dyDescent="0.2">
      <c r="U1843" s="165"/>
    </row>
    <row r="1844" spans="21:21" s="2" customFormat="1" x14ac:dyDescent="0.2">
      <c r="U1844" s="165"/>
    </row>
    <row r="1845" spans="21:21" s="2" customFormat="1" x14ac:dyDescent="0.2">
      <c r="U1845" s="165"/>
    </row>
    <row r="1846" spans="21:21" s="2" customFormat="1" x14ac:dyDescent="0.2">
      <c r="U1846" s="165"/>
    </row>
    <row r="1847" spans="21:21" s="2" customFormat="1" x14ac:dyDescent="0.2">
      <c r="U1847" s="165"/>
    </row>
    <row r="1848" spans="21:21" s="2" customFormat="1" x14ac:dyDescent="0.2">
      <c r="U1848" s="165"/>
    </row>
    <row r="1849" spans="21:21" s="2" customFormat="1" x14ac:dyDescent="0.2">
      <c r="U1849" s="165"/>
    </row>
    <row r="1850" spans="21:21" s="2" customFormat="1" x14ac:dyDescent="0.2">
      <c r="U1850" s="165"/>
    </row>
    <row r="1851" spans="21:21" s="2" customFormat="1" x14ac:dyDescent="0.2">
      <c r="U1851" s="165"/>
    </row>
    <row r="1852" spans="21:21" s="2" customFormat="1" x14ac:dyDescent="0.2">
      <c r="U1852" s="165"/>
    </row>
    <row r="1853" spans="21:21" s="2" customFormat="1" x14ac:dyDescent="0.2">
      <c r="U1853" s="165"/>
    </row>
    <row r="1854" spans="21:21" s="2" customFormat="1" x14ac:dyDescent="0.2">
      <c r="U1854" s="165"/>
    </row>
    <row r="1855" spans="21:21" s="2" customFormat="1" x14ac:dyDescent="0.2">
      <c r="U1855" s="165"/>
    </row>
    <row r="1856" spans="21:21" s="2" customFormat="1" x14ac:dyDescent="0.2">
      <c r="U1856" s="165"/>
    </row>
    <row r="1857" spans="21:21" s="2" customFormat="1" x14ac:dyDescent="0.2">
      <c r="U1857" s="165"/>
    </row>
    <row r="1858" spans="21:21" s="2" customFormat="1" x14ac:dyDescent="0.2">
      <c r="U1858" s="165"/>
    </row>
    <row r="1859" spans="21:21" s="2" customFormat="1" x14ac:dyDescent="0.2">
      <c r="U1859" s="165"/>
    </row>
    <row r="1860" spans="21:21" s="2" customFormat="1" x14ac:dyDescent="0.2">
      <c r="U1860" s="165"/>
    </row>
    <row r="1861" spans="21:21" s="2" customFormat="1" x14ac:dyDescent="0.2">
      <c r="U1861" s="165"/>
    </row>
    <row r="1862" spans="21:21" s="2" customFormat="1" x14ac:dyDescent="0.2">
      <c r="U1862" s="165"/>
    </row>
    <row r="1863" spans="21:21" s="2" customFormat="1" x14ac:dyDescent="0.2">
      <c r="U1863" s="165"/>
    </row>
    <row r="1864" spans="21:21" s="2" customFormat="1" x14ac:dyDescent="0.2">
      <c r="U1864" s="165"/>
    </row>
    <row r="1865" spans="21:21" s="2" customFormat="1" x14ac:dyDescent="0.2">
      <c r="U1865" s="165"/>
    </row>
    <row r="1866" spans="21:21" s="2" customFormat="1" x14ac:dyDescent="0.2">
      <c r="U1866" s="165"/>
    </row>
    <row r="1867" spans="21:21" s="2" customFormat="1" x14ac:dyDescent="0.2">
      <c r="U1867" s="165"/>
    </row>
    <row r="1868" spans="21:21" s="2" customFormat="1" x14ac:dyDescent="0.2">
      <c r="U1868" s="165"/>
    </row>
    <row r="1869" spans="21:21" s="2" customFormat="1" x14ac:dyDescent="0.2">
      <c r="U1869" s="165"/>
    </row>
    <row r="1870" spans="21:21" s="2" customFormat="1" x14ac:dyDescent="0.2">
      <c r="U1870" s="165"/>
    </row>
    <row r="1871" spans="21:21" s="2" customFormat="1" x14ac:dyDescent="0.2">
      <c r="U1871" s="165"/>
    </row>
    <row r="1872" spans="21:21" s="2" customFormat="1" x14ac:dyDescent="0.2">
      <c r="U1872" s="165"/>
    </row>
    <row r="1873" spans="21:21" s="2" customFormat="1" x14ac:dyDescent="0.2">
      <c r="U1873" s="165"/>
    </row>
    <row r="1874" spans="21:21" s="2" customFormat="1" x14ac:dyDescent="0.2">
      <c r="U1874" s="165"/>
    </row>
    <row r="1875" spans="21:21" s="2" customFormat="1" x14ac:dyDescent="0.2">
      <c r="U1875" s="165"/>
    </row>
    <row r="1876" spans="21:21" s="2" customFormat="1" x14ac:dyDescent="0.2">
      <c r="U1876" s="165"/>
    </row>
    <row r="1877" spans="21:21" s="2" customFormat="1" x14ac:dyDescent="0.2">
      <c r="U1877" s="165"/>
    </row>
    <row r="1878" spans="21:21" s="2" customFormat="1" x14ac:dyDescent="0.2">
      <c r="U1878" s="165"/>
    </row>
    <row r="1879" spans="21:21" s="2" customFormat="1" x14ac:dyDescent="0.2">
      <c r="U1879" s="165"/>
    </row>
    <row r="1880" spans="21:21" s="2" customFormat="1" x14ac:dyDescent="0.2">
      <c r="U1880" s="165"/>
    </row>
    <row r="1881" spans="21:21" s="2" customFormat="1" x14ac:dyDescent="0.2">
      <c r="U1881" s="165"/>
    </row>
    <row r="1882" spans="21:21" s="2" customFormat="1" x14ac:dyDescent="0.2">
      <c r="U1882" s="165"/>
    </row>
    <row r="1883" spans="21:21" s="2" customFormat="1" x14ac:dyDescent="0.2">
      <c r="U1883" s="165"/>
    </row>
    <row r="1884" spans="21:21" s="2" customFormat="1" x14ac:dyDescent="0.2">
      <c r="U1884" s="165"/>
    </row>
    <row r="1885" spans="21:21" s="2" customFormat="1" x14ac:dyDescent="0.2">
      <c r="U1885" s="165"/>
    </row>
    <row r="1886" spans="21:21" s="2" customFormat="1" x14ac:dyDescent="0.2">
      <c r="U1886" s="165"/>
    </row>
    <row r="1887" spans="21:21" s="2" customFormat="1" x14ac:dyDescent="0.2">
      <c r="U1887" s="165"/>
    </row>
    <row r="1888" spans="21:21" s="2" customFormat="1" x14ac:dyDescent="0.2">
      <c r="U1888" s="165"/>
    </row>
    <row r="1889" spans="21:21" s="2" customFormat="1" x14ac:dyDescent="0.2">
      <c r="U1889" s="165"/>
    </row>
    <row r="1890" spans="21:21" s="2" customFormat="1" x14ac:dyDescent="0.2">
      <c r="U1890" s="165"/>
    </row>
    <row r="1891" spans="21:21" s="2" customFormat="1" x14ac:dyDescent="0.2">
      <c r="U1891" s="165"/>
    </row>
    <row r="1892" spans="21:21" s="2" customFormat="1" x14ac:dyDescent="0.2">
      <c r="U1892" s="165"/>
    </row>
    <row r="1893" spans="21:21" s="2" customFormat="1" x14ac:dyDescent="0.2">
      <c r="U1893" s="165"/>
    </row>
    <row r="1894" spans="21:21" s="2" customFormat="1" x14ac:dyDescent="0.2">
      <c r="U1894" s="165"/>
    </row>
    <row r="1895" spans="21:21" s="2" customFormat="1" x14ac:dyDescent="0.2">
      <c r="U1895" s="165"/>
    </row>
    <row r="1896" spans="21:21" s="2" customFormat="1" x14ac:dyDescent="0.2">
      <c r="U1896" s="165"/>
    </row>
    <row r="1897" spans="21:21" s="2" customFormat="1" x14ac:dyDescent="0.2">
      <c r="U1897" s="165"/>
    </row>
    <row r="1898" spans="21:21" s="2" customFormat="1" x14ac:dyDescent="0.2">
      <c r="U1898" s="165"/>
    </row>
    <row r="1899" spans="21:21" s="2" customFormat="1" x14ac:dyDescent="0.2">
      <c r="U1899" s="165"/>
    </row>
    <row r="1900" spans="21:21" s="2" customFormat="1" x14ac:dyDescent="0.2">
      <c r="U1900" s="165"/>
    </row>
    <row r="1901" spans="21:21" s="2" customFormat="1" x14ac:dyDescent="0.2">
      <c r="U1901" s="165"/>
    </row>
    <row r="1902" spans="21:21" s="2" customFormat="1" x14ac:dyDescent="0.2">
      <c r="U1902" s="165"/>
    </row>
    <row r="1903" spans="21:21" s="2" customFormat="1" x14ac:dyDescent="0.2">
      <c r="U1903" s="165"/>
    </row>
    <row r="1904" spans="21:21" s="2" customFormat="1" x14ac:dyDescent="0.2">
      <c r="U1904" s="165"/>
    </row>
    <row r="1905" spans="21:21" s="2" customFormat="1" x14ac:dyDescent="0.2">
      <c r="U1905" s="165"/>
    </row>
    <row r="1906" spans="21:21" s="2" customFormat="1" x14ac:dyDescent="0.2">
      <c r="U1906" s="165"/>
    </row>
    <row r="1907" spans="21:21" s="2" customFormat="1" x14ac:dyDescent="0.2">
      <c r="U1907" s="165"/>
    </row>
    <row r="1908" spans="21:21" s="2" customFormat="1" x14ac:dyDescent="0.2">
      <c r="U1908" s="165"/>
    </row>
    <row r="1909" spans="21:21" s="2" customFormat="1" x14ac:dyDescent="0.2">
      <c r="U1909" s="165"/>
    </row>
    <row r="1910" spans="21:21" s="2" customFormat="1" x14ac:dyDescent="0.2">
      <c r="U1910" s="165"/>
    </row>
    <row r="1911" spans="21:21" s="2" customFormat="1" x14ac:dyDescent="0.2">
      <c r="U1911" s="165"/>
    </row>
    <row r="1912" spans="21:21" s="2" customFormat="1" x14ac:dyDescent="0.2">
      <c r="U1912" s="165"/>
    </row>
    <row r="1913" spans="21:21" s="2" customFormat="1" x14ac:dyDescent="0.2">
      <c r="U1913" s="165"/>
    </row>
    <row r="1914" spans="21:21" s="2" customFormat="1" x14ac:dyDescent="0.2">
      <c r="U1914" s="165"/>
    </row>
    <row r="1915" spans="21:21" s="2" customFormat="1" x14ac:dyDescent="0.2">
      <c r="U1915" s="165"/>
    </row>
    <row r="1916" spans="21:21" s="2" customFormat="1" x14ac:dyDescent="0.2">
      <c r="U1916" s="165"/>
    </row>
    <row r="1917" spans="21:21" s="2" customFormat="1" x14ac:dyDescent="0.2">
      <c r="U1917" s="165"/>
    </row>
    <row r="1918" spans="21:21" s="2" customFormat="1" x14ac:dyDescent="0.2">
      <c r="U1918" s="165"/>
    </row>
    <row r="1919" spans="21:21" s="2" customFormat="1" x14ac:dyDescent="0.2">
      <c r="U1919" s="165"/>
    </row>
    <row r="1920" spans="21:21" s="2" customFormat="1" x14ac:dyDescent="0.2">
      <c r="U1920" s="165"/>
    </row>
    <row r="1921" spans="21:21" s="2" customFormat="1" x14ac:dyDescent="0.2">
      <c r="U1921" s="165"/>
    </row>
    <row r="1922" spans="21:21" s="2" customFormat="1" x14ac:dyDescent="0.2">
      <c r="U1922" s="165"/>
    </row>
    <row r="1923" spans="21:21" s="2" customFormat="1" x14ac:dyDescent="0.2">
      <c r="U1923" s="165"/>
    </row>
    <row r="1924" spans="21:21" s="2" customFormat="1" x14ac:dyDescent="0.2">
      <c r="U1924" s="165"/>
    </row>
    <row r="1925" spans="21:21" s="2" customFormat="1" x14ac:dyDescent="0.2">
      <c r="U1925" s="165"/>
    </row>
    <row r="1926" spans="21:21" s="2" customFormat="1" x14ac:dyDescent="0.2">
      <c r="U1926" s="165"/>
    </row>
    <row r="1927" spans="21:21" s="2" customFormat="1" x14ac:dyDescent="0.2">
      <c r="U1927" s="165"/>
    </row>
    <row r="1928" spans="21:21" s="2" customFormat="1" x14ac:dyDescent="0.2">
      <c r="U1928" s="165"/>
    </row>
    <row r="1929" spans="21:21" s="2" customFormat="1" x14ac:dyDescent="0.2">
      <c r="U1929" s="165"/>
    </row>
    <row r="1930" spans="21:21" s="2" customFormat="1" x14ac:dyDescent="0.2">
      <c r="U1930" s="165"/>
    </row>
    <row r="1931" spans="21:21" s="2" customFormat="1" x14ac:dyDescent="0.2">
      <c r="U1931" s="165"/>
    </row>
    <row r="1932" spans="21:21" s="2" customFormat="1" x14ac:dyDescent="0.2">
      <c r="U1932" s="165"/>
    </row>
    <row r="1933" spans="21:21" s="2" customFormat="1" x14ac:dyDescent="0.2">
      <c r="U1933" s="165"/>
    </row>
    <row r="1934" spans="21:21" s="2" customFormat="1" x14ac:dyDescent="0.2">
      <c r="U1934" s="165"/>
    </row>
    <row r="1935" spans="21:21" s="2" customFormat="1" x14ac:dyDescent="0.2">
      <c r="U1935" s="165"/>
    </row>
    <row r="1936" spans="21:21" s="2" customFormat="1" x14ac:dyDescent="0.2">
      <c r="U1936" s="165"/>
    </row>
    <row r="1937" spans="21:21" s="2" customFormat="1" x14ac:dyDescent="0.2">
      <c r="U1937" s="165"/>
    </row>
    <row r="1938" spans="21:21" s="2" customFormat="1" x14ac:dyDescent="0.2">
      <c r="U1938" s="165"/>
    </row>
    <row r="1939" spans="21:21" s="2" customFormat="1" x14ac:dyDescent="0.2">
      <c r="U1939" s="165"/>
    </row>
    <row r="1940" spans="21:21" s="2" customFormat="1" x14ac:dyDescent="0.2">
      <c r="U1940" s="165"/>
    </row>
    <row r="1941" spans="21:21" s="2" customFormat="1" x14ac:dyDescent="0.2">
      <c r="U1941" s="165"/>
    </row>
    <row r="1942" spans="21:21" s="2" customFormat="1" x14ac:dyDescent="0.2">
      <c r="U1942" s="165"/>
    </row>
    <row r="1943" spans="21:21" s="2" customFormat="1" x14ac:dyDescent="0.2">
      <c r="U1943" s="165"/>
    </row>
    <row r="1944" spans="21:21" s="2" customFormat="1" x14ac:dyDescent="0.2">
      <c r="U1944" s="165"/>
    </row>
    <row r="1945" spans="21:21" s="2" customFormat="1" x14ac:dyDescent="0.2">
      <c r="U1945" s="165"/>
    </row>
    <row r="1946" spans="21:21" s="2" customFormat="1" x14ac:dyDescent="0.2">
      <c r="U1946" s="165"/>
    </row>
    <row r="1947" spans="21:21" s="2" customFormat="1" x14ac:dyDescent="0.2">
      <c r="U1947" s="165"/>
    </row>
    <row r="1948" spans="21:21" s="2" customFormat="1" x14ac:dyDescent="0.2">
      <c r="U1948" s="165"/>
    </row>
    <row r="1949" spans="21:21" s="2" customFormat="1" x14ac:dyDescent="0.2">
      <c r="U1949" s="165"/>
    </row>
    <row r="1950" spans="21:21" s="2" customFormat="1" x14ac:dyDescent="0.2">
      <c r="U1950" s="165"/>
    </row>
    <row r="1951" spans="21:21" s="2" customFormat="1" x14ac:dyDescent="0.2">
      <c r="U1951" s="165"/>
    </row>
    <row r="1952" spans="21:21" s="2" customFormat="1" x14ac:dyDescent="0.2">
      <c r="U1952" s="165"/>
    </row>
    <row r="1953" spans="21:21" s="2" customFormat="1" x14ac:dyDescent="0.2">
      <c r="U1953" s="165"/>
    </row>
    <row r="1954" spans="21:21" s="2" customFormat="1" x14ac:dyDescent="0.2">
      <c r="U1954" s="165"/>
    </row>
    <row r="1955" spans="21:21" s="2" customFormat="1" x14ac:dyDescent="0.2">
      <c r="U1955" s="165"/>
    </row>
    <row r="1956" spans="21:21" s="2" customFormat="1" x14ac:dyDescent="0.2">
      <c r="U1956" s="165"/>
    </row>
    <row r="1957" spans="21:21" s="2" customFormat="1" x14ac:dyDescent="0.2">
      <c r="U1957" s="165"/>
    </row>
    <row r="1958" spans="21:21" s="2" customFormat="1" x14ac:dyDescent="0.2">
      <c r="U1958" s="165"/>
    </row>
    <row r="1959" spans="21:21" s="2" customFormat="1" x14ac:dyDescent="0.2">
      <c r="U1959" s="165"/>
    </row>
    <row r="1960" spans="21:21" s="2" customFormat="1" x14ac:dyDescent="0.2">
      <c r="U1960" s="165"/>
    </row>
    <row r="1961" spans="21:21" s="2" customFormat="1" x14ac:dyDescent="0.2">
      <c r="U1961" s="165"/>
    </row>
    <row r="1962" spans="21:21" s="2" customFormat="1" x14ac:dyDescent="0.2">
      <c r="U1962" s="165"/>
    </row>
    <row r="1963" spans="21:21" s="2" customFormat="1" x14ac:dyDescent="0.2">
      <c r="U1963" s="165"/>
    </row>
    <row r="1964" spans="21:21" s="2" customFormat="1" x14ac:dyDescent="0.2">
      <c r="U1964" s="165"/>
    </row>
    <row r="1965" spans="21:21" s="2" customFormat="1" x14ac:dyDescent="0.2">
      <c r="U1965" s="165"/>
    </row>
    <row r="1966" spans="21:21" s="2" customFormat="1" x14ac:dyDescent="0.2">
      <c r="U1966" s="165"/>
    </row>
    <row r="1967" spans="21:21" s="2" customFormat="1" x14ac:dyDescent="0.2">
      <c r="U1967" s="165"/>
    </row>
    <row r="1968" spans="21:21" s="2" customFormat="1" x14ac:dyDescent="0.2">
      <c r="U1968" s="165"/>
    </row>
    <row r="1969" spans="21:21" s="2" customFormat="1" x14ac:dyDescent="0.2">
      <c r="U1969" s="165"/>
    </row>
    <row r="1970" spans="21:21" s="2" customFormat="1" x14ac:dyDescent="0.2">
      <c r="U1970" s="165"/>
    </row>
    <row r="1971" spans="21:21" s="2" customFormat="1" x14ac:dyDescent="0.2">
      <c r="U1971" s="165"/>
    </row>
    <row r="1972" spans="21:21" s="2" customFormat="1" x14ac:dyDescent="0.2">
      <c r="U1972" s="165"/>
    </row>
    <row r="1973" spans="21:21" s="2" customFormat="1" x14ac:dyDescent="0.2">
      <c r="U1973" s="165"/>
    </row>
    <row r="1974" spans="21:21" s="2" customFormat="1" x14ac:dyDescent="0.2">
      <c r="U1974" s="165"/>
    </row>
    <row r="1975" spans="21:21" s="2" customFormat="1" x14ac:dyDescent="0.2">
      <c r="U1975" s="165"/>
    </row>
    <row r="1976" spans="21:21" s="2" customFormat="1" x14ac:dyDescent="0.2">
      <c r="U1976" s="165"/>
    </row>
    <row r="1977" spans="21:21" s="2" customFormat="1" x14ac:dyDescent="0.2">
      <c r="U1977" s="165"/>
    </row>
    <row r="1978" spans="21:21" s="2" customFormat="1" x14ac:dyDescent="0.2">
      <c r="U1978" s="165"/>
    </row>
    <row r="1979" spans="21:21" s="2" customFormat="1" x14ac:dyDescent="0.2">
      <c r="U1979" s="165"/>
    </row>
    <row r="1980" spans="21:21" s="2" customFormat="1" x14ac:dyDescent="0.2">
      <c r="U1980" s="165"/>
    </row>
    <row r="1981" spans="21:21" s="2" customFormat="1" x14ac:dyDescent="0.2">
      <c r="U1981" s="165"/>
    </row>
    <row r="1982" spans="21:21" s="2" customFormat="1" x14ac:dyDescent="0.2">
      <c r="U1982" s="165"/>
    </row>
    <row r="1983" spans="21:21" s="2" customFormat="1" x14ac:dyDescent="0.2">
      <c r="U1983" s="165"/>
    </row>
    <row r="1984" spans="21:21" s="2" customFormat="1" x14ac:dyDescent="0.2">
      <c r="U1984" s="165"/>
    </row>
    <row r="1985" spans="21:21" s="2" customFormat="1" x14ac:dyDescent="0.2">
      <c r="U1985" s="165"/>
    </row>
    <row r="1986" spans="21:21" s="2" customFormat="1" x14ac:dyDescent="0.2">
      <c r="U1986" s="165"/>
    </row>
    <row r="1987" spans="21:21" s="2" customFormat="1" x14ac:dyDescent="0.2">
      <c r="U1987" s="165"/>
    </row>
    <row r="1988" spans="21:21" s="2" customFormat="1" x14ac:dyDescent="0.2">
      <c r="U1988" s="165"/>
    </row>
    <row r="1989" spans="21:21" s="2" customFormat="1" x14ac:dyDescent="0.2">
      <c r="U1989" s="165"/>
    </row>
    <row r="1990" spans="21:21" s="2" customFormat="1" x14ac:dyDescent="0.2">
      <c r="U1990" s="165"/>
    </row>
    <row r="1991" spans="21:21" s="2" customFormat="1" x14ac:dyDescent="0.2">
      <c r="U1991" s="165"/>
    </row>
    <row r="1992" spans="21:21" s="2" customFormat="1" x14ac:dyDescent="0.2">
      <c r="U1992" s="165"/>
    </row>
    <row r="1993" spans="21:21" s="2" customFormat="1" x14ac:dyDescent="0.2">
      <c r="U1993" s="165"/>
    </row>
    <row r="1994" spans="21:21" s="2" customFormat="1" x14ac:dyDescent="0.2">
      <c r="U1994" s="165"/>
    </row>
    <row r="1995" spans="21:21" s="2" customFormat="1" x14ac:dyDescent="0.2">
      <c r="U1995" s="165"/>
    </row>
    <row r="1996" spans="21:21" s="2" customFormat="1" x14ac:dyDescent="0.2">
      <c r="U1996" s="165"/>
    </row>
    <row r="1997" spans="21:21" s="2" customFormat="1" x14ac:dyDescent="0.2">
      <c r="U1997" s="165"/>
    </row>
    <row r="1998" spans="21:21" s="2" customFormat="1" x14ac:dyDescent="0.2">
      <c r="U1998" s="165"/>
    </row>
    <row r="1999" spans="21:21" s="2" customFormat="1" x14ac:dyDescent="0.2">
      <c r="U1999" s="165"/>
    </row>
    <row r="2000" spans="21:21" s="2" customFormat="1" x14ac:dyDescent="0.2">
      <c r="U2000" s="165"/>
    </row>
    <row r="2001" spans="21:21" s="2" customFormat="1" x14ac:dyDescent="0.2">
      <c r="U2001" s="165"/>
    </row>
    <row r="2002" spans="21:21" s="2" customFormat="1" x14ac:dyDescent="0.2">
      <c r="U2002" s="165"/>
    </row>
    <row r="2003" spans="21:21" s="2" customFormat="1" x14ac:dyDescent="0.2">
      <c r="U2003" s="165"/>
    </row>
    <row r="2004" spans="21:21" s="2" customFormat="1" x14ac:dyDescent="0.2">
      <c r="U2004" s="165"/>
    </row>
    <row r="2005" spans="21:21" s="2" customFormat="1" x14ac:dyDescent="0.2">
      <c r="U2005" s="165"/>
    </row>
    <row r="2006" spans="21:21" s="2" customFormat="1" x14ac:dyDescent="0.2">
      <c r="U2006" s="165"/>
    </row>
    <row r="2007" spans="21:21" s="2" customFormat="1" x14ac:dyDescent="0.2">
      <c r="U2007" s="165"/>
    </row>
    <row r="2008" spans="21:21" s="2" customFormat="1" x14ac:dyDescent="0.2">
      <c r="U2008" s="165"/>
    </row>
    <row r="2009" spans="21:21" s="2" customFormat="1" x14ac:dyDescent="0.2">
      <c r="U2009" s="165"/>
    </row>
    <row r="2010" spans="21:21" s="2" customFormat="1" x14ac:dyDescent="0.2">
      <c r="U2010" s="165"/>
    </row>
    <row r="2011" spans="21:21" s="2" customFormat="1" x14ac:dyDescent="0.2">
      <c r="U2011" s="165"/>
    </row>
    <row r="2012" spans="21:21" s="2" customFormat="1" x14ac:dyDescent="0.2">
      <c r="U2012" s="165"/>
    </row>
    <row r="2013" spans="21:21" s="2" customFormat="1" x14ac:dyDescent="0.2">
      <c r="U2013" s="165"/>
    </row>
    <row r="2014" spans="21:21" s="2" customFormat="1" x14ac:dyDescent="0.2">
      <c r="U2014" s="165"/>
    </row>
    <row r="2015" spans="21:21" s="2" customFormat="1" x14ac:dyDescent="0.2">
      <c r="U2015" s="165"/>
    </row>
    <row r="2016" spans="21:21" s="2" customFormat="1" x14ac:dyDescent="0.2">
      <c r="U2016" s="165"/>
    </row>
    <row r="2017" spans="21:21" s="2" customFormat="1" x14ac:dyDescent="0.2">
      <c r="U2017" s="165"/>
    </row>
    <row r="2018" spans="21:21" s="2" customFormat="1" x14ac:dyDescent="0.2">
      <c r="U2018" s="165"/>
    </row>
    <row r="2019" spans="21:21" s="2" customFormat="1" x14ac:dyDescent="0.2">
      <c r="U2019" s="165"/>
    </row>
    <row r="2020" spans="21:21" s="2" customFormat="1" x14ac:dyDescent="0.2">
      <c r="U2020" s="165"/>
    </row>
    <row r="2021" spans="21:21" s="2" customFormat="1" x14ac:dyDescent="0.2">
      <c r="U2021" s="165"/>
    </row>
    <row r="2022" spans="21:21" s="2" customFormat="1" x14ac:dyDescent="0.2">
      <c r="U2022" s="165"/>
    </row>
    <row r="2023" spans="21:21" s="2" customFormat="1" x14ac:dyDescent="0.2">
      <c r="U2023" s="165"/>
    </row>
    <row r="2024" spans="21:21" s="2" customFormat="1" x14ac:dyDescent="0.2">
      <c r="U2024" s="165"/>
    </row>
    <row r="2025" spans="21:21" s="2" customFormat="1" x14ac:dyDescent="0.2">
      <c r="U2025" s="165"/>
    </row>
    <row r="2026" spans="21:21" s="2" customFormat="1" x14ac:dyDescent="0.2">
      <c r="U2026" s="165"/>
    </row>
    <row r="2027" spans="21:21" s="2" customFormat="1" x14ac:dyDescent="0.2">
      <c r="U2027" s="165"/>
    </row>
    <row r="2028" spans="21:21" s="2" customFormat="1" x14ac:dyDescent="0.2">
      <c r="U2028" s="165"/>
    </row>
    <row r="2029" spans="21:21" s="2" customFormat="1" x14ac:dyDescent="0.2">
      <c r="U2029" s="165"/>
    </row>
    <row r="2030" spans="21:21" s="2" customFormat="1" x14ac:dyDescent="0.2">
      <c r="U2030" s="165"/>
    </row>
    <row r="2031" spans="21:21" s="2" customFormat="1" x14ac:dyDescent="0.2">
      <c r="U2031" s="165"/>
    </row>
    <row r="2032" spans="21:21" s="2" customFormat="1" x14ac:dyDescent="0.2">
      <c r="U2032" s="165"/>
    </row>
    <row r="2033" spans="21:21" s="2" customFormat="1" x14ac:dyDescent="0.2">
      <c r="U2033" s="165"/>
    </row>
    <row r="2034" spans="21:21" s="2" customFormat="1" x14ac:dyDescent="0.2">
      <c r="U2034" s="165"/>
    </row>
    <row r="2035" spans="21:21" s="2" customFormat="1" x14ac:dyDescent="0.2">
      <c r="U2035" s="165"/>
    </row>
    <row r="2036" spans="21:21" s="2" customFormat="1" x14ac:dyDescent="0.2">
      <c r="U2036" s="165"/>
    </row>
    <row r="2037" spans="21:21" s="2" customFormat="1" x14ac:dyDescent="0.2">
      <c r="U2037" s="165"/>
    </row>
    <row r="2038" spans="21:21" s="2" customFormat="1" x14ac:dyDescent="0.2">
      <c r="U2038" s="165"/>
    </row>
    <row r="2039" spans="21:21" s="2" customFormat="1" x14ac:dyDescent="0.2">
      <c r="U2039" s="165"/>
    </row>
    <row r="2040" spans="21:21" s="2" customFormat="1" x14ac:dyDescent="0.2">
      <c r="U2040" s="165"/>
    </row>
    <row r="2041" spans="21:21" s="2" customFormat="1" x14ac:dyDescent="0.2">
      <c r="U2041" s="165"/>
    </row>
    <row r="2042" spans="21:21" s="2" customFormat="1" x14ac:dyDescent="0.2">
      <c r="U2042" s="165"/>
    </row>
    <row r="2043" spans="21:21" s="2" customFormat="1" x14ac:dyDescent="0.2">
      <c r="U2043" s="165"/>
    </row>
    <row r="2044" spans="21:21" s="2" customFormat="1" x14ac:dyDescent="0.2">
      <c r="U2044" s="165"/>
    </row>
    <row r="2045" spans="21:21" s="2" customFormat="1" x14ac:dyDescent="0.2">
      <c r="U2045" s="165"/>
    </row>
    <row r="2046" spans="21:21" s="2" customFormat="1" x14ac:dyDescent="0.2">
      <c r="U2046" s="165"/>
    </row>
    <row r="2047" spans="21:21" s="2" customFormat="1" x14ac:dyDescent="0.2">
      <c r="U2047" s="165"/>
    </row>
    <row r="2048" spans="21:21" s="2" customFormat="1" x14ac:dyDescent="0.2">
      <c r="U2048" s="165"/>
    </row>
    <row r="2049" spans="21:21" s="2" customFormat="1" x14ac:dyDescent="0.2">
      <c r="U2049" s="165"/>
    </row>
    <row r="2050" spans="21:21" s="2" customFormat="1" x14ac:dyDescent="0.2">
      <c r="U2050" s="165"/>
    </row>
    <row r="2051" spans="21:21" s="2" customFormat="1" x14ac:dyDescent="0.2">
      <c r="U2051" s="165"/>
    </row>
    <row r="2052" spans="21:21" s="2" customFormat="1" x14ac:dyDescent="0.2">
      <c r="U2052" s="165"/>
    </row>
    <row r="2053" spans="21:21" s="2" customFormat="1" x14ac:dyDescent="0.2">
      <c r="U2053" s="165"/>
    </row>
    <row r="2054" spans="21:21" s="2" customFormat="1" x14ac:dyDescent="0.2">
      <c r="U2054" s="165"/>
    </row>
    <row r="2055" spans="21:21" s="2" customFormat="1" x14ac:dyDescent="0.2">
      <c r="U2055" s="165"/>
    </row>
    <row r="2056" spans="21:21" s="2" customFormat="1" x14ac:dyDescent="0.2">
      <c r="U2056" s="165"/>
    </row>
    <row r="2057" spans="21:21" s="2" customFormat="1" x14ac:dyDescent="0.2">
      <c r="U2057" s="165"/>
    </row>
    <row r="2058" spans="21:21" s="2" customFormat="1" x14ac:dyDescent="0.2">
      <c r="U2058" s="165"/>
    </row>
    <row r="2059" spans="21:21" s="2" customFormat="1" x14ac:dyDescent="0.2">
      <c r="U2059" s="165"/>
    </row>
    <row r="2060" spans="21:21" s="2" customFormat="1" x14ac:dyDescent="0.2">
      <c r="U2060" s="165"/>
    </row>
    <row r="2061" spans="21:21" s="2" customFormat="1" x14ac:dyDescent="0.2">
      <c r="U2061" s="165"/>
    </row>
    <row r="2062" spans="21:21" s="2" customFormat="1" x14ac:dyDescent="0.2">
      <c r="U2062" s="165"/>
    </row>
    <row r="2063" spans="21:21" s="2" customFormat="1" x14ac:dyDescent="0.2">
      <c r="U2063" s="165"/>
    </row>
    <row r="2064" spans="21:21" s="2" customFormat="1" x14ac:dyDescent="0.2">
      <c r="U2064" s="165"/>
    </row>
    <row r="2065" spans="21:21" s="2" customFormat="1" x14ac:dyDescent="0.2">
      <c r="U2065" s="165"/>
    </row>
    <row r="2066" spans="21:21" s="2" customFormat="1" x14ac:dyDescent="0.2">
      <c r="U2066" s="165"/>
    </row>
    <row r="2067" spans="21:21" s="2" customFormat="1" x14ac:dyDescent="0.2">
      <c r="U2067" s="165"/>
    </row>
    <row r="2068" spans="21:21" s="2" customFormat="1" x14ac:dyDescent="0.2">
      <c r="U2068" s="165"/>
    </row>
    <row r="2069" spans="21:21" s="2" customFormat="1" x14ac:dyDescent="0.2">
      <c r="U2069" s="165"/>
    </row>
    <row r="2070" spans="21:21" s="2" customFormat="1" x14ac:dyDescent="0.2">
      <c r="U2070" s="165"/>
    </row>
    <row r="2071" spans="21:21" s="2" customFormat="1" x14ac:dyDescent="0.2">
      <c r="U2071" s="165"/>
    </row>
    <row r="2072" spans="21:21" s="2" customFormat="1" x14ac:dyDescent="0.2">
      <c r="U2072" s="165"/>
    </row>
    <row r="2073" spans="21:21" s="2" customFormat="1" x14ac:dyDescent="0.2">
      <c r="U2073" s="165"/>
    </row>
    <row r="2074" spans="21:21" s="2" customFormat="1" x14ac:dyDescent="0.2">
      <c r="U2074" s="165"/>
    </row>
    <row r="2075" spans="21:21" s="2" customFormat="1" x14ac:dyDescent="0.2">
      <c r="U2075" s="165"/>
    </row>
    <row r="2076" spans="21:21" s="2" customFormat="1" x14ac:dyDescent="0.2">
      <c r="U2076" s="165"/>
    </row>
    <row r="2077" spans="21:21" s="2" customFormat="1" x14ac:dyDescent="0.2">
      <c r="U2077" s="165"/>
    </row>
    <row r="2078" spans="21:21" s="2" customFormat="1" x14ac:dyDescent="0.2">
      <c r="U2078" s="165"/>
    </row>
    <row r="2079" spans="21:21" s="2" customFormat="1" x14ac:dyDescent="0.2">
      <c r="U2079" s="165"/>
    </row>
    <row r="2080" spans="21:21" s="2" customFormat="1" x14ac:dyDescent="0.2">
      <c r="U2080" s="165"/>
    </row>
    <row r="2081" spans="21:21" s="2" customFormat="1" x14ac:dyDescent="0.2">
      <c r="U2081" s="165"/>
    </row>
    <row r="2082" spans="21:21" s="2" customFormat="1" x14ac:dyDescent="0.2">
      <c r="U2082" s="165"/>
    </row>
    <row r="2083" spans="21:21" s="2" customFormat="1" x14ac:dyDescent="0.2">
      <c r="U2083" s="165"/>
    </row>
    <row r="2084" spans="21:21" s="2" customFormat="1" x14ac:dyDescent="0.2">
      <c r="U2084" s="165"/>
    </row>
    <row r="2085" spans="21:21" s="2" customFormat="1" x14ac:dyDescent="0.2">
      <c r="U2085" s="165"/>
    </row>
    <row r="2086" spans="21:21" s="2" customFormat="1" x14ac:dyDescent="0.2">
      <c r="U2086" s="165"/>
    </row>
    <row r="2087" spans="21:21" s="2" customFormat="1" x14ac:dyDescent="0.2">
      <c r="U2087" s="165"/>
    </row>
    <row r="2088" spans="21:21" s="2" customFormat="1" x14ac:dyDescent="0.2">
      <c r="U2088" s="165"/>
    </row>
    <row r="2089" spans="21:21" s="2" customFormat="1" x14ac:dyDescent="0.2">
      <c r="U2089" s="165"/>
    </row>
    <row r="2090" spans="21:21" s="2" customFormat="1" x14ac:dyDescent="0.2">
      <c r="U2090" s="165"/>
    </row>
    <row r="2091" spans="21:21" s="2" customFormat="1" x14ac:dyDescent="0.2">
      <c r="U2091" s="165"/>
    </row>
    <row r="2092" spans="21:21" s="2" customFormat="1" x14ac:dyDescent="0.2">
      <c r="U2092" s="165"/>
    </row>
    <row r="2093" spans="21:21" s="2" customFormat="1" x14ac:dyDescent="0.2">
      <c r="U2093" s="165"/>
    </row>
    <row r="2094" spans="21:21" s="2" customFormat="1" x14ac:dyDescent="0.2">
      <c r="U2094" s="165"/>
    </row>
    <row r="2095" spans="21:21" s="2" customFormat="1" x14ac:dyDescent="0.2">
      <c r="U2095" s="165"/>
    </row>
    <row r="2096" spans="21:21" s="2" customFormat="1" x14ac:dyDescent="0.2">
      <c r="U2096" s="165"/>
    </row>
    <row r="2097" spans="21:21" s="2" customFormat="1" x14ac:dyDescent="0.2">
      <c r="U2097" s="165"/>
    </row>
    <row r="2098" spans="21:21" s="2" customFormat="1" x14ac:dyDescent="0.2">
      <c r="U2098" s="165"/>
    </row>
    <row r="2099" spans="21:21" s="2" customFormat="1" x14ac:dyDescent="0.2">
      <c r="U2099" s="165"/>
    </row>
    <row r="2100" spans="21:21" s="2" customFormat="1" x14ac:dyDescent="0.2">
      <c r="U2100" s="165"/>
    </row>
    <row r="2101" spans="21:21" s="2" customFormat="1" x14ac:dyDescent="0.2">
      <c r="U2101" s="165"/>
    </row>
    <row r="2102" spans="21:21" s="2" customFormat="1" x14ac:dyDescent="0.2">
      <c r="U2102" s="165"/>
    </row>
    <row r="2103" spans="21:21" s="2" customFormat="1" x14ac:dyDescent="0.2">
      <c r="U2103" s="165"/>
    </row>
    <row r="2104" spans="21:21" s="2" customFormat="1" x14ac:dyDescent="0.2">
      <c r="U2104" s="165"/>
    </row>
    <row r="2105" spans="21:21" s="2" customFormat="1" x14ac:dyDescent="0.2">
      <c r="U2105" s="165"/>
    </row>
    <row r="2106" spans="21:21" s="2" customFormat="1" x14ac:dyDescent="0.2">
      <c r="U2106" s="165"/>
    </row>
    <row r="2107" spans="21:21" s="2" customFormat="1" x14ac:dyDescent="0.2">
      <c r="U2107" s="165"/>
    </row>
    <row r="2108" spans="21:21" s="2" customFormat="1" x14ac:dyDescent="0.2">
      <c r="U2108" s="165"/>
    </row>
    <row r="2109" spans="21:21" s="2" customFormat="1" x14ac:dyDescent="0.2">
      <c r="U2109" s="165"/>
    </row>
    <row r="2110" spans="21:21" s="2" customFormat="1" x14ac:dyDescent="0.2">
      <c r="U2110" s="165"/>
    </row>
    <row r="2111" spans="21:21" s="2" customFormat="1" x14ac:dyDescent="0.2">
      <c r="U2111" s="165"/>
    </row>
    <row r="2112" spans="21:21" s="2" customFormat="1" x14ac:dyDescent="0.2">
      <c r="U2112" s="165"/>
    </row>
    <row r="2113" spans="21:21" s="2" customFormat="1" x14ac:dyDescent="0.2">
      <c r="U2113" s="165"/>
    </row>
    <row r="2114" spans="21:21" s="2" customFormat="1" x14ac:dyDescent="0.2">
      <c r="U2114" s="165"/>
    </row>
    <row r="2115" spans="21:21" s="2" customFormat="1" x14ac:dyDescent="0.2">
      <c r="U2115" s="165"/>
    </row>
    <row r="2116" spans="21:21" s="2" customFormat="1" x14ac:dyDescent="0.2">
      <c r="U2116" s="165"/>
    </row>
    <row r="2117" spans="21:21" s="2" customFormat="1" x14ac:dyDescent="0.2">
      <c r="U2117" s="165"/>
    </row>
    <row r="2118" spans="21:21" s="2" customFormat="1" x14ac:dyDescent="0.2">
      <c r="U2118" s="165"/>
    </row>
    <row r="2119" spans="21:21" s="2" customFormat="1" x14ac:dyDescent="0.2">
      <c r="U2119" s="165"/>
    </row>
    <row r="2120" spans="21:21" s="2" customFormat="1" x14ac:dyDescent="0.2">
      <c r="U2120" s="165"/>
    </row>
    <row r="2121" spans="21:21" s="2" customFormat="1" x14ac:dyDescent="0.2">
      <c r="U2121" s="165"/>
    </row>
    <row r="2122" spans="21:21" s="2" customFormat="1" x14ac:dyDescent="0.2">
      <c r="U2122" s="165"/>
    </row>
    <row r="2123" spans="21:21" s="2" customFormat="1" x14ac:dyDescent="0.2">
      <c r="U2123" s="165"/>
    </row>
    <row r="2124" spans="21:21" s="2" customFormat="1" x14ac:dyDescent="0.2">
      <c r="U2124" s="165"/>
    </row>
    <row r="2125" spans="21:21" s="2" customFormat="1" x14ac:dyDescent="0.2">
      <c r="U2125" s="165"/>
    </row>
    <row r="2126" spans="21:21" s="2" customFormat="1" x14ac:dyDescent="0.2">
      <c r="U2126" s="165"/>
    </row>
    <row r="2127" spans="21:21" s="2" customFormat="1" x14ac:dyDescent="0.2">
      <c r="U2127" s="165"/>
    </row>
    <row r="2128" spans="21:21" s="2" customFormat="1" x14ac:dyDescent="0.2">
      <c r="U2128" s="165"/>
    </row>
    <row r="2129" spans="21:21" s="2" customFormat="1" x14ac:dyDescent="0.2">
      <c r="U2129" s="165"/>
    </row>
    <row r="2130" spans="21:21" s="2" customFormat="1" x14ac:dyDescent="0.2">
      <c r="U2130" s="165"/>
    </row>
    <row r="2131" spans="21:21" s="2" customFormat="1" x14ac:dyDescent="0.2">
      <c r="U2131" s="165"/>
    </row>
    <row r="2132" spans="21:21" s="2" customFormat="1" x14ac:dyDescent="0.2">
      <c r="U2132" s="165"/>
    </row>
    <row r="2133" spans="21:21" s="2" customFormat="1" x14ac:dyDescent="0.2">
      <c r="U2133" s="165"/>
    </row>
    <row r="2134" spans="21:21" s="2" customFormat="1" x14ac:dyDescent="0.2">
      <c r="U2134" s="165"/>
    </row>
    <row r="2135" spans="21:21" s="2" customFormat="1" x14ac:dyDescent="0.2">
      <c r="U2135" s="165"/>
    </row>
    <row r="2136" spans="21:21" s="2" customFormat="1" x14ac:dyDescent="0.2">
      <c r="U2136" s="165"/>
    </row>
    <row r="2137" spans="21:21" s="2" customFormat="1" x14ac:dyDescent="0.2">
      <c r="U2137" s="165"/>
    </row>
    <row r="2138" spans="21:21" s="2" customFormat="1" x14ac:dyDescent="0.2">
      <c r="U2138" s="165"/>
    </row>
    <row r="2139" spans="21:21" s="2" customFormat="1" x14ac:dyDescent="0.2">
      <c r="U2139" s="165"/>
    </row>
    <row r="2140" spans="21:21" s="2" customFormat="1" x14ac:dyDescent="0.2">
      <c r="U2140" s="165"/>
    </row>
    <row r="2141" spans="21:21" s="2" customFormat="1" x14ac:dyDescent="0.2">
      <c r="U2141" s="165"/>
    </row>
    <row r="2142" spans="21:21" s="2" customFormat="1" x14ac:dyDescent="0.2">
      <c r="U2142" s="165"/>
    </row>
    <row r="2143" spans="21:21" s="2" customFormat="1" x14ac:dyDescent="0.2">
      <c r="U2143" s="165"/>
    </row>
    <row r="2144" spans="21:21" s="2" customFormat="1" x14ac:dyDescent="0.2">
      <c r="U2144" s="165"/>
    </row>
    <row r="2145" spans="21:21" s="2" customFormat="1" x14ac:dyDescent="0.2">
      <c r="U2145" s="165"/>
    </row>
    <row r="2146" spans="21:21" s="2" customFormat="1" x14ac:dyDescent="0.2">
      <c r="U2146" s="165"/>
    </row>
    <row r="2147" spans="21:21" s="2" customFormat="1" x14ac:dyDescent="0.2">
      <c r="U2147" s="165"/>
    </row>
    <row r="2148" spans="21:21" s="2" customFormat="1" x14ac:dyDescent="0.2">
      <c r="U2148" s="165"/>
    </row>
    <row r="2149" spans="21:21" s="2" customFormat="1" x14ac:dyDescent="0.2">
      <c r="U2149" s="165"/>
    </row>
    <row r="2150" spans="21:21" s="2" customFormat="1" x14ac:dyDescent="0.2">
      <c r="U2150" s="165"/>
    </row>
    <row r="2151" spans="21:21" s="2" customFormat="1" x14ac:dyDescent="0.2">
      <c r="U2151" s="165"/>
    </row>
    <row r="2152" spans="21:21" s="2" customFormat="1" x14ac:dyDescent="0.2">
      <c r="U2152" s="165"/>
    </row>
    <row r="2153" spans="21:21" s="2" customFormat="1" x14ac:dyDescent="0.2">
      <c r="U2153" s="165"/>
    </row>
    <row r="2154" spans="21:21" s="2" customFormat="1" x14ac:dyDescent="0.2">
      <c r="U2154" s="165"/>
    </row>
    <row r="2155" spans="21:21" s="2" customFormat="1" x14ac:dyDescent="0.2">
      <c r="U2155" s="165"/>
    </row>
    <row r="2156" spans="21:21" s="2" customFormat="1" x14ac:dyDescent="0.2">
      <c r="U2156" s="165"/>
    </row>
    <row r="2157" spans="21:21" s="2" customFormat="1" x14ac:dyDescent="0.2">
      <c r="U2157" s="165"/>
    </row>
    <row r="2158" spans="21:21" s="2" customFormat="1" x14ac:dyDescent="0.2">
      <c r="U2158" s="165"/>
    </row>
    <row r="2159" spans="21:21" s="2" customFormat="1" x14ac:dyDescent="0.2">
      <c r="U2159" s="165"/>
    </row>
    <row r="2160" spans="21:21" s="2" customFormat="1" x14ac:dyDescent="0.2">
      <c r="U2160" s="165"/>
    </row>
    <row r="2161" spans="21:21" s="2" customFormat="1" x14ac:dyDescent="0.2">
      <c r="U2161" s="165"/>
    </row>
    <row r="2162" spans="21:21" s="2" customFormat="1" x14ac:dyDescent="0.2">
      <c r="U2162" s="165"/>
    </row>
    <row r="2163" spans="21:21" s="2" customFormat="1" x14ac:dyDescent="0.2">
      <c r="U2163" s="165"/>
    </row>
    <row r="2164" spans="21:21" s="2" customFormat="1" x14ac:dyDescent="0.2">
      <c r="U2164" s="165"/>
    </row>
    <row r="2165" spans="21:21" s="2" customFormat="1" x14ac:dyDescent="0.2">
      <c r="U2165" s="165"/>
    </row>
    <row r="2166" spans="21:21" s="2" customFormat="1" x14ac:dyDescent="0.2">
      <c r="U2166" s="165"/>
    </row>
    <row r="2167" spans="21:21" s="2" customFormat="1" x14ac:dyDescent="0.2">
      <c r="U2167" s="165"/>
    </row>
    <row r="2168" spans="21:21" s="2" customFormat="1" x14ac:dyDescent="0.2">
      <c r="U2168" s="165"/>
    </row>
    <row r="2169" spans="21:21" s="2" customFormat="1" x14ac:dyDescent="0.2">
      <c r="U2169" s="165"/>
    </row>
    <row r="2170" spans="21:21" s="2" customFormat="1" x14ac:dyDescent="0.2">
      <c r="U2170" s="165"/>
    </row>
    <row r="2171" spans="21:21" s="2" customFormat="1" x14ac:dyDescent="0.2">
      <c r="U2171" s="165"/>
    </row>
    <row r="2172" spans="21:21" s="2" customFormat="1" x14ac:dyDescent="0.2">
      <c r="U2172" s="165"/>
    </row>
    <row r="2173" spans="21:21" s="2" customFormat="1" x14ac:dyDescent="0.2">
      <c r="U2173" s="165"/>
    </row>
    <row r="2174" spans="21:21" s="2" customFormat="1" x14ac:dyDescent="0.2">
      <c r="U2174" s="165"/>
    </row>
    <row r="2175" spans="21:21" s="2" customFormat="1" x14ac:dyDescent="0.2">
      <c r="U2175" s="165"/>
    </row>
    <row r="2176" spans="21:21" s="2" customFormat="1" x14ac:dyDescent="0.2">
      <c r="U2176" s="165"/>
    </row>
    <row r="2177" spans="21:21" s="2" customFormat="1" x14ac:dyDescent="0.2">
      <c r="U2177" s="165"/>
    </row>
    <row r="2178" spans="21:21" s="2" customFormat="1" x14ac:dyDescent="0.2">
      <c r="U2178" s="165"/>
    </row>
    <row r="2179" spans="21:21" s="2" customFormat="1" x14ac:dyDescent="0.2">
      <c r="U2179" s="165"/>
    </row>
    <row r="2180" spans="21:21" s="2" customFormat="1" x14ac:dyDescent="0.2">
      <c r="U2180" s="165"/>
    </row>
    <row r="2181" spans="21:21" s="2" customFormat="1" x14ac:dyDescent="0.2">
      <c r="U2181" s="165"/>
    </row>
    <row r="2182" spans="21:21" s="2" customFormat="1" x14ac:dyDescent="0.2">
      <c r="U2182" s="165"/>
    </row>
    <row r="2183" spans="21:21" s="2" customFormat="1" x14ac:dyDescent="0.2">
      <c r="U2183" s="165"/>
    </row>
    <row r="2184" spans="21:21" s="2" customFormat="1" x14ac:dyDescent="0.2">
      <c r="U2184" s="165"/>
    </row>
    <row r="2185" spans="21:21" s="2" customFormat="1" x14ac:dyDescent="0.2">
      <c r="U2185" s="165"/>
    </row>
    <row r="2186" spans="21:21" s="2" customFormat="1" x14ac:dyDescent="0.2">
      <c r="U2186" s="165"/>
    </row>
    <row r="2187" spans="21:21" s="2" customFormat="1" x14ac:dyDescent="0.2">
      <c r="U2187" s="165"/>
    </row>
    <row r="2188" spans="21:21" s="2" customFormat="1" x14ac:dyDescent="0.2">
      <c r="U2188" s="165"/>
    </row>
    <row r="2189" spans="21:21" s="2" customFormat="1" x14ac:dyDescent="0.2">
      <c r="U2189" s="165"/>
    </row>
    <row r="2190" spans="21:21" s="2" customFormat="1" x14ac:dyDescent="0.2">
      <c r="U2190" s="165"/>
    </row>
    <row r="2191" spans="21:21" s="2" customFormat="1" x14ac:dyDescent="0.2">
      <c r="U2191" s="165"/>
    </row>
    <row r="2192" spans="21:21" s="2" customFormat="1" x14ac:dyDescent="0.2">
      <c r="U2192" s="165"/>
    </row>
    <row r="2193" spans="21:21" s="2" customFormat="1" x14ac:dyDescent="0.2">
      <c r="U2193" s="165"/>
    </row>
    <row r="2194" spans="21:21" s="2" customFormat="1" x14ac:dyDescent="0.2">
      <c r="U2194" s="165"/>
    </row>
    <row r="2195" spans="21:21" s="2" customFormat="1" x14ac:dyDescent="0.2">
      <c r="U2195" s="165"/>
    </row>
    <row r="2196" spans="21:21" s="2" customFormat="1" x14ac:dyDescent="0.2">
      <c r="U2196" s="165"/>
    </row>
    <row r="2197" spans="21:21" s="2" customFormat="1" x14ac:dyDescent="0.2">
      <c r="U2197" s="165"/>
    </row>
    <row r="2198" spans="21:21" s="2" customFormat="1" x14ac:dyDescent="0.2">
      <c r="U2198" s="165"/>
    </row>
    <row r="2199" spans="21:21" s="2" customFormat="1" x14ac:dyDescent="0.2">
      <c r="U2199" s="165"/>
    </row>
    <row r="2200" spans="21:21" s="2" customFormat="1" x14ac:dyDescent="0.2">
      <c r="U2200" s="165"/>
    </row>
    <row r="2201" spans="21:21" s="2" customFormat="1" x14ac:dyDescent="0.2">
      <c r="U2201" s="165"/>
    </row>
    <row r="2202" spans="21:21" s="2" customFormat="1" x14ac:dyDescent="0.2">
      <c r="U2202" s="165"/>
    </row>
    <row r="2203" spans="21:21" s="2" customFormat="1" x14ac:dyDescent="0.2">
      <c r="U2203" s="165"/>
    </row>
    <row r="2204" spans="21:21" s="2" customFormat="1" x14ac:dyDescent="0.2">
      <c r="U2204" s="165"/>
    </row>
    <row r="2205" spans="21:21" s="2" customFormat="1" x14ac:dyDescent="0.2">
      <c r="U2205" s="165"/>
    </row>
    <row r="2206" spans="21:21" s="2" customFormat="1" x14ac:dyDescent="0.2">
      <c r="U2206" s="165"/>
    </row>
    <row r="2207" spans="21:21" s="2" customFormat="1" x14ac:dyDescent="0.2">
      <c r="U2207" s="165"/>
    </row>
    <row r="2208" spans="21:21" s="2" customFormat="1" x14ac:dyDescent="0.2">
      <c r="U2208" s="165"/>
    </row>
    <row r="2209" spans="21:21" s="2" customFormat="1" x14ac:dyDescent="0.2">
      <c r="U2209" s="165"/>
    </row>
    <row r="2210" spans="21:21" s="2" customFormat="1" x14ac:dyDescent="0.2">
      <c r="U2210" s="165"/>
    </row>
    <row r="2211" spans="21:21" s="2" customFormat="1" x14ac:dyDescent="0.2">
      <c r="U2211" s="165"/>
    </row>
    <row r="2212" spans="21:21" s="2" customFormat="1" x14ac:dyDescent="0.2">
      <c r="U2212" s="165"/>
    </row>
    <row r="2213" spans="21:21" s="2" customFormat="1" x14ac:dyDescent="0.2">
      <c r="U2213" s="165"/>
    </row>
    <row r="2214" spans="21:21" s="2" customFormat="1" x14ac:dyDescent="0.2">
      <c r="U2214" s="165"/>
    </row>
    <row r="2215" spans="21:21" s="2" customFormat="1" x14ac:dyDescent="0.2">
      <c r="U2215" s="165"/>
    </row>
    <row r="2216" spans="21:21" s="2" customFormat="1" x14ac:dyDescent="0.2">
      <c r="U2216" s="165"/>
    </row>
    <row r="2217" spans="21:21" s="2" customFormat="1" x14ac:dyDescent="0.2">
      <c r="U2217" s="165"/>
    </row>
    <row r="2218" spans="21:21" s="2" customFormat="1" x14ac:dyDescent="0.2">
      <c r="U2218" s="165"/>
    </row>
    <row r="2219" spans="21:21" s="2" customFormat="1" x14ac:dyDescent="0.2">
      <c r="U2219" s="165"/>
    </row>
    <row r="2220" spans="21:21" s="2" customFormat="1" x14ac:dyDescent="0.2">
      <c r="U2220" s="165"/>
    </row>
    <row r="2221" spans="21:21" s="2" customFormat="1" x14ac:dyDescent="0.2">
      <c r="U2221" s="165"/>
    </row>
    <row r="2222" spans="21:21" s="2" customFormat="1" x14ac:dyDescent="0.2">
      <c r="U2222" s="165"/>
    </row>
    <row r="2223" spans="21:21" s="2" customFormat="1" x14ac:dyDescent="0.2">
      <c r="U2223" s="165"/>
    </row>
    <row r="2224" spans="21:21" s="2" customFormat="1" x14ac:dyDescent="0.2">
      <c r="U2224" s="165"/>
    </row>
    <row r="2225" spans="21:21" s="2" customFormat="1" x14ac:dyDescent="0.2">
      <c r="U2225" s="165"/>
    </row>
    <row r="2226" spans="21:21" s="2" customFormat="1" x14ac:dyDescent="0.2">
      <c r="U2226" s="165"/>
    </row>
    <row r="2227" spans="21:21" s="2" customFormat="1" x14ac:dyDescent="0.2">
      <c r="U2227" s="165"/>
    </row>
    <row r="2228" spans="21:21" s="2" customFormat="1" x14ac:dyDescent="0.2">
      <c r="U2228" s="165"/>
    </row>
    <row r="2229" spans="21:21" s="2" customFormat="1" x14ac:dyDescent="0.2">
      <c r="U2229" s="165"/>
    </row>
    <row r="2230" spans="21:21" s="2" customFormat="1" x14ac:dyDescent="0.2">
      <c r="U2230" s="165"/>
    </row>
    <row r="2231" spans="21:21" s="2" customFormat="1" x14ac:dyDescent="0.2">
      <c r="U2231" s="165"/>
    </row>
    <row r="2232" spans="21:21" s="2" customFormat="1" x14ac:dyDescent="0.2">
      <c r="U2232" s="165"/>
    </row>
    <row r="2233" spans="21:21" s="2" customFormat="1" x14ac:dyDescent="0.2">
      <c r="U2233" s="165"/>
    </row>
    <row r="2234" spans="21:21" s="2" customFormat="1" x14ac:dyDescent="0.2">
      <c r="U2234" s="165"/>
    </row>
    <row r="2235" spans="21:21" s="2" customFormat="1" x14ac:dyDescent="0.2">
      <c r="U2235" s="165"/>
    </row>
    <row r="2236" spans="21:21" s="2" customFormat="1" x14ac:dyDescent="0.2">
      <c r="U2236" s="165"/>
    </row>
    <row r="2237" spans="21:21" s="2" customFormat="1" x14ac:dyDescent="0.2">
      <c r="U2237" s="165"/>
    </row>
    <row r="2238" spans="21:21" s="2" customFormat="1" x14ac:dyDescent="0.2">
      <c r="U2238" s="165"/>
    </row>
    <row r="2239" spans="21:21" s="2" customFormat="1" x14ac:dyDescent="0.2">
      <c r="U2239" s="165"/>
    </row>
    <row r="2240" spans="21:21" s="2" customFormat="1" x14ac:dyDescent="0.2">
      <c r="U2240" s="165"/>
    </row>
    <row r="2241" spans="21:21" s="2" customFormat="1" x14ac:dyDescent="0.2">
      <c r="U2241" s="165"/>
    </row>
    <row r="2242" spans="21:21" s="2" customFormat="1" x14ac:dyDescent="0.2">
      <c r="U2242" s="165"/>
    </row>
    <row r="2243" spans="21:21" s="2" customFormat="1" x14ac:dyDescent="0.2">
      <c r="U2243" s="165"/>
    </row>
    <row r="2244" spans="21:21" s="2" customFormat="1" x14ac:dyDescent="0.2">
      <c r="U2244" s="165"/>
    </row>
    <row r="2245" spans="21:21" s="2" customFormat="1" x14ac:dyDescent="0.2">
      <c r="U2245" s="165"/>
    </row>
    <row r="2246" spans="21:21" s="2" customFormat="1" x14ac:dyDescent="0.2">
      <c r="U2246" s="165"/>
    </row>
    <row r="2247" spans="21:21" s="2" customFormat="1" x14ac:dyDescent="0.2">
      <c r="U2247" s="165"/>
    </row>
    <row r="2248" spans="21:21" s="2" customFormat="1" x14ac:dyDescent="0.2">
      <c r="U2248" s="165"/>
    </row>
    <row r="2249" spans="21:21" s="2" customFormat="1" x14ac:dyDescent="0.2">
      <c r="U2249" s="165"/>
    </row>
    <row r="2250" spans="21:21" s="2" customFormat="1" x14ac:dyDescent="0.2">
      <c r="U2250" s="165"/>
    </row>
    <row r="2251" spans="21:21" s="2" customFormat="1" x14ac:dyDescent="0.2">
      <c r="U2251" s="165"/>
    </row>
    <row r="2252" spans="21:21" s="2" customFormat="1" x14ac:dyDescent="0.2">
      <c r="U2252" s="165"/>
    </row>
    <row r="2253" spans="21:21" s="2" customFormat="1" x14ac:dyDescent="0.2">
      <c r="U2253" s="165"/>
    </row>
    <row r="2254" spans="21:21" s="2" customFormat="1" x14ac:dyDescent="0.2">
      <c r="U2254" s="165"/>
    </row>
    <row r="2255" spans="21:21" s="2" customFormat="1" x14ac:dyDescent="0.2">
      <c r="U2255" s="165"/>
    </row>
    <row r="2256" spans="21:21" s="2" customFormat="1" x14ac:dyDescent="0.2">
      <c r="U2256" s="165"/>
    </row>
    <row r="2257" spans="21:21" s="2" customFormat="1" x14ac:dyDescent="0.2">
      <c r="U2257" s="165"/>
    </row>
    <row r="2258" spans="21:21" s="2" customFormat="1" x14ac:dyDescent="0.2">
      <c r="U2258" s="165"/>
    </row>
    <row r="2259" spans="21:21" s="2" customFormat="1" x14ac:dyDescent="0.2">
      <c r="U2259" s="165"/>
    </row>
    <row r="2260" spans="21:21" s="2" customFormat="1" x14ac:dyDescent="0.2">
      <c r="U2260" s="165"/>
    </row>
    <row r="2261" spans="21:21" s="2" customFormat="1" x14ac:dyDescent="0.2">
      <c r="U2261" s="165"/>
    </row>
    <row r="2262" spans="21:21" s="2" customFormat="1" x14ac:dyDescent="0.2">
      <c r="U2262" s="165"/>
    </row>
    <row r="2263" spans="21:21" s="2" customFormat="1" x14ac:dyDescent="0.2">
      <c r="U2263" s="165"/>
    </row>
    <row r="2264" spans="21:21" s="2" customFormat="1" x14ac:dyDescent="0.2">
      <c r="U2264" s="165"/>
    </row>
    <row r="2265" spans="21:21" s="2" customFormat="1" x14ac:dyDescent="0.2">
      <c r="U2265" s="165"/>
    </row>
    <row r="2266" spans="21:21" s="2" customFormat="1" x14ac:dyDescent="0.2">
      <c r="U2266" s="165"/>
    </row>
    <row r="2267" spans="21:21" s="2" customFormat="1" x14ac:dyDescent="0.2">
      <c r="U2267" s="165"/>
    </row>
    <row r="2268" spans="21:21" s="2" customFormat="1" x14ac:dyDescent="0.2">
      <c r="U2268" s="165"/>
    </row>
    <row r="2269" spans="21:21" s="2" customFormat="1" x14ac:dyDescent="0.2">
      <c r="U2269" s="165"/>
    </row>
    <row r="2270" spans="21:21" s="2" customFormat="1" x14ac:dyDescent="0.2">
      <c r="U2270" s="165"/>
    </row>
    <row r="2271" spans="21:21" s="2" customFormat="1" x14ac:dyDescent="0.2">
      <c r="U2271" s="165"/>
    </row>
    <row r="2272" spans="21:21" s="2" customFormat="1" x14ac:dyDescent="0.2">
      <c r="U2272" s="165"/>
    </row>
    <row r="2273" spans="21:21" s="2" customFormat="1" x14ac:dyDescent="0.2">
      <c r="U2273" s="165"/>
    </row>
    <row r="2274" spans="21:21" s="2" customFormat="1" x14ac:dyDescent="0.2">
      <c r="U2274" s="165"/>
    </row>
    <row r="2275" spans="21:21" s="2" customFormat="1" x14ac:dyDescent="0.2">
      <c r="U2275" s="165"/>
    </row>
    <row r="2276" spans="21:21" s="2" customFormat="1" x14ac:dyDescent="0.2">
      <c r="U2276" s="165"/>
    </row>
    <row r="2277" spans="21:21" s="2" customFormat="1" x14ac:dyDescent="0.2">
      <c r="U2277" s="165"/>
    </row>
    <row r="2278" spans="21:21" s="2" customFormat="1" x14ac:dyDescent="0.2">
      <c r="U2278" s="165"/>
    </row>
    <row r="2279" spans="21:21" s="2" customFormat="1" x14ac:dyDescent="0.2">
      <c r="U2279" s="165"/>
    </row>
    <row r="2280" spans="21:21" s="2" customFormat="1" x14ac:dyDescent="0.2">
      <c r="U2280" s="165"/>
    </row>
    <row r="2281" spans="21:21" s="2" customFormat="1" x14ac:dyDescent="0.2">
      <c r="U2281" s="165"/>
    </row>
    <row r="2282" spans="21:21" s="2" customFormat="1" x14ac:dyDescent="0.2">
      <c r="U2282" s="165"/>
    </row>
    <row r="2283" spans="21:21" s="2" customFormat="1" x14ac:dyDescent="0.2">
      <c r="U2283" s="165"/>
    </row>
    <row r="2284" spans="21:21" s="2" customFormat="1" x14ac:dyDescent="0.2">
      <c r="U2284" s="165"/>
    </row>
    <row r="2285" spans="21:21" s="2" customFormat="1" x14ac:dyDescent="0.2">
      <c r="U2285" s="165"/>
    </row>
    <row r="2286" spans="21:21" s="2" customFormat="1" x14ac:dyDescent="0.2">
      <c r="U2286" s="165"/>
    </row>
    <row r="2287" spans="21:21" s="2" customFormat="1" x14ac:dyDescent="0.2">
      <c r="U2287" s="165"/>
    </row>
    <row r="2288" spans="21:21" s="2" customFormat="1" x14ac:dyDescent="0.2">
      <c r="U2288" s="165"/>
    </row>
    <row r="2289" spans="21:21" s="2" customFormat="1" x14ac:dyDescent="0.2">
      <c r="U2289" s="165"/>
    </row>
    <row r="2290" spans="21:21" s="2" customFormat="1" x14ac:dyDescent="0.2">
      <c r="U2290" s="165"/>
    </row>
    <row r="2291" spans="21:21" s="2" customFormat="1" x14ac:dyDescent="0.2">
      <c r="U2291" s="165"/>
    </row>
    <row r="2292" spans="21:21" s="2" customFormat="1" x14ac:dyDescent="0.2">
      <c r="U2292" s="165"/>
    </row>
    <row r="2293" spans="21:21" s="2" customFormat="1" x14ac:dyDescent="0.2">
      <c r="U2293" s="165"/>
    </row>
    <row r="2294" spans="21:21" s="2" customFormat="1" x14ac:dyDescent="0.2">
      <c r="U2294" s="165"/>
    </row>
    <row r="2295" spans="21:21" s="2" customFormat="1" x14ac:dyDescent="0.2">
      <c r="U2295" s="165"/>
    </row>
    <row r="2296" spans="21:21" s="2" customFormat="1" x14ac:dyDescent="0.2">
      <c r="U2296" s="165"/>
    </row>
    <row r="2297" spans="21:21" s="2" customFormat="1" x14ac:dyDescent="0.2">
      <c r="U2297" s="165"/>
    </row>
    <row r="2298" spans="21:21" s="2" customFormat="1" x14ac:dyDescent="0.2">
      <c r="U2298" s="165"/>
    </row>
    <row r="2299" spans="21:21" s="2" customFormat="1" x14ac:dyDescent="0.2">
      <c r="U2299" s="165"/>
    </row>
    <row r="2300" spans="21:21" s="2" customFormat="1" x14ac:dyDescent="0.2">
      <c r="U2300" s="165"/>
    </row>
    <row r="2301" spans="21:21" s="2" customFormat="1" x14ac:dyDescent="0.2">
      <c r="U2301" s="165"/>
    </row>
    <row r="2302" spans="21:21" s="2" customFormat="1" x14ac:dyDescent="0.2">
      <c r="U2302" s="165"/>
    </row>
    <row r="2303" spans="21:21" s="2" customFormat="1" x14ac:dyDescent="0.2">
      <c r="U2303" s="165"/>
    </row>
    <row r="2304" spans="21:21" s="2" customFormat="1" x14ac:dyDescent="0.2">
      <c r="U2304" s="165"/>
    </row>
    <row r="2305" spans="21:21" s="2" customFormat="1" x14ac:dyDescent="0.2">
      <c r="U2305" s="165"/>
    </row>
    <row r="2306" spans="21:21" s="2" customFormat="1" x14ac:dyDescent="0.2">
      <c r="U2306" s="165"/>
    </row>
    <row r="2307" spans="21:21" s="2" customFormat="1" x14ac:dyDescent="0.2">
      <c r="U2307" s="165"/>
    </row>
    <row r="2308" spans="21:21" s="2" customFormat="1" x14ac:dyDescent="0.2">
      <c r="U2308" s="165"/>
    </row>
    <row r="2309" spans="21:21" s="2" customFormat="1" x14ac:dyDescent="0.2">
      <c r="U2309" s="165"/>
    </row>
    <row r="2310" spans="21:21" s="2" customFormat="1" x14ac:dyDescent="0.2">
      <c r="U2310" s="165"/>
    </row>
    <row r="2311" spans="21:21" s="2" customFormat="1" x14ac:dyDescent="0.2">
      <c r="U2311" s="165"/>
    </row>
    <row r="2312" spans="21:21" s="2" customFormat="1" x14ac:dyDescent="0.2">
      <c r="U2312" s="165"/>
    </row>
    <row r="2313" spans="21:21" s="2" customFormat="1" x14ac:dyDescent="0.2">
      <c r="U2313" s="165"/>
    </row>
    <row r="2314" spans="21:21" s="2" customFormat="1" x14ac:dyDescent="0.2">
      <c r="U2314" s="165"/>
    </row>
    <row r="2315" spans="21:21" s="2" customFormat="1" x14ac:dyDescent="0.2">
      <c r="U2315" s="165"/>
    </row>
    <row r="2316" spans="21:21" s="2" customFormat="1" x14ac:dyDescent="0.2">
      <c r="U2316" s="165"/>
    </row>
    <row r="2317" spans="21:21" s="2" customFormat="1" x14ac:dyDescent="0.2">
      <c r="U2317" s="165"/>
    </row>
    <row r="2318" spans="21:21" s="2" customFormat="1" x14ac:dyDescent="0.2">
      <c r="U2318" s="165"/>
    </row>
    <row r="2319" spans="21:21" s="2" customFormat="1" x14ac:dyDescent="0.2">
      <c r="U2319" s="165"/>
    </row>
    <row r="2320" spans="21:21" s="2" customFormat="1" x14ac:dyDescent="0.2">
      <c r="U2320" s="165"/>
    </row>
    <row r="2321" spans="21:21" s="2" customFormat="1" x14ac:dyDescent="0.2">
      <c r="U2321" s="165"/>
    </row>
    <row r="2322" spans="21:21" s="2" customFormat="1" x14ac:dyDescent="0.2">
      <c r="U2322" s="165"/>
    </row>
    <row r="2323" spans="21:21" s="2" customFormat="1" x14ac:dyDescent="0.2">
      <c r="U2323" s="165"/>
    </row>
    <row r="2324" spans="21:21" s="2" customFormat="1" x14ac:dyDescent="0.2">
      <c r="U2324" s="165"/>
    </row>
    <row r="2325" spans="21:21" s="2" customFormat="1" x14ac:dyDescent="0.2">
      <c r="U2325" s="165"/>
    </row>
    <row r="2326" spans="21:21" s="2" customFormat="1" x14ac:dyDescent="0.2">
      <c r="U2326" s="165"/>
    </row>
    <row r="2327" spans="21:21" s="2" customFormat="1" x14ac:dyDescent="0.2">
      <c r="U2327" s="165"/>
    </row>
    <row r="2328" spans="21:21" s="2" customFormat="1" x14ac:dyDescent="0.2">
      <c r="U2328" s="165"/>
    </row>
    <row r="2329" spans="21:21" s="2" customFormat="1" x14ac:dyDescent="0.2">
      <c r="U2329" s="165"/>
    </row>
    <row r="2330" spans="21:21" s="2" customFormat="1" x14ac:dyDescent="0.2">
      <c r="U2330" s="165"/>
    </row>
    <row r="2331" spans="21:21" s="2" customFormat="1" x14ac:dyDescent="0.2">
      <c r="U2331" s="165"/>
    </row>
    <row r="2332" spans="21:21" s="2" customFormat="1" x14ac:dyDescent="0.2">
      <c r="U2332" s="165"/>
    </row>
    <row r="2333" spans="21:21" s="2" customFormat="1" x14ac:dyDescent="0.2">
      <c r="U2333" s="165"/>
    </row>
    <row r="2334" spans="21:21" s="2" customFormat="1" x14ac:dyDescent="0.2">
      <c r="U2334" s="165"/>
    </row>
    <row r="2335" spans="21:21" s="2" customFormat="1" x14ac:dyDescent="0.2">
      <c r="U2335" s="165"/>
    </row>
    <row r="2336" spans="21:21" s="2" customFormat="1" x14ac:dyDescent="0.2">
      <c r="U2336" s="165"/>
    </row>
    <row r="2337" spans="21:21" s="2" customFormat="1" x14ac:dyDescent="0.2">
      <c r="U2337" s="165"/>
    </row>
    <row r="2338" spans="21:21" s="2" customFormat="1" x14ac:dyDescent="0.2">
      <c r="U2338" s="165"/>
    </row>
    <row r="2339" spans="21:21" s="2" customFormat="1" x14ac:dyDescent="0.2">
      <c r="U2339" s="165"/>
    </row>
    <row r="2340" spans="21:21" s="2" customFormat="1" x14ac:dyDescent="0.2">
      <c r="U2340" s="165"/>
    </row>
    <row r="2341" spans="21:21" s="2" customFormat="1" x14ac:dyDescent="0.2">
      <c r="U2341" s="165"/>
    </row>
    <row r="2342" spans="21:21" s="2" customFormat="1" x14ac:dyDescent="0.2">
      <c r="U2342" s="165"/>
    </row>
    <row r="2343" spans="21:21" s="2" customFormat="1" x14ac:dyDescent="0.2">
      <c r="U2343" s="165"/>
    </row>
    <row r="2344" spans="21:21" s="2" customFormat="1" x14ac:dyDescent="0.2">
      <c r="U2344" s="165"/>
    </row>
    <row r="2345" spans="21:21" s="2" customFormat="1" x14ac:dyDescent="0.2">
      <c r="U2345" s="165"/>
    </row>
    <row r="2346" spans="21:21" s="2" customFormat="1" x14ac:dyDescent="0.2">
      <c r="U2346" s="165"/>
    </row>
    <row r="2347" spans="21:21" s="2" customFormat="1" x14ac:dyDescent="0.2">
      <c r="U2347" s="165"/>
    </row>
    <row r="2348" spans="21:21" s="2" customFormat="1" x14ac:dyDescent="0.2">
      <c r="U2348" s="165"/>
    </row>
    <row r="2349" spans="21:21" s="2" customFormat="1" x14ac:dyDescent="0.2">
      <c r="U2349" s="165"/>
    </row>
    <row r="2350" spans="21:21" s="2" customFormat="1" x14ac:dyDescent="0.2">
      <c r="U2350" s="165"/>
    </row>
    <row r="2351" spans="21:21" s="2" customFormat="1" x14ac:dyDescent="0.2">
      <c r="U2351" s="165"/>
    </row>
    <row r="2352" spans="21:21" s="2" customFormat="1" x14ac:dyDescent="0.2">
      <c r="U2352" s="165"/>
    </row>
    <row r="2353" spans="21:21" s="2" customFormat="1" x14ac:dyDescent="0.2">
      <c r="U2353" s="165"/>
    </row>
    <row r="2354" spans="21:21" s="2" customFormat="1" x14ac:dyDescent="0.2">
      <c r="U2354" s="165"/>
    </row>
    <row r="2355" spans="21:21" s="2" customFormat="1" x14ac:dyDescent="0.2">
      <c r="U2355" s="165"/>
    </row>
    <row r="2356" spans="21:21" s="2" customFormat="1" x14ac:dyDescent="0.2">
      <c r="U2356" s="165"/>
    </row>
    <row r="2357" spans="21:21" s="2" customFormat="1" x14ac:dyDescent="0.2">
      <c r="U2357" s="165"/>
    </row>
    <row r="2358" spans="21:21" s="2" customFormat="1" x14ac:dyDescent="0.2">
      <c r="U2358" s="165"/>
    </row>
    <row r="2359" spans="21:21" s="2" customFormat="1" x14ac:dyDescent="0.2">
      <c r="U2359" s="165"/>
    </row>
    <row r="2360" spans="21:21" s="2" customFormat="1" x14ac:dyDescent="0.2">
      <c r="U2360" s="165"/>
    </row>
    <row r="2361" spans="21:21" s="2" customFormat="1" x14ac:dyDescent="0.2">
      <c r="U2361" s="165"/>
    </row>
    <row r="2362" spans="21:21" s="2" customFormat="1" x14ac:dyDescent="0.2">
      <c r="U2362" s="165"/>
    </row>
    <row r="2363" spans="21:21" s="2" customFormat="1" x14ac:dyDescent="0.2">
      <c r="U2363" s="165"/>
    </row>
    <row r="2364" spans="21:21" s="2" customFormat="1" x14ac:dyDescent="0.2">
      <c r="U2364" s="165"/>
    </row>
    <row r="2365" spans="21:21" s="2" customFormat="1" x14ac:dyDescent="0.2">
      <c r="U2365" s="165"/>
    </row>
    <row r="2366" spans="21:21" s="2" customFormat="1" x14ac:dyDescent="0.2">
      <c r="U2366" s="165"/>
    </row>
    <row r="2367" spans="21:21" s="2" customFormat="1" x14ac:dyDescent="0.2">
      <c r="U2367" s="165"/>
    </row>
    <row r="2368" spans="21:21" s="2" customFormat="1" x14ac:dyDescent="0.2">
      <c r="U2368" s="165"/>
    </row>
    <row r="2369" spans="21:21" s="2" customFormat="1" x14ac:dyDescent="0.2">
      <c r="U2369" s="165"/>
    </row>
    <row r="2370" spans="21:21" s="2" customFormat="1" x14ac:dyDescent="0.2">
      <c r="U2370" s="165"/>
    </row>
    <row r="2371" spans="21:21" s="2" customFormat="1" x14ac:dyDescent="0.2">
      <c r="U2371" s="165"/>
    </row>
    <row r="2372" spans="21:21" s="2" customFormat="1" x14ac:dyDescent="0.2">
      <c r="U2372" s="165"/>
    </row>
    <row r="2373" spans="21:21" s="2" customFormat="1" x14ac:dyDescent="0.2">
      <c r="U2373" s="165"/>
    </row>
    <row r="2374" spans="21:21" s="2" customFormat="1" x14ac:dyDescent="0.2">
      <c r="U2374" s="165"/>
    </row>
    <row r="2375" spans="21:21" s="2" customFormat="1" x14ac:dyDescent="0.2">
      <c r="U2375" s="165"/>
    </row>
    <row r="2376" spans="21:21" s="2" customFormat="1" x14ac:dyDescent="0.2">
      <c r="U2376" s="165"/>
    </row>
    <row r="2377" spans="21:21" s="2" customFormat="1" x14ac:dyDescent="0.2">
      <c r="U2377" s="165"/>
    </row>
    <row r="2378" spans="21:21" s="2" customFormat="1" x14ac:dyDescent="0.2">
      <c r="U2378" s="165"/>
    </row>
    <row r="2379" spans="21:21" s="2" customFormat="1" x14ac:dyDescent="0.2">
      <c r="U2379" s="165"/>
    </row>
    <row r="2380" spans="21:21" s="2" customFormat="1" x14ac:dyDescent="0.2">
      <c r="U2380" s="165"/>
    </row>
    <row r="2381" spans="21:21" s="2" customFormat="1" x14ac:dyDescent="0.2">
      <c r="U2381" s="165"/>
    </row>
    <row r="2382" spans="21:21" s="2" customFormat="1" x14ac:dyDescent="0.2">
      <c r="U2382" s="165"/>
    </row>
    <row r="2383" spans="21:21" s="2" customFormat="1" x14ac:dyDescent="0.2">
      <c r="U2383" s="165"/>
    </row>
    <row r="2384" spans="21:21" s="2" customFormat="1" x14ac:dyDescent="0.2">
      <c r="U2384" s="165"/>
    </row>
    <row r="2385" spans="21:21" s="2" customFormat="1" x14ac:dyDescent="0.2">
      <c r="U2385" s="165"/>
    </row>
    <row r="2386" spans="21:21" s="2" customFormat="1" x14ac:dyDescent="0.2">
      <c r="U2386" s="165"/>
    </row>
    <row r="2387" spans="21:21" s="2" customFormat="1" x14ac:dyDescent="0.2">
      <c r="U2387" s="165"/>
    </row>
    <row r="2388" spans="21:21" s="2" customFormat="1" x14ac:dyDescent="0.2">
      <c r="U2388" s="165"/>
    </row>
    <row r="2389" spans="21:21" s="2" customFormat="1" x14ac:dyDescent="0.2">
      <c r="U2389" s="165"/>
    </row>
    <row r="2390" spans="21:21" s="2" customFormat="1" x14ac:dyDescent="0.2">
      <c r="U2390" s="165"/>
    </row>
    <row r="2391" spans="21:21" s="2" customFormat="1" x14ac:dyDescent="0.2">
      <c r="U2391" s="165"/>
    </row>
    <row r="2392" spans="21:21" s="2" customFormat="1" x14ac:dyDescent="0.2">
      <c r="U2392" s="165"/>
    </row>
    <row r="2393" spans="21:21" s="2" customFormat="1" x14ac:dyDescent="0.2">
      <c r="U2393" s="165"/>
    </row>
    <row r="2394" spans="21:21" s="2" customFormat="1" x14ac:dyDescent="0.2">
      <c r="U2394" s="165"/>
    </row>
    <row r="2395" spans="21:21" s="2" customFormat="1" x14ac:dyDescent="0.2">
      <c r="U2395" s="165"/>
    </row>
    <row r="2396" spans="21:21" s="2" customFormat="1" x14ac:dyDescent="0.2">
      <c r="U2396" s="165"/>
    </row>
    <row r="2397" spans="21:21" s="2" customFormat="1" x14ac:dyDescent="0.2">
      <c r="U2397" s="165"/>
    </row>
    <row r="2398" spans="21:21" s="2" customFormat="1" x14ac:dyDescent="0.2">
      <c r="U2398" s="165"/>
    </row>
    <row r="2399" spans="21:21" s="2" customFormat="1" x14ac:dyDescent="0.2">
      <c r="U2399" s="165"/>
    </row>
    <row r="2400" spans="21:21" s="2" customFormat="1" x14ac:dyDescent="0.2">
      <c r="U2400" s="165"/>
    </row>
    <row r="2401" spans="21:21" s="2" customFormat="1" x14ac:dyDescent="0.2">
      <c r="U2401" s="165"/>
    </row>
    <row r="2402" spans="21:21" s="2" customFormat="1" x14ac:dyDescent="0.2">
      <c r="U2402" s="165"/>
    </row>
    <row r="2403" spans="21:21" s="2" customFormat="1" x14ac:dyDescent="0.2">
      <c r="U2403" s="165"/>
    </row>
    <row r="2404" spans="21:21" s="2" customFormat="1" x14ac:dyDescent="0.2">
      <c r="U2404" s="165"/>
    </row>
    <row r="2405" spans="21:21" s="2" customFormat="1" x14ac:dyDescent="0.2">
      <c r="U2405" s="165"/>
    </row>
    <row r="2406" spans="21:21" s="2" customFormat="1" x14ac:dyDescent="0.2">
      <c r="U2406" s="165"/>
    </row>
    <row r="2407" spans="21:21" s="2" customFormat="1" x14ac:dyDescent="0.2">
      <c r="U2407" s="165"/>
    </row>
    <row r="2408" spans="21:21" s="2" customFormat="1" x14ac:dyDescent="0.2">
      <c r="U2408" s="165"/>
    </row>
    <row r="2409" spans="21:21" s="2" customFormat="1" x14ac:dyDescent="0.2">
      <c r="U2409" s="165"/>
    </row>
    <row r="2410" spans="21:21" s="2" customFormat="1" x14ac:dyDescent="0.2">
      <c r="U2410" s="165"/>
    </row>
    <row r="2411" spans="21:21" s="2" customFormat="1" x14ac:dyDescent="0.2">
      <c r="U2411" s="165"/>
    </row>
    <row r="2412" spans="21:21" s="2" customFormat="1" x14ac:dyDescent="0.2">
      <c r="U2412" s="165"/>
    </row>
    <row r="2413" spans="21:21" s="2" customFormat="1" x14ac:dyDescent="0.2">
      <c r="U2413" s="165"/>
    </row>
    <row r="2414" spans="21:21" s="2" customFormat="1" x14ac:dyDescent="0.2">
      <c r="U2414" s="165"/>
    </row>
    <row r="2415" spans="21:21" s="2" customFormat="1" x14ac:dyDescent="0.2">
      <c r="U2415" s="165"/>
    </row>
    <row r="2416" spans="21:21" s="2" customFormat="1" x14ac:dyDescent="0.2">
      <c r="U2416" s="165"/>
    </row>
    <row r="2417" spans="21:21" s="2" customFormat="1" x14ac:dyDescent="0.2">
      <c r="U2417" s="165"/>
    </row>
    <row r="2418" spans="21:21" s="2" customFormat="1" x14ac:dyDescent="0.2">
      <c r="U2418" s="165"/>
    </row>
    <row r="2419" spans="21:21" s="2" customFormat="1" x14ac:dyDescent="0.2">
      <c r="U2419" s="165"/>
    </row>
    <row r="2420" spans="21:21" s="2" customFormat="1" x14ac:dyDescent="0.2">
      <c r="U2420" s="165"/>
    </row>
    <row r="2421" spans="21:21" s="2" customFormat="1" x14ac:dyDescent="0.2">
      <c r="U2421" s="165"/>
    </row>
    <row r="2422" spans="21:21" s="2" customFormat="1" x14ac:dyDescent="0.2">
      <c r="U2422" s="165"/>
    </row>
    <row r="2423" spans="21:21" s="2" customFormat="1" x14ac:dyDescent="0.2">
      <c r="U2423" s="165"/>
    </row>
    <row r="2424" spans="21:21" s="2" customFormat="1" x14ac:dyDescent="0.2">
      <c r="U2424" s="165"/>
    </row>
    <row r="2425" spans="21:21" s="2" customFormat="1" x14ac:dyDescent="0.2">
      <c r="U2425" s="165"/>
    </row>
    <row r="2426" spans="21:21" s="2" customFormat="1" x14ac:dyDescent="0.2">
      <c r="U2426" s="165"/>
    </row>
    <row r="2427" spans="21:21" s="2" customFormat="1" x14ac:dyDescent="0.2">
      <c r="U2427" s="165"/>
    </row>
    <row r="2428" spans="21:21" s="2" customFormat="1" x14ac:dyDescent="0.2">
      <c r="U2428" s="165"/>
    </row>
    <row r="2429" spans="21:21" s="2" customFormat="1" x14ac:dyDescent="0.2">
      <c r="U2429" s="165"/>
    </row>
    <row r="2430" spans="21:21" s="2" customFormat="1" x14ac:dyDescent="0.2">
      <c r="U2430" s="165"/>
    </row>
    <row r="2431" spans="21:21" s="2" customFormat="1" x14ac:dyDescent="0.2">
      <c r="U2431" s="165"/>
    </row>
    <row r="2432" spans="21:21" s="2" customFormat="1" x14ac:dyDescent="0.2">
      <c r="U2432" s="165"/>
    </row>
    <row r="2433" spans="21:21" s="2" customFormat="1" x14ac:dyDescent="0.2">
      <c r="U2433" s="165"/>
    </row>
    <row r="2434" spans="21:21" s="2" customFormat="1" x14ac:dyDescent="0.2">
      <c r="U2434" s="165"/>
    </row>
    <row r="2435" spans="21:21" s="2" customFormat="1" x14ac:dyDescent="0.2">
      <c r="U2435" s="165"/>
    </row>
    <row r="2436" spans="21:21" s="2" customFormat="1" x14ac:dyDescent="0.2">
      <c r="U2436" s="165"/>
    </row>
    <row r="2437" spans="21:21" s="2" customFormat="1" x14ac:dyDescent="0.2">
      <c r="U2437" s="165"/>
    </row>
    <row r="2438" spans="21:21" s="2" customFormat="1" x14ac:dyDescent="0.2">
      <c r="U2438" s="165"/>
    </row>
    <row r="2439" spans="21:21" s="2" customFormat="1" x14ac:dyDescent="0.2">
      <c r="U2439" s="165"/>
    </row>
    <row r="2440" spans="21:21" s="2" customFormat="1" x14ac:dyDescent="0.2">
      <c r="U2440" s="165"/>
    </row>
    <row r="2441" spans="21:21" s="2" customFormat="1" x14ac:dyDescent="0.2">
      <c r="U2441" s="165"/>
    </row>
    <row r="2442" spans="21:21" s="2" customFormat="1" x14ac:dyDescent="0.2">
      <c r="U2442" s="165"/>
    </row>
    <row r="2443" spans="21:21" s="2" customFormat="1" x14ac:dyDescent="0.2">
      <c r="U2443" s="165"/>
    </row>
    <row r="2444" spans="21:21" s="2" customFormat="1" x14ac:dyDescent="0.2">
      <c r="U2444" s="165"/>
    </row>
    <row r="2445" spans="21:21" s="2" customFormat="1" x14ac:dyDescent="0.2">
      <c r="U2445" s="165"/>
    </row>
    <row r="2446" spans="21:21" s="2" customFormat="1" x14ac:dyDescent="0.2">
      <c r="U2446" s="165"/>
    </row>
    <row r="2447" spans="21:21" s="2" customFormat="1" x14ac:dyDescent="0.2">
      <c r="U2447" s="165"/>
    </row>
    <row r="2448" spans="21:21" s="2" customFormat="1" x14ac:dyDescent="0.2">
      <c r="U2448" s="165"/>
    </row>
    <row r="2449" spans="21:21" s="2" customFormat="1" x14ac:dyDescent="0.2">
      <c r="U2449" s="165"/>
    </row>
    <row r="2450" spans="21:21" s="2" customFormat="1" x14ac:dyDescent="0.2">
      <c r="U2450" s="165"/>
    </row>
    <row r="2451" spans="21:21" s="2" customFormat="1" x14ac:dyDescent="0.2">
      <c r="U2451" s="165"/>
    </row>
    <row r="2452" spans="21:21" s="2" customFormat="1" x14ac:dyDescent="0.2">
      <c r="U2452" s="165"/>
    </row>
    <row r="2453" spans="21:21" s="2" customFormat="1" x14ac:dyDescent="0.2">
      <c r="U2453" s="165"/>
    </row>
    <row r="2454" spans="21:21" s="2" customFormat="1" x14ac:dyDescent="0.2">
      <c r="U2454" s="165"/>
    </row>
    <row r="2455" spans="21:21" s="2" customFormat="1" x14ac:dyDescent="0.2">
      <c r="U2455" s="165"/>
    </row>
    <row r="2456" spans="21:21" s="2" customFormat="1" x14ac:dyDescent="0.2">
      <c r="U2456" s="165"/>
    </row>
    <row r="2457" spans="21:21" s="2" customFormat="1" x14ac:dyDescent="0.2">
      <c r="U2457" s="165"/>
    </row>
    <row r="2458" spans="21:21" s="2" customFormat="1" x14ac:dyDescent="0.2">
      <c r="U2458" s="165"/>
    </row>
    <row r="2459" spans="21:21" s="2" customFormat="1" x14ac:dyDescent="0.2">
      <c r="U2459" s="165"/>
    </row>
    <row r="2460" spans="21:21" s="2" customFormat="1" x14ac:dyDescent="0.2">
      <c r="U2460" s="165"/>
    </row>
    <row r="2461" spans="21:21" s="2" customFormat="1" x14ac:dyDescent="0.2">
      <c r="U2461" s="165"/>
    </row>
    <row r="2462" spans="21:21" s="2" customFormat="1" x14ac:dyDescent="0.2">
      <c r="U2462" s="165"/>
    </row>
    <row r="2463" spans="21:21" s="2" customFormat="1" x14ac:dyDescent="0.2">
      <c r="U2463" s="165"/>
    </row>
    <row r="2464" spans="21:21" s="2" customFormat="1" x14ac:dyDescent="0.2">
      <c r="U2464" s="165"/>
    </row>
    <row r="2465" spans="21:21" s="2" customFormat="1" x14ac:dyDescent="0.2">
      <c r="U2465" s="165"/>
    </row>
    <row r="2466" spans="21:21" s="2" customFormat="1" x14ac:dyDescent="0.2">
      <c r="U2466" s="165"/>
    </row>
    <row r="2467" spans="21:21" s="2" customFormat="1" x14ac:dyDescent="0.2">
      <c r="U2467" s="165"/>
    </row>
    <row r="2468" spans="21:21" s="2" customFormat="1" x14ac:dyDescent="0.2">
      <c r="U2468" s="165"/>
    </row>
    <row r="2469" spans="21:21" s="2" customFormat="1" x14ac:dyDescent="0.2">
      <c r="U2469" s="165"/>
    </row>
    <row r="2470" spans="21:21" s="2" customFormat="1" x14ac:dyDescent="0.2">
      <c r="U2470" s="165"/>
    </row>
    <row r="2471" spans="21:21" s="2" customFormat="1" x14ac:dyDescent="0.2">
      <c r="U2471" s="165"/>
    </row>
    <row r="2472" spans="21:21" s="2" customFormat="1" x14ac:dyDescent="0.2">
      <c r="U2472" s="165"/>
    </row>
    <row r="2473" spans="21:21" s="2" customFormat="1" x14ac:dyDescent="0.2">
      <c r="U2473" s="165"/>
    </row>
    <row r="2474" spans="21:21" s="2" customFormat="1" x14ac:dyDescent="0.2">
      <c r="U2474" s="165"/>
    </row>
    <row r="2475" spans="21:21" s="2" customFormat="1" x14ac:dyDescent="0.2">
      <c r="U2475" s="165"/>
    </row>
    <row r="2476" spans="21:21" s="2" customFormat="1" x14ac:dyDescent="0.2">
      <c r="U2476" s="165"/>
    </row>
    <row r="2477" spans="21:21" s="2" customFormat="1" x14ac:dyDescent="0.2">
      <c r="U2477" s="165"/>
    </row>
    <row r="2478" spans="21:21" s="2" customFormat="1" x14ac:dyDescent="0.2">
      <c r="U2478" s="165"/>
    </row>
    <row r="2479" spans="21:21" s="2" customFormat="1" x14ac:dyDescent="0.2">
      <c r="U2479" s="165"/>
    </row>
    <row r="2480" spans="21:21" s="2" customFormat="1" x14ac:dyDescent="0.2">
      <c r="U2480" s="165"/>
    </row>
    <row r="2481" spans="21:21" s="2" customFormat="1" x14ac:dyDescent="0.2">
      <c r="U2481" s="165"/>
    </row>
    <row r="2482" spans="21:21" s="2" customFormat="1" x14ac:dyDescent="0.2">
      <c r="U2482" s="165"/>
    </row>
    <row r="2483" spans="21:21" s="2" customFormat="1" x14ac:dyDescent="0.2">
      <c r="U2483" s="165"/>
    </row>
    <row r="2484" spans="21:21" s="2" customFormat="1" x14ac:dyDescent="0.2">
      <c r="U2484" s="165"/>
    </row>
    <row r="2485" spans="21:21" s="2" customFormat="1" x14ac:dyDescent="0.2">
      <c r="U2485" s="165"/>
    </row>
    <row r="2486" spans="21:21" s="2" customFormat="1" x14ac:dyDescent="0.2">
      <c r="U2486" s="165"/>
    </row>
    <row r="2487" spans="21:21" s="2" customFormat="1" x14ac:dyDescent="0.2">
      <c r="U2487" s="165"/>
    </row>
    <row r="2488" spans="21:21" s="2" customFormat="1" x14ac:dyDescent="0.2">
      <c r="U2488" s="165"/>
    </row>
    <row r="2489" spans="21:21" s="2" customFormat="1" x14ac:dyDescent="0.2">
      <c r="U2489" s="165"/>
    </row>
    <row r="2490" spans="21:21" s="2" customFormat="1" x14ac:dyDescent="0.2">
      <c r="U2490" s="165"/>
    </row>
    <row r="2491" spans="21:21" s="2" customFormat="1" x14ac:dyDescent="0.2">
      <c r="U2491" s="165"/>
    </row>
    <row r="2492" spans="21:21" s="2" customFormat="1" x14ac:dyDescent="0.2">
      <c r="U2492" s="165"/>
    </row>
    <row r="2493" spans="21:21" s="2" customFormat="1" x14ac:dyDescent="0.2">
      <c r="U2493" s="165"/>
    </row>
    <row r="2494" spans="21:21" s="2" customFormat="1" x14ac:dyDescent="0.2">
      <c r="U2494" s="165"/>
    </row>
    <row r="2495" spans="21:21" s="2" customFormat="1" x14ac:dyDescent="0.2">
      <c r="U2495" s="165"/>
    </row>
    <row r="2496" spans="21:21" s="2" customFormat="1" x14ac:dyDescent="0.2">
      <c r="U2496" s="165"/>
    </row>
    <row r="2497" spans="21:21" s="2" customFormat="1" x14ac:dyDescent="0.2">
      <c r="U2497" s="165"/>
    </row>
    <row r="2498" spans="21:21" s="2" customFormat="1" x14ac:dyDescent="0.2">
      <c r="U2498" s="165"/>
    </row>
    <row r="2499" spans="21:21" s="2" customFormat="1" x14ac:dyDescent="0.2">
      <c r="U2499" s="165"/>
    </row>
    <row r="2500" spans="21:21" s="2" customFormat="1" x14ac:dyDescent="0.2">
      <c r="U2500" s="165"/>
    </row>
    <row r="2501" spans="21:21" s="2" customFormat="1" x14ac:dyDescent="0.2">
      <c r="U2501" s="165"/>
    </row>
    <row r="2502" spans="21:21" s="2" customFormat="1" x14ac:dyDescent="0.2">
      <c r="U2502" s="165"/>
    </row>
    <row r="2503" spans="21:21" s="2" customFormat="1" x14ac:dyDescent="0.2">
      <c r="U2503" s="165"/>
    </row>
    <row r="2504" spans="21:21" s="2" customFormat="1" x14ac:dyDescent="0.2">
      <c r="U2504" s="165"/>
    </row>
    <row r="2505" spans="21:21" s="2" customFormat="1" x14ac:dyDescent="0.2">
      <c r="U2505" s="165"/>
    </row>
    <row r="2506" spans="21:21" s="2" customFormat="1" x14ac:dyDescent="0.2">
      <c r="U2506" s="165"/>
    </row>
    <row r="2507" spans="21:21" s="2" customFormat="1" x14ac:dyDescent="0.2">
      <c r="U2507" s="165"/>
    </row>
    <row r="2508" spans="21:21" s="2" customFormat="1" x14ac:dyDescent="0.2">
      <c r="U2508" s="165"/>
    </row>
    <row r="2509" spans="21:21" s="2" customFormat="1" x14ac:dyDescent="0.2">
      <c r="U2509" s="165"/>
    </row>
    <row r="2510" spans="21:21" s="2" customFormat="1" x14ac:dyDescent="0.2">
      <c r="U2510" s="165"/>
    </row>
    <row r="2511" spans="21:21" s="2" customFormat="1" x14ac:dyDescent="0.2">
      <c r="U2511" s="165"/>
    </row>
    <row r="2512" spans="21:21" s="2" customFormat="1" x14ac:dyDescent="0.2">
      <c r="U2512" s="165"/>
    </row>
    <row r="2513" spans="21:21" s="2" customFormat="1" x14ac:dyDescent="0.2">
      <c r="U2513" s="165"/>
    </row>
    <row r="2514" spans="21:21" s="2" customFormat="1" x14ac:dyDescent="0.2">
      <c r="U2514" s="165"/>
    </row>
    <row r="2515" spans="21:21" s="2" customFormat="1" x14ac:dyDescent="0.2">
      <c r="U2515" s="165"/>
    </row>
    <row r="2516" spans="21:21" s="2" customFormat="1" x14ac:dyDescent="0.2">
      <c r="U2516" s="165"/>
    </row>
    <row r="2517" spans="21:21" s="2" customFormat="1" x14ac:dyDescent="0.2">
      <c r="U2517" s="165"/>
    </row>
    <row r="2518" spans="21:21" s="2" customFormat="1" x14ac:dyDescent="0.2">
      <c r="U2518" s="165"/>
    </row>
    <row r="2519" spans="21:21" s="2" customFormat="1" x14ac:dyDescent="0.2">
      <c r="U2519" s="165"/>
    </row>
    <row r="2520" spans="21:21" s="2" customFormat="1" x14ac:dyDescent="0.2">
      <c r="U2520" s="165"/>
    </row>
    <row r="2521" spans="21:21" s="2" customFormat="1" x14ac:dyDescent="0.2">
      <c r="U2521" s="165"/>
    </row>
    <row r="2522" spans="21:21" s="2" customFormat="1" x14ac:dyDescent="0.2">
      <c r="U2522" s="165"/>
    </row>
    <row r="2523" spans="21:21" s="2" customFormat="1" x14ac:dyDescent="0.2">
      <c r="U2523" s="165"/>
    </row>
    <row r="2524" spans="21:21" s="2" customFormat="1" x14ac:dyDescent="0.2">
      <c r="U2524" s="165"/>
    </row>
    <row r="2525" spans="21:21" s="2" customFormat="1" x14ac:dyDescent="0.2">
      <c r="U2525" s="165"/>
    </row>
    <row r="2526" spans="21:21" s="2" customFormat="1" x14ac:dyDescent="0.2">
      <c r="U2526" s="165"/>
    </row>
    <row r="2527" spans="21:21" s="2" customFormat="1" x14ac:dyDescent="0.2">
      <c r="U2527" s="165"/>
    </row>
    <row r="2528" spans="21:21" s="2" customFormat="1" x14ac:dyDescent="0.2">
      <c r="U2528" s="165"/>
    </row>
    <row r="2529" spans="21:21" s="2" customFormat="1" x14ac:dyDescent="0.2">
      <c r="U2529" s="165"/>
    </row>
    <row r="2530" spans="21:21" s="2" customFormat="1" x14ac:dyDescent="0.2">
      <c r="U2530" s="165"/>
    </row>
    <row r="2531" spans="21:21" s="2" customFormat="1" x14ac:dyDescent="0.2">
      <c r="U2531" s="165"/>
    </row>
    <row r="2532" spans="21:21" s="2" customFormat="1" x14ac:dyDescent="0.2">
      <c r="U2532" s="165"/>
    </row>
    <row r="2533" spans="21:21" s="2" customFormat="1" x14ac:dyDescent="0.2">
      <c r="U2533" s="165"/>
    </row>
    <row r="2534" spans="21:21" s="2" customFormat="1" x14ac:dyDescent="0.2">
      <c r="U2534" s="165"/>
    </row>
    <row r="2535" spans="21:21" s="2" customFormat="1" x14ac:dyDescent="0.2">
      <c r="U2535" s="165"/>
    </row>
    <row r="2536" spans="21:21" s="2" customFormat="1" x14ac:dyDescent="0.2">
      <c r="U2536" s="165"/>
    </row>
    <row r="2537" spans="21:21" s="2" customFormat="1" x14ac:dyDescent="0.2">
      <c r="U2537" s="165"/>
    </row>
    <row r="2538" spans="21:21" s="2" customFormat="1" x14ac:dyDescent="0.2">
      <c r="U2538" s="165"/>
    </row>
    <row r="2539" spans="21:21" s="2" customFormat="1" x14ac:dyDescent="0.2">
      <c r="U2539" s="165"/>
    </row>
    <row r="2540" spans="21:21" s="2" customFormat="1" x14ac:dyDescent="0.2">
      <c r="U2540" s="165"/>
    </row>
    <row r="2541" spans="21:21" s="2" customFormat="1" x14ac:dyDescent="0.2">
      <c r="U2541" s="165"/>
    </row>
    <row r="2542" spans="21:21" s="2" customFormat="1" x14ac:dyDescent="0.2">
      <c r="U2542" s="165"/>
    </row>
    <row r="2543" spans="21:21" s="2" customFormat="1" x14ac:dyDescent="0.2">
      <c r="U2543" s="165"/>
    </row>
    <row r="2544" spans="21:21" s="2" customFormat="1" x14ac:dyDescent="0.2">
      <c r="U2544" s="165"/>
    </row>
    <row r="2545" spans="21:21" s="2" customFormat="1" x14ac:dyDescent="0.2">
      <c r="U2545" s="165"/>
    </row>
    <row r="2546" spans="21:21" s="2" customFormat="1" x14ac:dyDescent="0.2">
      <c r="U2546" s="165"/>
    </row>
    <row r="2547" spans="21:21" s="2" customFormat="1" x14ac:dyDescent="0.2">
      <c r="U2547" s="165"/>
    </row>
    <row r="2548" spans="21:21" s="2" customFormat="1" x14ac:dyDescent="0.2">
      <c r="U2548" s="165"/>
    </row>
    <row r="2549" spans="21:21" s="2" customFormat="1" x14ac:dyDescent="0.2">
      <c r="U2549" s="165"/>
    </row>
    <row r="2550" spans="21:21" s="2" customFormat="1" x14ac:dyDescent="0.2">
      <c r="U2550" s="165"/>
    </row>
    <row r="2551" spans="21:21" s="2" customFormat="1" x14ac:dyDescent="0.2">
      <c r="U2551" s="165"/>
    </row>
    <row r="2552" spans="21:21" s="2" customFormat="1" x14ac:dyDescent="0.2">
      <c r="U2552" s="165"/>
    </row>
    <row r="2553" spans="21:21" s="2" customFormat="1" x14ac:dyDescent="0.2">
      <c r="U2553" s="165"/>
    </row>
    <row r="2554" spans="21:21" s="2" customFormat="1" x14ac:dyDescent="0.2">
      <c r="U2554" s="165"/>
    </row>
    <row r="2555" spans="21:21" s="2" customFormat="1" x14ac:dyDescent="0.2">
      <c r="U2555" s="165"/>
    </row>
    <row r="2556" spans="21:21" s="2" customFormat="1" x14ac:dyDescent="0.2">
      <c r="U2556" s="165"/>
    </row>
    <row r="2557" spans="21:21" s="2" customFormat="1" x14ac:dyDescent="0.2">
      <c r="U2557" s="165"/>
    </row>
    <row r="2558" spans="21:21" s="2" customFormat="1" x14ac:dyDescent="0.2">
      <c r="U2558" s="165"/>
    </row>
    <row r="2559" spans="21:21" s="2" customFormat="1" x14ac:dyDescent="0.2">
      <c r="U2559" s="165"/>
    </row>
    <row r="2560" spans="21:21" s="2" customFormat="1" x14ac:dyDescent="0.2">
      <c r="U2560" s="165"/>
    </row>
    <row r="2561" spans="21:21" s="2" customFormat="1" x14ac:dyDescent="0.2">
      <c r="U2561" s="165"/>
    </row>
    <row r="2562" spans="21:21" s="2" customFormat="1" x14ac:dyDescent="0.2">
      <c r="U2562" s="165"/>
    </row>
    <row r="2563" spans="21:21" s="2" customFormat="1" x14ac:dyDescent="0.2">
      <c r="U2563" s="165"/>
    </row>
    <row r="2564" spans="21:21" s="2" customFormat="1" x14ac:dyDescent="0.2">
      <c r="U2564" s="165"/>
    </row>
    <row r="2565" spans="21:21" s="2" customFormat="1" x14ac:dyDescent="0.2">
      <c r="U2565" s="165"/>
    </row>
    <row r="2566" spans="21:21" s="2" customFormat="1" x14ac:dyDescent="0.2">
      <c r="U2566" s="165"/>
    </row>
    <row r="2567" spans="21:21" s="2" customFormat="1" x14ac:dyDescent="0.2">
      <c r="U2567" s="165"/>
    </row>
    <row r="2568" spans="21:21" s="2" customFormat="1" x14ac:dyDescent="0.2">
      <c r="U2568" s="165"/>
    </row>
    <row r="2569" spans="21:21" s="2" customFormat="1" x14ac:dyDescent="0.2">
      <c r="U2569" s="165"/>
    </row>
    <row r="2570" spans="21:21" s="2" customFormat="1" x14ac:dyDescent="0.2">
      <c r="U2570" s="165"/>
    </row>
    <row r="2571" spans="21:21" s="2" customFormat="1" x14ac:dyDescent="0.2">
      <c r="U2571" s="165"/>
    </row>
    <row r="2572" spans="21:21" s="2" customFormat="1" x14ac:dyDescent="0.2">
      <c r="U2572" s="165"/>
    </row>
    <row r="2573" spans="21:21" s="2" customFormat="1" x14ac:dyDescent="0.2">
      <c r="U2573" s="165"/>
    </row>
    <row r="2574" spans="21:21" s="2" customFormat="1" x14ac:dyDescent="0.2">
      <c r="U2574" s="165"/>
    </row>
    <row r="2575" spans="21:21" s="2" customFormat="1" x14ac:dyDescent="0.2">
      <c r="U2575" s="165"/>
    </row>
    <row r="2576" spans="21:21" s="2" customFormat="1" x14ac:dyDescent="0.2">
      <c r="U2576" s="165"/>
    </row>
    <row r="2577" spans="21:21" s="2" customFormat="1" x14ac:dyDescent="0.2">
      <c r="U2577" s="165"/>
    </row>
    <row r="2578" spans="21:21" s="2" customFormat="1" x14ac:dyDescent="0.2">
      <c r="U2578" s="165"/>
    </row>
    <row r="2579" spans="21:21" s="2" customFormat="1" x14ac:dyDescent="0.2">
      <c r="U2579" s="165"/>
    </row>
    <row r="2580" spans="21:21" s="2" customFormat="1" x14ac:dyDescent="0.2">
      <c r="U2580" s="165"/>
    </row>
    <row r="2581" spans="21:21" s="2" customFormat="1" x14ac:dyDescent="0.2">
      <c r="U2581" s="165"/>
    </row>
    <row r="2582" spans="21:21" s="2" customFormat="1" x14ac:dyDescent="0.2">
      <c r="U2582" s="165"/>
    </row>
    <row r="2583" spans="21:21" s="2" customFormat="1" x14ac:dyDescent="0.2">
      <c r="U2583" s="165"/>
    </row>
    <row r="2584" spans="21:21" s="2" customFormat="1" x14ac:dyDescent="0.2">
      <c r="U2584" s="165"/>
    </row>
    <row r="2585" spans="21:21" s="2" customFormat="1" x14ac:dyDescent="0.2">
      <c r="U2585" s="165"/>
    </row>
    <row r="2586" spans="21:21" s="2" customFormat="1" x14ac:dyDescent="0.2">
      <c r="U2586" s="165"/>
    </row>
    <row r="2587" spans="21:21" s="2" customFormat="1" x14ac:dyDescent="0.2">
      <c r="U2587" s="165"/>
    </row>
    <row r="2588" spans="21:21" s="2" customFormat="1" x14ac:dyDescent="0.2">
      <c r="U2588" s="165"/>
    </row>
    <row r="2589" spans="21:21" s="2" customFormat="1" x14ac:dyDescent="0.2">
      <c r="U2589" s="165"/>
    </row>
    <row r="2590" spans="21:21" s="2" customFormat="1" x14ac:dyDescent="0.2">
      <c r="U2590" s="165"/>
    </row>
    <row r="2591" spans="21:21" s="2" customFormat="1" x14ac:dyDescent="0.2">
      <c r="U2591" s="165"/>
    </row>
    <row r="2592" spans="21:21" s="2" customFormat="1" x14ac:dyDescent="0.2">
      <c r="U2592" s="165"/>
    </row>
    <row r="2593" spans="21:21" s="2" customFormat="1" x14ac:dyDescent="0.2">
      <c r="U2593" s="165"/>
    </row>
    <row r="2594" spans="21:21" s="2" customFormat="1" x14ac:dyDescent="0.2">
      <c r="U2594" s="165"/>
    </row>
    <row r="2595" spans="21:21" s="2" customFormat="1" x14ac:dyDescent="0.2">
      <c r="U2595" s="165"/>
    </row>
    <row r="2596" spans="21:21" s="2" customFormat="1" x14ac:dyDescent="0.2">
      <c r="U2596" s="165"/>
    </row>
    <row r="2597" spans="21:21" s="2" customFormat="1" x14ac:dyDescent="0.2">
      <c r="U2597" s="165"/>
    </row>
    <row r="2598" spans="21:21" s="2" customFormat="1" x14ac:dyDescent="0.2">
      <c r="U2598" s="165"/>
    </row>
    <row r="2599" spans="21:21" s="2" customFormat="1" x14ac:dyDescent="0.2">
      <c r="U2599" s="165"/>
    </row>
    <row r="2600" spans="21:21" s="2" customFormat="1" x14ac:dyDescent="0.2">
      <c r="U2600" s="165"/>
    </row>
    <row r="2601" spans="21:21" s="2" customFormat="1" x14ac:dyDescent="0.2">
      <c r="U2601" s="165"/>
    </row>
    <row r="2602" spans="21:21" s="2" customFormat="1" x14ac:dyDescent="0.2">
      <c r="U2602" s="165"/>
    </row>
    <row r="2603" spans="21:21" s="2" customFormat="1" x14ac:dyDescent="0.2">
      <c r="U2603" s="165"/>
    </row>
    <row r="2604" spans="21:21" s="2" customFormat="1" x14ac:dyDescent="0.2">
      <c r="U2604" s="165"/>
    </row>
    <row r="2605" spans="21:21" s="2" customFormat="1" x14ac:dyDescent="0.2">
      <c r="U2605" s="165"/>
    </row>
    <row r="2606" spans="21:21" s="2" customFormat="1" x14ac:dyDescent="0.2">
      <c r="U2606" s="165"/>
    </row>
    <row r="2607" spans="21:21" s="2" customFormat="1" x14ac:dyDescent="0.2">
      <c r="U2607" s="165"/>
    </row>
    <row r="2608" spans="21:21" s="2" customFormat="1" x14ac:dyDescent="0.2">
      <c r="U2608" s="165"/>
    </row>
    <row r="2609" spans="21:21" s="2" customFormat="1" x14ac:dyDescent="0.2">
      <c r="U2609" s="165"/>
    </row>
    <row r="2610" spans="21:21" s="2" customFormat="1" x14ac:dyDescent="0.2">
      <c r="U2610" s="165"/>
    </row>
    <row r="2611" spans="21:21" s="2" customFormat="1" x14ac:dyDescent="0.2">
      <c r="U2611" s="165"/>
    </row>
    <row r="2612" spans="21:21" s="2" customFormat="1" x14ac:dyDescent="0.2">
      <c r="U2612" s="165"/>
    </row>
    <row r="2613" spans="21:21" s="2" customFormat="1" x14ac:dyDescent="0.2">
      <c r="U2613" s="165"/>
    </row>
    <row r="2614" spans="21:21" s="2" customFormat="1" x14ac:dyDescent="0.2">
      <c r="U2614" s="165"/>
    </row>
    <row r="2615" spans="21:21" s="2" customFormat="1" x14ac:dyDescent="0.2">
      <c r="U2615" s="165"/>
    </row>
    <row r="2616" spans="21:21" s="2" customFormat="1" x14ac:dyDescent="0.2">
      <c r="U2616" s="165"/>
    </row>
    <row r="2617" spans="21:21" s="2" customFormat="1" x14ac:dyDescent="0.2">
      <c r="U2617" s="165"/>
    </row>
    <row r="2618" spans="21:21" s="2" customFormat="1" x14ac:dyDescent="0.2">
      <c r="U2618" s="165"/>
    </row>
    <row r="2619" spans="21:21" s="2" customFormat="1" x14ac:dyDescent="0.2">
      <c r="U2619" s="165"/>
    </row>
    <row r="2620" spans="21:21" s="2" customFormat="1" x14ac:dyDescent="0.2">
      <c r="U2620" s="165"/>
    </row>
    <row r="2621" spans="21:21" s="2" customFormat="1" x14ac:dyDescent="0.2">
      <c r="U2621" s="165"/>
    </row>
    <row r="2622" spans="21:21" s="2" customFormat="1" x14ac:dyDescent="0.2">
      <c r="U2622" s="165"/>
    </row>
    <row r="2623" spans="21:21" s="2" customFormat="1" x14ac:dyDescent="0.2">
      <c r="U2623" s="165"/>
    </row>
    <row r="2624" spans="21:21" s="2" customFormat="1" x14ac:dyDescent="0.2">
      <c r="U2624" s="165"/>
    </row>
    <row r="2625" spans="21:21" s="2" customFormat="1" x14ac:dyDescent="0.2">
      <c r="U2625" s="165"/>
    </row>
    <row r="2626" spans="21:21" s="2" customFormat="1" x14ac:dyDescent="0.2">
      <c r="U2626" s="165"/>
    </row>
    <row r="2627" spans="21:21" s="2" customFormat="1" x14ac:dyDescent="0.2">
      <c r="U2627" s="165"/>
    </row>
    <row r="2628" spans="21:21" s="2" customFormat="1" x14ac:dyDescent="0.2">
      <c r="U2628" s="165"/>
    </row>
    <row r="2629" spans="21:21" s="2" customFormat="1" x14ac:dyDescent="0.2">
      <c r="U2629" s="165"/>
    </row>
    <row r="2630" spans="21:21" s="2" customFormat="1" x14ac:dyDescent="0.2">
      <c r="U2630" s="165"/>
    </row>
    <row r="2631" spans="21:21" s="2" customFormat="1" x14ac:dyDescent="0.2">
      <c r="U2631" s="165"/>
    </row>
    <row r="2632" spans="21:21" s="2" customFormat="1" x14ac:dyDescent="0.2">
      <c r="U2632" s="165"/>
    </row>
    <row r="2633" spans="21:21" s="2" customFormat="1" x14ac:dyDescent="0.2">
      <c r="U2633" s="165"/>
    </row>
    <row r="2634" spans="21:21" s="2" customFormat="1" x14ac:dyDescent="0.2">
      <c r="U2634" s="165"/>
    </row>
    <row r="2635" spans="21:21" s="2" customFormat="1" x14ac:dyDescent="0.2">
      <c r="U2635" s="165"/>
    </row>
    <row r="2636" spans="21:21" s="2" customFormat="1" x14ac:dyDescent="0.2">
      <c r="U2636" s="165"/>
    </row>
    <row r="2637" spans="21:21" s="2" customFormat="1" x14ac:dyDescent="0.2">
      <c r="U2637" s="165"/>
    </row>
    <row r="2638" spans="21:21" s="2" customFormat="1" x14ac:dyDescent="0.2">
      <c r="U2638" s="165"/>
    </row>
    <row r="2639" spans="21:21" s="2" customFormat="1" x14ac:dyDescent="0.2">
      <c r="U2639" s="165"/>
    </row>
    <row r="2640" spans="21:21" s="2" customFormat="1" x14ac:dyDescent="0.2">
      <c r="U2640" s="165"/>
    </row>
    <row r="2641" spans="21:21" s="2" customFormat="1" x14ac:dyDescent="0.2">
      <c r="U2641" s="165"/>
    </row>
    <row r="2642" spans="21:21" s="2" customFormat="1" x14ac:dyDescent="0.2">
      <c r="U2642" s="165"/>
    </row>
    <row r="2643" spans="21:21" s="2" customFormat="1" x14ac:dyDescent="0.2">
      <c r="U2643" s="165"/>
    </row>
    <row r="2644" spans="21:21" s="2" customFormat="1" x14ac:dyDescent="0.2">
      <c r="U2644" s="165"/>
    </row>
    <row r="2645" spans="21:21" s="2" customFormat="1" x14ac:dyDescent="0.2">
      <c r="U2645" s="165"/>
    </row>
    <row r="2646" spans="21:21" s="2" customFormat="1" x14ac:dyDescent="0.2">
      <c r="U2646" s="165"/>
    </row>
    <row r="2647" spans="21:21" s="2" customFormat="1" x14ac:dyDescent="0.2">
      <c r="U2647" s="165"/>
    </row>
    <row r="2648" spans="21:21" s="2" customFormat="1" x14ac:dyDescent="0.2">
      <c r="U2648" s="165"/>
    </row>
    <row r="2649" spans="21:21" s="2" customFormat="1" x14ac:dyDescent="0.2">
      <c r="U2649" s="165"/>
    </row>
    <row r="2650" spans="21:21" s="2" customFormat="1" x14ac:dyDescent="0.2">
      <c r="U2650" s="165"/>
    </row>
    <row r="2651" spans="21:21" s="2" customFormat="1" x14ac:dyDescent="0.2">
      <c r="U2651" s="165"/>
    </row>
    <row r="2652" spans="21:21" s="2" customFormat="1" x14ac:dyDescent="0.2">
      <c r="U2652" s="165"/>
    </row>
    <row r="2653" spans="21:21" s="2" customFormat="1" x14ac:dyDescent="0.2">
      <c r="U2653" s="165"/>
    </row>
    <row r="2654" spans="21:21" s="2" customFormat="1" x14ac:dyDescent="0.2">
      <c r="U2654" s="165"/>
    </row>
    <row r="2655" spans="21:21" s="2" customFormat="1" x14ac:dyDescent="0.2">
      <c r="U2655" s="165"/>
    </row>
    <row r="2656" spans="21:21" s="2" customFormat="1" x14ac:dyDescent="0.2">
      <c r="U2656" s="165"/>
    </row>
    <row r="2657" spans="21:21" s="2" customFormat="1" x14ac:dyDescent="0.2">
      <c r="U2657" s="165"/>
    </row>
    <row r="2658" spans="21:21" s="2" customFormat="1" x14ac:dyDescent="0.2">
      <c r="U2658" s="165"/>
    </row>
    <row r="2659" spans="21:21" s="2" customFormat="1" x14ac:dyDescent="0.2">
      <c r="U2659" s="165"/>
    </row>
    <row r="2660" spans="21:21" s="2" customFormat="1" x14ac:dyDescent="0.2">
      <c r="U2660" s="165"/>
    </row>
    <row r="2661" spans="21:21" s="2" customFormat="1" x14ac:dyDescent="0.2">
      <c r="U2661" s="165"/>
    </row>
    <row r="2662" spans="21:21" s="2" customFormat="1" x14ac:dyDescent="0.2">
      <c r="U2662" s="165"/>
    </row>
    <row r="2663" spans="21:21" s="2" customFormat="1" x14ac:dyDescent="0.2">
      <c r="U2663" s="165"/>
    </row>
    <row r="2664" spans="21:21" s="2" customFormat="1" x14ac:dyDescent="0.2">
      <c r="U2664" s="165"/>
    </row>
    <row r="2665" spans="21:21" s="2" customFormat="1" x14ac:dyDescent="0.2">
      <c r="U2665" s="165"/>
    </row>
    <row r="2666" spans="21:21" s="2" customFormat="1" x14ac:dyDescent="0.2">
      <c r="U2666" s="165"/>
    </row>
    <row r="2667" spans="21:21" s="2" customFormat="1" x14ac:dyDescent="0.2">
      <c r="U2667" s="165"/>
    </row>
    <row r="2668" spans="21:21" s="2" customFormat="1" x14ac:dyDescent="0.2">
      <c r="U2668" s="165"/>
    </row>
    <row r="2669" spans="21:21" s="2" customFormat="1" x14ac:dyDescent="0.2">
      <c r="U2669" s="165"/>
    </row>
    <row r="2670" spans="21:21" s="2" customFormat="1" x14ac:dyDescent="0.2">
      <c r="U2670" s="165"/>
    </row>
    <row r="2671" spans="21:21" s="2" customFormat="1" x14ac:dyDescent="0.2">
      <c r="U2671" s="165"/>
    </row>
    <row r="2672" spans="21:21" s="2" customFormat="1" x14ac:dyDescent="0.2">
      <c r="U2672" s="165"/>
    </row>
    <row r="2673" spans="21:21" s="2" customFormat="1" x14ac:dyDescent="0.2">
      <c r="U2673" s="165"/>
    </row>
    <row r="2674" spans="21:21" s="2" customFormat="1" x14ac:dyDescent="0.2">
      <c r="U2674" s="165"/>
    </row>
    <row r="2675" spans="21:21" s="2" customFormat="1" x14ac:dyDescent="0.2">
      <c r="U2675" s="165"/>
    </row>
    <row r="2676" spans="21:21" s="2" customFormat="1" x14ac:dyDescent="0.2">
      <c r="U2676" s="165"/>
    </row>
    <row r="2677" spans="21:21" s="2" customFormat="1" x14ac:dyDescent="0.2">
      <c r="U2677" s="165"/>
    </row>
    <row r="2678" spans="21:21" s="2" customFormat="1" x14ac:dyDescent="0.2">
      <c r="U2678" s="165"/>
    </row>
    <row r="2679" spans="21:21" s="2" customFormat="1" x14ac:dyDescent="0.2">
      <c r="U2679" s="165"/>
    </row>
    <row r="2680" spans="21:21" s="2" customFormat="1" x14ac:dyDescent="0.2">
      <c r="U2680" s="165"/>
    </row>
    <row r="2681" spans="21:21" s="2" customFormat="1" x14ac:dyDescent="0.2">
      <c r="U2681" s="165"/>
    </row>
    <row r="2682" spans="21:21" s="2" customFormat="1" x14ac:dyDescent="0.2">
      <c r="U2682" s="165"/>
    </row>
    <row r="2683" spans="21:21" s="2" customFormat="1" x14ac:dyDescent="0.2">
      <c r="U2683" s="165"/>
    </row>
    <row r="2684" spans="21:21" s="2" customFormat="1" x14ac:dyDescent="0.2">
      <c r="U2684" s="165"/>
    </row>
    <row r="2685" spans="21:21" s="2" customFormat="1" x14ac:dyDescent="0.2">
      <c r="U2685" s="165"/>
    </row>
    <row r="2686" spans="21:21" s="2" customFormat="1" x14ac:dyDescent="0.2">
      <c r="U2686" s="165"/>
    </row>
    <row r="2687" spans="21:21" s="2" customFormat="1" x14ac:dyDescent="0.2">
      <c r="U2687" s="165"/>
    </row>
    <row r="2688" spans="21:21" s="2" customFormat="1" x14ac:dyDescent="0.2">
      <c r="U2688" s="165"/>
    </row>
    <row r="2689" spans="21:21" s="2" customFormat="1" x14ac:dyDescent="0.2">
      <c r="U2689" s="165"/>
    </row>
    <row r="2690" spans="21:21" s="2" customFormat="1" x14ac:dyDescent="0.2">
      <c r="U2690" s="165"/>
    </row>
    <row r="2691" spans="21:21" s="2" customFormat="1" x14ac:dyDescent="0.2">
      <c r="U2691" s="165"/>
    </row>
    <row r="2692" spans="21:21" s="2" customFormat="1" x14ac:dyDescent="0.2">
      <c r="U2692" s="165"/>
    </row>
    <row r="2693" spans="21:21" s="2" customFormat="1" x14ac:dyDescent="0.2">
      <c r="U2693" s="165"/>
    </row>
    <row r="2694" spans="21:21" s="2" customFormat="1" x14ac:dyDescent="0.2">
      <c r="U2694" s="165"/>
    </row>
    <row r="2695" spans="21:21" s="2" customFormat="1" x14ac:dyDescent="0.2">
      <c r="U2695" s="165"/>
    </row>
    <row r="2696" spans="21:21" s="2" customFormat="1" x14ac:dyDescent="0.2">
      <c r="U2696" s="165"/>
    </row>
    <row r="2697" spans="21:21" s="2" customFormat="1" x14ac:dyDescent="0.2">
      <c r="U2697" s="165"/>
    </row>
    <row r="2698" spans="21:21" s="2" customFormat="1" x14ac:dyDescent="0.2">
      <c r="U2698" s="165"/>
    </row>
    <row r="2699" spans="21:21" s="2" customFormat="1" x14ac:dyDescent="0.2">
      <c r="U2699" s="165"/>
    </row>
    <row r="2700" spans="21:21" s="2" customFormat="1" x14ac:dyDescent="0.2">
      <c r="U2700" s="165"/>
    </row>
    <row r="2701" spans="21:21" s="2" customFormat="1" x14ac:dyDescent="0.2">
      <c r="U2701" s="165"/>
    </row>
    <row r="2702" spans="21:21" s="2" customFormat="1" x14ac:dyDescent="0.2">
      <c r="U2702" s="165"/>
    </row>
    <row r="2703" spans="21:21" s="2" customFormat="1" x14ac:dyDescent="0.2">
      <c r="U2703" s="165"/>
    </row>
    <row r="2704" spans="21:21" s="2" customFormat="1" x14ac:dyDescent="0.2">
      <c r="U2704" s="165"/>
    </row>
    <row r="2705" spans="21:21" s="2" customFormat="1" x14ac:dyDescent="0.2">
      <c r="U2705" s="165"/>
    </row>
    <row r="2706" spans="21:21" s="2" customFormat="1" x14ac:dyDescent="0.2">
      <c r="U2706" s="165"/>
    </row>
    <row r="2707" spans="21:21" s="2" customFormat="1" x14ac:dyDescent="0.2">
      <c r="U2707" s="165"/>
    </row>
    <row r="2708" spans="21:21" s="2" customFormat="1" x14ac:dyDescent="0.2">
      <c r="U2708" s="165"/>
    </row>
    <row r="2709" spans="21:21" s="2" customFormat="1" x14ac:dyDescent="0.2">
      <c r="U2709" s="165"/>
    </row>
    <row r="2710" spans="21:21" s="2" customFormat="1" x14ac:dyDescent="0.2">
      <c r="U2710" s="165"/>
    </row>
    <row r="2711" spans="21:21" s="2" customFormat="1" x14ac:dyDescent="0.2">
      <c r="U2711" s="165"/>
    </row>
    <row r="2712" spans="21:21" s="2" customFormat="1" x14ac:dyDescent="0.2">
      <c r="U2712" s="165"/>
    </row>
    <row r="2713" spans="21:21" s="2" customFormat="1" x14ac:dyDescent="0.2">
      <c r="U2713" s="165"/>
    </row>
    <row r="2714" spans="21:21" s="2" customFormat="1" x14ac:dyDescent="0.2">
      <c r="U2714" s="165"/>
    </row>
    <row r="2715" spans="21:21" s="2" customFormat="1" x14ac:dyDescent="0.2">
      <c r="U2715" s="165"/>
    </row>
    <row r="2716" spans="21:21" s="2" customFormat="1" x14ac:dyDescent="0.2">
      <c r="U2716" s="165"/>
    </row>
    <row r="2717" spans="21:21" s="2" customFormat="1" x14ac:dyDescent="0.2">
      <c r="U2717" s="165"/>
    </row>
    <row r="2718" spans="21:21" s="2" customFormat="1" x14ac:dyDescent="0.2">
      <c r="U2718" s="165"/>
    </row>
    <row r="2719" spans="21:21" s="2" customFormat="1" x14ac:dyDescent="0.2">
      <c r="U2719" s="165"/>
    </row>
    <row r="2720" spans="21:21" s="2" customFormat="1" x14ac:dyDescent="0.2">
      <c r="U2720" s="165"/>
    </row>
    <row r="2721" spans="21:21" s="2" customFormat="1" x14ac:dyDescent="0.2">
      <c r="U2721" s="165"/>
    </row>
    <row r="2722" spans="21:21" s="2" customFormat="1" x14ac:dyDescent="0.2">
      <c r="U2722" s="165"/>
    </row>
    <row r="2723" spans="21:21" s="2" customFormat="1" x14ac:dyDescent="0.2">
      <c r="U2723" s="165"/>
    </row>
    <row r="2724" spans="21:21" s="2" customFormat="1" x14ac:dyDescent="0.2">
      <c r="U2724" s="165"/>
    </row>
    <row r="2725" spans="21:21" s="2" customFormat="1" x14ac:dyDescent="0.2">
      <c r="U2725" s="165"/>
    </row>
    <row r="2726" spans="21:21" s="2" customFormat="1" x14ac:dyDescent="0.2">
      <c r="U2726" s="165"/>
    </row>
    <row r="2727" spans="21:21" s="2" customFormat="1" x14ac:dyDescent="0.2">
      <c r="U2727" s="165"/>
    </row>
    <row r="2728" spans="21:21" s="2" customFormat="1" x14ac:dyDescent="0.2">
      <c r="U2728" s="165"/>
    </row>
    <row r="2729" spans="21:21" s="2" customFormat="1" x14ac:dyDescent="0.2">
      <c r="U2729" s="165"/>
    </row>
    <row r="2730" spans="21:21" s="2" customFormat="1" x14ac:dyDescent="0.2">
      <c r="U2730" s="165"/>
    </row>
    <row r="2731" spans="21:21" s="2" customFormat="1" x14ac:dyDescent="0.2">
      <c r="U2731" s="165"/>
    </row>
    <row r="2732" spans="21:21" s="2" customFormat="1" x14ac:dyDescent="0.2">
      <c r="U2732" s="165"/>
    </row>
    <row r="2733" spans="21:21" s="2" customFormat="1" x14ac:dyDescent="0.2">
      <c r="U2733" s="165"/>
    </row>
    <row r="2734" spans="21:21" s="2" customFormat="1" x14ac:dyDescent="0.2">
      <c r="U2734" s="165"/>
    </row>
    <row r="2735" spans="21:21" s="2" customFormat="1" x14ac:dyDescent="0.2">
      <c r="U2735" s="165"/>
    </row>
    <row r="2736" spans="21:21" s="2" customFormat="1" x14ac:dyDescent="0.2">
      <c r="U2736" s="165"/>
    </row>
    <row r="2737" spans="21:21" s="2" customFormat="1" x14ac:dyDescent="0.2">
      <c r="U2737" s="165"/>
    </row>
    <row r="2738" spans="21:21" s="2" customFormat="1" x14ac:dyDescent="0.2">
      <c r="U2738" s="165"/>
    </row>
    <row r="2739" spans="21:21" s="2" customFormat="1" x14ac:dyDescent="0.2">
      <c r="U2739" s="165"/>
    </row>
    <row r="2740" spans="21:21" s="2" customFormat="1" x14ac:dyDescent="0.2">
      <c r="U2740" s="165"/>
    </row>
    <row r="2741" spans="21:21" s="2" customFormat="1" x14ac:dyDescent="0.2">
      <c r="U2741" s="165"/>
    </row>
    <row r="2742" spans="21:21" s="2" customFormat="1" x14ac:dyDescent="0.2">
      <c r="U2742" s="165"/>
    </row>
    <row r="2743" spans="21:21" s="2" customFormat="1" x14ac:dyDescent="0.2">
      <c r="U2743" s="165"/>
    </row>
    <row r="2744" spans="21:21" s="2" customFormat="1" x14ac:dyDescent="0.2">
      <c r="U2744" s="165"/>
    </row>
    <row r="2745" spans="21:21" s="2" customFormat="1" x14ac:dyDescent="0.2">
      <c r="U2745" s="165"/>
    </row>
    <row r="2746" spans="21:21" s="2" customFormat="1" x14ac:dyDescent="0.2">
      <c r="U2746" s="165"/>
    </row>
    <row r="2747" spans="21:21" s="2" customFormat="1" x14ac:dyDescent="0.2">
      <c r="U2747" s="165"/>
    </row>
    <row r="2748" spans="21:21" s="2" customFormat="1" x14ac:dyDescent="0.2">
      <c r="U2748" s="165"/>
    </row>
    <row r="2749" spans="21:21" s="2" customFormat="1" x14ac:dyDescent="0.2">
      <c r="U2749" s="165"/>
    </row>
    <row r="2750" spans="21:21" s="2" customFormat="1" x14ac:dyDescent="0.2">
      <c r="U2750" s="165"/>
    </row>
    <row r="2751" spans="21:21" s="2" customFormat="1" x14ac:dyDescent="0.2">
      <c r="U2751" s="165"/>
    </row>
    <row r="2752" spans="21:21" s="2" customFormat="1" x14ac:dyDescent="0.2">
      <c r="U2752" s="165"/>
    </row>
    <row r="2753" spans="21:21" s="2" customFormat="1" x14ac:dyDescent="0.2">
      <c r="U2753" s="165"/>
    </row>
    <row r="2754" spans="21:21" s="2" customFormat="1" x14ac:dyDescent="0.2">
      <c r="U2754" s="165"/>
    </row>
    <row r="2755" spans="21:21" s="2" customFormat="1" x14ac:dyDescent="0.2">
      <c r="U2755" s="165"/>
    </row>
    <row r="2756" spans="21:21" s="2" customFormat="1" x14ac:dyDescent="0.2">
      <c r="U2756" s="165"/>
    </row>
    <row r="2757" spans="21:21" s="2" customFormat="1" x14ac:dyDescent="0.2">
      <c r="U2757" s="165"/>
    </row>
    <row r="2758" spans="21:21" s="2" customFormat="1" x14ac:dyDescent="0.2">
      <c r="U2758" s="165"/>
    </row>
    <row r="2759" spans="21:21" s="2" customFormat="1" x14ac:dyDescent="0.2">
      <c r="U2759" s="165"/>
    </row>
    <row r="2760" spans="21:21" s="2" customFormat="1" x14ac:dyDescent="0.2">
      <c r="U2760" s="165"/>
    </row>
    <row r="2761" spans="21:21" s="2" customFormat="1" x14ac:dyDescent="0.2">
      <c r="U2761" s="165"/>
    </row>
    <row r="2762" spans="21:21" s="2" customFormat="1" x14ac:dyDescent="0.2">
      <c r="U2762" s="165"/>
    </row>
    <row r="2763" spans="21:21" s="2" customFormat="1" x14ac:dyDescent="0.2">
      <c r="U2763" s="165"/>
    </row>
    <row r="2764" spans="21:21" s="2" customFormat="1" x14ac:dyDescent="0.2">
      <c r="U2764" s="165"/>
    </row>
    <row r="2765" spans="21:21" s="2" customFormat="1" x14ac:dyDescent="0.2">
      <c r="U2765" s="165"/>
    </row>
    <row r="2766" spans="21:21" s="2" customFormat="1" x14ac:dyDescent="0.2">
      <c r="U2766" s="165"/>
    </row>
    <row r="2767" spans="21:21" s="2" customFormat="1" x14ac:dyDescent="0.2">
      <c r="U2767" s="165"/>
    </row>
    <row r="2768" spans="21:21" s="2" customFormat="1" x14ac:dyDescent="0.2">
      <c r="U2768" s="165"/>
    </row>
    <row r="2769" spans="21:21" s="2" customFormat="1" x14ac:dyDescent="0.2">
      <c r="U2769" s="165"/>
    </row>
    <row r="2770" spans="21:21" s="2" customFormat="1" x14ac:dyDescent="0.2">
      <c r="U2770" s="165"/>
    </row>
    <row r="2771" spans="21:21" s="2" customFormat="1" x14ac:dyDescent="0.2">
      <c r="U2771" s="165"/>
    </row>
    <row r="2772" spans="21:21" s="2" customFormat="1" x14ac:dyDescent="0.2">
      <c r="U2772" s="165"/>
    </row>
    <row r="2773" spans="21:21" s="2" customFormat="1" x14ac:dyDescent="0.2">
      <c r="U2773" s="165"/>
    </row>
    <row r="2774" spans="21:21" s="2" customFormat="1" x14ac:dyDescent="0.2">
      <c r="U2774" s="165"/>
    </row>
    <row r="2775" spans="21:21" s="2" customFormat="1" x14ac:dyDescent="0.2">
      <c r="U2775" s="165"/>
    </row>
    <row r="2776" spans="21:21" s="2" customFormat="1" x14ac:dyDescent="0.2">
      <c r="U2776" s="165"/>
    </row>
    <row r="2777" spans="21:21" s="2" customFormat="1" x14ac:dyDescent="0.2">
      <c r="U2777" s="165"/>
    </row>
    <row r="2778" spans="21:21" s="2" customFormat="1" x14ac:dyDescent="0.2">
      <c r="U2778" s="165"/>
    </row>
    <row r="2779" spans="21:21" s="2" customFormat="1" x14ac:dyDescent="0.2">
      <c r="U2779" s="165"/>
    </row>
    <row r="2780" spans="21:21" s="2" customFormat="1" x14ac:dyDescent="0.2">
      <c r="U2780" s="165"/>
    </row>
    <row r="2781" spans="21:21" s="2" customFormat="1" x14ac:dyDescent="0.2">
      <c r="U2781" s="165"/>
    </row>
    <row r="2782" spans="21:21" s="2" customFormat="1" x14ac:dyDescent="0.2">
      <c r="U2782" s="165"/>
    </row>
    <row r="2783" spans="21:21" s="2" customFormat="1" x14ac:dyDescent="0.2">
      <c r="U2783" s="165"/>
    </row>
    <row r="2784" spans="21:21" s="2" customFormat="1" x14ac:dyDescent="0.2">
      <c r="U2784" s="165"/>
    </row>
    <row r="2785" spans="21:21" s="2" customFormat="1" x14ac:dyDescent="0.2">
      <c r="U2785" s="165"/>
    </row>
    <row r="2786" spans="21:21" s="2" customFormat="1" x14ac:dyDescent="0.2">
      <c r="U2786" s="165"/>
    </row>
    <row r="2787" spans="21:21" s="2" customFormat="1" x14ac:dyDescent="0.2">
      <c r="U2787" s="165"/>
    </row>
    <row r="2788" spans="21:21" s="2" customFormat="1" x14ac:dyDescent="0.2">
      <c r="U2788" s="165"/>
    </row>
    <row r="2789" spans="21:21" s="2" customFormat="1" x14ac:dyDescent="0.2">
      <c r="U2789" s="165"/>
    </row>
    <row r="2790" spans="21:21" s="2" customFormat="1" x14ac:dyDescent="0.2">
      <c r="U2790" s="165"/>
    </row>
    <row r="2791" spans="21:21" s="2" customFormat="1" x14ac:dyDescent="0.2">
      <c r="U2791" s="165"/>
    </row>
    <row r="2792" spans="21:21" s="2" customFormat="1" x14ac:dyDescent="0.2">
      <c r="U2792" s="165"/>
    </row>
    <row r="2793" spans="21:21" s="2" customFormat="1" x14ac:dyDescent="0.2">
      <c r="U2793" s="165"/>
    </row>
    <row r="2794" spans="21:21" s="2" customFormat="1" x14ac:dyDescent="0.2">
      <c r="U2794" s="165"/>
    </row>
    <row r="2795" spans="21:21" s="2" customFormat="1" x14ac:dyDescent="0.2">
      <c r="U2795" s="165"/>
    </row>
    <row r="2796" spans="21:21" s="2" customFormat="1" x14ac:dyDescent="0.2">
      <c r="U2796" s="165"/>
    </row>
    <row r="2797" spans="21:21" s="2" customFormat="1" x14ac:dyDescent="0.2">
      <c r="U2797" s="165"/>
    </row>
    <row r="2798" spans="21:21" s="2" customFormat="1" x14ac:dyDescent="0.2">
      <c r="U2798" s="165"/>
    </row>
    <row r="2799" spans="21:21" s="2" customFormat="1" x14ac:dyDescent="0.2">
      <c r="U2799" s="165"/>
    </row>
    <row r="2800" spans="21:21" s="2" customFormat="1" x14ac:dyDescent="0.2">
      <c r="U2800" s="165"/>
    </row>
    <row r="2801" spans="21:21" s="2" customFormat="1" x14ac:dyDescent="0.2">
      <c r="U2801" s="165"/>
    </row>
    <row r="2802" spans="21:21" s="2" customFormat="1" x14ac:dyDescent="0.2">
      <c r="U2802" s="165"/>
    </row>
    <row r="2803" spans="21:21" s="2" customFormat="1" x14ac:dyDescent="0.2">
      <c r="U2803" s="165"/>
    </row>
    <row r="2804" spans="21:21" s="2" customFormat="1" x14ac:dyDescent="0.2">
      <c r="U2804" s="165"/>
    </row>
    <row r="2805" spans="21:21" s="2" customFormat="1" x14ac:dyDescent="0.2">
      <c r="U2805" s="165"/>
    </row>
    <row r="2806" spans="21:21" s="2" customFormat="1" x14ac:dyDescent="0.2">
      <c r="U2806" s="165"/>
    </row>
    <row r="2807" spans="21:21" s="2" customFormat="1" x14ac:dyDescent="0.2">
      <c r="U2807" s="165"/>
    </row>
    <row r="2808" spans="21:21" s="2" customFormat="1" x14ac:dyDescent="0.2">
      <c r="U2808" s="165"/>
    </row>
    <row r="2809" spans="21:21" s="2" customFormat="1" x14ac:dyDescent="0.2">
      <c r="U2809" s="165"/>
    </row>
    <row r="2810" spans="21:21" s="2" customFormat="1" x14ac:dyDescent="0.2">
      <c r="U2810" s="165"/>
    </row>
    <row r="2811" spans="21:21" s="2" customFormat="1" x14ac:dyDescent="0.2">
      <c r="U2811" s="165"/>
    </row>
    <row r="2812" spans="21:21" s="2" customFormat="1" x14ac:dyDescent="0.2">
      <c r="U2812" s="165"/>
    </row>
    <row r="2813" spans="21:21" s="2" customFormat="1" x14ac:dyDescent="0.2">
      <c r="U2813" s="165"/>
    </row>
    <row r="2814" spans="21:21" s="2" customFormat="1" x14ac:dyDescent="0.2">
      <c r="U2814" s="165"/>
    </row>
    <row r="2815" spans="21:21" s="2" customFormat="1" x14ac:dyDescent="0.2">
      <c r="U2815" s="165"/>
    </row>
    <row r="2816" spans="21:21" s="2" customFormat="1" x14ac:dyDescent="0.2">
      <c r="U2816" s="165"/>
    </row>
    <row r="2817" spans="21:21" s="2" customFormat="1" x14ac:dyDescent="0.2">
      <c r="U2817" s="165"/>
    </row>
    <row r="2818" spans="21:21" s="2" customFormat="1" x14ac:dyDescent="0.2">
      <c r="U2818" s="165"/>
    </row>
    <row r="2819" spans="21:21" s="2" customFormat="1" x14ac:dyDescent="0.2">
      <c r="U2819" s="165"/>
    </row>
    <row r="2820" spans="21:21" s="2" customFormat="1" x14ac:dyDescent="0.2">
      <c r="U2820" s="165"/>
    </row>
    <row r="2821" spans="21:21" s="2" customFormat="1" x14ac:dyDescent="0.2">
      <c r="U2821" s="165"/>
    </row>
    <row r="2822" spans="21:21" s="2" customFormat="1" x14ac:dyDescent="0.2">
      <c r="U2822" s="165"/>
    </row>
    <row r="2823" spans="21:21" s="2" customFormat="1" x14ac:dyDescent="0.2">
      <c r="U2823" s="165"/>
    </row>
    <row r="2824" spans="21:21" s="2" customFormat="1" x14ac:dyDescent="0.2">
      <c r="U2824" s="165"/>
    </row>
    <row r="2825" spans="21:21" s="2" customFormat="1" x14ac:dyDescent="0.2">
      <c r="U2825" s="165"/>
    </row>
    <row r="2826" spans="21:21" s="2" customFormat="1" x14ac:dyDescent="0.2">
      <c r="U2826" s="165"/>
    </row>
    <row r="2827" spans="21:21" s="2" customFormat="1" x14ac:dyDescent="0.2">
      <c r="U2827" s="165"/>
    </row>
    <row r="2828" spans="21:21" s="2" customFormat="1" x14ac:dyDescent="0.2">
      <c r="U2828" s="165"/>
    </row>
    <row r="2829" spans="21:21" s="2" customFormat="1" x14ac:dyDescent="0.2">
      <c r="U2829" s="165"/>
    </row>
    <row r="2830" spans="21:21" s="2" customFormat="1" x14ac:dyDescent="0.2">
      <c r="U2830" s="165"/>
    </row>
    <row r="2831" spans="21:21" s="2" customFormat="1" x14ac:dyDescent="0.2">
      <c r="U2831" s="165"/>
    </row>
    <row r="2832" spans="21:21" s="2" customFormat="1" x14ac:dyDescent="0.2">
      <c r="U2832" s="165"/>
    </row>
    <row r="2833" spans="21:21" s="2" customFormat="1" x14ac:dyDescent="0.2">
      <c r="U2833" s="165"/>
    </row>
    <row r="2834" spans="21:21" s="2" customFormat="1" x14ac:dyDescent="0.2">
      <c r="U2834" s="165"/>
    </row>
    <row r="2835" spans="21:21" s="2" customFormat="1" x14ac:dyDescent="0.2">
      <c r="U2835" s="165"/>
    </row>
    <row r="2836" spans="21:21" s="2" customFormat="1" x14ac:dyDescent="0.2">
      <c r="U2836" s="165"/>
    </row>
    <row r="2837" spans="21:21" s="2" customFormat="1" x14ac:dyDescent="0.2">
      <c r="U2837" s="165"/>
    </row>
    <row r="2838" spans="21:21" s="2" customFormat="1" x14ac:dyDescent="0.2">
      <c r="U2838" s="165"/>
    </row>
    <row r="2839" spans="21:21" s="2" customFormat="1" x14ac:dyDescent="0.2">
      <c r="U2839" s="165"/>
    </row>
    <row r="2840" spans="21:21" s="2" customFormat="1" x14ac:dyDescent="0.2">
      <c r="U2840" s="165"/>
    </row>
    <row r="2841" spans="21:21" s="2" customFormat="1" x14ac:dyDescent="0.2">
      <c r="U2841" s="165"/>
    </row>
    <row r="2842" spans="21:21" s="2" customFormat="1" x14ac:dyDescent="0.2">
      <c r="U2842" s="165"/>
    </row>
    <row r="2843" spans="21:21" s="2" customFormat="1" x14ac:dyDescent="0.2">
      <c r="U2843" s="165"/>
    </row>
    <row r="2844" spans="21:21" s="2" customFormat="1" x14ac:dyDescent="0.2">
      <c r="U2844" s="165"/>
    </row>
    <row r="2845" spans="21:21" s="2" customFormat="1" x14ac:dyDescent="0.2">
      <c r="U2845" s="165"/>
    </row>
    <row r="2846" spans="21:21" s="2" customFormat="1" x14ac:dyDescent="0.2">
      <c r="U2846" s="165"/>
    </row>
    <row r="2847" spans="21:21" s="2" customFormat="1" x14ac:dyDescent="0.2">
      <c r="U2847" s="165"/>
    </row>
    <row r="2848" spans="21:21" s="2" customFormat="1" x14ac:dyDescent="0.2">
      <c r="U2848" s="165"/>
    </row>
    <row r="2849" spans="21:21" s="2" customFormat="1" x14ac:dyDescent="0.2">
      <c r="U2849" s="165"/>
    </row>
    <row r="2850" spans="21:21" s="2" customFormat="1" x14ac:dyDescent="0.2">
      <c r="U2850" s="165"/>
    </row>
    <row r="2851" spans="21:21" s="2" customFormat="1" x14ac:dyDescent="0.2">
      <c r="U2851" s="165"/>
    </row>
    <row r="2852" spans="21:21" s="2" customFormat="1" x14ac:dyDescent="0.2">
      <c r="U2852" s="165"/>
    </row>
    <row r="2853" spans="21:21" s="2" customFormat="1" x14ac:dyDescent="0.2">
      <c r="U2853" s="165"/>
    </row>
    <row r="2854" spans="21:21" s="2" customFormat="1" x14ac:dyDescent="0.2">
      <c r="U2854" s="165"/>
    </row>
    <row r="2855" spans="21:21" s="2" customFormat="1" x14ac:dyDescent="0.2">
      <c r="U2855" s="165"/>
    </row>
    <row r="2856" spans="21:21" s="2" customFormat="1" x14ac:dyDescent="0.2">
      <c r="U2856" s="165"/>
    </row>
    <row r="2857" spans="21:21" s="2" customFormat="1" x14ac:dyDescent="0.2">
      <c r="U2857" s="165"/>
    </row>
    <row r="2858" spans="21:21" s="2" customFormat="1" x14ac:dyDescent="0.2">
      <c r="U2858" s="165"/>
    </row>
    <row r="2859" spans="21:21" s="2" customFormat="1" x14ac:dyDescent="0.2">
      <c r="U2859" s="165"/>
    </row>
    <row r="2860" spans="21:21" s="2" customFormat="1" x14ac:dyDescent="0.2">
      <c r="U2860" s="165"/>
    </row>
    <row r="2861" spans="21:21" s="2" customFormat="1" x14ac:dyDescent="0.2">
      <c r="U2861" s="165"/>
    </row>
    <row r="2862" spans="21:21" s="2" customFormat="1" x14ac:dyDescent="0.2">
      <c r="U2862" s="165"/>
    </row>
    <row r="2863" spans="21:21" s="2" customFormat="1" x14ac:dyDescent="0.2">
      <c r="U2863" s="165"/>
    </row>
    <row r="2864" spans="21:21" s="2" customFormat="1" x14ac:dyDescent="0.2">
      <c r="U2864" s="165"/>
    </row>
    <row r="2865" spans="21:21" s="2" customFormat="1" x14ac:dyDescent="0.2">
      <c r="U2865" s="165"/>
    </row>
    <row r="2866" spans="21:21" s="2" customFormat="1" x14ac:dyDescent="0.2">
      <c r="U2866" s="165"/>
    </row>
    <row r="2867" spans="21:21" s="2" customFormat="1" x14ac:dyDescent="0.2">
      <c r="U2867" s="165"/>
    </row>
    <row r="2868" spans="21:21" s="2" customFormat="1" x14ac:dyDescent="0.2">
      <c r="U2868" s="165"/>
    </row>
    <row r="2869" spans="21:21" s="2" customFormat="1" x14ac:dyDescent="0.2">
      <c r="U2869" s="165"/>
    </row>
    <row r="2870" spans="21:21" s="2" customFormat="1" x14ac:dyDescent="0.2">
      <c r="U2870" s="165"/>
    </row>
    <row r="2871" spans="21:21" s="2" customFormat="1" x14ac:dyDescent="0.2">
      <c r="U2871" s="165"/>
    </row>
    <row r="2872" spans="21:21" s="2" customFormat="1" x14ac:dyDescent="0.2">
      <c r="U2872" s="165"/>
    </row>
    <row r="2873" spans="21:21" s="2" customFormat="1" x14ac:dyDescent="0.2">
      <c r="U2873" s="165"/>
    </row>
    <row r="2874" spans="21:21" s="2" customFormat="1" x14ac:dyDescent="0.2">
      <c r="U2874" s="165"/>
    </row>
    <row r="2875" spans="21:21" s="2" customFormat="1" x14ac:dyDescent="0.2">
      <c r="U2875" s="165"/>
    </row>
    <row r="2876" spans="21:21" s="2" customFormat="1" x14ac:dyDescent="0.2">
      <c r="U2876" s="165"/>
    </row>
    <row r="2877" spans="21:21" s="2" customFormat="1" x14ac:dyDescent="0.2">
      <c r="U2877" s="165"/>
    </row>
    <row r="2878" spans="21:21" s="2" customFormat="1" x14ac:dyDescent="0.2">
      <c r="U2878" s="165"/>
    </row>
    <row r="2879" spans="21:21" s="2" customFormat="1" x14ac:dyDescent="0.2">
      <c r="U2879" s="165"/>
    </row>
    <row r="2880" spans="21:21" s="2" customFormat="1" x14ac:dyDescent="0.2">
      <c r="U2880" s="165"/>
    </row>
    <row r="2881" spans="21:21" s="2" customFormat="1" x14ac:dyDescent="0.2">
      <c r="U2881" s="165"/>
    </row>
    <row r="2882" spans="21:21" s="2" customFormat="1" x14ac:dyDescent="0.2">
      <c r="U2882" s="165"/>
    </row>
    <row r="2883" spans="21:21" s="2" customFormat="1" x14ac:dyDescent="0.2">
      <c r="U2883" s="165"/>
    </row>
    <row r="2884" spans="21:21" s="2" customFormat="1" x14ac:dyDescent="0.2">
      <c r="U2884" s="165"/>
    </row>
    <row r="2885" spans="21:21" s="2" customFormat="1" x14ac:dyDescent="0.2">
      <c r="U2885" s="165"/>
    </row>
    <row r="2886" spans="21:21" s="2" customFormat="1" x14ac:dyDescent="0.2">
      <c r="U2886" s="165"/>
    </row>
    <row r="2887" spans="21:21" s="2" customFormat="1" x14ac:dyDescent="0.2">
      <c r="U2887" s="165"/>
    </row>
    <row r="2888" spans="21:21" s="2" customFormat="1" x14ac:dyDescent="0.2">
      <c r="U2888" s="165"/>
    </row>
    <row r="2889" spans="21:21" s="2" customFormat="1" x14ac:dyDescent="0.2">
      <c r="U2889" s="165"/>
    </row>
    <row r="2890" spans="21:21" s="2" customFormat="1" x14ac:dyDescent="0.2">
      <c r="U2890" s="165"/>
    </row>
    <row r="2891" spans="21:21" s="2" customFormat="1" x14ac:dyDescent="0.2">
      <c r="U2891" s="165"/>
    </row>
    <row r="2892" spans="21:21" s="2" customFormat="1" x14ac:dyDescent="0.2">
      <c r="U2892" s="165"/>
    </row>
    <row r="2893" spans="21:21" s="2" customFormat="1" x14ac:dyDescent="0.2">
      <c r="U2893" s="165"/>
    </row>
    <row r="2894" spans="21:21" s="2" customFormat="1" x14ac:dyDescent="0.2">
      <c r="U2894" s="165"/>
    </row>
    <row r="2895" spans="21:21" s="2" customFormat="1" x14ac:dyDescent="0.2">
      <c r="U2895" s="165"/>
    </row>
    <row r="2896" spans="21:21" s="2" customFormat="1" x14ac:dyDescent="0.2">
      <c r="U2896" s="165"/>
    </row>
    <row r="2897" spans="21:21" s="2" customFormat="1" x14ac:dyDescent="0.2">
      <c r="U2897" s="165"/>
    </row>
    <row r="2898" spans="21:21" s="2" customFormat="1" x14ac:dyDescent="0.2">
      <c r="U2898" s="165"/>
    </row>
    <row r="2899" spans="21:21" s="2" customFormat="1" x14ac:dyDescent="0.2">
      <c r="U2899" s="165"/>
    </row>
    <row r="2900" spans="21:21" s="2" customFormat="1" x14ac:dyDescent="0.2">
      <c r="U2900" s="165"/>
    </row>
    <row r="2901" spans="21:21" s="2" customFormat="1" x14ac:dyDescent="0.2">
      <c r="U2901" s="165"/>
    </row>
    <row r="2902" spans="21:21" s="2" customFormat="1" x14ac:dyDescent="0.2">
      <c r="U2902" s="165"/>
    </row>
    <row r="2903" spans="21:21" s="2" customFormat="1" x14ac:dyDescent="0.2">
      <c r="U2903" s="165"/>
    </row>
    <row r="2904" spans="21:21" s="2" customFormat="1" x14ac:dyDescent="0.2">
      <c r="U2904" s="165"/>
    </row>
    <row r="2905" spans="21:21" s="2" customFormat="1" x14ac:dyDescent="0.2">
      <c r="U2905" s="165"/>
    </row>
    <row r="2906" spans="21:21" s="2" customFormat="1" x14ac:dyDescent="0.2">
      <c r="U2906" s="165"/>
    </row>
    <row r="2907" spans="21:21" s="2" customFormat="1" x14ac:dyDescent="0.2">
      <c r="U2907" s="165"/>
    </row>
    <row r="2908" spans="21:21" s="2" customFormat="1" x14ac:dyDescent="0.2">
      <c r="U2908" s="165"/>
    </row>
    <row r="2909" spans="21:21" s="2" customFormat="1" x14ac:dyDescent="0.2">
      <c r="U2909" s="165"/>
    </row>
    <row r="2910" spans="21:21" s="2" customFormat="1" x14ac:dyDescent="0.2">
      <c r="U2910" s="165"/>
    </row>
    <row r="2911" spans="21:21" s="2" customFormat="1" x14ac:dyDescent="0.2">
      <c r="U2911" s="165"/>
    </row>
    <row r="2912" spans="21:21" s="2" customFormat="1" x14ac:dyDescent="0.2">
      <c r="U2912" s="165"/>
    </row>
    <row r="2913" spans="21:21" s="2" customFormat="1" x14ac:dyDescent="0.2">
      <c r="U2913" s="165"/>
    </row>
    <row r="2914" spans="21:21" s="2" customFormat="1" x14ac:dyDescent="0.2">
      <c r="U2914" s="165"/>
    </row>
    <row r="2915" spans="21:21" s="2" customFormat="1" x14ac:dyDescent="0.2">
      <c r="U2915" s="165"/>
    </row>
    <row r="2916" spans="21:21" s="2" customFormat="1" x14ac:dyDescent="0.2">
      <c r="U2916" s="165"/>
    </row>
    <row r="2917" spans="21:21" s="2" customFormat="1" x14ac:dyDescent="0.2">
      <c r="U2917" s="165"/>
    </row>
    <row r="2918" spans="21:21" s="2" customFormat="1" x14ac:dyDescent="0.2">
      <c r="U2918" s="165"/>
    </row>
    <row r="2919" spans="21:21" s="2" customFormat="1" x14ac:dyDescent="0.2">
      <c r="U2919" s="165"/>
    </row>
    <row r="2920" spans="21:21" s="2" customFormat="1" x14ac:dyDescent="0.2">
      <c r="U2920" s="165"/>
    </row>
    <row r="2921" spans="21:21" s="2" customFormat="1" x14ac:dyDescent="0.2">
      <c r="U2921" s="165"/>
    </row>
    <row r="2922" spans="21:21" s="2" customFormat="1" x14ac:dyDescent="0.2">
      <c r="U2922" s="165"/>
    </row>
    <row r="2923" spans="21:21" s="2" customFormat="1" x14ac:dyDescent="0.2">
      <c r="U2923" s="165"/>
    </row>
    <row r="2924" spans="21:21" s="2" customFormat="1" x14ac:dyDescent="0.2">
      <c r="U2924" s="165"/>
    </row>
    <row r="2925" spans="21:21" s="2" customFormat="1" x14ac:dyDescent="0.2">
      <c r="U2925" s="165"/>
    </row>
    <row r="2926" spans="21:21" s="2" customFormat="1" x14ac:dyDescent="0.2">
      <c r="U2926" s="165"/>
    </row>
    <row r="2927" spans="21:21" s="2" customFormat="1" x14ac:dyDescent="0.2">
      <c r="U2927" s="165"/>
    </row>
    <row r="2928" spans="21:21" s="2" customFormat="1" x14ac:dyDescent="0.2">
      <c r="U2928" s="165"/>
    </row>
    <row r="2929" spans="21:21" s="2" customFormat="1" x14ac:dyDescent="0.2">
      <c r="U2929" s="165"/>
    </row>
    <row r="2930" spans="21:21" s="2" customFormat="1" x14ac:dyDescent="0.2">
      <c r="U2930" s="165"/>
    </row>
    <row r="2931" spans="21:21" s="2" customFormat="1" x14ac:dyDescent="0.2">
      <c r="U2931" s="165"/>
    </row>
    <row r="2932" spans="21:21" s="2" customFormat="1" x14ac:dyDescent="0.2">
      <c r="U2932" s="165"/>
    </row>
    <row r="2933" spans="21:21" s="2" customFormat="1" x14ac:dyDescent="0.2">
      <c r="U2933" s="165"/>
    </row>
    <row r="2934" spans="21:21" s="2" customFormat="1" x14ac:dyDescent="0.2">
      <c r="U2934" s="165"/>
    </row>
    <row r="2935" spans="21:21" s="2" customFormat="1" x14ac:dyDescent="0.2">
      <c r="U2935" s="165"/>
    </row>
    <row r="2936" spans="21:21" s="2" customFormat="1" x14ac:dyDescent="0.2">
      <c r="U2936" s="165"/>
    </row>
    <row r="2937" spans="21:21" s="2" customFormat="1" x14ac:dyDescent="0.2">
      <c r="U2937" s="165"/>
    </row>
    <row r="2938" spans="21:21" s="2" customFormat="1" x14ac:dyDescent="0.2">
      <c r="U2938" s="165"/>
    </row>
    <row r="2939" spans="21:21" s="2" customFormat="1" x14ac:dyDescent="0.2">
      <c r="U2939" s="165"/>
    </row>
    <row r="2940" spans="21:21" s="2" customFormat="1" x14ac:dyDescent="0.2">
      <c r="U2940" s="165"/>
    </row>
    <row r="2941" spans="21:21" s="2" customFormat="1" x14ac:dyDescent="0.2">
      <c r="U2941" s="165"/>
    </row>
    <row r="2942" spans="21:21" s="2" customFormat="1" x14ac:dyDescent="0.2">
      <c r="U2942" s="165"/>
    </row>
    <row r="2943" spans="21:21" s="2" customFormat="1" x14ac:dyDescent="0.2">
      <c r="U2943" s="165"/>
    </row>
    <row r="2944" spans="21:21" s="2" customFormat="1" x14ac:dyDescent="0.2">
      <c r="U2944" s="165"/>
    </row>
    <row r="2945" spans="21:21" s="2" customFormat="1" x14ac:dyDescent="0.2">
      <c r="U2945" s="165"/>
    </row>
    <row r="2946" spans="21:21" s="2" customFormat="1" x14ac:dyDescent="0.2">
      <c r="U2946" s="165"/>
    </row>
    <row r="2947" spans="21:21" s="2" customFormat="1" x14ac:dyDescent="0.2">
      <c r="U2947" s="165"/>
    </row>
    <row r="2948" spans="21:21" s="2" customFormat="1" x14ac:dyDescent="0.2">
      <c r="U2948" s="165"/>
    </row>
    <row r="2949" spans="21:21" s="2" customFormat="1" x14ac:dyDescent="0.2">
      <c r="U2949" s="165"/>
    </row>
    <row r="2950" spans="21:21" s="2" customFormat="1" x14ac:dyDescent="0.2">
      <c r="U2950" s="165"/>
    </row>
    <row r="2951" spans="21:21" s="2" customFormat="1" x14ac:dyDescent="0.2">
      <c r="U2951" s="165"/>
    </row>
    <row r="2952" spans="21:21" s="2" customFormat="1" x14ac:dyDescent="0.2">
      <c r="U2952" s="165"/>
    </row>
    <row r="2953" spans="21:21" s="2" customFormat="1" x14ac:dyDescent="0.2">
      <c r="U2953" s="165"/>
    </row>
    <row r="2954" spans="21:21" s="2" customFormat="1" x14ac:dyDescent="0.2">
      <c r="U2954" s="165"/>
    </row>
    <row r="2955" spans="21:21" s="2" customFormat="1" x14ac:dyDescent="0.2">
      <c r="U2955" s="165"/>
    </row>
    <row r="2956" spans="21:21" s="2" customFormat="1" x14ac:dyDescent="0.2">
      <c r="U2956" s="165"/>
    </row>
    <row r="2957" spans="21:21" s="2" customFormat="1" x14ac:dyDescent="0.2">
      <c r="U2957" s="165"/>
    </row>
    <row r="2958" spans="21:21" s="2" customFormat="1" x14ac:dyDescent="0.2">
      <c r="U2958" s="165"/>
    </row>
    <row r="2959" spans="21:21" s="2" customFormat="1" x14ac:dyDescent="0.2">
      <c r="U2959" s="165"/>
    </row>
    <row r="2960" spans="21:21" s="2" customFormat="1" x14ac:dyDescent="0.2">
      <c r="U2960" s="165"/>
    </row>
    <row r="2961" spans="21:21" s="2" customFormat="1" x14ac:dyDescent="0.2">
      <c r="U2961" s="165"/>
    </row>
    <row r="2962" spans="21:21" s="2" customFormat="1" x14ac:dyDescent="0.2">
      <c r="U2962" s="165"/>
    </row>
    <row r="2963" spans="21:21" s="2" customFormat="1" x14ac:dyDescent="0.2">
      <c r="U2963" s="165"/>
    </row>
    <row r="2964" spans="21:21" s="2" customFormat="1" x14ac:dyDescent="0.2">
      <c r="U2964" s="165"/>
    </row>
    <row r="2965" spans="21:21" s="2" customFormat="1" x14ac:dyDescent="0.2">
      <c r="U2965" s="165"/>
    </row>
    <row r="2966" spans="21:21" s="2" customFormat="1" x14ac:dyDescent="0.2">
      <c r="U2966" s="165"/>
    </row>
    <row r="2967" spans="21:21" s="2" customFormat="1" x14ac:dyDescent="0.2">
      <c r="U2967" s="165"/>
    </row>
    <row r="2968" spans="21:21" s="2" customFormat="1" x14ac:dyDescent="0.2">
      <c r="U2968" s="165"/>
    </row>
    <row r="2969" spans="21:21" s="2" customFormat="1" x14ac:dyDescent="0.2">
      <c r="U2969" s="165"/>
    </row>
    <row r="2970" spans="21:21" s="2" customFormat="1" x14ac:dyDescent="0.2">
      <c r="U2970" s="165"/>
    </row>
    <row r="2971" spans="21:21" s="2" customFormat="1" x14ac:dyDescent="0.2">
      <c r="U2971" s="165"/>
    </row>
    <row r="2972" spans="21:21" s="2" customFormat="1" x14ac:dyDescent="0.2">
      <c r="U2972" s="165"/>
    </row>
    <row r="2973" spans="21:21" s="2" customFormat="1" x14ac:dyDescent="0.2">
      <c r="U2973" s="165"/>
    </row>
    <row r="2974" spans="21:21" s="2" customFormat="1" x14ac:dyDescent="0.2">
      <c r="U2974" s="165"/>
    </row>
    <row r="2975" spans="21:21" s="2" customFormat="1" x14ac:dyDescent="0.2">
      <c r="U2975" s="165"/>
    </row>
    <row r="2976" spans="21:21" s="2" customFormat="1" x14ac:dyDescent="0.2">
      <c r="U2976" s="165"/>
    </row>
    <row r="2977" spans="21:21" s="2" customFormat="1" x14ac:dyDescent="0.2">
      <c r="U2977" s="165"/>
    </row>
    <row r="2978" spans="21:21" s="2" customFormat="1" x14ac:dyDescent="0.2">
      <c r="U2978" s="165"/>
    </row>
    <row r="2979" spans="21:21" s="2" customFormat="1" x14ac:dyDescent="0.2">
      <c r="U2979" s="165"/>
    </row>
    <row r="2980" spans="21:21" s="2" customFormat="1" x14ac:dyDescent="0.2">
      <c r="U2980" s="165"/>
    </row>
    <row r="2981" spans="21:21" s="2" customFormat="1" x14ac:dyDescent="0.2">
      <c r="U2981" s="165"/>
    </row>
    <row r="2982" spans="21:21" s="2" customFormat="1" x14ac:dyDescent="0.2">
      <c r="U2982" s="165"/>
    </row>
    <row r="2983" spans="21:21" s="2" customFormat="1" x14ac:dyDescent="0.2">
      <c r="U2983" s="165"/>
    </row>
    <row r="2984" spans="21:21" s="2" customFormat="1" x14ac:dyDescent="0.2">
      <c r="U2984" s="165"/>
    </row>
    <row r="2985" spans="21:21" s="2" customFormat="1" x14ac:dyDescent="0.2">
      <c r="U2985" s="165"/>
    </row>
    <row r="2986" spans="21:21" s="2" customFormat="1" x14ac:dyDescent="0.2">
      <c r="U2986" s="165"/>
    </row>
    <row r="2987" spans="21:21" s="2" customFormat="1" x14ac:dyDescent="0.2">
      <c r="U2987" s="165"/>
    </row>
    <row r="2988" spans="21:21" s="2" customFormat="1" x14ac:dyDescent="0.2">
      <c r="U2988" s="165"/>
    </row>
    <row r="2989" spans="21:21" s="2" customFormat="1" x14ac:dyDescent="0.2">
      <c r="U2989" s="165"/>
    </row>
    <row r="2990" spans="21:21" s="2" customFormat="1" x14ac:dyDescent="0.2">
      <c r="U2990" s="165"/>
    </row>
    <row r="2991" spans="21:21" s="2" customFormat="1" x14ac:dyDescent="0.2">
      <c r="U2991" s="165"/>
    </row>
    <row r="2992" spans="21:21" s="2" customFormat="1" x14ac:dyDescent="0.2">
      <c r="U2992" s="165"/>
    </row>
    <row r="2993" spans="21:21" s="2" customFormat="1" x14ac:dyDescent="0.2">
      <c r="U2993" s="165"/>
    </row>
    <row r="2994" spans="21:21" s="2" customFormat="1" x14ac:dyDescent="0.2">
      <c r="U2994" s="165"/>
    </row>
    <row r="2995" spans="21:21" s="2" customFormat="1" x14ac:dyDescent="0.2">
      <c r="U2995" s="165"/>
    </row>
    <row r="2996" spans="21:21" s="2" customFormat="1" x14ac:dyDescent="0.2">
      <c r="U2996" s="165"/>
    </row>
    <row r="2997" spans="21:21" s="2" customFormat="1" x14ac:dyDescent="0.2">
      <c r="U2997" s="165"/>
    </row>
    <row r="2998" spans="21:21" s="2" customFormat="1" x14ac:dyDescent="0.2">
      <c r="U2998" s="165"/>
    </row>
    <row r="2999" spans="21:21" s="2" customFormat="1" x14ac:dyDescent="0.2">
      <c r="U2999" s="165"/>
    </row>
    <row r="3000" spans="21:21" s="2" customFormat="1" x14ac:dyDescent="0.2">
      <c r="U3000" s="165"/>
    </row>
    <row r="3001" spans="21:21" s="2" customFormat="1" x14ac:dyDescent="0.2">
      <c r="U3001" s="165"/>
    </row>
    <row r="3002" spans="21:21" s="2" customFormat="1" x14ac:dyDescent="0.2">
      <c r="U3002" s="165"/>
    </row>
    <row r="3003" spans="21:21" s="2" customFormat="1" x14ac:dyDescent="0.2">
      <c r="U3003" s="165"/>
    </row>
    <row r="3004" spans="21:21" s="2" customFormat="1" x14ac:dyDescent="0.2">
      <c r="U3004" s="165"/>
    </row>
    <row r="3005" spans="21:21" s="2" customFormat="1" x14ac:dyDescent="0.2">
      <c r="U3005" s="165"/>
    </row>
    <row r="3006" spans="21:21" s="2" customFormat="1" x14ac:dyDescent="0.2">
      <c r="U3006" s="165"/>
    </row>
    <row r="3007" spans="21:21" s="2" customFormat="1" x14ac:dyDescent="0.2">
      <c r="U3007" s="165"/>
    </row>
    <row r="3008" spans="21:21" s="2" customFormat="1" x14ac:dyDescent="0.2">
      <c r="U3008" s="165"/>
    </row>
    <row r="3009" spans="21:21" s="2" customFormat="1" x14ac:dyDescent="0.2">
      <c r="U3009" s="165"/>
    </row>
    <row r="3010" spans="21:21" s="2" customFormat="1" x14ac:dyDescent="0.2">
      <c r="U3010" s="165"/>
    </row>
    <row r="3011" spans="21:21" s="2" customFormat="1" x14ac:dyDescent="0.2">
      <c r="U3011" s="165"/>
    </row>
    <row r="3012" spans="21:21" s="2" customFormat="1" x14ac:dyDescent="0.2">
      <c r="U3012" s="165"/>
    </row>
    <row r="3013" spans="21:21" s="2" customFormat="1" x14ac:dyDescent="0.2">
      <c r="U3013" s="165"/>
    </row>
    <row r="3014" spans="21:21" s="2" customFormat="1" x14ac:dyDescent="0.2">
      <c r="U3014" s="165"/>
    </row>
    <row r="3015" spans="21:21" s="2" customFormat="1" x14ac:dyDescent="0.2">
      <c r="U3015" s="165"/>
    </row>
    <row r="3016" spans="21:21" s="2" customFormat="1" x14ac:dyDescent="0.2">
      <c r="U3016" s="165"/>
    </row>
    <row r="3017" spans="21:21" s="2" customFormat="1" x14ac:dyDescent="0.2">
      <c r="U3017" s="165"/>
    </row>
    <row r="3018" spans="21:21" s="2" customFormat="1" x14ac:dyDescent="0.2">
      <c r="U3018" s="165"/>
    </row>
    <row r="3019" spans="21:21" s="2" customFormat="1" x14ac:dyDescent="0.2">
      <c r="U3019" s="165"/>
    </row>
    <row r="3020" spans="21:21" s="2" customFormat="1" x14ac:dyDescent="0.2">
      <c r="U3020" s="165"/>
    </row>
    <row r="3021" spans="21:21" s="2" customFormat="1" x14ac:dyDescent="0.2">
      <c r="U3021" s="165"/>
    </row>
    <row r="3022" spans="21:21" s="2" customFormat="1" x14ac:dyDescent="0.2">
      <c r="U3022" s="165"/>
    </row>
    <row r="3023" spans="21:21" s="2" customFormat="1" x14ac:dyDescent="0.2">
      <c r="U3023" s="165"/>
    </row>
    <row r="3024" spans="21:21" s="2" customFormat="1" x14ac:dyDescent="0.2">
      <c r="U3024" s="165"/>
    </row>
    <row r="3025" spans="21:21" s="2" customFormat="1" x14ac:dyDescent="0.2">
      <c r="U3025" s="165"/>
    </row>
    <row r="3026" spans="21:21" s="2" customFormat="1" x14ac:dyDescent="0.2">
      <c r="U3026" s="165"/>
    </row>
    <row r="3027" spans="21:21" s="2" customFormat="1" x14ac:dyDescent="0.2">
      <c r="U3027" s="165"/>
    </row>
    <row r="3028" spans="21:21" s="2" customFormat="1" x14ac:dyDescent="0.2">
      <c r="U3028" s="165"/>
    </row>
    <row r="3029" spans="21:21" s="2" customFormat="1" x14ac:dyDescent="0.2">
      <c r="U3029" s="165"/>
    </row>
    <row r="3030" spans="21:21" s="2" customFormat="1" x14ac:dyDescent="0.2">
      <c r="U3030" s="165"/>
    </row>
    <row r="3031" spans="21:21" s="2" customFormat="1" x14ac:dyDescent="0.2">
      <c r="U3031" s="165"/>
    </row>
    <row r="3032" spans="21:21" s="2" customFormat="1" x14ac:dyDescent="0.2">
      <c r="U3032" s="165"/>
    </row>
    <row r="3033" spans="21:21" s="2" customFormat="1" x14ac:dyDescent="0.2">
      <c r="U3033" s="165"/>
    </row>
    <row r="3034" spans="21:21" s="2" customFormat="1" x14ac:dyDescent="0.2">
      <c r="U3034" s="165"/>
    </row>
    <row r="3035" spans="21:21" s="2" customFormat="1" x14ac:dyDescent="0.2">
      <c r="U3035" s="165"/>
    </row>
    <row r="3036" spans="21:21" s="2" customFormat="1" x14ac:dyDescent="0.2">
      <c r="U3036" s="165"/>
    </row>
    <row r="3037" spans="21:21" s="2" customFormat="1" x14ac:dyDescent="0.2">
      <c r="U3037" s="165"/>
    </row>
    <row r="3038" spans="21:21" s="2" customFormat="1" x14ac:dyDescent="0.2">
      <c r="U3038" s="165"/>
    </row>
    <row r="3039" spans="21:21" s="2" customFormat="1" x14ac:dyDescent="0.2">
      <c r="U3039" s="165"/>
    </row>
    <row r="3040" spans="21:21" s="2" customFormat="1" x14ac:dyDescent="0.2">
      <c r="U3040" s="165"/>
    </row>
    <row r="3041" spans="21:21" s="2" customFormat="1" x14ac:dyDescent="0.2">
      <c r="U3041" s="165"/>
    </row>
    <row r="3042" spans="21:21" s="2" customFormat="1" x14ac:dyDescent="0.2">
      <c r="U3042" s="165"/>
    </row>
    <row r="3043" spans="21:21" s="2" customFormat="1" x14ac:dyDescent="0.2">
      <c r="U3043" s="165"/>
    </row>
    <row r="3044" spans="21:21" s="2" customFormat="1" x14ac:dyDescent="0.2">
      <c r="U3044" s="165"/>
    </row>
    <row r="3045" spans="21:21" s="2" customFormat="1" x14ac:dyDescent="0.2">
      <c r="U3045" s="165"/>
    </row>
    <row r="3046" spans="21:21" s="2" customFormat="1" x14ac:dyDescent="0.2">
      <c r="U3046" s="165"/>
    </row>
    <row r="3047" spans="21:21" s="2" customFormat="1" x14ac:dyDescent="0.2">
      <c r="U3047" s="165"/>
    </row>
    <row r="3048" spans="21:21" s="2" customFormat="1" x14ac:dyDescent="0.2">
      <c r="U3048" s="165"/>
    </row>
    <row r="3049" spans="21:21" s="2" customFormat="1" x14ac:dyDescent="0.2">
      <c r="U3049" s="165"/>
    </row>
    <row r="3050" spans="21:21" s="2" customFormat="1" x14ac:dyDescent="0.2">
      <c r="U3050" s="165"/>
    </row>
    <row r="3051" spans="21:21" s="2" customFormat="1" x14ac:dyDescent="0.2">
      <c r="U3051" s="165"/>
    </row>
    <row r="3052" spans="21:21" s="2" customFormat="1" x14ac:dyDescent="0.2">
      <c r="U3052" s="165"/>
    </row>
    <row r="3053" spans="21:21" s="2" customFormat="1" x14ac:dyDescent="0.2">
      <c r="U3053" s="165"/>
    </row>
    <row r="3054" spans="21:21" s="2" customFormat="1" x14ac:dyDescent="0.2">
      <c r="U3054" s="165"/>
    </row>
    <row r="3055" spans="21:21" s="2" customFormat="1" x14ac:dyDescent="0.2">
      <c r="U3055" s="165"/>
    </row>
    <row r="3056" spans="21:21" s="2" customFormat="1" x14ac:dyDescent="0.2">
      <c r="U3056" s="165"/>
    </row>
    <row r="3057" spans="21:21" s="2" customFormat="1" x14ac:dyDescent="0.2">
      <c r="U3057" s="165"/>
    </row>
    <row r="3058" spans="21:21" s="2" customFormat="1" x14ac:dyDescent="0.2">
      <c r="U3058" s="165"/>
    </row>
    <row r="3059" spans="21:21" s="2" customFormat="1" x14ac:dyDescent="0.2">
      <c r="U3059" s="165"/>
    </row>
    <row r="3060" spans="21:21" s="2" customFormat="1" x14ac:dyDescent="0.2">
      <c r="U3060" s="165"/>
    </row>
    <row r="3061" spans="21:21" s="2" customFormat="1" x14ac:dyDescent="0.2">
      <c r="U3061" s="165"/>
    </row>
    <row r="3062" spans="21:21" s="2" customFormat="1" x14ac:dyDescent="0.2">
      <c r="U3062" s="165"/>
    </row>
    <row r="3063" spans="21:21" s="2" customFormat="1" x14ac:dyDescent="0.2">
      <c r="U3063" s="165"/>
    </row>
    <row r="3064" spans="21:21" s="2" customFormat="1" x14ac:dyDescent="0.2">
      <c r="U3064" s="165"/>
    </row>
    <row r="3065" spans="21:21" s="2" customFormat="1" x14ac:dyDescent="0.2">
      <c r="U3065" s="165"/>
    </row>
    <row r="3066" spans="21:21" s="2" customFormat="1" x14ac:dyDescent="0.2">
      <c r="U3066" s="165"/>
    </row>
    <row r="3067" spans="21:21" s="2" customFormat="1" x14ac:dyDescent="0.2">
      <c r="U3067" s="165"/>
    </row>
    <row r="3068" spans="21:21" s="2" customFormat="1" x14ac:dyDescent="0.2">
      <c r="U3068" s="165"/>
    </row>
    <row r="3069" spans="21:21" s="2" customFormat="1" x14ac:dyDescent="0.2">
      <c r="U3069" s="165"/>
    </row>
    <row r="3070" spans="21:21" s="2" customFormat="1" x14ac:dyDescent="0.2">
      <c r="U3070" s="165"/>
    </row>
    <row r="3071" spans="21:21" s="2" customFormat="1" x14ac:dyDescent="0.2">
      <c r="U3071" s="165"/>
    </row>
    <row r="3072" spans="21:21" s="2" customFormat="1" x14ac:dyDescent="0.2">
      <c r="U3072" s="165"/>
    </row>
    <row r="3073" spans="21:21" s="2" customFormat="1" x14ac:dyDescent="0.2">
      <c r="U3073" s="165"/>
    </row>
    <row r="3074" spans="21:21" s="2" customFormat="1" x14ac:dyDescent="0.2">
      <c r="U3074" s="165"/>
    </row>
    <row r="3075" spans="21:21" s="2" customFormat="1" x14ac:dyDescent="0.2">
      <c r="U3075" s="165"/>
    </row>
    <row r="3076" spans="21:21" s="2" customFormat="1" x14ac:dyDescent="0.2">
      <c r="U3076" s="165"/>
    </row>
    <row r="3077" spans="21:21" s="2" customFormat="1" x14ac:dyDescent="0.2">
      <c r="U3077" s="165"/>
    </row>
    <row r="3078" spans="21:21" s="2" customFormat="1" x14ac:dyDescent="0.2">
      <c r="U3078" s="165"/>
    </row>
    <row r="3079" spans="21:21" s="2" customFormat="1" x14ac:dyDescent="0.2">
      <c r="U3079" s="165"/>
    </row>
    <row r="3080" spans="21:21" s="2" customFormat="1" x14ac:dyDescent="0.2">
      <c r="U3080" s="165"/>
    </row>
    <row r="3081" spans="21:21" s="2" customFormat="1" x14ac:dyDescent="0.2">
      <c r="U3081" s="165"/>
    </row>
    <row r="3082" spans="21:21" s="2" customFormat="1" x14ac:dyDescent="0.2">
      <c r="U3082" s="165"/>
    </row>
    <row r="3083" spans="21:21" s="2" customFormat="1" x14ac:dyDescent="0.2">
      <c r="U3083" s="165"/>
    </row>
    <row r="3084" spans="21:21" s="2" customFormat="1" x14ac:dyDescent="0.2">
      <c r="U3084" s="165"/>
    </row>
    <row r="3085" spans="21:21" s="2" customFormat="1" x14ac:dyDescent="0.2">
      <c r="U3085" s="165"/>
    </row>
    <row r="3086" spans="21:21" s="2" customFormat="1" x14ac:dyDescent="0.2">
      <c r="U3086" s="165"/>
    </row>
    <row r="3087" spans="21:21" s="2" customFormat="1" x14ac:dyDescent="0.2">
      <c r="U3087" s="165"/>
    </row>
    <row r="3088" spans="21:21" s="2" customFormat="1" x14ac:dyDescent="0.2">
      <c r="U3088" s="165"/>
    </row>
    <row r="3089" spans="21:21" s="2" customFormat="1" x14ac:dyDescent="0.2">
      <c r="U3089" s="165"/>
    </row>
    <row r="3090" spans="21:21" s="2" customFormat="1" x14ac:dyDescent="0.2">
      <c r="U3090" s="165"/>
    </row>
    <row r="3091" spans="21:21" s="2" customFormat="1" x14ac:dyDescent="0.2">
      <c r="U3091" s="165"/>
    </row>
    <row r="3092" spans="21:21" s="2" customFormat="1" x14ac:dyDescent="0.2">
      <c r="U3092" s="165"/>
    </row>
    <row r="3093" spans="21:21" s="2" customFormat="1" x14ac:dyDescent="0.2">
      <c r="U3093" s="165"/>
    </row>
    <row r="3094" spans="21:21" s="2" customFormat="1" x14ac:dyDescent="0.2">
      <c r="U3094" s="165"/>
    </row>
    <row r="3095" spans="21:21" s="2" customFormat="1" x14ac:dyDescent="0.2">
      <c r="U3095" s="165"/>
    </row>
    <row r="3096" spans="21:21" s="2" customFormat="1" x14ac:dyDescent="0.2">
      <c r="U3096" s="165"/>
    </row>
    <row r="3097" spans="21:21" s="2" customFormat="1" x14ac:dyDescent="0.2">
      <c r="U3097" s="165"/>
    </row>
    <row r="3098" spans="21:21" s="2" customFormat="1" x14ac:dyDescent="0.2">
      <c r="U3098" s="165"/>
    </row>
    <row r="3099" spans="21:21" s="2" customFormat="1" x14ac:dyDescent="0.2">
      <c r="U3099" s="165"/>
    </row>
    <row r="3100" spans="21:21" s="2" customFormat="1" x14ac:dyDescent="0.2">
      <c r="U3100" s="165"/>
    </row>
    <row r="3101" spans="21:21" s="2" customFormat="1" x14ac:dyDescent="0.2">
      <c r="U3101" s="165"/>
    </row>
    <row r="3102" spans="21:21" s="2" customFormat="1" x14ac:dyDescent="0.2">
      <c r="U3102" s="165"/>
    </row>
    <row r="3103" spans="21:21" s="2" customFormat="1" x14ac:dyDescent="0.2">
      <c r="U3103" s="165"/>
    </row>
    <row r="3104" spans="21:21" s="2" customFormat="1" x14ac:dyDescent="0.2">
      <c r="U3104" s="165"/>
    </row>
    <row r="3105" spans="21:21" s="2" customFormat="1" x14ac:dyDescent="0.2">
      <c r="U3105" s="165"/>
    </row>
    <row r="3106" spans="21:21" s="2" customFormat="1" x14ac:dyDescent="0.2">
      <c r="U3106" s="165"/>
    </row>
    <row r="3107" spans="21:21" s="2" customFormat="1" x14ac:dyDescent="0.2">
      <c r="U3107" s="165"/>
    </row>
    <row r="3108" spans="21:21" s="2" customFormat="1" x14ac:dyDescent="0.2">
      <c r="U3108" s="165"/>
    </row>
    <row r="3109" spans="21:21" s="2" customFormat="1" x14ac:dyDescent="0.2">
      <c r="U3109" s="165"/>
    </row>
    <row r="3110" spans="21:21" s="2" customFormat="1" x14ac:dyDescent="0.2">
      <c r="U3110" s="165"/>
    </row>
    <row r="3111" spans="21:21" s="2" customFormat="1" x14ac:dyDescent="0.2">
      <c r="U3111" s="165"/>
    </row>
    <row r="3112" spans="21:21" s="2" customFormat="1" x14ac:dyDescent="0.2">
      <c r="U3112" s="165"/>
    </row>
    <row r="3113" spans="21:21" s="2" customFormat="1" x14ac:dyDescent="0.2">
      <c r="U3113" s="165"/>
    </row>
    <row r="3114" spans="21:21" s="2" customFormat="1" x14ac:dyDescent="0.2">
      <c r="U3114" s="165"/>
    </row>
    <row r="3115" spans="21:21" s="2" customFormat="1" x14ac:dyDescent="0.2">
      <c r="U3115" s="165"/>
    </row>
    <row r="3116" spans="21:21" s="2" customFormat="1" x14ac:dyDescent="0.2">
      <c r="U3116" s="165"/>
    </row>
    <row r="3117" spans="21:21" s="2" customFormat="1" x14ac:dyDescent="0.2">
      <c r="U3117" s="165"/>
    </row>
    <row r="3118" spans="21:21" s="2" customFormat="1" x14ac:dyDescent="0.2">
      <c r="U3118" s="165"/>
    </row>
    <row r="3119" spans="21:21" s="2" customFormat="1" x14ac:dyDescent="0.2">
      <c r="U3119" s="165"/>
    </row>
    <row r="3120" spans="21:21" s="2" customFormat="1" x14ac:dyDescent="0.2">
      <c r="U3120" s="165"/>
    </row>
    <row r="3121" spans="21:21" s="2" customFormat="1" x14ac:dyDescent="0.2">
      <c r="U3121" s="165"/>
    </row>
    <row r="3122" spans="21:21" s="2" customFormat="1" x14ac:dyDescent="0.2">
      <c r="U3122" s="165"/>
    </row>
    <row r="3123" spans="21:21" s="2" customFormat="1" x14ac:dyDescent="0.2">
      <c r="U3123" s="165"/>
    </row>
    <row r="3124" spans="21:21" s="2" customFormat="1" x14ac:dyDescent="0.2">
      <c r="U3124" s="165"/>
    </row>
    <row r="3125" spans="21:21" s="2" customFormat="1" x14ac:dyDescent="0.2">
      <c r="U3125" s="165"/>
    </row>
    <row r="3126" spans="21:21" s="2" customFormat="1" x14ac:dyDescent="0.2">
      <c r="U3126" s="165"/>
    </row>
    <row r="3127" spans="21:21" s="2" customFormat="1" x14ac:dyDescent="0.2">
      <c r="U3127" s="165"/>
    </row>
    <row r="3128" spans="21:21" s="2" customFormat="1" x14ac:dyDescent="0.2">
      <c r="U3128" s="165"/>
    </row>
    <row r="3129" spans="21:21" s="2" customFormat="1" x14ac:dyDescent="0.2">
      <c r="U3129" s="165"/>
    </row>
    <row r="3130" spans="21:21" s="2" customFormat="1" x14ac:dyDescent="0.2">
      <c r="U3130" s="165"/>
    </row>
    <row r="3131" spans="21:21" s="2" customFormat="1" x14ac:dyDescent="0.2">
      <c r="U3131" s="165"/>
    </row>
    <row r="3132" spans="21:21" s="2" customFormat="1" x14ac:dyDescent="0.2">
      <c r="U3132" s="165"/>
    </row>
    <row r="3133" spans="21:21" s="2" customFormat="1" x14ac:dyDescent="0.2">
      <c r="U3133" s="165"/>
    </row>
    <row r="3134" spans="21:21" s="2" customFormat="1" x14ac:dyDescent="0.2">
      <c r="U3134" s="165"/>
    </row>
    <row r="3135" spans="21:21" s="2" customFormat="1" x14ac:dyDescent="0.2">
      <c r="U3135" s="165"/>
    </row>
    <row r="3136" spans="21:21" s="2" customFormat="1" x14ac:dyDescent="0.2">
      <c r="U3136" s="165"/>
    </row>
    <row r="3137" spans="21:21" s="2" customFormat="1" x14ac:dyDescent="0.2">
      <c r="U3137" s="165"/>
    </row>
    <row r="3138" spans="21:21" s="2" customFormat="1" x14ac:dyDescent="0.2">
      <c r="U3138" s="165"/>
    </row>
    <row r="3139" spans="21:21" s="2" customFormat="1" x14ac:dyDescent="0.2">
      <c r="U3139" s="165"/>
    </row>
    <row r="3140" spans="21:21" s="2" customFormat="1" x14ac:dyDescent="0.2">
      <c r="U3140" s="165"/>
    </row>
    <row r="3141" spans="21:21" s="2" customFormat="1" x14ac:dyDescent="0.2">
      <c r="U3141" s="165"/>
    </row>
    <row r="3142" spans="21:21" s="2" customFormat="1" x14ac:dyDescent="0.2">
      <c r="U3142" s="165"/>
    </row>
    <row r="3143" spans="21:21" s="2" customFormat="1" x14ac:dyDescent="0.2">
      <c r="U3143" s="165"/>
    </row>
    <row r="3144" spans="21:21" s="2" customFormat="1" x14ac:dyDescent="0.2">
      <c r="U3144" s="165"/>
    </row>
    <row r="3145" spans="21:21" s="2" customFormat="1" x14ac:dyDescent="0.2">
      <c r="U3145" s="165"/>
    </row>
    <row r="3146" spans="21:21" s="2" customFormat="1" x14ac:dyDescent="0.2">
      <c r="U3146" s="165"/>
    </row>
    <row r="3147" spans="21:21" s="2" customFormat="1" x14ac:dyDescent="0.2">
      <c r="U3147" s="165"/>
    </row>
    <row r="3148" spans="21:21" s="2" customFormat="1" x14ac:dyDescent="0.2">
      <c r="U3148" s="165"/>
    </row>
    <row r="3149" spans="21:21" s="2" customFormat="1" x14ac:dyDescent="0.2">
      <c r="U3149" s="165"/>
    </row>
    <row r="3150" spans="21:21" s="2" customFormat="1" x14ac:dyDescent="0.2">
      <c r="U3150" s="165"/>
    </row>
    <row r="3151" spans="21:21" s="2" customFormat="1" x14ac:dyDescent="0.2">
      <c r="U3151" s="165"/>
    </row>
    <row r="3152" spans="21:21" s="2" customFormat="1" x14ac:dyDescent="0.2">
      <c r="U3152" s="165"/>
    </row>
    <row r="3153" spans="21:21" s="2" customFormat="1" x14ac:dyDescent="0.2">
      <c r="U3153" s="165"/>
    </row>
    <row r="3154" spans="21:21" s="2" customFormat="1" x14ac:dyDescent="0.2">
      <c r="U3154" s="165"/>
    </row>
    <row r="3155" spans="21:21" s="2" customFormat="1" x14ac:dyDescent="0.2">
      <c r="U3155" s="165"/>
    </row>
    <row r="3156" spans="21:21" s="2" customFormat="1" x14ac:dyDescent="0.2">
      <c r="U3156" s="165"/>
    </row>
    <row r="3157" spans="21:21" s="2" customFormat="1" x14ac:dyDescent="0.2">
      <c r="U3157" s="165"/>
    </row>
    <row r="3158" spans="21:21" s="2" customFormat="1" x14ac:dyDescent="0.2">
      <c r="U3158" s="165"/>
    </row>
    <row r="3159" spans="21:21" s="2" customFormat="1" x14ac:dyDescent="0.2">
      <c r="U3159" s="165"/>
    </row>
    <row r="3160" spans="21:21" s="2" customFormat="1" x14ac:dyDescent="0.2">
      <c r="U3160" s="165"/>
    </row>
    <row r="3161" spans="21:21" s="2" customFormat="1" x14ac:dyDescent="0.2">
      <c r="U3161" s="165"/>
    </row>
    <row r="3162" spans="21:21" s="2" customFormat="1" x14ac:dyDescent="0.2">
      <c r="U3162" s="165"/>
    </row>
    <row r="3163" spans="21:21" s="2" customFormat="1" x14ac:dyDescent="0.2">
      <c r="U3163" s="165"/>
    </row>
    <row r="3164" spans="21:21" s="2" customFormat="1" x14ac:dyDescent="0.2">
      <c r="U3164" s="165"/>
    </row>
    <row r="3165" spans="21:21" s="2" customFormat="1" x14ac:dyDescent="0.2">
      <c r="U3165" s="165"/>
    </row>
    <row r="3166" spans="21:21" s="2" customFormat="1" x14ac:dyDescent="0.2">
      <c r="U3166" s="165"/>
    </row>
    <row r="3167" spans="21:21" s="2" customFormat="1" x14ac:dyDescent="0.2">
      <c r="U3167" s="165"/>
    </row>
    <row r="3168" spans="21:21" s="2" customFormat="1" x14ac:dyDescent="0.2">
      <c r="U3168" s="165"/>
    </row>
    <row r="3169" spans="21:21" s="2" customFormat="1" x14ac:dyDescent="0.2">
      <c r="U3169" s="165"/>
    </row>
    <row r="3170" spans="21:21" s="2" customFormat="1" x14ac:dyDescent="0.2">
      <c r="U3170" s="165"/>
    </row>
    <row r="3171" spans="21:21" s="2" customFormat="1" x14ac:dyDescent="0.2">
      <c r="U3171" s="165"/>
    </row>
    <row r="3172" spans="21:21" s="2" customFormat="1" x14ac:dyDescent="0.2">
      <c r="U3172" s="165"/>
    </row>
    <row r="3173" spans="21:21" s="2" customFormat="1" x14ac:dyDescent="0.2">
      <c r="U3173" s="165"/>
    </row>
    <row r="3174" spans="21:21" s="2" customFormat="1" x14ac:dyDescent="0.2">
      <c r="U3174" s="165"/>
    </row>
    <row r="3175" spans="21:21" s="2" customFormat="1" x14ac:dyDescent="0.2">
      <c r="U3175" s="165"/>
    </row>
    <row r="3176" spans="21:21" s="2" customFormat="1" x14ac:dyDescent="0.2">
      <c r="U3176" s="165"/>
    </row>
    <row r="3177" spans="21:21" s="2" customFormat="1" x14ac:dyDescent="0.2">
      <c r="U3177" s="165"/>
    </row>
    <row r="3178" spans="21:21" s="2" customFormat="1" x14ac:dyDescent="0.2">
      <c r="U3178" s="165"/>
    </row>
    <row r="3179" spans="21:21" s="2" customFormat="1" x14ac:dyDescent="0.2">
      <c r="U3179" s="165"/>
    </row>
    <row r="3180" spans="21:21" s="2" customFormat="1" x14ac:dyDescent="0.2">
      <c r="U3180" s="165"/>
    </row>
    <row r="3181" spans="21:21" s="2" customFormat="1" x14ac:dyDescent="0.2">
      <c r="U3181" s="165"/>
    </row>
    <row r="3182" spans="21:21" s="2" customFormat="1" x14ac:dyDescent="0.2">
      <c r="U3182" s="165"/>
    </row>
    <row r="3183" spans="21:21" s="2" customFormat="1" x14ac:dyDescent="0.2">
      <c r="U3183" s="165"/>
    </row>
    <row r="3184" spans="21:21" s="2" customFormat="1" x14ac:dyDescent="0.2">
      <c r="U3184" s="165"/>
    </row>
    <row r="3185" spans="21:21" s="2" customFormat="1" x14ac:dyDescent="0.2">
      <c r="U3185" s="165"/>
    </row>
    <row r="3186" spans="21:21" s="2" customFormat="1" x14ac:dyDescent="0.2">
      <c r="U3186" s="165"/>
    </row>
    <row r="3187" spans="21:21" s="2" customFormat="1" x14ac:dyDescent="0.2">
      <c r="U3187" s="165"/>
    </row>
    <row r="3188" spans="21:21" s="2" customFormat="1" x14ac:dyDescent="0.2">
      <c r="U3188" s="165"/>
    </row>
    <row r="3189" spans="21:21" s="2" customFormat="1" x14ac:dyDescent="0.2">
      <c r="U3189" s="165"/>
    </row>
    <row r="3190" spans="21:21" s="2" customFormat="1" x14ac:dyDescent="0.2">
      <c r="U3190" s="165"/>
    </row>
    <row r="3191" spans="21:21" s="2" customFormat="1" x14ac:dyDescent="0.2">
      <c r="U3191" s="165"/>
    </row>
    <row r="3192" spans="21:21" s="2" customFormat="1" x14ac:dyDescent="0.2">
      <c r="U3192" s="165"/>
    </row>
    <row r="3193" spans="21:21" s="2" customFormat="1" x14ac:dyDescent="0.2">
      <c r="U3193" s="165"/>
    </row>
    <row r="3194" spans="21:21" s="2" customFormat="1" x14ac:dyDescent="0.2">
      <c r="U3194" s="165"/>
    </row>
    <row r="3195" spans="21:21" s="2" customFormat="1" x14ac:dyDescent="0.2">
      <c r="U3195" s="165"/>
    </row>
    <row r="3196" spans="21:21" s="2" customFormat="1" x14ac:dyDescent="0.2">
      <c r="U3196" s="165"/>
    </row>
    <row r="3197" spans="21:21" s="2" customFormat="1" x14ac:dyDescent="0.2">
      <c r="U3197" s="165"/>
    </row>
    <row r="3198" spans="21:21" s="2" customFormat="1" x14ac:dyDescent="0.2">
      <c r="U3198" s="165"/>
    </row>
    <row r="3199" spans="21:21" s="2" customFormat="1" x14ac:dyDescent="0.2">
      <c r="U3199" s="165"/>
    </row>
    <row r="3200" spans="21:21" s="2" customFormat="1" x14ac:dyDescent="0.2">
      <c r="U3200" s="165"/>
    </row>
    <row r="3201" spans="21:21" s="2" customFormat="1" x14ac:dyDescent="0.2">
      <c r="U3201" s="165"/>
    </row>
    <row r="3202" spans="21:21" s="2" customFormat="1" x14ac:dyDescent="0.2">
      <c r="U3202" s="165"/>
    </row>
    <row r="3203" spans="21:21" s="2" customFormat="1" x14ac:dyDescent="0.2">
      <c r="U3203" s="165"/>
    </row>
    <row r="3204" spans="21:21" s="2" customFormat="1" x14ac:dyDescent="0.2">
      <c r="U3204" s="165"/>
    </row>
    <row r="3205" spans="21:21" s="2" customFormat="1" x14ac:dyDescent="0.2">
      <c r="U3205" s="165"/>
    </row>
    <row r="3206" spans="21:21" s="2" customFormat="1" x14ac:dyDescent="0.2">
      <c r="U3206" s="165"/>
    </row>
    <row r="3207" spans="21:21" s="2" customFormat="1" x14ac:dyDescent="0.2">
      <c r="U3207" s="165"/>
    </row>
    <row r="3208" spans="21:21" s="2" customFormat="1" x14ac:dyDescent="0.2">
      <c r="U3208" s="165"/>
    </row>
    <row r="3209" spans="21:21" s="2" customFormat="1" x14ac:dyDescent="0.2">
      <c r="U3209" s="165"/>
    </row>
    <row r="3210" spans="21:21" s="2" customFormat="1" x14ac:dyDescent="0.2">
      <c r="U3210" s="165"/>
    </row>
    <row r="3211" spans="21:21" s="2" customFormat="1" x14ac:dyDescent="0.2">
      <c r="U3211" s="165"/>
    </row>
    <row r="3212" spans="21:21" s="2" customFormat="1" x14ac:dyDescent="0.2">
      <c r="U3212" s="165"/>
    </row>
    <row r="3213" spans="21:21" s="2" customFormat="1" x14ac:dyDescent="0.2">
      <c r="U3213" s="165"/>
    </row>
    <row r="3214" spans="21:21" s="2" customFormat="1" x14ac:dyDescent="0.2">
      <c r="U3214" s="165"/>
    </row>
    <row r="3215" spans="21:21" s="2" customFormat="1" x14ac:dyDescent="0.2">
      <c r="U3215" s="165"/>
    </row>
    <row r="3216" spans="21:21" s="2" customFormat="1" x14ac:dyDescent="0.2">
      <c r="U3216" s="165"/>
    </row>
    <row r="3217" spans="21:21" s="2" customFormat="1" x14ac:dyDescent="0.2">
      <c r="U3217" s="165"/>
    </row>
    <row r="3218" spans="21:21" s="2" customFormat="1" x14ac:dyDescent="0.2">
      <c r="U3218" s="165"/>
    </row>
    <row r="3219" spans="21:21" s="2" customFormat="1" x14ac:dyDescent="0.2">
      <c r="U3219" s="165"/>
    </row>
    <row r="3220" spans="21:21" s="2" customFormat="1" x14ac:dyDescent="0.2">
      <c r="U3220" s="165"/>
    </row>
    <row r="3221" spans="21:21" s="2" customFormat="1" x14ac:dyDescent="0.2">
      <c r="U3221" s="165"/>
    </row>
    <row r="3222" spans="21:21" s="2" customFormat="1" x14ac:dyDescent="0.2">
      <c r="U3222" s="165"/>
    </row>
    <row r="3223" spans="21:21" s="2" customFormat="1" x14ac:dyDescent="0.2">
      <c r="U3223" s="165"/>
    </row>
    <row r="3224" spans="21:21" s="2" customFormat="1" x14ac:dyDescent="0.2">
      <c r="U3224" s="165"/>
    </row>
    <row r="3225" spans="21:21" s="2" customFormat="1" x14ac:dyDescent="0.2">
      <c r="U3225" s="165"/>
    </row>
    <row r="3226" spans="21:21" s="2" customFormat="1" x14ac:dyDescent="0.2">
      <c r="U3226" s="165"/>
    </row>
    <row r="3227" spans="21:21" s="2" customFormat="1" x14ac:dyDescent="0.2">
      <c r="U3227" s="165"/>
    </row>
    <row r="3228" spans="21:21" s="2" customFormat="1" x14ac:dyDescent="0.2">
      <c r="U3228" s="165"/>
    </row>
    <row r="3229" spans="21:21" s="2" customFormat="1" x14ac:dyDescent="0.2">
      <c r="U3229" s="165"/>
    </row>
    <row r="3230" spans="21:21" s="2" customFormat="1" x14ac:dyDescent="0.2">
      <c r="U3230" s="165"/>
    </row>
    <row r="3231" spans="21:21" s="2" customFormat="1" x14ac:dyDescent="0.2">
      <c r="U3231" s="165"/>
    </row>
    <row r="3232" spans="21:21" s="2" customFormat="1" x14ac:dyDescent="0.2">
      <c r="U3232" s="165"/>
    </row>
    <row r="3233" spans="21:21" s="2" customFormat="1" x14ac:dyDescent="0.2">
      <c r="U3233" s="165"/>
    </row>
    <row r="3234" spans="21:21" s="2" customFormat="1" x14ac:dyDescent="0.2">
      <c r="U3234" s="165"/>
    </row>
    <row r="3235" spans="21:21" s="2" customFormat="1" x14ac:dyDescent="0.2">
      <c r="U3235" s="165"/>
    </row>
    <row r="3236" spans="21:21" s="2" customFormat="1" x14ac:dyDescent="0.2">
      <c r="U3236" s="165"/>
    </row>
    <row r="3237" spans="21:21" s="2" customFormat="1" x14ac:dyDescent="0.2">
      <c r="U3237" s="165"/>
    </row>
    <row r="3238" spans="21:21" s="2" customFormat="1" x14ac:dyDescent="0.2">
      <c r="U3238" s="165"/>
    </row>
    <row r="3239" spans="21:21" s="2" customFormat="1" x14ac:dyDescent="0.2">
      <c r="U3239" s="165"/>
    </row>
    <row r="3240" spans="21:21" s="2" customFormat="1" x14ac:dyDescent="0.2">
      <c r="U3240" s="165"/>
    </row>
    <row r="3241" spans="21:21" s="2" customFormat="1" x14ac:dyDescent="0.2">
      <c r="U3241" s="165"/>
    </row>
    <row r="3242" spans="21:21" s="2" customFormat="1" x14ac:dyDescent="0.2">
      <c r="U3242" s="165"/>
    </row>
    <row r="3243" spans="21:21" s="2" customFormat="1" x14ac:dyDescent="0.2">
      <c r="U3243" s="165"/>
    </row>
    <row r="3244" spans="21:21" s="2" customFormat="1" x14ac:dyDescent="0.2">
      <c r="U3244" s="165"/>
    </row>
    <row r="3245" spans="21:21" s="2" customFormat="1" x14ac:dyDescent="0.2">
      <c r="U3245" s="165"/>
    </row>
    <row r="3246" spans="21:21" s="2" customFormat="1" x14ac:dyDescent="0.2">
      <c r="U3246" s="165"/>
    </row>
    <row r="3247" spans="21:21" s="2" customFormat="1" x14ac:dyDescent="0.2">
      <c r="U3247" s="165"/>
    </row>
    <row r="3248" spans="21:21" s="2" customFormat="1" x14ac:dyDescent="0.2">
      <c r="U3248" s="165"/>
    </row>
    <row r="3249" spans="21:21" s="2" customFormat="1" x14ac:dyDescent="0.2">
      <c r="U3249" s="165"/>
    </row>
    <row r="3250" spans="21:21" s="2" customFormat="1" x14ac:dyDescent="0.2">
      <c r="U3250" s="165"/>
    </row>
    <row r="3251" spans="21:21" s="2" customFormat="1" x14ac:dyDescent="0.2">
      <c r="U3251" s="165"/>
    </row>
    <row r="3252" spans="21:21" s="2" customFormat="1" x14ac:dyDescent="0.2">
      <c r="U3252" s="165"/>
    </row>
    <row r="3253" spans="21:21" s="2" customFormat="1" x14ac:dyDescent="0.2">
      <c r="U3253" s="165"/>
    </row>
    <row r="3254" spans="21:21" s="2" customFormat="1" x14ac:dyDescent="0.2">
      <c r="U3254" s="165"/>
    </row>
    <row r="3255" spans="21:21" s="2" customFormat="1" x14ac:dyDescent="0.2">
      <c r="U3255" s="165"/>
    </row>
    <row r="3256" spans="21:21" s="2" customFormat="1" x14ac:dyDescent="0.2">
      <c r="U3256" s="165"/>
    </row>
    <row r="3257" spans="21:21" s="2" customFormat="1" x14ac:dyDescent="0.2">
      <c r="U3257" s="165"/>
    </row>
    <row r="3258" spans="21:21" s="2" customFormat="1" x14ac:dyDescent="0.2">
      <c r="U3258" s="165"/>
    </row>
    <row r="3259" spans="21:21" s="2" customFormat="1" x14ac:dyDescent="0.2">
      <c r="U3259" s="165"/>
    </row>
    <row r="3260" spans="21:21" s="2" customFormat="1" x14ac:dyDescent="0.2">
      <c r="U3260" s="165"/>
    </row>
    <row r="3261" spans="21:21" s="2" customFormat="1" x14ac:dyDescent="0.2">
      <c r="U3261" s="165"/>
    </row>
    <row r="3262" spans="21:21" s="2" customFormat="1" x14ac:dyDescent="0.2">
      <c r="U3262" s="165"/>
    </row>
    <row r="3263" spans="21:21" s="2" customFormat="1" x14ac:dyDescent="0.2">
      <c r="U3263" s="165"/>
    </row>
    <row r="3264" spans="21:21" s="2" customFormat="1" x14ac:dyDescent="0.2">
      <c r="U3264" s="165"/>
    </row>
    <row r="3265" spans="21:21" s="2" customFormat="1" x14ac:dyDescent="0.2">
      <c r="U3265" s="165"/>
    </row>
    <row r="3266" spans="21:21" s="2" customFormat="1" x14ac:dyDescent="0.2">
      <c r="U3266" s="165"/>
    </row>
    <row r="3267" spans="21:21" s="2" customFormat="1" x14ac:dyDescent="0.2">
      <c r="U3267" s="165"/>
    </row>
    <row r="3268" spans="21:21" s="2" customFormat="1" x14ac:dyDescent="0.2">
      <c r="U3268" s="165"/>
    </row>
    <row r="3269" spans="21:21" s="2" customFormat="1" x14ac:dyDescent="0.2">
      <c r="U3269" s="165"/>
    </row>
    <row r="3270" spans="21:21" s="2" customFormat="1" x14ac:dyDescent="0.2">
      <c r="U3270" s="165"/>
    </row>
    <row r="3271" spans="21:21" s="2" customFormat="1" x14ac:dyDescent="0.2">
      <c r="U3271" s="165"/>
    </row>
    <row r="3272" spans="21:21" s="2" customFormat="1" x14ac:dyDescent="0.2">
      <c r="U3272" s="165"/>
    </row>
    <row r="3273" spans="21:21" s="2" customFormat="1" x14ac:dyDescent="0.2">
      <c r="U3273" s="165"/>
    </row>
    <row r="3274" spans="21:21" s="2" customFormat="1" x14ac:dyDescent="0.2">
      <c r="U3274" s="165"/>
    </row>
    <row r="3275" spans="21:21" s="2" customFormat="1" x14ac:dyDescent="0.2">
      <c r="U3275" s="165"/>
    </row>
    <row r="3276" spans="21:21" s="2" customFormat="1" x14ac:dyDescent="0.2">
      <c r="U3276" s="165"/>
    </row>
    <row r="3277" spans="21:21" s="2" customFormat="1" x14ac:dyDescent="0.2">
      <c r="U3277" s="165"/>
    </row>
    <row r="3278" spans="21:21" s="2" customFormat="1" x14ac:dyDescent="0.2">
      <c r="U3278" s="165"/>
    </row>
    <row r="3279" spans="21:21" s="2" customFormat="1" x14ac:dyDescent="0.2">
      <c r="U3279" s="165"/>
    </row>
    <row r="3280" spans="21:21" s="2" customFormat="1" x14ac:dyDescent="0.2">
      <c r="U3280" s="165"/>
    </row>
    <row r="3281" spans="21:21" s="2" customFormat="1" x14ac:dyDescent="0.2">
      <c r="U3281" s="165"/>
    </row>
    <row r="3282" spans="21:21" s="2" customFormat="1" x14ac:dyDescent="0.2">
      <c r="U3282" s="165"/>
    </row>
    <row r="3283" spans="21:21" s="2" customFormat="1" x14ac:dyDescent="0.2">
      <c r="U3283" s="165"/>
    </row>
    <row r="3284" spans="21:21" s="2" customFormat="1" x14ac:dyDescent="0.2">
      <c r="U3284" s="165"/>
    </row>
    <row r="3285" spans="21:21" s="2" customFormat="1" x14ac:dyDescent="0.2">
      <c r="U3285" s="165"/>
    </row>
    <row r="3286" spans="21:21" s="2" customFormat="1" x14ac:dyDescent="0.2">
      <c r="U3286" s="165"/>
    </row>
    <row r="3287" spans="21:21" s="2" customFormat="1" x14ac:dyDescent="0.2">
      <c r="U3287" s="165"/>
    </row>
    <row r="3288" spans="21:21" s="2" customFormat="1" x14ac:dyDescent="0.2">
      <c r="U3288" s="165"/>
    </row>
    <row r="3289" spans="21:21" s="2" customFormat="1" x14ac:dyDescent="0.2">
      <c r="U3289" s="165"/>
    </row>
    <row r="3290" spans="21:21" s="2" customFormat="1" x14ac:dyDescent="0.2">
      <c r="U3290" s="165"/>
    </row>
    <row r="3291" spans="21:21" s="2" customFormat="1" x14ac:dyDescent="0.2">
      <c r="U3291" s="165"/>
    </row>
    <row r="3292" spans="21:21" s="2" customFormat="1" x14ac:dyDescent="0.2">
      <c r="U3292" s="165"/>
    </row>
    <row r="3293" spans="21:21" s="2" customFormat="1" x14ac:dyDescent="0.2">
      <c r="U3293" s="165"/>
    </row>
    <row r="3294" spans="21:21" s="2" customFormat="1" x14ac:dyDescent="0.2">
      <c r="U3294" s="165"/>
    </row>
    <row r="3295" spans="21:21" s="2" customFormat="1" x14ac:dyDescent="0.2">
      <c r="U3295" s="165"/>
    </row>
    <row r="3296" spans="21:21" s="2" customFormat="1" x14ac:dyDescent="0.2">
      <c r="U3296" s="165"/>
    </row>
    <row r="3297" spans="21:21" s="2" customFormat="1" x14ac:dyDescent="0.2">
      <c r="U3297" s="165"/>
    </row>
    <row r="3298" spans="21:21" s="2" customFormat="1" x14ac:dyDescent="0.2">
      <c r="U3298" s="165"/>
    </row>
    <row r="3299" spans="21:21" s="2" customFormat="1" x14ac:dyDescent="0.2">
      <c r="U3299" s="165"/>
    </row>
    <row r="3300" spans="21:21" s="2" customFormat="1" x14ac:dyDescent="0.2">
      <c r="U3300" s="165"/>
    </row>
    <row r="3301" spans="21:21" s="2" customFormat="1" x14ac:dyDescent="0.2">
      <c r="U3301" s="165"/>
    </row>
    <row r="3302" spans="21:21" s="2" customFormat="1" x14ac:dyDescent="0.2">
      <c r="U3302" s="165"/>
    </row>
    <row r="3303" spans="21:21" s="2" customFormat="1" x14ac:dyDescent="0.2">
      <c r="U3303" s="165"/>
    </row>
    <row r="3304" spans="21:21" s="2" customFormat="1" x14ac:dyDescent="0.2">
      <c r="U3304" s="165"/>
    </row>
    <row r="3305" spans="21:21" s="2" customFormat="1" x14ac:dyDescent="0.2">
      <c r="U3305" s="165"/>
    </row>
    <row r="3306" spans="21:21" s="2" customFormat="1" x14ac:dyDescent="0.2">
      <c r="U3306" s="165"/>
    </row>
    <row r="3307" spans="21:21" s="2" customFormat="1" x14ac:dyDescent="0.2">
      <c r="U3307" s="165"/>
    </row>
    <row r="3308" spans="21:21" s="2" customFormat="1" x14ac:dyDescent="0.2">
      <c r="U3308" s="165"/>
    </row>
    <row r="3309" spans="21:21" s="2" customFormat="1" x14ac:dyDescent="0.2">
      <c r="U3309" s="165"/>
    </row>
    <row r="3310" spans="21:21" s="2" customFormat="1" x14ac:dyDescent="0.2">
      <c r="U3310" s="165"/>
    </row>
    <row r="3311" spans="21:21" s="2" customFormat="1" x14ac:dyDescent="0.2">
      <c r="U3311" s="165"/>
    </row>
    <row r="3312" spans="21:21" s="2" customFormat="1" x14ac:dyDescent="0.2">
      <c r="U3312" s="165"/>
    </row>
    <row r="3313" spans="21:21" s="2" customFormat="1" x14ac:dyDescent="0.2">
      <c r="U3313" s="165"/>
    </row>
    <row r="3314" spans="21:21" s="2" customFormat="1" x14ac:dyDescent="0.2">
      <c r="U3314" s="165"/>
    </row>
    <row r="3315" spans="21:21" s="2" customFormat="1" x14ac:dyDescent="0.2">
      <c r="U3315" s="165"/>
    </row>
    <row r="3316" spans="21:21" s="2" customFormat="1" x14ac:dyDescent="0.2">
      <c r="U3316" s="165"/>
    </row>
    <row r="3317" spans="21:21" s="2" customFormat="1" x14ac:dyDescent="0.2">
      <c r="U3317" s="165"/>
    </row>
    <row r="3318" spans="21:21" s="2" customFormat="1" x14ac:dyDescent="0.2">
      <c r="U3318" s="165"/>
    </row>
    <row r="3319" spans="21:21" s="2" customFormat="1" x14ac:dyDescent="0.2">
      <c r="U3319" s="165"/>
    </row>
    <row r="3320" spans="21:21" s="2" customFormat="1" x14ac:dyDescent="0.2">
      <c r="U3320" s="165"/>
    </row>
    <row r="3321" spans="21:21" s="2" customFormat="1" x14ac:dyDescent="0.2">
      <c r="U3321" s="165"/>
    </row>
    <row r="3322" spans="21:21" s="2" customFormat="1" x14ac:dyDescent="0.2">
      <c r="U3322" s="165"/>
    </row>
    <row r="3323" spans="21:21" s="2" customFormat="1" x14ac:dyDescent="0.2">
      <c r="U3323" s="165"/>
    </row>
    <row r="3324" spans="21:21" s="2" customFormat="1" x14ac:dyDescent="0.2">
      <c r="U3324" s="165"/>
    </row>
    <row r="3325" spans="21:21" s="2" customFormat="1" x14ac:dyDescent="0.2">
      <c r="U3325" s="165"/>
    </row>
    <row r="3326" spans="21:21" s="2" customFormat="1" x14ac:dyDescent="0.2">
      <c r="U3326" s="165"/>
    </row>
    <row r="3327" spans="21:21" s="2" customFormat="1" x14ac:dyDescent="0.2">
      <c r="U3327" s="165"/>
    </row>
    <row r="3328" spans="21:21" s="2" customFormat="1" x14ac:dyDescent="0.2">
      <c r="U3328" s="165"/>
    </row>
    <row r="3329" spans="21:21" s="2" customFormat="1" x14ac:dyDescent="0.2">
      <c r="U3329" s="165"/>
    </row>
    <row r="3330" spans="21:21" s="2" customFormat="1" x14ac:dyDescent="0.2">
      <c r="U3330" s="165"/>
    </row>
    <row r="3331" spans="21:21" s="2" customFormat="1" x14ac:dyDescent="0.2">
      <c r="U3331" s="165"/>
    </row>
    <row r="3332" spans="21:21" s="2" customFormat="1" x14ac:dyDescent="0.2">
      <c r="U3332" s="165"/>
    </row>
    <row r="3333" spans="21:21" s="2" customFormat="1" x14ac:dyDescent="0.2">
      <c r="U3333" s="165"/>
    </row>
    <row r="3334" spans="21:21" s="2" customFormat="1" x14ac:dyDescent="0.2">
      <c r="U3334" s="165"/>
    </row>
    <row r="3335" spans="21:21" s="2" customFormat="1" x14ac:dyDescent="0.2">
      <c r="U3335" s="165"/>
    </row>
    <row r="3336" spans="21:21" s="2" customFormat="1" x14ac:dyDescent="0.2">
      <c r="U3336" s="165"/>
    </row>
    <row r="3337" spans="21:21" s="2" customFormat="1" x14ac:dyDescent="0.2">
      <c r="U3337" s="165"/>
    </row>
    <row r="3338" spans="21:21" s="2" customFormat="1" x14ac:dyDescent="0.2">
      <c r="U3338" s="165"/>
    </row>
    <row r="3339" spans="21:21" s="2" customFormat="1" x14ac:dyDescent="0.2">
      <c r="U3339" s="165"/>
    </row>
    <row r="3340" spans="21:21" s="2" customFormat="1" x14ac:dyDescent="0.2">
      <c r="U3340" s="165"/>
    </row>
    <row r="3341" spans="21:21" s="2" customFormat="1" x14ac:dyDescent="0.2">
      <c r="U3341" s="165"/>
    </row>
    <row r="3342" spans="21:21" s="2" customFormat="1" x14ac:dyDescent="0.2">
      <c r="U3342" s="165"/>
    </row>
    <row r="3343" spans="21:21" s="2" customFormat="1" x14ac:dyDescent="0.2">
      <c r="U3343" s="165"/>
    </row>
    <row r="3344" spans="21:21" s="2" customFormat="1" x14ac:dyDescent="0.2">
      <c r="U3344" s="165"/>
    </row>
    <row r="3345" spans="21:21" s="2" customFormat="1" x14ac:dyDescent="0.2">
      <c r="U3345" s="165"/>
    </row>
    <row r="3346" spans="21:21" s="2" customFormat="1" x14ac:dyDescent="0.2">
      <c r="U3346" s="165"/>
    </row>
    <row r="3347" spans="21:21" s="2" customFormat="1" x14ac:dyDescent="0.2">
      <c r="U3347" s="165"/>
    </row>
    <row r="3348" spans="21:21" s="2" customFormat="1" x14ac:dyDescent="0.2">
      <c r="U3348" s="165"/>
    </row>
    <row r="3349" spans="21:21" s="2" customFormat="1" x14ac:dyDescent="0.2">
      <c r="U3349" s="165"/>
    </row>
    <row r="3350" spans="21:21" s="2" customFormat="1" x14ac:dyDescent="0.2">
      <c r="U3350" s="165"/>
    </row>
    <row r="3351" spans="21:21" s="2" customFormat="1" x14ac:dyDescent="0.2">
      <c r="U3351" s="165"/>
    </row>
    <row r="3352" spans="21:21" s="2" customFormat="1" x14ac:dyDescent="0.2">
      <c r="U3352" s="165"/>
    </row>
    <row r="3353" spans="21:21" s="2" customFormat="1" x14ac:dyDescent="0.2">
      <c r="U3353" s="165"/>
    </row>
    <row r="3354" spans="21:21" s="2" customFormat="1" x14ac:dyDescent="0.2">
      <c r="U3354" s="165"/>
    </row>
    <row r="3355" spans="21:21" s="2" customFormat="1" x14ac:dyDescent="0.2">
      <c r="U3355" s="165"/>
    </row>
    <row r="3356" spans="21:21" s="2" customFormat="1" x14ac:dyDescent="0.2">
      <c r="U3356" s="165"/>
    </row>
    <row r="3357" spans="21:21" s="2" customFormat="1" x14ac:dyDescent="0.2">
      <c r="U3357" s="165"/>
    </row>
    <row r="3358" spans="21:21" s="2" customFormat="1" x14ac:dyDescent="0.2">
      <c r="U3358" s="165"/>
    </row>
    <row r="3359" spans="21:21" s="2" customFormat="1" x14ac:dyDescent="0.2">
      <c r="U3359" s="165"/>
    </row>
    <row r="3360" spans="21:21" s="2" customFormat="1" x14ac:dyDescent="0.2">
      <c r="U3360" s="165"/>
    </row>
    <row r="3361" spans="21:21" s="2" customFormat="1" x14ac:dyDescent="0.2">
      <c r="U3361" s="165"/>
    </row>
    <row r="3362" spans="21:21" s="2" customFormat="1" x14ac:dyDescent="0.2">
      <c r="U3362" s="165"/>
    </row>
    <row r="3363" spans="21:21" s="2" customFormat="1" x14ac:dyDescent="0.2">
      <c r="U3363" s="165"/>
    </row>
    <row r="3364" spans="21:21" s="2" customFormat="1" x14ac:dyDescent="0.2">
      <c r="U3364" s="165"/>
    </row>
    <row r="3365" spans="21:21" s="2" customFormat="1" x14ac:dyDescent="0.2">
      <c r="U3365" s="165"/>
    </row>
    <row r="3366" spans="21:21" s="2" customFormat="1" x14ac:dyDescent="0.2">
      <c r="U3366" s="165"/>
    </row>
    <row r="3367" spans="21:21" s="2" customFormat="1" x14ac:dyDescent="0.2">
      <c r="U3367" s="165"/>
    </row>
    <row r="3368" spans="21:21" s="2" customFormat="1" x14ac:dyDescent="0.2">
      <c r="U3368" s="165"/>
    </row>
    <row r="3369" spans="21:21" s="2" customFormat="1" x14ac:dyDescent="0.2">
      <c r="U3369" s="165"/>
    </row>
    <row r="3370" spans="21:21" s="2" customFormat="1" x14ac:dyDescent="0.2">
      <c r="U3370" s="165"/>
    </row>
    <row r="3371" spans="21:21" s="2" customFormat="1" x14ac:dyDescent="0.2">
      <c r="U3371" s="165"/>
    </row>
    <row r="3372" spans="21:21" s="2" customFormat="1" x14ac:dyDescent="0.2">
      <c r="U3372" s="165"/>
    </row>
    <row r="3373" spans="21:21" s="2" customFormat="1" x14ac:dyDescent="0.2">
      <c r="U3373" s="165"/>
    </row>
    <row r="3374" spans="21:21" s="2" customFormat="1" x14ac:dyDescent="0.2">
      <c r="U3374" s="165"/>
    </row>
    <row r="3375" spans="21:21" s="2" customFormat="1" x14ac:dyDescent="0.2">
      <c r="U3375" s="165"/>
    </row>
    <row r="3376" spans="21:21" s="2" customFormat="1" x14ac:dyDescent="0.2">
      <c r="U3376" s="165"/>
    </row>
    <row r="3377" spans="21:21" s="2" customFormat="1" x14ac:dyDescent="0.2">
      <c r="U3377" s="165"/>
    </row>
    <row r="3378" spans="21:21" s="2" customFormat="1" x14ac:dyDescent="0.2">
      <c r="U3378" s="165"/>
    </row>
    <row r="3379" spans="21:21" s="2" customFormat="1" x14ac:dyDescent="0.2">
      <c r="U3379" s="165"/>
    </row>
    <row r="3380" spans="21:21" s="2" customFormat="1" x14ac:dyDescent="0.2">
      <c r="U3380" s="165"/>
    </row>
    <row r="3381" spans="21:21" s="2" customFormat="1" x14ac:dyDescent="0.2">
      <c r="U3381" s="165"/>
    </row>
    <row r="3382" spans="21:21" s="2" customFormat="1" x14ac:dyDescent="0.2">
      <c r="U3382" s="165"/>
    </row>
    <row r="3383" spans="21:21" s="2" customFormat="1" x14ac:dyDescent="0.2">
      <c r="U3383" s="165"/>
    </row>
    <row r="3384" spans="21:21" s="2" customFormat="1" x14ac:dyDescent="0.2">
      <c r="U3384" s="165"/>
    </row>
    <row r="3385" spans="21:21" s="2" customFormat="1" x14ac:dyDescent="0.2">
      <c r="U3385" s="165"/>
    </row>
    <row r="3386" spans="21:21" s="2" customFormat="1" x14ac:dyDescent="0.2">
      <c r="U3386" s="165"/>
    </row>
    <row r="3387" spans="21:21" s="2" customFormat="1" x14ac:dyDescent="0.2">
      <c r="U3387" s="165"/>
    </row>
    <row r="3388" spans="21:21" s="2" customFormat="1" x14ac:dyDescent="0.2">
      <c r="U3388" s="165"/>
    </row>
    <row r="3389" spans="21:21" s="2" customFormat="1" x14ac:dyDescent="0.2">
      <c r="U3389" s="165"/>
    </row>
    <row r="3390" spans="21:21" s="2" customFormat="1" x14ac:dyDescent="0.2">
      <c r="U3390" s="165"/>
    </row>
    <row r="3391" spans="21:21" s="2" customFormat="1" x14ac:dyDescent="0.2">
      <c r="U3391" s="165"/>
    </row>
    <row r="3392" spans="21:21" s="2" customFormat="1" x14ac:dyDescent="0.2">
      <c r="U3392" s="165"/>
    </row>
    <row r="3393" spans="21:21" s="2" customFormat="1" x14ac:dyDescent="0.2">
      <c r="U3393" s="165"/>
    </row>
    <row r="3394" spans="21:21" s="2" customFormat="1" x14ac:dyDescent="0.2">
      <c r="U3394" s="165"/>
    </row>
    <row r="3395" spans="21:21" s="2" customFormat="1" x14ac:dyDescent="0.2">
      <c r="U3395" s="165"/>
    </row>
    <row r="3396" spans="21:21" s="2" customFormat="1" x14ac:dyDescent="0.2">
      <c r="U3396" s="165"/>
    </row>
    <row r="3397" spans="21:21" s="2" customFormat="1" x14ac:dyDescent="0.2">
      <c r="U3397" s="165"/>
    </row>
    <row r="3398" spans="21:21" s="2" customFormat="1" x14ac:dyDescent="0.2">
      <c r="U3398" s="165"/>
    </row>
    <row r="3399" spans="21:21" s="2" customFormat="1" x14ac:dyDescent="0.2">
      <c r="U3399" s="165"/>
    </row>
    <row r="3400" spans="21:21" s="2" customFormat="1" x14ac:dyDescent="0.2">
      <c r="U3400" s="165"/>
    </row>
    <row r="3401" spans="21:21" s="2" customFormat="1" x14ac:dyDescent="0.2">
      <c r="U3401" s="165"/>
    </row>
    <row r="3402" spans="21:21" s="2" customFormat="1" x14ac:dyDescent="0.2">
      <c r="U3402" s="165"/>
    </row>
    <row r="3403" spans="21:21" s="2" customFormat="1" x14ac:dyDescent="0.2">
      <c r="U3403" s="165"/>
    </row>
    <row r="3404" spans="21:21" s="2" customFormat="1" x14ac:dyDescent="0.2">
      <c r="U3404" s="165"/>
    </row>
    <row r="3405" spans="21:21" s="2" customFormat="1" x14ac:dyDescent="0.2">
      <c r="U3405" s="165"/>
    </row>
    <row r="3406" spans="21:21" s="2" customFormat="1" x14ac:dyDescent="0.2">
      <c r="U3406" s="165"/>
    </row>
    <row r="3407" spans="21:21" s="2" customFormat="1" x14ac:dyDescent="0.2">
      <c r="U3407" s="165"/>
    </row>
    <row r="3408" spans="21:21" s="2" customFormat="1" x14ac:dyDescent="0.2">
      <c r="U3408" s="165"/>
    </row>
    <row r="3409" spans="21:21" s="2" customFormat="1" x14ac:dyDescent="0.2">
      <c r="U3409" s="165"/>
    </row>
    <row r="3410" spans="21:21" s="2" customFormat="1" x14ac:dyDescent="0.2">
      <c r="U3410" s="165"/>
    </row>
    <row r="3411" spans="21:21" s="2" customFormat="1" x14ac:dyDescent="0.2">
      <c r="U3411" s="165"/>
    </row>
    <row r="3412" spans="21:21" s="2" customFormat="1" x14ac:dyDescent="0.2">
      <c r="U3412" s="165"/>
    </row>
    <row r="3413" spans="21:21" s="2" customFormat="1" x14ac:dyDescent="0.2">
      <c r="U3413" s="165"/>
    </row>
    <row r="3414" spans="21:21" s="2" customFormat="1" x14ac:dyDescent="0.2">
      <c r="U3414" s="165"/>
    </row>
    <row r="3415" spans="21:21" s="2" customFormat="1" x14ac:dyDescent="0.2">
      <c r="U3415" s="165"/>
    </row>
    <row r="3416" spans="21:21" s="2" customFormat="1" x14ac:dyDescent="0.2">
      <c r="U3416" s="165"/>
    </row>
    <row r="3417" spans="21:21" s="2" customFormat="1" x14ac:dyDescent="0.2">
      <c r="U3417" s="165"/>
    </row>
    <row r="3418" spans="21:21" s="2" customFormat="1" x14ac:dyDescent="0.2">
      <c r="U3418" s="165"/>
    </row>
    <row r="3419" spans="21:21" s="2" customFormat="1" x14ac:dyDescent="0.2">
      <c r="U3419" s="165"/>
    </row>
    <row r="3420" spans="21:21" s="2" customFormat="1" x14ac:dyDescent="0.2">
      <c r="U3420" s="165"/>
    </row>
    <row r="3421" spans="21:21" s="2" customFormat="1" x14ac:dyDescent="0.2">
      <c r="U3421" s="165"/>
    </row>
    <row r="3422" spans="21:21" s="2" customFormat="1" x14ac:dyDescent="0.2">
      <c r="U3422" s="165"/>
    </row>
    <row r="3423" spans="21:21" s="2" customFormat="1" x14ac:dyDescent="0.2">
      <c r="U3423" s="165"/>
    </row>
    <row r="3424" spans="21:21" s="2" customFormat="1" x14ac:dyDescent="0.2">
      <c r="U3424" s="165"/>
    </row>
    <row r="3425" spans="21:21" s="2" customFormat="1" x14ac:dyDescent="0.2">
      <c r="U3425" s="165"/>
    </row>
    <row r="3426" spans="21:21" s="2" customFormat="1" x14ac:dyDescent="0.2">
      <c r="U3426" s="165"/>
    </row>
    <row r="3427" spans="21:21" s="2" customFormat="1" x14ac:dyDescent="0.2">
      <c r="U3427" s="165"/>
    </row>
    <row r="3428" spans="21:21" s="2" customFormat="1" x14ac:dyDescent="0.2">
      <c r="U3428" s="165"/>
    </row>
    <row r="3429" spans="21:21" s="2" customFormat="1" x14ac:dyDescent="0.2">
      <c r="U3429" s="165"/>
    </row>
    <row r="3430" spans="21:21" s="2" customFormat="1" x14ac:dyDescent="0.2">
      <c r="U3430" s="165"/>
    </row>
    <row r="3431" spans="21:21" s="2" customFormat="1" x14ac:dyDescent="0.2">
      <c r="U3431" s="165"/>
    </row>
    <row r="3432" spans="21:21" s="2" customFormat="1" x14ac:dyDescent="0.2">
      <c r="U3432" s="165"/>
    </row>
    <row r="3433" spans="21:21" s="2" customFormat="1" x14ac:dyDescent="0.2">
      <c r="U3433" s="165"/>
    </row>
    <row r="3434" spans="21:21" s="2" customFormat="1" x14ac:dyDescent="0.2">
      <c r="U3434" s="165"/>
    </row>
    <row r="3435" spans="21:21" s="2" customFormat="1" x14ac:dyDescent="0.2">
      <c r="U3435" s="165"/>
    </row>
    <row r="3436" spans="21:21" s="2" customFormat="1" x14ac:dyDescent="0.2">
      <c r="U3436" s="165"/>
    </row>
    <row r="3437" spans="21:21" s="2" customFormat="1" x14ac:dyDescent="0.2">
      <c r="U3437" s="165"/>
    </row>
    <row r="3438" spans="21:21" s="2" customFormat="1" x14ac:dyDescent="0.2">
      <c r="U3438" s="165"/>
    </row>
    <row r="3439" spans="21:21" s="2" customFormat="1" x14ac:dyDescent="0.2">
      <c r="U3439" s="165"/>
    </row>
    <row r="3440" spans="21:21" s="2" customFormat="1" x14ac:dyDescent="0.2">
      <c r="U3440" s="165"/>
    </row>
    <row r="3441" spans="6:9" x14ac:dyDescent="0.2">
      <c r="F3441" s="2"/>
      <c r="G3441" s="2"/>
      <c r="H3441" s="2"/>
      <c r="I3441" s="2"/>
    </row>
    <row r="3442" spans="6:9" x14ac:dyDescent="0.2">
      <c r="F3442" s="2"/>
      <c r="G3442" s="2"/>
      <c r="H3442" s="2"/>
      <c r="I3442" s="2"/>
    </row>
    <row r="3443" spans="6:9" x14ac:dyDescent="0.2">
      <c r="F3443" s="2"/>
      <c r="G3443" s="2"/>
      <c r="H3443" s="2"/>
      <c r="I3443" s="2"/>
    </row>
    <row r="3444" spans="6:9" x14ac:dyDescent="0.2">
      <c r="F3444" s="2"/>
      <c r="G3444" s="2"/>
      <c r="H3444" s="2"/>
      <c r="I3444" s="2"/>
    </row>
    <row r="3445" spans="6:9" x14ac:dyDescent="0.2">
      <c r="F3445" s="2"/>
      <c r="G3445" s="2"/>
      <c r="H3445" s="2"/>
      <c r="I3445" s="2"/>
    </row>
    <row r="3446" spans="6:9" x14ac:dyDescent="0.2">
      <c r="F3446" s="2"/>
      <c r="G3446" s="2"/>
      <c r="H3446" s="2"/>
      <c r="I3446" s="2"/>
    </row>
  </sheetData>
  <sortState xmlns:xlrd2="http://schemas.microsoft.com/office/spreadsheetml/2017/richdata2" ref="A4:K49">
    <sortCondition ref="A4:A49"/>
  </sortState>
  <phoneticPr fontId="18" type="noConversion"/>
  <pageMargins left="0.70866141732283472" right="0.70866141732283472" top="0.74803149606299213" bottom="0.74803149606299213" header="0.31496062992125984" footer="0.31496062992125984"/>
  <pageSetup paperSize="8" scale="96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986571-111C-4F43-92D0-DF59FD71A5F2}">
  <sheetPr codeName="Feuil18">
    <pageSetUpPr fitToPage="1"/>
  </sheetPr>
  <dimension ref="A1:KS121"/>
  <sheetViews>
    <sheetView tabSelected="1" zoomScale="70" zoomScaleNormal="70" workbookViewId="0">
      <pane xSplit="3" ySplit="18" topLeftCell="BL19" activePane="bottomRight" state="frozen"/>
      <selection pane="topRight" activeCell="D3" sqref="D3"/>
      <selection pane="bottomLeft" activeCell="A17" sqref="A17"/>
      <selection pane="bottomRight" activeCell="DB19" sqref="DB19"/>
    </sheetView>
  </sheetViews>
  <sheetFormatPr baseColWidth="10" defaultColWidth="20.33203125" defaultRowHeight="12" customHeight="1" outlineLevelRow="1" outlineLevelCol="1" x14ac:dyDescent="0.2"/>
  <cols>
    <col min="1" max="1" width="9.5546875" style="48" customWidth="1"/>
    <col min="2" max="2" width="20.33203125" style="48" customWidth="1"/>
    <col min="3" max="3" width="8.6640625" style="48" customWidth="1"/>
    <col min="4" max="7" width="2.6640625" style="48" customWidth="1"/>
    <col min="8" max="9" width="5.33203125" style="48" customWidth="1"/>
    <col min="10" max="10" width="5.109375" style="48" customWidth="1"/>
    <col min="11" max="11" width="5.44140625" style="48" customWidth="1"/>
    <col min="12" max="17" width="5.33203125" style="48" customWidth="1"/>
    <col min="18" max="18" width="2.6640625" style="48" customWidth="1"/>
    <col min="19" max="19" width="3.5546875" style="48" customWidth="1"/>
    <col min="20" max="20" width="2.6640625" style="48" customWidth="1"/>
    <col min="21" max="21" width="3.109375" style="48" customWidth="1"/>
    <col min="22" max="23" width="5.33203125" style="48" customWidth="1"/>
    <col min="24" max="25" width="2.6640625" style="48" customWidth="1"/>
    <col min="26" max="31" width="5.33203125" style="48" customWidth="1"/>
    <col min="32" max="32" width="2.6640625" style="48" customWidth="1"/>
    <col min="33" max="33" width="3.109375" style="48" customWidth="1"/>
    <col min="34" max="34" width="2.6640625" style="48" customWidth="1"/>
    <col min="35" max="35" width="2.33203125" style="48" customWidth="1"/>
    <col min="36" max="45" width="5.33203125" style="48" customWidth="1"/>
    <col min="46" max="46" width="2.6640625" style="48" customWidth="1"/>
    <col min="47" max="47" width="3.44140625" style="48" customWidth="1"/>
    <col min="48" max="48" width="2.6640625" style="48" customWidth="1"/>
    <col min="49" max="49" width="2.33203125" style="48" customWidth="1"/>
    <col min="50" max="59" width="5.33203125" style="48" customWidth="1"/>
    <col min="60" max="60" width="2.6640625" style="48" customWidth="1"/>
    <col min="61" max="61" width="3.6640625" style="48" customWidth="1"/>
    <col min="62" max="62" width="2.6640625" style="48" customWidth="1"/>
    <col min="63" max="63" width="3.109375" style="48" customWidth="1"/>
    <col min="64" max="64" width="8.6640625" style="48" customWidth="1"/>
    <col min="65" max="65" width="20.33203125" style="48" customWidth="1"/>
    <col min="66" max="66" width="12.5546875" style="48" customWidth="1"/>
    <col min="67" max="67" width="11.109375" style="48" customWidth="1"/>
    <col min="68" max="68" width="14.33203125" style="48" customWidth="1"/>
    <col min="69" max="69" width="2.5546875" style="48" customWidth="1"/>
    <col min="70" max="70" width="3.109375" style="48" customWidth="1"/>
    <col min="71" max="71" width="3" style="48" customWidth="1"/>
    <col min="72" max="72" width="2.5546875" style="48" customWidth="1"/>
    <col min="73" max="73" width="4.33203125" style="48" customWidth="1"/>
    <col min="74" max="74" width="3.33203125" style="48" customWidth="1"/>
    <col min="75" max="75" width="3.44140625" style="48" customWidth="1"/>
    <col min="76" max="76" width="4.109375" style="48" customWidth="1"/>
    <col min="77" max="77" width="3.33203125" style="48" customWidth="1"/>
    <col min="78" max="78" width="3.44140625" style="48" customWidth="1"/>
    <col min="79" max="79" width="3.33203125" style="48" customWidth="1"/>
    <col min="80" max="80" width="9.5546875" style="44" customWidth="1"/>
    <col min="81" max="83" width="7.5546875" style="44" customWidth="1"/>
    <col min="84" max="104" width="7.5546875" style="44" hidden="1" customWidth="1"/>
    <col min="105" max="105" width="5.6640625" style="44" customWidth="1" outlineLevel="1"/>
    <col min="106" max="146" width="4.44140625" style="176" bestFit="1" customWidth="1" outlineLevel="1"/>
    <col min="147" max="167" width="4.44140625" style="177" bestFit="1" customWidth="1" outlineLevel="1"/>
    <col min="168" max="180" width="4.5546875" style="48" customWidth="1"/>
    <col min="181" max="181" width="4.5546875" style="171" customWidth="1"/>
    <col min="182" max="182" width="6.109375" style="48" customWidth="1"/>
    <col min="183" max="189" width="4.77734375" style="48" customWidth="1"/>
    <col min="190" max="190" width="5.88671875" style="48" customWidth="1"/>
    <col min="191" max="191" width="5.6640625" style="48" customWidth="1"/>
    <col min="192" max="192" width="5.88671875" style="48" customWidth="1"/>
    <col min="193" max="193" width="5.6640625" style="48" customWidth="1"/>
    <col min="194" max="194" width="5.88671875" style="48" customWidth="1"/>
    <col min="195" max="195" width="5.6640625" style="48" customWidth="1"/>
    <col min="196" max="196" width="5.88671875" style="48" customWidth="1"/>
    <col min="197" max="197" width="5.6640625" style="48" customWidth="1"/>
    <col min="198" max="198" width="5.88671875" style="48" customWidth="1"/>
    <col min="199" max="199" width="5.6640625" style="48" customWidth="1"/>
    <col min="200" max="200" width="5.88671875" style="48" customWidth="1"/>
    <col min="201" max="201" width="5.6640625" style="48" customWidth="1"/>
    <col min="202" max="202" width="5.88671875" style="48" customWidth="1"/>
    <col min="203" max="203" width="5.6640625" style="48" customWidth="1"/>
    <col min="204" max="204" width="5.88671875" style="48" customWidth="1"/>
    <col min="205" max="205" width="5.6640625" style="48" customWidth="1"/>
    <col min="206" max="206" width="5.88671875" style="48" customWidth="1"/>
    <col min="207" max="207" width="5.6640625" style="48" customWidth="1"/>
    <col min="208" max="208" width="5.88671875" style="48" customWidth="1"/>
    <col min="209" max="209" width="5.6640625" style="48" customWidth="1"/>
    <col min="210" max="217" width="4.77734375" style="48" customWidth="1"/>
    <col min="218" max="218" width="5.88671875" style="48" customWidth="1"/>
    <col min="219" max="219" width="5.6640625" style="48" customWidth="1"/>
    <col min="220" max="220" width="5.88671875" style="48" customWidth="1"/>
    <col min="221" max="221" width="5.6640625" style="48" customWidth="1"/>
    <col min="222" max="225" width="2.77734375" style="48" customWidth="1"/>
    <col min="226" max="226" width="5.88671875" style="48" customWidth="1"/>
    <col min="227" max="227" width="5.6640625" style="48" customWidth="1"/>
    <col min="228" max="228" width="5.88671875" style="48" customWidth="1"/>
    <col min="229" max="229" width="5.6640625" style="48" customWidth="1"/>
    <col min="230" max="230" width="5.88671875" style="48" customWidth="1"/>
    <col min="231" max="231" width="5.6640625" style="48" customWidth="1"/>
    <col min="232" max="232" width="5.88671875" style="48" customWidth="1"/>
    <col min="233" max="233" width="5.6640625" style="48" customWidth="1"/>
    <col min="234" max="234" width="5.88671875" style="48" customWidth="1"/>
    <col min="235" max="235" width="5.6640625" style="48" customWidth="1"/>
    <col min="236" max="236" width="5.88671875" style="48" customWidth="1"/>
    <col min="237" max="237" width="5.6640625" style="48" customWidth="1"/>
    <col min="238" max="241" width="3" style="48" customWidth="1"/>
    <col min="242" max="245" width="3.21875" style="48" customWidth="1"/>
    <col min="246" max="246" width="5.88671875" style="48" customWidth="1"/>
    <col min="247" max="247" width="5.6640625" style="48" customWidth="1"/>
    <col min="248" max="248" width="5.88671875" style="48" customWidth="1"/>
    <col min="249" max="249" width="5.6640625" style="48" customWidth="1"/>
    <col min="250" max="250" width="5.88671875" style="48" customWidth="1"/>
    <col min="251" max="251" width="5.6640625" style="48" customWidth="1"/>
    <col min="252" max="252" width="5.88671875" style="48" customWidth="1"/>
    <col min="253" max="253" width="5.6640625" style="48" customWidth="1"/>
    <col min="254" max="254" width="5.88671875" style="48" customWidth="1"/>
    <col min="255" max="255" width="5.6640625" style="48" customWidth="1"/>
    <col min="256" max="256" width="5.88671875" style="48" customWidth="1"/>
    <col min="257" max="257" width="5.6640625" style="48" customWidth="1"/>
    <col min="258" max="258" width="5.88671875" style="48" customWidth="1"/>
    <col min="259" max="259" width="5.6640625" style="48" customWidth="1"/>
    <col min="260" max="260" width="5.88671875" style="48" customWidth="1"/>
    <col min="261" max="261" width="5.6640625" style="48" customWidth="1"/>
    <col min="262" max="262" width="5.88671875" style="48" customWidth="1"/>
    <col min="263" max="263" width="5.6640625" style="48" customWidth="1"/>
    <col min="264" max="264" width="5.88671875" style="48" customWidth="1"/>
    <col min="265" max="265" width="5.6640625" style="48" customWidth="1"/>
    <col min="266" max="273" width="3.6640625" style="48" customWidth="1"/>
    <col min="274" max="274" width="5.88671875" style="48" customWidth="1"/>
    <col min="275" max="275" width="5.6640625" style="48" customWidth="1"/>
    <col min="276" max="276" width="5.88671875" style="48" customWidth="1"/>
    <col min="277" max="277" width="5.6640625" style="48" customWidth="1"/>
    <col min="278" max="278" width="5.88671875" style="48" customWidth="1"/>
    <col min="279" max="279" width="5.6640625" style="48" customWidth="1"/>
    <col min="280" max="280" width="5.88671875" style="48" customWidth="1"/>
    <col min="281" max="281" width="5.6640625" style="48" customWidth="1"/>
    <col min="282" max="282" width="5.88671875" style="48" customWidth="1"/>
    <col min="283" max="283" width="5.6640625" style="48" bestFit="1" customWidth="1"/>
    <col min="284" max="284" width="5.88671875" style="48" customWidth="1"/>
    <col min="285" max="285" width="5.6640625" style="48" bestFit="1" customWidth="1"/>
    <col min="286" max="286" width="5.88671875" style="48" customWidth="1"/>
    <col min="287" max="287" width="5.6640625" style="48" bestFit="1" customWidth="1"/>
    <col min="288" max="288" width="5.88671875" style="48" customWidth="1"/>
    <col min="289" max="289" width="5.6640625" style="48" bestFit="1" customWidth="1"/>
    <col min="290" max="290" width="5.88671875" style="48" customWidth="1"/>
    <col min="291" max="291" width="5.6640625" style="48" bestFit="1" customWidth="1"/>
    <col min="292" max="292" width="5.88671875" style="48" customWidth="1"/>
    <col min="293" max="293" width="5.6640625" style="48" bestFit="1" customWidth="1"/>
    <col min="294" max="301" width="3.6640625" style="48" bestFit="1" customWidth="1"/>
    <col min="302" max="302" width="5.88671875" style="48" customWidth="1"/>
    <col min="303" max="303" width="5.6640625" style="48" bestFit="1" customWidth="1"/>
    <col min="304" max="304" width="5.88671875" style="48" customWidth="1"/>
    <col min="305" max="305" width="5.6640625" style="48" customWidth="1"/>
    <col min="306" max="318" width="4.77734375" style="48" customWidth="1"/>
    <col min="319" max="16384" width="20.33203125" style="48"/>
  </cols>
  <sheetData>
    <row r="1" spans="2:305" s="50" customFormat="1" ht="12" customHeight="1" x14ac:dyDescent="0.2">
      <c r="D1" s="50">
        <v>1</v>
      </c>
      <c r="E1" s="50">
        <v>1</v>
      </c>
      <c r="F1" s="50">
        <v>2</v>
      </c>
      <c r="G1" s="50">
        <v>2</v>
      </c>
      <c r="H1" s="50">
        <v>3</v>
      </c>
      <c r="I1" s="50">
        <v>3</v>
      </c>
      <c r="J1" s="50">
        <v>4</v>
      </c>
      <c r="K1" s="50">
        <v>4</v>
      </c>
      <c r="L1" s="50">
        <v>5</v>
      </c>
      <c r="M1" s="50">
        <v>5</v>
      </c>
      <c r="N1" s="50">
        <v>6</v>
      </c>
      <c r="O1" s="50">
        <v>6</v>
      </c>
      <c r="P1" s="50">
        <v>7</v>
      </c>
      <c r="Q1" s="50">
        <v>7</v>
      </c>
      <c r="R1" s="50">
        <v>8</v>
      </c>
      <c r="S1" s="50">
        <v>8</v>
      </c>
      <c r="T1" s="50">
        <v>9</v>
      </c>
      <c r="U1" s="50">
        <v>9</v>
      </c>
      <c r="V1" s="50">
        <v>10</v>
      </c>
      <c r="W1" s="50">
        <v>10</v>
      </c>
      <c r="X1" s="50">
        <v>11</v>
      </c>
      <c r="Y1" s="50">
        <v>11</v>
      </c>
      <c r="Z1" s="50">
        <v>12</v>
      </c>
      <c r="AA1" s="50">
        <v>12</v>
      </c>
      <c r="AB1" s="50">
        <v>13</v>
      </c>
      <c r="AC1" s="50">
        <v>13</v>
      </c>
      <c r="AD1" s="50">
        <v>14</v>
      </c>
      <c r="AE1" s="50">
        <v>14</v>
      </c>
      <c r="AF1" s="50">
        <v>15</v>
      </c>
      <c r="AG1" s="50">
        <v>15</v>
      </c>
      <c r="AH1" s="50">
        <v>16</v>
      </c>
      <c r="AI1" s="50">
        <v>16</v>
      </c>
      <c r="AJ1" s="50">
        <v>17</v>
      </c>
      <c r="AK1" s="50">
        <v>17</v>
      </c>
      <c r="AL1" s="50">
        <v>18</v>
      </c>
      <c r="AM1" s="50">
        <v>18</v>
      </c>
      <c r="AN1" s="50">
        <v>19</v>
      </c>
      <c r="AO1" s="50">
        <v>19</v>
      </c>
      <c r="AP1" s="50">
        <v>20</v>
      </c>
      <c r="AQ1" s="50">
        <v>20</v>
      </c>
      <c r="AR1" s="50">
        <v>21</v>
      </c>
      <c r="AS1" s="50">
        <v>21</v>
      </c>
      <c r="AT1" s="50">
        <v>22</v>
      </c>
      <c r="AU1" s="50">
        <v>22</v>
      </c>
      <c r="AV1" s="50">
        <v>23</v>
      </c>
      <c r="AW1" s="50">
        <v>23</v>
      </c>
      <c r="AX1" s="50">
        <v>24</v>
      </c>
      <c r="AY1" s="50">
        <v>24</v>
      </c>
      <c r="AZ1" s="50">
        <v>25</v>
      </c>
      <c r="BA1" s="50">
        <v>25</v>
      </c>
      <c r="BB1" s="50">
        <v>26</v>
      </c>
      <c r="BC1" s="50">
        <v>26</v>
      </c>
      <c r="BD1" s="50">
        <v>27</v>
      </c>
      <c r="BE1" s="50">
        <v>27</v>
      </c>
      <c r="BF1" s="50">
        <v>28</v>
      </c>
      <c r="BG1" s="50">
        <v>28</v>
      </c>
      <c r="BH1" s="50">
        <v>29</v>
      </c>
      <c r="BI1" s="50">
        <v>29</v>
      </c>
      <c r="BJ1" s="50">
        <v>30</v>
      </c>
      <c r="BK1" s="50">
        <v>30</v>
      </c>
      <c r="CB1" s="43"/>
      <c r="CC1" s="43"/>
      <c r="CD1" s="43"/>
      <c r="CE1" s="43"/>
      <c r="CF1" s="43"/>
      <c r="CG1" s="43"/>
      <c r="CH1" s="43"/>
      <c r="CI1" s="43"/>
      <c r="CJ1" s="43"/>
      <c r="CK1" s="43"/>
      <c r="CL1" s="43"/>
      <c r="CM1" s="43"/>
      <c r="CN1" s="43"/>
      <c r="CO1" s="43"/>
      <c r="CP1" s="43"/>
      <c r="CQ1" s="43"/>
      <c r="CR1" s="43"/>
      <c r="CS1" s="43"/>
      <c r="CT1" s="43"/>
      <c r="CU1" s="43"/>
      <c r="CV1" s="43"/>
      <c r="CW1" s="43"/>
      <c r="CX1" s="43"/>
      <c r="CY1" s="43"/>
      <c r="CZ1" s="43"/>
      <c r="DA1" s="43"/>
      <c r="DB1" s="44">
        <v>1</v>
      </c>
      <c r="DC1" s="44">
        <v>1</v>
      </c>
      <c r="DD1" s="44">
        <v>2</v>
      </c>
      <c r="DE1" s="44">
        <v>2</v>
      </c>
      <c r="DF1" s="44">
        <v>3</v>
      </c>
      <c r="DG1" s="44">
        <v>3</v>
      </c>
      <c r="DH1" s="44">
        <v>4</v>
      </c>
      <c r="DI1" s="44">
        <v>4</v>
      </c>
      <c r="DJ1" s="44">
        <v>5</v>
      </c>
      <c r="DK1" s="44">
        <v>5</v>
      </c>
      <c r="DL1" s="44">
        <v>6</v>
      </c>
      <c r="DM1" s="44">
        <v>6</v>
      </c>
      <c r="DN1" s="44">
        <v>7</v>
      </c>
      <c r="DO1" s="44">
        <v>7</v>
      </c>
      <c r="DP1" s="44">
        <v>8</v>
      </c>
      <c r="DQ1" s="44">
        <v>8</v>
      </c>
      <c r="DR1" s="44">
        <v>9</v>
      </c>
      <c r="DS1" s="44">
        <v>9</v>
      </c>
      <c r="DT1" s="44">
        <v>10</v>
      </c>
      <c r="DU1" s="44">
        <v>10</v>
      </c>
      <c r="DV1" s="44">
        <v>11</v>
      </c>
      <c r="DW1" s="44">
        <v>11</v>
      </c>
      <c r="DX1" s="44">
        <v>12</v>
      </c>
      <c r="DY1" s="44">
        <v>12</v>
      </c>
      <c r="DZ1" s="44">
        <v>13</v>
      </c>
      <c r="EA1" s="44">
        <v>13</v>
      </c>
      <c r="EB1" s="44">
        <v>14</v>
      </c>
      <c r="EC1" s="44">
        <v>14</v>
      </c>
      <c r="ED1" s="44">
        <v>15</v>
      </c>
      <c r="EE1" s="44">
        <v>15</v>
      </c>
      <c r="EF1" s="44">
        <v>16</v>
      </c>
      <c r="EG1" s="44">
        <v>16</v>
      </c>
      <c r="EH1" s="44">
        <v>17</v>
      </c>
      <c r="EI1" s="44">
        <v>17</v>
      </c>
      <c r="EJ1" s="44">
        <v>18</v>
      </c>
      <c r="EK1" s="44">
        <v>18</v>
      </c>
      <c r="EL1" s="44">
        <v>19</v>
      </c>
      <c r="EM1" s="44">
        <v>19</v>
      </c>
      <c r="EN1" s="44">
        <v>20</v>
      </c>
      <c r="EO1" s="44">
        <v>20</v>
      </c>
      <c r="EP1" s="44">
        <v>21</v>
      </c>
      <c r="EQ1" s="44">
        <v>21</v>
      </c>
      <c r="ER1" s="44">
        <v>22</v>
      </c>
      <c r="ES1" s="44">
        <v>22</v>
      </c>
      <c r="ET1" s="44">
        <v>23</v>
      </c>
      <c r="EU1" s="44">
        <v>23</v>
      </c>
      <c r="EV1" s="44">
        <v>24</v>
      </c>
      <c r="EW1" s="44">
        <v>24</v>
      </c>
      <c r="EX1" s="44">
        <v>25</v>
      </c>
      <c r="EY1" s="44">
        <v>25</v>
      </c>
      <c r="EZ1" s="44">
        <v>26</v>
      </c>
      <c r="FA1" s="44">
        <v>26</v>
      </c>
      <c r="FB1" s="44">
        <v>27</v>
      </c>
      <c r="FC1" s="44">
        <v>27</v>
      </c>
      <c r="FD1" s="44">
        <v>28</v>
      </c>
      <c r="FE1" s="44">
        <v>28</v>
      </c>
      <c r="FF1" s="44">
        <v>29</v>
      </c>
      <c r="FG1" s="44">
        <v>29</v>
      </c>
      <c r="FH1" s="44">
        <v>30</v>
      </c>
      <c r="FI1" s="44">
        <v>30</v>
      </c>
      <c r="FJ1" s="44">
        <v>31</v>
      </c>
      <c r="FK1" s="44">
        <v>31</v>
      </c>
      <c r="FY1" s="170"/>
      <c r="FZ1" s="50">
        <v>1</v>
      </c>
      <c r="GA1" s="50">
        <v>1</v>
      </c>
      <c r="GB1" s="50">
        <v>1</v>
      </c>
      <c r="GC1" s="50">
        <v>1</v>
      </c>
      <c r="GD1" s="50">
        <v>2</v>
      </c>
      <c r="GE1" s="50">
        <v>2</v>
      </c>
      <c r="GF1" s="50">
        <v>2</v>
      </c>
      <c r="GG1" s="50">
        <v>2</v>
      </c>
      <c r="GH1" s="50">
        <v>3</v>
      </c>
      <c r="GI1" s="50">
        <v>3</v>
      </c>
      <c r="GJ1" s="50">
        <v>3</v>
      </c>
      <c r="GK1" s="50">
        <v>3</v>
      </c>
      <c r="GL1" s="50">
        <v>4</v>
      </c>
      <c r="GM1" s="50">
        <v>4</v>
      </c>
      <c r="GN1" s="50">
        <v>4</v>
      </c>
      <c r="GO1" s="50">
        <v>4</v>
      </c>
      <c r="GP1" s="50">
        <v>5</v>
      </c>
      <c r="GQ1" s="50">
        <v>5</v>
      </c>
      <c r="GR1" s="50">
        <v>5</v>
      </c>
      <c r="GS1" s="50">
        <v>5</v>
      </c>
      <c r="GT1" s="50">
        <v>6</v>
      </c>
      <c r="GU1" s="50">
        <v>6</v>
      </c>
      <c r="GV1" s="50">
        <v>6</v>
      </c>
      <c r="GW1" s="50">
        <v>6</v>
      </c>
      <c r="GX1" s="50">
        <v>7</v>
      </c>
      <c r="GY1" s="50">
        <v>7</v>
      </c>
      <c r="GZ1" s="50">
        <v>7</v>
      </c>
      <c r="HA1" s="50">
        <v>7</v>
      </c>
      <c r="HB1" s="50">
        <v>8</v>
      </c>
      <c r="HC1" s="50">
        <v>8</v>
      </c>
      <c r="HD1" s="50">
        <v>8</v>
      </c>
      <c r="HE1" s="50">
        <v>8</v>
      </c>
      <c r="HF1" s="50">
        <v>9</v>
      </c>
      <c r="HG1" s="50">
        <v>9</v>
      </c>
      <c r="HH1" s="50">
        <v>9</v>
      </c>
      <c r="HI1" s="50">
        <v>9</v>
      </c>
      <c r="HJ1" s="50">
        <v>10</v>
      </c>
      <c r="HK1" s="50">
        <v>10</v>
      </c>
      <c r="HL1" s="50">
        <v>10</v>
      </c>
      <c r="HM1" s="50">
        <v>10</v>
      </c>
      <c r="HN1" s="50">
        <v>11</v>
      </c>
      <c r="HO1" s="50">
        <v>11</v>
      </c>
      <c r="HP1" s="50">
        <v>11</v>
      </c>
      <c r="HQ1" s="50">
        <v>11</v>
      </c>
      <c r="HR1" s="50">
        <v>12</v>
      </c>
      <c r="HS1" s="50">
        <v>12</v>
      </c>
      <c r="HT1" s="50">
        <v>12</v>
      </c>
      <c r="HU1" s="50">
        <v>12</v>
      </c>
      <c r="HV1" s="50">
        <v>13</v>
      </c>
      <c r="HW1" s="50">
        <v>13</v>
      </c>
      <c r="HX1" s="50">
        <v>13</v>
      </c>
      <c r="HY1" s="50">
        <v>13</v>
      </c>
      <c r="HZ1" s="50">
        <v>14</v>
      </c>
      <c r="IA1" s="50">
        <v>14</v>
      </c>
      <c r="IB1" s="50">
        <v>14</v>
      </c>
      <c r="IC1" s="50">
        <v>14</v>
      </c>
      <c r="ID1" s="50">
        <v>15</v>
      </c>
      <c r="IE1" s="50">
        <v>15</v>
      </c>
      <c r="IF1" s="50">
        <v>15</v>
      </c>
      <c r="IG1" s="50">
        <v>15</v>
      </c>
      <c r="IH1" s="50">
        <v>16</v>
      </c>
      <c r="II1" s="50">
        <v>16</v>
      </c>
      <c r="IJ1" s="50">
        <v>16</v>
      </c>
      <c r="IK1" s="50">
        <v>16</v>
      </c>
      <c r="IL1" s="50">
        <v>17</v>
      </c>
      <c r="IM1" s="50">
        <v>17</v>
      </c>
      <c r="IN1" s="50">
        <v>17</v>
      </c>
      <c r="IO1" s="50">
        <v>17</v>
      </c>
      <c r="IP1" s="50">
        <v>18</v>
      </c>
      <c r="IQ1" s="50">
        <v>18</v>
      </c>
      <c r="IR1" s="50">
        <v>18</v>
      </c>
      <c r="IS1" s="50">
        <v>18</v>
      </c>
      <c r="IT1" s="50">
        <v>19</v>
      </c>
      <c r="IU1" s="50">
        <v>19</v>
      </c>
      <c r="IV1" s="50">
        <v>19</v>
      </c>
      <c r="IW1" s="50">
        <v>19</v>
      </c>
      <c r="IX1" s="50">
        <v>20</v>
      </c>
      <c r="IY1" s="50">
        <v>20</v>
      </c>
      <c r="IZ1" s="50">
        <v>20</v>
      </c>
      <c r="JA1" s="50">
        <v>20</v>
      </c>
      <c r="JB1" s="50">
        <v>21</v>
      </c>
      <c r="JC1" s="50">
        <v>21</v>
      </c>
      <c r="JD1" s="50">
        <v>21</v>
      </c>
      <c r="JE1" s="50">
        <v>21</v>
      </c>
      <c r="JF1" s="50">
        <v>22</v>
      </c>
      <c r="JG1" s="50">
        <v>22</v>
      </c>
      <c r="JH1" s="50">
        <v>22</v>
      </c>
      <c r="JI1" s="50">
        <v>22</v>
      </c>
      <c r="JJ1" s="50">
        <v>23</v>
      </c>
      <c r="JK1" s="50">
        <v>23</v>
      </c>
      <c r="JL1" s="50">
        <v>23</v>
      </c>
      <c r="JM1" s="50">
        <v>23</v>
      </c>
      <c r="JN1" s="50">
        <v>24</v>
      </c>
      <c r="JO1" s="50">
        <v>24</v>
      </c>
      <c r="JP1" s="50">
        <v>24</v>
      </c>
      <c r="JQ1" s="50">
        <v>24</v>
      </c>
      <c r="JR1" s="50">
        <v>25</v>
      </c>
      <c r="JS1" s="50">
        <v>25</v>
      </c>
      <c r="JT1" s="50">
        <v>25</v>
      </c>
      <c r="JU1" s="50">
        <v>25</v>
      </c>
      <c r="JV1" s="50">
        <v>26</v>
      </c>
      <c r="JW1" s="50">
        <v>26</v>
      </c>
      <c r="JX1" s="50">
        <v>26</v>
      </c>
      <c r="JY1" s="50">
        <v>26</v>
      </c>
      <c r="JZ1" s="50">
        <v>27</v>
      </c>
      <c r="KA1" s="50">
        <v>27</v>
      </c>
      <c r="KB1" s="50">
        <v>27</v>
      </c>
      <c r="KC1" s="50">
        <v>27</v>
      </c>
      <c r="KD1" s="50">
        <v>28</v>
      </c>
      <c r="KE1" s="50">
        <v>28</v>
      </c>
      <c r="KF1" s="50">
        <v>28</v>
      </c>
      <c r="KG1" s="50">
        <v>28</v>
      </c>
      <c r="KH1" s="50">
        <v>29</v>
      </c>
      <c r="KI1" s="50">
        <v>29</v>
      </c>
      <c r="KJ1" s="50">
        <v>29</v>
      </c>
      <c r="KK1" s="50">
        <v>29</v>
      </c>
      <c r="KL1" s="50">
        <v>30</v>
      </c>
      <c r="KM1" s="50">
        <v>30</v>
      </c>
      <c r="KN1" s="50">
        <v>30</v>
      </c>
      <c r="KO1" s="50">
        <v>30</v>
      </c>
      <c r="KP1" s="50">
        <v>31</v>
      </c>
      <c r="KQ1" s="50">
        <v>31</v>
      </c>
      <c r="KR1" s="50">
        <v>31</v>
      </c>
      <c r="KS1" s="50">
        <v>31</v>
      </c>
    </row>
    <row r="2" spans="2:305" ht="12" customHeight="1" x14ac:dyDescent="0.2">
      <c r="B2" s="49">
        <f>EOMONTH(B18,-1)</f>
        <v>45961</v>
      </c>
      <c r="C2" s="49"/>
      <c r="D2" s="48">
        <f>IFERROR(IF(WEEKDAY(D$18,2)=1,CHOOSE(WEEKDAY(D$18,2)+MOD(COLUMN(),2),1,2,3,4,5,6,7,8,9,10),CHOOSE(WEEKDAY(D$18,2)+WEEKDAY(B$2,2)+MOD(COLUMN(),1),1,2,3,4,5,6,7,8,9,10)),0)</f>
        <v>0</v>
      </c>
      <c r="E2" s="48">
        <f>IFERROR(IF(WEEKDAY(E$18,2)=1,CHOOSE(WEEKDAY(E$18,2)+MOD(COLUMN(),2),1,2,3,4,5,6,7,8,9,10),CHOOSE(WEEKDAY(E$18,2)+WEEKDAY(D$18,2)+MOD(COLUMN(),1),1,2,3,4,5,6,7,8,9,10)),0)</f>
        <v>0</v>
      </c>
      <c r="F2" s="48">
        <f t="shared" ref="F2:BK2" si="0">IFERROR(IF(WEEKDAY(F$18,2)=1,CHOOSE(WEEKDAY(F$18,2)+MOD(COLUMN(),2),1,2,3,4,5,6,7,8,9,10),CHOOSE(WEEKDAY(F$18,2)+WEEKDAY(E$18,2)+MOD(COLUMN(),1),1,2,3,4,5,6,7,8,9,10)),0)</f>
        <v>0</v>
      </c>
      <c r="G2" s="48">
        <f t="shared" si="0"/>
        <v>0</v>
      </c>
      <c r="H2" s="48">
        <f t="shared" si="0"/>
        <v>1</v>
      </c>
      <c r="I2" s="48">
        <f t="shared" si="0"/>
        <v>2</v>
      </c>
      <c r="J2" s="48">
        <f t="shared" si="0"/>
        <v>3</v>
      </c>
      <c r="K2" s="48">
        <f t="shared" si="0"/>
        <v>4</v>
      </c>
      <c r="L2" s="48">
        <f t="shared" si="0"/>
        <v>5</v>
      </c>
      <c r="M2" s="48">
        <f t="shared" si="0"/>
        <v>6</v>
      </c>
      <c r="N2" s="48">
        <f t="shared" si="0"/>
        <v>7</v>
      </c>
      <c r="O2" s="48">
        <f t="shared" si="0"/>
        <v>8</v>
      </c>
      <c r="P2" s="48">
        <f t="shared" si="0"/>
        <v>9</v>
      </c>
      <c r="Q2" s="48">
        <f t="shared" si="0"/>
        <v>10</v>
      </c>
      <c r="R2" s="48">
        <f t="shared" si="0"/>
        <v>0</v>
      </c>
      <c r="S2" s="48">
        <f t="shared" si="0"/>
        <v>0</v>
      </c>
      <c r="T2" s="48">
        <f t="shared" si="0"/>
        <v>0</v>
      </c>
      <c r="U2" s="48">
        <f t="shared" si="0"/>
        <v>0</v>
      </c>
      <c r="V2" s="48">
        <f t="shared" si="0"/>
        <v>1</v>
      </c>
      <c r="W2" s="48">
        <f t="shared" si="0"/>
        <v>2</v>
      </c>
      <c r="X2" s="48">
        <f t="shared" si="0"/>
        <v>3</v>
      </c>
      <c r="Y2" s="48">
        <f t="shared" si="0"/>
        <v>4</v>
      </c>
      <c r="Z2" s="48">
        <f t="shared" si="0"/>
        <v>5</v>
      </c>
      <c r="AA2" s="48">
        <f t="shared" si="0"/>
        <v>6</v>
      </c>
      <c r="AB2" s="48">
        <f t="shared" si="0"/>
        <v>7</v>
      </c>
      <c r="AC2" s="48">
        <f t="shared" si="0"/>
        <v>8</v>
      </c>
      <c r="AD2" s="48">
        <f t="shared" si="0"/>
        <v>9</v>
      </c>
      <c r="AE2" s="48">
        <f t="shared" si="0"/>
        <v>10</v>
      </c>
      <c r="AF2" s="48">
        <f t="shared" si="0"/>
        <v>0</v>
      </c>
      <c r="AG2" s="48">
        <f t="shared" si="0"/>
        <v>0</v>
      </c>
      <c r="AH2" s="48">
        <f t="shared" si="0"/>
        <v>0</v>
      </c>
      <c r="AI2" s="48">
        <f t="shared" si="0"/>
        <v>0</v>
      </c>
      <c r="AJ2" s="48">
        <f t="shared" si="0"/>
        <v>1</v>
      </c>
      <c r="AK2" s="48">
        <f t="shared" si="0"/>
        <v>2</v>
      </c>
      <c r="AL2" s="48">
        <f t="shared" si="0"/>
        <v>3</v>
      </c>
      <c r="AM2" s="48">
        <f t="shared" si="0"/>
        <v>4</v>
      </c>
      <c r="AN2" s="48">
        <f t="shared" si="0"/>
        <v>5</v>
      </c>
      <c r="AO2" s="48">
        <f t="shared" si="0"/>
        <v>6</v>
      </c>
      <c r="AP2" s="48">
        <f t="shared" si="0"/>
        <v>7</v>
      </c>
      <c r="AQ2" s="48">
        <f t="shared" si="0"/>
        <v>8</v>
      </c>
      <c r="AR2" s="48">
        <f t="shared" si="0"/>
        <v>9</v>
      </c>
      <c r="AS2" s="48">
        <f t="shared" si="0"/>
        <v>10</v>
      </c>
      <c r="AT2" s="48">
        <f t="shared" si="0"/>
        <v>0</v>
      </c>
      <c r="AU2" s="48">
        <f t="shared" si="0"/>
        <v>0</v>
      </c>
      <c r="AV2" s="48">
        <f t="shared" si="0"/>
        <v>0</v>
      </c>
      <c r="AW2" s="48">
        <f t="shared" si="0"/>
        <v>0</v>
      </c>
      <c r="AX2" s="48">
        <f t="shared" si="0"/>
        <v>1</v>
      </c>
      <c r="AY2" s="48">
        <f t="shared" si="0"/>
        <v>2</v>
      </c>
      <c r="AZ2" s="48">
        <f t="shared" si="0"/>
        <v>3</v>
      </c>
      <c r="BA2" s="48">
        <f t="shared" si="0"/>
        <v>4</v>
      </c>
      <c r="BB2" s="48">
        <f t="shared" si="0"/>
        <v>5</v>
      </c>
      <c r="BC2" s="48">
        <f t="shared" si="0"/>
        <v>6</v>
      </c>
      <c r="BD2" s="48">
        <f t="shared" si="0"/>
        <v>7</v>
      </c>
      <c r="BE2" s="48">
        <f t="shared" si="0"/>
        <v>8</v>
      </c>
      <c r="BF2" s="48">
        <f t="shared" si="0"/>
        <v>9</v>
      </c>
      <c r="BG2" s="48">
        <f t="shared" si="0"/>
        <v>10</v>
      </c>
      <c r="BH2" s="48">
        <f t="shared" si="0"/>
        <v>0</v>
      </c>
      <c r="BI2" s="48">
        <f t="shared" si="0"/>
        <v>0</v>
      </c>
      <c r="BJ2" s="48">
        <f t="shared" si="0"/>
        <v>0</v>
      </c>
      <c r="BK2" s="48">
        <f t="shared" si="0"/>
        <v>0</v>
      </c>
      <c r="DB2" s="48"/>
      <c r="DC2" s="48"/>
      <c r="DD2" s="48"/>
      <c r="DE2" s="48"/>
      <c r="DF2" s="48"/>
      <c r="DG2" s="48"/>
      <c r="DH2" s="48"/>
      <c r="DI2" s="48"/>
      <c r="DJ2" s="48"/>
      <c r="DK2" s="48"/>
      <c r="DL2" s="48"/>
      <c r="DM2" s="48"/>
      <c r="DN2" s="48"/>
      <c r="DO2" s="48"/>
      <c r="DP2" s="48"/>
      <c r="DQ2" s="48"/>
      <c r="DR2" s="48"/>
      <c r="DS2" s="48"/>
      <c r="DT2" s="48"/>
      <c r="DU2" s="48"/>
      <c r="DV2" s="48"/>
      <c r="DW2" s="48"/>
      <c r="DX2" s="48"/>
      <c r="DY2" s="48"/>
      <c r="DZ2" s="48"/>
      <c r="EA2" s="48"/>
      <c r="EB2" s="48"/>
      <c r="EC2" s="48"/>
      <c r="ED2" s="48"/>
      <c r="EE2" s="48"/>
      <c r="EF2" s="48"/>
      <c r="EG2" s="48"/>
      <c r="EH2" s="48"/>
      <c r="EI2" s="48"/>
      <c r="EJ2" s="48"/>
      <c r="EK2" s="48"/>
      <c r="EL2" s="48"/>
      <c r="EM2" s="48"/>
      <c r="EN2" s="48"/>
      <c r="EO2" s="48"/>
      <c r="EP2" s="48"/>
      <c r="EQ2" s="48"/>
      <c r="ER2" s="48"/>
      <c r="ES2" s="48"/>
      <c r="ET2" s="48"/>
      <c r="EU2" s="48"/>
      <c r="EV2" s="48"/>
      <c r="EW2" s="48"/>
      <c r="EX2" s="48"/>
      <c r="EY2" s="48"/>
      <c r="EZ2" s="48"/>
      <c r="FA2" s="48"/>
      <c r="FB2" s="48"/>
      <c r="FC2" s="48"/>
      <c r="FD2" s="48"/>
      <c r="FE2" s="48"/>
      <c r="FF2" s="48"/>
      <c r="FG2" s="48"/>
      <c r="FH2" s="48"/>
      <c r="FI2" s="48"/>
      <c r="FJ2" s="48"/>
      <c r="FK2" s="48"/>
      <c r="FZ2" s="48">
        <f>IF(COUNTIF(Fériés,D18)&gt;0,0,IF(WEEKDAY(DATE(YEAR($B18),MONTH($B18),FZ1),2)&lt;6,CHOOSE(WEEKDAY(DATE(YEAR($B18),MONTH($B18),FZ1),2),1,5,9,13,17)+COUNTIF(FZ$1:$GA1,FZ1)-1,0))</f>
        <v>0</v>
      </c>
      <c r="GA2" s="48">
        <f>IF(COUNTIF(Fériés,E18)&gt;0,0,IF(WEEKDAY(DATE(YEAR($B18),MONTH($B18),GA1),2)&lt;6,CHOOSE(WEEKDAY(DATE(YEAR($B18),MONTH($B18),GA1),2),1,5,9,13,17)+COUNTIF(GA$1:$GA1,GA1)-1,0))</f>
        <v>0</v>
      </c>
      <c r="GB2" s="48">
        <f>IF(COUNTIF(Fériés,F18)&gt;0,0,IF(WEEKDAY(DATE(YEAR($B18),MONTH($B18),GB1),2)&lt;6,CHOOSE(WEEKDAY(DATE(YEAR($B18),MONTH($B18),GB1),2),1,5,9,13,17)+COUNTIF($GA$1:GB1,GB1)-1,0))</f>
        <v>0</v>
      </c>
      <c r="GC2" s="48">
        <f>IF(COUNTIF(Fériés,G18)&gt;0,0,IF(WEEKDAY(DATE(YEAR($B18),MONTH($B18),GC1),2)&lt;6,CHOOSE(WEEKDAY(DATE(YEAR($B18),MONTH($B18),GC1),2),1,5,9,13,17)+COUNTIF($GA$1:GC1,GC1)-1,0))</f>
        <v>0</v>
      </c>
      <c r="GD2" s="48">
        <f>IF(COUNTIF(Fériés,H18)&gt;0,0,IF(WEEKDAY(DATE(YEAR($B18),MONTH($B18),GD1),2)&lt;6,CHOOSE(WEEKDAY(DATE(YEAR($B18),MONTH($B18),GD1),2),1,5,9,13,17)+COUNTIF($GA$1:GD1,GD1)-1,0))</f>
        <v>0</v>
      </c>
      <c r="GE2" s="48">
        <f>IF(COUNTIF(Fériés,I18)&gt;0,0,IF(WEEKDAY(DATE(YEAR($B18),MONTH($B18),GE1),2)&lt;6,CHOOSE(WEEKDAY(DATE(YEAR($B18),MONTH($B18),GE1),2),1,5,9,13,17)+COUNTIF($GA$1:GE1,GE1)-1,0))</f>
        <v>0</v>
      </c>
      <c r="GF2" s="48">
        <f>IF(COUNTIF(Fériés,J18)&gt;0,0,IF(WEEKDAY(DATE(YEAR($B18),MONTH($B18),GF1),2)&lt;6,CHOOSE(WEEKDAY(DATE(YEAR($B18),MONTH($B18),GF1),2),1,5,9,13,17)+COUNTIF($GA$1:GF1,GF1)-1,0))</f>
        <v>0</v>
      </c>
      <c r="GG2" s="48">
        <f>IF(COUNTIF(Fériés,K18)&gt;0,0,IF(WEEKDAY(DATE(YEAR($B18),MONTH($B18),GG1),2)&lt;6,CHOOSE(WEEKDAY(DATE(YEAR($B18),MONTH($B18),GG1),2),1,5,9,13,17)+COUNTIF($GA$1:GG1,GG1)-1,0))</f>
        <v>0</v>
      </c>
      <c r="GH2" s="48">
        <f>IF(COUNTIF(Fériés,DATE(YEAR($B18),MONTH($B18),GH1))&gt;0,0,IF(WEEKDAY(DATE(YEAR($B18),MONTH($B18),GH1),2)&lt;6,CHOOSE(WEEKDAY(DATE(YEAR($B18),MONTH($B18),GH1),2),1,5,9,13,17)+COUNTIF($GA$1:GH1,GH1)-1,0))</f>
        <v>1</v>
      </c>
      <c r="GI2" s="48">
        <f>IF(COUNTIF(Fériés,DATE(YEAR($B18),MONTH($B18),GI1))&gt;0,0,IF(WEEKDAY(DATE(YEAR($B18),MONTH($B18),GI1),2)&lt;6,CHOOSE(WEEKDAY(DATE(YEAR($B18),MONTH($B18),GI1),2),1,5,9,13,17)+COUNTIF($GA$1:GI1,GI1)-1,0))</f>
        <v>2</v>
      </c>
      <c r="GJ2" s="48">
        <f>IF(COUNTIF(Fériés,DATE(YEAR($B18),MONTH($B18),GJ1))&gt;0,0,IF(WEEKDAY(DATE(YEAR($B18),MONTH($B18),GJ1),2)&lt;6,CHOOSE(WEEKDAY(DATE(YEAR($B18),MONTH($B18),GJ1),2),1,5,9,13,17)+COUNTIF($GA$1:GJ1,GJ1)-1,0))</f>
        <v>3</v>
      </c>
      <c r="GK2" s="48">
        <f>IF(COUNTIF(Fériés,DATE(YEAR($B18),MONTH($B18),GK1))&gt;0,0,IF(WEEKDAY(DATE(YEAR($B18),MONTH($B18),GK1),2)&lt;6,CHOOSE(WEEKDAY(DATE(YEAR($B18),MONTH($B18),GK1),2),1,5,9,13,17)+COUNTIF($GA$1:GK1,GK1)-1,0))</f>
        <v>4</v>
      </c>
      <c r="GL2" s="48">
        <f>IF(COUNTIF(Fériés,DATE(YEAR($B18),MONTH($B18),GL1))&gt;0,0,IF(WEEKDAY(DATE(YEAR($B18),MONTH($B18),GL1),2)&lt;6,CHOOSE(WEEKDAY(DATE(YEAR($B18),MONTH($B18),GL1),2),1,5,9,13,17)+COUNTIF($GA$1:GL1,GL1)-1,0))</f>
        <v>5</v>
      </c>
      <c r="GM2" s="48">
        <f>IF(COUNTIF(Fériés,DATE(YEAR($B18),MONTH($B18),GM1))&gt;0,0,IF(WEEKDAY(DATE(YEAR($B18),MONTH($B18),GM1),2)&lt;6,CHOOSE(WEEKDAY(DATE(YEAR($B18),MONTH($B18),GM1),2),1,5,9,13,17)+COUNTIF($GA$1:GM1,GM1)-1,0))</f>
        <v>6</v>
      </c>
      <c r="GN2" s="48">
        <f>IF(COUNTIF(Fériés,DATE(YEAR($B18),MONTH($B18),GN1))&gt;0,0,IF(WEEKDAY(DATE(YEAR($B18),MONTH($B18),GN1),2)&lt;6,CHOOSE(WEEKDAY(DATE(YEAR($B18),MONTH($B18),GN1),2),1,5,9,13,17)+COUNTIF($GA$1:GN1,GN1)-1,0))</f>
        <v>7</v>
      </c>
      <c r="GO2" s="48">
        <f>IF(COUNTIF(Fériés,DATE(YEAR($B18),MONTH($B18),GO1))&gt;0,0,IF(WEEKDAY(DATE(YEAR($B18),MONTH($B18),GO1),2)&lt;6,CHOOSE(WEEKDAY(DATE(YEAR($B18),MONTH($B18),GO1),2),1,5,9,13,17)+COUNTIF($GA$1:GO1,GO1)-1,0))</f>
        <v>8</v>
      </c>
      <c r="GP2" s="48">
        <f>IF(COUNTIF(Fériés,DATE(YEAR($B18),MONTH($B18),GP1))&gt;0,0,IF(WEEKDAY(DATE(YEAR($B18),MONTH($B18),GP1),2)&lt;6,CHOOSE(WEEKDAY(DATE(YEAR($B18),MONTH($B18),GP1),2),1,5,9,13,17)+COUNTIF($GA$1:GP1,GP1)-1,0))</f>
        <v>9</v>
      </c>
      <c r="GQ2" s="48">
        <f>IF(COUNTIF(Fériés,DATE(YEAR($B18),MONTH($B18),GQ1))&gt;0,0,IF(WEEKDAY(DATE(YEAR($B18),MONTH($B18),GQ1),2)&lt;6,CHOOSE(WEEKDAY(DATE(YEAR($B18),MONTH($B18),GQ1),2),1,5,9,13,17)+COUNTIF($GA$1:GQ1,GQ1)-1,0))</f>
        <v>10</v>
      </c>
      <c r="GR2" s="48">
        <f>IF(COUNTIF(Fériés,DATE(YEAR($B18),MONTH($B18),GR1))&gt;0,0,IF(WEEKDAY(DATE(YEAR($B18),MONTH($B18),GR1),2)&lt;6,CHOOSE(WEEKDAY(DATE(YEAR($B18),MONTH($B18),GR1),2),1,5,9,13,17)+COUNTIF($GA$1:GR1,GR1)-1,0))</f>
        <v>11</v>
      </c>
      <c r="GS2" s="48">
        <f>IF(COUNTIF(Fériés,DATE(YEAR($B18),MONTH($B18),GS1))&gt;0,0,IF(WEEKDAY(DATE(YEAR($B18),MONTH($B18),GS1),2)&lt;6,CHOOSE(WEEKDAY(DATE(YEAR($B18),MONTH($B18),GS1),2),1,5,9,13,17)+COUNTIF($GA$1:GS1,GS1)-1,0))</f>
        <v>12</v>
      </c>
      <c r="GT2" s="48">
        <f>IF(COUNTIF(Fériés,DATE(YEAR($B18),MONTH($B18),GT1))&gt;0,0,IF(WEEKDAY(DATE(YEAR($B18),MONTH($B18),GT1),2)&lt;6,CHOOSE(WEEKDAY(DATE(YEAR($B18),MONTH($B18),GT1),2),1,5,9,13,17)+COUNTIF($GA$1:GT1,GT1)-1,0))</f>
        <v>13</v>
      </c>
      <c r="GU2" s="48">
        <f>IF(COUNTIF(Fériés,DATE(YEAR($B18),MONTH($B18),GU1))&gt;0,0,IF(WEEKDAY(DATE(YEAR($B18),MONTH($B18),GU1),2)&lt;6,CHOOSE(WEEKDAY(DATE(YEAR($B18),MONTH($B18),GU1),2),1,5,9,13,17)+COUNTIF($GA$1:GU1,GU1)-1,0))</f>
        <v>14</v>
      </c>
      <c r="GV2" s="48">
        <f>IF(COUNTIF(Fériés,DATE(YEAR($B18),MONTH($B18),GV1))&gt;0,0,IF(WEEKDAY(DATE(YEAR($B18),MONTH($B18),GV1),2)&lt;6,CHOOSE(WEEKDAY(DATE(YEAR($B18),MONTH($B18),GV1),2),1,5,9,13,17)+COUNTIF($GA$1:GV1,GV1)-1,0))</f>
        <v>15</v>
      </c>
      <c r="GW2" s="48">
        <f>IF(COUNTIF(Fériés,DATE(YEAR($B18),MONTH($B18),GW1))&gt;0,0,IF(WEEKDAY(DATE(YEAR($B18),MONTH($B18),GW1),2)&lt;6,CHOOSE(WEEKDAY(DATE(YEAR($B18),MONTH($B18),GW1),2),1,5,9,13,17)+COUNTIF($GA$1:GW1,GW1)-1,0))</f>
        <v>16</v>
      </c>
      <c r="GX2" s="48">
        <f>IF(COUNTIF(Fériés,DATE(YEAR($B18),MONTH($B18),GX1))&gt;0,0,IF(WEEKDAY(DATE(YEAR($B18),MONTH($B18),GX1),2)&lt;6,CHOOSE(WEEKDAY(DATE(YEAR($B18),MONTH($B18),GX1),2),1,5,9,13,17)+COUNTIF($GA$1:GX1,GX1)-1,0))</f>
        <v>17</v>
      </c>
      <c r="GY2" s="48">
        <f>IF(COUNTIF(Fériés,DATE(YEAR($B18),MONTH($B18),GY1))&gt;0,0,IF(WEEKDAY(DATE(YEAR($B18),MONTH($B18),GY1),2)&lt;6,CHOOSE(WEEKDAY(DATE(YEAR($B18),MONTH($B18),GY1),2),1,5,9,13,17)+COUNTIF($GA$1:GY1,GY1)-1,0))</f>
        <v>18</v>
      </c>
      <c r="GZ2" s="48">
        <f>IF(COUNTIF(Fériés,DATE(YEAR($B18),MONTH($B18),GZ1))&gt;0,0,IF(WEEKDAY(DATE(YEAR($B18),MONTH($B18),GZ1),2)&lt;6,CHOOSE(WEEKDAY(DATE(YEAR($B18),MONTH($B18),GZ1),2),1,5,9,13,17)+COUNTIF($GA$1:GZ1,GZ1)-1,0))</f>
        <v>19</v>
      </c>
      <c r="HA2" s="48">
        <f>IF(COUNTIF(Fériés,DATE(YEAR($B18),MONTH($B18),HA1))&gt;0,0,IF(WEEKDAY(DATE(YEAR($B18),MONTH($B18),HA1),2)&lt;6,CHOOSE(WEEKDAY(DATE(YEAR($B18),MONTH($B18),HA1),2),1,5,9,13,17)+COUNTIF($GA$1:HA1,HA1)-1,0))</f>
        <v>20</v>
      </c>
      <c r="HB2" s="48">
        <f>IF(COUNTIF(Fériés,DATE(YEAR($B18),MONTH($B18),HB1))&gt;0,0,IF(WEEKDAY(DATE(YEAR($B18),MONTH($B18),HB1),2)&lt;6,CHOOSE(WEEKDAY(DATE(YEAR($B18),MONTH($B18),HB1),2),1,5,9,13,17)+COUNTIF($GA$1:HB1,HB1)-1,0))</f>
        <v>0</v>
      </c>
      <c r="HC2" s="48">
        <f>IF(COUNTIF(Fériés,DATE(YEAR($B18),MONTH($B18),HC1))&gt;0,0,IF(WEEKDAY(DATE(YEAR($B18),MONTH($B18),HC1),2)&lt;6,CHOOSE(WEEKDAY(DATE(YEAR($B18),MONTH($B18),HC1),2),1,5,9,13,17)+COUNTIF($GA$1:HC1,HC1)-1,0))</f>
        <v>0</v>
      </c>
      <c r="HD2" s="48">
        <f>IF(COUNTIF(Fériés,DATE(YEAR($B18),MONTH($B18),HD1))&gt;0,0,IF(WEEKDAY(DATE(YEAR($B18),MONTH($B18),HD1),2)&lt;6,CHOOSE(WEEKDAY(DATE(YEAR($B18),MONTH($B18),HD1),2),1,5,9,13,17)+COUNTIF($GA$1:HD1,HD1)-1,0))</f>
        <v>0</v>
      </c>
      <c r="HE2" s="48">
        <f>IF(COUNTIF(Fériés,DATE(YEAR($B18),MONTH($B18),HE1))&gt;0,0,IF(WEEKDAY(DATE(YEAR($B18),MONTH($B18),HE1),2)&lt;6,CHOOSE(WEEKDAY(DATE(YEAR($B18),MONTH($B18),HE1),2),1,5,9,13,17)+COUNTIF($GA$1:HE1,HE1)-1,0))</f>
        <v>0</v>
      </c>
      <c r="HF2" s="48">
        <f>IF(COUNTIF(Fériés,DATE(YEAR($B18),MONTH($B18),HF1))&gt;0,0,IF(WEEKDAY(DATE(YEAR($B18),MONTH($B18),HF1),2)&lt;6,CHOOSE(WEEKDAY(DATE(YEAR($B18),MONTH($B18),HF1),2),1,5,9,13,17)+COUNTIF($GA$1:HF1,HF1)-1,0))</f>
        <v>0</v>
      </c>
      <c r="HG2" s="48">
        <f>IF(COUNTIF(Fériés,DATE(YEAR($B18),MONTH($B18),HG1))&gt;0,0,IF(WEEKDAY(DATE(YEAR($B18),MONTH($B18),HG1),2)&lt;6,CHOOSE(WEEKDAY(DATE(YEAR($B18),MONTH($B18),HG1),2),1,5,9,13,17)+COUNTIF($GA$1:HG1,HG1)-1,0))</f>
        <v>0</v>
      </c>
      <c r="HH2" s="48">
        <f>IF(COUNTIF(Fériés,DATE(YEAR($B18),MONTH($B18),HH1))&gt;0,0,IF(WEEKDAY(DATE(YEAR($B18),MONTH($B18),HH1),2)&lt;6,CHOOSE(WEEKDAY(DATE(YEAR($B18),MONTH($B18),HH1),2),1,5,9,13,17)+COUNTIF($GA$1:HH1,HH1)-1,0))</f>
        <v>0</v>
      </c>
      <c r="HI2" s="48">
        <f>IF(COUNTIF(Fériés,DATE(YEAR($B18),MONTH($B18),HI1))&gt;0,0,IF(WEEKDAY(DATE(YEAR($B18),MONTH($B18),HI1),2)&lt;6,CHOOSE(WEEKDAY(DATE(YEAR($B18),MONTH($B18),HI1),2),1,5,9,13,17)+COUNTIF($GA$1:HI1,HI1)-1,0))</f>
        <v>0</v>
      </c>
      <c r="HJ2" s="48">
        <f>IF(COUNTIF(Fériés,DATE(YEAR($B18),MONTH($B18),HJ1))&gt;0,0,IF(WEEKDAY(DATE(YEAR($B18),MONTH($B18),HJ1),2)&lt;6,CHOOSE(WEEKDAY(DATE(YEAR($B18),MONTH($B18),HJ1),2),1,5,9,13,17)+COUNTIF($GA$1:HJ1,HJ1)-1,0))</f>
        <v>1</v>
      </c>
      <c r="HK2" s="48">
        <f>IF(COUNTIF(Fériés,DATE(YEAR($B18),MONTH($B18),HK1))&gt;0,0,IF(WEEKDAY(DATE(YEAR($B18),MONTH($B18),HK1),2)&lt;6,CHOOSE(WEEKDAY(DATE(YEAR($B18),MONTH($B18),HK1),2),1,5,9,13,17)+COUNTIF($GA$1:HK1,HK1)-1,0))</f>
        <v>2</v>
      </c>
      <c r="HL2" s="48">
        <f>IF(COUNTIF(Fériés,DATE(YEAR($B18),MONTH($B18),HL1))&gt;0,0,IF(WEEKDAY(DATE(YEAR($B18),MONTH($B18),HL1),2)&lt;6,CHOOSE(WEEKDAY(DATE(YEAR($B18),MONTH($B18),HL1),2),1,5,9,13,17)+COUNTIF($GA$1:HL1,HL1)-1,0))</f>
        <v>3</v>
      </c>
      <c r="HM2" s="48">
        <f>IF(COUNTIF(Fériés,DATE(YEAR($B18),MONTH($B18),HM1))&gt;0,0,IF(WEEKDAY(DATE(YEAR($B18),MONTH($B18),HM1),2)&lt;6,CHOOSE(WEEKDAY(DATE(YEAR($B18),MONTH($B18),HM1),2),1,5,9,13,17)+COUNTIF($GA$1:HM1,HM1)-1,0))</f>
        <v>4</v>
      </c>
      <c r="HN2" s="48">
        <f>IF(COUNTIF(Fériés,DATE(YEAR($B18),MONTH($B18),HN1))&gt;0,0,IF(WEEKDAY(DATE(YEAR($B18),MONTH($B18),HN1),2)&lt;6,CHOOSE(WEEKDAY(DATE(YEAR($B18),MONTH($B18),HN1),2),1,5,9,13,17)+COUNTIF($GA$1:HN1,HN1)-1,0))</f>
        <v>0</v>
      </c>
      <c r="HO2" s="48">
        <f>IF(COUNTIF(Fériés,DATE(YEAR($B18),MONTH($B18),HO1))&gt;0,0,IF(WEEKDAY(DATE(YEAR($B18),MONTH($B18),HO1),2)&lt;6,CHOOSE(WEEKDAY(DATE(YEAR($B18),MONTH($B18),HO1),2),1,5,9,13,17)+COUNTIF($GA$1:HO1,HO1)-1,0))</f>
        <v>0</v>
      </c>
      <c r="HP2" s="48">
        <f>IF(COUNTIF(Fériés,DATE(YEAR($B18),MONTH($B18),HP1))&gt;0,0,IF(WEEKDAY(DATE(YEAR($B18),MONTH($B18),HP1),2)&lt;6,CHOOSE(WEEKDAY(DATE(YEAR($B18),MONTH($B18),HP1),2),1,5,9,13,17)+COUNTIF($GA$1:HP1,HP1)-1,0))</f>
        <v>0</v>
      </c>
      <c r="HQ2" s="48">
        <f>IF(COUNTIF(Fériés,DATE(YEAR($B18),MONTH($B18),HQ1))&gt;0,0,IF(WEEKDAY(DATE(YEAR($B18),MONTH($B18),HQ1),2)&lt;6,CHOOSE(WEEKDAY(DATE(YEAR($B18),MONTH($B18),HQ1),2),1,5,9,13,17)+COUNTIF($GA$1:HQ1,HQ1)-1,0))</f>
        <v>0</v>
      </c>
      <c r="HR2" s="48">
        <f>IF(COUNTIF(Fériés,DATE(YEAR($B18),MONTH($B18),HR1))&gt;0,0,IF(WEEKDAY(DATE(YEAR($B18),MONTH($B18),HR1),2)&lt;6,CHOOSE(WEEKDAY(DATE(YEAR($B18),MONTH($B18),HR1),2),1,5,9,13,17)+COUNTIF($GA$1:HR1,HR1)-1,0))</f>
        <v>9</v>
      </c>
      <c r="HS2" s="48">
        <f>IF(COUNTIF(Fériés,DATE(YEAR($B18),MONTH($B18),HS1))&gt;0,0,IF(WEEKDAY(DATE(YEAR($B18),MONTH($B18),HS1),2)&lt;6,CHOOSE(WEEKDAY(DATE(YEAR($B18),MONTH($B18),HS1),2),1,5,9,13,17)+COUNTIF($GA$1:HS1,HS1)-1,0))</f>
        <v>10</v>
      </c>
      <c r="HT2" s="48">
        <f>IF(COUNTIF(Fériés,DATE(YEAR($B18),MONTH($B18),HT1))&gt;0,0,IF(WEEKDAY(DATE(YEAR($B18),MONTH($B18),HT1),2)&lt;6,CHOOSE(WEEKDAY(DATE(YEAR($B18),MONTH($B18),HT1),2),1,5,9,13,17)+COUNTIF($GA$1:HT1,HT1)-1,0))</f>
        <v>11</v>
      </c>
      <c r="HU2" s="48">
        <f>IF(COUNTIF(Fériés,DATE(YEAR($B18),MONTH($B18),HU1))&gt;0,0,IF(WEEKDAY(DATE(YEAR($B18),MONTH($B18),HU1),2)&lt;6,CHOOSE(WEEKDAY(DATE(YEAR($B18),MONTH($B18),HU1),2),1,5,9,13,17)+COUNTIF($GA$1:HU1,HU1)-1,0))</f>
        <v>12</v>
      </c>
      <c r="HV2" s="48">
        <f>IF(COUNTIF(Fériés,DATE(YEAR($B18),MONTH($B18),HV1))&gt;0,0,IF(WEEKDAY(DATE(YEAR($B18),MONTH($B18),HV1),2)&lt;6,CHOOSE(WEEKDAY(DATE(YEAR($B18),MONTH($B18),HV1),2),1,5,9,13,17)+COUNTIF($GA$1:HV1,HV1)-1,0))</f>
        <v>13</v>
      </c>
      <c r="HW2" s="48">
        <f>IF(COUNTIF(Fériés,DATE(YEAR($B18),MONTH($B18),HW1))&gt;0,0,IF(WEEKDAY(DATE(YEAR($B18),MONTH($B18),HW1),2)&lt;6,CHOOSE(WEEKDAY(DATE(YEAR($B18),MONTH($B18),HW1),2),1,5,9,13,17)+COUNTIF($GA$1:HW1,HW1)-1,0))</f>
        <v>14</v>
      </c>
      <c r="HX2" s="48">
        <f>IF(COUNTIF(Fériés,DATE(YEAR($B18),MONTH($B18),HX1))&gt;0,0,IF(WEEKDAY(DATE(YEAR($B18),MONTH($B18),HX1),2)&lt;6,CHOOSE(WEEKDAY(DATE(YEAR($B18),MONTH($B18),HX1),2),1,5,9,13,17)+COUNTIF($GA$1:HX1,HX1)-1,0))</f>
        <v>15</v>
      </c>
      <c r="HY2" s="48">
        <f>IF(COUNTIF(Fériés,DATE(YEAR($B18),MONTH($B18),HY1))&gt;0,0,IF(WEEKDAY(DATE(YEAR($B18),MONTH($B18),HY1),2)&lt;6,CHOOSE(WEEKDAY(DATE(YEAR($B18),MONTH($B18),HY1),2),1,5,9,13,17)+COUNTIF($GA$1:HY1,HY1)-1,0))</f>
        <v>16</v>
      </c>
      <c r="HZ2" s="48">
        <f>IF(COUNTIF(Fériés,DATE(YEAR($B18),MONTH($B18),HZ1))&gt;0,0,IF(WEEKDAY(DATE(YEAR($B18),MONTH($B18),HZ1),2)&lt;6,CHOOSE(WEEKDAY(DATE(YEAR($B18),MONTH($B18),HZ1),2),1,5,9,13,17)+COUNTIF($GA$1:HZ1,HZ1)-1,0))</f>
        <v>17</v>
      </c>
      <c r="IA2" s="48">
        <f>IF(COUNTIF(Fériés,DATE(YEAR($B18),MONTH($B18),IA1))&gt;0,0,IF(WEEKDAY(DATE(YEAR($B18),MONTH($B18),IA1),2)&lt;6,CHOOSE(WEEKDAY(DATE(YEAR($B18),MONTH($B18),IA1),2),1,5,9,13,17)+COUNTIF($GA$1:IA1,IA1)-1,0))</f>
        <v>18</v>
      </c>
      <c r="IB2" s="48">
        <f>IF(COUNTIF(Fériés,DATE(YEAR($B18),MONTH($B18),IB1))&gt;0,0,IF(WEEKDAY(DATE(YEAR($B18),MONTH($B18),IB1),2)&lt;6,CHOOSE(WEEKDAY(DATE(YEAR($B18),MONTH($B18),IB1),2),1,5,9,13,17)+COUNTIF($GA$1:IB1,IB1)-1,0))</f>
        <v>19</v>
      </c>
      <c r="IC2" s="48">
        <f>IF(COUNTIF(Fériés,DATE(YEAR($B18),MONTH($B18),IC1))&gt;0,0,IF(WEEKDAY(DATE(YEAR($B18),MONTH($B18),IC1),2)&lt;6,CHOOSE(WEEKDAY(DATE(YEAR($B18),MONTH($B18),IC1),2),1,5,9,13,17)+COUNTIF($GA$1:IC1,IC1)-1,0))</f>
        <v>20</v>
      </c>
      <c r="ID2" s="48">
        <f>IF(COUNTIF(Fériés,DATE(YEAR($B18),MONTH($B18),ID1))&gt;0,0,IF(WEEKDAY(DATE(YEAR($B18),MONTH($B18),ID1),2)&lt;6,CHOOSE(WEEKDAY(DATE(YEAR($B18),MONTH($B18),ID1),2),1,5,9,13,17)+COUNTIF($GA$1:ID1,ID1)-1,0))</f>
        <v>0</v>
      </c>
      <c r="IE2" s="48">
        <f>IF(COUNTIF(Fériés,DATE(YEAR($B18),MONTH($B18),IE1))&gt;0,0,IF(WEEKDAY(DATE(YEAR($B18),MONTH($B18),IE1),2)&lt;6,CHOOSE(WEEKDAY(DATE(YEAR($B18),MONTH($B18),IE1),2),1,5,9,13,17)+COUNTIF($GA$1:IE1,IE1)-1,0))</f>
        <v>0</v>
      </c>
      <c r="IF2" s="48">
        <f>IF(COUNTIF(Fériés,DATE(YEAR($B18),MONTH($B18),IF1))&gt;0,0,IF(WEEKDAY(DATE(YEAR($B18),MONTH($B18),IF1),2)&lt;6,CHOOSE(WEEKDAY(DATE(YEAR($B18),MONTH($B18),IF1),2),1,5,9,13,17)+COUNTIF($GA$1:IF1,IF1)-1,0))</f>
        <v>0</v>
      </c>
      <c r="IG2" s="48">
        <f>IF(COUNTIF(Fériés,DATE(YEAR($B18),MONTH($B18),IG1))&gt;0,0,IF(WEEKDAY(DATE(YEAR($B18),MONTH($B18),IG1),2)&lt;6,CHOOSE(WEEKDAY(DATE(YEAR($B18),MONTH($B18),IG1),2),1,5,9,13,17)+COUNTIF($GA$1:IG1,IG1)-1,0))</f>
        <v>0</v>
      </c>
      <c r="IH2" s="48">
        <f>IF(COUNTIF(Fériés,DATE(YEAR($B18),MONTH($B18),IH1))&gt;0,0,IF(WEEKDAY(DATE(YEAR($B18),MONTH($B18),IH1),2)&lt;6,CHOOSE(WEEKDAY(DATE(YEAR($B18),MONTH($B18),IH1),2),1,5,9,13,17)+COUNTIF($GA$1:IH1,IH1)-1,0))</f>
        <v>0</v>
      </c>
      <c r="II2" s="48">
        <f>IF(COUNTIF(Fériés,DATE(YEAR($B18),MONTH($B18),II1))&gt;0,0,IF(WEEKDAY(DATE(YEAR($B18),MONTH($B18),II1),2)&lt;6,CHOOSE(WEEKDAY(DATE(YEAR($B18),MONTH($B18),II1),2),1,5,9,13,17)+COUNTIF($GA$1:II1,II1)-1,0))</f>
        <v>0</v>
      </c>
      <c r="IJ2" s="48">
        <f>IF(COUNTIF(Fériés,DATE(YEAR($B18),MONTH($B18),IJ1))&gt;0,0,IF(WEEKDAY(DATE(YEAR($B18),MONTH($B18),IJ1),2)&lt;6,CHOOSE(WEEKDAY(DATE(YEAR($B18),MONTH($B18),IJ1),2),1,5,9,13,17)+COUNTIF($GA$1:IJ1,IJ1)-1,0))</f>
        <v>0</v>
      </c>
      <c r="IK2" s="48">
        <f>IF(COUNTIF(Fériés,DATE(YEAR($B18),MONTH($B18),IK1))&gt;0,0,IF(WEEKDAY(DATE(YEAR($B18),MONTH($B18),IK1),2)&lt;6,CHOOSE(WEEKDAY(DATE(YEAR($B18),MONTH($B18),IK1),2),1,5,9,13,17)+COUNTIF($GA$1:IK1,IK1)-1,0))</f>
        <v>0</v>
      </c>
      <c r="IL2" s="48">
        <f>IF(COUNTIF(Fériés,DATE(YEAR($B18),MONTH($B18),IL1))&gt;0,0,IF(WEEKDAY(DATE(YEAR($B18),MONTH($B18),IL1),2)&lt;6,CHOOSE(WEEKDAY(DATE(YEAR($B18),MONTH($B18),IL1),2),1,5,9,13,17)+COUNTIF($GA$1:IL1,IL1)-1,0))</f>
        <v>1</v>
      </c>
      <c r="IM2" s="48">
        <f>IF(COUNTIF(Fériés,DATE(YEAR($B18),MONTH($B18),IM1))&gt;0,0,IF(WEEKDAY(DATE(YEAR($B18),MONTH($B18),IM1),2)&lt;6,CHOOSE(WEEKDAY(DATE(YEAR($B18),MONTH($B18),IM1),2),1,5,9,13,17)+COUNTIF($GA$1:IM1,IM1)-1,0))</f>
        <v>2</v>
      </c>
      <c r="IN2" s="48">
        <f>IF(COUNTIF(Fériés,DATE(YEAR($B18),MONTH($B18),IN1))&gt;0,0,IF(WEEKDAY(DATE(YEAR($B18),MONTH($B18),IN1),2)&lt;6,CHOOSE(WEEKDAY(DATE(YEAR($B18),MONTH($B18),IN1),2),1,5,9,13,17)+COUNTIF($GA$1:IN1,IN1)-1,0))</f>
        <v>3</v>
      </c>
      <c r="IO2" s="48">
        <f>IF(COUNTIF(Fériés,DATE(YEAR($B18),MONTH($B18),IO1))&gt;0,0,IF(WEEKDAY(DATE(YEAR($B18),MONTH($B18),IO1),2)&lt;6,CHOOSE(WEEKDAY(DATE(YEAR($B18),MONTH($B18),IO1),2),1,5,9,13,17)+COUNTIF($GA$1:IO1,IO1)-1,0))</f>
        <v>4</v>
      </c>
      <c r="IP2" s="48">
        <f>IF(COUNTIF(Fériés,DATE(YEAR($B18),MONTH($B18),IP1))&gt;0,0,IF(WEEKDAY(DATE(YEAR($B18),MONTH($B18),IP1),2)&lt;6,CHOOSE(WEEKDAY(DATE(YEAR($B18),MONTH($B18),IP1),2),1,5,9,13,17)+COUNTIF($GA$1:IP1,IP1)-1,0))</f>
        <v>5</v>
      </c>
      <c r="IQ2" s="48">
        <f>IF(COUNTIF(Fériés,DATE(YEAR($B18),MONTH($B18),IQ1))&gt;0,0,IF(WEEKDAY(DATE(YEAR($B18),MONTH($B18),IQ1),2)&lt;6,CHOOSE(WEEKDAY(DATE(YEAR($B18),MONTH($B18),IQ1),2),1,5,9,13,17)+COUNTIF($GA$1:IQ1,IQ1)-1,0))</f>
        <v>6</v>
      </c>
      <c r="IR2" s="48">
        <f>IF(COUNTIF(Fériés,DATE(YEAR($B18),MONTH($B18),IR1))&gt;0,0,IF(WEEKDAY(DATE(YEAR($B18),MONTH($B18),IR1),2)&lt;6,CHOOSE(WEEKDAY(DATE(YEAR($B18),MONTH($B18),IR1),2),1,5,9,13,17)+COUNTIF($GA$1:IR1,IR1)-1,0))</f>
        <v>7</v>
      </c>
      <c r="IS2" s="48">
        <f>IF(COUNTIF(Fériés,DATE(YEAR($B18),MONTH($B18),IS1))&gt;0,0,IF(WEEKDAY(DATE(YEAR($B18),MONTH($B18),IS1),2)&lt;6,CHOOSE(WEEKDAY(DATE(YEAR($B18),MONTH($B18),IS1),2),1,5,9,13,17)+COUNTIF($GA$1:IS1,IS1)-1,0))</f>
        <v>8</v>
      </c>
      <c r="IT2" s="48">
        <f>IF(COUNTIF(Fériés,DATE(YEAR($B18),MONTH($B18),IT1))&gt;0,0,IF(WEEKDAY(DATE(YEAR($B18),MONTH($B18),IT1),2)&lt;6,CHOOSE(WEEKDAY(DATE(YEAR($B18),MONTH($B18),IT1),2),1,5,9,13,17)+COUNTIF($GA$1:IT1,IT1)-1,0))</f>
        <v>9</v>
      </c>
      <c r="IU2" s="48">
        <f>IF(COUNTIF(Fériés,DATE(YEAR($B18),MONTH($B18),IU1))&gt;0,0,IF(WEEKDAY(DATE(YEAR($B18),MONTH($B18),IU1),2)&lt;6,CHOOSE(WEEKDAY(DATE(YEAR($B18),MONTH($B18),IU1),2),1,5,9,13,17)+COUNTIF($GA$1:IU1,IU1)-1,0))</f>
        <v>10</v>
      </c>
      <c r="IV2" s="48">
        <f>IF(COUNTIF(Fériés,DATE(YEAR($B18),MONTH($B18),IV1))&gt;0,0,IF(WEEKDAY(DATE(YEAR($B18),MONTH($B18),IV1),2)&lt;6,CHOOSE(WEEKDAY(DATE(YEAR($B18),MONTH($B18),IV1),2),1,5,9,13,17)+COUNTIF($GA$1:IV1,IV1)-1,0))</f>
        <v>11</v>
      </c>
      <c r="IW2" s="48">
        <f>IF(COUNTIF(Fériés,DATE(YEAR($B18),MONTH($B18),IW1))&gt;0,0,IF(WEEKDAY(DATE(YEAR($B18),MONTH($B18),IW1),2)&lt;6,CHOOSE(WEEKDAY(DATE(YEAR($B18),MONTH($B18),IW1),2),1,5,9,13,17)+COUNTIF($GA$1:IW1,IW1)-1,0))</f>
        <v>12</v>
      </c>
      <c r="IX2" s="48">
        <f>IF(COUNTIF(Fériés,DATE(YEAR($B18),MONTH($B18),IX1))&gt;0,0,IF(WEEKDAY(DATE(YEAR($B18),MONTH($B18),IX1),2)&lt;6,CHOOSE(WEEKDAY(DATE(YEAR($B18),MONTH($B18),IX1),2),1,5,9,13,17)+COUNTIF($GA$1:IX1,IX1)-1,0))</f>
        <v>13</v>
      </c>
      <c r="IY2" s="48">
        <f>IF(COUNTIF(Fériés,DATE(YEAR($B18),MONTH($B18),IY1))&gt;0,0,IF(WEEKDAY(DATE(YEAR($B18),MONTH($B18),IY1),2)&lt;6,CHOOSE(WEEKDAY(DATE(YEAR($B18),MONTH($B18),IY1),2),1,5,9,13,17)+COUNTIF($GA$1:IY1,IY1)-1,0))</f>
        <v>14</v>
      </c>
      <c r="IZ2" s="48">
        <f>IF(COUNTIF(Fériés,DATE(YEAR($B18),MONTH($B18),IZ1))&gt;0,0,IF(WEEKDAY(DATE(YEAR($B18),MONTH($B18),IZ1),2)&lt;6,CHOOSE(WEEKDAY(DATE(YEAR($B18),MONTH($B18),IZ1),2),1,5,9,13,17)+COUNTIF($GA$1:IZ1,IZ1)-1,0))</f>
        <v>15</v>
      </c>
      <c r="JA2" s="48">
        <f>IF(COUNTIF(Fériés,DATE(YEAR($B18),MONTH($B18),JA1))&gt;0,0,IF(WEEKDAY(DATE(YEAR($B18),MONTH($B18),JA1),2)&lt;6,CHOOSE(WEEKDAY(DATE(YEAR($B18),MONTH($B18),JA1),2),1,5,9,13,17)+COUNTIF($GA$1:JA1,JA1)-1,0))</f>
        <v>16</v>
      </c>
      <c r="JB2" s="48">
        <f>IF(COUNTIF(Fériés,DATE(YEAR($B18),MONTH($B18),JB1))&gt;0,0,IF(WEEKDAY(DATE(YEAR($B18),MONTH($B18),JB1),2)&lt;6,CHOOSE(WEEKDAY(DATE(YEAR($B18),MONTH($B18),JB1),2),1,5,9,13,17)+COUNTIF($GA$1:JB1,JB1)-1,0))</f>
        <v>17</v>
      </c>
      <c r="JC2" s="48">
        <f>IF(COUNTIF(Fériés,DATE(YEAR($B18),MONTH($B18),JC1))&gt;0,0,IF(WEEKDAY(DATE(YEAR($B18),MONTH($B18),JC1),2)&lt;6,CHOOSE(WEEKDAY(DATE(YEAR($B18),MONTH($B18),JC1),2),1,5,9,13,17)+COUNTIF($GA$1:JC1,JC1)-1,0))</f>
        <v>18</v>
      </c>
      <c r="JD2" s="48">
        <f>IF(COUNTIF(Fériés,DATE(YEAR($B18),MONTH($B18),JD1))&gt;0,0,IF(WEEKDAY(DATE(YEAR($B18),MONTH($B18),JD1),2)&lt;6,CHOOSE(WEEKDAY(DATE(YEAR($B18),MONTH($B18),JD1),2),1,5,9,13,17)+COUNTIF($GA$1:JD1,JD1)-1,0))</f>
        <v>19</v>
      </c>
      <c r="JE2" s="48">
        <f>IF(COUNTIF(Fériés,DATE(YEAR($B18),MONTH($B18),JE1))&gt;0,0,IF(WEEKDAY(DATE(YEAR($B18),MONTH($B18),JE1),2)&lt;6,CHOOSE(WEEKDAY(DATE(YEAR($B18),MONTH($B18),JE1),2),1,5,9,13,17)+COUNTIF($GA$1:JE1,JE1)-1,0))</f>
        <v>20</v>
      </c>
      <c r="JF2" s="48">
        <f>IF(COUNTIF(Fériés,DATE(YEAR($B18),MONTH($B18),JF1))&gt;0,0,IF(WEEKDAY(DATE(YEAR($B18),MONTH($B18),JF1),2)&lt;6,CHOOSE(WEEKDAY(DATE(YEAR($B18),MONTH($B18),JF1),2),1,5,9,13,17)+COUNTIF($GA$1:JF1,JF1)-1,0))</f>
        <v>0</v>
      </c>
      <c r="JG2" s="48">
        <f>IF(COUNTIF(Fériés,DATE(YEAR($B18),MONTH($B18),JG1))&gt;0,0,IF(WEEKDAY(DATE(YEAR($B18),MONTH($B18),JG1),2)&lt;6,CHOOSE(WEEKDAY(DATE(YEAR($B18),MONTH($B18),JG1),2),1,5,9,13,17)+COUNTIF($GA$1:JG1,JG1)-1,0))</f>
        <v>0</v>
      </c>
      <c r="JH2" s="48">
        <f>IF(COUNTIF(Fériés,DATE(YEAR($B18),MONTH($B18),JH1))&gt;0,0,IF(WEEKDAY(DATE(YEAR($B18),MONTH($B18),JH1),2)&lt;6,CHOOSE(WEEKDAY(DATE(YEAR($B18),MONTH($B18),JH1),2),1,5,9,13,17)+COUNTIF($GA$1:JH1,JH1)-1,0))</f>
        <v>0</v>
      </c>
      <c r="JI2" s="48">
        <f>IF(COUNTIF(Fériés,DATE(YEAR($B18),MONTH($B18),JI1))&gt;0,0,IF(WEEKDAY(DATE(YEAR($B18),MONTH($B18),JI1),2)&lt;6,CHOOSE(WEEKDAY(DATE(YEAR($B18),MONTH($B18),JI1),2),1,5,9,13,17)+COUNTIF($GA$1:JI1,JI1)-1,0))</f>
        <v>0</v>
      </c>
      <c r="JJ2" s="48">
        <f>IF(COUNTIF(Fériés,DATE(YEAR($B18),MONTH($B18),JJ1))&gt;0,0,IF(WEEKDAY(DATE(YEAR($B18),MONTH($B18),JJ1),2)&lt;6,CHOOSE(WEEKDAY(DATE(YEAR($B18),MONTH($B18),JJ1),2),1,5,9,13,17)+COUNTIF($GA$1:JJ1,JJ1)-1,0))</f>
        <v>0</v>
      </c>
      <c r="JK2" s="48">
        <f>IF(COUNTIF(Fériés,DATE(YEAR($B18),MONTH($B18),JK1))&gt;0,0,IF(WEEKDAY(DATE(YEAR($B18),MONTH($B18),JK1),2)&lt;6,CHOOSE(WEEKDAY(DATE(YEAR($B18),MONTH($B18),JK1),2),1,5,9,13,17)+COUNTIF($GA$1:JK1,JK1)-1,0))</f>
        <v>0</v>
      </c>
      <c r="JL2" s="48">
        <f>IF(COUNTIF(Fériés,DATE(YEAR($B18),MONTH($B18),JL1))&gt;0,0,IF(WEEKDAY(DATE(YEAR($B18),MONTH($B18),JL1),2)&lt;6,CHOOSE(WEEKDAY(DATE(YEAR($B18),MONTH($B18),JL1),2),1,5,9,13,17)+COUNTIF($GA$1:JL1,JL1)-1,0))</f>
        <v>0</v>
      </c>
      <c r="JM2" s="48">
        <f>IF(COUNTIF(Fériés,DATE(YEAR($B18),MONTH($B18),JM1))&gt;0,0,IF(WEEKDAY(DATE(YEAR($B18),MONTH($B18),JM1),2)&lt;6,CHOOSE(WEEKDAY(DATE(YEAR($B18),MONTH($B18),JM1),2),1,5,9,13,17)+COUNTIF($GA$1:JM1,JM1)-1,0))</f>
        <v>0</v>
      </c>
      <c r="JN2" s="48">
        <f>IF(COUNTIF(Fériés,DATE(YEAR($B18),MONTH($B18),JN1))&gt;0,0,IF(WEEKDAY(DATE(YEAR($B18),MONTH($B18),JN1),2)&lt;6,CHOOSE(WEEKDAY(DATE(YEAR($B18),MONTH($B18),JN1),2),1,5,9,13,17)+COUNTIF($GA$1:JN1,JN1)-1,0))</f>
        <v>1</v>
      </c>
      <c r="JO2" s="48">
        <f>IF(COUNTIF(Fériés,DATE(YEAR($B18),MONTH($B18),JO1))&gt;0,0,IF(WEEKDAY(DATE(YEAR($B18),MONTH($B18),JO1),2)&lt;6,CHOOSE(WEEKDAY(DATE(YEAR($B18),MONTH($B18),JO1),2),1,5,9,13,17)+COUNTIF($GA$1:JO1,JO1)-1,0))</f>
        <v>2</v>
      </c>
      <c r="JP2" s="48">
        <f>IF(COUNTIF(Fériés,DATE(YEAR($B18),MONTH($B18),JP1))&gt;0,0,IF(WEEKDAY(DATE(YEAR($B18),MONTH($B18),JP1),2)&lt;6,CHOOSE(WEEKDAY(DATE(YEAR($B18),MONTH($B18),JP1),2),1,5,9,13,17)+COUNTIF($GA$1:JP1,JP1)-1,0))</f>
        <v>3</v>
      </c>
      <c r="JQ2" s="48">
        <f>IF(COUNTIF(Fériés,DATE(YEAR($B18),MONTH($B18),JQ1))&gt;0,0,IF(WEEKDAY(DATE(YEAR($B18),MONTH($B18),JQ1),2)&lt;6,CHOOSE(WEEKDAY(DATE(YEAR($B18),MONTH($B18),JQ1),2),1,5,9,13,17)+COUNTIF($GA$1:JQ1,JQ1)-1,0))</f>
        <v>4</v>
      </c>
      <c r="JR2" s="48">
        <f>IF(COUNTIF(Fériés,DATE(YEAR($B18),MONTH($B18),JR1))&gt;0,0,IF(WEEKDAY(DATE(YEAR($B18),MONTH($B18),JR1),2)&lt;6,CHOOSE(WEEKDAY(DATE(YEAR($B18),MONTH($B18),JR1),2),1,5,9,13,17)+COUNTIF($GA$1:JR1,JR1)-1,0))</f>
        <v>5</v>
      </c>
      <c r="JS2" s="48">
        <f>IF(COUNTIF(Fériés,DATE(YEAR($B18),MONTH($B18),JS1))&gt;0,0,IF(WEEKDAY(DATE(YEAR($B18),MONTH($B18),JS1),2)&lt;6,CHOOSE(WEEKDAY(DATE(YEAR($B18),MONTH($B18),JS1),2),1,5,9,13,17)+COUNTIF($GA$1:JS1,JS1)-1,0))</f>
        <v>6</v>
      </c>
      <c r="JT2" s="48">
        <f>IF(COUNTIF(Fériés,DATE(YEAR($B18),MONTH($B18),JT1))&gt;0,0,IF(WEEKDAY(DATE(YEAR($B18),MONTH($B18),JT1),2)&lt;6,CHOOSE(WEEKDAY(DATE(YEAR($B18),MONTH($B18),JT1),2),1,5,9,13,17)+COUNTIF($GA$1:JT1,JT1)-1,0))</f>
        <v>7</v>
      </c>
      <c r="JU2" s="48">
        <f>IF(COUNTIF(Fériés,DATE(YEAR($B18),MONTH($B18),JU1))&gt;0,0,IF(WEEKDAY(DATE(YEAR($B18),MONTH($B18),JU1),2)&lt;6,CHOOSE(WEEKDAY(DATE(YEAR($B18),MONTH($B18),JU1),2),1,5,9,13,17)+COUNTIF($GA$1:JU1,JU1)-1,0))</f>
        <v>8</v>
      </c>
      <c r="JV2" s="48">
        <f>IF(COUNTIF(Fériés,DATE(YEAR($B18),MONTH($B18),JV1))&gt;0,0,IF(WEEKDAY(DATE(YEAR($B18),MONTH($B18),JV1),2)&lt;6,CHOOSE(WEEKDAY(DATE(YEAR($B18),MONTH($B18),JV1),2),1,5,9,13,17)+COUNTIF($GA$1:JV1,JV1)-1,0))</f>
        <v>9</v>
      </c>
      <c r="JW2" s="48">
        <f>IF(COUNTIF(Fériés,DATE(YEAR($B18),MONTH($B18),JW1))&gt;0,0,IF(WEEKDAY(DATE(YEAR($B18),MONTH($B18),JW1),2)&lt;6,CHOOSE(WEEKDAY(DATE(YEAR($B18),MONTH($B18),JW1),2),1,5,9,13,17)+COUNTIF($GA$1:JW1,JW1)-1,0))</f>
        <v>10</v>
      </c>
      <c r="JX2" s="48">
        <f>IF(COUNTIF(Fériés,DATE(YEAR($B18),MONTH($B18),JX1))&gt;0,0,IF(WEEKDAY(DATE(YEAR($B18),MONTH($B18),JX1),2)&lt;6,CHOOSE(WEEKDAY(DATE(YEAR($B18),MONTH($B18),JX1),2),1,5,9,13,17)+COUNTIF($GA$1:JX1,JX1)-1,0))</f>
        <v>11</v>
      </c>
      <c r="JY2" s="48">
        <f>IF(COUNTIF(Fériés,DATE(YEAR($B18),MONTH($B18),JY1))&gt;0,0,IF(WEEKDAY(DATE(YEAR($B18),MONTH($B18),JY1),2)&lt;6,CHOOSE(WEEKDAY(DATE(YEAR($B18),MONTH($B18),JY1),2),1,5,9,13,17)+COUNTIF($GA$1:JY1,JY1)-1,0))</f>
        <v>12</v>
      </c>
      <c r="JZ2" s="48">
        <f>IF(COUNTIF(Fériés,DATE(YEAR($B18),MONTH($B18),JZ1))&gt;0,0,IF(WEEKDAY(DATE(YEAR($B18),MONTH($B18),JZ1),2)&lt;6,CHOOSE(WEEKDAY(DATE(YEAR($B18),MONTH($B18),JZ1),2),1,5,9,13,17)+COUNTIF($GA$1:JZ1,JZ1)-1,0))</f>
        <v>13</v>
      </c>
      <c r="KA2" s="48">
        <f>IF(COUNTIF(Fériés,DATE(YEAR($B18),MONTH($B18),KA1))&gt;0,0,IF(WEEKDAY(DATE(YEAR($B18),MONTH($B18),KA1),2)&lt;6,CHOOSE(WEEKDAY(DATE(YEAR($B18),MONTH($B18),KA1),2),1,5,9,13,17)+COUNTIF($GA$1:KA1,KA1)-1,0))</f>
        <v>14</v>
      </c>
      <c r="KB2" s="48">
        <f>IF(COUNTIF(Fériés,DATE(YEAR($B18),MONTH($B18),KB1))&gt;0,0,IF(WEEKDAY(DATE(YEAR($B18),MONTH($B18),KB1),2)&lt;6,CHOOSE(WEEKDAY(DATE(YEAR($B18),MONTH($B18),KB1),2),1,5,9,13,17)+COUNTIF($GA$1:KB1,KB1)-1,0))</f>
        <v>15</v>
      </c>
      <c r="KC2" s="48">
        <f>IF(COUNTIF(Fériés,DATE(YEAR($B18),MONTH($B18),KC1))&gt;0,0,IF(WEEKDAY(DATE(YEAR($B18),MONTH($B18),KC1),2)&lt;6,CHOOSE(WEEKDAY(DATE(YEAR($B18),MONTH($B18),KC1),2),1,5,9,13,17)+COUNTIF($GA$1:KC1,KC1)-1,0))</f>
        <v>16</v>
      </c>
      <c r="KD2" s="48">
        <f>IF(COUNTIF(Fériés,DATE(YEAR($B18),MONTH($B18),KD1))&gt;0,0,IF(WEEKDAY(DATE(YEAR($B18),MONTH($B18),KD1),2)&lt;6,CHOOSE(WEEKDAY(DATE(YEAR($B18),MONTH($B18),KD1),2),1,5,9,13,17)+COUNTIF($GA$1:KD1,KD1)-1,0))</f>
        <v>17</v>
      </c>
      <c r="KE2" s="48">
        <f>IF(COUNTIF(Fériés,DATE(YEAR($B18),MONTH($B18),KE1))&gt;0,0,IF(WEEKDAY(DATE(YEAR($B18),MONTH($B18),KE1),2)&lt;6,CHOOSE(WEEKDAY(DATE(YEAR($B18),MONTH($B18),KE1),2),1,5,9,13,17)+COUNTIF($GA$1:KE1,KE1)-1,0))</f>
        <v>18</v>
      </c>
      <c r="KF2" s="48">
        <f>IF(COUNTIF(Fériés,DATE(YEAR($B18),MONTH($B18),KF1))&gt;0,0,IF(WEEKDAY(DATE(YEAR($B18),MONTH($B18),KF1),2)&lt;6,CHOOSE(WEEKDAY(DATE(YEAR($B18),MONTH($B18),KF1),2),1,5,9,13,17)+COUNTIF($GA$1:KF1,KF1)-1,0))</f>
        <v>19</v>
      </c>
      <c r="KG2" s="48">
        <f>IF(COUNTIF(Fériés,DATE(YEAR($B18),MONTH($B18),KG1))&gt;0,0,IF(WEEKDAY(DATE(YEAR($B18),MONTH($B18),KG1),2)&lt;6,CHOOSE(WEEKDAY(DATE(YEAR($B18),MONTH($B18),KG1),2),1,5,9,13,17)+COUNTIF($GA$1:KG1,KG1)-1,0))</f>
        <v>20</v>
      </c>
      <c r="KH2" s="48">
        <f>IF(COUNTIF(Fériés,DATE(YEAR($B18),MONTH($B18),KH1))&gt;0,0,IF(WEEKDAY(DATE(YEAR($B18),MONTH($B18),KH1),2)&lt;6,CHOOSE(WEEKDAY(DATE(YEAR($B18),MONTH($B18),KH1),2),1,5,9,13,17)+COUNTIF($GA$1:KH1,KH1)-1,0))</f>
        <v>0</v>
      </c>
      <c r="KI2" s="48">
        <f>IF(COUNTIF(Fériés,DATE(YEAR($B18),MONTH($B18),KI1))&gt;0,0,IF(WEEKDAY(DATE(YEAR($B18),MONTH($B18),KI1),2)&lt;6,CHOOSE(WEEKDAY(DATE(YEAR($B18),MONTH($B18),KI1),2),1,5,9,13,17)+COUNTIF($GA$1:KI1,KI1)-1,0))</f>
        <v>0</v>
      </c>
      <c r="KJ2" s="48">
        <f>IF(COUNTIF(Fériés,DATE(YEAR($B18),MONTH($B18),KJ1))&gt;0,0,IF(WEEKDAY(DATE(YEAR($B18),MONTH($B18),KJ1),2)&lt;6,CHOOSE(WEEKDAY(DATE(YEAR($B18),MONTH($B18),KJ1),2),1,5,9,13,17)+COUNTIF($GA$1:KJ1,KJ1)-1,0))</f>
        <v>0</v>
      </c>
      <c r="KK2" s="48">
        <f>IF(COUNTIF(Fériés,DATE(YEAR($B18),MONTH($B18),KK1))&gt;0,0,IF(WEEKDAY(DATE(YEAR($B18),MONTH($B18),KK1),2)&lt;6,CHOOSE(WEEKDAY(DATE(YEAR($B18),MONTH($B18),KK1),2),1,5,9,13,17)+COUNTIF($GA$1:KK1,KK1)-1,0))</f>
        <v>0</v>
      </c>
      <c r="KL2" s="48">
        <f>IF(COUNTIF(Fériés,DATE(YEAR($B18),MONTH($B18),KL1))&gt;0,0,IF(WEEKDAY(DATE(YEAR($B18),MONTH($B18),KL1),2)&lt;6,CHOOSE(WEEKDAY(DATE(YEAR($B18),MONTH($B18),KL1),2),1,5,9,13,17)+COUNTIF($GA$1:KL1,KL1)-1,0))</f>
        <v>0</v>
      </c>
      <c r="KM2" s="48">
        <f>IF(COUNTIF(Fériés,DATE(YEAR($B18),MONTH($B18),KM1))&gt;0,0,IF(WEEKDAY(DATE(YEAR($B18),MONTH($B18),KM1),2)&lt;6,CHOOSE(WEEKDAY(DATE(YEAR($B18),MONTH($B18),KM1),2),1,5,9,13,17)+COUNTIF($GA$1:KM1,KM1)-1,0))</f>
        <v>0</v>
      </c>
      <c r="KN2" s="48">
        <f>IF(COUNTIF(Fériés,DATE(YEAR($B18),MONTH($B18),KN1))&gt;0,0,IF(WEEKDAY(DATE(YEAR($B18),MONTH($B18),KN1),2)&lt;6,CHOOSE(WEEKDAY(DATE(YEAR($B18),MONTH($B18),KN1),2),1,5,9,13,17)+COUNTIF($GA$1:KN1,KN1)-1,0))</f>
        <v>0</v>
      </c>
      <c r="KO2" s="48">
        <f>IF(COUNTIF(Fériés,DATE(YEAR($B18),MONTH($B18),KO1))&gt;0,0,IF(WEEKDAY(DATE(YEAR($B18),MONTH($B18),KO1),2)&lt;6,CHOOSE(WEEKDAY(DATE(YEAR($B18),MONTH($B18),KO1),2),1,5,9,13,17)+COUNTIF($GA$1:KO1,KO1)-1,0))</f>
        <v>0</v>
      </c>
      <c r="KP2" s="48">
        <f>IF(COUNTIF(Fériés,DATE(YEAR($B18),MONTH($B18),KP1))&gt;0,0,IF(WEEKDAY(DATE(YEAR($B18),MONTH($B18),KP1),2)&lt;6,CHOOSE(WEEKDAY(DATE(YEAR($B18),MONTH($B18),KP1),2),1,5,9,13,17)+COUNTIF($GA$1:KP1,KP1)-1,0))</f>
        <v>1</v>
      </c>
      <c r="KQ2" s="48">
        <f>IF(COUNTIF(Fériés,DATE(YEAR($B18),MONTH($B18),KQ1))&gt;0,0,IF(WEEKDAY(DATE(YEAR($B18),MONTH($B18),KQ1),2)&lt;6,CHOOSE(WEEKDAY(DATE(YEAR($B18),MONTH($B18),KQ1),2),1,5,9,13,17)+COUNTIF($GA$1:KQ1,KQ1)-1,0))</f>
        <v>2</v>
      </c>
      <c r="KR2" s="48">
        <f>IF(COUNTIF(Fériés,DATE(YEAR($B18),MONTH($B18),KR1))&gt;0,0,IF(WEEKDAY(DATE(YEAR($B18),MONTH($B18),KR1),2)&lt;6,CHOOSE(WEEKDAY(DATE(YEAR($B18),MONTH($B18),KR1),2),1,5,9,13,17)+COUNTIF($GA$1:KR1,KR1)-1,0))</f>
        <v>3</v>
      </c>
      <c r="KS2" s="48">
        <f>IF(COUNTIF(Fériés,DATE(YEAR($B18),MONTH($B18),KS1))&gt;0,0,IF(WEEKDAY(DATE(YEAR($B18),MONTH($B18),KS1),2)&lt;6,CHOOSE(WEEKDAY(DATE(YEAR($B18),MONTH($B18),KS1),2),1,5,9,13,17)+COUNTIF($GA$1:KS1,KS1)-1,0))</f>
        <v>4</v>
      </c>
    </row>
    <row r="3" spans="2:305" ht="12" customHeight="1" x14ac:dyDescent="0.2">
      <c r="B3" s="49"/>
      <c r="C3" s="49"/>
    </row>
    <row r="4" spans="2:305" ht="12" hidden="1" customHeight="1" outlineLevel="1" x14ac:dyDescent="0.2">
      <c r="B4" s="51"/>
      <c r="C4" s="49" t="s">
        <v>0</v>
      </c>
      <c r="D4" s="90" t="str">
        <f>IF(COUNTIF(Fériés,D18)&gt;0,"",IF(WEEKDAY(D18,2)&gt;5,"",COUNTA(D$19:D$69)))</f>
        <v/>
      </c>
      <c r="E4" s="90" t="str">
        <f t="shared" ref="E4:G4" si="1">IF(COUNTIF(Fériés,E18)&gt;0,"",IF(WEEKDAY(E18,2)&gt;5,"",COUNTA(E$19:E$69)))</f>
        <v/>
      </c>
      <c r="F4" s="90" t="str">
        <f t="shared" si="1"/>
        <v/>
      </c>
      <c r="G4" s="90" t="str">
        <f t="shared" si="1"/>
        <v/>
      </c>
      <c r="H4" s="90">
        <f t="shared" ref="H4:AM4" si="2">IF(COUNTIF(Fériés,H18)&gt;0,"",IF(WEEKDAY(H18,2)&gt;5,"",COUNTA(H$19:H$74)))</f>
        <v>42</v>
      </c>
      <c r="I4" s="90">
        <f t="shared" si="2"/>
        <v>38</v>
      </c>
      <c r="J4" s="90">
        <f t="shared" si="2"/>
        <v>41</v>
      </c>
      <c r="K4" s="90">
        <f t="shared" si="2"/>
        <v>38</v>
      </c>
      <c r="L4" s="90">
        <f t="shared" si="2"/>
        <v>40</v>
      </c>
      <c r="M4" s="90">
        <f t="shared" si="2"/>
        <v>37</v>
      </c>
      <c r="N4" s="90">
        <f t="shared" si="2"/>
        <v>42</v>
      </c>
      <c r="O4" s="90">
        <f t="shared" si="2"/>
        <v>40</v>
      </c>
      <c r="P4" s="90">
        <f t="shared" si="2"/>
        <v>38</v>
      </c>
      <c r="Q4" s="90">
        <f t="shared" si="2"/>
        <v>5</v>
      </c>
      <c r="R4" s="90" t="str">
        <f t="shared" si="2"/>
        <v/>
      </c>
      <c r="S4" s="90" t="str">
        <f t="shared" si="2"/>
        <v/>
      </c>
      <c r="T4" s="90" t="str">
        <f t="shared" si="2"/>
        <v/>
      </c>
      <c r="U4" s="90" t="str">
        <f t="shared" si="2"/>
        <v/>
      </c>
      <c r="V4" s="90">
        <f t="shared" si="2"/>
        <v>42</v>
      </c>
      <c r="W4" s="90">
        <f t="shared" si="2"/>
        <v>40</v>
      </c>
      <c r="X4" s="90" t="str">
        <f t="shared" si="2"/>
        <v/>
      </c>
      <c r="Y4" s="90" t="str">
        <f t="shared" si="2"/>
        <v/>
      </c>
      <c r="Z4" s="90">
        <f t="shared" si="2"/>
        <v>42</v>
      </c>
      <c r="AA4" s="90">
        <f t="shared" si="2"/>
        <v>39</v>
      </c>
      <c r="AB4" s="90">
        <f t="shared" si="2"/>
        <v>43</v>
      </c>
      <c r="AC4" s="90">
        <f t="shared" si="2"/>
        <v>41</v>
      </c>
      <c r="AD4" s="90">
        <f t="shared" si="2"/>
        <v>38</v>
      </c>
      <c r="AE4" s="90">
        <f t="shared" si="2"/>
        <v>4</v>
      </c>
      <c r="AF4" s="90" t="str">
        <f t="shared" si="2"/>
        <v/>
      </c>
      <c r="AG4" s="90" t="str">
        <f t="shared" si="2"/>
        <v/>
      </c>
      <c r="AH4" s="90" t="str">
        <f t="shared" si="2"/>
        <v/>
      </c>
      <c r="AI4" s="90" t="str">
        <f t="shared" si="2"/>
        <v/>
      </c>
      <c r="AJ4" s="90">
        <f t="shared" si="2"/>
        <v>41</v>
      </c>
      <c r="AK4" s="90">
        <f t="shared" si="2"/>
        <v>38</v>
      </c>
      <c r="AL4" s="90">
        <f t="shared" si="2"/>
        <v>41</v>
      </c>
      <c r="AM4" s="90">
        <f t="shared" si="2"/>
        <v>37</v>
      </c>
      <c r="AN4" s="90">
        <f t="shared" ref="AN4:BK4" si="3">IF(COUNTIF(Fériés,AN18)&gt;0,"",IF(WEEKDAY(AN18,2)&gt;5,"",COUNTA(AN$19:AN$74)))</f>
        <v>40</v>
      </c>
      <c r="AO4" s="90">
        <f t="shared" si="3"/>
        <v>37</v>
      </c>
      <c r="AP4" s="90">
        <f t="shared" si="3"/>
        <v>42</v>
      </c>
      <c r="AQ4" s="90">
        <f t="shared" si="3"/>
        <v>40</v>
      </c>
      <c r="AR4" s="90">
        <f t="shared" si="3"/>
        <v>37</v>
      </c>
      <c r="AS4" s="90">
        <f t="shared" si="3"/>
        <v>7</v>
      </c>
      <c r="AT4" s="90" t="str">
        <f t="shared" si="3"/>
        <v/>
      </c>
      <c r="AU4" s="90" t="str">
        <f t="shared" si="3"/>
        <v/>
      </c>
      <c r="AV4" s="90" t="str">
        <f t="shared" si="3"/>
        <v/>
      </c>
      <c r="AW4" s="90" t="str">
        <f t="shared" si="3"/>
        <v/>
      </c>
      <c r="AX4" s="90">
        <f t="shared" si="3"/>
        <v>41</v>
      </c>
      <c r="AY4" s="90">
        <f t="shared" si="3"/>
        <v>37</v>
      </c>
      <c r="AZ4" s="90">
        <f t="shared" si="3"/>
        <v>40</v>
      </c>
      <c r="BA4" s="90">
        <f t="shared" si="3"/>
        <v>36</v>
      </c>
      <c r="BB4" s="90">
        <f t="shared" si="3"/>
        <v>39</v>
      </c>
      <c r="BC4" s="90">
        <f t="shared" si="3"/>
        <v>36</v>
      </c>
      <c r="BD4" s="90">
        <f t="shared" si="3"/>
        <v>41</v>
      </c>
      <c r="BE4" s="90">
        <f t="shared" si="3"/>
        <v>39</v>
      </c>
      <c r="BF4" s="90">
        <f t="shared" si="3"/>
        <v>36</v>
      </c>
      <c r="BG4" s="90">
        <f t="shared" si="3"/>
        <v>3</v>
      </c>
      <c r="BH4" s="90" t="str">
        <f t="shared" si="3"/>
        <v/>
      </c>
      <c r="BI4" s="90" t="str">
        <f t="shared" si="3"/>
        <v/>
      </c>
      <c r="BJ4" s="90" t="str">
        <f t="shared" si="3"/>
        <v/>
      </c>
      <c r="BK4" s="90" t="str">
        <f t="shared" si="3"/>
        <v/>
      </c>
    </row>
    <row r="5" spans="2:305" ht="12" hidden="1" customHeight="1" outlineLevel="1" x14ac:dyDescent="0.2">
      <c r="B5" s="49"/>
      <c r="C5" s="49" t="s">
        <v>1</v>
      </c>
      <c r="D5" s="90" cm="1">
        <f t="array" ref="D5">SUMPRODUCT(COUNTIF(D19:D74,absences))</f>
        <v>3</v>
      </c>
      <c r="E5" s="90" cm="1">
        <f t="array" ref="E5">SUMPRODUCT(COUNTIF(E19:E74,absences))</f>
        <v>3</v>
      </c>
      <c r="F5" s="90" cm="1">
        <f t="array" ref="F5">SUMPRODUCT(COUNTIF(F19:F74,absences))</f>
        <v>3</v>
      </c>
      <c r="G5" s="90" cm="1">
        <f t="array" ref="G5">SUMPRODUCT(COUNTIF(G19:G74,absences))</f>
        <v>3</v>
      </c>
      <c r="H5" s="90" cm="1">
        <f t="array" ref="H5">SUMPRODUCT(COUNTIF(H19:H74,absences))</f>
        <v>9</v>
      </c>
      <c r="I5" s="90" cm="1">
        <f t="array" ref="I5">SUMPRODUCT(COUNTIF(I19:I74,absences))</f>
        <v>9</v>
      </c>
      <c r="J5" s="90" cm="1">
        <f t="array" ref="J5">SUMPRODUCT(COUNTIF(J19:J74,absences))</f>
        <v>11</v>
      </c>
      <c r="K5" s="90" cm="1">
        <f t="array" ref="K5">SUMPRODUCT(COUNTIF(K19:K74,absences))</f>
        <v>11</v>
      </c>
      <c r="L5" s="90" cm="1">
        <f t="array" ref="L5">SUMPRODUCT(COUNTIF(L19:L74,absences))</f>
        <v>9</v>
      </c>
      <c r="M5" s="90" cm="1">
        <f t="array" ref="M5">SUMPRODUCT(COUNTIF(M19:M74,absences))</f>
        <v>9</v>
      </c>
      <c r="N5" s="90" cm="1">
        <f t="array" ref="N5">SUMPRODUCT(COUNTIF(N19:N74,absences))</f>
        <v>9</v>
      </c>
      <c r="O5" s="90" cm="1">
        <f t="array" ref="O5">SUMPRODUCT(COUNTIF(O19:O74,absences))</f>
        <v>9</v>
      </c>
      <c r="P5" s="90" cm="1">
        <f t="array" ref="P5">SUMPRODUCT(COUNTIF(P19:P74,absences))</f>
        <v>11</v>
      </c>
      <c r="Q5" s="90" cm="1">
        <f t="array" ref="Q5">SUMPRODUCT(COUNTIF(Q19:Q74,absences))</f>
        <v>5</v>
      </c>
      <c r="R5" s="90" cm="1">
        <f t="array" ref="R5">SUMPRODUCT(COUNTIF(R19:R74,absences))</f>
        <v>4</v>
      </c>
      <c r="S5" s="90" cm="1">
        <f t="array" ref="S5">SUMPRODUCT(COUNTIF(S19:S74,absences))</f>
        <v>4</v>
      </c>
      <c r="T5" s="90" cm="1">
        <f t="array" ref="T5">SUMPRODUCT(COUNTIF(T19:T74,absences))</f>
        <v>4</v>
      </c>
      <c r="U5" s="90" cm="1">
        <f t="array" ref="U5">SUMPRODUCT(COUNTIF(U19:U74,absences))</f>
        <v>4</v>
      </c>
      <c r="V5" s="90" cm="1">
        <f t="array" ref="V5">SUMPRODUCT(COUNTIF(V19:V74,absences))</f>
        <v>10</v>
      </c>
      <c r="W5" s="90" cm="1">
        <f t="array" ref="W5">SUMPRODUCT(COUNTIF(W19:W74,absences))</f>
        <v>10</v>
      </c>
      <c r="X5" s="90" cm="1">
        <f t="array" ref="X5">SUMPRODUCT(COUNTIF(X19:X74,absences))</f>
        <v>5</v>
      </c>
      <c r="Y5" s="90" cm="1">
        <f t="array" ref="Y5">SUMPRODUCT(COUNTIF(Y19:Y74,absences))</f>
        <v>5</v>
      </c>
      <c r="Z5" s="90" cm="1">
        <f t="array" ref="Z5">SUMPRODUCT(COUNTIF(Z19:Z74,absences))</f>
        <v>7</v>
      </c>
      <c r="AA5" s="90" cm="1">
        <f t="array" ref="AA5">SUMPRODUCT(COUNTIF(AA19:AA74,absences))</f>
        <v>7</v>
      </c>
      <c r="AB5" s="90" cm="1">
        <f t="array" ref="AB5">SUMPRODUCT(COUNTIF(AB19:AB74,absences))</f>
        <v>6</v>
      </c>
      <c r="AC5" s="90" cm="1">
        <f t="array" ref="AC5">SUMPRODUCT(COUNTIF(AC19:AC74,absences))</f>
        <v>7</v>
      </c>
      <c r="AD5" s="90" cm="1">
        <f t="array" ref="AD5">SUMPRODUCT(COUNTIF(AD19:AD74,absences))</f>
        <v>9</v>
      </c>
      <c r="AE5" s="90" cm="1">
        <f t="array" ref="AE5">SUMPRODUCT(COUNTIF(AE19:AE74,absences))</f>
        <v>4</v>
      </c>
      <c r="AF5" s="90" cm="1">
        <f t="array" ref="AF5">SUMPRODUCT(COUNTIF(AF19:AF74,absences))</f>
        <v>4</v>
      </c>
      <c r="AG5" s="90" cm="1">
        <f t="array" ref="AG5">SUMPRODUCT(COUNTIF(AG19:AG74,absences))</f>
        <v>4</v>
      </c>
      <c r="AH5" s="90" cm="1">
        <f t="array" ref="AH5">SUMPRODUCT(COUNTIF(AH19:AH74,absences))</f>
        <v>4</v>
      </c>
      <c r="AI5" s="90" cm="1">
        <f t="array" ref="AI5">SUMPRODUCT(COUNTIF(AI19:AI74,absences))</f>
        <v>4</v>
      </c>
      <c r="AJ5" s="90" cm="1">
        <f t="array" ref="AJ5">SUMPRODUCT(COUNTIF(AJ19:AJ74,absences))</f>
        <v>6</v>
      </c>
      <c r="AK5" s="90" cm="1">
        <f t="array" ref="AK5">SUMPRODUCT(COUNTIF(AK19:AK74,absences))</f>
        <v>6</v>
      </c>
      <c r="AL5" s="90" cm="1">
        <f t="array" ref="AL5">SUMPRODUCT(COUNTIF(AL19:AL74,absences))</f>
        <v>6</v>
      </c>
      <c r="AM5" s="90" cm="1">
        <f t="array" ref="AM5">SUMPRODUCT(COUNTIF(AM19:AM74,absences))</f>
        <v>5</v>
      </c>
      <c r="AN5" s="90" cm="1">
        <f t="array" ref="AN5">SUMPRODUCT(COUNTIF(AN19:AN74,absences))</f>
        <v>5</v>
      </c>
      <c r="AO5" s="90" cm="1">
        <f t="array" ref="AO5">SUMPRODUCT(COUNTIF(AO19:AO74,absences))</f>
        <v>5</v>
      </c>
      <c r="AP5" s="90" cm="1">
        <f t="array" ref="AP5">SUMPRODUCT(COUNTIF(AP19:AP74,absences))</f>
        <v>4</v>
      </c>
      <c r="AQ5" s="90" cm="1">
        <f t="array" ref="AQ5">SUMPRODUCT(COUNTIF(AQ19:AQ74,absences))</f>
        <v>5</v>
      </c>
      <c r="AR5" s="90" cm="1">
        <f t="array" ref="AR5">SUMPRODUCT(COUNTIF(AR19:AR74,absences))</f>
        <v>11</v>
      </c>
      <c r="AS5" s="90" cm="1">
        <f t="array" ref="AS5">SUMPRODUCT(COUNTIF(AS19:AS74,absences))</f>
        <v>7</v>
      </c>
      <c r="AT5" s="90" cm="1">
        <f t="array" ref="AT5">SUMPRODUCT(COUNTIF(AT19:AT74,absences))</f>
        <v>7</v>
      </c>
      <c r="AU5" s="90" cm="1">
        <f t="array" ref="AU5">SUMPRODUCT(COUNTIF(AU19:AU74,absences))</f>
        <v>7</v>
      </c>
      <c r="AV5" s="90" cm="1">
        <f t="array" ref="AV5">SUMPRODUCT(COUNTIF(AV19:AV74,absences))</f>
        <v>3</v>
      </c>
      <c r="AW5" s="90" cm="1">
        <f t="array" ref="AW5">SUMPRODUCT(COUNTIF(AW19:AW74,absences))</f>
        <v>3</v>
      </c>
      <c r="AX5" s="90" cm="1">
        <f t="array" ref="AX5">SUMPRODUCT(COUNTIF(AX19:AX74,absences))</f>
        <v>5</v>
      </c>
      <c r="AY5" s="90" cm="1">
        <f t="array" ref="AY5">SUMPRODUCT(COUNTIF(AY19:AY74,absences))</f>
        <v>5</v>
      </c>
      <c r="AZ5" s="90" cm="1">
        <f t="array" ref="AZ5">SUMPRODUCT(COUNTIF(AZ19:AZ74,absences))</f>
        <v>5</v>
      </c>
      <c r="BA5" s="90" cm="1">
        <f t="array" ref="BA5">SUMPRODUCT(COUNTIF(BA19:BA74,absences))</f>
        <v>5</v>
      </c>
      <c r="BB5" s="90" cm="1">
        <f t="array" ref="BB5">SUMPRODUCT(COUNTIF(BB19:BB74,absences))</f>
        <v>4</v>
      </c>
      <c r="BC5" s="90" cm="1">
        <f t="array" ref="BC5">SUMPRODUCT(COUNTIF(BC19:BC74,absences))</f>
        <v>4</v>
      </c>
      <c r="BD5" s="90" cm="1">
        <f t="array" ref="BD5">SUMPRODUCT(COUNTIF(BD19:BD74,absences))</f>
        <v>4</v>
      </c>
      <c r="BE5" s="90" cm="1">
        <f t="array" ref="BE5">SUMPRODUCT(COUNTIF(BE19:BE74,absences))</f>
        <v>4</v>
      </c>
      <c r="BF5" s="90" cm="1">
        <f t="array" ref="BF5">SUMPRODUCT(COUNTIF(BF19:BF74,absences))</f>
        <v>8</v>
      </c>
      <c r="BG5" s="90" cm="1">
        <f t="array" ref="BG5">SUMPRODUCT(COUNTIF(BG19:BG74,absences))</f>
        <v>3</v>
      </c>
      <c r="BH5" s="90" cm="1">
        <f t="array" ref="BH5">SUMPRODUCT(COUNTIF(BH19:BH74,absences))</f>
        <v>3</v>
      </c>
      <c r="BI5" s="90" cm="1">
        <f t="array" ref="BI5">SUMPRODUCT(COUNTIF(BI19:BI74,absences))</f>
        <v>3</v>
      </c>
      <c r="BJ5" s="90" cm="1">
        <f t="array" ref="BJ5">SUMPRODUCT(COUNTIF(BJ19:BJ74,absences))</f>
        <v>3</v>
      </c>
      <c r="BK5" s="90" cm="1">
        <f t="array" ref="BK5">SUMPRODUCT(COUNTIF(BK19:BK74,absences))</f>
        <v>3</v>
      </c>
      <c r="FZ5" s="168"/>
      <c r="GA5" s="168"/>
      <c r="GB5" s="168"/>
      <c r="GC5" s="168"/>
      <c r="GD5" s="168"/>
      <c r="GE5" s="168"/>
      <c r="GF5" s="168"/>
      <c r="GG5" s="168"/>
      <c r="GH5" s="168"/>
      <c r="GI5" s="168"/>
      <c r="GJ5" s="168"/>
      <c r="GK5" s="168"/>
      <c r="GL5" s="168"/>
      <c r="GM5" s="168"/>
      <c r="GN5" s="168"/>
      <c r="GO5" s="168"/>
      <c r="GP5" s="168"/>
      <c r="GQ5" s="168"/>
      <c r="GR5" s="168"/>
      <c r="GS5" s="168"/>
      <c r="GT5" s="168"/>
      <c r="GU5" s="168"/>
      <c r="GV5" s="168"/>
      <c r="GW5" s="168"/>
      <c r="GX5" s="168"/>
      <c r="GY5" s="168"/>
      <c r="GZ5" s="168"/>
      <c r="HA5" s="168"/>
      <c r="HB5" s="168"/>
      <c r="HC5" s="168"/>
      <c r="HD5" s="168"/>
      <c r="HE5" s="168"/>
      <c r="HF5" s="168"/>
      <c r="HG5" s="168"/>
      <c r="HH5" s="168"/>
      <c r="HI5" s="168"/>
      <c r="HJ5" s="168"/>
      <c r="HK5" s="168"/>
      <c r="HL5" s="168"/>
      <c r="HM5" s="168"/>
      <c r="HN5" s="168"/>
      <c r="HO5" s="168"/>
      <c r="HP5" s="168"/>
      <c r="HQ5" s="168"/>
      <c r="HR5" s="168"/>
      <c r="HS5" s="168"/>
      <c r="HT5" s="168"/>
      <c r="HU5" s="168"/>
      <c r="HV5" s="168"/>
      <c r="HW5" s="168"/>
      <c r="HX5" s="168"/>
      <c r="HY5" s="168"/>
      <c r="HZ5" s="168"/>
      <c r="IA5" s="168"/>
      <c r="IB5" s="168"/>
      <c r="IC5" s="168"/>
      <c r="ID5" s="168"/>
      <c r="IE5" s="168"/>
      <c r="IF5" s="168"/>
      <c r="IG5" s="168"/>
      <c r="IH5" s="168"/>
      <c r="II5" s="168"/>
      <c r="IJ5" s="168"/>
      <c r="IK5" s="168"/>
      <c r="IL5" s="168"/>
      <c r="IM5" s="168"/>
      <c r="IN5" s="168"/>
      <c r="IO5" s="168"/>
      <c r="IP5" s="168"/>
      <c r="IQ5" s="168"/>
      <c r="IR5" s="168"/>
      <c r="IS5" s="168"/>
      <c r="IT5" s="168"/>
      <c r="IU5" s="168"/>
      <c r="IV5" s="168"/>
      <c r="IW5" s="168"/>
      <c r="IX5" s="168"/>
      <c r="IY5" s="168"/>
      <c r="IZ5" s="168"/>
      <c r="JA5" s="168"/>
      <c r="JB5" s="168"/>
      <c r="JC5" s="168"/>
      <c r="JD5" s="168"/>
      <c r="JE5" s="168"/>
      <c r="JF5" s="168"/>
      <c r="JG5" s="168"/>
      <c r="JH5" s="168"/>
      <c r="JI5" s="168"/>
      <c r="JJ5" s="168"/>
      <c r="JK5" s="168"/>
      <c r="JL5" s="168"/>
      <c r="JM5" s="168"/>
      <c r="JN5" s="168"/>
      <c r="JO5" s="168"/>
      <c r="JP5" s="168"/>
      <c r="JQ5" s="168"/>
      <c r="JR5" s="168"/>
      <c r="JS5" s="168"/>
      <c r="JT5" s="168"/>
      <c r="JU5" s="168"/>
      <c r="JV5" s="168"/>
      <c r="JW5" s="168"/>
      <c r="JX5" s="168"/>
      <c r="JY5" s="168"/>
      <c r="JZ5" s="168"/>
      <c r="KA5" s="168"/>
      <c r="KB5" s="168"/>
      <c r="KC5" s="168"/>
      <c r="KD5" s="168"/>
      <c r="KE5" s="168"/>
      <c r="KF5" s="168"/>
      <c r="KG5" s="168"/>
      <c r="KH5" s="168"/>
      <c r="KI5" s="168"/>
      <c r="KJ5" s="168"/>
      <c r="KK5" s="168"/>
      <c r="KL5" s="168"/>
      <c r="KM5" s="168"/>
      <c r="KN5" s="168"/>
      <c r="KO5" s="168"/>
      <c r="KP5" s="168"/>
      <c r="KQ5" s="168"/>
      <c r="KR5" s="168"/>
      <c r="KS5" s="168"/>
    </row>
    <row r="6" spans="2:305" ht="12" hidden="1" customHeight="1" outlineLevel="1" x14ac:dyDescent="0.2">
      <c r="B6" s="49"/>
      <c r="C6" s="156" t="s">
        <v>2</v>
      </c>
      <c r="D6" s="157" t="str">
        <f t="shared" ref="D6:BK6" si="4">IF(COUNTIF(Fériés,D18)&gt;0,"",IF(WEEKDAY(D18,2)&gt;5,"",D4-D5))</f>
        <v/>
      </c>
      <c r="E6" s="157" t="str">
        <f t="shared" si="4"/>
        <v/>
      </c>
      <c r="F6" s="157" t="str">
        <f t="shared" si="4"/>
        <v/>
      </c>
      <c r="G6" s="157" t="str">
        <f t="shared" si="4"/>
        <v/>
      </c>
      <c r="H6" s="157">
        <f t="shared" si="4"/>
        <v>33</v>
      </c>
      <c r="I6" s="157">
        <f t="shared" si="4"/>
        <v>29</v>
      </c>
      <c r="J6" s="157">
        <f t="shared" si="4"/>
        <v>30</v>
      </c>
      <c r="K6" s="157">
        <f t="shared" si="4"/>
        <v>27</v>
      </c>
      <c r="L6" s="157">
        <f t="shared" si="4"/>
        <v>31</v>
      </c>
      <c r="M6" s="157">
        <f t="shared" si="4"/>
        <v>28</v>
      </c>
      <c r="N6" s="157">
        <f t="shared" si="4"/>
        <v>33</v>
      </c>
      <c r="O6" s="157">
        <f t="shared" si="4"/>
        <v>31</v>
      </c>
      <c r="P6" s="157">
        <f t="shared" si="4"/>
        <v>27</v>
      </c>
      <c r="Q6" s="157">
        <f t="shared" si="4"/>
        <v>0</v>
      </c>
      <c r="R6" s="157" t="str">
        <f t="shared" si="4"/>
        <v/>
      </c>
      <c r="S6" s="157" t="str">
        <f t="shared" si="4"/>
        <v/>
      </c>
      <c r="T6" s="157" t="str">
        <f t="shared" si="4"/>
        <v/>
      </c>
      <c r="U6" s="157" t="str">
        <f t="shared" si="4"/>
        <v/>
      </c>
      <c r="V6" s="157">
        <f t="shared" si="4"/>
        <v>32</v>
      </c>
      <c r="W6" s="157">
        <f t="shared" si="4"/>
        <v>30</v>
      </c>
      <c r="X6" s="157" t="str">
        <f t="shared" si="4"/>
        <v/>
      </c>
      <c r="Y6" s="157" t="str">
        <f t="shared" si="4"/>
        <v/>
      </c>
      <c r="Z6" s="157">
        <f t="shared" si="4"/>
        <v>35</v>
      </c>
      <c r="AA6" s="157">
        <f t="shared" si="4"/>
        <v>32</v>
      </c>
      <c r="AB6" s="157">
        <f t="shared" si="4"/>
        <v>37</v>
      </c>
      <c r="AC6" s="157">
        <f t="shared" si="4"/>
        <v>34</v>
      </c>
      <c r="AD6" s="157">
        <f t="shared" si="4"/>
        <v>29</v>
      </c>
      <c r="AE6" s="157">
        <f t="shared" si="4"/>
        <v>0</v>
      </c>
      <c r="AF6" s="157" t="str">
        <f t="shared" si="4"/>
        <v/>
      </c>
      <c r="AG6" s="157" t="str">
        <f t="shared" si="4"/>
        <v/>
      </c>
      <c r="AH6" s="157" t="str">
        <f t="shared" si="4"/>
        <v/>
      </c>
      <c r="AI6" s="157" t="str">
        <f t="shared" si="4"/>
        <v/>
      </c>
      <c r="AJ6" s="157">
        <f t="shared" si="4"/>
        <v>35</v>
      </c>
      <c r="AK6" s="157">
        <f t="shared" si="4"/>
        <v>32</v>
      </c>
      <c r="AL6" s="157">
        <f t="shared" si="4"/>
        <v>35</v>
      </c>
      <c r="AM6" s="157">
        <f t="shared" si="4"/>
        <v>32</v>
      </c>
      <c r="AN6" s="157">
        <f t="shared" si="4"/>
        <v>35</v>
      </c>
      <c r="AO6" s="157">
        <f t="shared" si="4"/>
        <v>32</v>
      </c>
      <c r="AP6" s="157">
        <f t="shared" si="4"/>
        <v>38</v>
      </c>
      <c r="AQ6" s="157">
        <f t="shared" si="4"/>
        <v>35</v>
      </c>
      <c r="AR6" s="157">
        <f t="shared" si="4"/>
        <v>26</v>
      </c>
      <c r="AS6" s="157">
        <f t="shared" si="4"/>
        <v>0</v>
      </c>
      <c r="AT6" s="157" t="str">
        <f t="shared" si="4"/>
        <v/>
      </c>
      <c r="AU6" s="157" t="str">
        <f t="shared" si="4"/>
        <v/>
      </c>
      <c r="AV6" s="157" t="str">
        <f t="shared" si="4"/>
        <v/>
      </c>
      <c r="AW6" s="157" t="str">
        <f t="shared" si="4"/>
        <v/>
      </c>
      <c r="AX6" s="157">
        <f t="shared" si="4"/>
        <v>36</v>
      </c>
      <c r="AY6" s="157">
        <f t="shared" si="4"/>
        <v>32</v>
      </c>
      <c r="AZ6" s="157">
        <f t="shared" si="4"/>
        <v>35</v>
      </c>
      <c r="BA6" s="157">
        <f t="shared" si="4"/>
        <v>31</v>
      </c>
      <c r="BB6" s="157">
        <f t="shared" si="4"/>
        <v>35</v>
      </c>
      <c r="BC6" s="157">
        <f t="shared" si="4"/>
        <v>32</v>
      </c>
      <c r="BD6" s="157">
        <f t="shared" si="4"/>
        <v>37</v>
      </c>
      <c r="BE6" s="157">
        <f t="shared" si="4"/>
        <v>35</v>
      </c>
      <c r="BF6" s="157">
        <f t="shared" si="4"/>
        <v>28</v>
      </c>
      <c r="BG6" s="157">
        <f t="shared" si="4"/>
        <v>0</v>
      </c>
      <c r="BH6" s="82" t="str">
        <f t="shared" si="4"/>
        <v/>
      </c>
      <c r="BI6" s="82" t="str">
        <f t="shared" si="4"/>
        <v/>
      </c>
      <c r="BJ6" s="82" t="str">
        <f t="shared" si="4"/>
        <v/>
      </c>
      <c r="BK6" s="82" t="str">
        <f t="shared" si="4"/>
        <v/>
      </c>
    </row>
    <row r="7" spans="2:305" ht="12" hidden="1" customHeight="1" outlineLevel="1" x14ac:dyDescent="0.2">
      <c r="B7" s="49"/>
      <c r="C7" s="49"/>
      <c r="D7" s="82"/>
      <c r="E7" s="82"/>
      <c r="F7" s="82"/>
      <c r="G7" s="82"/>
      <c r="H7" s="82"/>
      <c r="I7" s="82"/>
      <c r="J7" s="82"/>
      <c r="K7" s="82"/>
      <c r="L7" s="82"/>
      <c r="M7" s="82"/>
      <c r="N7" s="82"/>
      <c r="O7" s="82"/>
      <c r="P7" s="82"/>
      <c r="Q7" s="82"/>
      <c r="R7" s="82"/>
      <c r="S7" s="82"/>
      <c r="T7" s="82"/>
      <c r="U7" s="82"/>
      <c r="V7" s="82"/>
      <c r="W7" s="82"/>
      <c r="X7" s="82"/>
      <c r="Y7" s="82"/>
      <c r="Z7" s="82"/>
      <c r="AA7" s="82"/>
      <c r="AB7" s="82"/>
      <c r="AC7" s="82"/>
      <c r="AD7" s="82"/>
      <c r="AE7" s="82"/>
      <c r="AF7" s="82"/>
      <c r="AG7" s="82"/>
      <c r="AH7" s="82"/>
      <c r="AI7" s="82"/>
      <c r="AJ7" s="82"/>
      <c r="AK7" s="82"/>
      <c r="AL7" s="82"/>
      <c r="AM7" s="82"/>
      <c r="AN7" s="82"/>
      <c r="AO7" s="82"/>
      <c r="AP7" s="82"/>
      <c r="AQ7" s="82"/>
      <c r="AR7" s="82"/>
      <c r="AS7" s="82"/>
      <c r="AT7" s="82"/>
      <c r="AU7" s="82"/>
      <c r="AV7" s="82"/>
      <c r="AW7" s="82"/>
      <c r="AX7" s="82"/>
      <c r="AY7" s="82"/>
      <c r="AZ7" s="82"/>
      <c r="BA7" s="82"/>
      <c r="BB7" s="82"/>
      <c r="BC7" s="82"/>
      <c r="BD7" s="82"/>
      <c r="BE7" s="82"/>
      <c r="BF7" s="82"/>
      <c r="BG7" s="82"/>
      <c r="BH7" s="82"/>
      <c r="BI7" s="82"/>
      <c r="BJ7" s="82"/>
      <c r="BK7" s="82"/>
    </row>
    <row r="8" spans="2:305" ht="12" hidden="1" customHeight="1" outlineLevel="1" x14ac:dyDescent="0.2">
      <c r="B8" s="49"/>
      <c r="C8" s="49"/>
      <c r="D8" s="82"/>
      <c r="E8" s="82"/>
      <c r="F8" s="82"/>
      <c r="G8" s="82"/>
      <c r="H8" s="82"/>
      <c r="I8" s="82"/>
      <c r="J8" s="82"/>
      <c r="K8" s="82"/>
      <c r="L8" s="82"/>
      <c r="M8" s="82"/>
      <c r="N8" s="82"/>
      <c r="O8" s="82"/>
      <c r="P8" s="82"/>
      <c r="Q8" s="82"/>
      <c r="R8" s="82"/>
      <c r="S8" s="82"/>
      <c r="T8" s="82"/>
      <c r="U8" s="82"/>
      <c r="V8" s="82"/>
      <c r="W8" s="82"/>
      <c r="X8" s="82"/>
      <c r="Y8" s="82"/>
      <c r="Z8" s="82"/>
      <c r="AA8" s="82"/>
      <c r="AB8" s="82"/>
      <c r="AC8" s="82"/>
      <c r="AD8" s="82"/>
      <c r="AE8" s="82"/>
      <c r="AF8" s="82"/>
      <c r="AG8" s="82"/>
      <c r="AH8" s="82"/>
      <c r="AI8" s="82"/>
      <c r="AJ8" s="82"/>
      <c r="AK8" s="82"/>
      <c r="AL8" s="82"/>
      <c r="AM8" s="82"/>
      <c r="AN8" s="82"/>
      <c r="AO8" s="82"/>
      <c r="AP8" s="82"/>
      <c r="AQ8" s="82"/>
      <c r="AR8" s="82"/>
      <c r="AS8" s="82"/>
      <c r="AT8" s="82"/>
      <c r="AU8" s="82"/>
      <c r="AV8" s="82"/>
      <c r="AW8" s="82"/>
      <c r="AX8" s="82"/>
      <c r="AY8" s="82"/>
      <c r="AZ8" s="82"/>
      <c r="BA8" s="82"/>
      <c r="BB8" s="82"/>
      <c r="BC8" s="82"/>
      <c r="BD8" s="82"/>
      <c r="BE8" s="82"/>
      <c r="BF8" s="82"/>
      <c r="BG8" s="82"/>
      <c r="BH8" s="82"/>
      <c r="BI8" s="82"/>
      <c r="BJ8" s="82"/>
      <c r="BK8" s="82"/>
    </row>
    <row r="9" spans="2:305" ht="12" customHeight="1" collapsed="1" x14ac:dyDescent="0.2">
      <c r="B9" s="49"/>
      <c r="C9" s="49"/>
      <c r="D9" s="82"/>
      <c r="E9" s="82"/>
      <c r="F9" s="82"/>
      <c r="G9" s="82"/>
      <c r="H9" s="82"/>
      <c r="I9" s="82"/>
      <c r="J9" s="82"/>
      <c r="K9" s="82"/>
      <c r="L9" s="82"/>
      <c r="M9" s="82"/>
      <c r="N9" s="82"/>
      <c r="O9" s="82"/>
      <c r="P9" s="82"/>
      <c r="Q9" s="82"/>
      <c r="R9" s="82"/>
      <c r="S9" s="82"/>
      <c r="T9" s="82"/>
      <c r="U9" s="82"/>
      <c r="V9" s="82"/>
      <c r="W9" s="82"/>
      <c r="X9" s="82"/>
      <c r="Y9" s="82"/>
      <c r="Z9" s="82"/>
      <c r="AA9" s="82"/>
      <c r="AB9" s="82"/>
      <c r="AC9" s="82"/>
      <c r="AD9" s="82"/>
      <c r="AE9" s="82"/>
      <c r="AF9" s="82"/>
      <c r="AG9" s="82"/>
      <c r="AH9" s="82"/>
      <c r="AI9" s="82"/>
      <c r="AJ9" s="82"/>
      <c r="AK9" s="82"/>
      <c r="AL9" s="82"/>
      <c r="AM9" s="82"/>
      <c r="AN9" s="82"/>
      <c r="AO9" s="82"/>
      <c r="AP9" s="82"/>
      <c r="AQ9" s="82"/>
      <c r="AR9" s="82"/>
      <c r="AS9" s="82"/>
      <c r="AT9" s="82"/>
      <c r="AU9" s="82"/>
      <c r="AV9" s="82"/>
      <c r="AW9" s="82"/>
      <c r="AX9" s="82"/>
      <c r="AY9" s="82"/>
      <c r="AZ9" s="82"/>
      <c r="BA9" s="82"/>
      <c r="BB9" s="82"/>
      <c r="BC9" s="82"/>
      <c r="BD9" s="82"/>
      <c r="BE9" s="82"/>
      <c r="BF9" s="82"/>
      <c r="BG9" s="82"/>
      <c r="BH9" s="82"/>
      <c r="BI9" s="82"/>
      <c r="BJ9" s="82"/>
      <c r="BK9" s="82"/>
    </row>
    <row r="10" spans="2:305" ht="12" hidden="1" customHeight="1" outlineLevel="1" x14ac:dyDescent="0.2">
      <c r="B10" s="49"/>
      <c r="C10" s="49" t="s">
        <v>3</v>
      </c>
      <c r="D10" s="82">
        <f>SUM(D75:D79)</f>
        <v>0</v>
      </c>
      <c r="E10" s="82">
        <f t="shared" ref="E10:BK10" si="5">SUM(E75:E79)</f>
        <v>0</v>
      </c>
      <c r="F10" s="82">
        <f t="shared" si="5"/>
        <v>0</v>
      </c>
      <c r="G10" s="82">
        <f t="shared" si="5"/>
        <v>0</v>
      </c>
      <c r="H10" s="82">
        <f t="shared" si="5"/>
        <v>0</v>
      </c>
      <c r="I10" s="82">
        <f t="shared" si="5"/>
        <v>0</v>
      </c>
      <c r="J10" s="82">
        <f t="shared" si="5"/>
        <v>0</v>
      </c>
      <c r="K10" s="82">
        <f t="shared" si="5"/>
        <v>0</v>
      </c>
      <c r="L10" s="82">
        <f t="shared" si="5"/>
        <v>0</v>
      </c>
      <c r="M10" s="82">
        <f t="shared" si="5"/>
        <v>0</v>
      </c>
      <c r="N10" s="82">
        <f t="shared" si="5"/>
        <v>0</v>
      </c>
      <c r="O10" s="82">
        <f t="shared" si="5"/>
        <v>0</v>
      </c>
      <c r="P10" s="82">
        <f t="shared" si="5"/>
        <v>0</v>
      </c>
      <c r="Q10" s="82">
        <f t="shared" si="5"/>
        <v>0</v>
      </c>
      <c r="R10" s="82">
        <f t="shared" si="5"/>
        <v>0</v>
      </c>
      <c r="S10" s="82">
        <f t="shared" si="5"/>
        <v>0</v>
      </c>
      <c r="T10" s="82">
        <f t="shared" si="5"/>
        <v>0</v>
      </c>
      <c r="U10" s="82">
        <f t="shared" si="5"/>
        <v>0</v>
      </c>
      <c r="V10" s="82">
        <f t="shared" si="5"/>
        <v>0</v>
      </c>
      <c r="W10" s="82">
        <f t="shared" si="5"/>
        <v>0</v>
      </c>
      <c r="X10" s="82">
        <f t="shared" si="5"/>
        <v>0</v>
      </c>
      <c r="Y10" s="82">
        <f t="shared" si="5"/>
        <v>0</v>
      </c>
      <c r="Z10" s="82">
        <f t="shared" si="5"/>
        <v>0</v>
      </c>
      <c r="AA10" s="82">
        <f t="shared" si="5"/>
        <v>0</v>
      </c>
      <c r="AB10" s="82">
        <f t="shared" si="5"/>
        <v>0</v>
      </c>
      <c r="AC10" s="82">
        <f t="shared" si="5"/>
        <v>0</v>
      </c>
      <c r="AD10" s="82">
        <f t="shared" si="5"/>
        <v>0</v>
      </c>
      <c r="AE10" s="82">
        <f t="shared" si="5"/>
        <v>0</v>
      </c>
      <c r="AF10" s="82">
        <f t="shared" si="5"/>
        <v>0</v>
      </c>
      <c r="AG10" s="82">
        <f t="shared" si="5"/>
        <v>0</v>
      </c>
      <c r="AH10" s="82">
        <f t="shared" si="5"/>
        <v>0</v>
      </c>
      <c r="AI10" s="82">
        <f t="shared" si="5"/>
        <v>0</v>
      </c>
      <c r="AJ10" s="82">
        <f t="shared" si="5"/>
        <v>0</v>
      </c>
      <c r="AK10" s="82">
        <f t="shared" si="5"/>
        <v>0</v>
      </c>
      <c r="AL10" s="82">
        <f t="shared" si="5"/>
        <v>0</v>
      </c>
      <c r="AM10" s="82">
        <f t="shared" si="5"/>
        <v>0</v>
      </c>
      <c r="AN10" s="82">
        <f t="shared" si="5"/>
        <v>0</v>
      </c>
      <c r="AO10" s="82">
        <f t="shared" si="5"/>
        <v>0</v>
      </c>
      <c r="AP10" s="82">
        <f t="shared" si="5"/>
        <v>0</v>
      </c>
      <c r="AQ10" s="82">
        <f t="shared" si="5"/>
        <v>0</v>
      </c>
      <c r="AR10" s="82">
        <f t="shared" si="5"/>
        <v>0</v>
      </c>
      <c r="AS10" s="82">
        <f t="shared" si="5"/>
        <v>0</v>
      </c>
      <c r="AT10" s="82">
        <f t="shared" si="5"/>
        <v>0</v>
      </c>
      <c r="AU10" s="82">
        <f t="shared" si="5"/>
        <v>0</v>
      </c>
      <c r="AV10" s="82">
        <f t="shared" si="5"/>
        <v>0</v>
      </c>
      <c r="AW10" s="82">
        <f t="shared" si="5"/>
        <v>0</v>
      </c>
      <c r="AX10" s="82">
        <f t="shared" si="5"/>
        <v>0</v>
      </c>
      <c r="AY10" s="82">
        <f t="shared" si="5"/>
        <v>0</v>
      </c>
      <c r="AZ10" s="82">
        <f t="shared" si="5"/>
        <v>0</v>
      </c>
      <c r="BA10" s="82">
        <f t="shared" si="5"/>
        <v>0</v>
      </c>
      <c r="BB10" s="82">
        <f t="shared" si="5"/>
        <v>0</v>
      </c>
      <c r="BC10" s="82">
        <f t="shared" si="5"/>
        <v>0</v>
      </c>
      <c r="BD10" s="82">
        <f t="shared" si="5"/>
        <v>0</v>
      </c>
      <c r="BE10" s="82">
        <f t="shared" si="5"/>
        <v>0</v>
      </c>
      <c r="BF10" s="82">
        <f t="shared" si="5"/>
        <v>0</v>
      </c>
      <c r="BG10" s="82">
        <f t="shared" si="5"/>
        <v>0</v>
      </c>
      <c r="BH10" s="82">
        <f t="shared" si="5"/>
        <v>0</v>
      </c>
      <c r="BI10" s="82">
        <f t="shared" si="5"/>
        <v>0</v>
      </c>
      <c r="BJ10" s="82">
        <f t="shared" si="5"/>
        <v>0</v>
      </c>
      <c r="BK10" s="82">
        <f t="shared" si="5"/>
        <v>0</v>
      </c>
    </row>
    <row r="11" spans="2:305" ht="12" hidden="1" customHeight="1" outlineLevel="1" x14ac:dyDescent="0.2">
      <c r="B11" s="49"/>
      <c r="C11" s="49" t="s">
        <v>4</v>
      </c>
      <c r="D11" s="82" t="str" cm="1">
        <f t="array" aca="1" ref="D11" ca="1">IFERROR(IF(MOD(COLUMN(),2)=0,SUMPRODUCT(--(RIGHT(OFFSET($B$69,1,COLUMN()-2,COUNTA($B$70:$B$74)),1)=".")),""),"")</f>
        <v/>
      </c>
      <c r="E11" s="82" t="str" cm="1">
        <f t="array" aca="1" ref="E11" ca="1">IFERROR(IF(MOD(COLUMN(),2)=0,SUMPRODUCT(--(RIGHT(OFFSET($B$69,1,COLUMN()-2,COUNTA($B$70:$B$74)),1)=".")),""),"")</f>
        <v/>
      </c>
      <c r="F11" s="82" t="str" cm="1">
        <f t="array" aca="1" ref="F11" ca="1">IFERROR(IF(MOD(COLUMN(),2)=0,SUMPRODUCT(--(RIGHT(OFFSET($B$69,1,COLUMN()-2,COUNTA($B$70:$B$74)),1)=".")),""),"")</f>
        <v/>
      </c>
      <c r="G11" s="82" t="str" cm="1">
        <f t="array" aca="1" ref="G11" ca="1">IFERROR(IF(MOD(COLUMN(),2)=0,SUMPRODUCT(--(RIGHT(OFFSET($B$69,1,COLUMN()-2,COUNTA($B$70:$B$74)),1)=".")),""),"")</f>
        <v/>
      </c>
      <c r="H11" s="82" t="str" cm="1">
        <f t="array" aca="1" ref="H11" ca="1">IFERROR(IF(MOD(COLUMN(),2)=0,SUMPRODUCT(--(RIGHT(OFFSET($B$69,1,COLUMN()-2,COUNTA($B$70:$B$74)),1)=".")),""),"")</f>
        <v/>
      </c>
      <c r="I11" s="82" t="str" cm="1">
        <f t="array" aca="1" ref="I11" ca="1">IFERROR(IF(MOD(COLUMN(),2)=0,SUMPRODUCT(--(RIGHT(OFFSET($B$69,1,COLUMN()-2,COUNTA($B$70:$B$74)),1)=".")),""),"")</f>
        <v/>
      </c>
      <c r="J11" s="82" t="str" cm="1">
        <f t="array" aca="1" ref="J11" ca="1">IFERROR(IF(MOD(COLUMN(),2)=0,SUMPRODUCT(--(RIGHT(OFFSET($B$69,1,COLUMN()-2,COUNTA($B$70:$B$74)),1)=".")),""),"")</f>
        <v/>
      </c>
      <c r="K11" s="82" t="str" cm="1">
        <f t="array" aca="1" ref="K11" ca="1">IFERROR(IF(MOD(COLUMN(),2)=0,SUMPRODUCT(--(RIGHT(OFFSET($B$69,1,COLUMN()-2,COUNTA($B$70:$B$74)),1)=".")),""),"")</f>
        <v/>
      </c>
      <c r="L11" s="82" t="str" cm="1">
        <f t="array" aca="1" ref="L11" ca="1">IFERROR(IF(MOD(COLUMN(),2)=0,SUMPRODUCT(--(RIGHT(OFFSET($B$69,1,COLUMN()-2,COUNTA($B$70:$B$74)),1)=".")),""),"")</f>
        <v/>
      </c>
      <c r="M11" s="82" t="str" cm="1">
        <f t="array" aca="1" ref="M11" ca="1">IFERROR(IF(MOD(COLUMN(),2)=0,SUMPRODUCT(--(RIGHT(OFFSET($B$69,1,COLUMN()-2,COUNTA($B$70:$B$74)),1)=".")),""),"")</f>
        <v/>
      </c>
      <c r="N11" s="82" t="str" cm="1">
        <f t="array" aca="1" ref="N11" ca="1">IFERROR(IF(MOD(COLUMN(),2)=0,SUMPRODUCT(--(RIGHT(OFFSET($B$69,1,COLUMN()-2,COUNTA($B$70:$B$74)),1)=".")),""),"")</f>
        <v/>
      </c>
      <c r="O11" s="82" t="str" cm="1">
        <f t="array" aca="1" ref="O11" ca="1">IFERROR(IF(MOD(COLUMN(),2)=0,SUMPRODUCT(--(RIGHT(OFFSET($B$69,1,COLUMN()-2,COUNTA($B$70:$B$74)),1)=".")),""),"")</f>
        <v/>
      </c>
      <c r="P11" s="82" t="str" cm="1">
        <f t="array" aca="1" ref="P11" ca="1">IFERROR(IF(MOD(COLUMN(),2)=0,SUMPRODUCT(--(RIGHT(OFFSET($B$69,1,COLUMN()-2,COUNTA($B$70:$B$74)),1)=".")),""),"")</f>
        <v/>
      </c>
      <c r="Q11" s="82" t="str" cm="1">
        <f t="array" aca="1" ref="Q11" ca="1">IFERROR(IF(MOD(COLUMN(),2)=0,SUMPRODUCT(--(RIGHT(OFFSET($B$69,1,COLUMN()-2,COUNTA($B$70:$B$74)),1)=".")),""),"")</f>
        <v/>
      </c>
      <c r="R11" s="82" t="str" cm="1">
        <f t="array" aca="1" ref="R11" ca="1">IFERROR(IF(MOD(COLUMN(),2)=0,SUMPRODUCT(--(RIGHT(OFFSET($B$69,1,COLUMN()-2,COUNTA($B$70:$B$74)),1)=".")),""),"")</f>
        <v/>
      </c>
      <c r="S11" s="82" t="str" cm="1">
        <f t="array" aca="1" ref="S11" ca="1">IFERROR(IF(MOD(COLUMN(),2)=0,SUMPRODUCT(--(RIGHT(OFFSET($B$69,1,COLUMN()-2,COUNTA($B$70:$B$74)),1)=".")),""),"")</f>
        <v/>
      </c>
      <c r="T11" s="82" t="str" cm="1">
        <f t="array" aca="1" ref="T11" ca="1">IFERROR(IF(MOD(COLUMN(),2)=0,SUMPRODUCT(--(RIGHT(OFFSET($B$69,1,COLUMN()-2,COUNTA($B$70:$B$74)),1)=".")),""),"")</f>
        <v/>
      </c>
      <c r="U11" s="82" t="str" cm="1">
        <f t="array" aca="1" ref="U11" ca="1">IFERROR(IF(MOD(COLUMN(),2)=0,SUMPRODUCT(--(RIGHT(OFFSET($B$69,1,COLUMN()-2,COUNTA($B$70:$B$74)),1)=".")),""),"")</f>
        <v/>
      </c>
      <c r="V11" s="82" t="str" cm="1">
        <f t="array" aca="1" ref="V11" ca="1">IFERROR(IF(MOD(COLUMN(),2)=0,SUMPRODUCT(--(RIGHT(OFFSET($B$69,1,COLUMN()-2,COUNTA($B$70:$B$74)),1)=".")),""),"")</f>
        <v/>
      </c>
      <c r="W11" s="82" t="str" cm="1">
        <f t="array" aca="1" ref="W11" ca="1">IFERROR(IF(MOD(COLUMN(),2)=0,SUMPRODUCT(--(RIGHT(OFFSET($B$69,1,COLUMN()-2,COUNTA($B$70:$B$74)),1)=".")),""),"")</f>
        <v/>
      </c>
      <c r="X11" s="82" t="str" cm="1">
        <f t="array" aca="1" ref="X11" ca="1">IFERROR(IF(MOD(COLUMN(),2)=0,SUMPRODUCT(--(RIGHT(OFFSET($B$69,1,COLUMN()-2,COUNTA($B$70:$B$74)),1)=".")),""),"")</f>
        <v/>
      </c>
      <c r="Y11" s="82" t="str" cm="1">
        <f t="array" aca="1" ref="Y11" ca="1">IFERROR(IF(MOD(COLUMN(),2)=0,SUMPRODUCT(--(RIGHT(OFFSET($B$69,1,COLUMN()-2,COUNTA($B$70:$B$74)),1)=".")),""),"")</f>
        <v/>
      </c>
      <c r="Z11" s="82" t="str" cm="1">
        <f t="array" aca="1" ref="Z11" ca="1">IFERROR(IF(MOD(COLUMN(),2)=0,SUMPRODUCT(--(RIGHT(OFFSET($B$69,1,COLUMN()-2,COUNTA($B$70:$B$74)),1)=".")),""),"")</f>
        <v/>
      </c>
      <c r="AA11" s="82" t="str" cm="1">
        <f t="array" aca="1" ref="AA11" ca="1">IFERROR(IF(MOD(COLUMN(),2)=0,SUMPRODUCT(--(RIGHT(OFFSET($B$69,1,COLUMN()-2,COUNTA($B$70:$B$74)),1)=".")),""),"")</f>
        <v/>
      </c>
      <c r="AB11" s="82" t="str" cm="1">
        <f t="array" aca="1" ref="AB11" ca="1">IFERROR(IF(MOD(COLUMN(),2)=0,SUMPRODUCT(--(RIGHT(OFFSET($B$69,1,COLUMN()-2,COUNTA($B$70:$B$74)),1)=".")),""),"")</f>
        <v/>
      </c>
      <c r="AC11" s="82" t="str" cm="1">
        <f t="array" aca="1" ref="AC11" ca="1">IFERROR(IF(MOD(COLUMN(),2)=0,SUMPRODUCT(--(RIGHT(OFFSET($B$69,1,COLUMN()-2,COUNTA($B$70:$B$74)),1)=".")),""),"")</f>
        <v/>
      </c>
      <c r="AD11" s="82" t="str" cm="1">
        <f t="array" aca="1" ref="AD11" ca="1">IFERROR(IF(MOD(COLUMN(),2)=0,SUMPRODUCT(--(RIGHT(OFFSET($B$69,1,COLUMN()-2,COUNTA($B$70:$B$74)),1)=".")),""),"")</f>
        <v/>
      </c>
      <c r="AE11" s="82" t="str" cm="1">
        <f t="array" aca="1" ref="AE11" ca="1">IFERROR(IF(MOD(COLUMN(),2)=0,SUMPRODUCT(--(RIGHT(OFFSET($B$69,1,COLUMN()-2,COUNTA($B$70:$B$74)),1)=".")),""),"")</f>
        <v/>
      </c>
      <c r="AF11" s="82" t="str" cm="1">
        <f t="array" aca="1" ref="AF11" ca="1">IFERROR(IF(MOD(COLUMN(),2)=0,SUMPRODUCT(--(RIGHT(OFFSET($B$69,1,COLUMN()-2,COUNTA($B$70:$B$74)),1)=".")),""),"")</f>
        <v/>
      </c>
      <c r="AG11" s="82" t="str" cm="1">
        <f t="array" aca="1" ref="AG11" ca="1">IFERROR(IF(MOD(COLUMN(),2)=0,SUMPRODUCT(--(RIGHT(OFFSET($B$69,1,COLUMN()-2,COUNTA($B$70:$B$74)),1)=".")),""),"")</f>
        <v/>
      </c>
      <c r="AH11" s="82" t="str" cm="1">
        <f t="array" aca="1" ref="AH11" ca="1">IFERROR(IF(MOD(COLUMN(),2)=0,SUMPRODUCT(--(RIGHT(OFFSET($B$69,1,COLUMN()-2,COUNTA($B$70:$B$74)),1)=".")),""),"")</f>
        <v/>
      </c>
      <c r="AI11" s="82" t="str" cm="1">
        <f t="array" aca="1" ref="AI11" ca="1">IFERROR(IF(MOD(COLUMN(),2)=0,SUMPRODUCT(--(RIGHT(OFFSET($B$69,1,COLUMN()-2,COUNTA($B$70:$B$74)),1)=".")),""),"")</f>
        <v/>
      </c>
      <c r="AJ11" s="82" t="str" cm="1">
        <f t="array" aca="1" ref="AJ11" ca="1">IFERROR(IF(MOD(COLUMN(),2)=0,SUMPRODUCT(--(RIGHT(OFFSET($B$69,1,COLUMN()-2,COUNTA($B$70:$B$74)),1)=".")),""),"")</f>
        <v/>
      </c>
      <c r="AK11" s="82" t="str" cm="1">
        <f t="array" aca="1" ref="AK11" ca="1">IFERROR(IF(MOD(COLUMN(),2)=0,SUMPRODUCT(--(RIGHT(OFFSET($B$69,1,COLUMN()-2,COUNTA($B$70:$B$74)),1)=".")),""),"")</f>
        <v/>
      </c>
      <c r="AL11" s="82" t="str" cm="1">
        <f t="array" aca="1" ref="AL11" ca="1">IFERROR(IF(MOD(COLUMN(),2)=0,SUMPRODUCT(--(RIGHT(OFFSET($B$69,1,COLUMN()-2,COUNTA($B$70:$B$74)),1)=".")),""),"")</f>
        <v/>
      </c>
      <c r="AM11" s="82" t="str" cm="1">
        <f t="array" aca="1" ref="AM11" ca="1">IFERROR(IF(MOD(COLUMN(),2)=0,SUMPRODUCT(--(RIGHT(OFFSET($B$69,1,COLUMN()-2,COUNTA($B$70:$B$74)),1)=".")),""),"")</f>
        <v/>
      </c>
      <c r="AN11" s="82" t="str" cm="1">
        <f t="array" aca="1" ref="AN11" ca="1">IFERROR(IF(MOD(COLUMN(),2)=0,SUMPRODUCT(--(RIGHT(OFFSET($B$69,1,COLUMN()-2,COUNTA($B$70:$B$74)),1)=".")),""),"")</f>
        <v/>
      </c>
      <c r="AO11" s="82" t="str" cm="1">
        <f t="array" aca="1" ref="AO11" ca="1">IFERROR(IF(MOD(COLUMN(),2)=0,SUMPRODUCT(--(RIGHT(OFFSET($B$69,1,COLUMN()-2,COUNTA($B$70:$B$74)),1)=".")),""),"")</f>
        <v/>
      </c>
      <c r="AP11" s="82" t="str" cm="1">
        <f t="array" aca="1" ref="AP11" ca="1">IFERROR(IF(MOD(COLUMN(),2)=0,SUMPRODUCT(--(RIGHT(OFFSET($B$69,1,COLUMN()-2,COUNTA($B$70:$B$74)),1)=".")),""),"")</f>
        <v/>
      </c>
      <c r="AQ11" s="82" t="str" cm="1">
        <f t="array" aca="1" ref="AQ11" ca="1">IFERROR(IF(MOD(COLUMN(),2)=0,SUMPRODUCT(--(RIGHT(OFFSET($B$69,1,COLUMN()-2,COUNTA($B$70:$B$74)),1)=".")),""),"")</f>
        <v/>
      </c>
      <c r="AR11" s="82" t="str" cm="1">
        <f t="array" aca="1" ref="AR11" ca="1">IFERROR(IF(MOD(COLUMN(),2)=0,SUMPRODUCT(--(RIGHT(OFFSET($B$69,1,COLUMN()-2,COUNTA($B$70:$B$74)),1)=".")),""),"")</f>
        <v/>
      </c>
      <c r="AS11" s="82" t="str" cm="1">
        <f t="array" aca="1" ref="AS11" ca="1">IFERROR(IF(MOD(COLUMN(),2)=0,SUMPRODUCT(--(RIGHT(OFFSET($B$69,1,COLUMN()-2,COUNTA($B$70:$B$74)),1)=".")),""),"")</f>
        <v/>
      </c>
      <c r="AT11" s="82" t="str" cm="1">
        <f t="array" aca="1" ref="AT11" ca="1">IFERROR(IF(MOD(COLUMN(),2)=0,SUMPRODUCT(--(RIGHT(OFFSET($B$69,1,COLUMN()-2,COUNTA($B$70:$B$74)),1)=".")),""),"")</f>
        <v/>
      </c>
      <c r="AU11" s="82" t="str" cm="1">
        <f t="array" aca="1" ref="AU11" ca="1">IFERROR(IF(MOD(COLUMN(),2)=0,SUMPRODUCT(--(RIGHT(OFFSET($B$69,1,COLUMN()-2,COUNTA($B$70:$B$74)),1)=".")),""),"")</f>
        <v/>
      </c>
      <c r="AV11" s="82" t="str" cm="1">
        <f t="array" aca="1" ref="AV11" ca="1">IFERROR(IF(MOD(COLUMN(),2)=0,SUMPRODUCT(--(RIGHT(OFFSET($B$69,1,COLUMN()-2,COUNTA($B$70:$B$74)),1)=".")),""),"")</f>
        <v/>
      </c>
      <c r="AW11" s="82" t="str" cm="1">
        <f t="array" aca="1" ref="AW11" ca="1">IFERROR(IF(MOD(COLUMN(),2)=0,SUMPRODUCT(--(RIGHT(OFFSET($B$69,1,COLUMN()-2,COUNTA($B$70:$B$74)),1)=".")),""),"")</f>
        <v/>
      </c>
      <c r="AX11" s="82" t="str" cm="1">
        <f t="array" aca="1" ref="AX11" ca="1">IFERROR(IF(MOD(COLUMN(),2)=0,SUMPRODUCT(--(RIGHT(OFFSET($B$69,1,COLUMN()-2,COUNTA($B$70:$B$74)),1)=".")),""),"")</f>
        <v/>
      </c>
      <c r="AY11" s="82" t="str" cm="1">
        <f t="array" aca="1" ref="AY11" ca="1">IFERROR(IF(MOD(COLUMN(),2)=0,SUMPRODUCT(--(RIGHT(OFFSET($B$69,1,COLUMN()-2,COUNTA($B$70:$B$74)),1)=".")),""),"")</f>
        <v/>
      </c>
      <c r="AZ11" s="82" t="str" cm="1">
        <f t="array" aca="1" ref="AZ11" ca="1">IFERROR(IF(MOD(COLUMN(),2)=0,SUMPRODUCT(--(RIGHT(OFFSET($B$69,1,COLUMN()-2,COUNTA($B$70:$B$74)),1)=".")),""),"")</f>
        <v/>
      </c>
      <c r="BA11" s="82" t="str" cm="1">
        <f t="array" aca="1" ref="BA11" ca="1">IFERROR(IF(MOD(COLUMN(),2)=0,SUMPRODUCT(--(RIGHT(OFFSET($B$69,1,COLUMN()-2,COUNTA($B$70:$B$74)),1)=".")),""),"")</f>
        <v/>
      </c>
      <c r="BB11" s="82" t="str" cm="1">
        <f t="array" aca="1" ref="BB11" ca="1">IFERROR(IF(MOD(COLUMN(),2)=0,SUMPRODUCT(--(RIGHT(OFFSET($B$69,1,COLUMN()-2,COUNTA($B$70:$B$74)),1)=".")),""),"")</f>
        <v/>
      </c>
      <c r="BC11" s="82" t="str" cm="1">
        <f t="array" aca="1" ref="BC11" ca="1">IFERROR(IF(MOD(COLUMN(),2)=0,SUMPRODUCT(--(RIGHT(OFFSET($B$69,1,COLUMN()-2,COUNTA($B$70:$B$74)),1)=".")),""),"")</f>
        <v/>
      </c>
      <c r="BD11" s="82" t="str" cm="1">
        <f t="array" aca="1" ref="BD11" ca="1">IFERROR(IF(MOD(COLUMN(),2)=0,SUMPRODUCT(--(RIGHT(OFFSET($B$69,1,COLUMN()-2,COUNTA($B$70:$B$74)),1)=".")),""),"")</f>
        <v/>
      </c>
      <c r="BE11" s="82" t="str" cm="1">
        <f t="array" aca="1" ref="BE11" ca="1">IFERROR(IF(MOD(COLUMN(),2)=0,SUMPRODUCT(--(RIGHT(OFFSET($B$69,1,COLUMN()-2,COUNTA($B$70:$B$74)),1)=".")),""),"")</f>
        <v/>
      </c>
      <c r="BF11" s="82" t="str" cm="1">
        <f t="array" aca="1" ref="BF11" ca="1">IFERROR(IF(MOD(COLUMN(),2)=0,SUMPRODUCT(--(RIGHT(OFFSET($B$69,1,COLUMN()-2,COUNTA($B$70:$B$74)),1)=".")),""),"")</f>
        <v/>
      </c>
      <c r="BG11" s="82" t="str" cm="1">
        <f t="array" aca="1" ref="BG11" ca="1">IFERROR(IF(MOD(COLUMN(),2)=0,SUMPRODUCT(--(RIGHT(OFFSET($B$69,1,COLUMN()-2,COUNTA($B$70:$B$74)),1)=".")),""),"")</f>
        <v/>
      </c>
      <c r="BH11" s="82" t="str" cm="1">
        <f t="array" aca="1" ref="BH11" ca="1">IFERROR(IF(MOD(COLUMN(),2)=0,SUMPRODUCT(--(RIGHT(OFFSET($B$69,1,COLUMN()-2,COUNTA($B$70:$B$74)),1)=".")),""),"")</f>
        <v/>
      </c>
      <c r="BI11" s="82" t="str" cm="1">
        <f t="array" aca="1" ref="BI11" ca="1">IFERROR(IF(MOD(COLUMN(),2)=0,SUMPRODUCT(--(RIGHT(OFFSET($B$69,1,COLUMN()-2,COUNTA($B$70:$B$74)),1)=".")),""),"")</f>
        <v/>
      </c>
      <c r="BJ11" s="82" t="str" cm="1">
        <f t="array" aca="1" ref="BJ11" ca="1">IFERROR(IF(MOD(COLUMN(),2)=0,SUMPRODUCT(--(RIGHT(OFFSET($B$69,1,COLUMN()-2,COUNTA($B$70:$B$74)),1)=".")),""),"")</f>
        <v/>
      </c>
      <c r="BK11" s="82" t="str" cm="1">
        <f t="array" aca="1" ref="BK11" ca="1">IFERROR(IF(MOD(COLUMN(),2)=0,SUMPRODUCT(--(RIGHT(OFFSET($B$69,1,COLUMN()-2,COUNTA($B$70:$B$74)),1)=".")),""),"")</f>
        <v/>
      </c>
    </row>
    <row r="12" spans="2:305" ht="12" hidden="1" customHeight="1" outlineLevel="1" x14ac:dyDescent="0.2">
      <c r="B12" s="49"/>
      <c r="C12" s="48" t="s">
        <v>5</v>
      </c>
      <c r="D12" s="89" cm="1">
        <f t="array" aca="1" ref="D12" ca="1">IF(MOD(COLUMN(),2)=0,SUMPRODUCT(--(RIGHT(OFFSET($B$79,1,COLUMN()-2,COUNTA($B$80:$B$99)),1)="."))+SUMPRODUCT(--(RIGHT(OFFSET($B$79,1,COLUMN()-2,COUNTA($B$80:$B$99)),1)="p")),"")</f>
        <v>0</v>
      </c>
      <c r="E12" s="89" t="str" cm="1">
        <f t="array" aca="1" ref="E12" ca="1">IF(MOD(COLUMN(),2)=0,SUMPRODUCT(--(RIGHT(OFFSET($B$79,1,COLUMN()-2,COUNTA($B$80:$B$99)),1)="."))+SUMPRODUCT(--(RIGHT(OFFSET($B$79,1,COLUMN()-2,COUNTA($B$80:$B$99)),1)="p")),"")</f>
        <v/>
      </c>
      <c r="F12" s="89" cm="1">
        <f t="array" aca="1" ref="F12" ca="1">IF(MOD(COLUMN(),2)=0,SUMPRODUCT(--(RIGHT(OFFSET($B$79,1,COLUMN()-2,COUNTA($B$80:$B$99)),1)="."))+SUMPRODUCT(--(RIGHT(OFFSET($B$79,1,COLUMN()-2,COUNTA($B$80:$B$99)),1)="p")),"")</f>
        <v>0</v>
      </c>
      <c r="G12" s="89" t="str" cm="1">
        <f t="array" aca="1" ref="G12" ca="1">IF(MOD(COLUMN(),2)=0,SUMPRODUCT(--(RIGHT(OFFSET($B$79,1,COLUMN()-2,COUNTA($B$80:$B$99)),1)="."))+SUMPRODUCT(--(RIGHT(OFFSET($B$79,1,COLUMN()-2,COUNTA($B$80:$B$99)),1)="p")),"")</f>
        <v/>
      </c>
      <c r="H12" s="89" cm="1">
        <f t="array" aca="1" ref="H12" ca="1">IF(MOD(COLUMN(),2)=0,SUMPRODUCT(--(RIGHT(OFFSET($B$79,1,COLUMN()-2,COUNTA($B$80:$B$99)),1)="."))+SUMPRODUCT(--(RIGHT(OFFSET($B$79,1,COLUMN()-2,COUNTA($B$80:$B$99)),1)="p")),"")</f>
        <v>2</v>
      </c>
      <c r="I12" s="89" t="str" cm="1">
        <f t="array" aca="1" ref="I12" ca="1">IF(MOD(COLUMN(),2)=0,SUMPRODUCT(--(RIGHT(OFFSET($B$79,1,COLUMN()-2,COUNTA($B$80:$B$99)),1)="."))+SUMPRODUCT(--(RIGHT(OFFSET($B$79,1,COLUMN()-2,COUNTA($B$80:$B$99)),1)="p")),"")</f>
        <v/>
      </c>
      <c r="J12" s="89" cm="1">
        <f t="array" aca="1" ref="J12" ca="1">IF(MOD(COLUMN(),2)=0,SUMPRODUCT(--(RIGHT(OFFSET($B$79,1,COLUMN()-2,COUNTA($B$80:$B$99)),1)="."))+SUMPRODUCT(--(RIGHT(OFFSET($B$79,1,COLUMN()-2,COUNTA($B$80:$B$99)),1)="p")),"")</f>
        <v>2</v>
      </c>
      <c r="K12" s="89" t="str" cm="1">
        <f t="array" aca="1" ref="K12" ca="1">IF(MOD(COLUMN(),2)=0,SUMPRODUCT(--(RIGHT(OFFSET($B$79,1,COLUMN()-2,COUNTA($B$80:$B$99)),1)="."))+SUMPRODUCT(--(RIGHT(OFFSET($B$79,1,COLUMN()-2,COUNTA($B$80:$B$99)),1)="p")),"")</f>
        <v/>
      </c>
      <c r="L12" s="89" cm="1">
        <f t="array" aca="1" ref="L12" ca="1">IF(MOD(COLUMN(),2)=0,SUMPRODUCT(--(RIGHT(OFFSET($B$79,1,COLUMN()-2,COUNTA($B$80:$B$99)),1)="."))+SUMPRODUCT(--(RIGHT(OFFSET($B$79,1,COLUMN()-2,COUNTA($B$80:$B$99)),1)="p")),"")</f>
        <v>3</v>
      </c>
      <c r="M12" s="89" t="str" cm="1">
        <f t="array" aca="1" ref="M12" ca="1">IF(MOD(COLUMN(),2)=0,SUMPRODUCT(--(RIGHT(OFFSET($B$79,1,COLUMN()-2,COUNTA($B$80:$B$99)),1)="."))+SUMPRODUCT(--(RIGHT(OFFSET($B$79,1,COLUMN()-2,COUNTA($B$80:$B$99)),1)="p")),"")</f>
        <v/>
      </c>
      <c r="N12" s="89" cm="1">
        <f t="array" aca="1" ref="N12" ca="1">IF(MOD(COLUMN(),2)=0,SUMPRODUCT(--(RIGHT(OFFSET($B$79,1,COLUMN()-2,COUNTA($B$80:$B$99)),1)="."))+SUMPRODUCT(--(RIGHT(OFFSET($B$79,1,COLUMN()-2,COUNTA($B$80:$B$99)),1)="p")),"")</f>
        <v>2</v>
      </c>
      <c r="O12" s="89" t="str" cm="1">
        <f t="array" aca="1" ref="O12" ca="1">IF(MOD(COLUMN(),2)=0,SUMPRODUCT(--(RIGHT(OFFSET($B$79,1,COLUMN()-2,COUNTA($B$80:$B$99)),1)="."))+SUMPRODUCT(--(RIGHT(OFFSET($B$79,1,COLUMN()-2,COUNTA($B$80:$B$99)),1)="p")),"")</f>
        <v/>
      </c>
      <c r="P12" s="89" cm="1">
        <f t="array" aca="1" ref="P12" ca="1">IF(MOD(COLUMN(),2)=0,SUMPRODUCT(--(RIGHT(OFFSET($B$79,1,COLUMN()-2,COUNTA($B$80:$B$99)),1)="."))+SUMPRODUCT(--(RIGHT(OFFSET($B$79,1,COLUMN()-2,COUNTA($B$80:$B$99)),1)="p")),"")</f>
        <v>2</v>
      </c>
      <c r="Q12" s="89" t="str" cm="1">
        <f t="array" aca="1" ref="Q12" ca="1">IF(MOD(COLUMN(),2)=0,SUMPRODUCT(--(RIGHT(OFFSET($B$79,1,COLUMN()-2,COUNTA($B$80:$B$99)),1)="."))+SUMPRODUCT(--(RIGHT(OFFSET($B$79,1,COLUMN()-2,COUNTA($B$80:$B$99)),1)="p")),"")</f>
        <v/>
      </c>
      <c r="R12" s="89" cm="1">
        <f t="array" aca="1" ref="R12" ca="1">IF(MOD(COLUMN(),2)=0,SUMPRODUCT(--(RIGHT(OFFSET($B$79,1,COLUMN()-2,COUNTA($B$80:$B$99)),1)="."))+SUMPRODUCT(--(RIGHT(OFFSET($B$79,1,COLUMN()-2,COUNTA($B$80:$B$99)),1)="p")),"")</f>
        <v>0</v>
      </c>
      <c r="S12" s="89" t="str" cm="1">
        <f t="array" aca="1" ref="S12" ca="1">IF(MOD(COLUMN(),2)=0,SUMPRODUCT(--(RIGHT(OFFSET($B$79,1,COLUMN()-2,COUNTA($B$80:$B$99)),1)="."))+SUMPRODUCT(--(RIGHT(OFFSET($B$79,1,COLUMN()-2,COUNTA($B$80:$B$99)),1)="p")),"")</f>
        <v/>
      </c>
      <c r="T12" s="89" cm="1">
        <f t="array" aca="1" ref="T12" ca="1">IF(MOD(COLUMN(),2)=0,SUMPRODUCT(--(RIGHT(OFFSET($B$79,1,COLUMN()-2,COUNTA($B$80:$B$99)),1)="."))+SUMPRODUCT(--(RIGHT(OFFSET($B$79,1,COLUMN()-2,COUNTA($B$80:$B$99)),1)="p")),"")</f>
        <v>0</v>
      </c>
      <c r="U12" s="89" t="str" cm="1">
        <f t="array" aca="1" ref="U12" ca="1">IF(MOD(COLUMN(),2)=0,SUMPRODUCT(--(RIGHT(OFFSET($B$79,1,COLUMN()-2,COUNTA($B$80:$B$99)),1)="."))+SUMPRODUCT(--(RIGHT(OFFSET($B$79,1,COLUMN()-2,COUNTA($B$80:$B$99)),1)="p")),"")</f>
        <v/>
      </c>
      <c r="V12" s="89" cm="1">
        <f t="array" aca="1" ref="V12" ca="1">IF(MOD(COLUMN(),2)=0,SUMPRODUCT(--(RIGHT(OFFSET($B$79,1,COLUMN()-2,COUNTA($B$80:$B$99)),1)="."))+SUMPRODUCT(--(RIGHT(OFFSET($B$79,1,COLUMN()-2,COUNTA($B$80:$B$99)),1)="p")),"")</f>
        <v>2</v>
      </c>
      <c r="W12" s="89" t="str" cm="1">
        <f t="array" aca="1" ref="W12" ca="1">IF(MOD(COLUMN(),2)=0,SUMPRODUCT(--(RIGHT(OFFSET($B$79,1,COLUMN()-2,COUNTA($B$80:$B$99)),1)="."))+SUMPRODUCT(--(RIGHT(OFFSET($B$79,1,COLUMN()-2,COUNTA($B$80:$B$99)),1)="p")),"")</f>
        <v/>
      </c>
      <c r="X12" s="89" cm="1">
        <f t="array" aca="1" ref="X12" ca="1">IF(MOD(COLUMN(),2)=0,SUMPRODUCT(--(RIGHT(OFFSET($B$79,1,COLUMN()-2,COUNTA($B$80:$B$99)),1)="."))+SUMPRODUCT(--(RIGHT(OFFSET($B$79,1,COLUMN()-2,COUNTA($B$80:$B$99)),1)="p")),"")</f>
        <v>0</v>
      </c>
      <c r="Y12" s="89" t="str" cm="1">
        <f t="array" aca="1" ref="Y12" ca="1">IF(MOD(COLUMN(),2)=0,SUMPRODUCT(--(RIGHT(OFFSET($B$79,1,COLUMN()-2,COUNTA($B$80:$B$99)),1)="."))+SUMPRODUCT(--(RIGHT(OFFSET($B$79,1,COLUMN()-2,COUNTA($B$80:$B$99)),1)="p")),"")</f>
        <v/>
      </c>
      <c r="Z12" s="89" cm="1">
        <f t="array" aca="1" ref="Z12" ca="1">IF(MOD(COLUMN(),2)=0,SUMPRODUCT(--(RIGHT(OFFSET($B$79,1,COLUMN()-2,COUNTA($B$80:$B$99)),1)="."))+SUMPRODUCT(--(RIGHT(OFFSET($B$79,1,COLUMN()-2,COUNTA($B$80:$B$99)),1)="p")),"")</f>
        <v>3</v>
      </c>
      <c r="AA12" s="89" t="str" cm="1">
        <f t="array" aca="1" ref="AA12" ca="1">IF(MOD(COLUMN(),2)=0,SUMPRODUCT(--(RIGHT(OFFSET($B$79,1,COLUMN()-2,COUNTA($B$80:$B$99)),1)="."))+SUMPRODUCT(--(RIGHT(OFFSET($B$79,1,COLUMN()-2,COUNTA($B$80:$B$99)),1)="p")),"")</f>
        <v/>
      </c>
      <c r="AB12" s="89" cm="1">
        <f t="array" aca="1" ref="AB12" ca="1">IF(MOD(COLUMN(),2)=0,SUMPRODUCT(--(RIGHT(OFFSET($B$79,1,COLUMN()-2,COUNTA($B$80:$B$99)),1)="."))+SUMPRODUCT(--(RIGHT(OFFSET($B$79,1,COLUMN()-2,COUNTA($B$80:$B$99)),1)="p")),"")</f>
        <v>2</v>
      </c>
      <c r="AC12" s="89" t="str" cm="1">
        <f t="array" aca="1" ref="AC12" ca="1">IF(MOD(COLUMN(),2)=0,SUMPRODUCT(--(RIGHT(OFFSET($B$79,1,COLUMN()-2,COUNTA($B$80:$B$99)),1)="."))+SUMPRODUCT(--(RIGHT(OFFSET($B$79,1,COLUMN()-2,COUNTA($B$80:$B$99)),1)="p")),"")</f>
        <v/>
      </c>
      <c r="AD12" s="89" cm="1">
        <f t="array" aca="1" ref="AD12" ca="1">IF(MOD(COLUMN(),2)=0,SUMPRODUCT(--(RIGHT(OFFSET($B$79,1,COLUMN()-2,COUNTA($B$80:$B$99)),1)="."))+SUMPRODUCT(--(RIGHT(OFFSET($B$79,1,COLUMN()-2,COUNTA($B$80:$B$99)),1)="p")),"")</f>
        <v>2</v>
      </c>
      <c r="AE12" s="89" t="str" cm="1">
        <f t="array" aca="1" ref="AE12" ca="1">IF(MOD(COLUMN(),2)=0,SUMPRODUCT(--(RIGHT(OFFSET($B$79,1,COLUMN()-2,COUNTA($B$80:$B$99)),1)="."))+SUMPRODUCT(--(RIGHT(OFFSET($B$79,1,COLUMN()-2,COUNTA($B$80:$B$99)),1)="p")),"")</f>
        <v/>
      </c>
      <c r="AF12" s="89" cm="1">
        <f t="array" aca="1" ref="AF12" ca="1">IF(MOD(COLUMN(),2)=0,SUMPRODUCT(--(RIGHT(OFFSET($B$79,1,COLUMN()-2,COUNTA($B$80:$B$99)),1)="."))+SUMPRODUCT(--(RIGHT(OFFSET($B$79,1,COLUMN()-2,COUNTA($B$80:$B$99)),1)="p")),"")</f>
        <v>0</v>
      </c>
      <c r="AG12" s="89" t="str" cm="1">
        <f t="array" aca="1" ref="AG12" ca="1">IF(MOD(COLUMN(),2)=0,SUMPRODUCT(--(RIGHT(OFFSET($B$79,1,COLUMN()-2,COUNTA($B$80:$B$99)),1)="."))+SUMPRODUCT(--(RIGHT(OFFSET($B$79,1,COLUMN()-2,COUNTA($B$80:$B$99)),1)="p")),"")</f>
        <v/>
      </c>
      <c r="AH12" s="89" cm="1">
        <f t="array" aca="1" ref="AH12" ca="1">IF(MOD(COLUMN(),2)=0,SUMPRODUCT(--(RIGHT(OFFSET($B$79,1,COLUMN()-2,COUNTA($B$80:$B$99)),1)="."))+SUMPRODUCT(--(RIGHT(OFFSET($B$79,1,COLUMN()-2,COUNTA($B$80:$B$99)),1)="p")),"")</f>
        <v>0</v>
      </c>
      <c r="AI12" s="89" t="str" cm="1">
        <f t="array" aca="1" ref="AI12" ca="1">IF(MOD(COLUMN(),2)=0,SUMPRODUCT(--(RIGHT(OFFSET($B$79,1,COLUMN()-2,COUNTA($B$80:$B$99)),1)="."))+SUMPRODUCT(--(RIGHT(OFFSET($B$79,1,COLUMN()-2,COUNTA($B$80:$B$99)),1)="p")),"")</f>
        <v/>
      </c>
      <c r="AJ12" s="89" cm="1">
        <f t="array" aca="1" ref="AJ12" ca="1">IF(MOD(COLUMN(),2)=0,SUMPRODUCT(--(RIGHT(OFFSET($B$79,1,COLUMN()-2,COUNTA($B$80:$B$99)),1)="."))+SUMPRODUCT(--(RIGHT(OFFSET($B$79,1,COLUMN()-2,COUNTA($B$80:$B$99)),1)="p")),"")</f>
        <v>2</v>
      </c>
      <c r="AK12" s="89" t="str" cm="1">
        <f t="array" aca="1" ref="AK12" ca="1">IF(MOD(COLUMN(),2)=0,SUMPRODUCT(--(RIGHT(OFFSET($B$79,1,COLUMN()-2,COUNTA($B$80:$B$99)),1)="."))+SUMPRODUCT(--(RIGHT(OFFSET($B$79,1,COLUMN()-2,COUNTA($B$80:$B$99)),1)="p")),"")</f>
        <v/>
      </c>
      <c r="AL12" s="89" cm="1">
        <f t="array" aca="1" ref="AL12" ca="1">IF(MOD(COLUMN(),2)=0,SUMPRODUCT(--(RIGHT(OFFSET($B$79,1,COLUMN()-2,COUNTA($B$80:$B$99)),1)="."))+SUMPRODUCT(--(RIGHT(OFFSET($B$79,1,COLUMN()-2,COUNTA($B$80:$B$99)),1)="p")),"")</f>
        <v>2</v>
      </c>
      <c r="AM12" s="89" t="str" cm="1">
        <f t="array" aca="1" ref="AM12" ca="1">IF(MOD(COLUMN(),2)=0,SUMPRODUCT(--(RIGHT(OFFSET($B$79,1,COLUMN()-2,COUNTA($B$80:$B$99)),1)="."))+SUMPRODUCT(--(RIGHT(OFFSET($B$79,1,COLUMN()-2,COUNTA($B$80:$B$99)),1)="p")),"")</f>
        <v/>
      </c>
      <c r="AN12" s="89" cm="1">
        <f t="array" aca="1" ref="AN12" ca="1">IF(MOD(COLUMN(),2)=0,SUMPRODUCT(--(RIGHT(OFFSET($B$79,1,COLUMN()-2,COUNTA($B$80:$B$99)),1)="."))+SUMPRODUCT(--(RIGHT(OFFSET($B$79,1,COLUMN()-2,COUNTA($B$80:$B$99)),1)="p")),"")</f>
        <v>3</v>
      </c>
      <c r="AO12" s="89" t="str" cm="1">
        <f t="array" aca="1" ref="AO12" ca="1">IF(MOD(COLUMN(),2)=0,SUMPRODUCT(--(RIGHT(OFFSET($B$79,1,COLUMN()-2,COUNTA($B$80:$B$99)),1)="."))+SUMPRODUCT(--(RIGHT(OFFSET($B$79,1,COLUMN()-2,COUNTA($B$80:$B$99)),1)="p")),"")</f>
        <v/>
      </c>
      <c r="AP12" s="89" cm="1">
        <f t="array" aca="1" ref="AP12" ca="1">IF(MOD(COLUMN(),2)=0,SUMPRODUCT(--(RIGHT(OFFSET($B$79,1,COLUMN()-2,COUNTA($B$80:$B$99)),1)="."))+SUMPRODUCT(--(RIGHT(OFFSET($B$79,1,COLUMN()-2,COUNTA($B$80:$B$99)),1)="p")),"")</f>
        <v>2</v>
      </c>
      <c r="AQ12" s="89" t="str" cm="1">
        <f t="array" aca="1" ref="AQ12" ca="1">IF(MOD(COLUMN(),2)=0,SUMPRODUCT(--(RIGHT(OFFSET($B$79,1,COLUMN()-2,COUNTA($B$80:$B$99)),1)="."))+SUMPRODUCT(--(RIGHT(OFFSET($B$79,1,COLUMN()-2,COUNTA($B$80:$B$99)),1)="p")),"")</f>
        <v/>
      </c>
      <c r="AR12" s="89" cm="1">
        <f t="array" aca="1" ref="AR12" ca="1">IF(MOD(COLUMN(),2)=0,SUMPRODUCT(--(RIGHT(OFFSET($B$79,1,COLUMN()-2,COUNTA($B$80:$B$99)),1)="."))+SUMPRODUCT(--(RIGHT(OFFSET($B$79,1,COLUMN()-2,COUNTA($B$80:$B$99)),1)="p")),"")</f>
        <v>2</v>
      </c>
      <c r="AS12" s="89" t="str" cm="1">
        <f t="array" aca="1" ref="AS12" ca="1">IF(MOD(COLUMN(),2)=0,SUMPRODUCT(--(RIGHT(OFFSET($B$79,1,COLUMN()-2,COUNTA($B$80:$B$99)),1)="."))+SUMPRODUCT(--(RIGHT(OFFSET($B$79,1,COLUMN()-2,COUNTA($B$80:$B$99)),1)="p")),"")</f>
        <v/>
      </c>
      <c r="AT12" s="89" cm="1">
        <f t="array" aca="1" ref="AT12" ca="1">IF(MOD(COLUMN(),2)=0,SUMPRODUCT(--(RIGHT(OFFSET($B$79,1,COLUMN()-2,COUNTA($B$80:$B$99)),1)="."))+SUMPRODUCT(--(RIGHT(OFFSET($B$79,1,COLUMN()-2,COUNTA($B$80:$B$99)),1)="p")),"")</f>
        <v>0</v>
      </c>
      <c r="AU12" s="89" t="str" cm="1">
        <f t="array" aca="1" ref="AU12" ca="1">IF(MOD(COLUMN(),2)=0,SUMPRODUCT(--(RIGHT(OFFSET($B$79,1,COLUMN()-2,COUNTA($B$80:$B$99)),1)="."))+SUMPRODUCT(--(RIGHT(OFFSET($B$79,1,COLUMN()-2,COUNTA($B$80:$B$99)),1)="p")),"")</f>
        <v/>
      </c>
      <c r="AV12" s="89" cm="1">
        <f t="array" aca="1" ref="AV12" ca="1">IF(MOD(COLUMN(),2)=0,SUMPRODUCT(--(RIGHT(OFFSET($B$79,1,COLUMN()-2,COUNTA($B$80:$B$99)),1)="."))+SUMPRODUCT(--(RIGHT(OFFSET($B$79,1,COLUMN()-2,COUNTA($B$80:$B$99)),1)="p")),"")</f>
        <v>0</v>
      </c>
      <c r="AW12" s="89" t="str" cm="1">
        <f t="array" aca="1" ref="AW12" ca="1">IF(MOD(COLUMN(),2)=0,SUMPRODUCT(--(RIGHT(OFFSET($B$79,1,COLUMN()-2,COUNTA($B$80:$B$99)),1)="."))+SUMPRODUCT(--(RIGHT(OFFSET($B$79,1,COLUMN()-2,COUNTA($B$80:$B$99)),1)="p")),"")</f>
        <v/>
      </c>
      <c r="AX12" s="89" cm="1">
        <f t="array" aca="1" ref="AX12" ca="1">IF(MOD(COLUMN(),2)=0,SUMPRODUCT(--(RIGHT(OFFSET($B$79,1,COLUMN()-2,COUNTA($B$80:$B$99)),1)="."))+SUMPRODUCT(--(RIGHT(OFFSET($B$79,1,COLUMN()-2,COUNTA($B$80:$B$99)),1)="p")),"")</f>
        <v>2</v>
      </c>
      <c r="AY12" s="89" t="str" cm="1">
        <f t="array" aca="1" ref="AY12" ca="1">IF(MOD(COLUMN(),2)=0,SUMPRODUCT(--(RIGHT(OFFSET($B$79,1,COLUMN()-2,COUNTA($B$80:$B$99)),1)="."))+SUMPRODUCT(--(RIGHT(OFFSET($B$79,1,COLUMN()-2,COUNTA($B$80:$B$99)),1)="p")),"")</f>
        <v/>
      </c>
      <c r="AZ12" s="89" cm="1">
        <f t="array" aca="1" ref="AZ12" ca="1">IF(MOD(COLUMN(),2)=0,SUMPRODUCT(--(RIGHT(OFFSET($B$79,1,COLUMN()-2,COUNTA($B$80:$B$99)),1)="."))+SUMPRODUCT(--(RIGHT(OFFSET($B$79,1,COLUMN()-2,COUNTA($B$80:$B$99)),1)="p")),"")</f>
        <v>3</v>
      </c>
      <c r="BA12" s="89" t="str" cm="1">
        <f t="array" aca="1" ref="BA12" ca="1">IF(MOD(COLUMN(),2)=0,SUMPRODUCT(--(RIGHT(OFFSET($B$79,1,COLUMN()-2,COUNTA($B$80:$B$99)),1)="."))+SUMPRODUCT(--(RIGHT(OFFSET($B$79,1,COLUMN()-2,COUNTA($B$80:$B$99)),1)="p")),"")</f>
        <v/>
      </c>
      <c r="BB12" s="89" cm="1">
        <f t="array" aca="1" ref="BB12" ca="1">IF(MOD(COLUMN(),2)=0,SUMPRODUCT(--(RIGHT(OFFSET($B$79,1,COLUMN()-2,COUNTA($B$80:$B$99)),1)="."))+SUMPRODUCT(--(RIGHT(OFFSET($B$79,1,COLUMN()-2,COUNTA($B$80:$B$99)),1)="p")),"")</f>
        <v>3</v>
      </c>
      <c r="BC12" s="89" t="str" cm="1">
        <f t="array" aca="1" ref="BC12" ca="1">IF(MOD(COLUMN(),2)=0,SUMPRODUCT(--(RIGHT(OFFSET($B$79,1,COLUMN()-2,COUNTA($B$80:$B$99)),1)="."))+SUMPRODUCT(--(RIGHT(OFFSET($B$79,1,COLUMN()-2,COUNTA($B$80:$B$99)),1)="p")),"")</f>
        <v/>
      </c>
      <c r="BD12" s="89" cm="1">
        <f t="array" aca="1" ref="BD12" ca="1">IF(MOD(COLUMN(),2)=0,SUMPRODUCT(--(RIGHT(OFFSET($B$79,1,COLUMN()-2,COUNTA($B$80:$B$99)),1)="."))+SUMPRODUCT(--(RIGHT(OFFSET($B$79,1,COLUMN()-2,COUNTA($B$80:$B$99)),1)="p")),"")</f>
        <v>2</v>
      </c>
      <c r="BE12" s="89" t="str" cm="1">
        <f t="array" aca="1" ref="BE12" ca="1">IF(MOD(COLUMN(),2)=0,SUMPRODUCT(--(RIGHT(OFFSET($B$79,1,COLUMN()-2,COUNTA($B$80:$B$99)),1)="."))+SUMPRODUCT(--(RIGHT(OFFSET($B$79,1,COLUMN()-2,COUNTA($B$80:$B$99)),1)="p")),"")</f>
        <v/>
      </c>
      <c r="BF12" s="89" cm="1">
        <f t="array" aca="1" ref="BF12" ca="1">IF(MOD(COLUMN(),2)=0,SUMPRODUCT(--(RIGHT(OFFSET($B$79,1,COLUMN()-2,COUNTA($B$80:$B$99)),1)="."))+SUMPRODUCT(--(RIGHT(OFFSET($B$79,1,COLUMN()-2,COUNTA($B$80:$B$99)),1)="p")),"")</f>
        <v>2</v>
      </c>
      <c r="BG12" s="89" t="str" cm="1">
        <f t="array" aca="1" ref="BG12" ca="1">IF(MOD(COLUMN(),2)=0,SUMPRODUCT(--(RIGHT(OFFSET($B$79,1,COLUMN()-2,COUNTA($B$80:$B$99)),1)="."))+SUMPRODUCT(--(RIGHT(OFFSET($B$79,1,COLUMN()-2,COUNTA($B$80:$B$99)),1)="p")),"")</f>
        <v/>
      </c>
      <c r="BH12" s="89" cm="1">
        <f t="array" aca="1" ref="BH12" ca="1">IF(MOD(COLUMN(),2)=0,SUMPRODUCT(--(RIGHT(OFFSET($B$79,1,COLUMN()-2,COUNTA($B$80:$B$99)),1)="."))+SUMPRODUCT(--(RIGHT(OFFSET($B$79,1,COLUMN()-2,COUNTA($B$80:$B$99)),1)="p")),"")</f>
        <v>0</v>
      </c>
      <c r="BI12" s="89" t="str" cm="1">
        <f t="array" aca="1" ref="BI12" ca="1">IF(MOD(COLUMN(),2)=0,SUMPRODUCT(--(RIGHT(OFFSET($B$79,1,COLUMN()-2,COUNTA($B$80:$B$99)),1)="."))+SUMPRODUCT(--(RIGHT(OFFSET($B$79,1,COLUMN()-2,COUNTA($B$80:$B$99)),1)="p")),"")</f>
        <v/>
      </c>
      <c r="BJ12" s="89" cm="1">
        <f t="array" aca="1" ref="BJ12" ca="1">IF(MOD(COLUMN(),2)=0,SUMPRODUCT(--(RIGHT(OFFSET($B$79,1,COLUMN()-2,COUNTA($B$80:$B$99)),1)="."))+SUMPRODUCT(--(RIGHT(OFFSET($B$79,1,COLUMN()-2,COUNTA($B$80:$B$99)),1)="p")),"")</f>
        <v>0</v>
      </c>
      <c r="BK12" s="89" t="str" cm="1">
        <f t="array" aca="1" ref="BK12" ca="1">IF(MOD(COLUMN(),2)=0,SUMPRODUCT(--(RIGHT(OFFSET($B$79,1,COLUMN()-2,COUNTA($B$80:$B$99)),1)="."))+SUMPRODUCT(--(RIGHT(OFFSET($B$79,1,COLUMN()-2,COUNTA($B$80:$B$99)),1)="p")),"")</f>
        <v/>
      </c>
    </row>
    <row r="13" spans="2:305" ht="12" hidden="1" customHeight="1" outlineLevel="1" x14ac:dyDescent="0.2">
      <c r="B13" s="49"/>
      <c r="C13" s="48" t="s">
        <v>6</v>
      </c>
      <c r="D13" s="82" cm="1">
        <f t="array" aca="1" ref="D13" ca="1">IF(MOD(COLUMN(),2)=0,SUMPRODUCT(--(RIGHT(OFFSET($B$18,1,COLUMN()-2,COUNTA($B$19:$B$69)),1)=".")),"")</f>
        <v>0</v>
      </c>
      <c r="E13" s="82" t="str" cm="1">
        <f t="array" aca="1" ref="E13" ca="1">IF(MOD(COLUMN(),2)=0,SUMPRODUCT(--(RIGHT(OFFSET($B$18,1,COLUMN()-2,COUNTA($B$19:$B$69)),1)=".")),"")</f>
        <v/>
      </c>
      <c r="F13" s="82" cm="1">
        <f t="array" aca="1" ref="F13" ca="1">IF(MOD(COLUMN(),2)=0,SUMPRODUCT(--(RIGHT(OFFSET($B$18,1,COLUMN()-2,COUNTA($B$19:$B$69)),1)=".")),"")</f>
        <v>0</v>
      </c>
      <c r="G13" s="82" t="str" cm="1">
        <f t="array" aca="1" ref="G13" ca="1">IF(MOD(COLUMN(),2)=0,SUMPRODUCT(--(RIGHT(OFFSET($B$18,1,COLUMN()-2,COUNTA($B$19:$B$69)),1)=".")),"")</f>
        <v/>
      </c>
      <c r="H13" s="82" cm="1">
        <f t="array" aca="1" ref="H13" ca="1">IF(MOD(COLUMN(),2)=0,SUMPRODUCT(--(RIGHT(OFFSET($B$18,1,COLUMN()-2,COUNTA($B$19:$B$69)),1)=".")),"")</f>
        <v>30</v>
      </c>
      <c r="I13" s="82" t="str" cm="1">
        <f t="array" aca="1" ref="I13" ca="1">IF(MOD(COLUMN(),2)=0,SUMPRODUCT(--(RIGHT(OFFSET($B$18,1,COLUMN()-2,COUNTA($B$19:$B$69)),1)=".")),"")</f>
        <v/>
      </c>
      <c r="J13" s="82" cm="1">
        <f t="array" aca="1" ref="J13" ca="1">IF(MOD(COLUMN(),2)=0,SUMPRODUCT(--(RIGHT(OFFSET($B$18,1,COLUMN()-2,COUNTA($B$19:$B$69)),1)=".")),"")</f>
        <v>25</v>
      </c>
      <c r="K13" s="82" t="str" cm="1">
        <f t="array" aca="1" ref="K13" ca="1">IF(MOD(COLUMN(),2)=0,SUMPRODUCT(--(RIGHT(OFFSET($B$18,1,COLUMN()-2,COUNTA($B$19:$B$69)),1)=".")),"")</f>
        <v/>
      </c>
      <c r="L13" s="82" cm="1">
        <f t="array" aca="1" ref="L13" ca="1">IF(MOD(COLUMN(),2)=0,SUMPRODUCT(--(RIGHT(OFFSET($B$18,1,COLUMN()-2,COUNTA($B$19:$B$69)),1)=".")),"")</f>
        <v>28</v>
      </c>
      <c r="M13" s="82" t="str" cm="1">
        <f t="array" aca="1" ref="M13" ca="1">IF(MOD(COLUMN(),2)=0,SUMPRODUCT(--(RIGHT(OFFSET($B$18,1,COLUMN()-2,COUNTA($B$19:$B$69)),1)=".")),"")</f>
        <v/>
      </c>
      <c r="N13" s="82" cm="1">
        <f t="array" aca="1" ref="N13" ca="1">IF(MOD(COLUMN(),2)=0,SUMPRODUCT(--(RIGHT(OFFSET($B$18,1,COLUMN()-2,COUNTA($B$19:$B$69)),1)=".")),"")</f>
        <v>29</v>
      </c>
      <c r="O13" s="82" t="str" cm="1">
        <f t="array" aca="1" ref="O13" ca="1">IF(MOD(COLUMN(),2)=0,SUMPRODUCT(--(RIGHT(OFFSET($B$18,1,COLUMN()-2,COUNTA($B$19:$B$69)),1)=".")),"")</f>
        <v/>
      </c>
      <c r="P13" s="82" cm="1">
        <f t="array" aca="1" ref="P13" ca="1">IF(MOD(COLUMN(),2)=0,SUMPRODUCT(--(RIGHT(OFFSET($B$18,1,COLUMN()-2,COUNTA($B$19:$B$69)),1)=".")),"")</f>
        <v>10</v>
      </c>
      <c r="Q13" s="82" t="str" cm="1">
        <f t="array" aca="1" ref="Q13" ca="1">IF(MOD(COLUMN(),2)=0,SUMPRODUCT(--(RIGHT(OFFSET($B$18,1,COLUMN()-2,COUNTA($B$19:$B$69)),1)=".")),"")</f>
        <v/>
      </c>
      <c r="R13" s="82" cm="1">
        <f t="array" aca="1" ref="R13" ca="1">IF(MOD(COLUMN(),2)=0,SUMPRODUCT(--(RIGHT(OFFSET($B$18,1,COLUMN()-2,COUNTA($B$19:$B$69)),1)=".")),"")</f>
        <v>0</v>
      </c>
      <c r="S13" s="82" t="str" cm="1">
        <f t="array" aca="1" ref="S13" ca="1">IF(MOD(COLUMN(),2)=0,SUMPRODUCT(--(RIGHT(OFFSET($B$18,1,COLUMN()-2,COUNTA($B$19:$B$69)),1)=".")),"")</f>
        <v/>
      </c>
      <c r="T13" s="82" cm="1">
        <f t="array" aca="1" ref="T13" ca="1">IF(MOD(COLUMN(),2)=0,SUMPRODUCT(--(RIGHT(OFFSET($B$18,1,COLUMN()-2,COUNTA($B$19:$B$69)),1)=".")),"")</f>
        <v>0</v>
      </c>
      <c r="U13" s="82" t="str" cm="1">
        <f t="array" aca="1" ref="U13" ca="1">IF(MOD(COLUMN(),2)=0,SUMPRODUCT(--(RIGHT(OFFSET($B$18,1,COLUMN()-2,COUNTA($B$19:$B$69)),1)=".")),"")</f>
        <v/>
      </c>
      <c r="V13" s="82" cm="1">
        <f t="array" aca="1" ref="V13" ca="1">IF(MOD(COLUMN(),2)=0,SUMPRODUCT(--(RIGHT(OFFSET($B$18,1,COLUMN()-2,COUNTA($B$19:$B$69)),1)=".")),"")</f>
        <v>29</v>
      </c>
      <c r="W13" s="82" t="str" cm="1">
        <f t="array" aca="1" ref="W13" ca="1">IF(MOD(COLUMN(),2)=0,SUMPRODUCT(--(RIGHT(OFFSET($B$18,1,COLUMN()-2,COUNTA($B$19:$B$69)),1)=".")),"")</f>
        <v/>
      </c>
      <c r="X13" s="82" cm="1">
        <f t="array" aca="1" ref="X13" ca="1">IF(MOD(COLUMN(),2)=0,SUMPRODUCT(--(RIGHT(OFFSET($B$18,1,COLUMN()-2,COUNTA($B$19:$B$69)),1)=".")),"")</f>
        <v>0</v>
      </c>
      <c r="Y13" s="82" t="str" cm="1">
        <f t="array" aca="1" ref="Y13" ca="1">IF(MOD(COLUMN(),2)=0,SUMPRODUCT(--(RIGHT(OFFSET($B$18,1,COLUMN()-2,COUNTA($B$19:$B$69)),1)=".")),"")</f>
        <v/>
      </c>
      <c r="Z13" s="82" cm="1">
        <f t="array" aca="1" ref="Z13" ca="1">IF(MOD(COLUMN(),2)=0,SUMPRODUCT(--(RIGHT(OFFSET($B$18,1,COLUMN()-2,COUNTA($B$19:$B$69)),1)=".")),"")</f>
        <v>31</v>
      </c>
      <c r="AA13" s="82" t="str" cm="1">
        <f t="array" aca="1" ref="AA13" ca="1">IF(MOD(COLUMN(),2)=0,SUMPRODUCT(--(RIGHT(OFFSET($B$18,1,COLUMN()-2,COUNTA($B$19:$B$69)),1)=".")),"")</f>
        <v/>
      </c>
      <c r="AB13" s="82" cm="1">
        <f t="array" aca="1" ref="AB13" ca="1">IF(MOD(COLUMN(),2)=0,SUMPRODUCT(--(RIGHT(OFFSET($B$18,1,COLUMN()-2,COUNTA($B$19:$B$69)),1)=".")),"")</f>
        <v>33</v>
      </c>
      <c r="AC13" s="82" t="str" cm="1">
        <f t="array" aca="1" ref="AC13" ca="1">IF(MOD(COLUMN(),2)=0,SUMPRODUCT(--(RIGHT(OFFSET($B$18,1,COLUMN()-2,COUNTA($B$19:$B$69)),1)=".")),"")</f>
        <v/>
      </c>
      <c r="AD13" s="82" cm="1">
        <f t="array" aca="1" ref="AD13" ca="1">IF(MOD(COLUMN(),2)=0,SUMPRODUCT(--(RIGHT(OFFSET($B$18,1,COLUMN()-2,COUNTA($B$19:$B$69)),1)=".")),"")</f>
        <v>13</v>
      </c>
      <c r="AE13" s="82" t="str" cm="1">
        <f t="array" aca="1" ref="AE13" ca="1">IF(MOD(COLUMN(),2)=0,SUMPRODUCT(--(RIGHT(OFFSET($B$18,1,COLUMN()-2,COUNTA($B$19:$B$69)),1)=".")),"")</f>
        <v/>
      </c>
      <c r="AF13" s="82" cm="1">
        <f t="array" aca="1" ref="AF13" ca="1">IF(MOD(COLUMN(),2)=0,SUMPRODUCT(--(RIGHT(OFFSET($B$18,1,COLUMN()-2,COUNTA($B$19:$B$69)),1)=".")),"")</f>
        <v>0</v>
      </c>
      <c r="AG13" s="82" t="str" cm="1">
        <f t="array" aca="1" ref="AG13" ca="1">IF(MOD(COLUMN(),2)=0,SUMPRODUCT(--(RIGHT(OFFSET($B$18,1,COLUMN()-2,COUNTA($B$19:$B$69)),1)=".")),"")</f>
        <v/>
      </c>
      <c r="AH13" s="82" cm="1">
        <f t="array" aca="1" ref="AH13" ca="1">IF(MOD(COLUMN(),2)=0,SUMPRODUCT(--(RIGHT(OFFSET($B$18,1,COLUMN()-2,COUNTA($B$19:$B$69)),1)=".")),"")</f>
        <v>0</v>
      </c>
      <c r="AI13" s="82" t="str" cm="1">
        <f t="array" aca="1" ref="AI13" ca="1">IF(MOD(COLUMN(),2)=0,SUMPRODUCT(--(RIGHT(OFFSET($B$18,1,COLUMN()-2,COUNTA($B$19:$B$69)),1)=".")),"")</f>
        <v/>
      </c>
      <c r="AJ13" s="82" cm="1">
        <f t="array" aca="1" ref="AJ13" ca="1">IF(MOD(COLUMN(),2)=0,SUMPRODUCT(--(RIGHT(OFFSET($B$18,1,COLUMN()-2,COUNTA($B$19:$B$69)),1)=".")),"")</f>
        <v>33</v>
      </c>
      <c r="AK13" s="82" t="str" cm="1">
        <f t="array" aca="1" ref="AK13" ca="1">IF(MOD(COLUMN(),2)=0,SUMPRODUCT(--(RIGHT(OFFSET($B$18,1,COLUMN()-2,COUNTA($B$19:$B$69)),1)=".")),"")</f>
        <v/>
      </c>
      <c r="AL13" s="82" cm="1">
        <f t="array" aca="1" ref="AL13" ca="1">IF(MOD(COLUMN(),2)=0,SUMPRODUCT(--(RIGHT(OFFSET($B$18,1,COLUMN()-2,COUNTA($B$19:$B$69)),1)=".")),"")</f>
        <v>30</v>
      </c>
      <c r="AM13" s="82" t="str" cm="1">
        <f t="array" aca="1" ref="AM13" ca="1">IF(MOD(COLUMN(),2)=0,SUMPRODUCT(--(RIGHT(OFFSET($B$18,1,COLUMN()-2,COUNTA($B$19:$B$69)),1)=".")),"")</f>
        <v/>
      </c>
      <c r="AN13" s="82" cm="1">
        <f t="array" aca="1" ref="AN13" ca="1">IF(MOD(COLUMN(),2)=0,SUMPRODUCT(--(RIGHT(OFFSET($B$18,1,COLUMN()-2,COUNTA($B$19:$B$69)),1)=".")),"")</f>
        <v>32</v>
      </c>
      <c r="AO13" s="82" t="str" cm="1">
        <f t="array" aca="1" ref="AO13" ca="1">IF(MOD(COLUMN(),2)=0,SUMPRODUCT(--(RIGHT(OFFSET($B$18,1,COLUMN()-2,COUNTA($B$19:$B$69)),1)=".")),"")</f>
        <v/>
      </c>
      <c r="AP13" s="82" cm="1">
        <f t="array" aca="1" ref="AP13" ca="1">IF(MOD(COLUMN(),2)=0,SUMPRODUCT(--(RIGHT(OFFSET($B$18,1,COLUMN()-2,COUNTA($B$19:$B$69)),1)=".")),"")</f>
        <v>35</v>
      </c>
      <c r="AQ13" s="82" t="str" cm="1">
        <f t="array" aca="1" ref="AQ13" ca="1">IF(MOD(COLUMN(),2)=0,SUMPRODUCT(--(RIGHT(OFFSET($B$18,1,COLUMN()-2,COUNTA($B$19:$B$69)),1)=".")),"")</f>
        <v/>
      </c>
      <c r="AR13" s="82" cm="1">
        <f t="array" aca="1" ref="AR13" ca="1">IF(MOD(COLUMN(),2)=0,SUMPRODUCT(--(RIGHT(OFFSET($B$18,1,COLUMN()-2,COUNTA($B$19:$B$69)),1)=".")),"")</f>
        <v>11</v>
      </c>
      <c r="AS13" s="82" t="str" cm="1">
        <f t="array" aca="1" ref="AS13" ca="1">IF(MOD(COLUMN(),2)=0,SUMPRODUCT(--(RIGHT(OFFSET($B$18,1,COLUMN()-2,COUNTA($B$19:$B$69)),1)=".")),"")</f>
        <v/>
      </c>
      <c r="AT13" s="82" cm="1">
        <f t="array" aca="1" ref="AT13" ca="1">IF(MOD(COLUMN(),2)=0,SUMPRODUCT(--(RIGHT(OFFSET($B$18,1,COLUMN()-2,COUNTA($B$19:$B$69)),1)=".")),"")</f>
        <v>0</v>
      </c>
      <c r="AU13" s="82" t="str" cm="1">
        <f t="array" aca="1" ref="AU13" ca="1">IF(MOD(COLUMN(),2)=0,SUMPRODUCT(--(RIGHT(OFFSET($B$18,1,COLUMN()-2,COUNTA($B$19:$B$69)),1)=".")),"")</f>
        <v/>
      </c>
      <c r="AV13" s="82" cm="1">
        <f t="array" aca="1" ref="AV13" ca="1">IF(MOD(COLUMN(),2)=0,SUMPRODUCT(--(RIGHT(OFFSET($B$18,1,COLUMN()-2,COUNTA($B$19:$B$69)),1)=".")),"")</f>
        <v>0</v>
      </c>
      <c r="AW13" s="82" t="str" cm="1">
        <f t="array" aca="1" ref="AW13" ca="1">IF(MOD(COLUMN(),2)=0,SUMPRODUCT(--(RIGHT(OFFSET($B$18,1,COLUMN()-2,COUNTA($B$19:$B$69)),1)=".")),"")</f>
        <v/>
      </c>
      <c r="AX13" s="82" cm="1">
        <f t="array" aca="1" ref="AX13" ca="1">IF(MOD(COLUMN(),2)=0,SUMPRODUCT(--(RIGHT(OFFSET($B$18,1,COLUMN()-2,COUNTA($B$19:$B$69)),1)=".")),"")</f>
        <v>34</v>
      </c>
      <c r="AY13" s="82" t="str" cm="1">
        <f t="array" aca="1" ref="AY13" ca="1">IF(MOD(COLUMN(),2)=0,SUMPRODUCT(--(RIGHT(OFFSET($B$18,1,COLUMN()-2,COUNTA($B$19:$B$69)),1)=".")),"")</f>
        <v/>
      </c>
      <c r="AZ13" s="82" cm="1">
        <f t="array" aca="1" ref="AZ13" ca="1">IF(MOD(COLUMN(),2)=0,SUMPRODUCT(--(RIGHT(OFFSET($B$18,1,COLUMN()-2,COUNTA($B$19:$B$69)),1)=".")),"")</f>
        <v>31</v>
      </c>
      <c r="BA13" s="82" t="str" cm="1">
        <f t="array" aca="1" ref="BA13" ca="1">IF(MOD(COLUMN(),2)=0,SUMPRODUCT(--(RIGHT(OFFSET($B$18,1,COLUMN()-2,COUNTA($B$19:$B$69)),1)=".")),"")</f>
        <v/>
      </c>
      <c r="BB13" s="82" cm="1">
        <f t="array" aca="1" ref="BB13" ca="1">IF(MOD(COLUMN(),2)=0,SUMPRODUCT(--(RIGHT(OFFSET($B$18,1,COLUMN()-2,COUNTA($B$19:$B$69)),1)=".")),"")</f>
        <v>33</v>
      </c>
      <c r="BC13" s="82" t="str" cm="1">
        <f t="array" aca="1" ref="BC13" ca="1">IF(MOD(COLUMN(),2)=0,SUMPRODUCT(--(RIGHT(OFFSET($B$18,1,COLUMN()-2,COUNTA($B$19:$B$69)),1)=".")),"")</f>
        <v/>
      </c>
      <c r="BD13" s="82" cm="1">
        <f t="array" aca="1" ref="BD13" ca="1">IF(MOD(COLUMN(),2)=0,SUMPRODUCT(--(RIGHT(OFFSET($B$18,1,COLUMN()-2,COUNTA($B$19:$B$69)),1)=".")),"")</f>
        <v>35</v>
      </c>
      <c r="BE13" s="82" t="str" cm="1">
        <f t="array" aca="1" ref="BE13" ca="1">IF(MOD(COLUMN(),2)=0,SUMPRODUCT(--(RIGHT(OFFSET($B$18,1,COLUMN()-2,COUNTA($B$19:$B$69)),1)=".")),"")</f>
        <v/>
      </c>
      <c r="BF13" s="82" cm="1">
        <f t="array" aca="1" ref="BF13" ca="1">IF(MOD(COLUMN(),2)=0,SUMPRODUCT(--(RIGHT(OFFSET($B$18,1,COLUMN()-2,COUNTA($B$19:$B$69)),1)=".")),"")</f>
        <v>15</v>
      </c>
      <c r="BG13" s="82" t="str" cm="1">
        <f t="array" aca="1" ref="BG13" ca="1">IF(MOD(COLUMN(),2)=0,SUMPRODUCT(--(RIGHT(OFFSET($B$18,1,COLUMN()-2,COUNTA($B$19:$B$69)),1)=".")),"")</f>
        <v/>
      </c>
      <c r="BH13" s="82" cm="1">
        <f t="array" aca="1" ref="BH13" ca="1">IF(MOD(COLUMN(),2)=0,SUMPRODUCT(--(RIGHT(OFFSET($B$18,1,COLUMN()-2,COUNTA($B$19:$B$69)),1)=".")),"")</f>
        <v>0</v>
      </c>
      <c r="BI13" s="82" t="str" cm="1">
        <f t="array" aca="1" ref="BI13" ca="1">IF(MOD(COLUMN(),2)=0,SUMPRODUCT(--(RIGHT(OFFSET($B$18,1,COLUMN()-2,COUNTA($B$19:$B$69)),1)=".")),"")</f>
        <v/>
      </c>
      <c r="BJ13" s="82" cm="1">
        <f t="array" aca="1" ref="BJ13" ca="1">IF(MOD(COLUMN(),2)=0,SUMPRODUCT(--(RIGHT(OFFSET($B$18,1,COLUMN()-2,COUNTA($B$19:$B$69)),1)=".")),"")</f>
        <v>0</v>
      </c>
      <c r="BK13" s="82" t="str" cm="1">
        <f t="array" aca="1" ref="BK13" ca="1">IF(MOD(COLUMN(),2)=0,SUMPRODUCT(--(RIGHT(OFFSET($B$18,1,COLUMN()-2,COUNTA($B$19:$B$69)),1)=".")),"")</f>
        <v/>
      </c>
    </row>
    <row r="14" spans="2:305" ht="12" hidden="1" customHeight="1" outlineLevel="1" x14ac:dyDescent="0.2">
      <c r="B14" s="49"/>
      <c r="D14" s="82"/>
      <c r="E14" s="82"/>
      <c r="F14" s="82"/>
      <c r="G14" s="82"/>
      <c r="H14" s="82"/>
      <c r="I14" s="82"/>
      <c r="J14" s="82"/>
      <c r="K14" s="82"/>
      <c r="L14" s="82"/>
      <c r="M14" s="82"/>
      <c r="N14" s="82"/>
      <c r="O14" s="82"/>
      <c r="P14" s="82"/>
      <c r="Q14" s="82"/>
      <c r="R14" s="82"/>
      <c r="S14" s="82"/>
      <c r="T14" s="82"/>
      <c r="U14" s="82"/>
      <c r="V14" s="82"/>
      <c r="W14" s="82"/>
      <c r="X14" s="82"/>
      <c r="Y14" s="82"/>
      <c r="Z14" s="82"/>
      <c r="AA14" s="82"/>
      <c r="AB14" s="82"/>
      <c r="AC14" s="82"/>
      <c r="AD14" s="82"/>
      <c r="AE14" s="82"/>
      <c r="AF14" s="82"/>
      <c r="AG14" s="82"/>
      <c r="AH14" s="82"/>
      <c r="AI14" s="82"/>
      <c r="AJ14" s="82"/>
      <c r="AK14" s="82"/>
      <c r="AL14" s="82"/>
      <c r="AM14" s="82"/>
      <c r="AN14" s="82"/>
      <c r="AO14" s="82"/>
      <c r="AP14" s="82"/>
      <c r="AQ14" s="82"/>
      <c r="AR14" s="82"/>
      <c r="AS14" s="82"/>
      <c r="AT14" s="82"/>
      <c r="AU14" s="82"/>
      <c r="AV14" s="82"/>
      <c r="AW14" s="82"/>
      <c r="AX14" s="82"/>
      <c r="AY14" s="82"/>
      <c r="AZ14" s="82"/>
      <c r="BA14" s="82"/>
      <c r="BB14" s="82"/>
      <c r="BC14" s="82"/>
      <c r="BD14" s="82"/>
      <c r="BE14" s="82"/>
      <c r="BF14" s="82"/>
      <c r="BG14" s="82"/>
      <c r="BH14" s="82"/>
      <c r="BI14" s="82"/>
      <c r="BJ14" s="82"/>
      <c r="BK14" s="82"/>
    </row>
    <row r="15" spans="2:305" s="152" customFormat="1" ht="18.75" hidden="1" customHeight="1" outlineLevel="1" x14ac:dyDescent="0.3">
      <c r="B15" s="150"/>
      <c r="C15" s="154" t="s">
        <v>7</v>
      </c>
      <c r="D15" s="155">
        <f ca="1">SUM(D10:D13)</f>
        <v>0</v>
      </c>
      <c r="E15" s="155">
        <f t="shared" ref="E15:BK15" ca="1" si="6">SUM(E10:E13)</f>
        <v>0</v>
      </c>
      <c r="F15" s="155">
        <f t="shared" ca="1" si="6"/>
        <v>0</v>
      </c>
      <c r="G15" s="155">
        <f t="shared" ca="1" si="6"/>
        <v>0</v>
      </c>
      <c r="H15" s="155">
        <f t="shared" ca="1" si="6"/>
        <v>32</v>
      </c>
      <c r="I15" s="155">
        <f t="shared" ca="1" si="6"/>
        <v>0</v>
      </c>
      <c r="J15" s="155">
        <f t="shared" ca="1" si="6"/>
        <v>27</v>
      </c>
      <c r="K15" s="155">
        <f t="shared" ca="1" si="6"/>
        <v>0</v>
      </c>
      <c r="L15" s="155">
        <f t="shared" ca="1" si="6"/>
        <v>31</v>
      </c>
      <c r="M15" s="155">
        <f t="shared" ca="1" si="6"/>
        <v>0</v>
      </c>
      <c r="N15" s="155">
        <f t="shared" ca="1" si="6"/>
        <v>31</v>
      </c>
      <c r="O15" s="155">
        <f t="shared" ca="1" si="6"/>
        <v>0</v>
      </c>
      <c r="P15" s="155">
        <f t="shared" ca="1" si="6"/>
        <v>12</v>
      </c>
      <c r="Q15" s="155">
        <f t="shared" ca="1" si="6"/>
        <v>0</v>
      </c>
      <c r="R15" s="155">
        <f t="shared" ca="1" si="6"/>
        <v>0</v>
      </c>
      <c r="S15" s="155">
        <f t="shared" ca="1" si="6"/>
        <v>0</v>
      </c>
      <c r="T15" s="155">
        <f t="shared" ca="1" si="6"/>
        <v>0</v>
      </c>
      <c r="U15" s="155">
        <f t="shared" ca="1" si="6"/>
        <v>0</v>
      </c>
      <c r="V15" s="155">
        <f t="shared" ca="1" si="6"/>
        <v>31</v>
      </c>
      <c r="W15" s="155">
        <f t="shared" ca="1" si="6"/>
        <v>0</v>
      </c>
      <c r="X15" s="155">
        <f t="shared" ca="1" si="6"/>
        <v>0</v>
      </c>
      <c r="Y15" s="155">
        <f t="shared" ca="1" si="6"/>
        <v>0</v>
      </c>
      <c r="Z15" s="155">
        <f t="shared" ca="1" si="6"/>
        <v>34</v>
      </c>
      <c r="AA15" s="155">
        <f t="shared" ca="1" si="6"/>
        <v>0</v>
      </c>
      <c r="AB15" s="155">
        <f t="shared" ca="1" si="6"/>
        <v>35</v>
      </c>
      <c r="AC15" s="155">
        <f t="shared" ca="1" si="6"/>
        <v>0</v>
      </c>
      <c r="AD15" s="155">
        <f t="shared" ca="1" si="6"/>
        <v>15</v>
      </c>
      <c r="AE15" s="155">
        <f t="shared" ca="1" si="6"/>
        <v>0</v>
      </c>
      <c r="AF15" s="155">
        <f t="shared" ca="1" si="6"/>
        <v>0</v>
      </c>
      <c r="AG15" s="155">
        <f t="shared" ca="1" si="6"/>
        <v>0</v>
      </c>
      <c r="AH15" s="155">
        <f t="shared" ca="1" si="6"/>
        <v>0</v>
      </c>
      <c r="AI15" s="155">
        <f t="shared" ca="1" si="6"/>
        <v>0</v>
      </c>
      <c r="AJ15" s="155">
        <f t="shared" ca="1" si="6"/>
        <v>35</v>
      </c>
      <c r="AK15" s="155">
        <f t="shared" ca="1" si="6"/>
        <v>0</v>
      </c>
      <c r="AL15" s="155">
        <f t="shared" ca="1" si="6"/>
        <v>32</v>
      </c>
      <c r="AM15" s="155">
        <f t="shared" ca="1" si="6"/>
        <v>0</v>
      </c>
      <c r="AN15" s="155">
        <f t="shared" ca="1" si="6"/>
        <v>35</v>
      </c>
      <c r="AO15" s="155">
        <f t="shared" ca="1" si="6"/>
        <v>0</v>
      </c>
      <c r="AP15" s="155">
        <f t="shared" ca="1" si="6"/>
        <v>37</v>
      </c>
      <c r="AQ15" s="155">
        <f t="shared" ca="1" si="6"/>
        <v>0</v>
      </c>
      <c r="AR15" s="155">
        <f t="shared" ca="1" si="6"/>
        <v>13</v>
      </c>
      <c r="AS15" s="155">
        <f t="shared" ca="1" si="6"/>
        <v>0</v>
      </c>
      <c r="AT15" s="155">
        <f t="shared" ca="1" si="6"/>
        <v>0</v>
      </c>
      <c r="AU15" s="155">
        <f t="shared" ca="1" si="6"/>
        <v>0</v>
      </c>
      <c r="AV15" s="155">
        <f t="shared" ca="1" si="6"/>
        <v>0</v>
      </c>
      <c r="AW15" s="155">
        <f t="shared" ca="1" si="6"/>
        <v>0</v>
      </c>
      <c r="AX15" s="155">
        <f t="shared" ca="1" si="6"/>
        <v>36</v>
      </c>
      <c r="AY15" s="155">
        <f t="shared" ca="1" si="6"/>
        <v>0</v>
      </c>
      <c r="AZ15" s="155">
        <f t="shared" ca="1" si="6"/>
        <v>34</v>
      </c>
      <c r="BA15" s="155">
        <f t="shared" ca="1" si="6"/>
        <v>0</v>
      </c>
      <c r="BB15" s="155">
        <f t="shared" ca="1" si="6"/>
        <v>36</v>
      </c>
      <c r="BC15" s="155">
        <f t="shared" ca="1" si="6"/>
        <v>0</v>
      </c>
      <c r="BD15" s="155">
        <f t="shared" ca="1" si="6"/>
        <v>37</v>
      </c>
      <c r="BE15" s="155">
        <f t="shared" ca="1" si="6"/>
        <v>0</v>
      </c>
      <c r="BF15" s="155">
        <f t="shared" ca="1" si="6"/>
        <v>17</v>
      </c>
      <c r="BG15" s="155">
        <f t="shared" ca="1" si="6"/>
        <v>0</v>
      </c>
      <c r="BH15" s="151">
        <f t="shared" ca="1" si="6"/>
        <v>0</v>
      </c>
      <c r="BI15" s="151">
        <f t="shared" ca="1" si="6"/>
        <v>0</v>
      </c>
      <c r="BJ15" s="151">
        <f t="shared" ca="1" si="6"/>
        <v>0</v>
      </c>
      <c r="BK15" s="151">
        <f t="shared" ca="1" si="6"/>
        <v>0</v>
      </c>
      <c r="CB15" s="153"/>
      <c r="CC15" s="153"/>
      <c r="CD15" s="153"/>
      <c r="CE15" s="153"/>
      <c r="CF15" s="153"/>
      <c r="CG15" s="153"/>
      <c r="CH15" s="153"/>
      <c r="CI15" s="153"/>
      <c r="CJ15" s="153"/>
      <c r="CK15" s="153"/>
      <c r="CL15" s="153"/>
      <c r="CM15" s="153"/>
      <c r="CN15" s="153"/>
      <c r="CO15" s="153"/>
      <c r="CP15" s="153"/>
      <c r="CQ15" s="153"/>
      <c r="CR15" s="153"/>
      <c r="CS15" s="153"/>
      <c r="CT15" s="153"/>
      <c r="CU15" s="153"/>
      <c r="CV15" s="153"/>
      <c r="CW15" s="153"/>
      <c r="CX15" s="153"/>
      <c r="CY15" s="153"/>
      <c r="CZ15" s="153"/>
      <c r="DA15" s="153"/>
      <c r="DB15" s="178"/>
      <c r="DC15" s="178"/>
      <c r="DD15" s="178"/>
      <c r="DE15" s="178"/>
      <c r="DF15" s="178"/>
      <c r="DG15" s="178"/>
      <c r="DH15" s="178"/>
      <c r="DI15" s="178"/>
      <c r="DJ15" s="178"/>
      <c r="DK15" s="178"/>
      <c r="DL15" s="178"/>
      <c r="DM15" s="178"/>
      <c r="DN15" s="178"/>
      <c r="DO15" s="178"/>
      <c r="DP15" s="178"/>
      <c r="DQ15" s="178"/>
      <c r="DR15" s="178"/>
      <c r="DS15" s="178"/>
      <c r="DT15" s="178"/>
      <c r="DU15" s="178"/>
      <c r="DV15" s="178"/>
      <c r="DW15" s="178"/>
      <c r="DX15" s="178"/>
      <c r="DY15" s="178"/>
      <c r="DZ15" s="178"/>
      <c r="EA15" s="178"/>
      <c r="EB15" s="178"/>
      <c r="EC15" s="178"/>
      <c r="ED15" s="178"/>
      <c r="EE15" s="178"/>
      <c r="EF15" s="178"/>
      <c r="EG15" s="178"/>
      <c r="EH15" s="178"/>
      <c r="EI15" s="178"/>
      <c r="EJ15" s="178"/>
      <c r="EK15" s="178"/>
      <c r="EL15" s="178"/>
      <c r="EM15" s="178"/>
      <c r="EN15" s="178"/>
      <c r="EO15" s="178"/>
      <c r="EP15" s="178"/>
      <c r="EQ15" s="179"/>
      <c r="ER15" s="179"/>
      <c r="ES15" s="179"/>
      <c r="ET15" s="179"/>
      <c r="EU15" s="179"/>
      <c r="EV15" s="179"/>
      <c r="EW15" s="179"/>
      <c r="EX15" s="179"/>
      <c r="EY15" s="179"/>
      <c r="EZ15" s="179"/>
      <c r="FA15" s="179"/>
      <c r="FB15" s="179"/>
      <c r="FC15" s="179"/>
      <c r="FD15" s="179"/>
      <c r="FE15" s="179"/>
      <c r="FF15" s="179"/>
      <c r="FG15" s="179"/>
      <c r="FH15" s="179"/>
      <c r="FI15" s="179"/>
      <c r="FJ15" s="179"/>
      <c r="FK15" s="179"/>
      <c r="FY15" s="172"/>
    </row>
    <row r="16" spans="2:305" s="78" customFormat="1" ht="19.8" collapsed="1" x14ac:dyDescent="0.2">
      <c r="B16" s="79"/>
      <c r="C16" s="79"/>
      <c r="D16" s="111" t="str">
        <f>IF(AND(MOD(COLUMN(),2)=0,WEEKDAY(D18,2)=3),_xlfn.ISOWEEKNUM(D18),"")</f>
        <v/>
      </c>
      <c r="E16" s="111" t="str">
        <f t="shared" ref="E16:BK16" si="7">IF(AND(MOD(COLUMN(),2)=0,WEEKDAY(E18,2)=3),_xlfn.ISOWEEKNUM(E18),"")</f>
        <v/>
      </c>
      <c r="F16" s="111" t="str">
        <f t="shared" si="7"/>
        <v/>
      </c>
      <c r="G16" s="111" t="str">
        <f t="shared" si="7"/>
        <v/>
      </c>
      <c r="H16" s="111" t="str">
        <f t="shared" si="7"/>
        <v/>
      </c>
      <c r="I16" s="111" t="str">
        <f t="shared" si="7"/>
        <v/>
      </c>
      <c r="J16" s="111" t="str">
        <f t="shared" si="7"/>
        <v/>
      </c>
      <c r="K16" s="111" t="str">
        <f t="shared" si="7"/>
        <v/>
      </c>
      <c r="L16" s="111">
        <f t="shared" si="7"/>
        <v>45</v>
      </c>
      <c r="M16" s="111" t="str">
        <f t="shared" si="7"/>
        <v/>
      </c>
      <c r="N16" s="111" t="str">
        <f t="shared" si="7"/>
        <v/>
      </c>
      <c r="O16" s="111" t="str">
        <f t="shared" si="7"/>
        <v/>
      </c>
      <c r="P16" s="111" t="str">
        <f t="shared" si="7"/>
        <v/>
      </c>
      <c r="Q16" s="111" t="str">
        <f t="shared" si="7"/>
        <v/>
      </c>
      <c r="R16" s="111" t="str">
        <f t="shared" si="7"/>
        <v/>
      </c>
      <c r="S16" s="111" t="str">
        <f t="shared" si="7"/>
        <v/>
      </c>
      <c r="T16" s="111" t="str">
        <f t="shared" si="7"/>
        <v/>
      </c>
      <c r="U16" s="111" t="str">
        <f t="shared" si="7"/>
        <v/>
      </c>
      <c r="V16" s="111" t="str">
        <f t="shared" si="7"/>
        <v/>
      </c>
      <c r="W16" s="111" t="str">
        <f t="shared" si="7"/>
        <v/>
      </c>
      <c r="X16" s="111" t="str">
        <f t="shared" si="7"/>
        <v/>
      </c>
      <c r="Y16" s="111" t="str">
        <f t="shared" si="7"/>
        <v/>
      </c>
      <c r="Z16" s="111">
        <f t="shared" si="7"/>
        <v>46</v>
      </c>
      <c r="AA16" s="111" t="str">
        <f t="shared" si="7"/>
        <v/>
      </c>
      <c r="AB16" s="111" t="str">
        <f t="shared" si="7"/>
        <v/>
      </c>
      <c r="AC16" s="111" t="str">
        <f t="shared" si="7"/>
        <v/>
      </c>
      <c r="AD16" s="111" t="str">
        <f t="shared" si="7"/>
        <v/>
      </c>
      <c r="AE16" s="111" t="str">
        <f t="shared" si="7"/>
        <v/>
      </c>
      <c r="AF16" s="111" t="str">
        <f t="shared" si="7"/>
        <v/>
      </c>
      <c r="AG16" s="111" t="str">
        <f t="shared" si="7"/>
        <v/>
      </c>
      <c r="AH16" s="111" t="str">
        <f t="shared" si="7"/>
        <v/>
      </c>
      <c r="AI16" s="111" t="str">
        <f t="shared" si="7"/>
        <v/>
      </c>
      <c r="AJ16" s="111" t="str">
        <f t="shared" si="7"/>
        <v/>
      </c>
      <c r="AK16" s="111" t="str">
        <f t="shared" si="7"/>
        <v/>
      </c>
      <c r="AL16" s="111" t="str">
        <f t="shared" si="7"/>
        <v/>
      </c>
      <c r="AM16" s="111" t="str">
        <f t="shared" si="7"/>
        <v/>
      </c>
      <c r="AN16" s="111">
        <f t="shared" si="7"/>
        <v>47</v>
      </c>
      <c r="AO16" s="111" t="str">
        <f t="shared" si="7"/>
        <v/>
      </c>
      <c r="AP16" s="111" t="str">
        <f t="shared" si="7"/>
        <v/>
      </c>
      <c r="AQ16" s="111" t="str">
        <f t="shared" si="7"/>
        <v/>
      </c>
      <c r="AR16" s="111" t="str">
        <f t="shared" si="7"/>
        <v/>
      </c>
      <c r="AS16" s="111" t="str">
        <f t="shared" si="7"/>
        <v/>
      </c>
      <c r="AT16" s="111" t="str">
        <f t="shared" si="7"/>
        <v/>
      </c>
      <c r="AU16" s="111" t="str">
        <f t="shared" si="7"/>
        <v/>
      </c>
      <c r="AV16" s="111" t="str">
        <f t="shared" si="7"/>
        <v/>
      </c>
      <c r="AW16" s="111" t="str">
        <f t="shared" si="7"/>
        <v/>
      </c>
      <c r="AX16" s="111" t="str">
        <f t="shared" si="7"/>
        <v/>
      </c>
      <c r="AY16" s="111" t="str">
        <f t="shared" si="7"/>
        <v/>
      </c>
      <c r="AZ16" s="111" t="str">
        <f t="shared" si="7"/>
        <v/>
      </c>
      <c r="BA16" s="111" t="str">
        <f t="shared" si="7"/>
        <v/>
      </c>
      <c r="BB16" s="111">
        <f t="shared" si="7"/>
        <v>48</v>
      </c>
      <c r="BC16" s="111" t="str">
        <f t="shared" si="7"/>
        <v/>
      </c>
      <c r="BD16" s="111" t="str">
        <f t="shared" si="7"/>
        <v/>
      </c>
      <c r="BE16" s="111" t="str">
        <f t="shared" si="7"/>
        <v/>
      </c>
      <c r="BF16" s="111" t="str">
        <f t="shared" si="7"/>
        <v/>
      </c>
      <c r="BG16" s="111" t="str">
        <f t="shared" si="7"/>
        <v/>
      </c>
      <c r="BH16" s="111" t="str">
        <f t="shared" si="7"/>
        <v/>
      </c>
      <c r="BI16" s="111" t="str">
        <f t="shared" si="7"/>
        <v/>
      </c>
      <c r="BJ16" s="111" t="str">
        <f t="shared" si="7"/>
        <v/>
      </c>
      <c r="BK16" s="111" t="str">
        <f t="shared" si="7"/>
        <v/>
      </c>
      <c r="CB16" s="44"/>
      <c r="CC16" s="44"/>
      <c r="CD16" s="44"/>
      <c r="CE16" s="44"/>
      <c r="CF16" s="44"/>
      <c r="CG16" s="44"/>
      <c r="CH16" s="44"/>
      <c r="CI16" s="44"/>
      <c r="CJ16" s="44"/>
      <c r="CK16" s="44"/>
      <c r="CL16" s="44"/>
      <c r="CM16" s="44"/>
      <c r="CN16" s="44"/>
      <c r="CO16" s="44"/>
      <c r="CP16" s="44"/>
      <c r="CQ16" s="44"/>
      <c r="CR16" s="44"/>
      <c r="CS16" s="44"/>
      <c r="CT16" s="44"/>
      <c r="CU16" s="44"/>
      <c r="CV16" s="44"/>
      <c r="CW16" s="44"/>
      <c r="CX16" s="44"/>
      <c r="CY16" s="44"/>
      <c r="CZ16" s="44"/>
      <c r="DA16" s="44"/>
      <c r="DB16" s="176"/>
      <c r="DC16" s="176"/>
      <c r="DD16" s="176"/>
      <c r="DE16" s="176"/>
      <c r="DF16" s="176"/>
      <c r="DG16" s="176"/>
      <c r="DH16" s="176"/>
      <c r="DI16" s="176"/>
      <c r="DJ16" s="176"/>
      <c r="DK16" s="176"/>
      <c r="DL16" s="176"/>
      <c r="DM16" s="176"/>
      <c r="DN16" s="176"/>
      <c r="DO16" s="176"/>
      <c r="DP16" s="176"/>
      <c r="DQ16" s="176"/>
      <c r="DR16" s="176"/>
      <c r="DS16" s="176"/>
      <c r="DT16" s="176"/>
      <c r="DU16" s="176"/>
      <c r="DV16" s="176"/>
      <c r="DW16" s="176"/>
      <c r="DX16" s="176"/>
      <c r="DY16" s="176"/>
      <c r="DZ16" s="176"/>
      <c r="EA16" s="176"/>
      <c r="EB16" s="176"/>
      <c r="EC16" s="176"/>
      <c r="ED16" s="176"/>
      <c r="EE16" s="176"/>
      <c r="EF16" s="176"/>
      <c r="EG16" s="176"/>
      <c r="EH16" s="176"/>
      <c r="EI16" s="176"/>
      <c r="EJ16" s="176"/>
      <c r="EK16" s="176"/>
      <c r="EL16" s="176"/>
      <c r="EM16" s="176"/>
      <c r="EN16" s="176"/>
      <c r="EO16" s="176"/>
      <c r="EP16" s="176"/>
      <c r="EQ16" s="180"/>
      <c r="ER16" s="180"/>
      <c r="ES16" s="180"/>
      <c r="ET16" s="180"/>
      <c r="EU16" s="180"/>
      <c r="EV16" s="180"/>
      <c r="EW16" s="180"/>
      <c r="EX16" s="180"/>
      <c r="EY16" s="180"/>
      <c r="EZ16" s="180"/>
      <c r="FA16" s="180"/>
      <c r="FB16" s="180"/>
      <c r="FC16" s="180"/>
      <c r="FD16" s="180"/>
      <c r="FE16" s="180"/>
      <c r="FF16" s="180"/>
      <c r="FG16" s="180"/>
      <c r="FH16" s="180"/>
      <c r="FI16" s="180"/>
      <c r="FJ16" s="180"/>
      <c r="FK16" s="180"/>
      <c r="FY16" s="173"/>
    </row>
    <row r="17" spans="1:305" s="80" customFormat="1" ht="13.95" customHeight="1" x14ac:dyDescent="0.2">
      <c r="B17" s="81"/>
      <c r="C17" s="81"/>
      <c r="D17" s="99" t="str">
        <f t="shared" ref="D17" si="8">IF(AND(MOD(COLUMN(),2)=0,WEEKDAY(D18,2)&lt;6),SUBTOTAL(3,D19:D99),"")</f>
        <v/>
      </c>
      <c r="E17" s="99" t="str">
        <f t="shared" ref="E17" si="9">IF(AND(MOD(COLUMN(),2)=0,WEEKDAY(E18,2)&lt;6),SUBTOTAL(3,E19:E99),"")</f>
        <v/>
      </c>
      <c r="F17" s="99" t="str">
        <f t="shared" ref="F17" si="10">IF(AND(MOD(COLUMN(),2)=0,WEEKDAY(F18,2)&lt;6),SUBTOTAL(3,F19:F99),"")</f>
        <v/>
      </c>
      <c r="G17" s="99" t="str">
        <f t="shared" ref="G17" si="11">IF(AND(MOD(COLUMN(),2)=0,WEEKDAY(G18,2)&lt;6),SUBTOTAL(3,G19:G99),"")</f>
        <v/>
      </c>
      <c r="H17" s="99">
        <f t="shared" ref="H17" si="12">IF(AND(MOD(COLUMN(),2)=0,WEEKDAY(H18,2)&lt;6),SUBTOTAL(3,H19:H99),"")</f>
        <v>54</v>
      </c>
      <c r="I17" s="99" t="str">
        <f t="shared" ref="I17" si="13">IF(AND(MOD(COLUMN(),2)=0,WEEKDAY(I18,2)&lt;6),SUBTOTAL(3,I19:I99),"")</f>
        <v/>
      </c>
      <c r="J17" s="99">
        <f t="shared" ref="J17" si="14">IF(AND(MOD(COLUMN(),2)=0,WEEKDAY(J18,2)&lt;6),SUBTOTAL(3,J19:J99),"")</f>
        <v>51</v>
      </c>
      <c r="K17" s="99" t="str">
        <f t="shared" ref="K17" si="15">IF(AND(MOD(COLUMN(),2)=0,WEEKDAY(K18,2)&lt;6),SUBTOTAL(3,K19:K99),"")</f>
        <v/>
      </c>
      <c r="L17" s="99">
        <f t="shared" ref="L17" si="16">IF(AND(MOD(COLUMN(),2)=0,WEEKDAY(L18,2)&lt;6),SUBTOTAL(3,L19:L99),"")</f>
        <v>51</v>
      </c>
      <c r="M17" s="99" t="str">
        <f t="shared" ref="M17" si="17">IF(AND(MOD(COLUMN(),2)=0,WEEKDAY(M18,2)&lt;6),SUBTOTAL(3,M19:M99),"")</f>
        <v/>
      </c>
      <c r="N17" s="99">
        <f t="shared" ref="N17" si="18">IF(AND(MOD(COLUMN(),2)=0,WEEKDAY(N18,2)&lt;6),SUBTOTAL(3,N19:N99),"")</f>
        <v>52</v>
      </c>
      <c r="O17" s="99" t="str">
        <f t="shared" ref="O17" si="19">IF(AND(MOD(COLUMN(),2)=0,WEEKDAY(O18,2)&lt;6),SUBTOTAL(3,O19:O99),"")</f>
        <v/>
      </c>
      <c r="P17" s="99">
        <f t="shared" ref="P17" si="20">IF(AND(MOD(COLUMN(),2)=0,WEEKDAY(P18,2)&lt;6),SUBTOTAL(3,P19:P99),"")</f>
        <v>49</v>
      </c>
      <c r="Q17" s="99" t="str">
        <f t="shared" ref="Q17" si="21">IF(AND(MOD(COLUMN(),2)=0,WEEKDAY(Q18,2)&lt;6),SUBTOTAL(3,Q19:Q99),"")</f>
        <v/>
      </c>
      <c r="R17" s="99" t="str">
        <f t="shared" ref="R17" si="22">IF(AND(MOD(COLUMN(),2)=0,WEEKDAY(R18,2)&lt;6),SUBTOTAL(3,R19:R99),"")</f>
        <v/>
      </c>
      <c r="S17" s="99" t="str">
        <f t="shared" ref="S17" si="23">IF(AND(MOD(COLUMN(),2)=0,WEEKDAY(S18,2)&lt;6),SUBTOTAL(3,S19:S99),"")</f>
        <v/>
      </c>
      <c r="T17" s="99" t="str">
        <f t="shared" ref="T17" si="24">IF(AND(MOD(COLUMN(),2)=0,WEEKDAY(T18,2)&lt;6),SUBTOTAL(3,T19:T99),"")</f>
        <v/>
      </c>
      <c r="U17" s="99" t="str">
        <f t="shared" ref="U17" si="25">IF(AND(MOD(COLUMN(),2)=0,WEEKDAY(U18,2)&lt;6),SUBTOTAL(3,U19:U99),"")</f>
        <v/>
      </c>
      <c r="V17" s="99">
        <f t="shared" ref="V17" si="26">IF(AND(MOD(COLUMN(),2)=0,WEEKDAY(V18,2)&lt;6),SUBTOTAL(3,V19:V99),"")</f>
        <v>54</v>
      </c>
      <c r="W17" s="99" t="str">
        <f t="shared" ref="W17" si="27">IF(AND(MOD(COLUMN(),2)=0,WEEKDAY(W18,2)&lt;6),SUBTOTAL(3,W19:W99),"")</f>
        <v/>
      </c>
      <c r="X17" s="99">
        <f t="shared" ref="X17" si="28">IF(AND(MOD(COLUMN(),2)=0,WEEKDAY(X18,2)&lt;6),SUBTOTAL(3,X19:X99),"")</f>
        <v>6</v>
      </c>
      <c r="Y17" s="99" t="str">
        <f t="shared" ref="Y17" si="29">IF(AND(MOD(COLUMN(),2)=0,WEEKDAY(Y18,2)&lt;6),SUBTOTAL(3,Y19:Y99),"")</f>
        <v/>
      </c>
      <c r="Z17" s="99">
        <f t="shared" ref="Z17" si="30">IF(AND(MOD(COLUMN(),2)=0,WEEKDAY(Z18,2)&lt;6),SUBTOTAL(3,Z19:Z99),"")</f>
        <v>54</v>
      </c>
      <c r="AA17" s="99" t="str">
        <f t="shared" ref="AA17" si="31">IF(AND(MOD(COLUMN(),2)=0,WEEKDAY(AA18,2)&lt;6),SUBTOTAL(3,AA19:AA99),"")</f>
        <v/>
      </c>
      <c r="AB17" s="99">
        <f t="shared" ref="AB17" si="32">IF(AND(MOD(COLUMN(),2)=0,WEEKDAY(AB18,2)&lt;6),SUBTOTAL(3,AB19:AB99),"")</f>
        <v>53</v>
      </c>
      <c r="AC17" s="99" t="str">
        <f t="shared" ref="AC17" si="33">IF(AND(MOD(COLUMN(),2)=0,WEEKDAY(AC18,2)&lt;6),SUBTOTAL(3,AC19:AC99),"")</f>
        <v/>
      </c>
      <c r="AD17" s="99">
        <f t="shared" ref="AD17" si="34">IF(AND(MOD(COLUMN(),2)=0,WEEKDAY(AD18,2)&lt;6),SUBTOTAL(3,AD19:AD99),"")</f>
        <v>49</v>
      </c>
      <c r="AE17" s="99" t="str">
        <f t="shared" ref="AE17" si="35">IF(AND(MOD(COLUMN(),2)=0,WEEKDAY(AE18,2)&lt;6),SUBTOTAL(3,AE19:AE99),"")</f>
        <v/>
      </c>
      <c r="AF17" s="99" t="str">
        <f t="shared" ref="AF17" si="36">IF(AND(MOD(COLUMN(),2)=0,WEEKDAY(AF18,2)&lt;6),SUBTOTAL(3,AF19:AF99),"")</f>
        <v/>
      </c>
      <c r="AG17" s="99" t="str">
        <f t="shared" ref="AG17" si="37">IF(AND(MOD(COLUMN(),2)=0,WEEKDAY(AG18,2)&lt;6),SUBTOTAL(3,AG19:AG99),"")</f>
        <v/>
      </c>
      <c r="AH17" s="99" t="str">
        <f t="shared" ref="AH17" si="38">IF(AND(MOD(COLUMN(),2)=0,WEEKDAY(AH18,2)&lt;6),SUBTOTAL(3,AH19:AH99),"")</f>
        <v/>
      </c>
      <c r="AI17" s="99" t="str">
        <f t="shared" ref="AI17" si="39">IF(AND(MOD(COLUMN(),2)=0,WEEKDAY(AI18,2)&lt;6),SUBTOTAL(3,AI19:AI99),"")</f>
        <v/>
      </c>
      <c r="AJ17" s="99">
        <f t="shared" ref="AJ17" si="40">IF(AND(MOD(COLUMN(),2)=0,WEEKDAY(AJ18,2)&lt;6),SUBTOTAL(3,AJ19:AJ99),"")</f>
        <v>53</v>
      </c>
      <c r="AK17" s="99" t="str">
        <f t="shared" ref="AK17" si="41">IF(AND(MOD(COLUMN(),2)=0,WEEKDAY(AK18,2)&lt;6),SUBTOTAL(3,AK19:AK99),"")</f>
        <v/>
      </c>
      <c r="AL17" s="99">
        <f t="shared" ref="AL17" si="42">IF(AND(MOD(COLUMN(),2)=0,WEEKDAY(AL18,2)&lt;6),SUBTOTAL(3,AL19:AL99),"")</f>
        <v>51</v>
      </c>
      <c r="AM17" s="99" t="str">
        <f t="shared" ref="AM17" si="43">IF(AND(MOD(COLUMN(),2)=0,WEEKDAY(AM18,2)&lt;6),SUBTOTAL(3,AM19:AM99),"")</f>
        <v/>
      </c>
      <c r="AN17" s="99">
        <f t="shared" ref="AN17" si="44">IF(AND(MOD(COLUMN(),2)=0,WEEKDAY(AN18,2)&lt;6),SUBTOTAL(3,AN19:AN99),"")</f>
        <v>52</v>
      </c>
      <c r="AO17" s="99" t="str">
        <f t="shared" ref="AO17" si="45">IF(AND(MOD(COLUMN(),2)=0,WEEKDAY(AO18,2)&lt;6),SUBTOTAL(3,AO19:AO99),"")</f>
        <v/>
      </c>
      <c r="AP17" s="99">
        <f t="shared" ref="AP17" si="46">IF(AND(MOD(COLUMN(),2)=0,WEEKDAY(AP18,2)&lt;6),SUBTOTAL(3,AP19:AP99),"")</f>
        <v>52</v>
      </c>
      <c r="AQ17" s="99" t="str">
        <f t="shared" ref="AQ17" si="47">IF(AND(MOD(COLUMN(),2)=0,WEEKDAY(AQ18,2)&lt;6),SUBTOTAL(3,AQ19:AQ99),"")</f>
        <v/>
      </c>
      <c r="AR17" s="99">
        <f t="shared" ref="AR17" si="48">IF(AND(MOD(COLUMN(),2)=0,WEEKDAY(AR18,2)&lt;6),SUBTOTAL(3,AR19:AR99),"")</f>
        <v>48</v>
      </c>
      <c r="AS17" s="99" t="str">
        <f t="shared" ref="AS17" si="49">IF(AND(MOD(COLUMN(),2)=0,WEEKDAY(AS18,2)&lt;6),SUBTOTAL(3,AS19:AS99),"")</f>
        <v/>
      </c>
      <c r="AT17" s="99" t="str">
        <f t="shared" ref="AT17" si="50">IF(AND(MOD(COLUMN(),2)=0,WEEKDAY(AT18,2)&lt;6),SUBTOTAL(3,AT19:AT99),"")</f>
        <v/>
      </c>
      <c r="AU17" s="99" t="str">
        <f t="shared" ref="AU17" si="51">IF(AND(MOD(COLUMN(),2)=0,WEEKDAY(AU18,2)&lt;6),SUBTOTAL(3,AU19:AU99),"")</f>
        <v/>
      </c>
      <c r="AV17" s="99" t="str">
        <f t="shared" ref="AV17" si="52">IF(AND(MOD(COLUMN(),2)=0,WEEKDAY(AV18,2)&lt;6),SUBTOTAL(3,AV19:AV99),"")</f>
        <v/>
      </c>
      <c r="AW17" s="99" t="str">
        <f t="shared" ref="AW17" si="53">IF(AND(MOD(COLUMN(),2)=0,WEEKDAY(AW18,2)&lt;6),SUBTOTAL(3,AW19:AW99),"")</f>
        <v/>
      </c>
      <c r="AX17" s="99">
        <f t="shared" ref="AX17" si="54">IF(AND(MOD(COLUMN(),2)=0,WEEKDAY(AX18,2)&lt;6),SUBTOTAL(3,AX19:AX99),"")</f>
        <v>53</v>
      </c>
      <c r="AY17" s="99" t="str">
        <f t="shared" ref="AY17" si="55">IF(AND(MOD(COLUMN(),2)=0,WEEKDAY(AY18,2)&lt;6),SUBTOTAL(3,AY19:AY99),"")</f>
        <v/>
      </c>
      <c r="AZ17" s="99">
        <f t="shared" ref="AZ17" si="56">IF(AND(MOD(COLUMN(),2)=0,WEEKDAY(AZ18,2)&lt;6),SUBTOTAL(3,AZ19:AZ99),"")</f>
        <v>49</v>
      </c>
      <c r="BA17" s="99" t="str">
        <f t="shared" ref="BA17" si="57">IF(AND(MOD(COLUMN(),2)=0,WEEKDAY(BA18,2)&lt;6),SUBTOTAL(3,BA19:BA99),"")</f>
        <v/>
      </c>
      <c r="BB17" s="99">
        <f t="shared" ref="BB17" si="58">IF(AND(MOD(COLUMN(),2)=0,WEEKDAY(BB18,2)&lt;6),SUBTOTAL(3,BB19:BB99),"")</f>
        <v>50</v>
      </c>
      <c r="BC17" s="99" t="str">
        <f t="shared" ref="BC17" si="59">IF(AND(MOD(COLUMN(),2)=0,WEEKDAY(BC18,2)&lt;6),SUBTOTAL(3,BC19:BC99),"")</f>
        <v/>
      </c>
      <c r="BD17" s="99">
        <f t="shared" ref="BD17" si="60">IF(AND(MOD(COLUMN(),2)=0,WEEKDAY(BD18,2)&lt;6),SUBTOTAL(3,BD19:BD99),"")</f>
        <v>50</v>
      </c>
      <c r="BE17" s="99" t="str">
        <f t="shared" ref="BE17" si="61">IF(AND(MOD(COLUMN(),2)=0,WEEKDAY(BE18,2)&lt;6),SUBTOTAL(3,BE19:BE99),"")</f>
        <v/>
      </c>
      <c r="BF17" s="99">
        <f t="shared" ref="BF17" si="62">IF(AND(MOD(COLUMN(),2)=0,WEEKDAY(BF18,2)&lt;6),SUBTOTAL(3,BF19:BF99),"")</f>
        <v>46</v>
      </c>
      <c r="BG17" s="99" t="str">
        <f t="shared" ref="BG17" si="63">IF(AND(MOD(COLUMN(),2)=0,WEEKDAY(BG18,2)&lt;6),SUBTOTAL(3,BG19:BG99),"")</f>
        <v/>
      </c>
      <c r="BH17" s="99" t="str">
        <f t="shared" ref="BH17" si="64">IF(AND(MOD(COLUMN(),2)=0,WEEKDAY(BH18,2)&lt;6),SUBTOTAL(3,BH19:BH99),"")</f>
        <v/>
      </c>
      <c r="BI17" s="99" t="str">
        <f t="shared" ref="BI17" si="65">IF(AND(MOD(COLUMN(),2)=0,WEEKDAY(BI18,2)&lt;6),SUBTOTAL(3,BI19:BI99),"")</f>
        <v/>
      </c>
      <c r="BJ17" s="99" t="str">
        <f t="shared" ref="BJ17" si="66">IF(AND(MOD(COLUMN(),2)=0,WEEKDAY(BJ18,2)&lt;6),SUBTOTAL(3,BJ19:BJ99),"")</f>
        <v/>
      </c>
      <c r="BK17" s="99" t="str">
        <f t="shared" ref="BK17" si="67">IF(AND(MOD(COLUMN(),2)=0,WEEKDAY(BK18,2)&lt;6),SUBTOTAL(3,BK19:BK99),"")</f>
        <v/>
      </c>
      <c r="CB17" s="46">
        <f t="array" aca="1" ref="CB17" ca="1">NETWORKDAYS.INTL(D18,EOMONTH(D18,0),1,Fériés)-SUMPRODUCT((WEEKDAY(ROW(INDIRECT(D18&amp;":"&amp;EOMONTH(D18,0))))=6)*(COUNTIF(Fériés,ROW(INDIRECT(D18&amp;":"&amp;EOMONTH(D18,0))))=0))*0.5</f>
        <v>17</v>
      </c>
      <c r="CC17" s="44"/>
      <c r="CD17" s="44"/>
      <c r="CE17" s="44"/>
      <c r="CF17" s="44"/>
      <c r="CG17" s="44"/>
      <c r="CH17" s="44"/>
      <c r="CI17" s="44"/>
      <c r="CJ17" s="44"/>
      <c r="CK17" s="44"/>
      <c r="CL17" s="44"/>
      <c r="CM17" s="44"/>
      <c r="CN17" s="44"/>
      <c r="CO17" s="44"/>
      <c r="CP17" s="44"/>
      <c r="CQ17" s="44"/>
      <c r="CR17" s="44"/>
      <c r="CS17" s="44"/>
      <c r="CT17" s="44"/>
      <c r="CU17" s="44"/>
      <c r="CV17" s="44"/>
      <c r="CW17" s="44"/>
      <c r="CX17" s="44"/>
      <c r="CY17" s="44"/>
      <c r="CZ17" s="44"/>
      <c r="DA17" s="44"/>
      <c r="DB17" s="176"/>
      <c r="DC17" s="176"/>
      <c r="DD17" s="176"/>
      <c r="DE17" s="176"/>
      <c r="DF17" s="176"/>
      <c r="DG17" s="176"/>
      <c r="DH17" s="176"/>
      <c r="DI17" s="176"/>
      <c r="DJ17" s="176"/>
      <c r="DK17" s="176"/>
      <c r="DL17" s="176"/>
      <c r="DM17" s="176"/>
      <c r="DN17" s="176"/>
      <c r="DO17" s="176"/>
      <c r="DP17" s="176"/>
      <c r="DQ17" s="176"/>
      <c r="DR17" s="176"/>
      <c r="DS17" s="176"/>
      <c r="DT17" s="176"/>
      <c r="DU17" s="176"/>
      <c r="DV17" s="176"/>
      <c r="DW17" s="176"/>
      <c r="DX17" s="176"/>
      <c r="DY17" s="176"/>
      <c r="DZ17" s="176"/>
      <c r="EA17" s="176"/>
      <c r="EB17" s="176"/>
      <c r="EC17" s="176"/>
      <c r="ED17" s="176"/>
      <c r="EE17" s="176"/>
      <c r="EF17" s="176"/>
      <c r="EG17" s="176"/>
      <c r="EH17" s="176"/>
      <c r="EI17" s="176"/>
      <c r="EJ17" s="176"/>
      <c r="EK17" s="176"/>
      <c r="EL17" s="176"/>
      <c r="EM17" s="176"/>
      <c r="EN17" s="176"/>
      <c r="EO17" s="176"/>
      <c r="EP17" s="176"/>
      <c r="EQ17" s="176"/>
      <c r="ER17" s="176"/>
      <c r="ES17" s="176"/>
      <c r="ET17" s="176"/>
      <c r="EU17" s="176"/>
      <c r="EV17" s="176"/>
      <c r="EW17" s="176"/>
      <c r="EX17" s="176"/>
      <c r="EY17" s="176"/>
      <c r="EZ17" s="176"/>
      <c r="FA17" s="176"/>
      <c r="FB17" s="176"/>
      <c r="FC17" s="176"/>
      <c r="FD17" s="176"/>
      <c r="FE17" s="176"/>
      <c r="FF17" s="176"/>
      <c r="FG17" s="176"/>
      <c r="FH17" s="176"/>
      <c r="FI17" s="176"/>
      <c r="FJ17" s="176"/>
      <c r="FK17" s="176"/>
      <c r="FL17" s="44"/>
      <c r="FM17" s="44"/>
      <c r="FN17" s="44"/>
      <c r="FO17" s="44"/>
      <c r="FP17" s="44"/>
      <c r="FQ17" s="44"/>
      <c r="FR17" s="44"/>
      <c r="FS17" s="44"/>
      <c r="FT17" s="44"/>
      <c r="FU17" s="44"/>
      <c r="FV17" s="44"/>
      <c r="FW17" s="44"/>
      <c r="FX17" s="44"/>
      <c r="FY17" s="173"/>
      <c r="FZ17" s="44"/>
      <c r="GA17" s="44"/>
    </row>
    <row r="18" spans="1:305" s="122" customFormat="1" ht="30" customHeight="1" x14ac:dyDescent="0.3">
      <c r="B18" s="115">
        <v>45962</v>
      </c>
      <c r="C18" s="116" t="s">
        <v>8</v>
      </c>
      <c r="D18" s="117">
        <f t="shared" ref="D18:BK18" si="68">DATE(YEAR($B18),MONTH($B18),D1)</f>
        <v>45962</v>
      </c>
      <c r="E18" s="117">
        <f t="shared" si="68"/>
        <v>45962</v>
      </c>
      <c r="F18" s="117">
        <f t="shared" si="68"/>
        <v>45963</v>
      </c>
      <c r="G18" s="117">
        <f t="shared" si="68"/>
        <v>45963</v>
      </c>
      <c r="H18" s="117">
        <f t="shared" si="68"/>
        <v>45964</v>
      </c>
      <c r="I18" s="117">
        <f t="shared" si="68"/>
        <v>45964</v>
      </c>
      <c r="J18" s="117">
        <f t="shared" si="68"/>
        <v>45965</v>
      </c>
      <c r="K18" s="117">
        <f t="shared" si="68"/>
        <v>45965</v>
      </c>
      <c r="L18" s="117">
        <f t="shared" si="68"/>
        <v>45966</v>
      </c>
      <c r="M18" s="117">
        <f t="shared" si="68"/>
        <v>45966</v>
      </c>
      <c r="N18" s="117">
        <f t="shared" si="68"/>
        <v>45967</v>
      </c>
      <c r="O18" s="117">
        <f t="shared" si="68"/>
        <v>45967</v>
      </c>
      <c r="P18" s="117">
        <f t="shared" si="68"/>
        <v>45968</v>
      </c>
      <c r="Q18" s="117">
        <f t="shared" si="68"/>
        <v>45968</v>
      </c>
      <c r="R18" s="117">
        <f t="shared" si="68"/>
        <v>45969</v>
      </c>
      <c r="S18" s="117">
        <f t="shared" si="68"/>
        <v>45969</v>
      </c>
      <c r="T18" s="117">
        <f t="shared" si="68"/>
        <v>45970</v>
      </c>
      <c r="U18" s="117">
        <f t="shared" si="68"/>
        <v>45970</v>
      </c>
      <c r="V18" s="117">
        <f t="shared" si="68"/>
        <v>45971</v>
      </c>
      <c r="W18" s="117">
        <f t="shared" si="68"/>
        <v>45971</v>
      </c>
      <c r="X18" s="117">
        <f t="shared" si="68"/>
        <v>45972</v>
      </c>
      <c r="Y18" s="117">
        <f t="shared" si="68"/>
        <v>45972</v>
      </c>
      <c r="Z18" s="117">
        <f t="shared" si="68"/>
        <v>45973</v>
      </c>
      <c r="AA18" s="117">
        <f t="shared" si="68"/>
        <v>45973</v>
      </c>
      <c r="AB18" s="117">
        <f t="shared" si="68"/>
        <v>45974</v>
      </c>
      <c r="AC18" s="117">
        <f t="shared" si="68"/>
        <v>45974</v>
      </c>
      <c r="AD18" s="117">
        <f t="shared" si="68"/>
        <v>45975</v>
      </c>
      <c r="AE18" s="117">
        <f t="shared" si="68"/>
        <v>45975</v>
      </c>
      <c r="AF18" s="117">
        <f t="shared" si="68"/>
        <v>45976</v>
      </c>
      <c r="AG18" s="117">
        <f t="shared" si="68"/>
        <v>45976</v>
      </c>
      <c r="AH18" s="117">
        <f t="shared" si="68"/>
        <v>45977</v>
      </c>
      <c r="AI18" s="117">
        <f t="shared" si="68"/>
        <v>45977</v>
      </c>
      <c r="AJ18" s="117">
        <f t="shared" si="68"/>
        <v>45978</v>
      </c>
      <c r="AK18" s="117">
        <f t="shared" si="68"/>
        <v>45978</v>
      </c>
      <c r="AL18" s="117">
        <f t="shared" si="68"/>
        <v>45979</v>
      </c>
      <c r="AM18" s="117">
        <f t="shared" si="68"/>
        <v>45979</v>
      </c>
      <c r="AN18" s="117">
        <f t="shared" si="68"/>
        <v>45980</v>
      </c>
      <c r="AO18" s="117">
        <f t="shared" si="68"/>
        <v>45980</v>
      </c>
      <c r="AP18" s="117">
        <f t="shared" si="68"/>
        <v>45981</v>
      </c>
      <c r="AQ18" s="117">
        <f t="shared" si="68"/>
        <v>45981</v>
      </c>
      <c r="AR18" s="117">
        <f t="shared" si="68"/>
        <v>45982</v>
      </c>
      <c r="AS18" s="117">
        <f t="shared" si="68"/>
        <v>45982</v>
      </c>
      <c r="AT18" s="117">
        <f t="shared" si="68"/>
        <v>45983</v>
      </c>
      <c r="AU18" s="117">
        <f t="shared" si="68"/>
        <v>45983</v>
      </c>
      <c r="AV18" s="117">
        <f t="shared" si="68"/>
        <v>45984</v>
      </c>
      <c r="AW18" s="117">
        <f t="shared" si="68"/>
        <v>45984</v>
      </c>
      <c r="AX18" s="117">
        <f t="shared" si="68"/>
        <v>45985</v>
      </c>
      <c r="AY18" s="117">
        <f t="shared" si="68"/>
        <v>45985</v>
      </c>
      <c r="AZ18" s="117">
        <f t="shared" si="68"/>
        <v>45986</v>
      </c>
      <c r="BA18" s="117">
        <f t="shared" si="68"/>
        <v>45986</v>
      </c>
      <c r="BB18" s="117">
        <f t="shared" si="68"/>
        <v>45987</v>
      </c>
      <c r="BC18" s="117">
        <f t="shared" si="68"/>
        <v>45987</v>
      </c>
      <c r="BD18" s="117">
        <f t="shared" si="68"/>
        <v>45988</v>
      </c>
      <c r="BE18" s="117">
        <f t="shared" si="68"/>
        <v>45988</v>
      </c>
      <c r="BF18" s="117">
        <f t="shared" si="68"/>
        <v>45989</v>
      </c>
      <c r="BG18" s="117">
        <f t="shared" si="68"/>
        <v>45989</v>
      </c>
      <c r="BH18" s="117">
        <f t="shared" si="68"/>
        <v>45990</v>
      </c>
      <c r="BI18" s="117">
        <f t="shared" si="68"/>
        <v>45990</v>
      </c>
      <c r="BJ18" s="117">
        <f t="shared" si="68"/>
        <v>45991</v>
      </c>
      <c r="BK18" s="117">
        <f t="shared" si="68"/>
        <v>45991</v>
      </c>
      <c r="BL18" s="118" t="s">
        <v>9</v>
      </c>
      <c r="BM18" s="119" t="s">
        <v>10</v>
      </c>
      <c r="BN18" s="119" t="s">
        <v>11</v>
      </c>
      <c r="BO18" s="119" t="s">
        <v>12</v>
      </c>
      <c r="BP18" s="138" t="s">
        <v>13</v>
      </c>
      <c r="BQ18" s="139" t="s">
        <v>14</v>
      </c>
      <c r="BR18" s="139" t="s">
        <v>63</v>
      </c>
      <c r="BS18" s="139" t="s">
        <v>64</v>
      </c>
      <c r="BT18" s="140" t="s">
        <v>15</v>
      </c>
      <c r="BU18" s="139" t="s">
        <v>65</v>
      </c>
      <c r="BV18" s="139" t="s">
        <v>16</v>
      </c>
      <c r="BW18" s="141" t="s">
        <v>17</v>
      </c>
      <c r="BX18" s="142" t="s">
        <v>18</v>
      </c>
      <c r="BY18" s="142" t="s">
        <v>19</v>
      </c>
      <c r="BZ18" s="143" t="s">
        <v>20</v>
      </c>
      <c r="CA18" s="143" t="s">
        <v>21</v>
      </c>
      <c r="CB18" s="120" t="s">
        <v>22</v>
      </c>
      <c r="CC18" s="121" t="s">
        <v>23</v>
      </c>
      <c r="CD18" s="121" t="s">
        <v>24</v>
      </c>
      <c r="CE18" s="121"/>
      <c r="CF18" s="121"/>
      <c r="CG18" s="121"/>
      <c r="CH18" s="121"/>
      <c r="CI18" s="121"/>
      <c r="CJ18" s="121"/>
      <c r="CK18" s="121"/>
      <c r="CL18" s="121"/>
      <c r="CM18" s="121"/>
      <c r="CN18" s="121"/>
      <c r="CO18" s="121"/>
      <c r="CP18" s="121"/>
      <c r="CQ18" s="121"/>
      <c r="CR18" s="121"/>
      <c r="CS18" s="121"/>
      <c r="CT18" s="121"/>
      <c r="CU18" s="121"/>
      <c r="CV18" s="121"/>
      <c r="CW18" s="121"/>
      <c r="CX18" s="121"/>
      <c r="CY18" s="121"/>
      <c r="CZ18" s="121"/>
      <c r="DA18" s="121" t="s">
        <v>177</v>
      </c>
      <c r="DB18" s="181" t="str">
        <f>IFERROR(IF(COUNTIF(absences,D19)&gt;0,"",ADDRESS(ROW(),COLUMN()+75+DB2,4,1)-ADDRESS(ROW(),COLUMN()+74+DB2,4,1)),"")</f>
        <v/>
      </c>
      <c r="DC18" s="181"/>
      <c r="DD18" s="181"/>
      <c r="DE18" s="181"/>
      <c r="DF18" s="181"/>
      <c r="DG18" s="181"/>
      <c r="DH18" s="181"/>
      <c r="DI18" s="181"/>
      <c r="DJ18" s="181"/>
      <c r="DK18" s="181"/>
      <c r="DL18" s="181"/>
      <c r="DM18" s="181"/>
      <c r="DN18" s="181"/>
      <c r="DO18" s="181"/>
      <c r="DP18" s="181"/>
      <c r="DQ18" s="181"/>
      <c r="DR18" s="181"/>
      <c r="DS18" s="181"/>
      <c r="DT18" s="181"/>
      <c r="DU18" s="181"/>
      <c r="DV18" s="181"/>
      <c r="DW18" s="181"/>
      <c r="DX18" s="181"/>
      <c r="DY18" s="181"/>
      <c r="DZ18" s="181"/>
      <c r="EA18" s="181"/>
      <c r="EB18" s="181"/>
      <c r="EC18" s="181"/>
      <c r="ED18" s="181"/>
      <c r="EE18" s="181"/>
      <c r="EF18" s="181"/>
      <c r="EG18" s="181"/>
      <c r="EH18" s="181"/>
      <c r="EI18" s="181"/>
      <c r="EJ18" s="181"/>
      <c r="EK18" s="181"/>
      <c r="EL18" s="181"/>
      <c r="EM18" s="181"/>
      <c r="EN18" s="181"/>
      <c r="EO18" s="181"/>
      <c r="EP18" s="181"/>
      <c r="EQ18" s="182"/>
      <c r="ER18" s="182"/>
      <c r="ES18" s="182"/>
      <c r="ET18" s="182"/>
      <c r="EU18" s="182"/>
      <c r="EV18" s="182"/>
      <c r="EW18" s="182"/>
      <c r="EX18" s="182"/>
      <c r="EY18" s="182"/>
      <c r="EZ18" s="182"/>
      <c r="FA18" s="182"/>
      <c r="FB18" s="182"/>
      <c r="FC18" s="182"/>
      <c r="FD18" s="182"/>
      <c r="FE18" s="182"/>
      <c r="FF18" s="182"/>
      <c r="FG18" s="182"/>
      <c r="FH18" s="182"/>
      <c r="FI18" s="182"/>
      <c r="FJ18" s="182"/>
      <c r="FK18" s="182"/>
      <c r="FY18" s="174"/>
    </row>
    <row r="19" spans="1:305" ht="12" customHeight="1" x14ac:dyDescent="0.2">
      <c r="A19" s="183" t="s">
        <v>25</v>
      </c>
      <c r="B19" s="52" t="s">
        <v>135</v>
      </c>
      <c r="C19" s="53" t="str">
        <f>'Semaine type'!L4</f>
        <v xml:space="preserve">EV </v>
      </c>
      <c r="D19" s="54"/>
      <c r="E19" s="54"/>
      <c r="F19" s="54"/>
      <c r="G19" s="54"/>
      <c r="H19" s="54" t="s">
        <v>26</v>
      </c>
      <c r="I19" s="54" t="s">
        <v>27</v>
      </c>
      <c r="J19" s="54" t="s">
        <v>26</v>
      </c>
      <c r="K19" s="54" t="s">
        <v>27</v>
      </c>
      <c r="L19" s="54" t="s">
        <v>26</v>
      </c>
      <c r="M19" s="54" t="s">
        <v>27</v>
      </c>
      <c r="N19" s="54" t="s">
        <v>26</v>
      </c>
      <c r="O19" s="54" t="s">
        <v>27</v>
      </c>
      <c r="P19" s="54" t="s">
        <v>26</v>
      </c>
      <c r="Q19" s="54"/>
      <c r="R19" s="54"/>
      <c r="S19" s="54"/>
      <c r="T19" s="54"/>
      <c r="U19" s="54"/>
      <c r="V19" s="55" t="s">
        <v>26</v>
      </c>
      <c r="W19" s="55" t="s">
        <v>27</v>
      </c>
      <c r="X19" s="55"/>
      <c r="Y19" s="55"/>
      <c r="Z19" s="55" t="s">
        <v>26</v>
      </c>
      <c r="AA19" s="55" t="s">
        <v>27</v>
      </c>
      <c r="AB19" s="55" t="s">
        <v>26</v>
      </c>
      <c r="AC19" s="55" t="s">
        <v>27</v>
      </c>
      <c r="AD19" s="55" t="s">
        <v>26</v>
      </c>
      <c r="AE19" s="55"/>
      <c r="AF19" s="55"/>
      <c r="AG19" s="54"/>
      <c r="AH19" s="54"/>
      <c r="AI19" s="54"/>
      <c r="AJ19" s="54" t="s">
        <v>26</v>
      </c>
      <c r="AK19" s="54" t="s">
        <v>27</v>
      </c>
      <c r="AL19" s="54" t="s">
        <v>26</v>
      </c>
      <c r="AM19" s="54" t="s">
        <v>27</v>
      </c>
      <c r="AN19" s="54" t="s">
        <v>26</v>
      </c>
      <c r="AO19" s="54" t="s">
        <v>27</v>
      </c>
      <c r="AP19" s="54" t="s">
        <v>26</v>
      </c>
      <c r="AQ19" s="54" t="s">
        <v>27</v>
      </c>
      <c r="AR19" s="54" t="s">
        <v>26</v>
      </c>
      <c r="AS19" s="54"/>
      <c r="AT19" s="54"/>
      <c r="AU19" s="54"/>
      <c r="AV19" s="54"/>
      <c r="AW19" s="54"/>
      <c r="AX19" s="54" t="s">
        <v>26</v>
      </c>
      <c r="AY19" s="54" t="s">
        <v>27</v>
      </c>
      <c r="AZ19" s="54" t="s">
        <v>26</v>
      </c>
      <c r="BA19" s="54" t="s">
        <v>27</v>
      </c>
      <c r="BB19" s="54" t="s">
        <v>26</v>
      </c>
      <c r="BC19" s="54" t="s">
        <v>27</v>
      </c>
      <c r="BD19" s="54" t="s">
        <v>26</v>
      </c>
      <c r="BE19" s="54" t="s">
        <v>27</v>
      </c>
      <c r="BF19" s="54" t="s">
        <v>26</v>
      </c>
      <c r="BG19" s="54"/>
      <c r="BH19" s="54"/>
      <c r="BI19" s="54"/>
      <c r="BJ19" s="54"/>
      <c r="BK19" s="54"/>
      <c r="BL19" s="56" cm="1">
        <f t="array" ref="BL19">SUMPRODUCT(--(RIGHT(D19:BK19,1)="."))</f>
        <v>19</v>
      </c>
      <c r="BM19" s="57"/>
      <c r="BN19" s="57"/>
      <c r="BO19" s="57"/>
      <c r="BP19" s="58"/>
      <c r="BQ19" s="82">
        <f t="shared" ref="BQ19:CA28" si="69">COUNTIF($D19:$BK19,BQ$18)/2</f>
        <v>0</v>
      </c>
      <c r="BR19" s="82">
        <f t="shared" si="69"/>
        <v>0</v>
      </c>
      <c r="BS19" s="82">
        <f t="shared" si="69"/>
        <v>0</v>
      </c>
      <c r="BT19" s="82">
        <f t="shared" si="69"/>
        <v>0</v>
      </c>
      <c r="BU19" s="82">
        <f t="shared" si="69"/>
        <v>0</v>
      </c>
      <c r="BV19" s="82">
        <f t="shared" si="69"/>
        <v>0</v>
      </c>
      <c r="BW19" s="82">
        <f t="shared" si="69"/>
        <v>0</v>
      </c>
      <c r="BX19" s="82">
        <f t="shared" si="69"/>
        <v>0</v>
      </c>
      <c r="BY19" s="82">
        <f t="shared" si="69"/>
        <v>0</v>
      </c>
      <c r="BZ19" s="82">
        <f t="shared" si="69"/>
        <v>0</v>
      </c>
      <c r="CA19" s="82">
        <f t="shared" si="69"/>
        <v>0</v>
      </c>
      <c r="CB19" s="92">
        <f t="shared" ref="CB19:CB60" si="70">COUNTA(D19:BK19)</f>
        <v>34</v>
      </c>
      <c r="CC19" s="47">
        <f ca="1">(CB19/($CB$17*2))</f>
        <v>1</v>
      </c>
      <c r="DA19" s="169">
        <f>SUM(DB19:FK19)</f>
        <v>-0.38541666666666657</v>
      </c>
      <c r="DB19" s="203">
        <f>IFERROR(IF(COUNTIF(absences,D19)&gt;0,"",IF(D19="PERM",Parametres!$N$25,ADDRESS(ROW(),COLUMN()+76,4,1)-ADDRESS(ROW(),COLUMN()+77,4,1))),)</f>
        <v>0</v>
      </c>
      <c r="DC19" s="203">
        <f>IFERROR(IF(COUNTIF(absences,E19)&gt;0,"",IF(E19="PERM",Parametres!$N$25,GB19-GA19)),)</f>
        <v>0</v>
      </c>
      <c r="DD19" s="203">
        <f>IFERROR(IF(COUNTIF(absences,F19)&gt;0,"",IF(F19="PERM",Parametres!$N$25,GC19-GB19)),)</f>
        <v>0</v>
      </c>
      <c r="DE19" s="203">
        <f>IFERROR(IF(COUNTIF(absences,G19)&gt;0,"",IF(G19="PERM",Parametres!$N$25,GD19-GC19)),)</f>
        <v>0</v>
      </c>
      <c r="DF19" s="203">
        <f>IFERROR(IF(COUNTIF(absences,H19)&gt;0,"",IF(H19="PERM",Parametres!$N$25,GE19-GD19)),)</f>
        <v>0</v>
      </c>
      <c r="DG19" s="203">
        <f>IFERROR(IF(COUNTIF(absences,I19)&gt;0,"",IF(I19="PERM",Parametres!$N$25,GF19-GE19)),)</f>
        <v>0</v>
      </c>
      <c r="DH19" s="203">
        <f>IFERROR(IF(COUNTIF(absences,J19)&gt;0,"",IF(J19="PERM",Parametres!$N$25,GG19-GF19)),)</f>
        <v>0</v>
      </c>
      <c r="DI19" s="203">
        <f>IFERROR(IF(COUNTIF(absences,K19)&gt;0,"",IF(K19="PERM",Parametres!$N$25,GH19-GG19)),)</f>
        <v>0</v>
      </c>
      <c r="DJ19" s="203">
        <f>IFERROR(IF(COUNTIF(absences,L19)&gt;0,"",IF(L19="PERM",Parametres!$N$25,GI19-GH19)),)</f>
        <v>0.15972222222222227</v>
      </c>
      <c r="DK19" s="203">
        <f>IFERROR(IF(COUNTIF(absences,M19)&gt;0,"",IF(M19="PERM",Parametres!$N$25,GJ19-GI19)),)</f>
        <v>3.819444444444442E-2</v>
      </c>
      <c r="DL19" s="203">
        <f>IFERROR(IF(COUNTIF(absences,N19)&gt;0,"",IF(N19="PERM",Parametres!$N$25,GK19-GJ19)),)</f>
        <v>0.14583333333333337</v>
      </c>
      <c r="DM19" s="203">
        <f>IFERROR(IF(COUNTIF(absences,O19)&gt;0,"",IF(O19="PERM",Parametres!$N$25,GL19-GK19)),)</f>
        <v>-0.34375000000000006</v>
      </c>
      <c r="DN19" s="203">
        <f>IFERROR(IF(COUNTIF(absences,P19)&gt;0,"",IF(P19="PERM",Parametres!$N$25,GM19-GL19)),)</f>
        <v>0.15972222222222227</v>
      </c>
      <c r="DO19" s="203">
        <f>IFERROR(IF(COUNTIF(absences,Q19)&gt;0,"",IF(Q19="PERM",Parametres!$N$25,GN19-GM19)),)</f>
        <v>3.819444444444442E-2</v>
      </c>
      <c r="DP19" s="203">
        <f>IFERROR(IF(COUNTIF(absences,R19)&gt;0,"",IF(R19="PERM",Parametres!$N$25,GO19-GN19)),)</f>
        <v>0.14583333333333337</v>
      </c>
      <c r="DQ19" s="203">
        <f>IFERROR(IF(COUNTIF(absences,S19)&gt;0,"",IF(S19="PERM",Parametres!$N$25,GP19-GO19)),)</f>
        <v>-0.34375000000000006</v>
      </c>
      <c r="DR19" s="203">
        <f>IFERROR(IF(COUNTIF(absences,T19)&gt;0,"",IF(T19="PERM",Parametres!$N$25,GQ19-GP19)),)</f>
        <v>0.15972222222222227</v>
      </c>
      <c r="DS19" s="203">
        <f>IFERROR(IF(COUNTIF(absences,U19)&gt;0,"",IF(U19="PERM",Parametres!$N$25,GR19-GQ19)),)</f>
        <v>3.819444444444442E-2</v>
      </c>
      <c r="DT19" s="203">
        <f>IFERROR(IF(COUNTIF(absences,V19)&gt;0,"",IF(V19="PERM",Parametres!$N$25,GS19-GR19)),)</f>
        <v>0.14583333333333337</v>
      </c>
      <c r="DU19" s="203">
        <f>IFERROR(IF(COUNTIF(absences,W19)&gt;0,"",IF(W19="PERM",Parametres!$N$25,GT19-GS19)),)</f>
        <v>-0.34375000000000006</v>
      </c>
      <c r="DV19" s="203">
        <f>IFERROR(IF(COUNTIF(absences,X19)&gt;0,"",IF(X19="PERM",Parametres!$N$25,GU19-GT19)),)</f>
        <v>0.15972222222222227</v>
      </c>
      <c r="DW19" s="203">
        <f>IFERROR(IF(COUNTIF(absences,Y19)&gt;0,"",IF(Y19="PERM",Parametres!$N$25,GV19-GU19)),)</f>
        <v>3.819444444444442E-2</v>
      </c>
      <c r="DX19" s="203">
        <f>IFERROR(IF(COUNTIF(absences,Z19)&gt;0,"",IF(Z19="PERM",Parametres!$N$25,GW19-GV19)),)</f>
        <v>0.13888888888888884</v>
      </c>
      <c r="DY19" s="203">
        <f>IFERROR(IF(COUNTIF(absences,AA19)&gt;0,"",IF(AA19="PERM",Parametres!$N$25,GX19-GW19)),)</f>
        <v>-0.33680555555555552</v>
      </c>
      <c r="DZ19" s="203">
        <f>IFERROR(IF(COUNTIF(absences,AB19)&gt;0,"",IF(AB19="PERM",Parametres!$N$25,GY19-GX19)),)</f>
        <v>0.15972222222222227</v>
      </c>
      <c r="EA19" s="203">
        <f>IFERROR(IF(COUNTIF(absences,AC19)&gt;0,"",IF(AC19="PERM",Parametres!$N$25,GZ19-GY19)),)</f>
        <v>-0.52430555555555558</v>
      </c>
      <c r="EB19" s="203">
        <f>IFERROR(IF(COUNTIF(absences,AD19)&gt;0,"",IF(AD19="PERM",Parametres!$N$25,HA19-GZ19)),)</f>
        <v>0</v>
      </c>
      <c r="EC19" s="203">
        <f>IFERROR(IF(COUNTIF(absences,AE19)&gt;0,"",IF(AE19="PERM",Parametres!$N$25,HB19-HA19)),)</f>
        <v>0</v>
      </c>
      <c r="ED19" s="203">
        <f>IFERROR(IF(COUNTIF(absences,AF19)&gt;0,"",IF(AF19="PERM",Parametres!$N$25,HC19-HB19)),)</f>
        <v>0</v>
      </c>
      <c r="EE19" s="203">
        <f>IFERROR(IF(COUNTIF(absences,AG19)&gt;0,"",IF(AG19="PERM",Parametres!$N$25,HD19-HC19)),)</f>
        <v>0</v>
      </c>
      <c r="EF19" s="203">
        <f>IFERROR(IF(COUNTIF(absences,AH19)&gt;0,"",IF(AH19="PERM",Parametres!$N$25,HE19-HD19)),)</f>
        <v>0</v>
      </c>
      <c r="EG19" s="203">
        <f>IFERROR(IF(COUNTIF(absences,AI19)&gt;0,"",IF(AI19="PERM",Parametres!$N$25,HF19-HE19)),)</f>
        <v>0</v>
      </c>
      <c r="EH19" s="203">
        <f>IFERROR(IF(COUNTIF(absences,AJ19)&gt;0,"",IF(AJ19="PERM",Parametres!$N$25,HG19-HF19)),)</f>
        <v>0</v>
      </c>
      <c r="EI19" s="203">
        <f>IFERROR(IF(COUNTIF(absences,AK19)&gt;0,"",IF(AK19="PERM",Parametres!$N$25,HH19-HG19)),)</f>
        <v>0</v>
      </c>
      <c r="EJ19" s="203">
        <f>IFERROR(IF(COUNTIF(absences,AL19)&gt;0,"",IF(AL19="PERM",Parametres!$N$25,HI19-HH19)),)</f>
        <v>0</v>
      </c>
      <c r="EK19" s="203">
        <f>IFERROR(IF(COUNTIF(absences,AM19)&gt;0,"",IF(AM19="PERM",Parametres!$N$25,HJ19-HI19)),)</f>
        <v>0</v>
      </c>
      <c r="EL19" s="203">
        <f>IFERROR(IF(COUNTIF(absences,AN19)&gt;0,"",IF(AN19="PERM",Parametres!$N$25,HK19-HJ19)),)</f>
        <v>0.15972222222222227</v>
      </c>
      <c r="EM19" s="203">
        <f>IFERROR(IF(COUNTIF(absences,AO19)&gt;0,"",IF(AO19="PERM",Parametres!$N$25,HL19-HK19)),)</f>
        <v>3.819444444444442E-2</v>
      </c>
      <c r="EN19" s="203">
        <f>IFERROR(IF(COUNTIF(absences,AP19)&gt;0,"",IF(AP19="PERM",Parametres!$N$25,HM19-HL19)),)</f>
        <v>0.14583333333333337</v>
      </c>
      <c r="EO19" s="203">
        <f>IFERROR(IF(COUNTIF(absences,AQ19)&gt;0,"",IF(AQ19="PERM",Parametres!$N$25,HN19-HM19)),)</f>
        <v>0</v>
      </c>
      <c r="EP19" s="203">
        <f>IFERROR(IF(COUNTIF(absences,AR19)&gt;0,"",IF(AR19="PERM",Parametres!$N$25,HO19-HN19)),)</f>
        <v>0</v>
      </c>
      <c r="EQ19" s="203">
        <f>IFERROR(IF(COUNTIF(absences,AS19)&gt;0,"",IF(AS19="PERM",Parametres!$N$25,HP19-HO19)),)</f>
        <v>0</v>
      </c>
      <c r="ER19" s="203">
        <f>IFERROR(IF(COUNTIF(absences,AT19)&gt;0,"",IF(AT19="PERM",Parametres!$N$25,HQ19-HP19)),)</f>
        <v>0</v>
      </c>
      <c r="ES19" s="203">
        <f>IFERROR(IF(COUNTIF(absences,AU19)&gt;0,"",IF(AU19="PERM",Parametres!$N$25,HR19-HQ19)),)</f>
        <v>0</v>
      </c>
      <c r="ET19" s="203">
        <f>IFERROR(IF(COUNTIF(absences,AV19)&gt;0,"",IF(AV19="PERM",Parametres!$N$25,HS19-HR19)),)</f>
        <v>0.15972222222222227</v>
      </c>
      <c r="EU19" s="203">
        <f>IFERROR(IF(COUNTIF(absences,AW19)&gt;0,"",IF(AW19="PERM",Parametres!$N$25,HT19-HS19)),)</f>
        <v>3.819444444444442E-2</v>
      </c>
      <c r="EV19" s="203">
        <f>IFERROR(IF(COUNTIF(absences,AX19)&gt;0,"",IF(AX19="PERM",Parametres!$N$25,HU19-HT19)),)</f>
        <v>0.14583333333333337</v>
      </c>
      <c r="EW19" s="203">
        <f>IFERROR(IF(COUNTIF(absences,AY19)&gt;0,"",IF(AY19="PERM",Parametres!$N$25,HV19-HU19)),)</f>
        <v>-0.34375000000000006</v>
      </c>
      <c r="EX19" s="203">
        <f>IFERROR(IF(COUNTIF(absences,AZ19)&gt;0,"",IF(AZ19="PERM",Parametres!$N$25,HW19-HV19)),)</f>
        <v>0.15972222222222227</v>
      </c>
      <c r="EY19" s="203">
        <f>IFERROR(IF(COUNTIF(absences,BA19)&gt;0,"",IF(BA19="PERM",Parametres!$N$25,HX19-HW19)),)</f>
        <v>3.819444444444442E-2</v>
      </c>
      <c r="EZ19" s="203">
        <f>IFERROR(IF(COUNTIF(absences,BB19)&gt;0,"",IF(BB19="PERM",Parametres!$N$25,HY19-HX19)),)</f>
        <v>0.13888888888888884</v>
      </c>
      <c r="FA19" s="203">
        <f>IFERROR(IF(COUNTIF(absences,BC19)&gt;0,"",IF(BC19="PERM",Parametres!$N$25,HZ19-HY19)),)</f>
        <v>-0.33680555555555552</v>
      </c>
      <c r="FB19" s="203">
        <f>IFERROR(IF(COUNTIF(absences,BD19)&gt;0,"",IF(BD19="PERM",Parametres!$N$25,IA19-HZ19)),)</f>
        <v>0.15972222222222227</v>
      </c>
      <c r="FC19" s="203">
        <f>IFERROR(IF(COUNTIF(absences,BE19)&gt;0,"",IF(BE19="PERM",Parametres!$N$25,IB19-IA19)),)</f>
        <v>-0.52430555555555558</v>
      </c>
      <c r="FD19" s="203">
        <f>IFERROR(IF(COUNTIF(absences,BF19)&gt;0,"",IF(BF19="PERM",Parametres!$N$25,IC19-IB19)),)</f>
        <v>0</v>
      </c>
      <c r="FE19" s="203">
        <f>IFERROR(IF(COUNTIF(absences,BG19)&gt;0,"",IF(BG19="PERM",Parametres!$N$25,ID19-IC19)),)</f>
        <v>0</v>
      </c>
      <c r="FF19" s="203">
        <f>IFERROR(IF(COUNTIF(absences,BH19)&gt;0,"",IF(BH19="PERM",Parametres!$N$25,IE19-ID19)),)</f>
        <v>0</v>
      </c>
      <c r="FG19" s="203">
        <f>IFERROR(IF(COUNTIF(absences,BI19)&gt;0,"",IF(BI19="PERM",Parametres!$N$25,IF19-IE19)),)</f>
        <v>0</v>
      </c>
      <c r="FH19" s="203">
        <f>IFERROR(IF(COUNTIF(absences,BJ19)&gt;0,"",IF(BJ19="PERM",Parametres!$N$25,IG19-IF19)),)</f>
        <v>0</v>
      </c>
      <c r="FI19" s="203">
        <f>IFERROR(IF(COUNTIF(absences,BK19)&gt;0,"",IF(BK19="PERM",Parametres!$N$25,IH19-IG19)),)</f>
        <v>0</v>
      </c>
      <c r="FJ19" s="203">
        <f>IFERROR(IF(COUNTIF(absences,BL19)&gt;0,"",IF(BL19="PERM",Parametres!$N$25,II19-IH19)),)</f>
        <v>0</v>
      </c>
      <c r="FK19" s="203">
        <f>IFERROR(IF(COUNTIF(absences,BM19)&gt;0,"",IF(BM19="PERM",Parametres!$N$25,IJ19-II19)),)</f>
        <v>0</v>
      </c>
      <c r="FY19" s="184" t="s">
        <v>134</v>
      </c>
      <c r="FZ19" s="167" t="str">
        <f>IF(COUNTIF(Fériés,DATE(YEAR($B$18),MONTH($B$18),FZ$1))&gt;0,"",IF(WEEKDAY(DATE(YEAR($B$18),MONTH($B$18),FZ$1),2)&gt;5,"",INDEX('Semaine type'!$AF$4:$AY$49,MATCH(Novembre!$B19,'Semaine type'!$A$4:$A$49,0),MATCH(FZ$2,'Semaine type'!$AF$2:$AY$2,0))))</f>
        <v/>
      </c>
      <c r="GA19" s="167" t="str">
        <f>IF(COUNTIF(Fériés,DATE(YEAR($B$18),MONTH($B$18),GA$1))&gt;0,"",IF(WEEKDAY(DATE(YEAR($B$18),MONTH($B$18),GA$1),2)&gt;5,"",INDEX('Semaine type'!$AF$4:$AY$49,MATCH(Novembre!$B19,'Semaine type'!$A$4:$A$49,0),MATCH(GA$2,'Semaine type'!$AF$2:$AY$2,0))))</f>
        <v/>
      </c>
      <c r="GB19" s="167" t="str">
        <f>IF(COUNTIF(Fériés,DATE(YEAR($B$18),MONTH($B$18),GB$1))&gt;0,"",IF(WEEKDAY(DATE(YEAR($B$18),MONTH($B$18),GB$1),2)&gt;5,"",INDEX('Semaine type'!$AF$4:$AY$49,MATCH(Novembre!$B19,'Semaine type'!$A$4:$A$49,0),MATCH(GB$2,'Semaine type'!$AF$2:$AY$2,0))))</f>
        <v/>
      </c>
      <c r="GC19" s="167" t="str">
        <f>IF(COUNTIF(Fériés,DATE(YEAR($B$18),MONTH($B$18),GC$1))&gt;0,"",IF(WEEKDAY(DATE(YEAR($B$18),MONTH($B$18),GC$1),2)&gt;5,"",INDEX('Semaine type'!$AF$4:$AY$49,MATCH(Novembre!$B19,'Semaine type'!$A$4:$A$49,0),MATCH(GC$2,'Semaine type'!$AF$2:$AY$2,0))))</f>
        <v/>
      </c>
      <c r="GD19" s="167" t="str">
        <f>IF(COUNTIF(Fériés,DATE(YEAR($B$18),MONTH($B$18),GD$1))&gt;0,"",IF(WEEKDAY(DATE(YEAR($B$18),MONTH($B$18),GD$1),2)&gt;5,"",INDEX('Semaine type'!$AF$4:$AY$49,MATCH(Novembre!$B19,'Semaine type'!$A$4:$A$49,0),MATCH(GD$2,'Semaine type'!$AF$2:$AY$2,0))))</f>
        <v/>
      </c>
      <c r="GE19" s="167" t="str">
        <f>IF(COUNTIF(Fériés,DATE(YEAR($B$18),MONTH($B$18),GE$1))&gt;0,"",IF(WEEKDAY(DATE(YEAR($B$18),MONTH($B$18),GE$1),2)&gt;5,"",INDEX('Semaine type'!$AF$4:$AY$49,MATCH(Novembre!$B19,'Semaine type'!$A$4:$A$49,0),MATCH(GE$2,'Semaine type'!$AF$2:$AY$2,0))))</f>
        <v/>
      </c>
      <c r="GF19" s="167" t="str">
        <f>IF(COUNTIF(Fériés,DATE(YEAR($B$18),MONTH($B$18),GF$1))&gt;0,"",IF(WEEKDAY(DATE(YEAR($B$18),MONTH($B$18),GF$1),2)&gt;5,"",INDEX('Semaine type'!$AF$4:$AY$49,MATCH(Novembre!$B19,'Semaine type'!$A$4:$A$49,0),MATCH(GF$2,'Semaine type'!$AF$2:$AY$2,0))))</f>
        <v/>
      </c>
      <c r="GG19" s="167" t="str">
        <f>IF(COUNTIF(Fériés,DATE(YEAR($B$18),MONTH($B$18),GG$1))&gt;0,"",IF(WEEKDAY(DATE(YEAR($B$18),MONTH($B$18),GG$1),2)&gt;5,"",INDEX('Semaine type'!$AF$4:$AY$49,MATCH(Novembre!$B19,'Semaine type'!$A$4:$A$49,0),MATCH(GG$2,'Semaine type'!$AF$2:$AY$2,0))))</f>
        <v/>
      </c>
      <c r="GH19" s="167">
        <f>IF(COUNTIF(Fériés,DATE(YEAR($B$18),MONTH($B$18),GH$1))&gt;0,"",IF(WEEKDAY(DATE(YEAR($B$18),MONTH($B$18),GH$1),2)&gt;5,"",INDEX('Semaine type'!$AF$4:$AY$49,MATCH(Novembre!$B19,'Semaine type'!$A$4:$A$49,0),MATCH(GH$2,'Semaine type'!$AF$2:$AY$2,0))))</f>
        <v>0.36458333333333331</v>
      </c>
      <c r="GI19" s="167">
        <f>IF(COUNTIF(Fériés,DATE(YEAR($B$18),MONTH($B$18),GI$1))&gt;0,"",IF(WEEKDAY(DATE(YEAR($B$18),MONTH($B$18),GI$1),2)&gt;5,"",INDEX('Semaine type'!$AF$4:$AY$49,MATCH(Novembre!$B19,'Semaine type'!$A$4:$A$49,0),MATCH(GI$2,'Semaine type'!$AF$2:$AY$2,0))))</f>
        <v>0.52430555555555558</v>
      </c>
      <c r="GJ19" s="167">
        <f>IF(COUNTIF(Fériés,DATE(YEAR($B$18),MONTH($B$18),GJ$1))&gt;0,"",IF(WEEKDAY(DATE(YEAR($B$18),MONTH($B$18),GJ$1),2)&gt;5,"",INDEX('Semaine type'!$AF$4:$AY$49,MATCH(Novembre!$B19,'Semaine type'!$A$4:$A$49,0),MATCH(GJ$2,'Semaine type'!$AF$2:$AY$2,0))))</f>
        <v>0.5625</v>
      </c>
      <c r="GK19" s="167">
        <f>IF(COUNTIF(Fériés,DATE(YEAR($B$18),MONTH($B$18),GK$1))&gt;0,"",IF(WEEKDAY(DATE(YEAR($B$18),MONTH($B$18),GK$1),2)&gt;5,"",INDEX('Semaine type'!$AF$4:$AY$49,MATCH(Novembre!$B19,'Semaine type'!$A$4:$A$49,0),MATCH(GK$2,'Semaine type'!$AF$2:$AY$2,0))))</f>
        <v>0.70833333333333337</v>
      </c>
      <c r="GL19" s="167">
        <f>IF(COUNTIF(Fériés,DATE(YEAR($B$18),MONTH($B$18),GL$1))&gt;0,"",IF(WEEKDAY(DATE(YEAR($B$18),MONTH($B$18),GL$1),2)&gt;5,"",INDEX('Semaine type'!$AF$4:$AY$49,MATCH(Novembre!$B19,'Semaine type'!$A$4:$A$49,0),MATCH(GL$2,'Semaine type'!$AF$2:$AY$2,0))))</f>
        <v>0.36458333333333331</v>
      </c>
      <c r="GM19" s="167">
        <f>IF(COUNTIF(Fériés,DATE(YEAR($B$18),MONTH($B$18),GM$1))&gt;0,"",IF(WEEKDAY(DATE(YEAR($B$18),MONTH($B$18),GM$1),2)&gt;5,"",INDEX('Semaine type'!$AF$4:$AY$49,MATCH(Novembre!$B19,'Semaine type'!$A$4:$A$49,0),MATCH(GM$2,'Semaine type'!$AF$2:$AY$2,0))))</f>
        <v>0.52430555555555558</v>
      </c>
      <c r="GN19" s="167">
        <f>IF(COUNTIF(Fériés,DATE(YEAR($B$18),MONTH($B$18),GN$1))&gt;0,"",IF(WEEKDAY(DATE(YEAR($B$18),MONTH($B$18),GN$1),2)&gt;5,"",INDEX('Semaine type'!$AF$4:$AY$49,MATCH(Novembre!$B19,'Semaine type'!$A$4:$A$49,0),MATCH(GN$2,'Semaine type'!$AF$2:$AY$2,0))))</f>
        <v>0.5625</v>
      </c>
      <c r="GO19" s="167">
        <f>IF(COUNTIF(Fériés,DATE(YEAR($B$18),MONTH($B$18),GO$1))&gt;0,"",IF(WEEKDAY(DATE(YEAR($B$18),MONTH($B$18),GO$1),2)&gt;5,"",INDEX('Semaine type'!$AF$4:$AY$49,MATCH(Novembre!$B19,'Semaine type'!$A$4:$A$49,0),MATCH(GO$2,'Semaine type'!$AF$2:$AY$2,0))))</f>
        <v>0.70833333333333337</v>
      </c>
      <c r="GP19" s="167">
        <f>IF(COUNTIF(Fériés,DATE(YEAR($B$18),MONTH($B$18),GP$1))&gt;0,"",IF(WEEKDAY(DATE(YEAR($B$18),MONTH($B$18),GP$1),2)&gt;5,"",INDEX('Semaine type'!$AF$4:$AY$49,MATCH(Novembre!$B19,'Semaine type'!$A$4:$A$49,0),MATCH(GP$2,'Semaine type'!$AF$2:$AY$2,0))))</f>
        <v>0.36458333333333331</v>
      </c>
      <c r="GQ19" s="167">
        <f>IF(COUNTIF(Fériés,DATE(YEAR($B$18),MONTH($B$18),GQ$1))&gt;0,"",IF(WEEKDAY(DATE(YEAR($B$18),MONTH($B$18),GQ$1),2)&gt;5,"",INDEX('Semaine type'!$AF$4:$AY$49,MATCH(Novembre!$B19,'Semaine type'!$A$4:$A$49,0),MATCH(GQ$2,'Semaine type'!$AF$2:$AY$2,0))))</f>
        <v>0.52430555555555558</v>
      </c>
      <c r="GR19" s="167">
        <f>IF(COUNTIF(Fériés,DATE(YEAR($B$18),MONTH($B$18),GR$1))&gt;0,"",IF(WEEKDAY(DATE(YEAR($B$18),MONTH($B$18),GR$1),2)&gt;5,"",INDEX('Semaine type'!$AF$4:$AY$49,MATCH(Novembre!$B19,'Semaine type'!$A$4:$A$49,0),MATCH(GR$2,'Semaine type'!$AF$2:$AY$2,0))))</f>
        <v>0.5625</v>
      </c>
      <c r="GS19" s="167">
        <f>IF(COUNTIF(Fériés,DATE(YEAR($B$18),MONTH($B$18),GS$1))&gt;0,"",IF(WEEKDAY(DATE(YEAR($B$18),MONTH($B$18),GS$1),2)&gt;5,"",INDEX('Semaine type'!$AF$4:$AY$49,MATCH(Novembre!$B19,'Semaine type'!$A$4:$A$49,0),MATCH(GS$2,'Semaine type'!$AF$2:$AY$2,0))))</f>
        <v>0.70833333333333337</v>
      </c>
      <c r="GT19" s="167">
        <f>IF(COUNTIF(Fériés,DATE(YEAR($B$18),MONTH($B$18),GT$1))&gt;0,"",IF(WEEKDAY(DATE(YEAR($B$18),MONTH($B$18),GT$1),2)&gt;5,"",INDEX('Semaine type'!$AF$4:$AY$49,MATCH(Novembre!$B19,'Semaine type'!$A$4:$A$49,0),MATCH(GT$2,'Semaine type'!$AF$2:$AY$2,0))))</f>
        <v>0.36458333333333331</v>
      </c>
      <c r="GU19" s="167">
        <f>IF(COUNTIF(Fériés,DATE(YEAR($B$18),MONTH($B$18),GU$1))&gt;0,"",IF(WEEKDAY(DATE(YEAR($B$18),MONTH($B$18),GU$1),2)&gt;5,"",INDEX('Semaine type'!$AF$4:$AY$49,MATCH(Novembre!$B19,'Semaine type'!$A$4:$A$49,0),MATCH(GU$2,'Semaine type'!$AF$2:$AY$2,0))))</f>
        <v>0.52430555555555558</v>
      </c>
      <c r="GV19" s="167">
        <f>IF(COUNTIF(Fériés,DATE(YEAR($B$18),MONTH($B$18),GV$1))&gt;0,"",IF(WEEKDAY(DATE(YEAR($B$18),MONTH($B$18),GV$1),2)&gt;5,"",INDEX('Semaine type'!$AF$4:$AY$49,MATCH(Novembre!$B19,'Semaine type'!$A$4:$A$49,0),MATCH(GV$2,'Semaine type'!$AF$2:$AY$2,0))))</f>
        <v>0.5625</v>
      </c>
      <c r="GW19" s="167">
        <f>IF(COUNTIF(Fériés,DATE(YEAR($B$18),MONTH($B$18),GW$1))&gt;0,"",IF(WEEKDAY(DATE(YEAR($B$18),MONTH($B$18),GW$1),2)&gt;5,"",INDEX('Semaine type'!$AF$4:$AY$49,MATCH(Novembre!$B19,'Semaine type'!$A$4:$A$49,0),MATCH(GW$2,'Semaine type'!$AF$2:$AY$2,0))))</f>
        <v>0.70138888888888884</v>
      </c>
      <c r="GX19" s="167">
        <f>IF(COUNTIF(Fériés,DATE(YEAR($B$18),MONTH($B$18),GX$1))&gt;0,"",IF(WEEKDAY(DATE(YEAR($B$18),MONTH($B$18),GX$1),2)&gt;5,"",INDEX('Semaine type'!$AF$4:$AY$49,MATCH(Novembre!$B19,'Semaine type'!$A$4:$A$49,0),MATCH(GX$2,'Semaine type'!$AF$2:$AY$2,0))))</f>
        <v>0.36458333333333331</v>
      </c>
      <c r="GY19" s="167">
        <f>IF(COUNTIF(Fériés,DATE(YEAR($B$18),MONTH($B$18),GY$1))&gt;0,"",IF(WEEKDAY(DATE(YEAR($B$18),MONTH($B$18),GY$1),2)&gt;5,"",INDEX('Semaine type'!$AF$4:$AY$49,MATCH(Novembre!$B19,'Semaine type'!$A$4:$A$49,0),MATCH(GY$2,'Semaine type'!$AF$2:$AY$2,0))))</f>
        <v>0.52430555555555558</v>
      </c>
      <c r="GZ19" s="167">
        <f>IF(COUNTIF(Fériés,DATE(YEAR($B$18),MONTH($B$18),GZ$1))&gt;0,"",IF(WEEKDAY(DATE(YEAR($B$18),MONTH($B$18),GZ$1),2)&gt;5,"",INDEX('Semaine type'!$AF$4:$AY$49,MATCH(Novembre!$B19,'Semaine type'!$A$4:$A$49,0),MATCH(GZ$2,'Semaine type'!$AF$2:$AY$2,0))))</f>
        <v>0</v>
      </c>
      <c r="HA19" s="167">
        <f>IF(COUNTIF(Fériés,DATE(YEAR($B$18),MONTH($B$18),HA$1))&gt;0,"",IF(WEEKDAY(DATE(YEAR($B$18),MONTH($B$18),HA$1),2)&gt;5,"",INDEX('Semaine type'!$AF$4:$AY$49,MATCH(Novembre!$B19,'Semaine type'!$A$4:$A$49,0),MATCH(HA$2,'Semaine type'!$AF$2:$AY$2,0))))</f>
        <v>0</v>
      </c>
      <c r="HB19" s="167" t="str">
        <f>IF(COUNTIF(Fériés,DATE(YEAR($B$18),MONTH($B$18),HB$1))&gt;0,"",IF(WEEKDAY(DATE(YEAR($B$18),MONTH($B$18),HB$1),2)&gt;5,"",INDEX('Semaine type'!$AF$4:$AY$49,MATCH(Novembre!$B19,'Semaine type'!$A$4:$A$49,0),MATCH(HB$2,'Semaine type'!$AF$2:$AY$2,0))))</f>
        <v/>
      </c>
      <c r="HC19" s="167" t="str">
        <f>IF(COUNTIF(Fériés,DATE(YEAR($B$18),MONTH($B$18),HC$1))&gt;0,"",IF(WEEKDAY(DATE(YEAR($B$18),MONTH($B$18),HC$1),2)&gt;5,"",INDEX('Semaine type'!$AF$4:$AY$49,MATCH(Novembre!$B19,'Semaine type'!$A$4:$A$49,0),MATCH(HC$2,'Semaine type'!$AF$2:$AY$2,0))))</f>
        <v/>
      </c>
      <c r="HD19" s="167" t="str">
        <f>IF(COUNTIF(Fériés,DATE(YEAR($B$18),MONTH($B$18),HD$1))&gt;0,"",IF(WEEKDAY(DATE(YEAR($B$18),MONTH($B$18),HD$1),2)&gt;5,"",INDEX('Semaine type'!$AF$4:$AY$49,MATCH(Novembre!$B19,'Semaine type'!$A$4:$A$49,0),MATCH(HD$2,'Semaine type'!$AF$2:$AY$2,0))))</f>
        <v/>
      </c>
      <c r="HE19" s="167" t="str">
        <f>IF(COUNTIF(Fériés,DATE(YEAR($B$18),MONTH($B$18),HE$1))&gt;0,"",IF(WEEKDAY(DATE(YEAR($B$18),MONTH($B$18),HE$1),2)&gt;5,"",INDEX('Semaine type'!$AF$4:$AY$49,MATCH(Novembre!$B19,'Semaine type'!$A$4:$A$49,0),MATCH(HE$2,'Semaine type'!$AF$2:$AY$2,0))))</f>
        <v/>
      </c>
      <c r="HF19" s="167" t="str">
        <f>IF(COUNTIF(Fériés,DATE(YEAR($B$18),MONTH($B$18),HF$1))&gt;0,"",IF(WEEKDAY(DATE(YEAR($B$18),MONTH($B$18),HF$1),2)&gt;5,"",INDEX('Semaine type'!$AF$4:$AY$49,MATCH(Novembre!$B19,'Semaine type'!$A$4:$A$49,0),MATCH(HF$2,'Semaine type'!$AF$2:$AY$2,0))))</f>
        <v/>
      </c>
      <c r="HG19" s="167" t="str">
        <f>IF(COUNTIF(Fériés,DATE(YEAR($B$18),MONTH($B$18),HG$1))&gt;0,"",IF(WEEKDAY(DATE(YEAR($B$18),MONTH($B$18),HG$1),2)&gt;5,"",INDEX('Semaine type'!$AF$4:$AY$49,MATCH(Novembre!$B19,'Semaine type'!$A$4:$A$49,0),MATCH(HG$2,'Semaine type'!$AF$2:$AY$2,0))))</f>
        <v/>
      </c>
      <c r="HH19" s="167" t="str">
        <f>IF(COUNTIF(Fériés,DATE(YEAR($B$18),MONTH($B$18),HH$1))&gt;0,"",IF(WEEKDAY(DATE(YEAR($B$18),MONTH($B$18),HH$1),2)&gt;5,"",INDEX('Semaine type'!$AF$4:$AY$49,MATCH(Novembre!$B19,'Semaine type'!$A$4:$A$49,0),MATCH(HH$2,'Semaine type'!$AF$2:$AY$2,0))))</f>
        <v/>
      </c>
      <c r="HI19" s="167" t="str">
        <f>IF(COUNTIF(Fériés,DATE(YEAR($B$18),MONTH($B$18),HI$1))&gt;0,"",IF(WEEKDAY(DATE(YEAR($B$18),MONTH($B$18),HI$1),2)&gt;5,"",INDEX('Semaine type'!$AF$4:$AY$49,MATCH(Novembre!$B19,'Semaine type'!$A$4:$A$49,0),MATCH(HI$2,'Semaine type'!$AF$2:$AY$2,0))))</f>
        <v/>
      </c>
      <c r="HJ19" s="167">
        <f>IF(COUNTIF(Fériés,DATE(YEAR($B$18),MONTH($B$18),HJ$1))&gt;0,"",IF(WEEKDAY(DATE(YEAR($B$18),MONTH($B$18),HJ$1),2)&gt;5,"",INDEX('Semaine type'!$AF$4:$AY$49,MATCH(Novembre!$B19,'Semaine type'!$A$4:$A$49,0),MATCH(HJ$2,'Semaine type'!$AF$2:$AY$2,0))))</f>
        <v>0.36458333333333331</v>
      </c>
      <c r="HK19" s="167">
        <f>IF(COUNTIF(Fériés,DATE(YEAR($B$18),MONTH($B$18),HK$1))&gt;0,"",IF(WEEKDAY(DATE(YEAR($B$18),MONTH($B$18),HK$1),2)&gt;5,"",INDEX('Semaine type'!$AF$4:$AY$49,MATCH(Novembre!$B19,'Semaine type'!$A$4:$A$49,0),MATCH(HK$2,'Semaine type'!$AF$2:$AY$2,0))))</f>
        <v>0.52430555555555558</v>
      </c>
      <c r="HL19" s="167">
        <f>IF(COUNTIF(Fériés,DATE(YEAR($B$18),MONTH($B$18),HL$1))&gt;0,"",IF(WEEKDAY(DATE(YEAR($B$18),MONTH($B$18),HL$1),2)&gt;5,"",INDEX('Semaine type'!$AF$4:$AY$49,MATCH(Novembre!$B19,'Semaine type'!$A$4:$A$49,0),MATCH(HL$2,'Semaine type'!$AF$2:$AY$2,0))))</f>
        <v>0.5625</v>
      </c>
      <c r="HM19" s="167">
        <f>IF(COUNTIF(Fériés,DATE(YEAR($B$18),MONTH($B$18),HM$1))&gt;0,"",IF(WEEKDAY(DATE(YEAR($B$18),MONTH($B$18),HM$1),2)&gt;5,"",INDEX('Semaine type'!$AF$4:$AY$49,MATCH(Novembre!$B19,'Semaine type'!$A$4:$A$49,0),MATCH(HM$2,'Semaine type'!$AF$2:$AY$2,0))))</f>
        <v>0.70833333333333337</v>
      </c>
      <c r="HN19" s="167" t="str">
        <f>IF(COUNTIF(Fériés,DATE(YEAR($B$18),MONTH($B$18),HN$1))&gt;0,"",IF(WEEKDAY(DATE(YEAR($B$18),MONTH($B$18),HN$1),2)&gt;5,"",INDEX('Semaine type'!$AF$4:$AY$49,MATCH(Novembre!$B19,'Semaine type'!$A$4:$A$49,0),MATCH(HN$2,'Semaine type'!$AF$2:$AY$2,0))))</f>
        <v/>
      </c>
      <c r="HO19" s="167" t="str">
        <f>IF(COUNTIF(Fériés,DATE(YEAR($B$18),MONTH($B$18),HO$1))&gt;0,"",IF(WEEKDAY(DATE(YEAR($B$18),MONTH($B$18),HO$1),2)&gt;5,"",INDEX('Semaine type'!$AF$4:$AY$49,MATCH(Novembre!$B19,'Semaine type'!$A$4:$A$49,0),MATCH(HO$2,'Semaine type'!$AF$2:$AY$2,0))))</f>
        <v/>
      </c>
      <c r="HP19" s="167" t="str">
        <f>IF(COUNTIF(Fériés,DATE(YEAR($B$18),MONTH($B$18),HP$1))&gt;0,"",IF(WEEKDAY(DATE(YEAR($B$18),MONTH($B$18),HP$1),2)&gt;5,"",INDEX('Semaine type'!$AF$4:$AY$49,MATCH(Novembre!$B19,'Semaine type'!$A$4:$A$49,0),MATCH(HP$2,'Semaine type'!$AF$2:$AY$2,0))))</f>
        <v/>
      </c>
      <c r="HQ19" s="167" t="str">
        <f>IF(COUNTIF(Fériés,DATE(YEAR($B$18),MONTH($B$18),HQ$1))&gt;0,"",IF(WEEKDAY(DATE(YEAR($B$18),MONTH($B$18),HQ$1),2)&gt;5,"",INDEX('Semaine type'!$AF$4:$AY$49,MATCH(Novembre!$B19,'Semaine type'!$A$4:$A$49,0),MATCH(HQ$2,'Semaine type'!$AF$2:$AY$2,0))))</f>
        <v/>
      </c>
      <c r="HR19" s="167">
        <f>IF(COUNTIF(Fériés,DATE(YEAR($B$18),MONTH($B$18),HR$1))&gt;0,"",IF(WEEKDAY(DATE(YEAR($B$18),MONTH($B$18),HR$1),2)&gt;5,"",INDEX('Semaine type'!$AF$4:$AY$49,MATCH(Novembre!$B19,'Semaine type'!$A$4:$A$49,0),MATCH(HR$2,'Semaine type'!$AF$2:$AY$2,0))))</f>
        <v>0.36458333333333331</v>
      </c>
      <c r="HS19" s="167">
        <f>IF(COUNTIF(Fériés,DATE(YEAR($B$18),MONTH($B$18),HS$1))&gt;0,"",IF(WEEKDAY(DATE(YEAR($B$18),MONTH($B$18),HS$1),2)&gt;5,"",INDEX('Semaine type'!$AF$4:$AY$49,MATCH(Novembre!$B19,'Semaine type'!$A$4:$A$49,0),MATCH(HS$2,'Semaine type'!$AF$2:$AY$2,0))))</f>
        <v>0.52430555555555558</v>
      </c>
      <c r="HT19" s="167">
        <f>IF(COUNTIF(Fériés,DATE(YEAR($B$18),MONTH($B$18),HT$1))&gt;0,"",IF(WEEKDAY(DATE(YEAR($B$18),MONTH($B$18),HT$1),2)&gt;5,"",INDEX('Semaine type'!$AF$4:$AY$49,MATCH(Novembre!$B19,'Semaine type'!$A$4:$A$49,0),MATCH(HT$2,'Semaine type'!$AF$2:$AY$2,0))))</f>
        <v>0.5625</v>
      </c>
      <c r="HU19" s="167">
        <f>IF(COUNTIF(Fériés,DATE(YEAR($B$18),MONTH($B$18),HU$1))&gt;0,"",IF(WEEKDAY(DATE(YEAR($B$18),MONTH($B$18),HU$1),2)&gt;5,"",INDEX('Semaine type'!$AF$4:$AY$49,MATCH(Novembre!$B19,'Semaine type'!$A$4:$A$49,0),MATCH(HU$2,'Semaine type'!$AF$2:$AY$2,0))))</f>
        <v>0.70833333333333337</v>
      </c>
      <c r="HV19" s="167">
        <f>IF(COUNTIF(Fériés,DATE(YEAR($B$18),MONTH($B$18),HV$1))&gt;0,"",IF(WEEKDAY(DATE(YEAR($B$18),MONTH($B$18),HV$1),2)&gt;5,"",INDEX('Semaine type'!$AF$4:$AY$49,MATCH(Novembre!$B19,'Semaine type'!$A$4:$A$49,0),MATCH(HV$2,'Semaine type'!$AF$2:$AY$2,0))))</f>
        <v>0.36458333333333331</v>
      </c>
      <c r="HW19" s="167">
        <f>IF(COUNTIF(Fériés,DATE(YEAR($B$18),MONTH($B$18),HW$1))&gt;0,"",IF(WEEKDAY(DATE(YEAR($B$18),MONTH($B$18),HW$1),2)&gt;5,"",INDEX('Semaine type'!$AF$4:$AY$49,MATCH(Novembre!$B19,'Semaine type'!$A$4:$A$49,0),MATCH(HW$2,'Semaine type'!$AF$2:$AY$2,0))))</f>
        <v>0.52430555555555558</v>
      </c>
      <c r="HX19" s="167">
        <f>IF(COUNTIF(Fériés,DATE(YEAR($B$18),MONTH($B$18),HX$1))&gt;0,"",IF(WEEKDAY(DATE(YEAR($B$18),MONTH($B$18),HX$1),2)&gt;5,"",INDEX('Semaine type'!$AF$4:$AY$49,MATCH(Novembre!$B19,'Semaine type'!$A$4:$A$49,0),MATCH(HX$2,'Semaine type'!$AF$2:$AY$2,0))))</f>
        <v>0.5625</v>
      </c>
      <c r="HY19" s="167">
        <f>IF(COUNTIF(Fériés,DATE(YEAR($B$18),MONTH($B$18),HY$1))&gt;0,"",IF(WEEKDAY(DATE(YEAR($B$18),MONTH($B$18),HY$1),2)&gt;5,"",INDEX('Semaine type'!$AF$4:$AY$49,MATCH(Novembre!$B19,'Semaine type'!$A$4:$A$49,0),MATCH(HY$2,'Semaine type'!$AF$2:$AY$2,0))))</f>
        <v>0.70138888888888884</v>
      </c>
      <c r="HZ19" s="167">
        <f>IF(COUNTIF(Fériés,DATE(YEAR($B$18),MONTH($B$18),HZ$1))&gt;0,"",IF(WEEKDAY(DATE(YEAR($B$18),MONTH($B$18),HZ$1),2)&gt;5,"",INDEX('Semaine type'!$AF$4:$AY$49,MATCH(Novembre!$B19,'Semaine type'!$A$4:$A$49,0),MATCH(HZ$2,'Semaine type'!$AF$2:$AY$2,0))))</f>
        <v>0.36458333333333331</v>
      </c>
      <c r="IA19" s="167">
        <f>IF(COUNTIF(Fériés,DATE(YEAR($B$18),MONTH($B$18),IA$1))&gt;0,"",IF(WEEKDAY(DATE(YEAR($B$18),MONTH($B$18),IA$1),2)&gt;5,"",INDEX('Semaine type'!$AF$4:$AY$49,MATCH(Novembre!$B19,'Semaine type'!$A$4:$A$49,0),MATCH(IA$2,'Semaine type'!$AF$2:$AY$2,0))))</f>
        <v>0.52430555555555558</v>
      </c>
      <c r="IB19" s="167">
        <f>IF(COUNTIF(Fériés,DATE(YEAR($B$18),MONTH($B$18),IB$1))&gt;0,"",IF(WEEKDAY(DATE(YEAR($B$18),MONTH($B$18),IB$1),2)&gt;5,"",INDEX('Semaine type'!$AF$4:$AY$49,MATCH(Novembre!$B19,'Semaine type'!$A$4:$A$49,0),MATCH(IB$2,'Semaine type'!$AF$2:$AY$2,0))))</f>
        <v>0</v>
      </c>
      <c r="IC19" s="167">
        <f>IF(COUNTIF(Fériés,DATE(YEAR($B$18),MONTH($B$18),IC$1))&gt;0,"",IF(WEEKDAY(DATE(YEAR($B$18),MONTH($B$18),IC$1),2)&gt;5,"",INDEX('Semaine type'!$AF$4:$AY$49,MATCH(Novembre!$B19,'Semaine type'!$A$4:$A$49,0),MATCH(IC$2,'Semaine type'!$AF$2:$AY$2,0))))</f>
        <v>0</v>
      </c>
      <c r="ID19" s="167" t="str">
        <f>IF(COUNTIF(Fériés,DATE(YEAR($B$18),MONTH($B$18),ID$1))&gt;0,"",IF(WEEKDAY(DATE(YEAR($B$18),MONTH($B$18),ID$1),2)&gt;5,"",INDEX('Semaine type'!$AF$4:$AY$49,MATCH(Novembre!$B19,'Semaine type'!$A$4:$A$49,0),MATCH(ID$2,'Semaine type'!$AF$2:$AY$2,0))))</f>
        <v/>
      </c>
      <c r="IE19" s="167" t="str">
        <f>IF(COUNTIF(Fériés,DATE(YEAR($B$18),MONTH($B$18),IE$1))&gt;0,"",IF(WEEKDAY(DATE(YEAR($B$18),MONTH($B$18),IE$1),2)&gt;5,"",INDEX('Semaine type'!$AF$4:$AY$49,MATCH(Novembre!$B19,'Semaine type'!$A$4:$A$49,0),MATCH(IE$2,'Semaine type'!$AF$2:$AY$2,0))))</f>
        <v/>
      </c>
      <c r="IF19" s="167" t="str">
        <f>IF(COUNTIF(Fériés,DATE(YEAR($B$18),MONTH($B$18),IF$1))&gt;0,"",IF(WEEKDAY(DATE(YEAR($B$18),MONTH($B$18),IF$1),2)&gt;5,"",INDEX('Semaine type'!$AF$4:$AY$49,MATCH(Novembre!$B19,'Semaine type'!$A$4:$A$49,0),MATCH(IF$2,'Semaine type'!$AF$2:$AY$2,0))))</f>
        <v/>
      </c>
      <c r="IG19" s="167" t="str">
        <f>IF(COUNTIF(Fériés,DATE(YEAR($B$18),MONTH($B$18),IG$1))&gt;0,"",IF(WEEKDAY(DATE(YEAR($B$18),MONTH($B$18),IG$1),2)&gt;5,"",INDEX('Semaine type'!$AF$4:$AY$49,MATCH(Novembre!$B19,'Semaine type'!$A$4:$A$49,0),MATCH(IG$2,'Semaine type'!$AF$2:$AY$2,0))))</f>
        <v/>
      </c>
      <c r="IH19" s="167" t="str">
        <f>IF(COUNTIF(Fériés,DATE(YEAR($B$18),MONTH($B$18),IH$1))&gt;0,"",IF(WEEKDAY(DATE(YEAR($B$18),MONTH($B$18),IH$1),2)&gt;5,"",INDEX('Semaine type'!$AF$4:$AY$49,MATCH(Novembre!$B19,'Semaine type'!$A$4:$A$49,0),MATCH(IH$2,'Semaine type'!$AF$2:$AY$2,0))))</f>
        <v/>
      </c>
      <c r="II19" s="167" t="str">
        <f>IF(COUNTIF(Fériés,DATE(YEAR($B$18),MONTH($B$18),II$1))&gt;0,"",IF(WEEKDAY(DATE(YEAR($B$18),MONTH($B$18),II$1),2)&gt;5,"",INDEX('Semaine type'!$AF$4:$AY$49,MATCH(Novembre!$B19,'Semaine type'!$A$4:$A$49,0),MATCH(II$2,'Semaine type'!$AF$2:$AY$2,0))))</f>
        <v/>
      </c>
      <c r="IJ19" s="167" t="str">
        <f>IF(COUNTIF(Fériés,DATE(YEAR($B$18),MONTH($B$18),IJ$1))&gt;0,"",IF(WEEKDAY(DATE(YEAR($B$18),MONTH($B$18),IJ$1),2)&gt;5,"",INDEX('Semaine type'!$AF$4:$AY$49,MATCH(Novembre!$B19,'Semaine type'!$A$4:$A$49,0),MATCH(IJ$2,'Semaine type'!$AF$2:$AY$2,0))))</f>
        <v/>
      </c>
      <c r="IK19" s="167" t="str">
        <f>IF(COUNTIF(Fériés,DATE(YEAR($B$18),MONTH($B$18),IK$1))&gt;0,"",IF(WEEKDAY(DATE(YEAR($B$18),MONTH($B$18),IK$1),2)&gt;5,"",INDEX('Semaine type'!$AF$4:$AY$49,MATCH(Novembre!$B19,'Semaine type'!$A$4:$A$49,0),MATCH(IK$2,'Semaine type'!$AF$2:$AY$2,0))))</f>
        <v/>
      </c>
      <c r="IL19" s="167">
        <f>IF(COUNTIF(Fériés,DATE(YEAR($B$18),MONTH($B$18),IL$1))&gt;0,"",IF(WEEKDAY(DATE(YEAR($B$18),MONTH($B$18),IL$1),2)&gt;5,"",INDEX('Semaine type'!$AF$4:$AY$49,MATCH(Novembre!$B19,'Semaine type'!$A$4:$A$49,0),MATCH(IL$2,'Semaine type'!$AF$2:$AY$2,0))))</f>
        <v>0.36458333333333331</v>
      </c>
      <c r="IM19" s="167">
        <f>IF(COUNTIF(Fériés,DATE(YEAR($B$18),MONTH($B$18),IM$1))&gt;0,"",IF(WEEKDAY(DATE(YEAR($B$18),MONTH($B$18),IM$1),2)&gt;5,"",INDEX('Semaine type'!$AF$4:$AY$49,MATCH(Novembre!$B19,'Semaine type'!$A$4:$A$49,0),MATCH(IM$2,'Semaine type'!$AF$2:$AY$2,0))))</f>
        <v>0.52430555555555558</v>
      </c>
      <c r="IN19" s="167">
        <f>IF(COUNTIF(Fériés,DATE(YEAR($B$18),MONTH($B$18),IN$1))&gt;0,"",IF(WEEKDAY(DATE(YEAR($B$18),MONTH($B$18),IN$1),2)&gt;5,"",INDEX('Semaine type'!$AF$4:$AY$49,MATCH(Novembre!$B19,'Semaine type'!$A$4:$A$49,0),MATCH(IN$2,'Semaine type'!$AF$2:$AY$2,0))))</f>
        <v>0.5625</v>
      </c>
      <c r="IO19" s="167">
        <f>IF(COUNTIF(Fériés,DATE(YEAR($B$18),MONTH($B$18),IO$1))&gt;0,"",IF(WEEKDAY(DATE(YEAR($B$18),MONTH($B$18),IO$1),2)&gt;5,"",INDEX('Semaine type'!$AF$4:$AY$49,MATCH(Novembre!$B19,'Semaine type'!$A$4:$A$49,0),MATCH(IO$2,'Semaine type'!$AF$2:$AY$2,0))))</f>
        <v>0.70833333333333337</v>
      </c>
      <c r="IP19" s="167">
        <f>IF(COUNTIF(Fériés,DATE(YEAR($B$18),MONTH($B$18),IP$1))&gt;0,"",IF(WEEKDAY(DATE(YEAR($B$18),MONTH($B$18),IP$1),2)&gt;5,"",INDEX('Semaine type'!$AF$4:$AY$49,MATCH(Novembre!$B19,'Semaine type'!$A$4:$A$49,0),MATCH(IP$2,'Semaine type'!$AF$2:$AY$2,0))))</f>
        <v>0.36458333333333331</v>
      </c>
      <c r="IQ19" s="167">
        <f>IF(COUNTIF(Fériés,DATE(YEAR($B$18),MONTH($B$18),IQ$1))&gt;0,"",IF(WEEKDAY(DATE(YEAR($B$18),MONTH($B$18),IQ$1),2)&gt;5,"",INDEX('Semaine type'!$AF$4:$AY$49,MATCH(Novembre!$B19,'Semaine type'!$A$4:$A$49,0),MATCH(IQ$2,'Semaine type'!$AF$2:$AY$2,0))))</f>
        <v>0.52430555555555558</v>
      </c>
      <c r="IR19" s="167">
        <f>IF(COUNTIF(Fériés,DATE(YEAR($B$18),MONTH($B$18),IR$1))&gt;0,"",IF(WEEKDAY(DATE(YEAR($B$18),MONTH($B$18),IR$1),2)&gt;5,"",INDEX('Semaine type'!$AF$4:$AY$49,MATCH(Novembre!$B19,'Semaine type'!$A$4:$A$49,0),MATCH(IR$2,'Semaine type'!$AF$2:$AY$2,0))))</f>
        <v>0.5625</v>
      </c>
      <c r="IS19" s="167">
        <f>IF(COUNTIF(Fériés,DATE(YEAR($B$18),MONTH($B$18),IS$1))&gt;0,"",IF(WEEKDAY(DATE(YEAR($B$18),MONTH($B$18),IS$1),2)&gt;5,"",INDEX('Semaine type'!$AF$4:$AY$49,MATCH(Novembre!$B19,'Semaine type'!$A$4:$A$49,0),MATCH(IS$2,'Semaine type'!$AF$2:$AY$2,0))))</f>
        <v>0.70833333333333337</v>
      </c>
      <c r="IT19" s="167">
        <f>IF(COUNTIF(Fériés,DATE(YEAR($B$18),MONTH($B$18),IT$1))&gt;0,"",IF(WEEKDAY(DATE(YEAR($B$18),MONTH($B$18),IT$1),2)&gt;5,"",INDEX('Semaine type'!$AF$4:$AY$49,MATCH(Novembre!$B19,'Semaine type'!$A$4:$A$49,0),MATCH(IT$2,'Semaine type'!$AF$2:$AY$2,0))))</f>
        <v>0.36458333333333331</v>
      </c>
      <c r="IU19" s="167">
        <f>IF(COUNTIF(Fériés,DATE(YEAR($B$18),MONTH($B$18),IU$1))&gt;0,"",IF(WEEKDAY(DATE(YEAR($B$18),MONTH($B$18),IU$1),2)&gt;5,"",INDEX('Semaine type'!$AF$4:$AY$49,MATCH(Novembre!$B19,'Semaine type'!$A$4:$A$49,0),MATCH(IU$2,'Semaine type'!$AF$2:$AY$2,0))))</f>
        <v>0.52430555555555558</v>
      </c>
      <c r="IV19" s="167">
        <f>IF(COUNTIF(Fériés,DATE(YEAR($B$18),MONTH($B$18),IV$1))&gt;0,"",IF(WEEKDAY(DATE(YEAR($B$18),MONTH($B$18),IV$1),2)&gt;5,"",INDEX('Semaine type'!$AF$4:$AY$49,MATCH(Novembre!$B19,'Semaine type'!$A$4:$A$49,0),MATCH(IV$2,'Semaine type'!$AF$2:$AY$2,0))))</f>
        <v>0.5625</v>
      </c>
      <c r="IW19" s="167">
        <f>IF(COUNTIF(Fériés,DATE(YEAR($B$18),MONTH($B$18),IW$1))&gt;0,"",IF(WEEKDAY(DATE(YEAR($B$18),MONTH($B$18),IW$1),2)&gt;5,"",INDEX('Semaine type'!$AF$4:$AY$49,MATCH(Novembre!$B19,'Semaine type'!$A$4:$A$49,0),MATCH(IW$2,'Semaine type'!$AF$2:$AY$2,0))))</f>
        <v>0.70833333333333337</v>
      </c>
      <c r="IX19" s="167">
        <f>IF(COUNTIF(Fériés,DATE(YEAR($B$18),MONTH($B$18),IX$1))&gt;0,"",IF(WEEKDAY(DATE(YEAR($B$18),MONTH($B$18),IX$1),2)&gt;5,"",INDEX('Semaine type'!$AF$4:$AY$49,MATCH(Novembre!$B19,'Semaine type'!$A$4:$A$49,0),MATCH(IX$2,'Semaine type'!$AF$2:$AY$2,0))))</f>
        <v>0.36458333333333331</v>
      </c>
      <c r="IY19" s="167">
        <f>IF(COUNTIF(Fériés,DATE(YEAR($B$18),MONTH($B$18),IY$1))&gt;0,"",IF(WEEKDAY(DATE(YEAR($B$18),MONTH($B$18),IY$1),2)&gt;5,"",INDEX('Semaine type'!$AF$4:$AY$49,MATCH(Novembre!$B19,'Semaine type'!$A$4:$A$49,0),MATCH(IY$2,'Semaine type'!$AF$2:$AY$2,0))))</f>
        <v>0.52430555555555558</v>
      </c>
      <c r="IZ19" s="167">
        <f>IF(COUNTIF(Fériés,DATE(YEAR($B$18),MONTH($B$18),IZ$1))&gt;0,"",IF(WEEKDAY(DATE(YEAR($B$18),MONTH($B$18),IZ$1),2)&gt;5,"",INDEX('Semaine type'!$AF$4:$AY$49,MATCH(Novembre!$B19,'Semaine type'!$A$4:$A$49,0),MATCH(IZ$2,'Semaine type'!$AF$2:$AY$2,0))))</f>
        <v>0.5625</v>
      </c>
      <c r="JA19" s="167">
        <f>IF(COUNTIF(Fériés,DATE(YEAR($B$18),MONTH($B$18),JA$1))&gt;0,"",IF(WEEKDAY(DATE(YEAR($B$18),MONTH($B$18),JA$1),2)&gt;5,"",INDEX('Semaine type'!$AF$4:$AY$49,MATCH(Novembre!$B19,'Semaine type'!$A$4:$A$49,0),MATCH(JA$2,'Semaine type'!$AF$2:$AY$2,0))))</f>
        <v>0.70138888888888884</v>
      </c>
      <c r="JB19" s="167">
        <f>IF(COUNTIF(Fériés,DATE(YEAR($B$18),MONTH($B$18),JB$1))&gt;0,"",IF(WEEKDAY(DATE(YEAR($B$18),MONTH($B$18),JB$1),2)&gt;5,"",INDEX('Semaine type'!$AF$4:$AY$49,MATCH(Novembre!$B19,'Semaine type'!$A$4:$A$49,0),MATCH(JB$2,'Semaine type'!$AF$2:$AY$2,0))))</f>
        <v>0.36458333333333331</v>
      </c>
      <c r="JC19" s="167">
        <f>IF(COUNTIF(Fériés,DATE(YEAR($B$18),MONTH($B$18),JC$1))&gt;0,"",IF(WEEKDAY(DATE(YEAR($B$18),MONTH($B$18),JC$1),2)&gt;5,"",INDEX('Semaine type'!$AF$4:$AY$49,MATCH(Novembre!$B19,'Semaine type'!$A$4:$A$49,0),MATCH(JC$2,'Semaine type'!$AF$2:$AY$2,0))))</f>
        <v>0.52430555555555558</v>
      </c>
      <c r="JD19" s="167">
        <f>IF(COUNTIF(Fériés,DATE(YEAR($B$18),MONTH($B$18),JD$1))&gt;0,"",IF(WEEKDAY(DATE(YEAR($B$18),MONTH($B$18),JD$1),2)&gt;5,"",INDEX('Semaine type'!$AF$4:$AY$49,MATCH(Novembre!$B19,'Semaine type'!$A$4:$A$49,0),MATCH(JD$2,'Semaine type'!$AF$2:$AY$2,0))))</f>
        <v>0</v>
      </c>
      <c r="JE19" s="167">
        <f>IF(COUNTIF(Fériés,DATE(YEAR($B$18),MONTH($B$18),JE$1))&gt;0,"",IF(WEEKDAY(DATE(YEAR($B$18),MONTH($B$18),JE$1),2)&gt;5,"",INDEX('Semaine type'!$AF$4:$AY$49,MATCH(Novembre!$B19,'Semaine type'!$A$4:$A$49,0),MATCH(JE$2,'Semaine type'!$AF$2:$AY$2,0))))</f>
        <v>0</v>
      </c>
      <c r="JF19" s="167" t="str">
        <f>IF(COUNTIF(Fériés,DATE(YEAR($B$18),MONTH($B$18),JF$1))&gt;0,"",IF(WEEKDAY(DATE(YEAR($B$18),MONTH($B$18),JF$1),2)&gt;5,"",INDEX('Semaine type'!$AF$4:$AY$49,MATCH(Novembre!$B19,'Semaine type'!$A$4:$A$49,0),MATCH(JF$2,'Semaine type'!$AF$2:$AY$2,0))))</f>
        <v/>
      </c>
      <c r="JG19" s="167" t="str">
        <f>IF(COUNTIF(Fériés,DATE(YEAR($B$18),MONTH($B$18),JG$1))&gt;0,"",IF(WEEKDAY(DATE(YEAR($B$18),MONTH($B$18),JG$1),2)&gt;5,"",INDEX('Semaine type'!$AF$4:$AY$49,MATCH(Novembre!$B19,'Semaine type'!$A$4:$A$49,0),MATCH(JG$2,'Semaine type'!$AF$2:$AY$2,0))))</f>
        <v/>
      </c>
      <c r="JH19" s="167" t="str">
        <f>IF(COUNTIF(Fériés,DATE(YEAR($B$18),MONTH($B$18),JH$1))&gt;0,"",IF(WEEKDAY(DATE(YEAR($B$18),MONTH($B$18),JH$1),2)&gt;5,"",INDEX('Semaine type'!$AF$4:$AY$49,MATCH(Novembre!$B19,'Semaine type'!$A$4:$A$49,0),MATCH(JH$2,'Semaine type'!$AF$2:$AY$2,0))))</f>
        <v/>
      </c>
      <c r="JI19" s="167" t="str">
        <f>IF(COUNTIF(Fériés,DATE(YEAR($B$18),MONTH($B$18),JI$1))&gt;0,"",IF(WEEKDAY(DATE(YEAR($B$18),MONTH($B$18),JI$1),2)&gt;5,"",INDEX('Semaine type'!$AF$4:$AY$49,MATCH(Novembre!$B19,'Semaine type'!$A$4:$A$49,0),MATCH(JI$2,'Semaine type'!$AF$2:$AY$2,0))))</f>
        <v/>
      </c>
      <c r="JJ19" s="167" t="str">
        <f>IF(COUNTIF(Fériés,DATE(YEAR($B$18),MONTH($B$18),JJ$1))&gt;0,"",IF(WEEKDAY(DATE(YEAR($B$18),MONTH($B$18),JJ$1),2)&gt;5,"",INDEX('Semaine type'!$AF$4:$AY$49,MATCH(Novembre!$B19,'Semaine type'!$A$4:$A$49,0),MATCH(JJ$2,'Semaine type'!$AF$2:$AY$2,0))))</f>
        <v/>
      </c>
      <c r="JK19" s="167" t="str">
        <f>IF(COUNTIF(Fériés,DATE(YEAR($B$18),MONTH($B$18),JK$1))&gt;0,"",IF(WEEKDAY(DATE(YEAR($B$18),MONTH($B$18),JK$1),2)&gt;5,"",INDEX('Semaine type'!$AF$4:$AY$49,MATCH(Novembre!$B19,'Semaine type'!$A$4:$A$49,0),MATCH(JK$2,'Semaine type'!$AF$2:$AY$2,0))))</f>
        <v/>
      </c>
      <c r="JL19" s="167" t="str">
        <f>IF(COUNTIF(Fériés,DATE(YEAR($B$18),MONTH($B$18),JL$1))&gt;0,"",IF(WEEKDAY(DATE(YEAR($B$18),MONTH($B$18),JL$1),2)&gt;5,"",INDEX('Semaine type'!$AF$4:$AY$49,MATCH(Novembre!$B19,'Semaine type'!$A$4:$A$49,0),MATCH(JL$2,'Semaine type'!$AF$2:$AY$2,0))))</f>
        <v/>
      </c>
      <c r="JM19" s="167" t="str">
        <f>IF(COUNTIF(Fériés,DATE(YEAR($B$18),MONTH($B$18),JM$1))&gt;0,"",IF(WEEKDAY(DATE(YEAR($B$18),MONTH($B$18),JM$1),2)&gt;5,"",INDEX('Semaine type'!$AF$4:$AY$49,MATCH(Novembre!$B19,'Semaine type'!$A$4:$A$49,0),MATCH(JM$2,'Semaine type'!$AF$2:$AY$2,0))))</f>
        <v/>
      </c>
      <c r="JN19" s="167">
        <f>IF(COUNTIF(Fériés,DATE(YEAR($B$18),MONTH($B$18),JN$1))&gt;0,"",IF(WEEKDAY(DATE(YEAR($B$18),MONTH($B$18),JN$1),2)&gt;5,"",INDEX('Semaine type'!$AF$4:$AY$49,MATCH(Novembre!$B19,'Semaine type'!$A$4:$A$49,0),MATCH(JN$2,'Semaine type'!$AF$2:$AY$2,0))))</f>
        <v>0.36458333333333331</v>
      </c>
      <c r="JO19" s="167">
        <f>IF(COUNTIF(Fériés,DATE(YEAR($B$18),MONTH($B$18),JO$1))&gt;0,"",IF(WEEKDAY(DATE(YEAR($B$18),MONTH($B$18),JO$1),2)&gt;5,"",INDEX('Semaine type'!$AF$4:$AY$49,MATCH(Novembre!$B19,'Semaine type'!$A$4:$A$49,0),MATCH(JO$2,'Semaine type'!$AF$2:$AY$2,0))))</f>
        <v>0.52430555555555558</v>
      </c>
      <c r="JP19" s="167">
        <f>IF(COUNTIF(Fériés,DATE(YEAR($B$18),MONTH($B$18),JP$1))&gt;0,"",IF(WEEKDAY(DATE(YEAR($B$18),MONTH($B$18),JP$1),2)&gt;5,"",INDEX('Semaine type'!$AF$4:$AY$49,MATCH(Novembre!$B19,'Semaine type'!$A$4:$A$49,0),MATCH(JP$2,'Semaine type'!$AF$2:$AY$2,0))))</f>
        <v>0.5625</v>
      </c>
      <c r="JQ19" s="167">
        <f>IF(COUNTIF(Fériés,DATE(YEAR($B$18),MONTH($B$18),JQ$1))&gt;0,"",IF(WEEKDAY(DATE(YEAR($B$18),MONTH($B$18),JQ$1),2)&gt;5,"",INDEX('Semaine type'!$AF$4:$AY$49,MATCH(Novembre!$B19,'Semaine type'!$A$4:$A$49,0),MATCH(JQ$2,'Semaine type'!$AF$2:$AY$2,0))))</f>
        <v>0.70833333333333337</v>
      </c>
      <c r="JR19" s="167">
        <f>IF(COUNTIF(Fériés,DATE(YEAR($B$18),MONTH($B$18),JR$1))&gt;0,"",IF(WEEKDAY(DATE(YEAR($B$18),MONTH($B$18),JR$1),2)&gt;5,"",INDEX('Semaine type'!$AF$4:$AY$49,MATCH(Novembre!$B19,'Semaine type'!$A$4:$A$49,0),MATCH(JR$2,'Semaine type'!$AF$2:$AY$2,0))))</f>
        <v>0.36458333333333331</v>
      </c>
      <c r="JS19" s="167">
        <f>IF(COUNTIF(Fériés,DATE(YEAR($B$18),MONTH($B$18),JS$1))&gt;0,"",IF(WEEKDAY(DATE(YEAR($B$18),MONTH($B$18),JS$1),2)&gt;5,"",INDEX('Semaine type'!$AF$4:$AY$49,MATCH(Novembre!$B19,'Semaine type'!$A$4:$A$49,0),MATCH(JS$2,'Semaine type'!$AF$2:$AY$2,0))))</f>
        <v>0.52430555555555558</v>
      </c>
      <c r="JT19" s="167">
        <f>IF(COUNTIF(Fériés,DATE(YEAR($B$18),MONTH($B$18),JT$1))&gt;0,"",IF(WEEKDAY(DATE(YEAR($B$18),MONTH($B$18),JT$1),2)&gt;5,"",INDEX('Semaine type'!$AF$4:$AY$49,MATCH(Novembre!$B19,'Semaine type'!$A$4:$A$49,0),MATCH(JT$2,'Semaine type'!$AF$2:$AY$2,0))))</f>
        <v>0.5625</v>
      </c>
      <c r="JU19" s="167">
        <f>IF(COUNTIF(Fériés,DATE(YEAR($B$18),MONTH($B$18),JU$1))&gt;0,"",IF(WEEKDAY(DATE(YEAR($B$18),MONTH($B$18),JU$1),2)&gt;5,"",INDEX('Semaine type'!$AF$4:$AY$49,MATCH(Novembre!$B19,'Semaine type'!$A$4:$A$49,0),MATCH(JU$2,'Semaine type'!$AF$2:$AY$2,0))))</f>
        <v>0.70833333333333337</v>
      </c>
      <c r="JV19" s="167">
        <f>IF(COUNTIF(Fériés,DATE(YEAR($B$18),MONTH($B$18),JV$1))&gt;0,"",IF(WEEKDAY(DATE(YEAR($B$18),MONTH($B$18),JV$1),2)&gt;5,"",INDEX('Semaine type'!$AF$4:$AY$49,MATCH(Novembre!$B19,'Semaine type'!$A$4:$A$49,0),MATCH(JV$2,'Semaine type'!$AF$2:$AY$2,0))))</f>
        <v>0.36458333333333331</v>
      </c>
      <c r="JW19" s="167">
        <f>IF(COUNTIF(Fériés,DATE(YEAR($B$18),MONTH($B$18),JW$1))&gt;0,"",IF(WEEKDAY(DATE(YEAR($B$18),MONTH($B$18),JW$1),2)&gt;5,"",INDEX('Semaine type'!$AF$4:$AY$49,MATCH(Novembre!$B19,'Semaine type'!$A$4:$A$49,0),MATCH(JW$2,'Semaine type'!$AF$2:$AY$2,0))))</f>
        <v>0.52430555555555558</v>
      </c>
      <c r="JX19" s="167">
        <f>IF(COUNTIF(Fériés,DATE(YEAR($B$18),MONTH($B$18),JX$1))&gt;0,"",IF(WEEKDAY(DATE(YEAR($B$18),MONTH($B$18),JX$1),2)&gt;5,"",INDEX('Semaine type'!$AF$4:$AY$49,MATCH(Novembre!$B19,'Semaine type'!$A$4:$A$49,0),MATCH(JX$2,'Semaine type'!$AF$2:$AY$2,0))))</f>
        <v>0.5625</v>
      </c>
      <c r="JY19" s="167">
        <f>IF(COUNTIF(Fériés,DATE(YEAR($B$18),MONTH($B$18),JY$1))&gt;0,"",IF(WEEKDAY(DATE(YEAR($B$18),MONTH($B$18),JY$1),2)&gt;5,"",INDEX('Semaine type'!$AF$4:$AY$49,MATCH(Novembre!$B19,'Semaine type'!$A$4:$A$49,0),MATCH(JY$2,'Semaine type'!$AF$2:$AY$2,0))))</f>
        <v>0.70833333333333337</v>
      </c>
      <c r="JZ19" s="167">
        <f>IF(COUNTIF(Fériés,DATE(YEAR($B$18),MONTH($B$18),JZ$1))&gt;0,"",IF(WEEKDAY(DATE(YEAR($B$18),MONTH($B$18),JZ$1),2)&gt;5,"",INDEX('Semaine type'!$AF$4:$AY$49,MATCH(Novembre!$B19,'Semaine type'!$A$4:$A$49,0),MATCH(JZ$2,'Semaine type'!$AF$2:$AY$2,0))))</f>
        <v>0.36458333333333331</v>
      </c>
      <c r="KA19" s="167">
        <f>IF(COUNTIF(Fériés,DATE(YEAR($B$18),MONTH($B$18),KA$1))&gt;0,"",IF(WEEKDAY(DATE(YEAR($B$18),MONTH($B$18),KA$1),2)&gt;5,"",INDEX('Semaine type'!$AF$4:$AY$49,MATCH(Novembre!$B19,'Semaine type'!$A$4:$A$49,0),MATCH(KA$2,'Semaine type'!$AF$2:$AY$2,0))))</f>
        <v>0.52430555555555558</v>
      </c>
      <c r="KB19" s="167">
        <f>IF(COUNTIF(Fériés,DATE(YEAR($B$18),MONTH($B$18),KB$1))&gt;0,"",IF(WEEKDAY(DATE(YEAR($B$18),MONTH($B$18),KB$1),2)&gt;5,"",INDEX('Semaine type'!$AF$4:$AY$49,MATCH(Novembre!$B19,'Semaine type'!$A$4:$A$49,0),MATCH(KB$2,'Semaine type'!$AF$2:$AY$2,0))))</f>
        <v>0.5625</v>
      </c>
      <c r="KC19" s="167">
        <f>IF(COUNTIF(Fériés,DATE(YEAR($B$18),MONTH($B$18),KC$1))&gt;0,"",IF(WEEKDAY(DATE(YEAR($B$18),MONTH($B$18),KC$1),2)&gt;5,"",INDEX('Semaine type'!$AF$4:$AY$49,MATCH(Novembre!$B19,'Semaine type'!$A$4:$A$49,0),MATCH(KC$2,'Semaine type'!$AF$2:$AY$2,0))))</f>
        <v>0.70138888888888884</v>
      </c>
      <c r="KD19" s="167">
        <f>IF(COUNTIF(Fériés,DATE(YEAR($B$18),MONTH($B$18),KD$1))&gt;0,"",IF(WEEKDAY(DATE(YEAR($B$18),MONTH($B$18),KD$1),2)&gt;5,"",INDEX('Semaine type'!$AF$4:$AY$49,MATCH(Novembre!$B19,'Semaine type'!$A$4:$A$49,0),MATCH(KD$2,'Semaine type'!$AF$2:$AY$2,0))))</f>
        <v>0.36458333333333331</v>
      </c>
      <c r="KE19" s="167">
        <f>IF(COUNTIF(Fériés,DATE(YEAR($B$18),MONTH($B$18),KE$1))&gt;0,"",IF(WEEKDAY(DATE(YEAR($B$18),MONTH($B$18),KE$1),2)&gt;5,"",INDEX('Semaine type'!$AF$4:$AY$49,MATCH(Novembre!$B19,'Semaine type'!$A$4:$A$49,0),MATCH(KE$2,'Semaine type'!$AF$2:$AY$2,0))))</f>
        <v>0.52430555555555558</v>
      </c>
      <c r="KF19" s="167">
        <f>IF(COUNTIF(Fériés,DATE(YEAR($B$18),MONTH($B$18),KF$1))&gt;0,"",IF(WEEKDAY(DATE(YEAR($B$18),MONTH($B$18),KF$1),2)&gt;5,"",INDEX('Semaine type'!$AF$4:$AY$49,MATCH(Novembre!$B19,'Semaine type'!$A$4:$A$49,0),MATCH(KF$2,'Semaine type'!$AF$2:$AY$2,0))))</f>
        <v>0</v>
      </c>
      <c r="KG19" s="167">
        <f>IF(COUNTIF(Fériés,DATE(YEAR($B$18),MONTH($B$18),KG$1))&gt;0,"",IF(WEEKDAY(DATE(YEAR($B$18),MONTH($B$18),KG$1),2)&gt;5,"",INDEX('Semaine type'!$AF$4:$AY$49,MATCH(Novembre!$B19,'Semaine type'!$A$4:$A$49,0),MATCH(KG$2,'Semaine type'!$AF$2:$AY$2,0))))</f>
        <v>0</v>
      </c>
      <c r="KH19" s="167" t="str">
        <f>IF(COUNTIF(Fériés,DATE(YEAR($B$18),MONTH($B$18),KH$1))&gt;0,"",IF(WEEKDAY(DATE(YEAR($B$18),MONTH($B$18),KH$1),2)&gt;5,"",INDEX('Semaine type'!$AF$4:$AY$49,MATCH(Novembre!$B19,'Semaine type'!$A$4:$A$49,0),MATCH(KH$2,'Semaine type'!$AF$2:$AY$2,0))))</f>
        <v/>
      </c>
      <c r="KI19" s="167" t="str">
        <f>IF(COUNTIF(Fériés,DATE(YEAR($B$18),MONTH($B$18),KI$1))&gt;0,"",IF(WEEKDAY(DATE(YEAR($B$18),MONTH($B$18),KI$1),2)&gt;5,"",INDEX('Semaine type'!$AF$4:$AY$49,MATCH(Novembre!$B19,'Semaine type'!$A$4:$A$49,0),MATCH(KI$2,'Semaine type'!$AF$2:$AY$2,0))))</f>
        <v/>
      </c>
      <c r="KJ19" s="167" t="str">
        <f>IF(COUNTIF(Fériés,DATE(YEAR($B$18),MONTH($B$18),KJ$1))&gt;0,"",IF(WEEKDAY(DATE(YEAR($B$18),MONTH($B$18),KJ$1),2)&gt;5,"",INDEX('Semaine type'!$AF$4:$AY$49,MATCH(Novembre!$B19,'Semaine type'!$A$4:$A$49,0),MATCH(KJ$2,'Semaine type'!$AF$2:$AY$2,0))))</f>
        <v/>
      </c>
      <c r="KK19" s="167" t="str">
        <f>IF(COUNTIF(Fériés,DATE(YEAR($B$18),MONTH($B$18),KK$1))&gt;0,"",IF(WEEKDAY(DATE(YEAR($B$18),MONTH($B$18),KK$1),2)&gt;5,"",INDEX('Semaine type'!$AF$4:$AY$49,MATCH(Novembre!$B19,'Semaine type'!$A$4:$A$49,0),MATCH(KK$2,'Semaine type'!$AF$2:$AY$2,0))))</f>
        <v/>
      </c>
      <c r="KL19" s="167" t="str">
        <f>IF(COUNTIF(Fériés,DATE(YEAR($B$18),MONTH($B$18),KL$1))&gt;0,"",IF(WEEKDAY(DATE(YEAR($B$18),MONTH($B$18),KL$1),2)&gt;5,"",INDEX('Semaine type'!$AF$4:$AY$49,MATCH(Novembre!$B19,'Semaine type'!$A$4:$A$49,0),MATCH(KL$2,'Semaine type'!$AF$2:$AY$2,0))))</f>
        <v/>
      </c>
      <c r="KM19" s="167" t="str">
        <f>IF(COUNTIF(Fériés,DATE(YEAR($B$18),MONTH($B$18),KM$1))&gt;0,"",IF(WEEKDAY(DATE(YEAR($B$18),MONTH($B$18),KM$1),2)&gt;5,"",INDEX('Semaine type'!$AF$4:$AY$49,MATCH(Novembre!$B19,'Semaine type'!$A$4:$A$49,0),MATCH(KM$2,'Semaine type'!$AF$2:$AY$2,0))))</f>
        <v/>
      </c>
      <c r="KN19" s="167" t="str">
        <f>IF(COUNTIF(Fériés,DATE(YEAR($B$18),MONTH($B$18),KN$1))&gt;0,"",IF(WEEKDAY(DATE(YEAR($B$18),MONTH($B$18),KN$1),2)&gt;5,"",INDEX('Semaine type'!$AF$4:$AY$49,MATCH(Novembre!$B19,'Semaine type'!$A$4:$A$49,0),MATCH(KN$2,'Semaine type'!$AF$2:$AY$2,0))))</f>
        <v/>
      </c>
      <c r="KO19" s="167" t="str">
        <f>IF(COUNTIF(Fériés,DATE(YEAR($B$18),MONTH($B$18),KO$1))&gt;0,"",IF(WEEKDAY(DATE(YEAR($B$18),MONTH($B$18),KO$1),2)&gt;5,"",INDEX('Semaine type'!$AF$4:$AY$49,MATCH(Novembre!$B19,'Semaine type'!$A$4:$A$49,0),MATCH(KO$2,'Semaine type'!$AF$2:$AY$2,0))))</f>
        <v/>
      </c>
      <c r="KP19" s="167">
        <f>IF(COUNTIF(Fériés,DATE(YEAR($B$18),MONTH($B$18),KP$1))&gt;0,"",IF(WEEKDAY(DATE(YEAR($B$18),MONTH($B$18),KP$1),2)&gt;5,"",INDEX('Semaine type'!$AF$4:$AY$49,MATCH(Novembre!$B19,'Semaine type'!$A$4:$A$49,0),MATCH(KP$2,'Semaine type'!$AF$2:$AY$2,0))))</f>
        <v>0.36458333333333331</v>
      </c>
      <c r="KQ19" s="167">
        <f>IF(COUNTIF(Fériés,DATE(YEAR($B$18),MONTH($B$18),KQ$1))&gt;0,"",IF(WEEKDAY(DATE(YEAR($B$18),MONTH($B$18),KQ$1),2)&gt;5,"",INDEX('Semaine type'!$AF$4:$AY$49,MATCH(Novembre!$B19,'Semaine type'!$A$4:$A$49,0),MATCH(KQ$2,'Semaine type'!$AF$2:$AY$2,0))))</f>
        <v>0.52430555555555558</v>
      </c>
      <c r="KR19" s="167">
        <f>IF(COUNTIF(Fériés,DATE(YEAR($B$18),MONTH($B$18),KR$1))&gt;0,"",IF(WEEKDAY(DATE(YEAR($B$18),MONTH($B$18),KR$1),2)&gt;5,"",INDEX('Semaine type'!$AF$4:$AY$49,MATCH(Novembre!$B19,'Semaine type'!$A$4:$A$49,0),MATCH(KR$2,'Semaine type'!$AF$2:$AY$2,0))))</f>
        <v>0.5625</v>
      </c>
      <c r="KS19" s="167">
        <f>IF(COUNTIF(Fériés,DATE(YEAR($B$18),MONTH($B$18),KS$1))&gt;0,"",IF(WEEKDAY(DATE(YEAR($B$18),MONTH($B$18),KS$1),2)&gt;5,"",INDEX('Semaine type'!$AF$4:$AY$49,MATCH(Novembre!$B19,'Semaine type'!$A$4:$A$49,0),MATCH(KS$2,'Semaine type'!$AF$2:$AY$2,0))))</f>
        <v>0.70833333333333337</v>
      </c>
    </row>
    <row r="20" spans="1:305" ht="12" customHeight="1" x14ac:dyDescent="0.2">
      <c r="A20" s="183"/>
      <c r="B20" s="52" t="s">
        <v>136</v>
      </c>
      <c r="C20" s="53" t="str">
        <f>'Semaine type'!L5</f>
        <v xml:space="preserve">STI </v>
      </c>
      <c r="D20" s="60"/>
      <c r="E20" s="60"/>
      <c r="F20" s="60"/>
      <c r="G20" s="60"/>
      <c r="H20" s="60" t="s">
        <v>28</v>
      </c>
      <c r="I20" s="60" t="s">
        <v>29</v>
      </c>
      <c r="J20" s="60" t="s">
        <v>28</v>
      </c>
      <c r="K20" s="60" t="s">
        <v>29</v>
      </c>
      <c r="L20" s="60"/>
      <c r="M20" s="60"/>
      <c r="N20" s="60" t="s">
        <v>28</v>
      </c>
      <c r="O20" s="60" t="s">
        <v>29</v>
      </c>
      <c r="P20" s="60"/>
      <c r="Q20" s="60"/>
      <c r="R20" s="60"/>
      <c r="S20" s="60"/>
      <c r="T20" s="60"/>
      <c r="U20" s="60"/>
      <c r="V20" s="61" t="s">
        <v>28</v>
      </c>
      <c r="W20" s="61" t="s">
        <v>29</v>
      </c>
      <c r="X20" s="60"/>
      <c r="Y20" s="60"/>
      <c r="Z20" s="60"/>
      <c r="AA20" s="60"/>
      <c r="AB20" s="60" t="s">
        <v>28</v>
      </c>
      <c r="AC20" s="60" t="s">
        <v>29</v>
      </c>
      <c r="AD20" s="60"/>
      <c r="AE20" s="60"/>
      <c r="AF20" s="60"/>
      <c r="AG20" s="60"/>
      <c r="AH20" s="60"/>
      <c r="AI20" s="60"/>
      <c r="AJ20" s="60" t="s">
        <v>28</v>
      </c>
      <c r="AK20" s="60" t="s">
        <v>29</v>
      </c>
      <c r="AL20" s="60" t="s">
        <v>28</v>
      </c>
      <c r="AM20" s="60" t="s">
        <v>29</v>
      </c>
      <c r="AN20" s="60"/>
      <c r="AO20" s="60"/>
      <c r="AP20" s="60" t="s">
        <v>28</v>
      </c>
      <c r="AQ20" s="60" t="s">
        <v>29</v>
      </c>
      <c r="AR20" s="60"/>
      <c r="AS20" s="60"/>
      <c r="AT20" s="60"/>
      <c r="AU20" s="60"/>
      <c r="AV20" s="60"/>
      <c r="AW20" s="60"/>
      <c r="AX20" s="60" t="s">
        <v>28</v>
      </c>
      <c r="AY20" s="60" t="s">
        <v>29</v>
      </c>
      <c r="AZ20" s="60" t="s">
        <v>28</v>
      </c>
      <c r="BA20" s="60" t="s">
        <v>29</v>
      </c>
      <c r="BB20" s="60"/>
      <c r="BC20" s="60"/>
      <c r="BD20" s="60" t="s">
        <v>28</v>
      </c>
      <c r="BE20" s="60" t="s">
        <v>29</v>
      </c>
      <c r="BF20" s="60"/>
      <c r="BG20" s="60"/>
      <c r="BH20" s="60"/>
      <c r="BI20" s="60"/>
      <c r="BJ20" s="60"/>
      <c r="BK20" s="60"/>
      <c r="BL20" s="56" cm="1">
        <f t="array" ref="BL20">SUMPRODUCT(--(RIGHT(D20:BK20,1)="."))</f>
        <v>11</v>
      </c>
      <c r="BM20" s="57"/>
      <c r="BN20" s="62"/>
      <c r="BO20" s="62"/>
      <c r="BP20" s="63"/>
      <c r="BQ20" s="82">
        <f t="shared" si="69"/>
        <v>0</v>
      </c>
      <c r="BR20" s="82">
        <f t="shared" si="69"/>
        <v>0</v>
      </c>
      <c r="BS20" s="82">
        <f t="shared" si="69"/>
        <v>0</v>
      </c>
      <c r="BT20" s="82">
        <f t="shared" si="69"/>
        <v>0</v>
      </c>
      <c r="BU20" s="82">
        <f t="shared" si="69"/>
        <v>0</v>
      </c>
      <c r="BV20" s="82">
        <f t="shared" si="69"/>
        <v>0</v>
      </c>
      <c r="BW20" s="82">
        <f t="shared" si="69"/>
        <v>0</v>
      </c>
      <c r="BX20" s="82">
        <f t="shared" si="69"/>
        <v>0</v>
      </c>
      <c r="BY20" s="82">
        <f t="shared" si="69"/>
        <v>0</v>
      </c>
      <c r="BZ20" s="82">
        <f t="shared" si="69"/>
        <v>0</v>
      </c>
      <c r="CA20" s="82">
        <f t="shared" si="69"/>
        <v>0</v>
      </c>
      <c r="CB20" s="92">
        <f t="shared" si="70"/>
        <v>22</v>
      </c>
      <c r="CC20" s="47">
        <f t="shared" ref="CC20:CC60" ca="1" si="71">(CB20/($CB$17*2))</f>
        <v>0.6470588235294118</v>
      </c>
      <c r="DA20" s="169">
        <f t="shared" ref="DA20:DA63" si="72">SUM(DB20:FK20)</f>
        <v>3.3472222222222237</v>
      </c>
      <c r="DB20" s="176">
        <f>IFERROR(IF(COUNTIF(absences,D20)&gt;0,"",IF(D20="PERM",Parametres!$N$25,GA20-FZ20)),)</f>
        <v>0</v>
      </c>
      <c r="DC20" s="176" t="str">
        <f t="shared" ref="DC20:DC63" si="73">IFERROR(GC20-GB20,"")</f>
        <v/>
      </c>
      <c r="DD20" s="176" t="str">
        <f t="shared" ref="DD20:DD63" si="74">IFERROR(GE20-GD20,"")</f>
        <v/>
      </c>
      <c r="DE20" s="176" t="str">
        <f t="shared" ref="DE20:DE63" si="75">IFERROR(GG20-GF20,"")</f>
        <v/>
      </c>
      <c r="DF20" s="176">
        <f t="shared" ref="DF20:DF63" si="76">IFERROR(GI20-GH20,"")</f>
        <v>0.15972222222222227</v>
      </c>
      <c r="DG20" s="176">
        <f>IFERROR(IF(COUNTIF(absences,I20)&gt;0,"",IF(COUNTIF($D20:$BK20,"PERM")&gt;0,COUNTIF($D20:$BK20,"PERM")*Parametres!$N$25,GF20-GE20)),)</f>
        <v>0</v>
      </c>
      <c r="DH20" s="176">
        <f t="shared" ref="DH20:DH63" si="77">IFERROR(GM20-GL20,"")</f>
        <v>0.15972222222222227</v>
      </c>
      <c r="DI20" s="176">
        <f t="shared" ref="DI20:DI63" si="78">IFERROR(GO20-GN20,"")</f>
        <v>0.14583333333333337</v>
      </c>
      <c r="DJ20" s="176" t="str">
        <f t="shared" ref="DJ20:DJ63" si="79">IFERROR(GQ20-GP20,"")</f>
        <v/>
      </c>
      <c r="DK20" s="176" t="str">
        <f t="shared" ref="DK20:DK63" si="80">IFERROR(GS20-GR20,"")</f>
        <v/>
      </c>
      <c r="DL20" s="176">
        <f t="shared" ref="DL20:DL63" si="81">IFERROR(GU20-GT20,"")</f>
        <v>0.15972222222222227</v>
      </c>
      <c r="DM20" s="176">
        <f t="shared" ref="DM20:DM63" si="82">IFERROR(GW20-GV20,"")</f>
        <v>0.13888888888888884</v>
      </c>
      <c r="DN20" s="176" t="str">
        <f t="shared" ref="DN20:DN63" si="83">IFERROR(GY20-GX20,"")</f>
        <v/>
      </c>
      <c r="DO20" s="176">
        <f t="shared" ref="DO20:DO63" si="84">IFERROR(HA20-GZ20,"")</f>
        <v>0</v>
      </c>
      <c r="DP20" s="176" t="str">
        <f t="shared" ref="DP20:DP63" si="85">IFERROR(HC20-HB20,"")</f>
        <v/>
      </c>
      <c r="DQ20" s="176" t="str">
        <f t="shared" ref="DQ20:DQ63" si="86">IFERROR(HE20-HD20,"")</f>
        <v/>
      </c>
      <c r="DR20" s="176" t="str">
        <f t="shared" ref="DR20:DR63" si="87">IFERROR(HG20-HF20,"")</f>
        <v/>
      </c>
      <c r="DS20" s="176" t="str">
        <f t="shared" ref="DS20:DS63" si="88">IFERROR(HI20-HH20,"")</f>
        <v/>
      </c>
      <c r="DT20" s="176">
        <f t="shared" ref="DT20:DT63" si="89">IFERROR(HK20-HJ20,"")</f>
        <v>0.15972222222222227</v>
      </c>
      <c r="DU20" s="176">
        <f t="shared" ref="DU20:DU63" si="90">IFERROR(HM20-HL20,"")</f>
        <v>0.14583333333333337</v>
      </c>
      <c r="DV20" s="176" t="str">
        <f t="shared" ref="DV20:DV63" si="91">IFERROR(HO20-HN20,"")</f>
        <v/>
      </c>
      <c r="DW20" s="176" t="str">
        <f t="shared" ref="DW20:DW63" si="92">IFERROR(HQ20-HP20,"")</f>
        <v/>
      </c>
      <c r="DX20" s="176" t="str">
        <f t="shared" ref="DX20:DX63" si="93">IFERROR(HS20-HR20,"")</f>
        <v/>
      </c>
      <c r="DY20" s="176" t="str">
        <f t="shared" ref="DY20:DY63" si="94">IFERROR(HU20-HT20,"")</f>
        <v/>
      </c>
      <c r="DZ20" s="176">
        <f t="shared" ref="DZ20:DZ63" si="95">IFERROR(HW20-HV20,"")</f>
        <v>0.15972222222222227</v>
      </c>
      <c r="EA20" s="176">
        <f t="shared" ref="EA20:EA63" si="96">IFERROR(HY20-HX20,"")</f>
        <v>0.13888888888888884</v>
      </c>
      <c r="EB20" s="176" t="str">
        <f t="shared" ref="EB20:EB63" si="97">IFERROR(IA20-HZ20,"")</f>
        <v/>
      </c>
      <c r="EC20" s="176">
        <f t="shared" ref="EC20:EC63" si="98">IFERROR(IC20-IB20,"")</f>
        <v>0</v>
      </c>
      <c r="ED20" s="176" t="str">
        <f t="shared" ref="ED20:ED63" si="99">IFERROR(IE20-ID20,"")</f>
        <v/>
      </c>
      <c r="EE20" s="176" t="str">
        <f t="shared" ref="EE20:EE63" si="100">IFERROR(IG20-IF20,"")</f>
        <v/>
      </c>
      <c r="EF20" s="176" t="str">
        <f t="shared" ref="EF20:EF63" si="101">IFERROR(II20-IH20,"")</f>
        <v/>
      </c>
      <c r="EG20" s="176" t="str">
        <f t="shared" ref="EG20:EG63" si="102">IFERROR(IK20-IJ20,"")</f>
        <v/>
      </c>
      <c r="EH20" s="176">
        <f t="shared" ref="EH20:EH63" si="103">IFERROR(IM20-IL20,"")</f>
        <v>0.15972222222222227</v>
      </c>
      <c r="EI20" s="176">
        <f t="shared" ref="EI20:EI63" si="104">IFERROR(IO20-IN20,"")</f>
        <v>0.14583333333333337</v>
      </c>
      <c r="EJ20" s="176">
        <f t="shared" ref="EJ20:EJ63" si="105">IFERROR(IQ20-IP20,"")</f>
        <v>0.15972222222222227</v>
      </c>
      <c r="EK20" s="176">
        <f t="shared" ref="EK20:EK63" si="106">IFERROR(IS20-IR20,"")</f>
        <v>0.14583333333333337</v>
      </c>
      <c r="EL20" s="176" t="str">
        <f t="shared" ref="EL20:EL63" si="107">IFERROR(IU20-IT20,"")</f>
        <v/>
      </c>
      <c r="EM20" s="176" t="str">
        <f t="shared" ref="EM20:EM63" si="108">IFERROR(IW20-IV20,"")</f>
        <v/>
      </c>
      <c r="EN20" s="176">
        <f t="shared" ref="EN20:EN63" si="109">IFERROR(IY20-IX20,"")</f>
        <v>0.15972222222222227</v>
      </c>
      <c r="EO20" s="176">
        <f t="shared" ref="EO20:EO63" si="110">IFERROR(JA20-IZ20,"")</f>
        <v>0.13888888888888884</v>
      </c>
      <c r="EP20" s="176" t="str">
        <f t="shared" ref="EP20:EP63" si="111">IFERROR(JC20-JB20,"")</f>
        <v/>
      </c>
      <c r="EQ20" s="176">
        <f t="shared" ref="EQ20:EQ63" si="112">IFERROR(JE20-JD20,"")</f>
        <v>0</v>
      </c>
      <c r="ER20" s="176" t="str">
        <f t="shared" ref="ER20:ER63" si="113">IFERROR(JG20-JF20,"")</f>
        <v/>
      </c>
      <c r="ES20" s="176" t="str">
        <f t="shared" ref="ES20:ES63" si="114">IFERROR(JI20-JH20,"")</f>
        <v/>
      </c>
      <c r="ET20" s="176" t="str">
        <f t="shared" ref="ET20:ET63" si="115">IFERROR(JK20-JJ20,"")</f>
        <v/>
      </c>
      <c r="EU20" s="176">
        <f>IFERROR(IF(COUNTIF(absences,AW20)&gt;0,"",IF(COUNTIF($D20:$BK20,"PERM")&gt;0,COUNTIF($D20:$BK20,"PERM")*Parametres!$N$25,IW20-IV20)),)</f>
        <v>0</v>
      </c>
      <c r="EV20" s="176">
        <f t="shared" ref="EV20:EV63" si="116">IFERROR(JO20-JN20,"")</f>
        <v>0.15972222222222227</v>
      </c>
      <c r="EW20" s="176">
        <f t="shared" ref="EW20:EW63" si="117">IFERROR(JQ20-JP20,"")</f>
        <v>0.14583333333333337</v>
      </c>
      <c r="EX20" s="176">
        <f t="shared" ref="EX20:EX63" si="118">IFERROR(JS20-JR20,"")</f>
        <v>0.15972222222222227</v>
      </c>
      <c r="EY20" s="176">
        <f t="shared" ref="EY20:EY63" si="119">IFERROR(JU20-JT20,"")</f>
        <v>0.14583333333333337</v>
      </c>
      <c r="EZ20" s="176" t="str">
        <f t="shared" ref="EZ20:EZ63" si="120">IFERROR(JW20-JV20,"")</f>
        <v/>
      </c>
      <c r="FA20" s="176" t="str">
        <f t="shared" ref="FA20:FA63" si="121">IFERROR(JY20-JX20,"")</f>
        <v/>
      </c>
      <c r="FB20" s="176">
        <f t="shared" ref="FB20:FB63" si="122">IFERROR(KA20-JZ20,"")</f>
        <v>0.15972222222222227</v>
      </c>
      <c r="FC20" s="176">
        <f t="shared" ref="FC20:FC63" si="123">IFERROR(KC20-KB20,"")</f>
        <v>0.13888888888888884</v>
      </c>
      <c r="FD20" s="176" t="str">
        <f t="shared" ref="FD20:FD63" si="124">IFERROR(KE20-KD20,"")</f>
        <v/>
      </c>
      <c r="FE20" s="176">
        <f t="shared" ref="FE20:FE63" si="125">IFERROR(KG20-KF20,"")</f>
        <v>0</v>
      </c>
      <c r="FF20" s="176" t="str">
        <f t="shared" ref="FF20:FF63" si="126">IFERROR(KI20-KH20,"")</f>
        <v/>
      </c>
      <c r="FG20" s="176" t="str">
        <f t="shared" ref="FG20:FG63" si="127">IFERROR(KK20-KJ20,"")</f>
        <v/>
      </c>
      <c r="FH20" s="176">
        <f>IFERROR(IF(COUNTIF(absences,BJ20)&gt;0,"",IF(COUNTIF($D20:$BK20,"PERM")&gt;0,COUNTIF($D20:$BK20,"PERM")*Parametres!$N$25,JJ20-JI20)),)</f>
        <v>0</v>
      </c>
      <c r="FI20" s="176" t="str">
        <f t="shared" ref="FI20:FI63" si="128">IFERROR(KO20-KN20,"")</f>
        <v/>
      </c>
      <c r="FJ20" s="176">
        <f t="shared" ref="FJ20:FJ63" si="129">IFERROR(KQ20-KP20,"")</f>
        <v>0.15972222222222227</v>
      </c>
      <c r="FK20" s="176">
        <f>IFERROR(IF(COUNTIF(absences,BM20)&gt;0,"",IF(COUNTIF($D20:$BK20,"PERM")&gt;0,COUNTIF($D20:$BK20,"PERM")*Parametres!$N$25,JM20-JL20)),)</f>
        <v>0</v>
      </c>
      <c r="FY20" s="184"/>
      <c r="FZ20" s="167" t="str">
        <f>IF(COUNTIF(Fériés,DATE(YEAR($B$18),MONTH($B$18),FZ$1))&gt;0,"",IF(WEEKDAY(DATE(YEAR($B$18),MONTH($B$18),FZ$1),2)&gt;5,"",INDEX('Semaine type'!$AF$4:$AY$49,MATCH(Novembre!$B20,'Semaine type'!$A$4:$A$49,0),MATCH(FZ$2,'Semaine type'!$AF$2:$AY$2,0))))</f>
        <v/>
      </c>
      <c r="GA20" s="167" t="str">
        <f>IF(COUNTIF(Fériés,DATE(YEAR($B$18),MONTH($B$18),GA$1))&gt;0,"",IF(WEEKDAY(DATE(YEAR($B$18),MONTH($B$18),GA$1),2)&gt;5,"",INDEX('Semaine type'!$AF$4:$AY$49,MATCH(Novembre!$B20,'Semaine type'!$A$4:$A$49,0),MATCH(GA$2,'Semaine type'!$AF$2:$AY$2,0))))</f>
        <v/>
      </c>
      <c r="GB20" s="167" t="str">
        <f>IF(COUNTIF(Fériés,DATE(YEAR($B$18),MONTH($B$18),GB$1))&gt;0,"",IF(WEEKDAY(DATE(YEAR($B$18),MONTH($B$18),GB$1),2)&gt;5,"",INDEX('Semaine type'!$AF$4:$AY$49,MATCH(Novembre!$B20,'Semaine type'!$A$4:$A$49,0),MATCH(GB$2,'Semaine type'!$AF$2:$AY$2,0))))</f>
        <v/>
      </c>
      <c r="GC20" s="167" t="str">
        <f>IF(COUNTIF(Fériés,DATE(YEAR($B$18),MONTH($B$18),GC$1))&gt;0,"",IF(WEEKDAY(DATE(YEAR($B$18),MONTH($B$18),GC$1),2)&gt;5,"",INDEX('Semaine type'!$AF$4:$AY$49,MATCH(Novembre!$B20,'Semaine type'!$A$4:$A$49,0),MATCH(GC$2,'Semaine type'!$AF$2:$AY$2,0))))</f>
        <v/>
      </c>
      <c r="GD20" s="167" t="str">
        <f>IF(COUNTIF(Fériés,DATE(YEAR($B$18),MONTH($B$18),GD$1))&gt;0,"",IF(WEEKDAY(DATE(YEAR($B$18),MONTH($B$18),GD$1),2)&gt;5,"",INDEX('Semaine type'!$AF$4:$AY$49,MATCH(Novembre!$B20,'Semaine type'!$A$4:$A$49,0),MATCH(GD$2,'Semaine type'!$AF$2:$AY$2,0))))</f>
        <v/>
      </c>
      <c r="GE20" s="167" t="str">
        <f>IF(COUNTIF(Fériés,DATE(YEAR($B$18),MONTH($B$18),GE$1))&gt;0,"",IF(WEEKDAY(DATE(YEAR($B$18),MONTH($B$18),GE$1),2)&gt;5,"",INDEX('Semaine type'!$AF$4:$AY$49,MATCH(Novembre!$B20,'Semaine type'!$A$4:$A$49,0),MATCH(GE$2,'Semaine type'!$AF$2:$AY$2,0))))</f>
        <v/>
      </c>
      <c r="GF20" s="167" t="str">
        <f>IF(COUNTIF(Fériés,DATE(YEAR($B$18),MONTH($B$18),GF$1))&gt;0,"",IF(WEEKDAY(DATE(YEAR($B$18),MONTH($B$18),GF$1),2)&gt;5,"",INDEX('Semaine type'!$AF$4:$AY$49,MATCH(Novembre!$B20,'Semaine type'!$A$4:$A$49,0),MATCH(GF$2,'Semaine type'!$AF$2:$AY$2,0))))</f>
        <v/>
      </c>
      <c r="GG20" s="167" t="str">
        <f>IF(COUNTIF(Fériés,DATE(YEAR($B$18),MONTH($B$18),GG$1))&gt;0,"",IF(WEEKDAY(DATE(YEAR($B$18),MONTH($B$18),GG$1),2)&gt;5,"",INDEX('Semaine type'!$AF$4:$AY$49,MATCH(Novembre!$B20,'Semaine type'!$A$4:$A$49,0),MATCH(GG$2,'Semaine type'!$AF$2:$AY$2,0))))</f>
        <v/>
      </c>
      <c r="GH20" s="167">
        <f>IF(COUNTIF(Fériés,DATE(YEAR($B$18),MONTH($B$18),GH$1))&gt;0,"",IF(WEEKDAY(DATE(YEAR($B$18),MONTH($B$18),GH$1),2)&gt;5,"",INDEX('Semaine type'!$AF$4:$AY$49,MATCH(Novembre!$B20,'Semaine type'!$A$4:$A$49,0),MATCH(GH$2,'Semaine type'!$AF$2:$AY$2,0))))</f>
        <v>0.36458333333333331</v>
      </c>
      <c r="GI20" s="167">
        <f>IF(COUNTIF(Fériés,DATE(YEAR($B$18),MONTH($B$18),GI$1))&gt;0,"",IF(WEEKDAY(DATE(YEAR($B$18),MONTH($B$18),GI$1),2)&gt;5,"",INDEX('Semaine type'!$AF$4:$AY$49,MATCH(Novembre!$B20,'Semaine type'!$A$4:$A$49,0),MATCH(GI$2,'Semaine type'!$AF$2:$AY$2,0))))</f>
        <v>0.52430555555555558</v>
      </c>
      <c r="GJ20" s="167">
        <f>IF(COUNTIF(Fériés,DATE(YEAR($B$18),MONTH($B$18),GJ$1))&gt;0,"",IF(WEEKDAY(DATE(YEAR($B$18),MONTH($B$18),GJ$1),2)&gt;5,"",INDEX('Semaine type'!$AF$4:$AY$49,MATCH(Novembre!$B20,'Semaine type'!$A$4:$A$49,0),MATCH(GJ$2,'Semaine type'!$AF$2:$AY$2,0))))</f>
        <v>0.5625</v>
      </c>
      <c r="GK20" s="167">
        <f>IF(COUNTIF(Fériés,DATE(YEAR($B$18),MONTH($B$18),GK$1))&gt;0,"",IF(WEEKDAY(DATE(YEAR($B$18),MONTH($B$18),GK$1),2)&gt;5,"",INDEX('Semaine type'!$AF$4:$AY$49,MATCH(Novembre!$B20,'Semaine type'!$A$4:$A$49,0),MATCH(GK$2,'Semaine type'!$AF$2:$AY$2,0))))</f>
        <v>0.70833333333333337</v>
      </c>
      <c r="GL20" s="167">
        <f>IF(COUNTIF(Fériés,DATE(YEAR($B$18),MONTH($B$18),GL$1))&gt;0,"",IF(WEEKDAY(DATE(YEAR($B$18),MONTH($B$18),GL$1),2)&gt;5,"",INDEX('Semaine type'!$AF$4:$AY$49,MATCH(Novembre!$B20,'Semaine type'!$A$4:$A$49,0),MATCH(GL$2,'Semaine type'!$AF$2:$AY$2,0))))</f>
        <v>0.36458333333333331</v>
      </c>
      <c r="GM20" s="167">
        <f>IF(COUNTIF(Fériés,DATE(YEAR($B$18),MONTH($B$18),GM$1))&gt;0,"",IF(WEEKDAY(DATE(YEAR($B$18),MONTH($B$18),GM$1),2)&gt;5,"",INDEX('Semaine type'!$AF$4:$AY$49,MATCH(Novembre!$B20,'Semaine type'!$A$4:$A$49,0),MATCH(GM$2,'Semaine type'!$AF$2:$AY$2,0))))</f>
        <v>0.52430555555555558</v>
      </c>
      <c r="GN20" s="167">
        <f>IF(COUNTIF(Fériés,DATE(YEAR($B$18),MONTH($B$18),GN$1))&gt;0,"",IF(WEEKDAY(DATE(YEAR($B$18),MONTH($B$18),GN$1),2)&gt;5,"",INDEX('Semaine type'!$AF$4:$AY$49,MATCH(Novembre!$B20,'Semaine type'!$A$4:$A$49,0),MATCH(GN$2,'Semaine type'!$AF$2:$AY$2,0))))</f>
        <v>0.5625</v>
      </c>
      <c r="GO20" s="167">
        <f>IF(COUNTIF(Fériés,DATE(YEAR($B$18),MONTH($B$18),GO$1))&gt;0,"",IF(WEEKDAY(DATE(YEAR($B$18),MONTH($B$18),GO$1),2)&gt;5,"",INDEX('Semaine type'!$AF$4:$AY$49,MATCH(Novembre!$B20,'Semaine type'!$A$4:$A$49,0),MATCH(GO$2,'Semaine type'!$AF$2:$AY$2,0))))</f>
        <v>0.70833333333333337</v>
      </c>
      <c r="GP20" s="167" t="str">
        <f>IF(COUNTIF(Fériés,DATE(YEAR($B$18),MONTH($B$18),GP$1))&gt;0,"",IF(WEEKDAY(DATE(YEAR($B$18),MONTH($B$18),GP$1),2)&gt;5,"",INDEX('Semaine type'!$AF$4:$AY$49,MATCH(Novembre!$B20,'Semaine type'!$A$4:$A$49,0),MATCH(GP$2,'Semaine type'!$AF$2:$AY$2,0))))</f>
        <v/>
      </c>
      <c r="GQ20" s="167" t="str">
        <f>IF(COUNTIF(Fériés,DATE(YEAR($B$18),MONTH($B$18),GQ$1))&gt;0,"",IF(WEEKDAY(DATE(YEAR($B$18),MONTH($B$18),GQ$1),2)&gt;5,"",INDEX('Semaine type'!$AF$4:$AY$49,MATCH(Novembre!$B20,'Semaine type'!$A$4:$A$49,0),MATCH(GQ$2,'Semaine type'!$AF$2:$AY$2,0))))</f>
        <v/>
      </c>
      <c r="GR20" s="167" t="str">
        <f>IF(COUNTIF(Fériés,DATE(YEAR($B$18),MONTH($B$18),GR$1))&gt;0,"",IF(WEEKDAY(DATE(YEAR($B$18),MONTH($B$18),GR$1),2)&gt;5,"",INDEX('Semaine type'!$AF$4:$AY$49,MATCH(Novembre!$B20,'Semaine type'!$A$4:$A$49,0),MATCH(GR$2,'Semaine type'!$AF$2:$AY$2,0))))</f>
        <v/>
      </c>
      <c r="GS20" s="167" t="str">
        <f>IF(COUNTIF(Fériés,DATE(YEAR($B$18),MONTH($B$18),GS$1))&gt;0,"",IF(WEEKDAY(DATE(YEAR($B$18),MONTH($B$18),GS$1),2)&gt;5,"",INDEX('Semaine type'!$AF$4:$AY$49,MATCH(Novembre!$B20,'Semaine type'!$A$4:$A$49,0),MATCH(GS$2,'Semaine type'!$AF$2:$AY$2,0))))</f>
        <v/>
      </c>
      <c r="GT20" s="167">
        <f>IF(COUNTIF(Fériés,DATE(YEAR($B$18),MONTH($B$18),GT$1))&gt;0,"",IF(WEEKDAY(DATE(YEAR($B$18),MONTH($B$18),GT$1),2)&gt;5,"",INDEX('Semaine type'!$AF$4:$AY$49,MATCH(Novembre!$B20,'Semaine type'!$A$4:$A$49,0),MATCH(GT$2,'Semaine type'!$AF$2:$AY$2,0))))</f>
        <v>0.36458333333333331</v>
      </c>
      <c r="GU20" s="167">
        <f>IF(COUNTIF(Fériés,DATE(YEAR($B$18),MONTH($B$18),GU$1))&gt;0,"",IF(WEEKDAY(DATE(YEAR($B$18),MONTH($B$18),GU$1),2)&gt;5,"",INDEX('Semaine type'!$AF$4:$AY$49,MATCH(Novembre!$B20,'Semaine type'!$A$4:$A$49,0),MATCH(GU$2,'Semaine type'!$AF$2:$AY$2,0))))</f>
        <v>0.52430555555555558</v>
      </c>
      <c r="GV20" s="167">
        <f>IF(COUNTIF(Fériés,DATE(YEAR($B$18),MONTH($B$18),GV$1))&gt;0,"",IF(WEEKDAY(DATE(YEAR($B$18),MONTH($B$18),GV$1),2)&gt;5,"",INDEX('Semaine type'!$AF$4:$AY$49,MATCH(Novembre!$B20,'Semaine type'!$A$4:$A$49,0),MATCH(GV$2,'Semaine type'!$AF$2:$AY$2,0))))</f>
        <v>0.5625</v>
      </c>
      <c r="GW20" s="167">
        <f>IF(COUNTIF(Fériés,DATE(YEAR($B$18),MONTH($B$18),GW$1))&gt;0,"",IF(WEEKDAY(DATE(YEAR($B$18),MONTH($B$18),GW$1),2)&gt;5,"",INDEX('Semaine type'!$AF$4:$AY$49,MATCH(Novembre!$B20,'Semaine type'!$A$4:$A$49,0),MATCH(GW$2,'Semaine type'!$AF$2:$AY$2,0))))</f>
        <v>0.70138888888888884</v>
      </c>
      <c r="GX20" s="167" t="str">
        <f>IF(COUNTIF(Fériés,DATE(YEAR($B$18),MONTH($B$18),GX$1))&gt;0,"",IF(WEEKDAY(DATE(YEAR($B$18),MONTH($B$18),GX$1),2)&gt;5,"",INDEX('Semaine type'!$AF$4:$AY$49,MATCH(Novembre!$B20,'Semaine type'!$A$4:$A$49,0),MATCH(GX$2,'Semaine type'!$AF$2:$AY$2,0))))</f>
        <v/>
      </c>
      <c r="GY20" s="167" t="str">
        <f>IF(COUNTIF(Fériés,DATE(YEAR($B$18),MONTH($B$18),GY$1))&gt;0,"",IF(WEEKDAY(DATE(YEAR($B$18),MONTH($B$18),GY$1),2)&gt;5,"",INDEX('Semaine type'!$AF$4:$AY$49,MATCH(Novembre!$B20,'Semaine type'!$A$4:$A$49,0),MATCH(GY$2,'Semaine type'!$AF$2:$AY$2,0))))</f>
        <v/>
      </c>
      <c r="GZ20" s="167">
        <f>IF(COUNTIF(Fériés,DATE(YEAR($B$18),MONTH($B$18),GZ$1))&gt;0,"",IF(WEEKDAY(DATE(YEAR($B$18),MONTH($B$18),GZ$1),2)&gt;5,"",INDEX('Semaine type'!$AF$4:$AY$49,MATCH(Novembre!$B20,'Semaine type'!$A$4:$A$49,0),MATCH(GZ$2,'Semaine type'!$AF$2:$AY$2,0))))</f>
        <v>0</v>
      </c>
      <c r="HA20" s="167">
        <f>IF(COUNTIF(Fériés,DATE(YEAR($B$18),MONTH($B$18),HA$1))&gt;0,"",IF(WEEKDAY(DATE(YEAR($B$18),MONTH($B$18),HA$1),2)&gt;5,"",INDEX('Semaine type'!$AF$4:$AY$49,MATCH(Novembre!$B20,'Semaine type'!$A$4:$A$49,0),MATCH(HA$2,'Semaine type'!$AF$2:$AY$2,0))))</f>
        <v>0</v>
      </c>
      <c r="HB20" s="167" t="str">
        <f>IF(COUNTIF(Fériés,DATE(YEAR($B$18),MONTH($B$18),HB$1))&gt;0,"",IF(WEEKDAY(DATE(YEAR($B$18),MONTH($B$18),HB$1),2)&gt;5,"",INDEX('Semaine type'!$AF$4:$AY$49,MATCH(Novembre!$B20,'Semaine type'!$A$4:$A$49,0),MATCH(HB$2,'Semaine type'!$AF$2:$AY$2,0))))</f>
        <v/>
      </c>
      <c r="HC20" s="167" t="str">
        <f>IF(COUNTIF(Fériés,DATE(YEAR($B$18),MONTH($B$18),HC$1))&gt;0,"",IF(WEEKDAY(DATE(YEAR($B$18),MONTH($B$18),HC$1),2)&gt;5,"",INDEX('Semaine type'!$AF$4:$AY$49,MATCH(Novembre!$B20,'Semaine type'!$A$4:$A$49,0),MATCH(HC$2,'Semaine type'!$AF$2:$AY$2,0))))</f>
        <v/>
      </c>
      <c r="HD20" s="167" t="str">
        <f>IF(COUNTIF(Fériés,DATE(YEAR($B$18),MONTH($B$18),HD$1))&gt;0,"",IF(WEEKDAY(DATE(YEAR($B$18),MONTH($B$18),HD$1),2)&gt;5,"",INDEX('Semaine type'!$AF$4:$AY$49,MATCH(Novembre!$B20,'Semaine type'!$A$4:$A$49,0),MATCH(HD$2,'Semaine type'!$AF$2:$AY$2,0))))</f>
        <v/>
      </c>
      <c r="HE20" s="167" t="str">
        <f>IF(COUNTIF(Fériés,DATE(YEAR($B$18),MONTH($B$18),HE$1))&gt;0,"",IF(WEEKDAY(DATE(YEAR($B$18),MONTH($B$18),HE$1),2)&gt;5,"",INDEX('Semaine type'!$AF$4:$AY$49,MATCH(Novembre!$B20,'Semaine type'!$A$4:$A$49,0),MATCH(HE$2,'Semaine type'!$AF$2:$AY$2,0))))</f>
        <v/>
      </c>
      <c r="HF20" s="167" t="str">
        <f>IF(COUNTIF(Fériés,DATE(YEAR($B$18),MONTH($B$18),HF$1))&gt;0,"",IF(WEEKDAY(DATE(YEAR($B$18),MONTH($B$18),HF$1),2)&gt;5,"",INDEX('Semaine type'!$AF$4:$AY$49,MATCH(Novembre!$B20,'Semaine type'!$A$4:$A$49,0),MATCH(HF$2,'Semaine type'!$AF$2:$AY$2,0))))</f>
        <v/>
      </c>
      <c r="HG20" s="167" t="str">
        <f>IF(COUNTIF(Fériés,DATE(YEAR($B$18),MONTH($B$18),HG$1))&gt;0,"",IF(WEEKDAY(DATE(YEAR($B$18),MONTH($B$18),HG$1),2)&gt;5,"",INDEX('Semaine type'!$AF$4:$AY$49,MATCH(Novembre!$B20,'Semaine type'!$A$4:$A$49,0),MATCH(HG$2,'Semaine type'!$AF$2:$AY$2,0))))</f>
        <v/>
      </c>
      <c r="HH20" s="167" t="str">
        <f>IF(COUNTIF(Fériés,DATE(YEAR($B$18),MONTH($B$18),HH$1))&gt;0,"",IF(WEEKDAY(DATE(YEAR($B$18),MONTH($B$18),HH$1),2)&gt;5,"",INDEX('Semaine type'!$AF$4:$AY$49,MATCH(Novembre!$B20,'Semaine type'!$A$4:$A$49,0),MATCH(HH$2,'Semaine type'!$AF$2:$AY$2,0))))</f>
        <v/>
      </c>
      <c r="HI20" s="167" t="str">
        <f>IF(COUNTIF(Fériés,DATE(YEAR($B$18),MONTH($B$18),HI$1))&gt;0,"",IF(WEEKDAY(DATE(YEAR($B$18),MONTH($B$18),HI$1),2)&gt;5,"",INDEX('Semaine type'!$AF$4:$AY$49,MATCH(Novembre!$B20,'Semaine type'!$A$4:$A$49,0),MATCH(HI$2,'Semaine type'!$AF$2:$AY$2,0))))</f>
        <v/>
      </c>
      <c r="HJ20" s="167">
        <f>IF(COUNTIF(Fériés,DATE(YEAR($B$18),MONTH($B$18),HJ$1))&gt;0,"",IF(WEEKDAY(DATE(YEAR($B$18),MONTH($B$18),HJ$1),2)&gt;5,"",INDEX('Semaine type'!$AF$4:$AY$49,MATCH(Novembre!$B20,'Semaine type'!$A$4:$A$49,0),MATCH(HJ$2,'Semaine type'!$AF$2:$AY$2,0))))</f>
        <v>0.36458333333333331</v>
      </c>
      <c r="HK20" s="167">
        <f>IF(COUNTIF(Fériés,DATE(YEAR($B$18),MONTH($B$18),HK$1))&gt;0,"",IF(WEEKDAY(DATE(YEAR($B$18),MONTH($B$18),HK$1),2)&gt;5,"",INDEX('Semaine type'!$AF$4:$AY$49,MATCH(Novembre!$B20,'Semaine type'!$A$4:$A$49,0),MATCH(HK$2,'Semaine type'!$AF$2:$AY$2,0))))</f>
        <v>0.52430555555555558</v>
      </c>
      <c r="HL20" s="167">
        <f>IF(COUNTIF(Fériés,DATE(YEAR($B$18),MONTH($B$18),HL$1))&gt;0,"",IF(WEEKDAY(DATE(YEAR($B$18),MONTH($B$18),HL$1),2)&gt;5,"",INDEX('Semaine type'!$AF$4:$AY$49,MATCH(Novembre!$B20,'Semaine type'!$A$4:$A$49,0),MATCH(HL$2,'Semaine type'!$AF$2:$AY$2,0))))</f>
        <v>0.5625</v>
      </c>
      <c r="HM20" s="167">
        <f>IF(COUNTIF(Fériés,DATE(YEAR($B$18),MONTH($B$18),HM$1))&gt;0,"",IF(WEEKDAY(DATE(YEAR($B$18),MONTH($B$18),HM$1),2)&gt;5,"",INDEX('Semaine type'!$AF$4:$AY$49,MATCH(Novembre!$B20,'Semaine type'!$A$4:$A$49,0),MATCH(HM$2,'Semaine type'!$AF$2:$AY$2,0))))</f>
        <v>0.70833333333333337</v>
      </c>
      <c r="HN20" s="167" t="str">
        <f>IF(COUNTIF(Fériés,DATE(YEAR($B$18),MONTH($B$18),HN$1))&gt;0,"",IF(WEEKDAY(DATE(YEAR($B$18),MONTH($B$18),HN$1),2)&gt;5,"",INDEX('Semaine type'!$AF$4:$AY$49,MATCH(Novembre!$B20,'Semaine type'!$A$4:$A$49,0),MATCH(HN$2,'Semaine type'!$AF$2:$AY$2,0))))</f>
        <v/>
      </c>
      <c r="HO20" s="167" t="str">
        <f>IF(COUNTIF(Fériés,DATE(YEAR($B$18),MONTH($B$18),HO$1))&gt;0,"",IF(WEEKDAY(DATE(YEAR($B$18),MONTH($B$18),HO$1),2)&gt;5,"",INDEX('Semaine type'!$AF$4:$AY$49,MATCH(Novembre!$B20,'Semaine type'!$A$4:$A$49,0),MATCH(HO$2,'Semaine type'!$AF$2:$AY$2,0))))</f>
        <v/>
      </c>
      <c r="HP20" s="167" t="str">
        <f>IF(COUNTIF(Fériés,DATE(YEAR($B$18),MONTH($B$18),HP$1))&gt;0,"",IF(WEEKDAY(DATE(YEAR($B$18),MONTH($B$18),HP$1),2)&gt;5,"",INDEX('Semaine type'!$AF$4:$AY$49,MATCH(Novembre!$B20,'Semaine type'!$A$4:$A$49,0),MATCH(HP$2,'Semaine type'!$AF$2:$AY$2,0))))</f>
        <v/>
      </c>
      <c r="HQ20" s="167" t="str">
        <f>IF(COUNTIF(Fériés,DATE(YEAR($B$18),MONTH($B$18),HQ$1))&gt;0,"",IF(WEEKDAY(DATE(YEAR($B$18),MONTH($B$18),HQ$1),2)&gt;5,"",INDEX('Semaine type'!$AF$4:$AY$49,MATCH(Novembre!$B20,'Semaine type'!$A$4:$A$49,0),MATCH(HQ$2,'Semaine type'!$AF$2:$AY$2,0))))</f>
        <v/>
      </c>
      <c r="HR20" s="167" t="str">
        <f>IF(COUNTIF(Fériés,DATE(YEAR($B$18),MONTH($B$18),HR$1))&gt;0,"",IF(WEEKDAY(DATE(YEAR($B$18),MONTH($B$18),HR$1),2)&gt;5,"",INDEX('Semaine type'!$AF$4:$AY$49,MATCH(Novembre!$B20,'Semaine type'!$A$4:$A$49,0),MATCH(HR$2,'Semaine type'!$AF$2:$AY$2,0))))</f>
        <v/>
      </c>
      <c r="HS20" s="167" t="str">
        <f>IF(COUNTIF(Fériés,DATE(YEAR($B$18),MONTH($B$18),HS$1))&gt;0,"",IF(WEEKDAY(DATE(YEAR($B$18),MONTH($B$18),HS$1),2)&gt;5,"",INDEX('Semaine type'!$AF$4:$AY$49,MATCH(Novembre!$B20,'Semaine type'!$A$4:$A$49,0),MATCH(HS$2,'Semaine type'!$AF$2:$AY$2,0))))</f>
        <v/>
      </c>
      <c r="HT20" s="167" t="str">
        <f>IF(COUNTIF(Fériés,DATE(YEAR($B$18),MONTH($B$18),HT$1))&gt;0,"",IF(WEEKDAY(DATE(YEAR($B$18),MONTH($B$18),HT$1),2)&gt;5,"",INDEX('Semaine type'!$AF$4:$AY$49,MATCH(Novembre!$B20,'Semaine type'!$A$4:$A$49,0),MATCH(HT$2,'Semaine type'!$AF$2:$AY$2,0))))</f>
        <v/>
      </c>
      <c r="HU20" s="167" t="str">
        <f>IF(COUNTIF(Fériés,DATE(YEAR($B$18),MONTH($B$18),HU$1))&gt;0,"",IF(WEEKDAY(DATE(YEAR($B$18),MONTH($B$18),HU$1),2)&gt;5,"",INDEX('Semaine type'!$AF$4:$AY$49,MATCH(Novembre!$B20,'Semaine type'!$A$4:$A$49,0),MATCH(HU$2,'Semaine type'!$AF$2:$AY$2,0))))</f>
        <v/>
      </c>
      <c r="HV20" s="167">
        <f>IF(COUNTIF(Fériés,DATE(YEAR($B$18),MONTH($B$18),HV$1))&gt;0,"",IF(WEEKDAY(DATE(YEAR($B$18),MONTH($B$18),HV$1),2)&gt;5,"",INDEX('Semaine type'!$AF$4:$AY$49,MATCH(Novembre!$B20,'Semaine type'!$A$4:$A$49,0),MATCH(HV$2,'Semaine type'!$AF$2:$AY$2,0))))</f>
        <v>0.36458333333333331</v>
      </c>
      <c r="HW20" s="167">
        <f>IF(COUNTIF(Fériés,DATE(YEAR($B$18),MONTH($B$18),HW$1))&gt;0,"",IF(WEEKDAY(DATE(YEAR($B$18),MONTH($B$18),HW$1),2)&gt;5,"",INDEX('Semaine type'!$AF$4:$AY$49,MATCH(Novembre!$B20,'Semaine type'!$A$4:$A$49,0),MATCH(HW$2,'Semaine type'!$AF$2:$AY$2,0))))</f>
        <v>0.52430555555555558</v>
      </c>
      <c r="HX20" s="167">
        <f>IF(COUNTIF(Fériés,DATE(YEAR($B$18),MONTH($B$18),HX$1))&gt;0,"",IF(WEEKDAY(DATE(YEAR($B$18),MONTH($B$18),HX$1),2)&gt;5,"",INDEX('Semaine type'!$AF$4:$AY$49,MATCH(Novembre!$B20,'Semaine type'!$A$4:$A$49,0),MATCH(HX$2,'Semaine type'!$AF$2:$AY$2,0))))</f>
        <v>0.5625</v>
      </c>
      <c r="HY20" s="167">
        <f>IF(COUNTIF(Fériés,DATE(YEAR($B$18),MONTH($B$18),HY$1))&gt;0,"",IF(WEEKDAY(DATE(YEAR($B$18),MONTH($B$18),HY$1),2)&gt;5,"",INDEX('Semaine type'!$AF$4:$AY$49,MATCH(Novembre!$B20,'Semaine type'!$A$4:$A$49,0),MATCH(HY$2,'Semaine type'!$AF$2:$AY$2,0))))</f>
        <v>0.70138888888888884</v>
      </c>
      <c r="HZ20" s="167" t="str">
        <f>IF(COUNTIF(Fériés,DATE(YEAR($B$18),MONTH($B$18),HZ$1))&gt;0,"",IF(WEEKDAY(DATE(YEAR($B$18),MONTH($B$18),HZ$1),2)&gt;5,"",INDEX('Semaine type'!$AF$4:$AY$49,MATCH(Novembre!$B20,'Semaine type'!$A$4:$A$49,0),MATCH(HZ$2,'Semaine type'!$AF$2:$AY$2,0))))</f>
        <v/>
      </c>
      <c r="IA20" s="167" t="str">
        <f>IF(COUNTIF(Fériés,DATE(YEAR($B$18),MONTH($B$18),IA$1))&gt;0,"",IF(WEEKDAY(DATE(YEAR($B$18),MONTH($B$18),IA$1),2)&gt;5,"",INDEX('Semaine type'!$AF$4:$AY$49,MATCH(Novembre!$B20,'Semaine type'!$A$4:$A$49,0),MATCH(IA$2,'Semaine type'!$AF$2:$AY$2,0))))</f>
        <v/>
      </c>
      <c r="IB20" s="167">
        <f>IF(COUNTIF(Fériés,DATE(YEAR($B$18),MONTH($B$18),IB$1))&gt;0,"",IF(WEEKDAY(DATE(YEAR($B$18),MONTH($B$18),IB$1),2)&gt;5,"",INDEX('Semaine type'!$AF$4:$AY$49,MATCH(Novembre!$B20,'Semaine type'!$A$4:$A$49,0),MATCH(IB$2,'Semaine type'!$AF$2:$AY$2,0))))</f>
        <v>0</v>
      </c>
      <c r="IC20" s="167">
        <f>IF(COUNTIF(Fériés,DATE(YEAR($B$18),MONTH($B$18),IC$1))&gt;0,"",IF(WEEKDAY(DATE(YEAR($B$18),MONTH($B$18),IC$1),2)&gt;5,"",INDEX('Semaine type'!$AF$4:$AY$49,MATCH(Novembre!$B20,'Semaine type'!$A$4:$A$49,0),MATCH(IC$2,'Semaine type'!$AF$2:$AY$2,0))))</f>
        <v>0</v>
      </c>
      <c r="ID20" s="167" t="str">
        <f>IF(COUNTIF(Fériés,DATE(YEAR($B$18),MONTH($B$18),ID$1))&gt;0,"",IF(WEEKDAY(DATE(YEAR($B$18),MONTH($B$18),ID$1),2)&gt;5,"",INDEX('Semaine type'!$AF$4:$AY$49,MATCH(Novembre!$B20,'Semaine type'!$A$4:$A$49,0),MATCH(ID$2,'Semaine type'!$AF$2:$AY$2,0))))</f>
        <v/>
      </c>
      <c r="IE20" s="167" t="str">
        <f>IF(COUNTIF(Fériés,DATE(YEAR($B$18),MONTH($B$18),IE$1))&gt;0,"",IF(WEEKDAY(DATE(YEAR($B$18),MONTH($B$18),IE$1),2)&gt;5,"",INDEX('Semaine type'!$AF$4:$AY$49,MATCH(Novembre!$B20,'Semaine type'!$A$4:$A$49,0),MATCH(IE$2,'Semaine type'!$AF$2:$AY$2,0))))</f>
        <v/>
      </c>
      <c r="IF20" s="167" t="str">
        <f>IF(COUNTIF(Fériés,DATE(YEAR($B$18),MONTH($B$18),IF$1))&gt;0,"",IF(WEEKDAY(DATE(YEAR($B$18),MONTH($B$18),IF$1),2)&gt;5,"",INDEX('Semaine type'!$AF$4:$AY$49,MATCH(Novembre!$B20,'Semaine type'!$A$4:$A$49,0),MATCH(IF$2,'Semaine type'!$AF$2:$AY$2,0))))</f>
        <v/>
      </c>
      <c r="IG20" s="167" t="str">
        <f>IF(COUNTIF(Fériés,DATE(YEAR($B$18),MONTH($B$18),IG$1))&gt;0,"",IF(WEEKDAY(DATE(YEAR($B$18),MONTH($B$18),IG$1),2)&gt;5,"",INDEX('Semaine type'!$AF$4:$AY$49,MATCH(Novembre!$B20,'Semaine type'!$A$4:$A$49,0),MATCH(IG$2,'Semaine type'!$AF$2:$AY$2,0))))</f>
        <v/>
      </c>
      <c r="IH20" s="167" t="str">
        <f>IF(COUNTIF(Fériés,DATE(YEAR($B$18),MONTH($B$18),IH$1))&gt;0,"",IF(WEEKDAY(DATE(YEAR($B$18),MONTH($B$18),IH$1),2)&gt;5,"",INDEX('Semaine type'!$AF$4:$AY$49,MATCH(Novembre!$B20,'Semaine type'!$A$4:$A$49,0),MATCH(IH$2,'Semaine type'!$AF$2:$AY$2,0))))</f>
        <v/>
      </c>
      <c r="II20" s="167" t="str">
        <f>IF(COUNTIF(Fériés,DATE(YEAR($B$18),MONTH($B$18),II$1))&gt;0,"",IF(WEEKDAY(DATE(YEAR($B$18),MONTH($B$18),II$1),2)&gt;5,"",INDEX('Semaine type'!$AF$4:$AY$49,MATCH(Novembre!$B20,'Semaine type'!$A$4:$A$49,0),MATCH(II$2,'Semaine type'!$AF$2:$AY$2,0))))</f>
        <v/>
      </c>
      <c r="IJ20" s="167" t="str">
        <f>IF(COUNTIF(Fériés,DATE(YEAR($B$18),MONTH($B$18),IJ$1))&gt;0,"",IF(WEEKDAY(DATE(YEAR($B$18),MONTH($B$18),IJ$1),2)&gt;5,"",INDEX('Semaine type'!$AF$4:$AY$49,MATCH(Novembre!$B20,'Semaine type'!$A$4:$A$49,0),MATCH(IJ$2,'Semaine type'!$AF$2:$AY$2,0))))</f>
        <v/>
      </c>
      <c r="IK20" s="167" t="str">
        <f>IF(COUNTIF(Fériés,DATE(YEAR($B$18),MONTH($B$18),IK$1))&gt;0,"",IF(WEEKDAY(DATE(YEAR($B$18),MONTH($B$18),IK$1),2)&gt;5,"",INDEX('Semaine type'!$AF$4:$AY$49,MATCH(Novembre!$B20,'Semaine type'!$A$4:$A$49,0),MATCH(IK$2,'Semaine type'!$AF$2:$AY$2,0))))</f>
        <v/>
      </c>
      <c r="IL20" s="167">
        <f>IF(COUNTIF(Fériés,DATE(YEAR($B$18),MONTH($B$18),IL$1))&gt;0,"",IF(WEEKDAY(DATE(YEAR($B$18),MONTH($B$18),IL$1),2)&gt;5,"",INDEX('Semaine type'!$AF$4:$AY$49,MATCH(Novembre!$B20,'Semaine type'!$A$4:$A$49,0),MATCH(IL$2,'Semaine type'!$AF$2:$AY$2,0))))</f>
        <v>0.36458333333333331</v>
      </c>
      <c r="IM20" s="167">
        <f>IF(COUNTIF(Fériés,DATE(YEAR($B$18),MONTH($B$18),IM$1))&gt;0,"",IF(WEEKDAY(DATE(YEAR($B$18),MONTH($B$18),IM$1),2)&gt;5,"",INDEX('Semaine type'!$AF$4:$AY$49,MATCH(Novembre!$B20,'Semaine type'!$A$4:$A$49,0),MATCH(IM$2,'Semaine type'!$AF$2:$AY$2,0))))</f>
        <v>0.52430555555555558</v>
      </c>
      <c r="IN20" s="167">
        <f>IF(COUNTIF(Fériés,DATE(YEAR($B$18),MONTH($B$18),IN$1))&gt;0,"",IF(WEEKDAY(DATE(YEAR($B$18),MONTH($B$18),IN$1),2)&gt;5,"",INDEX('Semaine type'!$AF$4:$AY$49,MATCH(Novembre!$B20,'Semaine type'!$A$4:$A$49,0),MATCH(IN$2,'Semaine type'!$AF$2:$AY$2,0))))</f>
        <v>0.5625</v>
      </c>
      <c r="IO20" s="167">
        <f>IF(COUNTIF(Fériés,DATE(YEAR($B$18),MONTH($B$18),IO$1))&gt;0,"",IF(WEEKDAY(DATE(YEAR($B$18),MONTH($B$18),IO$1),2)&gt;5,"",INDEX('Semaine type'!$AF$4:$AY$49,MATCH(Novembre!$B20,'Semaine type'!$A$4:$A$49,0),MATCH(IO$2,'Semaine type'!$AF$2:$AY$2,0))))</f>
        <v>0.70833333333333337</v>
      </c>
      <c r="IP20" s="167">
        <f>IF(COUNTIF(Fériés,DATE(YEAR($B$18),MONTH($B$18),IP$1))&gt;0,"",IF(WEEKDAY(DATE(YEAR($B$18),MONTH($B$18),IP$1),2)&gt;5,"",INDEX('Semaine type'!$AF$4:$AY$49,MATCH(Novembre!$B20,'Semaine type'!$A$4:$A$49,0),MATCH(IP$2,'Semaine type'!$AF$2:$AY$2,0))))</f>
        <v>0.36458333333333331</v>
      </c>
      <c r="IQ20" s="167">
        <f>IF(COUNTIF(Fériés,DATE(YEAR($B$18),MONTH($B$18),IQ$1))&gt;0,"",IF(WEEKDAY(DATE(YEAR($B$18),MONTH($B$18),IQ$1),2)&gt;5,"",INDEX('Semaine type'!$AF$4:$AY$49,MATCH(Novembre!$B20,'Semaine type'!$A$4:$A$49,0),MATCH(IQ$2,'Semaine type'!$AF$2:$AY$2,0))))</f>
        <v>0.52430555555555558</v>
      </c>
      <c r="IR20" s="167">
        <f>IF(COUNTIF(Fériés,DATE(YEAR($B$18),MONTH($B$18),IR$1))&gt;0,"",IF(WEEKDAY(DATE(YEAR($B$18),MONTH($B$18),IR$1),2)&gt;5,"",INDEX('Semaine type'!$AF$4:$AY$49,MATCH(Novembre!$B20,'Semaine type'!$A$4:$A$49,0),MATCH(IR$2,'Semaine type'!$AF$2:$AY$2,0))))</f>
        <v>0.5625</v>
      </c>
      <c r="IS20" s="167">
        <f>IF(COUNTIF(Fériés,DATE(YEAR($B$18),MONTH($B$18),IS$1))&gt;0,"",IF(WEEKDAY(DATE(YEAR($B$18),MONTH($B$18),IS$1),2)&gt;5,"",INDEX('Semaine type'!$AF$4:$AY$49,MATCH(Novembre!$B20,'Semaine type'!$A$4:$A$49,0),MATCH(IS$2,'Semaine type'!$AF$2:$AY$2,0))))</f>
        <v>0.70833333333333337</v>
      </c>
      <c r="IT20" s="167" t="str">
        <f>IF(COUNTIF(Fériés,DATE(YEAR($B$18),MONTH($B$18),IT$1))&gt;0,"",IF(WEEKDAY(DATE(YEAR($B$18),MONTH($B$18),IT$1),2)&gt;5,"",INDEX('Semaine type'!$AF$4:$AY$49,MATCH(Novembre!$B20,'Semaine type'!$A$4:$A$49,0),MATCH(IT$2,'Semaine type'!$AF$2:$AY$2,0))))</f>
        <v/>
      </c>
      <c r="IU20" s="167" t="str">
        <f>IF(COUNTIF(Fériés,DATE(YEAR($B$18),MONTH($B$18),IU$1))&gt;0,"",IF(WEEKDAY(DATE(YEAR($B$18),MONTH($B$18),IU$1),2)&gt;5,"",INDEX('Semaine type'!$AF$4:$AY$49,MATCH(Novembre!$B20,'Semaine type'!$A$4:$A$49,0),MATCH(IU$2,'Semaine type'!$AF$2:$AY$2,0))))</f>
        <v/>
      </c>
      <c r="IV20" s="167" t="str">
        <f>IF(COUNTIF(Fériés,DATE(YEAR($B$18),MONTH($B$18),IV$1))&gt;0,"",IF(WEEKDAY(DATE(YEAR($B$18),MONTH($B$18),IV$1),2)&gt;5,"",INDEX('Semaine type'!$AF$4:$AY$49,MATCH(Novembre!$B20,'Semaine type'!$A$4:$A$49,0),MATCH(IV$2,'Semaine type'!$AF$2:$AY$2,0))))</f>
        <v/>
      </c>
      <c r="IW20" s="167" t="str">
        <f>IF(COUNTIF(Fériés,DATE(YEAR($B$18),MONTH($B$18),IW$1))&gt;0,"",IF(WEEKDAY(DATE(YEAR($B$18),MONTH($B$18),IW$1),2)&gt;5,"",INDEX('Semaine type'!$AF$4:$AY$49,MATCH(Novembre!$B20,'Semaine type'!$A$4:$A$49,0),MATCH(IW$2,'Semaine type'!$AF$2:$AY$2,0))))</f>
        <v/>
      </c>
      <c r="IX20" s="167">
        <f>IF(COUNTIF(Fériés,DATE(YEAR($B$18),MONTH($B$18),IX$1))&gt;0,"",IF(WEEKDAY(DATE(YEAR($B$18),MONTH($B$18),IX$1),2)&gt;5,"",INDEX('Semaine type'!$AF$4:$AY$49,MATCH(Novembre!$B20,'Semaine type'!$A$4:$A$49,0),MATCH(IX$2,'Semaine type'!$AF$2:$AY$2,0))))</f>
        <v>0.36458333333333331</v>
      </c>
      <c r="IY20" s="167">
        <f>IF(COUNTIF(Fériés,DATE(YEAR($B$18),MONTH($B$18),IY$1))&gt;0,"",IF(WEEKDAY(DATE(YEAR($B$18),MONTH($B$18),IY$1),2)&gt;5,"",INDEX('Semaine type'!$AF$4:$AY$49,MATCH(Novembre!$B20,'Semaine type'!$A$4:$A$49,0),MATCH(IY$2,'Semaine type'!$AF$2:$AY$2,0))))</f>
        <v>0.52430555555555558</v>
      </c>
      <c r="IZ20" s="167">
        <f>IF(COUNTIF(Fériés,DATE(YEAR($B$18),MONTH($B$18),IZ$1))&gt;0,"",IF(WEEKDAY(DATE(YEAR($B$18),MONTH($B$18),IZ$1),2)&gt;5,"",INDEX('Semaine type'!$AF$4:$AY$49,MATCH(Novembre!$B20,'Semaine type'!$A$4:$A$49,0),MATCH(IZ$2,'Semaine type'!$AF$2:$AY$2,0))))</f>
        <v>0.5625</v>
      </c>
      <c r="JA20" s="167">
        <f>IF(COUNTIF(Fériés,DATE(YEAR($B$18),MONTH($B$18),JA$1))&gt;0,"",IF(WEEKDAY(DATE(YEAR($B$18),MONTH($B$18),JA$1),2)&gt;5,"",INDEX('Semaine type'!$AF$4:$AY$49,MATCH(Novembre!$B20,'Semaine type'!$A$4:$A$49,0),MATCH(JA$2,'Semaine type'!$AF$2:$AY$2,0))))</f>
        <v>0.70138888888888884</v>
      </c>
      <c r="JB20" s="167" t="str">
        <f>IF(COUNTIF(Fériés,DATE(YEAR($B$18),MONTH($B$18),JB$1))&gt;0,"",IF(WEEKDAY(DATE(YEAR($B$18),MONTH($B$18),JB$1),2)&gt;5,"",INDEX('Semaine type'!$AF$4:$AY$49,MATCH(Novembre!$B20,'Semaine type'!$A$4:$A$49,0),MATCH(JB$2,'Semaine type'!$AF$2:$AY$2,0))))</f>
        <v/>
      </c>
      <c r="JC20" s="167" t="str">
        <f>IF(COUNTIF(Fériés,DATE(YEAR($B$18),MONTH($B$18),JC$1))&gt;0,"",IF(WEEKDAY(DATE(YEAR($B$18),MONTH($B$18),JC$1),2)&gt;5,"",INDEX('Semaine type'!$AF$4:$AY$49,MATCH(Novembre!$B20,'Semaine type'!$A$4:$A$49,0),MATCH(JC$2,'Semaine type'!$AF$2:$AY$2,0))))</f>
        <v/>
      </c>
      <c r="JD20" s="167">
        <f>IF(COUNTIF(Fériés,DATE(YEAR($B$18),MONTH($B$18),JD$1))&gt;0,"",IF(WEEKDAY(DATE(YEAR($B$18),MONTH($B$18),JD$1),2)&gt;5,"",INDEX('Semaine type'!$AF$4:$AY$49,MATCH(Novembre!$B20,'Semaine type'!$A$4:$A$49,0),MATCH(JD$2,'Semaine type'!$AF$2:$AY$2,0))))</f>
        <v>0</v>
      </c>
      <c r="JE20" s="167">
        <f>IF(COUNTIF(Fériés,DATE(YEAR($B$18),MONTH($B$18),JE$1))&gt;0,"",IF(WEEKDAY(DATE(YEAR($B$18),MONTH($B$18),JE$1),2)&gt;5,"",INDEX('Semaine type'!$AF$4:$AY$49,MATCH(Novembre!$B20,'Semaine type'!$A$4:$A$49,0),MATCH(JE$2,'Semaine type'!$AF$2:$AY$2,0))))</f>
        <v>0</v>
      </c>
      <c r="JF20" s="167" t="str">
        <f>IF(COUNTIF(Fériés,DATE(YEAR($B$18),MONTH($B$18),JF$1))&gt;0,"",IF(WEEKDAY(DATE(YEAR($B$18),MONTH($B$18),JF$1),2)&gt;5,"",INDEX('Semaine type'!$AF$4:$AY$49,MATCH(Novembre!$B20,'Semaine type'!$A$4:$A$49,0),MATCH(JF$2,'Semaine type'!$AF$2:$AY$2,0))))</f>
        <v/>
      </c>
      <c r="JG20" s="167" t="str">
        <f>IF(COUNTIF(Fériés,DATE(YEAR($B$18),MONTH($B$18),JG$1))&gt;0,"",IF(WEEKDAY(DATE(YEAR($B$18),MONTH($B$18),JG$1),2)&gt;5,"",INDEX('Semaine type'!$AF$4:$AY$49,MATCH(Novembre!$B20,'Semaine type'!$A$4:$A$49,0),MATCH(JG$2,'Semaine type'!$AF$2:$AY$2,0))))</f>
        <v/>
      </c>
      <c r="JH20" s="167" t="str">
        <f>IF(COUNTIF(Fériés,DATE(YEAR($B$18),MONTH($B$18),JH$1))&gt;0,"",IF(WEEKDAY(DATE(YEAR($B$18),MONTH($B$18),JH$1),2)&gt;5,"",INDEX('Semaine type'!$AF$4:$AY$49,MATCH(Novembre!$B20,'Semaine type'!$A$4:$A$49,0),MATCH(JH$2,'Semaine type'!$AF$2:$AY$2,0))))</f>
        <v/>
      </c>
      <c r="JI20" s="167" t="str">
        <f>IF(COUNTIF(Fériés,DATE(YEAR($B$18),MONTH($B$18),JI$1))&gt;0,"",IF(WEEKDAY(DATE(YEAR($B$18),MONTH($B$18),JI$1),2)&gt;5,"",INDEX('Semaine type'!$AF$4:$AY$49,MATCH(Novembre!$B20,'Semaine type'!$A$4:$A$49,0),MATCH(JI$2,'Semaine type'!$AF$2:$AY$2,0))))</f>
        <v/>
      </c>
      <c r="JJ20" s="167" t="str">
        <f>IF(COUNTIF(Fériés,DATE(YEAR($B$18),MONTH($B$18),JJ$1))&gt;0,"",IF(WEEKDAY(DATE(YEAR($B$18),MONTH($B$18),JJ$1),2)&gt;5,"",INDEX('Semaine type'!$AF$4:$AY$49,MATCH(Novembre!$B20,'Semaine type'!$A$4:$A$49,0),MATCH(JJ$2,'Semaine type'!$AF$2:$AY$2,0))))</f>
        <v/>
      </c>
      <c r="JK20" s="167" t="str">
        <f>IF(COUNTIF(Fériés,DATE(YEAR($B$18),MONTH($B$18),JK$1))&gt;0,"",IF(WEEKDAY(DATE(YEAR($B$18),MONTH($B$18),JK$1),2)&gt;5,"",INDEX('Semaine type'!$AF$4:$AY$49,MATCH(Novembre!$B20,'Semaine type'!$A$4:$A$49,0),MATCH(JK$2,'Semaine type'!$AF$2:$AY$2,0))))</f>
        <v/>
      </c>
      <c r="JL20" s="167" t="str">
        <f>IF(COUNTIF(Fériés,DATE(YEAR($B$18),MONTH($B$18),JL$1))&gt;0,"",IF(WEEKDAY(DATE(YEAR($B$18),MONTH($B$18),JL$1),2)&gt;5,"",INDEX('Semaine type'!$AF$4:$AY$49,MATCH(Novembre!$B20,'Semaine type'!$A$4:$A$49,0),MATCH(JL$2,'Semaine type'!$AF$2:$AY$2,0))))</f>
        <v/>
      </c>
      <c r="JM20" s="167" t="str">
        <f>IF(COUNTIF(Fériés,DATE(YEAR($B$18),MONTH($B$18),JM$1))&gt;0,"",IF(WEEKDAY(DATE(YEAR($B$18),MONTH($B$18),JM$1),2)&gt;5,"",INDEX('Semaine type'!$AF$4:$AY$49,MATCH(Novembre!$B20,'Semaine type'!$A$4:$A$49,0),MATCH(JM$2,'Semaine type'!$AF$2:$AY$2,0))))</f>
        <v/>
      </c>
      <c r="JN20" s="167">
        <f>IF(COUNTIF(Fériés,DATE(YEAR($B$18),MONTH($B$18),JN$1))&gt;0,"",IF(WEEKDAY(DATE(YEAR($B$18),MONTH($B$18),JN$1),2)&gt;5,"",INDEX('Semaine type'!$AF$4:$AY$49,MATCH(Novembre!$B20,'Semaine type'!$A$4:$A$49,0),MATCH(JN$2,'Semaine type'!$AF$2:$AY$2,0))))</f>
        <v>0.36458333333333331</v>
      </c>
      <c r="JO20" s="167">
        <f>IF(COUNTIF(Fériés,DATE(YEAR($B$18),MONTH($B$18),JO$1))&gt;0,"",IF(WEEKDAY(DATE(YEAR($B$18),MONTH($B$18),JO$1),2)&gt;5,"",INDEX('Semaine type'!$AF$4:$AY$49,MATCH(Novembre!$B20,'Semaine type'!$A$4:$A$49,0),MATCH(JO$2,'Semaine type'!$AF$2:$AY$2,0))))</f>
        <v>0.52430555555555558</v>
      </c>
      <c r="JP20" s="167">
        <f>IF(COUNTIF(Fériés,DATE(YEAR($B$18),MONTH($B$18),JP$1))&gt;0,"",IF(WEEKDAY(DATE(YEAR($B$18),MONTH($B$18),JP$1),2)&gt;5,"",INDEX('Semaine type'!$AF$4:$AY$49,MATCH(Novembre!$B20,'Semaine type'!$A$4:$A$49,0),MATCH(JP$2,'Semaine type'!$AF$2:$AY$2,0))))</f>
        <v>0.5625</v>
      </c>
      <c r="JQ20" s="167">
        <f>IF(COUNTIF(Fériés,DATE(YEAR($B$18),MONTH($B$18),JQ$1))&gt;0,"",IF(WEEKDAY(DATE(YEAR($B$18),MONTH($B$18),JQ$1),2)&gt;5,"",INDEX('Semaine type'!$AF$4:$AY$49,MATCH(Novembre!$B20,'Semaine type'!$A$4:$A$49,0),MATCH(JQ$2,'Semaine type'!$AF$2:$AY$2,0))))</f>
        <v>0.70833333333333337</v>
      </c>
      <c r="JR20" s="167">
        <f>IF(COUNTIF(Fériés,DATE(YEAR($B$18),MONTH($B$18),JR$1))&gt;0,"",IF(WEEKDAY(DATE(YEAR($B$18),MONTH($B$18),JR$1),2)&gt;5,"",INDEX('Semaine type'!$AF$4:$AY$49,MATCH(Novembre!$B20,'Semaine type'!$A$4:$A$49,0),MATCH(JR$2,'Semaine type'!$AF$2:$AY$2,0))))</f>
        <v>0.36458333333333331</v>
      </c>
      <c r="JS20" s="167">
        <f>IF(COUNTIF(Fériés,DATE(YEAR($B$18),MONTH($B$18),JS$1))&gt;0,"",IF(WEEKDAY(DATE(YEAR($B$18),MONTH($B$18),JS$1),2)&gt;5,"",INDEX('Semaine type'!$AF$4:$AY$49,MATCH(Novembre!$B20,'Semaine type'!$A$4:$A$49,0),MATCH(JS$2,'Semaine type'!$AF$2:$AY$2,0))))</f>
        <v>0.52430555555555558</v>
      </c>
      <c r="JT20" s="167">
        <f>IF(COUNTIF(Fériés,DATE(YEAR($B$18),MONTH($B$18),JT$1))&gt;0,"",IF(WEEKDAY(DATE(YEAR($B$18),MONTH($B$18),JT$1),2)&gt;5,"",INDEX('Semaine type'!$AF$4:$AY$49,MATCH(Novembre!$B20,'Semaine type'!$A$4:$A$49,0),MATCH(JT$2,'Semaine type'!$AF$2:$AY$2,0))))</f>
        <v>0.5625</v>
      </c>
      <c r="JU20" s="167">
        <f>IF(COUNTIF(Fériés,DATE(YEAR($B$18),MONTH($B$18),JU$1))&gt;0,"",IF(WEEKDAY(DATE(YEAR($B$18),MONTH($B$18),JU$1),2)&gt;5,"",INDEX('Semaine type'!$AF$4:$AY$49,MATCH(Novembre!$B20,'Semaine type'!$A$4:$A$49,0),MATCH(JU$2,'Semaine type'!$AF$2:$AY$2,0))))</f>
        <v>0.70833333333333337</v>
      </c>
      <c r="JV20" s="167" t="str">
        <f>IF(COUNTIF(Fériés,DATE(YEAR($B$18),MONTH($B$18),JV$1))&gt;0,"",IF(WEEKDAY(DATE(YEAR($B$18),MONTH($B$18),JV$1),2)&gt;5,"",INDEX('Semaine type'!$AF$4:$AY$49,MATCH(Novembre!$B20,'Semaine type'!$A$4:$A$49,0),MATCH(JV$2,'Semaine type'!$AF$2:$AY$2,0))))</f>
        <v/>
      </c>
      <c r="JW20" s="167" t="str">
        <f>IF(COUNTIF(Fériés,DATE(YEAR($B$18),MONTH($B$18),JW$1))&gt;0,"",IF(WEEKDAY(DATE(YEAR($B$18),MONTH($B$18),JW$1),2)&gt;5,"",INDEX('Semaine type'!$AF$4:$AY$49,MATCH(Novembre!$B20,'Semaine type'!$A$4:$A$49,0),MATCH(JW$2,'Semaine type'!$AF$2:$AY$2,0))))</f>
        <v/>
      </c>
      <c r="JX20" s="167" t="str">
        <f>IF(COUNTIF(Fériés,DATE(YEAR($B$18),MONTH($B$18),JX$1))&gt;0,"",IF(WEEKDAY(DATE(YEAR($B$18),MONTH($B$18),JX$1),2)&gt;5,"",INDEX('Semaine type'!$AF$4:$AY$49,MATCH(Novembre!$B20,'Semaine type'!$A$4:$A$49,0),MATCH(JX$2,'Semaine type'!$AF$2:$AY$2,0))))</f>
        <v/>
      </c>
      <c r="JY20" s="167" t="str">
        <f>IF(COUNTIF(Fériés,DATE(YEAR($B$18),MONTH($B$18),JY$1))&gt;0,"",IF(WEEKDAY(DATE(YEAR($B$18),MONTH($B$18),JY$1),2)&gt;5,"",INDEX('Semaine type'!$AF$4:$AY$49,MATCH(Novembre!$B20,'Semaine type'!$A$4:$A$49,0),MATCH(JY$2,'Semaine type'!$AF$2:$AY$2,0))))</f>
        <v/>
      </c>
      <c r="JZ20" s="167">
        <f>IF(COUNTIF(Fériés,DATE(YEAR($B$18),MONTH($B$18),JZ$1))&gt;0,"",IF(WEEKDAY(DATE(YEAR($B$18),MONTH($B$18),JZ$1),2)&gt;5,"",INDEX('Semaine type'!$AF$4:$AY$49,MATCH(Novembre!$B20,'Semaine type'!$A$4:$A$49,0),MATCH(JZ$2,'Semaine type'!$AF$2:$AY$2,0))))</f>
        <v>0.36458333333333331</v>
      </c>
      <c r="KA20" s="167">
        <f>IF(COUNTIF(Fériés,DATE(YEAR($B$18),MONTH($B$18),KA$1))&gt;0,"",IF(WEEKDAY(DATE(YEAR($B$18),MONTH($B$18),KA$1),2)&gt;5,"",INDEX('Semaine type'!$AF$4:$AY$49,MATCH(Novembre!$B20,'Semaine type'!$A$4:$A$49,0),MATCH(KA$2,'Semaine type'!$AF$2:$AY$2,0))))</f>
        <v>0.52430555555555558</v>
      </c>
      <c r="KB20" s="167">
        <f>IF(COUNTIF(Fériés,DATE(YEAR($B$18),MONTH($B$18),KB$1))&gt;0,"",IF(WEEKDAY(DATE(YEAR($B$18),MONTH($B$18),KB$1),2)&gt;5,"",INDEX('Semaine type'!$AF$4:$AY$49,MATCH(Novembre!$B20,'Semaine type'!$A$4:$A$49,0),MATCH(KB$2,'Semaine type'!$AF$2:$AY$2,0))))</f>
        <v>0.5625</v>
      </c>
      <c r="KC20" s="167">
        <f>IF(COUNTIF(Fériés,DATE(YEAR($B$18),MONTH($B$18),KC$1))&gt;0,"",IF(WEEKDAY(DATE(YEAR($B$18),MONTH($B$18),KC$1),2)&gt;5,"",INDEX('Semaine type'!$AF$4:$AY$49,MATCH(Novembre!$B20,'Semaine type'!$A$4:$A$49,0),MATCH(KC$2,'Semaine type'!$AF$2:$AY$2,0))))</f>
        <v>0.70138888888888884</v>
      </c>
      <c r="KD20" s="167" t="str">
        <f>IF(COUNTIF(Fériés,DATE(YEAR($B$18),MONTH($B$18),KD$1))&gt;0,"",IF(WEEKDAY(DATE(YEAR($B$18),MONTH($B$18),KD$1),2)&gt;5,"",INDEX('Semaine type'!$AF$4:$AY$49,MATCH(Novembre!$B20,'Semaine type'!$A$4:$A$49,0),MATCH(KD$2,'Semaine type'!$AF$2:$AY$2,0))))</f>
        <v/>
      </c>
      <c r="KE20" s="167" t="str">
        <f>IF(COUNTIF(Fériés,DATE(YEAR($B$18),MONTH($B$18),KE$1))&gt;0,"",IF(WEEKDAY(DATE(YEAR($B$18),MONTH($B$18),KE$1),2)&gt;5,"",INDEX('Semaine type'!$AF$4:$AY$49,MATCH(Novembre!$B20,'Semaine type'!$A$4:$A$49,0),MATCH(KE$2,'Semaine type'!$AF$2:$AY$2,0))))</f>
        <v/>
      </c>
      <c r="KF20" s="167">
        <f>IF(COUNTIF(Fériés,DATE(YEAR($B$18),MONTH($B$18),KF$1))&gt;0,"",IF(WEEKDAY(DATE(YEAR($B$18),MONTH($B$18),KF$1),2)&gt;5,"",INDEX('Semaine type'!$AF$4:$AY$49,MATCH(Novembre!$B20,'Semaine type'!$A$4:$A$49,0),MATCH(KF$2,'Semaine type'!$AF$2:$AY$2,0))))</f>
        <v>0</v>
      </c>
      <c r="KG20" s="167">
        <f>IF(COUNTIF(Fériés,DATE(YEAR($B$18),MONTH($B$18),KG$1))&gt;0,"",IF(WEEKDAY(DATE(YEAR($B$18),MONTH($B$18),KG$1),2)&gt;5,"",INDEX('Semaine type'!$AF$4:$AY$49,MATCH(Novembre!$B20,'Semaine type'!$A$4:$A$49,0),MATCH(KG$2,'Semaine type'!$AF$2:$AY$2,0))))</f>
        <v>0</v>
      </c>
      <c r="KH20" s="167" t="str">
        <f>IF(COUNTIF(Fériés,DATE(YEAR($B$18),MONTH($B$18),KH$1))&gt;0,"",IF(WEEKDAY(DATE(YEAR($B$18),MONTH($B$18),KH$1),2)&gt;5,"",INDEX('Semaine type'!$AF$4:$AY$49,MATCH(Novembre!$B20,'Semaine type'!$A$4:$A$49,0),MATCH(KH$2,'Semaine type'!$AF$2:$AY$2,0))))</f>
        <v/>
      </c>
      <c r="KI20" s="167" t="str">
        <f>IF(COUNTIF(Fériés,DATE(YEAR($B$18),MONTH($B$18),KI$1))&gt;0,"",IF(WEEKDAY(DATE(YEAR($B$18),MONTH($B$18),KI$1),2)&gt;5,"",INDEX('Semaine type'!$AF$4:$AY$49,MATCH(Novembre!$B20,'Semaine type'!$A$4:$A$49,0),MATCH(KI$2,'Semaine type'!$AF$2:$AY$2,0))))</f>
        <v/>
      </c>
      <c r="KJ20" s="167" t="str">
        <f>IF(COUNTIF(Fériés,DATE(YEAR($B$18),MONTH($B$18),KJ$1))&gt;0,"",IF(WEEKDAY(DATE(YEAR($B$18),MONTH($B$18),KJ$1),2)&gt;5,"",INDEX('Semaine type'!$AF$4:$AY$49,MATCH(Novembre!$B20,'Semaine type'!$A$4:$A$49,0),MATCH(KJ$2,'Semaine type'!$AF$2:$AY$2,0))))</f>
        <v/>
      </c>
      <c r="KK20" s="167" t="str">
        <f>IF(COUNTIF(Fériés,DATE(YEAR($B$18),MONTH($B$18),KK$1))&gt;0,"",IF(WEEKDAY(DATE(YEAR($B$18),MONTH($B$18),KK$1),2)&gt;5,"",INDEX('Semaine type'!$AF$4:$AY$49,MATCH(Novembre!$B20,'Semaine type'!$A$4:$A$49,0),MATCH(KK$2,'Semaine type'!$AF$2:$AY$2,0))))</f>
        <v/>
      </c>
      <c r="KL20" s="167" t="str">
        <f>IF(COUNTIF(Fériés,DATE(YEAR($B$18),MONTH($B$18),KL$1))&gt;0,"",IF(WEEKDAY(DATE(YEAR($B$18),MONTH($B$18),KL$1),2)&gt;5,"",INDEX('Semaine type'!$AF$4:$AY$49,MATCH(Novembre!$B20,'Semaine type'!$A$4:$A$49,0),MATCH(KL$2,'Semaine type'!$AF$2:$AY$2,0))))</f>
        <v/>
      </c>
      <c r="KM20" s="167" t="str">
        <f>IF(COUNTIF(Fériés,DATE(YEAR($B$18),MONTH($B$18),KM$1))&gt;0,"",IF(WEEKDAY(DATE(YEAR($B$18),MONTH($B$18),KM$1),2)&gt;5,"",INDEX('Semaine type'!$AF$4:$AY$49,MATCH(Novembre!$B20,'Semaine type'!$A$4:$A$49,0),MATCH(KM$2,'Semaine type'!$AF$2:$AY$2,0))))</f>
        <v/>
      </c>
      <c r="KN20" s="167" t="str">
        <f>IF(COUNTIF(Fériés,DATE(YEAR($B$18),MONTH($B$18),KN$1))&gt;0,"",IF(WEEKDAY(DATE(YEAR($B$18),MONTH($B$18),KN$1),2)&gt;5,"",INDEX('Semaine type'!$AF$4:$AY$49,MATCH(Novembre!$B20,'Semaine type'!$A$4:$A$49,0),MATCH(KN$2,'Semaine type'!$AF$2:$AY$2,0))))</f>
        <v/>
      </c>
      <c r="KO20" s="167" t="str">
        <f>IF(COUNTIF(Fériés,DATE(YEAR($B$18),MONTH($B$18),KO$1))&gt;0,"",IF(WEEKDAY(DATE(YEAR($B$18),MONTH($B$18),KO$1),2)&gt;5,"",INDEX('Semaine type'!$AF$4:$AY$49,MATCH(Novembre!$B20,'Semaine type'!$A$4:$A$49,0),MATCH(KO$2,'Semaine type'!$AF$2:$AY$2,0))))</f>
        <v/>
      </c>
      <c r="KP20" s="167">
        <f>IF(COUNTIF(Fériés,DATE(YEAR($B$18),MONTH($B$18),KP$1))&gt;0,"",IF(WEEKDAY(DATE(YEAR($B$18),MONTH($B$18),KP$1),2)&gt;5,"",INDEX('Semaine type'!$AF$4:$AY$49,MATCH(Novembre!$B20,'Semaine type'!$A$4:$A$49,0),MATCH(KP$2,'Semaine type'!$AF$2:$AY$2,0))))</f>
        <v>0.36458333333333331</v>
      </c>
      <c r="KQ20" s="167">
        <f>IF(COUNTIF(Fériés,DATE(YEAR($B$18),MONTH($B$18),KQ$1))&gt;0,"",IF(WEEKDAY(DATE(YEAR($B$18),MONTH($B$18),KQ$1),2)&gt;5,"",INDEX('Semaine type'!$AF$4:$AY$49,MATCH(Novembre!$B20,'Semaine type'!$A$4:$A$49,0),MATCH(KQ$2,'Semaine type'!$AF$2:$AY$2,0))))</f>
        <v>0.52430555555555558</v>
      </c>
      <c r="KR20" s="167">
        <f>IF(COUNTIF(Fériés,DATE(YEAR($B$18),MONTH($B$18),KR$1))&gt;0,"",IF(WEEKDAY(DATE(YEAR($B$18),MONTH($B$18),KR$1),2)&gt;5,"",INDEX('Semaine type'!$AF$4:$AY$49,MATCH(Novembre!$B20,'Semaine type'!$A$4:$A$49,0),MATCH(KR$2,'Semaine type'!$AF$2:$AY$2,0))))</f>
        <v>0.5625</v>
      </c>
      <c r="KS20" s="167">
        <f>IF(COUNTIF(Fériés,DATE(YEAR($B$18),MONTH($B$18),KS$1))&gt;0,"",IF(WEEKDAY(DATE(YEAR($B$18),MONTH($B$18),KS$1),2)&gt;5,"",INDEX('Semaine type'!$AF$4:$AY$49,MATCH(Novembre!$B20,'Semaine type'!$A$4:$A$49,0),MATCH(KS$2,'Semaine type'!$AF$2:$AY$2,0))))</f>
        <v>0.70833333333333337</v>
      </c>
    </row>
    <row r="21" spans="1:305" ht="12" customHeight="1" x14ac:dyDescent="0.2">
      <c r="A21" s="183"/>
      <c r="B21" s="52" t="s">
        <v>137</v>
      </c>
      <c r="C21" s="53" t="str">
        <f>'Semaine type'!L6</f>
        <v>R STI</v>
      </c>
      <c r="D21" s="60"/>
      <c r="E21" s="60"/>
      <c r="F21" s="60"/>
      <c r="G21" s="60"/>
      <c r="H21" s="60" t="s">
        <v>30</v>
      </c>
      <c r="I21" s="60" t="s">
        <v>31</v>
      </c>
      <c r="J21" s="60" t="s">
        <v>30</v>
      </c>
      <c r="K21" s="60" t="s">
        <v>31</v>
      </c>
      <c r="L21" s="60" t="s">
        <v>30</v>
      </c>
      <c r="M21" s="60" t="s">
        <v>31</v>
      </c>
      <c r="N21" s="60" t="s">
        <v>30</v>
      </c>
      <c r="O21" s="60" t="s">
        <v>31</v>
      </c>
      <c r="P21" s="60"/>
      <c r="Q21" s="61"/>
      <c r="R21" s="60"/>
      <c r="S21" s="60"/>
      <c r="T21" s="60"/>
      <c r="U21" s="60"/>
      <c r="V21" s="61" t="s">
        <v>30</v>
      </c>
      <c r="W21" s="61" t="s">
        <v>31</v>
      </c>
      <c r="X21" s="60"/>
      <c r="Y21" s="60"/>
      <c r="Z21" s="60" t="s">
        <v>30</v>
      </c>
      <c r="AA21" s="60" t="s">
        <v>31</v>
      </c>
      <c r="AB21" s="61" t="s">
        <v>30</v>
      </c>
      <c r="AC21" s="61" t="s">
        <v>31</v>
      </c>
      <c r="AD21" s="61"/>
      <c r="AE21" s="61"/>
      <c r="AF21" s="61" t="s">
        <v>120</v>
      </c>
      <c r="AG21" s="60"/>
      <c r="AH21" s="60" t="s">
        <v>120</v>
      </c>
      <c r="AI21" s="60"/>
      <c r="AJ21" s="60" t="s">
        <v>30</v>
      </c>
      <c r="AK21" s="60" t="s">
        <v>31</v>
      </c>
      <c r="AL21" s="60" t="s">
        <v>30</v>
      </c>
      <c r="AM21" s="60" t="s">
        <v>31</v>
      </c>
      <c r="AN21" s="60" t="s">
        <v>30</v>
      </c>
      <c r="AO21" s="60" t="s">
        <v>31</v>
      </c>
      <c r="AP21" s="60" t="s">
        <v>30</v>
      </c>
      <c r="AQ21" s="60" t="s">
        <v>94</v>
      </c>
      <c r="AR21" s="60"/>
      <c r="AS21" s="60"/>
      <c r="AT21" s="60"/>
      <c r="AU21" s="60"/>
      <c r="AV21" s="60"/>
      <c r="AW21" s="60"/>
      <c r="AX21" s="60" t="s">
        <v>30</v>
      </c>
      <c r="AY21" s="60" t="s">
        <v>31</v>
      </c>
      <c r="AZ21" s="60" t="s">
        <v>30</v>
      </c>
      <c r="BA21" s="60" t="s">
        <v>31</v>
      </c>
      <c r="BB21" s="60" t="s">
        <v>30</v>
      </c>
      <c r="BC21" s="60" t="s">
        <v>31</v>
      </c>
      <c r="BD21" s="60" t="s">
        <v>30</v>
      </c>
      <c r="BE21" s="60" t="s">
        <v>31</v>
      </c>
      <c r="BF21" s="60"/>
      <c r="BG21" s="60"/>
      <c r="BH21" s="60"/>
      <c r="BI21" s="60"/>
      <c r="BJ21" s="60"/>
      <c r="BK21" s="60"/>
      <c r="BL21" s="56" cm="1">
        <f t="array" ref="BL21">SUMPRODUCT(--(RIGHT(D21:BK21,1)="."))</f>
        <v>15</v>
      </c>
      <c r="BM21" s="57"/>
      <c r="BN21" s="62"/>
      <c r="BO21" s="62"/>
      <c r="BP21" s="64"/>
      <c r="BQ21" s="82">
        <f t="shared" si="69"/>
        <v>0</v>
      </c>
      <c r="BR21" s="82">
        <f t="shared" si="69"/>
        <v>0</v>
      </c>
      <c r="BS21" s="82">
        <f t="shared" si="69"/>
        <v>0</v>
      </c>
      <c r="BT21" s="82">
        <f t="shared" si="69"/>
        <v>0</v>
      </c>
      <c r="BU21" s="82">
        <f t="shared" si="69"/>
        <v>0</v>
      </c>
      <c r="BV21" s="82">
        <f t="shared" si="69"/>
        <v>0</v>
      </c>
      <c r="BW21" s="82">
        <f t="shared" si="69"/>
        <v>0</v>
      </c>
      <c r="BX21" s="82">
        <f t="shared" si="69"/>
        <v>0</v>
      </c>
      <c r="BY21" s="82">
        <f t="shared" si="69"/>
        <v>0</v>
      </c>
      <c r="BZ21" s="82">
        <f t="shared" si="69"/>
        <v>0</v>
      </c>
      <c r="CA21" s="82">
        <f t="shared" si="69"/>
        <v>0</v>
      </c>
      <c r="CB21" s="92">
        <f t="shared" si="70"/>
        <v>32</v>
      </c>
      <c r="CC21" s="47">
        <f t="shared" ca="1" si="71"/>
        <v>0.94117647058823528</v>
      </c>
      <c r="DA21" s="169">
        <f t="shared" si="72"/>
        <v>4.25</v>
      </c>
      <c r="DB21" s="176">
        <f>IFERROR(IF(COUNTIF(absences,D21)&gt;0,"",IF(D21="PERM",Parametres!$N$25,GA21-FZ21)),)</f>
        <v>0</v>
      </c>
      <c r="DC21" s="176" t="str">
        <f t="shared" si="73"/>
        <v/>
      </c>
      <c r="DD21" s="176" t="str">
        <f t="shared" si="74"/>
        <v/>
      </c>
      <c r="DE21" s="176" t="str">
        <f t="shared" si="75"/>
        <v/>
      </c>
      <c r="DF21" s="176">
        <f t="shared" si="76"/>
        <v>9.375E-2</v>
      </c>
      <c r="DG21" s="176">
        <f>IFERROR(IF(COUNTIF(absences,I21)&gt;0,"",IF(COUNTIF($D21:$BK21,"PERM")&gt;0,COUNTIF($D21:$BK21,"PERM")*Parametres!$N$25,GF21-GE21)),)</f>
        <v>0.25</v>
      </c>
      <c r="DH21" s="176">
        <f t="shared" si="77"/>
        <v>9.375E-2</v>
      </c>
      <c r="DI21" s="176">
        <f t="shared" si="78"/>
        <v>0.125</v>
      </c>
      <c r="DJ21" s="176">
        <f t="shared" si="79"/>
        <v>9.375E-2</v>
      </c>
      <c r="DK21" s="176">
        <f t="shared" si="80"/>
        <v>0.125</v>
      </c>
      <c r="DL21" s="176">
        <f t="shared" si="81"/>
        <v>9.375E-2</v>
      </c>
      <c r="DM21" s="176">
        <f t="shared" si="82"/>
        <v>0.125</v>
      </c>
      <c r="DN21" s="176" t="str">
        <f t="shared" si="83"/>
        <v/>
      </c>
      <c r="DO21" s="176">
        <f t="shared" si="84"/>
        <v>0</v>
      </c>
      <c r="DP21" s="176" t="str">
        <f t="shared" si="85"/>
        <v/>
      </c>
      <c r="DQ21" s="176" t="str">
        <f t="shared" si="86"/>
        <v/>
      </c>
      <c r="DR21" s="176" t="str">
        <f t="shared" si="87"/>
        <v/>
      </c>
      <c r="DS21" s="176" t="str">
        <f t="shared" si="88"/>
        <v/>
      </c>
      <c r="DT21" s="176">
        <f t="shared" si="89"/>
        <v>9.375E-2</v>
      </c>
      <c r="DU21" s="176">
        <f t="shared" si="90"/>
        <v>0.125</v>
      </c>
      <c r="DV21" s="176" t="str">
        <f t="shared" si="91"/>
        <v/>
      </c>
      <c r="DW21" s="176" t="str">
        <f t="shared" si="92"/>
        <v/>
      </c>
      <c r="DX21" s="176">
        <f t="shared" si="93"/>
        <v>9.375E-2</v>
      </c>
      <c r="DY21" s="176">
        <f t="shared" si="94"/>
        <v>0.125</v>
      </c>
      <c r="DZ21" s="176">
        <f t="shared" si="95"/>
        <v>9.375E-2</v>
      </c>
      <c r="EA21" s="176">
        <f t="shared" si="96"/>
        <v>0.125</v>
      </c>
      <c r="EB21" s="176" t="str">
        <f t="shared" si="97"/>
        <v/>
      </c>
      <c r="EC21" s="176">
        <f t="shared" si="98"/>
        <v>0</v>
      </c>
      <c r="ED21" s="176" t="str">
        <f t="shared" si="99"/>
        <v/>
      </c>
      <c r="EE21" s="176" t="str">
        <f t="shared" si="100"/>
        <v/>
      </c>
      <c r="EF21" s="176" t="str">
        <f t="shared" si="101"/>
        <v/>
      </c>
      <c r="EG21" s="176" t="str">
        <f t="shared" si="102"/>
        <v/>
      </c>
      <c r="EH21" s="176">
        <f t="shared" si="103"/>
        <v>9.375E-2</v>
      </c>
      <c r="EI21" s="176">
        <f t="shared" si="104"/>
        <v>0.125</v>
      </c>
      <c r="EJ21" s="176">
        <f t="shared" si="105"/>
        <v>9.375E-2</v>
      </c>
      <c r="EK21" s="176">
        <f t="shared" si="106"/>
        <v>0.125</v>
      </c>
      <c r="EL21" s="176">
        <f t="shared" si="107"/>
        <v>9.375E-2</v>
      </c>
      <c r="EM21" s="176">
        <f t="shared" si="108"/>
        <v>0.125</v>
      </c>
      <c r="EN21" s="176">
        <f t="shared" si="109"/>
        <v>9.375E-2</v>
      </c>
      <c r="EO21" s="176">
        <f t="shared" si="110"/>
        <v>0.125</v>
      </c>
      <c r="EP21" s="176" t="str">
        <f t="shared" si="111"/>
        <v/>
      </c>
      <c r="EQ21" s="176">
        <f t="shared" si="112"/>
        <v>0</v>
      </c>
      <c r="ER21" s="176" t="str">
        <f t="shared" si="113"/>
        <v/>
      </c>
      <c r="ES21" s="176" t="str">
        <f t="shared" si="114"/>
        <v/>
      </c>
      <c r="ET21" s="176" t="str">
        <f t="shared" si="115"/>
        <v/>
      </c>
      <c r="EU21" s="176">
        <f>IFERROR(IF(COUNTIF(absences,AW21)&gt;0,"",IF(COUNTIF($D21:$BK21,"PERM")&gt;0,COUNTIF($D21:$BK21,"PERM")*Parametres!$N$25,IW21-IV21)),)</f>
        <v>0.25</v>
      </c>
      <c r="EV21" s="176">
        <f t="shared" si="116"/>
        <v>9.375E-2</v>
      </c>
      <c r="EW21" s="176">
        <f t="shared" si="117"/>
        <v>0.125</v>
      </c>
      <c r="EX21" s="176">
        <f t="shared" si="118"/>
        <v>9.375E-2</v>
      </c>
      <c r="EY21" s="176">
        <f t="shared" si="119"/>
        <v>0.125</v>
      </c>
      <c r="EZ21" s="176">
        <f t="shared" si="120"/>
        <v>9.375E-2</v>
      </c>
      <c r="FA21" s="176">
        <f t="shared" si="121"/>
        <v>0.125</v>
      </c>
      <c r="FB21" s="176">
        <f t="shared" si="122"/>
        <v>9.375E-2</v>
      </c>
      <c r="FC21" s="176">
        <f t="shared" si="123"/>
        <v>0.125</v>
      </c>
      <c r="FD21" s="176" t="str">
        <f t="shared" si="124"/>
        <v/>
      </c>
      <c r="FE21" s="176">
        <f t="shared" si="125"/>
        <v>0</v>
      </c>
      <c r="FF21" s="176" t="str">
        <f t="shared" si="126"/>
        <v/>
      </c>
      <c r="FG21" s="176" t="str">
        <f t="shared" si="127"/>
        <v/>
      </c>
      <c r="FH21" s="176">
        <f>IFERROR(IF(COUNTIF(absences,BJ21)&gt;0,"",IF(COUNTIF($D21:$BK21,"PERM")&gt;0,COUNTIF($D21:$BK21,"PERM")*Parametres!$N$25,JJ21-JI21)),)</f>
        <v>0.25</v>
      </c>
      <c r="FI21" s="176" t="str">
        <f t="shared" si="128"/>
        <v/>
      </c>
      <c r="FJ21" s="176">
        <f t="shared" si="129"/>
        <v>9.375E-2</v>
      </c>
      <c r="FK21" s="176">
        <f>IFERROR(IF(COUNTIF(absences,BM21)&gt;0,"",IF(COUNTIF($D21:$BK21,"PERM")&gt;0,COUNTIF($D21:$BK21,"PERM")*Parametres!$N$25,JM21-JL21)),)</f>
        <v>0.25</v>
      </c>
      <c r="FY21" s="184"/>
      <c r="FZ21" s="167" t="str">
        <f>IF(COUNTIF(Fériés,DATE(YEAR($B$18),MONTH($B$18),FZ$1))&gt;0,"",IF(WEEKDAY(DATE(YEAR($B$18),MONTH($B$18),FZ$1),2)&gt;5,"",INDEX('Semaine type'!$AF$4:$AY$49,MATCH(Novembre!$B21,'Semaine type'!$A$4:$A$49,0),MATCH(FZ$2,'Semaine type'!$AF$2:$AY$2,0))))</f>
        <v/>
      </c>
      <c r="GA21" s="167" t="str">
        <f>IF(COUNTIF(Fériés,DATE(YEAR($B$18),MONTH($B$18),GA$1))&gt;0,"",IF(WEEKDAY(DATE(YEAR($B$18),MONTH($B$18),GA$1),2)&gt;5,"",INDEX('Semaine type'!$AF$4:$AY$49,MATCH(Novembre!$B21,'Semaine type'!$A$4:$A$49,0),MATCH(GA$2,'Semaine type'!$AF$2:$AY$2,0))))</f>
        <v/>
      </c>
      <c r="GB21" s="167" t="str">
        <f>IF(COUNTIF(Fériés,DATE(YEAR($B$18),MONTH($B$18),GB$1))&gt;0,"",IF(WEEKDAY(DATE(YEAR($B$18),MONTH($B$18),GB$1),2)&gt;5,"",INDEX('Semaine type'!$AF$4:$AY$49,MATCH(Novembre!$B21,'Semaine type'!$A$4:$A$49,0),MATCH(GB$2,'Semaine type'!$AF$2:$AY$2,0))))</f>
        <v/>
      </c>
      <c r="GC21" s="167" t="str">
        <f>IF(COUNTIF(Fériés,DATE(YEAR($B$18),MONTH($B$18),GC$1))&gt;0,"",IF(WEEKDAY(DATE(YEAR($B$18),MONTH($B$18),GC$1),2)&gt;5,"",INDEX('Semaine type'!$AF$4:$AY$49,MATCH(Novembre!$B21,'Semaine type'!$A$4:$A$49,0),MATCH(GC$2,'Semaine type'!$AF$2:$AY$2,0))))</f>
        <v/>
      </c>
      <c r="GD21" s="167" t="str">
        <f>IF(COUNTIF(Fériés,DATE(YEAR($B$18),MONTH($B$18),GD$1))&gt;0,"",IF(WEEKDAY(DATE(YEAR($B$18),MONTH($B$18),GD$1),2)&gt;5,"",INDEX('Semaine type'!$AF$4:$AY$49,MATCH(Novembre!$B21,'Semaine type'!$A$4:$A$49,0),MATCH(GD$2,'Semaine type'!$AF$2:$AY$2,0))))</f>
        <v/>
      </c>
      <c r="GE21" s="167" t="str">
        <f>IF(COUNTIF(Fériés,DATE(YEAR($B$18),MONTH($B$18),GE$1))&gt;0,"",IF(WEEKDAY(DATE(YEAR($B$18),MONTH($B$18),GE$1),2)&gt;5,"",INDEX('Semaine type'!$AF$4:$AY$49,MATCH(Novembre!$B21,'Semaine type'!$A$4:$A$49,0),MATCH(GE$2,'Semaine type'!$AF$2:$AY$2,0))))</f>
        <v/>
      </c>
      <c r="GF21" s="167" t="str">
        <f>IF(COUNTIF(Fériés,DATE(YEAR($B$18),MONTH($B$18),GF$1))&gt;0,"",IF(WEEKDAY(DATE(YEAR($B$18),MONTH($B$18),GF$1),2)&gt;5,"",INDEX('Semaine type'!$AF$4:$AY$49,MATCH(Novembre!$B21,'Semaine type'!$A$4:$A$49,0),MATCH(GF$2,'Semaine type'!$AF$2:$AY$2,0))))</f>
        <v/>
      </c>
      <c r="GG21" s="167" t="str">
        <f>IF(COUNTIF(Fériés,DATE(YEAR($B$18),MONTH($B$18),GG$1))&gt;0,"",IF(WEEKDAY(DATE(YEAR($B$18),MONTH($B$18),GG$1),2)&gt;5,"",INDEX('Semaine type'!$AF$4:$AY$49,MATCH(Novembre!$B21,'Semaine type'!$A$4:$A$49,0),MATCH(GG$2,'Semaine type'!$AF$2:$AY$2,0))))</f>
        <v/>
      </c>
      <c r="GH21" s="167">
        <f>IF(COUNTIF(Fériés,DATE(YEAR($B$18),MONTH($B$18),GH$1))&gt;0,"",IF(WEEKDAY(DATE(YEAR($B$18),MONTH($B$18),GH$1),2)&gt;5,"",INDEX('Semaine type'!$AF$4:$AY$49,MATCH(Novembre!$B21,'Semaine type'!$A$4:$A$49,0),MATCH(GH$2,'Semaine type'!$AF$2:$AY$2,0))))</f>
        <v>0.36458333333333331</v>
      </c>
      <c r="GI21" s="167">
        <f>IF(COUNTIF(Fériés,DATE(YEAR($B$18),MONTH($B$18),GI$1))&gt;0,"",IF(WEEKDAY(DATE(YEAR($B$18),MONTH($B$18),GI$1),2)&gt;5,"",INDEX('Semaine type'!$AF$4:$AY$49,MATCH(Novembre!$B21,'Semaine type'!$A$4:$A$49,0),MATCH(GI$2,'Semaine type'!$AF$2:$AY$2,0))))</f>
        <v>0.45833333333333331</v>
      </c>
      <c r="GJ21" s="167">
        <f>IF(COUNTIF(Fériés,DATE(YEAR($B$18),MONTH($B$18),GJ$1))&gt;0,"",IF(WEEKDAY(DATE(YEAR($B$18),MONTH($B$18),GJ$1),2)&gt;5,"",INDEX('Semaine type'!$AF$4:$AY$49,MATCH(Novembre!$B21,'Semaine type'!$A$4:$A$49,0),MATCH(GJ$2,'Semaine type'!$AF$2:$AY$2,0))))</f>
        <v>0.52083333333333337</v>
      </c>
      <c r="GK21" s="167">
        <f>IF(COUNTIF(Fériés,DATE(YEAR($B$18),MONTH($B$18),GK$1))&gt;0,"",IF(WEEKDAY(DATE(YEAR($B$18),MONTH($B$18),GK$1),2)&gt;5,"",INDEX('Semaine type'!$AF$4:$AY$49,MATCH(Novembre!$B21,'Semaine type'!$A$4:$A$49,0),MATCH(GK$2,'Semaine type'!$AF$2:$AY$2,0))))</f>
        <v>0.64583333333333337</v>
      </c>
      <c r="GL21" s="167">
        <f>IF(COUNTIF(Fériés,DATE(YEAR($B$18),MONTH($B$18),GL$1))&gt;0,"",IF(WEEKDAY(DATE(YEAR($B$18),MONTH($B$18),GL$1),2)&gt;5,"",INDEX('Semaine type'!$AF$4:$AY$49,MATCH(Novembre!$B21,'Semaine type'!$A$4:$A$49,0),MATCH(GL$2,'Semaine type'!$AF$2:$AY$2,0))))</f>
        <v>0.36458333333333331</v>
      </c>
      <c r="GM21" s="167">
        <f>IF(COUNTIF(Fériés,DATE(YEAR($B$18),MONTH($B$18),GM$1))&gt;0,"",IF(WEEKDAY(DATE(YEAR($B$18),MONTH($B$18),GM$1),2)&gt;5,"",INDEX('Semaine type'!$AF$4:$AY$49,MATCH(Novembre!$B21,'Semaine type'!$A$4:$A$49,0),MATCH(GM$2,'Semaine type'!$AF$2:$AY$2,0))))</f>
        <v>0.45833333333333331</v>
      </c>
      <c r="GN21" s="167">
        <f>IF(COUNTIF(Fériés,DATE(YEAR($B$18),MONTH($B$18),GN$1))&gt;0,"",IF(WEEKDAY(DATE(YEAR($B$18),MONTH($B$18),GN$1),2)&gt;5,"",INDEX('Semaine type'!$AF$4:$AY$49,MATCH(Novembre!$B21,'Semaine type'!$A$4:$A$49,0),MATCH(GN$2,'Semaine type'!$AF$2:$AY$2,0))))</f>
        <v>0.52083333333333337</v>
      </c>
      <c r="GO21" s="167">
        <f>IF(COUNTIF(Fériés,DATE(YEAR($B$18),MONTH($B$18),GO$1))&gt;0,"",IF(WEEKDAY(DATE(YEAR($B$18),MONTH($B$18),GO$1),2)&gt;5,"",INDEX('Semaine type'!$AF$4:$AY$49,MATCH(Novembre!$B21,'Semaine type'!$A$4:$A$49,0),MATCH(GO$2,'Semaine type'!$AF$2:$AY$2,0))))</f>
        <v>0.64583333333333337</v>
      </c>
      <c r="GP21" s="167">
        <f>IF(COUNTIF(Fériés,DATE(YEAR($B$18),MONTH($B$18),GP$1))&gt;0,"",IF(WEEKDAY(DATE(YEAR($B$18),MONTH($B$18),GP$1),2)&gt;5,"",INDEX('Semaine type'!$AF$4:$AY$49,MATCH(Novembre!$B21,'Semaine type'!$A$4:$A$49,0),MATCH(GP$2,'Semaine type'!$AF$2:$AY$2,0))))</f>
        <v>0.36458333333333331</v>
      </c>
      <c r="GQ21" s="167">
        <f>IF(COUNTIF(Fériés,DATE(YEAR($B$18),MONTH($B$18),GQ$1))&gt;0,"",IF(WEEKDAY(DATE(YEAR($B$18),MONTH($B$18),GQ$1),2)&gt;5,"",INDEX('Semaine type'!$AF$4:$AY$49,MATCH(Novembre!$B21,'Semaine type'!$A$4:$A$49,0),MATCH(GQ$2,'Semaine type'!$AF$2:$AY$2,0))))</f>
        <v>0.45833333333333331</v>
      </c>
      <c r="GR21" s="167">
        <f>IF(COUNTIF(Fériés,DATE(YEAR($B$18),MONTH($B$18),GR$1))&gt;0,"",IF(WEEKDAY(DATE(YEAR($B$18),MONTH($B$18),GR$1),2)&gt;5,"",INDEX('Semaine type'!$AF$4:$AY$49,MATCH(Novembre!$B21,'Semaine type'!$A$4:$A$49,0),MATCH(GR$2,'Semaine type'!$AF$2:$AY$2,0))))</f>
        <v>0.52083333333333337</v>
      </c>
      <c r="GS21" s="167">
        <f>IF(COUNTIF(Fériés,DATE(YEAR($B$18),MONTH($B$18),GS$1))&gt;0,"",IF(WEEKDAY(DATE(YEAR($B$18),MONTH($B$18),GS$1),2)&gt;5,"",INDEX('Semaine type'!$AF$4:$AY$49,MATCH(Novembre!$B21,'Semaine type'!$A$4:$A$49,0),MATCH(GS$2,'Semaine type'!$AF$2:$AY$2,0))))</f>
        <v>0.64583333333333337</v>
      </c>
      <c r="GT21" s="167">
        <f>IF(COUNTIF(Fériés,DATE(YEAR($B$18),MONTH($B$18),GT$1))&gt;0,"",IF(WEEKDAY(DATE(YEAR($B$18),MONTH($B$18),GT$1),2)&gt;5,"",INDEX('Semaine type'!$AF$4:$AY$49,MATCH(Novembre!$B21,'Semaine type'!$A$4:$A$49,0),MATCH(GT$2,'Semaine type'!$AF$2:$AY$2,0))))</f>
        <v>0.36458333333333331</v>
      </c>
      <c r="GU21" s="167">
        <f>IF(COUNTIF(Fériés,DATE(YEAR($B$18),MONTH($B$18),GU$1))&gt;0,"",IF(WEEKDAY(DATE(YEAR($B$18),MONTH($B$18),GU$1),2)&gt;5,"",INDEX('Semaine type'!$AF$4:$AY$49,MATCH(Novembre!$B21,'Semaine type'!$A$4:$A$49,0),MATCH(GU$2,'Semaine type'!$AF$2:$AY$2,0))))</f>
        <v>0.45833333333333331</v>
      </c>
      <c r="GV21" s="167">
        <f>IF(COUNTIF(Fériés,DATE(YEAR($B$18),MONTH($B$18),GV$1))&gt;0,"",IF(WEEKDAY(DATE(YEAR($B$18),MONTH($B$18),GV$1),2)&gt;5,"",INDEX('Semaine type'!$AF$4:$AY$49,MATCH(Novembre!$B21,'Semaine type'!$A$4:$A$49,0),MATCH(GV$2,'Semaine type'!$AF$2:$AY$2,0))))</f>
        <v>0.52083333333333337</v>
      </c>
      <c r="GW21" s="167">
        <f>IF(COUNTIF(Fériés,DATE(YEAR($B$18),MONTH($B$18),GW$1))&gt;0,"",IF(WEEKDAY(DATE(YEAR($B$18),MONTH($B$18),GW$1),2)&gt;5,"",INDEX('Semaine type'!$AF$4:$AY$49,MATCH(Novembre!$B21,'Semaine type'!$A$4:$A$49,0),MATCH(GW$2,'Semaine type'!$AF$2:$AY$2,0))))</f>
        <v>0.64583333333333337</v>
      </c>
      <c r="GX21" s="167" t="str">
        <f>IF(COUNTIF(Fériés,DATE(YEAR($B$18),MONTH($B$18),GX$1))&gt;0,"",IF(WEEKDAY(DATE(YEAR($B$18),MONTH($B$18),GX$1),2)&gt;5,"",INDEX('Semaine type'!$AF$4:$AY$49,MATCH(Novembre!$B21,'Semaine type'!$A$4:$A$49,0),MATCH(GX$2,'Semaine type'!$AF$2:$AY$2,0))))</f>
        <v/>
      </c>
      <c r="GY21" s="167" t="str">
        <f>IF(COUNTIF(Fériés,DATE(YEAR($B$18),MONTH($B$18),GY$1))&gt;0,"",IF(WEEKDAY(DATE(YEAR($B$18),MONTH($B$18),GY$1),2)&gt;5,"",INDEX('Semaine type'!$AF$4:$AY$49,MATCH(Novembre!$B21,'Semaine type'!$A$4:$A$49,0),MATCH(GY$2,'Semaine type'!$AF$2:$AY$2,0))))</f>
        <v/>
      </c>
      <c r="GZ21" s="167">
        <f>IF(COUNTIF(Fériés,DATE(YEAR($B$18),MONTH($B$18),GZ$1))&gt;0,"",IF(WEEKDAY(DATE(YEAR($B$18),MONTH($B$18),GZ$1),2)&gt;5,"",INDEX('Semaine type'!$AF$4:$AY$49,MATCH(Novembre!$B21,'Semaine type'!$A$4:$A$49,0),MATCH(GZ$2,'Semaine type'!$AF$2:$AY$2,0))))</f>
        <v>0</v>
      </c>
      <c r="HA21" s="167">
        <f>IF(COUNTIF(Fériés,DATE(YEAR($B$18),MONTH($B$18),HA$1))&gt;0,"",IF(WEEKDAY(DATE(YEAR($B$18),MONTH($B$18),HA$1),2)&gt;5,"",INDEX('Semaine type'!$AF$4:$AY$49,MATCH(Novembre!$B21,'Semaine type'!$A$4:$A$49,0),MATCH(HA$2,'Semaine type'!$AF$2:$AY$2,0))))</f>
        <v>0</v>
      </c>
      <c r="HB21" s="167" t="str">
        <f>IF(COUNTIF(Fériés,DATE(YEAR($B$18),MONTH($B$18),HB$1))&gt;0,"",IF(WEEKDAY(DATE(YEAR($B$18),MONTH($B$18),HB$1),2)&gt;5,"",INDEX('Semaine type'!$AF$4:$AY$49,MATCH(Novembre!$B21,'Semaine type'!$A$4:$A$49,0),MATCH(HB$2,'Semaine type'!$AF$2:$AY$2,0))))</f>
        <v/>
      </c>
      <c r="HC21" s="167" t="str">
        <f>IF(COUNTIF(Fériés,DATE(YEAR($B$18),MONTH($B$18),HC$1))&gt;0,"",IF(WEEKDAY(DATE(YEAR($B$18),MONTH($B$18),HC$1),2)&gt;5,"",INDEX('Semaine type'!$AF$4:$AY$49,MATCH(Novembre!$B21,'Semaine type'!$A$4:$A$49,0),MATCH(HC$2,'Semaine type'!$AF$2:$AY$2,0))))</f>
        <v/>
      </c>
      <c r="HD21" s="167" t="str">
        <f>IF(COUNTIF(Fériés,DATE(YEAR($B$18),MONTH($B$18),HD$1))&gt;0,"",IF(WEEKDAY(DATE(YEAR($B$18),MONTH($B$18),HD$1),2)&gt;5,"",INDEX('Semaine type'!$AF$4:$AY$49,MATCH(Novembre!$B21,'Semaine type'!$A$4:$A$49,0),MATCH(HD$2,'Semaine type'!$AF$2:$AY$2,0))))</f>
        <v/>
      </c>
      <c r="HE21" s="167" t="str">
        <f>IF(COUNTIF(Fériés,DATE(YEAR($B$18),MONTH($B$18),HE$1))&gt;0,"",IF(WEEKDAY(DATE(YEAR($B$18),MONTH($B$18),HE$1),2)&gt;5,"",INDEX('Semaine type'!$AF$4:$AY$49,MATCH(Novembre!$B21,'Semaine type'!$A$4:$A$49,0),MATCH(HE$2,'Semaine type'!$AF$2:$AY$2,0))))</f>
        <v/>
      </c>
      <c r="HF21" s="167" t="str">
        <f>IF(COUNTIF(Fériés,DATE(YEAR($B$18),MONTH($B$18),HF$1))&gt;0,"",IF(WEEKDAY(DATE(YEAR($B$18),MONTH($B$18),HF$1),2)&gt;5,"",INDEX('Semaine type'!$AF$4:$AY$49,MATCH(Novembre!$B21,'Semaine type'!$A$4:$A$49,0),MATCH(HF$2,'Semaine type'!$AF$2:$AY$2,0))))</f>
        <v/>
      </c>
      <c r="HG21" s="167" t="str">
        <f>IF(COUNTIF(Fériés,DATE(YEAR($B$18),MONTH($B$18),HG$1))&gt;0,"",IF(WEEKDAY(DATE(YEAR($B$18),MONTH($B$18),HG$1),2)&gt;5,"",INDEX('Semaine type'!$AF$4:$AY$49,MATCH(Novembre!$B21,'Semaine type'!$A$4:$A$49,0),MATCH(HG$2,'Semaine type'!$AF$2:$AY$2,0))))</f>
        <v/>
      </c>
      <c r="HH21" s="167" t="str">
        <f>IF(COUNTIF(Fériés,DATE(YEAR($B$18),MONTH($B$18),HH$1))&gt;0,"",IF(WEEKDAY(DATE(YEAR($B$18),MONTH($B$18),HH$1),2)&gt;5,"",INDEX('Semaine type'!$AF$4:$AY$49,MATCH(Novembre!$B21,'Semaine type'!$A$4:$A$49,0),MATCH(HH$2,'Semaine type'!$AF$2:$AY$2,0))))</f>
        <v/>
      </c>
      <c r="HI21" s="167" t="str">
        <f>IF(COUNTIF(Fériés,DATE(YEAR($B$18),MONTH($B$18),HI$1))&gt;0,"",IF(WEEKDAY(DATE(YEAR($B$18),MONTH($B$18),HI$1),2)&gt;5,"",INDEX('Semaine type'!$AF$4:$AY$49,MATCH(Novembre!$B21,'Semaine type'!$A$4:$A$49,0),MATCH(HI$2,'Semaine type'!$AF$2:$AY$2,0))))</f>
        <v/>
      </c>
      <c r="HJ21" s="167">
        <f>IF(COUNTIF(Fériés,DATE(YEAR($B$18),MONTH($B$18),HJ$1))&gt;0,"",IF(WEEKDAY(DATE(YEAR($B$18),MONTH($B$18),HJ$1),2)&gt;5,"",INDEX('Semaine type'!$AF$4:$AY$49,MATCH(Novembre!$B21,'Semaine type'!$A$4:$A$49,0),MATCH(HJ$2,'Semaine type'!$AF$2:$AY$2,0))))</f>
        <v>0.36458333333333331</v>
      </c>
      <c r="HK21" s="167">
        <f>IF(COUNTIF(Fériés,DATE(YEAR($B$18),MONTH($B$18),HK$1))&gt;0,"",IF(WEEKDAY(DATE(YEAR($B$18),MONTH($B$18),HK$1),2)&gt;5,"",INDEX('Semaine type'!$AF$4:$AY$49,MATCH(Novembre!$B21,'Semaine type'!$A$4:$A$49,0),MATCH(HK$2,'Semaine type'!$AF$2:$AY$2,0))))</f>
        <v>0.45833333333333331</v>
      </c>
      <c r="HL21" s="167">
        <f>IF(COUNTIF(Fériés,DATE(YEAR($B$18),MONTH($B$18),HL$1))&gt;0,"",IF(WEEKDAY(DATE(YEAR($B$18),MONTH($B$18),HL$1),2)&gt;5,"",INDEX('Semaine type'!$AF$4:$AY$49,MATCH(Novembre!$B21,'Semaine type'!$A$4:$A$49,0),MATCH(HL$2,'Semaine type'!$AF$2:$AY$2,0))))</f>
        <v>0.52083333333333337</v>
      </c>
      <c r="HM21" s="167">
        <f>IF(COUNTIF(Fériés,DATE(YEAR($B$18),MONTH($B$18),HM$1))&gt;0,"",IF(WEEKDAY(DATE(YEAR($B$18),MONTH($B$18),HM$1),2)&gt;5,"",INDEX('Semaine type'!$AF$4:$AY$49,MATCH(Novembre!$B21,'Semaine type'!$A$4:$A$49,0),MATCH(HM$2,'Semaine type'!$AF$2:$AY$2,0))))</f>
        <v>0.64583333333333337</v>
      </c>
      <c r="HN21" s="167" t="str">
        <f>IF(COUNTIF(Fériés,DATE(YEAR($B$18),MONTH($B$18),HN$1))&gt;0,"",IF(WEEKDAY(DATE(YEAR($B$18),MONTH($B$18),HN$1),2)&gt;5,"",INDEX('Semaine type'!$AF$4:$AY$49,MATCH(Novembre!$B21,'Semaine type'!$A$4:$A$49,0),MATCH(HN$2,'Semaine type'!$AF$2:$AY$2,0))))</f>
        <v/>
      </c>
      <c r="HO21" s="167" t="str">
        <f>IF(COUNTIF(Fériés,DATE(YEAR($B$18),MONTH($B$18),HO$1))&gt;0,"",IF(WEEKDAY(DATE(YEAR($B$18),MONTH($B$18),HO$1),2)&gt;5,"",INDEX('Semaine type'!$AF$4:$AY$49,MATCH(Novembre!$B21,'Semaine type'!$A$4:$A$49,0),MATCH(HO$2,'Semaine type'!$AF$2:$AY$2,0))))</f>
        <v/>
      </c>
      <c r="HP21" s="167" t="str">
        <f>IF(COUNTIF(Fériés,DATE(YEAR($B$18),MONTH($B$18),HP$1))&gt;0,"",IF(WEEKDAY(DATE(YEAR($B$18),MONTH($B$18),HP$1),2)&gt;5,"",INDEX('Semaine type'!$AF$4:$AY$49,MATCH(Novembre!$B21,'Semaine type'!$A$4:$A$49,0),MATCH(HP$2,'Semaine type'!$AF$2:$AY$2,0))))</f>
        <v/>
      </c>
      <c r="HQ21" s="167" t="str">
        <f>IF(COUNTIF(Fériés,DATE(YEAR($B$18),MONTH($B$18),HQ$1))&gt;0,"",IF(WEEKDAY(DATE(YEAR($B$18),MONTH($B$18),HQ$1),2)&gt;5,"",INDEX('Semaine type'!$AF$4:$AY$49,MATCH(Novembre!$B21,'Semaine type'!$A$4:$A$49,0),MATCH(HQ$2,'Semaine type'!$AF$2:$AY$2,0))))</f>
        <v/>
      </c>
      <c r="HR21" s="167">
        <f>IF(COUNTIF(Fériés,DATE(YEAR($B$18),MONTH($B$18),HR$1))&gt;0,"",IF(WEEKDAY(DATE(YEAR($B$18),MONTH($B$18),HR$1),2)&gt;5,"",INDEX('Semaine type'!$AF$4:$AY$49,MATCH(Novembre!$B21,'Semaine type'!$A$4:$A$49,0),MATCH(HR$2,'Semaine type'!$AF$2:$AY$2,0))))</f>
        <v>0.36458333333333331</v>
      </c>
      <c r="HS21" s="167">
        <f>IF(COUNTIF(Fériés,DATE(YEAR($B$18),MONTH($B$18),HS$1))&gt;0,"",IF(WEEKDAY(DATE(YEAR($B$18),MONTH($B$18),HS$1),2)&gt;5,"",INDEX('Semaine type'!$AF$4:$AY$49,MATCH(Novembre!$B21,'Semaine type'!$A$4:$A$49,0),MATCH(HS$2,'Semaine type'!$AF$2:$AY$2,0))))</f>
        <v>0.45833333333333331</v>
      </c>
      <c r="HT21" s="167">
        <f>IF(COUNTIF(Fériés,DATE(YEAR($B$18),MONTH($B$18),HT$1))&gt;0,"",IF(WEEKDAY(DATE(YEAR($B$18),MONTH($B$18),HT$1),2)&gt;5,"",INDEX('Semaine type'!$AF$4:$AY$49,MATCH(Novembre!$B21,'Semaine type'!$A$4:$A$49,0),MATCH(HT$2,'Semaine type'!$AF$2:$AY$2,0))))</f>
        <v>0.52083333333333337</v>
      </c>
      <c r="HU21" s="167">
        <f>IF(COUNTIF(Fériés,DATE(YEAR($B$18),MONTH($B$18),HU$1))&gt;0,"",IF(WEEKDAY(DATE(YEAR($B$18),MONTH($B$18),HU$1),2)&gt;5,"",INDEX('Semaine type'!$AF$4:$AY$49,MATCH(Novembre!$B21,'Semaine type'!$A$4:$A$49,0),MATCH(HU$2,'Semaine type'!$AF$2:$AY$2,0))))</f>
        <v>0.64583333333333337</v>
      </c>
      <c r="HV21" s="167">
        <f>IF(COUNTIF(Fériés,DATE(YEAR($B$18),MONTH($B$18),HV$1))&gt;0,"",IF(WEEKDAY(DATE(YEAR($B$18),MONTH($B$18),HV$1),2)&gt;5,"",INDEX('Semaine type'!$AF$4:$AY$49,MATCH(Novembre!$B21,'Semaine type'!$A$4:$A$49,0),MATCH(HV$2,'Semaine type'!$AF$2:$AY$2,0))))</f>
        <v>0.36458333333333331</v>
      </c>
      <c r="HW21" s="167">
        <f>IF(COUNTIF(Fériés,DATE(YEAR($B$18),MONTH($B$18),HW$1))&gt;0,"",IF(WEEKDAY(DATE(YEAR($B$18),MONTH($B$18),HW$1),2)&gt;5,"",INDEX('Semaine type'!$AF$4:$AY$49,MATCH(Novembre!$B21,'Semaine type'!$A$4:$A$49,0),MATCH(HW$2,'Semaine type'!$AF$2:$AY$2,0))))</f>
        <v>0.45833333333333331</v>
      </c>
      <c r="HX21" s="167">
        <f>IF(COUNTIF(Fériés,DATE(YEAR($B$18),MONTH($B$18),HX$1))&gt;0,"",IF(WEEKDAY(DATE(YEAR($B$18),MONTH($B$18),HX$1),2)&gt;5,"",INDEX('Semaine type'!$AF$4:$AY$49,MATCH(Novembre!$B21,'Semaine type'!$A$4:$A$49,0),MATCH(HX$2,'Semaine type'!$AF$2:$AY$2,0))))</f>
        <v>0.52083333333333337</v>
      </c>
      <c r="HY21" s="167">
        <f>IF(COUNTIF(Fériés,DATE(YEAR($B$18),MONTH($B$18),HY$1))&gt;0,"",IF(WEEKDAY(DATE(YEAR($B$18),MONTH($B$18),HY$1),2)&gt;5,"",INDEX('Semaine type'!$AF$4:$AY$49,MATCH(Novembre!$B21,'Semaine type'!$A$4:$A$49,0),MATCH(HY$2,'Semaine type'!$AF$2:$AY$2,0))))</f>
        <v>0.64583333333333337</v>
      </c>
      <c r="HZ21" s="167" t="str">
        <f>IF(COUNTIF(Fériés,DATE(YEAR($B$18),MONTH($B$18),HZ$1))&gt;0,"",IF(WEEKDAY(DATE(YEAR($B$18),MONTH($B$18),HZ$1),2)&gt;5,"",INDEX('Semaine type'!$AF$4:$AY$49,MATCH(Novembre!$B21,'Semaine type'!$A$4:$A$49,0),MATCH(HZ$2,'Semaine type'!$AF$2:$AY$2,0))))</f>
        <v/>
      </c>
      <c r="IA21" s="167" t="str">
        <f>IF(COUNTIF(Fériés,DATE(YEAR($B$18),MONTH($B$18),IA$1))&gt;0,"",IF(WEEKDAY(DATE(YEAR($B$18),MONTH($B$18),IA$1),2)&gt;5,"",INDEX('Semaine type'!$AF$4:$AY$49,MATCH(Novembre!$B21,'Semaine type'!$A$4:$A$49,0),MATCH(IA$2,'Semaine type'!$AF$2:$AY$2,0))))</f>
        <v/>
      </c>
      <c r="IB21" s="167">
        <f>IF(COUNTIF(Fériés,DATE(YEAR($B$18),MONTH($B$18),IB$1))&gt;0,"",IF(WEEKDAY(DATE(YEAR($B$18),MONTH($B$18),IB$1),2)&gt;5,"",INDEX('Semaine type'!$AF$4:$AY$49,MATCH(Novembre!$B21,'Semaine type'!$A$4:$A$49,0),MATCH(IB$2,'Semaine type'!$AF$2:$AY$2,0))))</f>
        <v>0</v>
      </c>
      <c r="IC21" s="167">
        <f>IF(COUNTIF(Fériés,DATE(YEAR($B$18),MONTH($B$18),IC$1))&gt;0,"",IF(WEEKDAY(DATE(YEAR($B$18),MONTH($B$18),IC$1),2)&gt;5,"",INDEX('Semaine type'!$AF$4:$AY$49,MATCH(Novembre!$B21,'Semaine type'!$A$4:$A$49,0),MATCH(IC$2,'Semaine type'!$AF$2:$AY$2,0))))</f>
        <v>0</v>
      </c>
      <c r="ID21" s="167" t="str">
        <f>IF(COUNTIF(Fériés,DATE(YEAR($B$18),MONTH($B$18),ID$1))&gt;0,"",IF(WEEKDAY(DATE(YEAR($B$18),MONTH($B$18),ID$1),2)&gt;5,"",INDEX('Semaine type'!$AF$4:$AY$49,MATCH(Novembre!$B21,'Semaine type'!$A$4:$A$49,0),MATCH(ID$2,'Semaine type'!$AF$2:$AY$2,0))))</f>
        <v/>
      </c>
      <c r="IE21" s="167" t="str">
        <f>IF(COUNTIF(Fériés,DATE(YEAR($B$18),MONTH($B$18),IE$1))&gt;0,"",IF(WEEKDAY(DATE(YEAR($B$18),MONTH($B$18),IE$1),2)&gt;5,"",INDEX('Semaine type'!$AF$4:$AY$49,MATCH(Novembre!$B21,'Semaine type'!$A$4:$A$49,0),MATCH(IE$2,'Semaine type'!$AF$2:$AY$2,0))))</f>
        <v/>
      </c>
      <c r="IF21" s="167" t="str">
        <f>IF(COUNTIF(Fériés,DATE(YEAR($B$18),MONTH($B$18),IF$1))&gt;0,"",IF(WEEKDAY(DATE(YEAR($B$18),MONTH($B$18),IF$1),2)&gt;5,"",INDEX('Semaine type'!$AF$4:$AY$49,MATCH(Novembre!$B21,'Semaine type'!$A$4:$A$49,0),MATCH(IF$2,'Semaine type'!$AF$2:$AY$2,0))))</f>
        <v/>
      </c>
      <c r="IG21" s="167" t="str">
        <f>IF(COUNTIF(Fériés,DATE(YEAR($B$18),MONTH($B$18),IG$1))&gt;0,"",IF(WEEKDAY(DATE(YEAR($B$18),MONTH($B$18),IG$1),2)&gt;5,"",INDEX('Semaine type'!$AF$4:$AY$49,MATCH(Novembre!$B21,'Semaine type'!$A$4:$A$49,0),MATCH(IG$2,'Semaine type'!$AF$2:$AY$2,0))))</f>
        <v/>
      </c>
      <c r="IH21" s="167" t="str">
        <f>IF(COUNTIF(Fériés,DATE(YEAR($B$18),MONTH($B$18),IH$1))&gt;0,"",IF(WEEKDAY(DATE(YEAR($B$18),MONTH($B$18),IH$1),2)&gt;5,"",INDEX('Semaine type'!$AF$4:$AY$49,MATCH(Novembre!$B21,'Semaine type'!$A$4:$A$49,0),MATCH(IH$2,'Semaine type'!$AF$2:$AY$2,0))))</f>
        <v/>
      </c>
      <c r="II21" s="167" t="str">
        <f>IF(COUNTIF(Fériés,DATE(YEAR($B$18),MONTH($B$18),II$1))&gt;0,"",IF(WEEKDAY(DATE(YEAR($B$18),MONTH($B$18),II$1),2)&gt;5,"",INDEX('Semaine type'!$AF$4:$AY$49,MATCH(Novembre!$B21,'Semaine type'!$A$4:$A$49,0),MATCH(II$2,'Semaine type'!$AF$2:$AY$2,0))))</f>
        <v/>
      </c>
      <c r="IJ21" s="167" t="str">
        <f>IF(COUNTIF(Fériés,DATE(YEAR($B$18),MONTH($B$18),IJ$1))&gt;0,"",IF(WEEKDAY(DATE(YEAR($B$18),MONTH($B$18),IJ$1),2)&gt;5,"",INDEX('Semaine type'!$AF$4:$AY$49,MATCH(Novembre!$B21,'Semaine type'!$A$4:$A$49,0),MATCH(IJ$2,'Semaine type'!$AF$2:$AY$2,0))))</f>
        <v/>
      </c>
      <c r="IK21" s="167" t="str">
        <f>IF(COUNTIF(Fériés,DATE(YEAR($B$18),MONTH($B$18),IK$1))&gt;0,"",IF(WEEKDAY(DATE(YEAR($B$18),MONTH($B$18),IK$1),2)&gt;5,"",INDEX('Semaine type'!$AF$4:$AY$49,MATCH(Novembre!$B21,'Semaine type'!$A$4:$A$49,0),MATCH(IK$2,'Semaine type'!$AF$2:$AY$2,0))))</f>
        <v/>
      </c>
      <c r="IL21" s="167">
        <f>IF(COUNTIF(Fériés,DATE(YEAR($B$18),MONTH($B$18),IL$1))&gt;0,"",IF(WEEKDAY(DATE(YEAR($B$18),MONTH($B$18),IL$1),2)&gt;5,"",INDEX('Semaine type'!$AF$4:$AY$49,MATCH(Novembre!$B21,'Semaine type'!$A$4:$A$49,0),MATCH(IL$2,'Semaine type'!$AF$2:$AY$2,0))))</f>
        <v>0.36458333333333331</v>
      </c>
      <c r="IM21" s="167">
        <f>IF(COUNTIF(Fériés,DATE(YEAR($B$18),MONTH($B$18),IM$1))&gt;0,"",IF(WEEKDAY(DATE(YEAR($B$18),MONTH($B$18),IM$1),2)&gt;5,"",INDEX('Semaine type'!$AF$4:$AY$49,MATCH(Novembre!$B21,'Semaine type'!$A$4:$A$49,0),MATCH(IM$2,'Semaine type'!$AF$2:$AY$2,0))))</f>
        <v>0.45833333333333331</v>
      </c>
      <c r="IN21" s="167">
        <f>IF(COUNTIF(Fériés,DATE(YEAR($B$18),MONTH($B$18),IN$1))&gt;0,"",IF(WEEKDAY(DATE(YEAR($B$18),MONTH($B$18),IN$1),2)&gt;5,"",INDEX('Semaine type'!$AF$4:$AY$49,MATCH(Novembre!$B21,'Semaine type'!$A$4:$A$49,0),MATCH(IN$2,'Semaine type'!$AF$2:$AY$2,0))))</f>
        <v>0.52083333333333337</v>
      </c>
      <c r="IO21" s="167">
        <f>IF(COUNTIF(Fériés,DATE(YEAR($B$18),MONTH($B$18),IO$1))&gt;0,"",IF(WEEKDAY(DATE(YEAR($B$18),MONTH($B$18),IO$1),2)&gt;5,"",INDEX('Semaine type'!$AF$4:$AY$49,MATCH(Novembre!$B21,'Semaine type'!$A$4:$A$49,0),MATCH(IO$2,'Semaine type'!$AF$2:$AY$2,0))))</f>
        <v>0.64583333333333337</v>
      </c>
      <c r="IP21" s="167">
        <f>IF(COUNTIF(Fériés,DATE(YEAR($B$18),MONTH($B$18),IP$1))&gt;0,"",IF(WEEKDAY(DATE(YEAR($B$18),MONTH($B$18),IP$1),2)&gt;5,"",INDEX('Semaine type'!$AF$4:$AY$49,MATCH(Novembre!$B21,'Semaine type'!$A$4:$A$49,0),MATCH(IP$2,'Semaine type'!$AF$2:$AY$2,0))))</f>
        <v>0.36458333333333331</v>
      </c>
      <c r="IQ21" s="167">
        <f>IF(COUNTIF(Fériés,DATE(YEAR($B$18),MONTH($B$18),IQ$1))&gt;0,"",IF(WEEKDAY(DATE(YEAR($B$18),MONTH($B$18),IQ$1),2)&gt;5,"",INDEX('Semaine type'!$AF$4:$AY$49,MATCH(Novembre!$B21,'Semaine type'!$A$4:$A$49,0),MATCH(IQ$2,'Semaine type'!$AF$2:$AY$2,0))))</f>
        <v>0.45833333333333331</v>
      </c>
      <c r="IR21" s="167">
        <f>IF(COUNTIF(Fériés,DATE(YEAR($B$18),MONTH($B$18),IR$1))&gt;0,"",IF(WEEKDAY(DATE(YEAR($B$18),MONTH($B$18),IR$1),2)&gt;5,"",INDEX('Semaine type'!$AF$4:$AY$49,MATCH(Novembre!$B21,'Semaine type'!$A$4:$A$49,0),MATCH(IR$2,'Semaine type'!$AF$2:$AY$2,0))))</f>
        <v>0.52083333333333337</v>
      </c>
      <c r="IS21" s="167">
        <f>IF(COUNTIF(Fériés,DATE(YEAR($B$18),MONTH($B$18),IS$1))&gt;0,"",IF(WEEKDAY(DATE(YEAR($B$18),MONTH($B$18),IS$1),2)&gt;5,"",INDEX('Semaine type'!$AF$4:$AY$49,MATCH(Novembre!$B21,'Semaine type'!$A$4:$A$49,0),MATCH(IS$2,'Semaine type'!$AF$2:$AY$2,0))))</f>
        <v>0.64583333333333337</v>
      </c>
      <c r="IT21" s="167">
        <f>IF(COUNTIF(Fériés,DATE(YEAR($B$18),MONTH($B$18),IT$1))&gt;0,"",IF(WEEKDAY(DATE(YEAR($B$18),MONTH($B$18),IT$1),2)&gt;5,"",INDEX('Semaine type'!$AF$4:$AY$49,MATCH(Novembre!$B21,'Semaine type'!$A$4:$A$49,0),MATCH(IT$2,'Semaine type'!$AF$2:$AY$2,0))))</f>
        <v>0.36458333333333331</v>
      </c>
      <c r="IU21" s="167">
        <f>IF(COUNTIF(Fériés,DATE(YEAR($B$18),MONTH($B$18),IU$1))&gt;0,"",IF(WEEKDAY(DATE(YEAR($B$18),MONTH($B$18),IU$1),2)&gt;5,"",INDEX('Semaine type'!$AF$4:$AY$49,MATCH(Novembre!$B21,'Semaine type'!$A$4:$A$49,0),MATCH(IU$2,'Semaine type'!$AF$2:$AY$2,0))))</f>
        <v>0.45833333333333331</v>
      </c>
      <c r="IV21" s="167">
        <f>IF(COUNTIF(Fériés,DATE(YEAR($B$18),MONTH($B$18),IV$1))&gt;0,"",IF(WEEKDAY(DATE(YEAR($B$18),MONTH($B$18),IV$1),2)&gt;5,"",INDEX('Semaine type'!$AF$4:$AY$49,MATCH(Novembre!$B21,'Semaine type'!$A$4:$A$49,0),MATCH(IV$2,'Semaine type'!$AF$2:$AY$2,0))))</f>
        <v>0.52083333333333337</v>
      </c>
      <c r="IW21" s="167">
        <f>IF(COUNTIF(Fériés,DATE(YEAR($B$18),MONTH($B$18),IW$1))&gt;0,"",IF(WEEKDAY(DATE(YEAR($B$18),MONTH($B$18),IW$1),2)&gt;5,"",INDEX('Semaine type'!$AF$4:$AY$49,MATCH(Novembre!$B21,'Semaine type'!$A$4:$A$49,0),MATCH(IW$2,'Semaine type'!$AF$2:$AY$2,0))))</f>
        <v>0.64583333333333337</v>
      </c>
      <c r="IX21" s="167">
        <f>IF(COUNTIF(Fériés,DATE(YEAR($B$18),MONTH($B$18),IX$1))&gt;0,"",IF(WEEKDAY(DATE(YEAR($B$18),MONTH($B$18),IX$1),2)&gt;5,"",INDEX('Semaine type'!$AF$4:$AY$49,MATCH(Novembre!$B21,'Semaine type'!$A$4:$A$49,0),MATCH(IX$2,'Semaine type'!$AF$2:$AY$2,0))))</f>
        <v>0.36458333333333331</v>
      </c>
      <c r="IY21" s="167">
        <f>IF(COUNTIF(Fériés,DATE(YEAR($B$18),MONTH($B$18),IY$1))&gt;0,"",IF(WEEKDAY(DATE(YEAR($B$18),MONTH($B$18),IY$1),2)&gt;5,"",INDEX('Semaine type'!$AF$4:$AY$49,MATCH(Novembre!$B21,'Semaine type'!$A$4:$A$49,0),MATCH(IY$2,'Semaine type'!$AF$2:$AY$2,0))))</f>
        <v>0.45833333333333331</v>
      </c>
      <c r="IZ21" s="167">
        <f>IF(COUNTIF(Fériés,DATE(YEAR($B$18),MONTH($B$18),IZ$1))&gt;0,"",IF(WEEKDAY(DATE(YEAR($B$18),MONTH($B$18),IZ$1),2)&gt;5,"",INDEX('Semaine type'!$AF$4:$AY$49,MATCH(Novembre!$B21,'Semaine type'!$A$4:$A$49,0),MATCH(IZ$2,'Semaine type'!$AF$2:$AY$2,0))))</f>
        <v>0.52083333333333337</v>
      </c>
      <c r="JA21" s="167">
        <f>IF(COUNTIF(Fériés,DATE(YEAR($B$18),MONTH($B$18),JA$1))&gt;0,"",IF(WEEKDAY(DATE(YEAR($B$18),MONTH($B$18),JA$1),2)&gt;5,"",INDEX('Semaine type'!$AF$4:$AY$49,MATCH(Novembre!$B21,'Semaine type'!$A$4:$A$49,0),MATCH(JA$2,'Semaine type'!$AF$2:$AY$2,0))))</f>
        <v>0.64583333333333337</v>
      </c>
      <c r="JB21" s="167" t="str">
        <f>IF(COUNTIF(Fériés,DATE(YEAR($B$18),MONTH($B$18),JB$1))&gt;0,"",IF(WEEKDAY(DATE(YEAR($B$18),MONTH($B$18),JB$1),2)&gt;5,"",INDEX('Semaine type'!$AF$4:$AY$49,MATCH(Novembre!$B21,'Semaine type'!$A$4:$A$49,0),MATCH(JB$2,'Semaine type'!$AF$2:$AY$2,0))))</f>
        <v/>
      </c>
      <c r="JC21" s="167" t="str">
        <f>IF(COUNTIF(Fériés,DATE(YEAR($B$18),MONTH($B$18),JC$1))&gt;0,"",IF(WEEKDAY(DATE(YEAR($B$18),MONTH($B$18),JC$1),2)&gt;5,"",INDEX('Semaine type'!$AF$4:$AY$49,MATCH(Novembre!$B21,'Semaine type'!$A$4:$A$49,0),MATCH(JC$2,'Semaine type'!$AF$2:$AY$2,0))))</f>
        <v/>
      </c>
      <c r="JD21" s="167">
        <f>IF(COUNTIF(Fériés,DATE(YEAR($B$18),MONTH($B$18),JD$1))&gt;0,"",IF(WEEKDAY(DATE(YEAR($B$18),MONTH($B$18),JD$1),2)&gt;5,"",INDEX('Semaine type'!$AF$4:$AY$49,MATCH(Novembre!$B21,'Semaine type'!$A$4:$A$49,0),MATCH(JD$2,'Semaine type'!$AF$2:$AY$2,0))))</f>
        <v>0</v>
      </c>
      <c r="JE21" s="167">
        <f>IF(COUNTIF(Fériés,DATE(YEAR($B$18),MONTH($B$18),JE$1))&gt;0,"",IF(WEEKDAY(DATE(YEAR($B$18),MONTH($B$18),JE$1),2)&gt;5,"",INDEX('Semaine type'!$AF$4:$AY$49,MATCH(Novembre!$B21,'Semaine type'!$A$4:$A$49,0),MATCH(JE$2,'Semaine type'!$AF$2:$AY$2,0))))</f>
        <v>0</v>
      </c>
      <c r="JF21" s="167" t="str">
        <f>IF(COUNTIF(Fériés,DATE(YEAR($B$18),MONTH($B$18),JF$1))&gt;0,"",IF(WEEKDAY(DATE(YEAR($B$18),MONTH($B$18),JF$1),2)&gt;5,"",INDEX('Semaine type'!$AF$4:$AY$49,MATCH(Novembre!$B21,'Semaine type'!$A$4:$A$49,0),MATCH(JF$2,'Semaine type'!$AF$2:$AY$2,0))))</f>
        <v/>
      </c>
      <c r="JG21" s="167" t="str">
        <f>IF(COUNTIF(Fériés,DATE(YEAR($B$18),MONTH($B$18),JG$1))&gt;0,"",IF(WEEKDAY(DATE(YEAR($B$18),MONTH($B$18),JG$1),2)&gt;5,"",INDEX('Semaine type'!$AF$4:$AY$49,MATCH(Novembre!$B21,'Semaine type'!$A$4:$A$49,0),MATCH(JG$2,'Semaine type'!$AF$2:$AY$2,0))))</f>
        <v/>
      </c>
      <c r="JH21" s="167" t="str">
        <f>IF(COUNTIF(Fériés,DATE(YEAR($B$18),MONTH($B$18),JH$1))&gt;0,"",IF(WEEKDAY(DATE(YEAR($B$18),MONTH($B$18),JH$1),2)&gt;5,"",INDEX('Semaine type'!$AF$4:$AY$49,MATCH(Novembre!$B21,'Semaine type'!$A$4:$A$49,0),MATCH(JH$2,'Semaine type'!$AF$2:$AY$2,0))))</f>
        <v/>
      </c>
      <c r="JI21" s="167" t="str">
        <f>IF(COUNTIF(Fériés,DATE(YEAR($B$18),MONTH($B$18),JI$1))&gt;0,"",IF(WEEKDAY(DATE(YEAR($B$18),MONTH($B$18),JI$1),2)&gt;5,"",INDEX('Semaine type'!$AF$4:$AY$49,MATCH(Novembre!$B21,'Semaine type'!$A$4:$A$49,0),MATCH(JI$2,'Semaine type'!$AF$2:$AY$2,0))))</f>
        <v/>
      </c>
      <c r="JJ21" s="167" t="str">
        <f>IF(COUNTIF(Fériés,DATE(YEAR($B$18),MONTH($B$18),JJ$1))&gt;0,"",IF(WEEKDAY(DATE(YEAR($B$18),MONTH($B$18),JJ$1),2)&gt;5,"",INDEX('Semaine type'!$AF$4:$AY$49,MATCH(Novembre!$B21,'Semaine type'!$A$4:$A$49,0),MATCH(JJ$2,'Semaine type'!$AF$2:$AY$2,0))))</f>
        <v/>
      </c>
      <c r="JK21" s="167" t="str">
        <f>IF(COUNTIF(Fériés,DATE(YEAR($B$18),MONTH($B$18),JK$1))&gt;0,"",IF(WEEKDAY(DATE(YEAR($B$18),MONTH($B$18),JK$1),2)&gt;5,"",INDEX('Semaine type'!$AF$4:$AY$49,MATCH(Novembre!$B21,'Semaine type'!$A$4:$A$49,0),MATCH(JK$2,'Semaine type'!$AF$2:$AY$2,0))))</f>
        <v/>
      </c>
      <c r="JL21" s="167" t="str">
        <f>IF(COUNTIF(Fériés,DATE(YEAR($B$18),MONTH($B$18),JL$1))&gt;0,"",IF(WEEKDAY(DATE(YEAR($B$18),MONTH($B$18),JL$1),2)&gt;5,"",INDEX('Semaine type'!$AF$4:$AY$49,MATCH(Novembre!$B21,'Semaine type'!$A$4:$A$49,0),MATCH(JL$2,'Semaine type'!$AF$2:$AY$2,0))))</f>
        <v/>
      </c>
      <c r="JM21" s="167" t="str">
        <f>IF(COUNTIF(Fériés,DATE(YEAR($B$18),MONTH($B$18),JM$1))&gt;0,"",IF(WEEKDAY(DATE(YEAR($B$18),MONTH($B$18),JM$1),2)&gt;5,"",INDEX('Semaine type'!$AF$4:$AY$49,MATCH(Novembre!$B21,'Semaine type'!$A$4:$A$49,0),MATCH(JM$2,'Semaine type'!$AF$2:$AY$2,0))))</f>
        <v/>
      </c>
      <c r="JN21" s="167">
        <f>IF(COUNTIF(Fériés,DATE(YEAR($B$18),MONTH($B$18),JN$1))&gt;0,"",IF(WEEKDAY(DATE(YEAR($B$18),MONTH($B$18),JN$1),2)&gt;5,"",INDEX('Semaine type'!$AF$4:$AY$49,MATCH(Novembre!$B21,'Semaine type'!$A$4:$A$49,0),MATCH(JN$2,'Semaine type'!$AF$2:$AY$2,0))))</f>
        <v>0.36458333333333331</v>
      </c>
      <c r="JO21" s="167">
        <f>IF(COUNTIF(Fériés,DATE(YEAR($B$18),MONTH($B$18),JO$1))&gt;0,"",IF(WEEKDAY(DATE(YEAR($B$18),MONTH($B$18),JO$1),2)&gt;5,"",INDEX('Semaine type'!$AF$4:$AY$49,MATCH(Novembre!$B21,'Semaine type'!$A$4:$A$49,0),MATCH(JO$2,'Semaine type'!$AF$2:$AY$2,0))))</f>
        <v>0.45833333333333331</v>
      </c>
      <c r="JP21" s="167">
        <f>IF(COUNTIF(Fériés,DATE(YEAR($B$18),MONTH($B$18),JP$1))&gt;0,"",IF(WEEKDAY(DATE(YEAR($B$18),MONTH($B$18),JP$1),2)&gt;5,"",INDEX('Semaine type'!$AF$4:$AY$49,MATCH(Novembre!$B21,'Semaine type'!$A$4:$A$49,0),MATCH(JP$2,'Semaine type'!$AF$2:$AY$2,0))))</f>
        <v>0.52083333333333337</v>
      </c>
      <c r="JQ21" s="167">
        <f>IF(COUNTIF(Fériés,DATE(YEAR($B$18),MONTH($B$18),JQ$1))&gt;0,"",IF(WEEKDAY(DATE(YEAR($B$18),MONTH($B$18),JQ$1),2)&gt;5,"",INDEX('Semaine type'!$AF$4:$AY$49,MATCH(Novembre!$B21,'Semaine type'!$A$4:$A$49,0),MATCH(JQ$2,'Semaine type'!$AF$2:$AY$2,0))))</f>
        <v>0.64583333333333337</v>
      </c>
      <c r="JR21" s="167">
        <f>IF(COUNTIF(Fériés,DATE(YEAR($B$18),MONTH($B$18),JR$1))&gt;0,"",IF(WEEKDAY(DATE(YEAR($B$18),MONTH($B$18),JR$1),2)&gt;5,"",INDEX('Semaine type'!$AF$4:$AY$49,MATCH(Novembre!$B21,'Semaine type'!$A$4:$A$49,0),MATCH(JR$2,'Semaine type'!$AF$2:$AY$2,0))))</f>
        <v>0.36458333333333331</v>
      </c>
      <c r="JS21" s="167">
        <f>IF(COUNTIF(Fériés,DATE(YEAR($B$18),MONTH($B$18),JS$1))&gt;0,"",IF(WEEKDAY(DATE(YEAR($B$18),MONTH($B$18),JS$1),2)&gt;5,"",INDEX('Semaine type'!$AF$4:$AY$49,MATCH(Novembre!$B21,'Semaine type'!$A$4:$A$49,0),MATCH(JS$2,'Semaine type'!$AF$2:$AY$2,0))))</f>
        <v>0.45833333333333331</v>
      </c>
      <c r="JT21" s="167">
        <f>IF(COUNTIF(Fériés,DATE(YEAR($B$18),MONTH($B$18),JT$1))&gt;0,"",IF(WEEKDAY(DATE(YEAR($B$18),MONTH($B$18),JT$1),2)&gt;5,"",INDEX('Semaine type'!$AF$4:$AY$49,MATCH(Novembre!$B21,'Semaine type'!$A$4:$A$49,0),MATCH(JT$2,'Semaine type'!$AF$2:$AY$2,0))))</f>
        <v>0.52083333333333337</v>
      </c>
      <c r="JU21" s="167">
        <f>IF(COUNTIF(Fériés,DATE(YEAR($B$18),MONTH($B$18),JU$1))&gt;0,"",IF(WEEKDAY(DATE(YEAR($B$18),MONTH($B$18),JU$1),2)&gt;5,"",INDEX('Semaine type'!$AF$4:$AY$49,MATCH(Novembre!$B21,'Semaine type'!$A$4:$A$49,0),MATCH(JU$2,'Semaine type'!$AF$2:$AY$2,0))))</f>
        <v>0.64583333333333337</v>
      </c>
      <c r="JV21" s="167">
        <f>IF(COUNTIF(Fériés,DATE(YEAR($B$18),MONTH($B$18),JV$1))&gt;0,"",IF(WEEKDAY(DATE(YEAR($B$18),MONTH($B$18),JV$1),2)&gt;5,"",INDEX('Semaine type'!$AF$4:$AY$49,MATCH(Novembre!$B21,'Semaine type'!$A$4:$A$49,0),MATCH(JV$2,'Semaine type'!$AF$2:$AY$2,0))))</f>
        <v>0.36458333333333331</v>
      </c>
      <c r="JW21" s="167">
        <f>IF(COUNTIF(Fériés,DATE(YEAR($B$18),MONTH($B$18),JW$1))&gt;0,"",IF(WEEKDAY(DATE(YEAR($B$18),MONTH($B$18),JW$1),2)&gt;5,"",INDEX('Semaine type'!$AF$4:$AY$49,MATCH(Novembre!$B21,'Semaine type'!$A$4:$A$49,0),MATCH(JW$2,'Semaine type'!$AF$2:$AY$2,0))))</f>
        <v>0.45833333333333331</v>
      </c>
      <c r="JX21" s="167">
        <f>IF(COUNTIF(Fériés,DATE(YEAR($B$18),MONTH($B$18),JX$1))&gt;0,"",IF(WEEKDAY(DATE(YEAR($B$18),MONTH($B$18),JX$1),2)&gt;5,"",INDEX('Semaine type'!$AF$4:$AY$49,MATCH(Novembre!$B21,'Semaine type'!$A$4:$A$49,0),MATCH(JX$2,'Semaine type'!$AF$2:$AY$2,0))))</f>
        <v>0.52083333333333337</v>
      </c>
      <c r="JY21" s="167">
        <f>IF(COUNTIF(Fériés,DATE(YEAR($B$18),MONTH($B$18),JY$1))&gt;0,"",IF(WEEKDAY(DATE(YEAR($B$18),MONTH($B$18),JY$1),2)&gt;5,"",INDEX('Semaine type'!$AF$4:$AY$49,MATCH(Novembre!$B21,'Semaine type'!$A$4:$A$49,0),MATCH(JY$2,'Semaine type'!$AF$2:$AY$2,0))))</f>
        <v>0.64583333333333337</v>
      </c>
      <c r="JZ21" s="167">
        <f>IF(COUNTIF(Fériés,DATE(YEAR($B$18),MONTH($B$18),JZ$1))&gt;0,"",IF(WEEKDAY(DATE(YEAR($B$18),MONTH($B$18),JZ$1),2)&gt;5,"",INDEX('Semaine type'!$AF$4:$AY$49,MATCH(Novembre!$B21,'Semaine type'!$A$4:$A$49,0),MATCH(JZ$2,'Semaine type'!$AF$2:$AY$2,0))))</f>
        <v>0.36458333333333331</v>
      </c>
      <c r="KA21" s="167">
        <f>IF(COUNTIF(Fériés,DATE(YEAR($B$18),MONTH($B$18),KA$1))&gt;0,"",IF(WEEKDAY(DATE(YEAR($B$18),MONTH($B$18),KA$1),2)&gt;5,"",INDEX('Semaine type'!$AF$4:$AY$49,MATCH(Novembre!$B21,'Semaine type'!$A$4:$A$49,0),MATCH(KA$2,'Semaine type'!$AF$2:$AY$2,0))))</f>
        <v>0.45833333333333331</v>
      </c>
      <c r="KB21" s="167">
        <f>IF(COUNTIF(Fériés,DATE(YEAR($B$18),MONTH($B$18),KB$1))&gt;0,"",IF(WEEKDAY(DATE(YEAR($B$18),MONTH($B$18),KB$1),2)&gt;5,"",INDEX('Semaine type'!$AF$4:$AY$49,MATCH(Novembre!$B21,'Semaine type'!$A$4:$A$49,0),MATCH(KB$2,'Semaine type'!$AF$2:$AY$2,0))))</f>
        <v>0.52083333333333337</v>
      </c>
      <c r="KC21" s="167">
        <f>IF(COUNTIF(Fériés,DATE(YEAR($B$18),MONTH($B$18),KC$1))&gt;0,"",IF(WEEKDAY(DATE(YEAR($B$18),MONTH($B$18),KC$1),2)&gt;5,"",INDEX('Semaine type'!$AF$4:$AY$49,MATCH(Novembre!$B21,'Semaine type'!$A$4:$A$49,0),MATCH(KC$2,'Semaine type'!$AF$2:$AY$2,0))))</f>
        <v>0.64583333333333337</v>
      </c>
      <c r="KD21" s="167" t="str">
        <f>IF(COUNTIF(Fériés,DATE(YEAR($B$18),MONTH($B$18),KD$1))&gt;0,"",IF(WEEKDAY(DATE(YEAR($B$18),MONTH($B$18),KD$1),2)&gt;5,"",INDEX('Semaine type'!$AF$4:$AY$49,MATCH(Novembre!$B21,'Semaine type'!$A$4:$A$49,0),MATCH(KD$2,'Semaine type'!$AF$2:$AY$2,0))))</f>
        <v/>
      </c>
      <c r="KE21" s="167" t="str">
        <f>IF(COUNTIF(Fériés,DATE(YEAR($B$18),MONTH($B$18),KE$1))&gt;0,"",IF(WEEKDAY(DATE(YEAR($B$18),MONTH($B$18),KE$1),2)&gt;5,"",INDEX('Semaine type'!$AF$4:$AY$49,MATCH(Novembre!$B21,'Semaine type'!$A$4:$A$49,0),MATCH(KE$2,'Semaine type'!$AF$2:$AY$2,0))))</f>
        <v/>
      </c>
      <c r="KF21" s="167">
        <f>IF(COUNTIF(Fériés,DATE(YEAR($B$18),MONTH($B$18),KF$1))&gt;0,"",IF(WEEKDAY(DATE(YEAR($B$18),MONTH($B$18),KF$1),2)&gt;5,"",INDEX('Semaine type'!$AF$4:$AY$49,MATCH(Novembre!$B21,'Semaine type'!$A$4:$A$49,0),MATCH(KF$2,'Semaine type'!$AF$2:$AY$2,0))))</f>
        <v>0</v>
      </c>
      <c r="KG21" s="167">
        <f>IF(COUNTIF(Fériés,DATE(YEAR($B$18),MONTH($B$18),KG$1))&gt;0,"",IF(WEEKDAY(DATE(YEAR($B$18),MONTH($B$18),KG$1),2)&gt;5,"",INDEX('Semaine type'!$AF$4:$AY$49,MATCH(Novembre!$B21,'Semaine type'!$A$4:$A$49,0),MATCH(KG$2,'Semaine type'!$AF$2:$AY$2,0))))</f>
        <v>0</v>
      </c>
      <c r="KH21" s="167" t="str">
        <f>IF(COUNTIF(Fériés,DATE(YEAR($B$18),MONTH($B$18),KH$1))&gt;0,"",IF(WEEKDAY(DATE(YEAR($B$18),MONTH($B$18),KH$1),2)&gt;5,"",INDEX('Semaine type'!$AF$4:$AY$49,MATCH(Novembre!$B21,'Semaine type'!$A$4:$A$49,0),MATCH(KH$2,'Semaine type'!$AF$2:$AY$2,0))))</f>
        <v/>
      </c>
      <c r="KI21" s="167" t="str">
        <f>IF(COUNTIF(Fériés,DATE(YEAR($B$18),MONTH($B$18),KI$1))&gt;0,"",IF(WEEKDAY(DATE(YEAR($B$18),MONTH($B$18),KI$1),2)&gt;5,"",INDEX('Semaine type'!$AF$4:$AY$49,MATCH(Novembre!$B21,'Semaine type'!$A$4:$A$49,0),MATCH(KI$2,'Semaine type'!$AF$2:$AY$2,0))))</f>
        <v/>
      </c>
      <c r="KJ21" s="167" t="str">
        <f>IF(COUNTIF(Fériés,DATE(YEAR($B$18),MONTH($B$18),KJ$1))&gt;0,"",IF(WEEKDAY(DATE(YEAR($B$18),MONTH($B$18),KJ$1),2)&gt;5,"",INDEX('Semaine type'!$AF$4:$AY$49,MATCH(Novembre!$B21,'Semaine type'!$A$4:$A$49,0),MATCH(KJ$2,'Semaine type'!$AF$2:$AY$2,0))))</f>
        <v/>
      </c>
      <c r="KK21" s="167" t="str">
        <f>IF(COUNTIF(Fériés,DATE(YEAR($B$18),MONTH($B$18),KK$1))&gt;0,"",IF(WEEKDAY(DATE(YEAR($B$18),MONTH($B$18),KK$1),2)&gt;5,"",INDEX('Semaine type'!$AF$4:$AY$49,MATCH(Novembre!$B21,'Semaine type'!$A$4:$A$49,0),MATCH(KK$2,'Semaine type'!$AF$2:$AY$2,0))))</f>
        <v/>
      </c>
      <c r="KL21" s="167" t="str">
        <f>IF(COUNTIF(Fériés,DATE(YEAR($B$18),MONTH($B$18),KL$1))&gt;0,"",IF(WEEKDAY(DATE(YEAR($B$18),MONTH($B$18),KL$1),2)&gt;5,"",INDEX('Semaine type'!$AF$4:$AY$49,MATCH(Novembre!$B21,'Semaine type'!$A$4:$A$49,0),MATCH(KL$2,'Semaine type'!$AF$2:$AY$2,0))))</f>
        <v/>
      </c>
      <c r="KM21" s="167" t="str">
        <f>IF(COUNTIF(Fériés,DATE(YEAR($B$18),MONTH($B$18),KM$1))&gt;0,"",IF(WEEKDAY(DATE(YEAR($B$18),MONTH($B$18),KM$1),2)&gt;5,"",INDEX('Semaine type'!$AF$4:$AY$49,MATCH(Novembre!$B21,'Semaine type'!$A$4:$A$49,0),MATCH(KM$2,'Semaine type'!$AF$2:$AY$2,0))))</f>
        <v/>
      </c>
      <c r="KN21" s="167" t="str">
        <f>IF(COUNTIF(Fériés,DATE(YEAR($B$18),MONTH($B$18),KN$1))&gt;0,"",IF(WEEKDAY(DATE(YEAR($B$18),MONTH($B$18),KN$1),2)&gt;5,"",INDEX('Semaine type'!$AF$4:$AY$49,MATCH(Novembre!$B21,'Semaine type'!$A$4:$A$49,0),MATCH(KN$2,'Semaine type'!$AF$2:$AY$2,0))))</f>
        <v/>
      </c>
      <c r="KO21" s="167" t="str">
        <f>IF(COUNTIF(Fériés,DATE(YEAR($B$18),MONTH($B$18),KO$1))&gt;0,"",IF(WEEKDAY(DATE(YEAR($B$18),MONTH($B$18),KO$1),2)&gt;5,"",INDEX('Semaine type'!$AF$4:$AY$49,MATCH(Novembre!$B21,'Semaine type'!$A$4:$A$49,0),MATCH(KO$2,'Semaine type'!$AF$2:$AY$2,0))))</f>
        <v/>
      </c>
      <c r="KP21" s="167">
        <f>IF(COUNTIF(Fériés,DATE(YEAR($B$18),MONTH($B$18),KP$1))&gt;0,"",IF(WEEKDAY(DATE(YEAR($B$18),MONTH($B$18),KP$1),2)&gt;5,"",INDEX('Semaine type'!$AF$4:$AY$49,MATCH(Novembre!$B21,'Semaine type'!$A$4:$A$49,0),MATCH(KP$2,'Semaine type'!$AF$2:$AY$2,0))))</f>
        <v>0.36458333333333331</v>
      </c>
      <c r="KQ21" s="167">
        <f>IF(COUNTIF(Fériés,DATE(YEAR($B$18),MONTH($B$18),KQ$1))&gt;0,"",IF(WEEKDAY(DATE(YEAR($B$18),MONTH($B$18),KQ$1),2)&gt;5,"",INDEX('Semaine type'!$AF$4:$AY$49,MATCH(Novembre!$B21,'Semaine type'!$A$4:$A$49,0),MATCH(KQ$2,'Semaine type'!$AF$2:$AY$2,0))))</f>
        <v>0.45833333333333331</v>
      </c>
      <c r="KR21" s="167">
        <f>IF(COUNTIF(Fériés,DATE(YEAR($B$18),MONTH($B$18),KR$1))&gt;0,"",IF(WEEKDAY(DATE(YEAR($B$18),MONTH($B$18),KR$1),2)&gt;5,"",INDEX('Semaine type'!$AF$4:$AY$49,MATCH(Novembre!$B21,'Semaine type'!$A$4:$A$49,0),MATCH(KR$2,'Semaine type'!$AF$2:$AY$2,0))))</f>
        <v>0.52083333333333337</v>
      </c>
      <c r="KS21" s="167">
        <f>IF(COUNTIF(Fériés,DATE(YEAR($B$18),MONTH($B$18),KS$1))&gt;0,"",IF(WEEKDAY(DATE(YEAR($B$18),MONTH($B$18),KS$1),2)&gt;5,"",INDEX('Semaine type'!$AF$4:$AY$49,MATCH(Novembre!$B21,'Semaine type'!$A$4:$A$49,0),MATCH(KS$2,'Semaine type'!$AF$2:$AY$2,0))))</f>
        <v>0.64583333333333337</v>
      </c>
    </row>
    <row r="22" spans="1:305" ht="12" customHeight="1" x14ac:dyDescent="0.2">
      <c r="A22" s="183"/>
      <c r="B22" s="52" t="s">
        <v>138</v>
      </c>
      <c r="C22" s="53" t="str">
        <f>'Semaine type'!L7</f>
        <v>EL PA</v>
      </c>
      <c r="D22" s="60" t="s">
        <v>63</v>
      </c>
      <c r="E22" s="60" t="s">
        <v>63</v>
      </c>
      <c r="F22" s="60" t="s">
        <v>63</v>
      </c>
      <c r="G22" s="60" t="s">
        <v>63</v>
      </c>
      <c r="H22" s="60" t="s">
        <v>63</v>
      </c>
      <c r="I22" s="60" t="s">
        <v>63</v>
      </c>
      <c r="J22" s="60" t="s">
        <v>63</v>
      </c>
      <c r="K22" s="60" t="s">
        <v>63</v>
      </c>
      <c r="L22" s="60" t="s">
        <v>63</v>
      </c>
      <c r="M22" s="60" t="s">
        <v>63</v>
      </c>
      <c r="N22" s="60" t="s">
        <v>63</v>
      </c>
      <c r="O22" s="60" t="s">
        <v>63</v>
      </c>
      <c r="P22" s="60" t="s">
        <v>63</v>
      </c>
      <c r="Q22" s="60" t="s">
        <v>63</v>
      </c>
      <c r="R22" s="60" t="s">
        <v>63</v>
      </c>
      <c r="S22" s="60" t="s">
        <v>63</v>
      </c>
      <c r="T22" s="60" t="s">
        <v>63</v>
      </c>
      <c r="U22" s="60" t="s">
        <v>63</v>
      </c>
      <c r="V22" s="60" t="s">
        <v>63</v>
      </c>
      <c r="W22" s="60" t="s">
        <v>63</v>
      </c>
      <c r="X22" s="60" t="s">
        <v>63</v>
      </c>
      <c r="Y22" s="60" t="s">
        <v>63</v>
      </c>
      <c r="Z22" s="60" t="s">
        <v>63</v>
      </c>
      <c r="AA22" s="60" t="s">
        <v>63</v>
      </c>
      <c r="AB22" s="60" t="s">
        <v>63</v>
      </c>
      <c r="AC22" s="60" t="s">
        <v>63</v>
      </c>
      <c r="AD22" s="60" t="s">
        <v>63</v>
      </c>
      <c r="AE22" s="60" t="s">
        <v>63</v>
      </c>
      <c r="AF22" s="60" t="s">
        <v>63</v>
      </c>
      <c r="AG22" s="60" t="s">
        <v>63</v>
      </c>
      <c r="AH22" s="60" t="s">
        <v>63</v>
      </c>
      <c r="AI22" s="60" t="s">
        <v>63</v>
      </c>
      <c r="AJ22" s="60" t="s">
        <v>65</v>
      </c>
      <c r="AK22" s="60" t="s">
        <v>65</v>
      </c>
      <c r="AL22" s="60" t="s">
        <v>65</v>
      </c>
      <c r="AM22" s="60" t="s">
        <v>65</v>
      </c>
      <c r="AN22" s="60" t="s">
        <v>65</v>
      </c>
      <c r="AO22" s="60" t="s">
        <v>65</v>
      </c>
      <c r="AP22" s="60" t="s">
        <v>65</v>
      </c>
      <c r="AQ22" s="60" t="s">
        <v>65</v>
      </c>
      <c r="AR22" s="60" t="s">
        <v>65</v>
      </c>
      <c r="AS22" s="60" t="s">
        <v>65</v>
      </c>
      <c r="AT22" s="60" t="s">
        <v>65</v>
      </c>
      <c r="AU22" s="60" t="s">
        <v>65</v>
      </c>
      <c r="AV22" s="60" t="s">
        <v>65</v>
      </c>
      <c r="AW22" s="60" t="s">
        <v>65</v>
      </c>
      <c r="AX22" s="60" t="s">
        <v>65</v>
      </c>
      <c r="AY22" s="60" t="s">
        <v>65</v>
      </c>
      <c r="AZ22" s="60" t="s">
        <v>65</v>
      </c>
      <c r="BA22" s="60" t="s">
        <v>65</v>
      </c>
      <c r="BB22" s="60" t="s">
        <v>65</v>
      </c>
      <c r="BC22" s="60" t="s">
        <v>65</v>
      </c>
      <c r="BD22" s="60" t="s">
        <v>65</v>
      </c>
      <c r="BE22" s="60" t="s">
        <v>65</v>
      </c>
      <c r="BF22" s="60" t="s">
        <v>65</v>
      </c>
      <c r="BG22" s="60" t="s">
        <v>65</v>
      </c>
      <c r="BH22" s="60" t="s">
        <v>65</v>
      </c>
      <c r="BI22" s="60" t="s">
        <v>65</v>
      </c>
      <c r="BJ22" s="60" t="s">
        <v>65</v>
      </c>
      <c r="BK22" s="60" t="s">
        <v>65</v>
      </c>
      <c r="BL22" s="56" cm="1">
        <f t="array" ref="BL22">SUMPRODUCT(--(RIGHT(D22:BK22,1)="."))</f>
        <v>0</v>
      </c>
      <c r="BM22" s="57"/>
      <c r="BN22" s="62"/>
      <c r="BO22" s="62"/>
      <c r="BP22" s="62"/>
      <c r="BQ22" s="82">
        <f t="shared" si="69"/>
        <v>0</v>
      </c>
      <c r="BR22" s="82">
        <f t="shared" si="69"/>
        <v>16</v>
      </c>
      <c r="BS22" s="82">
        <f t="shared" si="69"/>
        <v>0</v>
      </c>
      <c r="BT22" s="82">
        <f t="shared" si="69"/>
        <v>0</v>
      </c>
      <c r="BU22" s="82">
        <f t="shared" si="69"/>
        <v>14</v>
      </c>
      <c r="BV22" s="82">
        <f t="shared" si="69"/>
        <v>0</v>
      </c>
      <c r="BW22" s="82">
        <f t="shared" si="69"/>
        <v>0</v>
      </c>
      <c r="BX22" s="82">
        <f t="shared" si="69"/>
        <v>0</v>
      </c>
      <c r="BY22" s="82">
        <f t="shared" si="69"/>
        <v>0</v>
      </c>
      <c r="BZ22" s="82">
        <f t="shared" si="69"/>
        <v>0</v>
      </c>
      <c r="CA22" s="82">
        <f t="shared" si="69"/>
        <v>0</v>
      </c>
      <c r="CB22" s="92">
        <f t="shared" si="70"/>
        <v>60</v>
      </c>
      <c r="CC22" s="47">
        <f t="shared" ca="1" si="71"/>
        <v>1.7647058823529411</v>
      </c>
      <c r="DA22" s="169">
        <f t="shared" si="72"/>
        <v>3.9861111111111129</v>
      </c>
      <c r="DB22" s="176" t="str">
        <f>IFERROR(IF(COUNTIF(absences,D22)&gt;0,"",IF(D22="PERM",Parametres!$N$25,GA22-FZ22)),)</f>
        <v/>
      </c>
      <c r="DC22" s="176" t="str">
        <f t="shared" si="73"/>
        <v/>
      </c>
      <c r="DD22" s="176" t="str">
        <f t="shared" si="74"/>
        <v/>
      </c>
      <c r="DE22" s="176" t="str">
        <f t="shared" si="75"/>
        <v/>
      </c>
      <c r="DF22" s="176">
        <f t="shared" si="76"/>
        <v>0.15972222222222227</v>
      </c>
      <c r="DG22" s="176" t="str">
        <f>IFERROR(IF(COUNTIF(absences,I22)&gt;0,"",IF(COUNTIF($D22:$BK22,"PERM")&gt;0,COUNTIF($D22:$BK22,"PERM")*Parametres!$N$25,GF22-GE22)),)</f>
        <v/>
      </c>
      <c r="DH22" s="176">
        <f t="shared" si="77"/>
        <v>0.15972222222222227</v>
      </c>
      <c r="DI22" s="176">
        <f t="shared" si="78"/>
        <v>0.14583333333333337</v>
      </c>
      <c r="DJ22" s="176" t="str">
        <f t="shared" si="79"/>
        <v/>
      </c>
      <c r="DK22" s="176" t="str">
        <f t="shared" si="80"/>
        <v/>
      </c>
      <c r="DL22" s="176">
        <f t="shared" si="81"/>
        <v>0.15972222222222227</v>
      </c>
      <c r="DM22" s="176">
        <f t="shared" si="82"/>
        <v>0.13888888888888884</v>
      </c>
      <c r="DN22" s="176">
        <f t="shared" si="83"/>
        <v>0.15972222222222227</v>
      </c>
      <c r="DO22" s="176">
        <f t="shared" si="84"/>
        <v>0</v>
      </c>
      <c r="DP22" s="176" t="str">
        <f t="shared" si="85"/>
        <v/>
      </c>
      <c r="DQ22" s="176" t="str">
        <f t="shared" si="86"/>
        <v/>
      </c>
      <c r="DR22" s="176" t="str">
        <f t="shared" si="87"/>
        <v/>
      </c>
      <c r="DS22" s="176" t="str">
        <f t="shared" si="88"/>
        <v/>
      </c>
      <c r="DT22" s="176">
        <f t="shared" si="89"/>
        <v>0.15972222222222227</v>
      </c>
      <c r="DU22" s="176">
        <f t="shared" si="90"/>
        <v>0.14583333333333337</v>
      </c>
      <c r="DV22" s="176" t="str">
        <f t="shared" si="91"/>
        <v/>
      </c>
      <c r="DW22" s="176" t="str">
        <f t="shared" si="92"/>
        <v/>
      </c>
      <c r="DX22" s="176" t="str">
        <f t="shared" si="93"/>
        <v/>
      </c>
      <c r="DY22" s="176" t="str">
        <f t="shared" si="94"/>
        <v/>
      </c>
      <c r="DZ22" s="176">
        <f t="shared" si="95"/>
        <v>0.15972222222222227</v>
      </c>
      <c r="EA22" s="176">
        <f t="shared" si="96"/>
        <v>0.13888888888888884</v>
      </c>
      <c r="EB22" s="176">
        <f t="shared" si="97"/>
        <v>0.15972222222222227</v>
      </c>
      <c r="EC22" s="176">
        <f t="shared" si="98"/>
        <v>0</v>
      </c>
      <c r="ED22" s="176" t="str">
        <f t="shared" si="99"/>
        <v/>
      </c>
      <c r="EE22" s="176" t="str">
        <f t="shared" si="100"/>
        <v/>
      </c>
      <c r="EF22" s="176" t="str">
        <f t="shared" si="101"/>
        <v/>
      </c>
      <c r="EG22" s="176" t="str">
        <f t="shared" si="102"/>
        <v/>
      </c>
      <c r="EH22" s="176">
        <f t="shared" si="103"/>
        <v>0.15972222222222227</v>
      </c>
      <c r="EI22" s="176">
        <f t="shared" si="104"/>
        <v>0.14583333333333337</v>
      </c>
      <c r="EJ22" s="176">
        <f t="shared" si="105"/>
        <v>0.15972222222222227</v>
      </c>
      <c r="EK22" s="176">
        <f t="shared" si="106"/>
        <v>0.14583333333333337</v>
      </c>
      <c r="EL22" s="176" t="str">
        <f t="shared" si="107"/>
        <v/>
      </c>
      <c r="EM22" s="176" t="str">
        <f t="shared" si="108"/>
        <v/>
      </c>
      <c r="EN22" s="176">
        <f t="shared" si="109"/>
        <v>0.15972222222222227</v>
      </c>
      <c r="EO22" s="176">
        <f t="shared" si="110"/>
        <v>0.13888888888888884</v>
      </c>
      <c r="EP22" s="176">
        <f t="shared" si="111"/>
        <v>0.15972222222222227</v>
      </c>
      <c r="EQ22" s="176">
        <f t="shared" si="112"/>
        <v>0</v>
      </c>
      <c r="ER22" s="176" t="str">
        <f t="shared" si="113"/>
        <v/>
      </c>
      <c r="ES22" s="176" t="str">
        <f t="shared" si="114"/>
        <v/>
      </c>
      <c r="ET22" s="176" t="str">
        <f t="shared" si="115"/>
        <v/>
      </c>
      <c r="EU22" s="176" t="str">
        <f>IFERROR(IF(COUNTIF(absences,AW22)&gt;0,"",IF(COUNTIF($D22:$BK22,"PERM")&gt;0,COUNTIF($D22:$BK22,"PERM")*Parametres!$N$25,IW22-IV22)),)</f>
        <v/>
      </c>
      <c r="EV22" s="176">
        <f t="shared" si="116"/>
        <v>0.15972222222222227</v>
      </c>
      <c r="EW22" s="176">
        <f t="shared" si="117"/>
        <v>0.14583333333333337</v>
      </c>
      <c r="EX22" s="176">
        <f t="shared" si="118"/>
        <v>0.15972222222222227</v>
      </c>
      <c r="EY22" s="176">
        <f t="shared" si="119"/>
        <v>0.14583333333333337</v>
      </c>
      <c r="EZ22" s="176" t="str">
        <f t="shared" si="120"/>
        <v/>
      </c>
      <c r="FA22" s="176" t="str">
        <f t="shared" si="121"/>
        <v/>
      </c>
      <c r="FB22" s="176">
        <f t="shared" si="122"/>
        <v>0.15972222222222227</v>
      </c>
      <c r="FC22" s="176">
        <f t="shared" si="123"/>
        <v>0.13888888888888884</v>
      </c>
      <c r="FD22" s="176">
        <f t="shared" si="124"/>
        <v>0.15972222222222227</v>
      </c>
      <c r="FE22" s="176">
        <f t="shared" si="125"/>
        <v>0</v>
      </c>
      <c r="FF22" s="176" t="str">
        <f t="shared" si="126"/>
        <v/>
      </c>
      <c r="FG22" s="176" t="str">
        <f t="shared" si="127"/>
        <v/>
      </c>
      <c r="FH22" s="176" t="str">
        <f>IFERROR(IF(COUNTIF(absences,BJ22)&gt;0,"",IF(COUNTIF($D22:$BK22,"PERM")&gt;0,COUNTIF($D22:$BK22,"PERM")*Parametres!$N$25,JJ22-JI22)),)</f>
        <v/>
      </c>
      <c r="FI22" s="176" t="str">
        <f t="shared" si="128"/>
        <v/>
      </c>
      <c r="FJ22" s="176">
        <f t="shared" si="129"/>
        <v>0.15972222222222227</v>
      </c>
      <c r="FK22" s="176">
        <f>IFERROR(IF(COUNTIF(absences,BM22)&gt;0,"",IF(COUNTIF($D22:$BK22,"PERM")&gt;0,COUNTIF($D22:$BK22,"PERM")*Parametres!$N$25,JM22-JL22)),)</f>
        <v>0</v>
      </c>
      <c r="FY22" s="184"/>
      <c r="FZ22" s="167" t="str">
        <f>IF(COUNTIF(Fériés,DATE(YEAR($B$18),MONTH($B$18),FZ$1))&gt;0,"",IF(WEEKDAY(DATE(YEAR($B$18),MONTH($B$18),FZ$1),2)&gt;5,"",INDEX('Semaine type'!$AF$4:$AY$49,MATCH(Novembre!$B22,'Semaine type'!$A$4:$A$49,0),MATCH(FZ$2,'Semaine type'!$AF$2:$AY$2,0))))</f>
        <v/>
      </c>
      <c r="GA22" s="167" t="str">
        <f>IF(COUNTIF(Fériés,DATE(YEAR($B$18),MONTH($B$18),GA$1))&gt;0,"",IF(WEEKDAY(DATE(YEAR($B$18),MONTH($B$18),GA$1),2)&gt;5,"",INDEX('Semaine type'!$AF$4:$AY$49,MATCH(Novembre!$B22,'Semaine type'!$A$4:$A$49,0),MATCH(GA$2,'Semaine type'!$AF$2:$AY$2,0))))</f>
        <v/>
      </c>
      <c r="GB22" s="167" t="str">
        <f>IF(COUNTIF(Fériés,DATE(YEAR($B$18),MONTH($B$18),GB$1))&gt;0,"",IF(WEEKDAY(DATE(YEAR($B$18),MONTH($B$18),GB$1),2)&gt;5,"",INDEX('Semaine type'!$AF$4:$AY$49,MATCH(Novembre!$B22,'Semaine type'!$A$4:$A$49,0),MATCH(GB$2,'Semaine type'!$AF$2:$AY$2,0))))</f>
        <v/>
      </c>
      <c r="GC22" s="167" t="str">
        <f>IF(COUNTIF(Fériés,DATE(YEAR($B$18),MONTH($B$18),GC$1))&gt;0,"",IF(WEEKDAY(DATE(YEAR($B$18),MONTH($B$18),GC$1),2)&gt;5,"",INDEX('Semaine type'!$AF$4:$AY$49,MATCH(Novembre!$B22,'Semaine type'!$A$4:$A$49,0),MATCH(GC$2,'Semaine type'!$AF$2:$AY$2,0))))</f>
        <v/>
      </c>
      <c r="GD22" s="167" t="str">
        <f>IF(COUNTIF(Fériés,DATE(YEAR($B$18),MONTH($B$18),GD$1))&gt;0,"",IF(WEEKDAY(DATE(YEAR($B$18),MONTH($B$18),GD$1),2)&gt;5,"",INDEX('Semaine type'!$AF$4:$AY$49,MATCH(Novembre!$B22,'Semaine type'!$A$4:$A$49,0),MATCH(GD$2,'Semaine type'!$AF$2:$AY$2,0))))</f>
        <v/>
      </c>
      <c r="GE22" s="167" t="str">
        <f>IF(COUNTIF(Fériés,DATE(YEAR($B$18),MONTH($B$18),GE$1))&gt;0,"",IF(WEEKDAY(DATE(YEAR($B$18),MONTH($B$18),GE$1),2)&gt;5,"",INDEX('Semaine type'!$AF$4:$AY$49,MATCH(Novembre!$B22,'Semaine type'!$A$4:$A$49,0),MATCH(GE$2,'Semaine type'!$AF$2:$AY$2,0))))</f>
        <v/>
      </c>
      <c r="GF22" s="167" t="str">
        <f>IF(COUNTIF(Fériés,DATE(YEAR($B$18),MONTH($B$18),GF$1))&gt;0,"",IF(WEEKDAY(DATE(YEAR($B$18),MONTH($B$18),GF$1),2)&gt;5,"",INDEX('Semaine type'!$AF$4:$AY$49,MATCH(Novembre!$B22,'Semaine type'!$A$4:$A$49,0),MATCH(GF$2,'Semaine type'!$AF$2:$AY$2,0))))</f>
        <v/>
      </c>
      <c r="GG22" s="167" t="str">
        <f>IF(COUNTIF(Fériés,DATE(YEAR($B$18),MONTH($B$18),GG$1))&gt;0,"",IF(WEEKDAY(DATE(YEAR($B$18),MONTH($B$18),GG$1),2)&gt;5,"",INDEX('Semaine type'!$AF$4:$AY$49,MATCH(Novembre!$B22,'Semaine type'!$A$4:$A$49,0),MATCH(GG$2,'Semaine type'!$AF$2:$AY$2,0))))</f>
        <v/>
      </c>
      <c r="GH22" s="167">
        <f>IF(COUNTIF(Fériés,DATE(YEAR($B$18),MONTH($B$18),GH$1))&gt;0,"",IF(WEEKDAY(DATE(YEAR($B$18),MONTH($B$18),GH$1),2)&gt;5,"",INDEX('Semaine type'!$AF$4:$AY$49,MATCH(Novembre!$B22,'Semaine type'!$A$4:$A$49,0),MATCH(GH$2,'Semaine type'!$AF$2:$AY$2,0))))</f>
        <v>0.36458333333333331</v>
      </c>
      <c r="GI22" s="167">
        <f>IF(COUNTIF(Fériés,DATE(YEAR($B$18),MONTH($B$18),GI$1))&gt;0,"",IF(WEEKDAY(DATE(YEAR($B$18),MONTH($B$18),GI$1),2)&gt;5,"",INDEX('Semaine type'!$AF$4:$AY$49,MATCH(Novembre!$B22,'Semaine type'!$A$4:$A$49,0),MATCH(GI$2,'Semaine type'!$AF$2:$AY$2,0))))</f>
        <v>0.52430555555555558</v>
      </c>
      <c r="GJ22" s="167">
        <f>IF(COUNTIF(Fériés,DATE(YEAR($B$18),MONTH($B$18),GJ$1))&gt;0,"",IF(WEEKDAY(DATE(YEAR($B$18),MONTH($B$18),GJ$1),2)&gt;5,"",INDEX('Semaine type'!$AF$4:$AY$49,MATCH(Novembre!$B22,'Semaine type'!$A$4:$A$49,0),MATCH(GJ$2,'Semaine type'!$AF$2:$AY$2,0))))</f>
        <v>0.5625</v>
      </c>
      <c r="GK22" s="167">
        <f>IF(COUNTIF(Fériés,DATE(YEAR($B$18),MONTH($B$18),GK$1))&gt;0,"",IF(WEEKDAY(DATE(YEAR($B$18),MONTH($B$18),GK$1),2)&gt;5,"",INDEX('Semaine type'!$AF$4:$AY$49,MATCH(Novembre!$B22,'Semaine type'!$A$4:$A$49,0),MATCH(GK$2,'Semaine type'!$AF$2:$AY$2,0))))</f>
        <v>0.70833333333333337</v>
      </c>
      <c r="GL22" s="167">
        <f>IF(COUNTIF(Fériés,DATE(YEAR($B$18),MONTH($B$18),GL$1))&gt;0,"",IF(WEEKDAY(DATE(YEAR($B$18),MONTH($B$18),GL$1),2)&gt;5,"",INDEX('Semaine type'!$AF$4:$AY$49,MATCH(Novembre!$B22,'Semaine type'!$A$4:$A$49,0),MATCH(GL$2,'Semaine type'!$AF$2:$AY$2,0))))</f>
        <v>0.36458333333333331</v>
      </c>
      <c r="GM22" s="167">
        <f>IF(COUNTIF(Fériés,DATE(YEAR($B$18),MONTH($B$18),GM$1))&gt;0,"",IF(WEEKDAY(DATE(YEAR($B$18),MONTH($B$18),GM$1),2)&gt;5,"",INDEX('Semaine type'!$AF$4:$AY$49,MATCH(Novembre!$B22,'Semaine type'!$A$4:$A$49,0),MATCH(GM$2,'Semaine type'!$AF$2:$AY$2,0))))</f>
        <v>0.52430555555555558</v>
      </c>
      <c r="GN22" s="167">
        <f>IF(COUNTIF(Fériés,DATE(YEAR($B$18),MONTH($B$18),GN$1))&gt;0,"",IF(WEEKDAY(DATE(YEAR($B$18),MONTH($B$18),GN$1),2)&gt;5,"",INDEX('Semaine type'!$AF$4:$AY$49,MATCH(Novembre!$B22,'Semaine type'!$A$4:$A$49,0),MATCH(GN$2,'Semaine type'!$AF$2:$AY$2,0))))</f>
        <v>0.5625</v>
      </c>
      <c r="GO22" s="167">
        <f>IF(COUNTIF(Fériés,DATE(YEAR($B$18),MONTH($B$18),GO$1))&gt;0,"",IF(WEEKDAY(DATE(YEAR($B$18),MONTH($B$18),GO$1),2)&gt;5,"",INDEX('Semaine type'!$AF$4:$AY$49,MATCH(Novembre!$B22,'Semaine type'!$A$4:$A$49,0),MATCH(GO$2,'Semaine type'!$AF$2:$AY$2,0))))</f>
        <v>0.70833333333333337</v>
      </c>
      <c r="GP22" s="167" t="str">
        <f>IF(COUNTIF(Fériés,DATE(YEAR($B$18),MONTH($B$18),GP$1))&gt;0,"",IF(WEEKDAY(DATE(YEAR($B$18),MONTH($B$18),GP$1),2)&gt;5,"",INDEX('Semaine type'!$AF$4:$AY$49,MATCH(Novembre!$B22,'Semaine type'!$A$4:$A$49,0),MATCH(GP$2,'Semaine type'!$AF$2:$AY$2,0))))</f>
        <v/>
      </c>
      <c r="GQ22" s="167" t="str">
        <f>IF(COUNTIF(Fériés,DATE(YEAR($B$18),MONTH($B$18),GQ$1))&gt;0,"",IF(WEEKDAY(DATE(YEAR($B$18),MONTH($B$18),GQ$1),2)&gt;5,"",INDEX('Semaine type'!$AF$4:$AY$49,MATCH(Novembre!$B22,'Semaine type'!$A$4:$A$49,0),MATCH(GQ$2,'Semaine type'!$AF$2:$AY$2,0))))</f>
        <v/>
      </c>
      <c r="GR22" s="167" t="str">
        <f>IF(COUNTIF(Fériés,DATE(YEAR($B$18),MONTH($B$18),GR$1))&gt;0,"",IF(WEEKDAY(DATE(YEAR($B$18),MONTH($B$18),GR$1),2)&gt;5,"",INDEX('Semaine type'!$AF$4:$AY$49,MATCH(Novembre!$B22,'Semaine type'!$A$4:$A$49,0),MATCH(GR$2,'Semaine type'!$AF$2:$AY$2,0))))</f>
        <v/>
      </c>
      <c r="GS22" s="167" t="str">
        <f>IF(COUNTIF(Fériés,DATE(YEAR($B$18),MONTH($B$18),GS$1))&gt;0,"",IF(WEEKDAY(DATE(YEAR($B$18),MONTH($B$18),GS$1),2)&gt;5,"",INDEX('Semaine type'!$AF$4:$AY$49,MATCH(Novembre!$B22,'Semaine type'!$A$4:$A$49,0),MATCH(GS$2,'Semaine type'!$AF$2:$AY$2,0))))</f>
        <v/>
      </c>
      <c r="GT22" s="167">
        <f>IF(COUNTIF(Fériés,DATE(YEAR($B$18),MONTH($B$18),GT$1))&gt;0,"",IF(WEEKDAY(DATE(YEAR($B$18),MONTH($B$18),GT$1),2)&gt;5,"",INDEX('Semaine type'!$AF$4:$AY$49,MATCH(Novembre!$B22,'Semaine type'!$A$4:$A$49,0),MATCH(GT$2,'Semaine type'!$AF$2:$AY$2,0))))</f>
        <v>0.36458333333333331</v>
      </c>
      <c r="GU22" s="167">
        <f>IF(COUNTIF(Fériés,DATE(YEAR($B$18),MONTH($B$18),GU$1))&gt;0,"",IF(WEEKDAY(DATE(YEAR($B$18),MONTH($B$18),GU$1),2)&gt;5,"",INDEX('Semaine type'!$AF$4:$AY$49,MATCH(Novembre!$B22,'Semaine type'!$A$4:$A$49,0),MATCH(GU$2,'Semaine type'!$AF$2:$AY$2,0))))</f>
        <v>0.52430555555555558</v>
      </c>
      <c r="GV22" s="167">
        <f>IF(COUNTIF(Fériés,DATE(YEAR($B$18),MONTH($B$18),GV$1))&gt;0,"",IF(WEEKDAY(DATE(YEAR($B$18),MONTH($B$18),GV$1),2)&gt;5,"",INDEX('Semaine type'!$AF$4:$AY$49,MATCH(Novembre!$B22,'Semaine type'!$A$4:$A$49,0),MATCH(GV$2,'Semaine type'!$AF$2:$AY$2,0))))</f>
        <v>0.5625</v>
      </c>
      <c r="GW22" s="167">
        <f>IF(COUNTIF(Fériés,DATE(YEAR($B$18),MONTH($B$18),GW$1))&gt;0,"",IF(WEEKDAY(DATE(YEAR($B$18),MONTH($B$18),GW$1),2)&gt;5,"",INDEX('Semaine type'!$AF$4:$AY$49,MATCH(Novembre!$B22,'Semaine type'!$A$4:$A$49,0),MATCH(GW$2,'Semaine type'!$AF$2:$AY$2,0))))</f>
        <v>0.70138888888888884</v>
      </c>
      <c r="GX22" s="167">
        <f>IF(COUNTIF(Fériés,DATE(YEAR($B$18),MONTH($B$18),GX$1))&gt;0,"",IF(WEEKDAY(DATE(YEAR($B$18),MONTH($B$18),GX$1),2)&gt;5,"",INDEX('Semaine type'!$AF$4:$AY$49,MATCH(Novembre!$B22,'Semaine type'!$A$4:$A$49,0),MATCH(GX$2,'Semaine type'!$AF$2:$AY$2,0))))</f>
        <v>0.36458333333333331</v>
      </c>
      <c r="GY22" s="167">
        <f>IF(COUNTIF(Fériés,DATE(YEAR($B$18),MONTH($B$18),GY$1))&gt;0,"",IF(WEEKDAY(DATE(YEAR($B$18),MONTH($B$18),GY$1),2)&gt;5,"",INDEX('Semaine type'!$AF$4:$AY$49,MATCH(Novembre!$B22,'Semaine type'!$A$4:$A$49,0),MATCH(GY$2,'Semaine type'!$AF$2:$AY$2,0))))</f>
        <v>0.52430555555555558</v>
      </c>
      <c r="GZ22" s="167">
        <f>IF(COUNTIF(Fériés,DATE(YEAR($B$18),MONTH($B$18),GZ$1))&gt;0,"",IF(WEEKDAY(DATE(YEAR($B$18),MONTH($B$18),GZ$1),2)&gt;5,"",INDEX('Semaine type'!$AF$4:$AY$49,MATCH(Novembre!$B22,'Semaine type'!$A$4:$A$49,0),MATCH(GZ$2,'Semaine type'!$AF$2:$AY$2,0))))</f>
        <v>0</v>
      </c>
      <c r="HA22" s="167">
        <f>IF(COUNTIF(Fériés,DATE(YEAR($B$18),MONTH($B$18),HA$1))&gt;0,"",IF(WEEKDAY(DATE(YEAR($B$18),MONTH($B$18),HA$1),2)&gt;5,"",INDEX('Semaine type'!$AF$4:$AY$49,MATCH(Novembre!$B22,'Semaine type'!$A$4:$A$49,0),MATCH(HA$2,'Semaine type'!$AF$2:$AY$2,0))))</f>
        <v>0</v>
      </c>
      <c r="HB22" s="167" t="str">
        <f>IF(COUNTIF(Fériés,DATE(YEAR($B$18),MONTH($B$18),HB$1))&gt;0,"",IF(WEEKDAY(DATE(YEAR($B$18),MONTH($B$18),HB$1),2)&gt;5,"",INDEX('Semaine type'!$AF$4:$AY$49,MATCH(Novembre!$B22,'Semaine type'!$A$4:$A$49,0),MATCH(HB$2,'Semaine type'!$AF$2:$AY$2,0))))</f>
        <v/>
      </c>
      <c r="HC22" s="167" t="str">
        <f>IF(COUNTIF(Fériés,DATE(YEAR($B$18),MONTH($B$18),HC$1))&gt;0,"",IF(WEEKDAY(DATE(YEAR($B$18),MONTH($B$18),HC$1),2)&gt;5,"",INDEX('Semaine type'!$AF$4:$AY$49,MATCH(Novembre!$B22,'Semaine type'!$A$4:$A$49,0),MATCH(HC$2,'Semaine type'!$AF$2:$AY$2,0))))</f>
        <v/>
      </c>
      <c r="HD22" s="167" t="str">
        <f>IF(COUNTIF(Fériés,DATE(YEAR($B$18),MONTH($B$18),HD$1))&gt;0,"",IF(WEEKDAY(DATE(YEAR($B$18),MONTH($B$18),HD$1),2)&gt;5,"",INDEX('Semaine type'!$AF$4:$AY$49,MATCH(Novembre!$B22,'Semaine type'!$A$4:$A$49,0),MATCH(HD$2,'Semaine type'!$AF$2:$AY$2,0))))</f>
        <v/>
      </c>
      <c r="HE22" s="167" t="str">
        <f>IF(COUNTIF(Fériés,DATE(YEAR($B$18),MONTH($B$18),HE$1))&gt;0,"",IF(WEEKDAY(DATE(YEAR($B$18),MONTH($B$18),HE$1),2)&gt;5,"",INDEX('Semaine type'!$AF$4:$AY$49,MATCH(Novembre!$B22,'Semaine type'!$A$4:$A$49,0),MATCH(HE$2,'Semaine type'!$AF$2:$AY$2,0))))</f>
        <v/>
      </c>
      <c r="HF22" s="167" t="str">
        <f>IF(COUNTIF(Fériés,DATE(YEAR($B$18),MONTH($B$18),HF$1))&gt;0,"",IF(WEEKDAY(DATE(YEAR($B$18),MONTH($B$18),HF$1),2)&gt;5,"",INDEX('Semaine type'!$AF$4:$AY$49,MATCH(Novembre!$B22,'Semaine type'!$A$4:$A$49,0),MATCH(HF$2,'Semaine type'!$AF$2:$AY$2,0))))</f>
        <v/>
      </c>
      <c r="HG22" s="167" t="str">
        <f>IF(COUNTIF(Fériés,DATE(YEAR($B$18),MONTH($B$18),HG$1))&gt;0,"",IF(WEEKDAY(DATE(YEAR($B$18),MONTH($B$18),HG$1),2)&gt;5,"",INDEX('Semaine type'!$AF$4:$AY$49,MATCH(Novembre!$B22,'Semaine type'!$A$4:$A$49,0),MATCH(HG$2,'Semaine type'!$AF$2:$AY$2,0))))</f>
        <v/>
      </c>
      <c r="HH22" s="167" t="str">
        <f>IF(COUNTIF(Fériés,DATE(YEAR($B$18),MONTH($B$18),HH$1))&gt;0,"",IF(WEEKDAY(DATE(YEAR($B$18),MONTH($B$18),HH$1),2)&gt;5,"",INDEX('Semaine type'!$AF$4:$AY$49,MATCH(Novembre!$B22,'Semaine type'!$A$4:$A$49,0),MATCH(HH$2,'Semaine type'!$AF$2:$AY$2,0))))</f>
        <v/>
      </c>
      <c r="HI22" s="167" t="str">
        <f>IF(COUNTIF(Fériés,DATE(YEAR($B$18),MONTH($B$18),HI$1))&gt;0,"",IF(WEEKDAY(DATE(YEAR($B$18),MONTH($B$18),HI$1),2)&gt;5,"",INDEX('Semaine type'!$AF$4:$AY$49,MATCH(Novembre!$B22,'Semaine type'!$A$4:$A$49,0),MATCH(HI$2,'Semaine type'!$AF$2:$AY$2,0))))</f>
        <v/>
      </c>
      <c r="HJ22" s="167">
        <f>IF(COUNTIF(Fériés,DATE(YEAR($B$18),MONTH($B$18),HJ$1))&gt;0,"",IF(WEEKDAY(DATE(YEAR($B$18),MONTH($B$18),HJ$1),2)&gt;5,"",INDEX('Semaine type'!$AF$4:$AY$49,MATCH(Novembre!$B22,'Semaine type'!$A$4:$A$49,0),MATCH(HJ$2,'Semaine type'!$AF$2:$AY$2,0))))</f>
        <v>0.36458333333333331</v>
      </c>
      <c r="HK22" s="167">
        <f>IF(COUNTIF(Fériés,DATE(YEAR($B$18),MONTH($B$18),HK$1))&gt;0,"",IF(WEEKDAY(DATE(YEAR($B$18),MONTH($B$18),HK$1),2)&gt;5,"",INDEX('Semaine type'!$AF$4:$AY$49,MATCH(Novembre!$B22,'Semaine type'!$A$4:$A$49,0),MATCH(HK$2,'Semaine type'!$AF$2:$AY$2,0))))</f>
        <v>0.52430555555555558</v>
      </c>
      <c r="HL22" s="167">
        <f>IF(COUNTIF(Fériés,DATE(YEAR($B$18),MONTH($B$18),HL$1))&gt;0,"",IF(WEEKDAY(DATE(YEAR($B$18),MONTH($B$18),HL$1),2)&gt;5,"",INDEX('Semaine type'!$AF$4:$AY$49,MATCH(Novembre!$B22,'Semaine type'!$A$4:$A$49,0),MATCH(HL$2,'Semaine type'!$AF$2:$AY$2,0))))</f>
        <v>0.5625</v>
      </c>
      <c r="HM22" s="167">
        <f>IF(COUNTIF(Fériés,DATE(YEAR($B$18),MONTH($B$18),HM$1))&gt;0,"",IF(WEEKDAY(DATE(YEAR($B$18),MONTH($B$18),HM$1),2)&gt;5,"",INDEX('Semaine type'!$AF$4:$AY$49,MATCH(Novembre!$B22,'Semaine type'!$A$4:$A$49,0),MATCH(HM$2,'Semaine type'!$AF$2:$AY$2,0))))</f>
        <v>0.70833333333333337</v>
      </c>
      <c r="HN22" s="167" t="str">
        <f>IF(COUNTIF(Fériés,DATE(YEAR($B$18),MONTH($B$18),HN$1))&gt;0,"",IF(WEEKDAY(DATE(YEAR($B$18),MONTH($B$18),HN$1),2)&gt;5,"",INDEX('Semaine type'!$AF$4:$AY$49,MATCH(Novembre!$B22,'Semaine type'!$A$4:$A$49,0),MATCH(HN$2,'Semaine type'!$AF$2:$AY$2,0))))</f>
        <v/>
      </c>
      <c r="HO22" s="167" t="str">
        <f>IF(COUNTIF(Fériés,DATE(YEAR($B$18),MONTH($B$18),HO$1))&gt;0,"",IF(WEEKDAY(DATE(YEAR($B$18),MONTH($B$18),HO$1),2)&gt;5,"",INDEX('Semaine type'!$AF$4:$AY$49,MATCH(Novembre!$B22,'Semaine type'!$A$4:$A$49,0),MATCH(HO$2,'Semaine type'!$AF$2:$AY$2,0))))</f>
        <v/>
      </c>
      <c r="HP22" s="167" t="str">
        <f>IF(COUNTIF(Fériés,DATE(YEAR($B$18),MONTH($B$18),HP$1))&gt;0,"",IF(WEEKDAY(DATE(YEAR($B$18),MONTH($B$18),HP$1),2)&gt;5,"",INDEX('Semaine type'!$AF$4:$AY$49,MATCH(Novembre!$B22,'Semaine type'!$A$4:$A$49,0),MATCH(HP$2,'Semaine type'!$AF$2:$AY$2,0))))</f>
        <v/>
      </c>
      <c r="HQ22" s="167" t="str">
        <f>IF(COUNTIF(Fériés,DATE(YEAR($B$18),MONTH($B$18),HQ$1))&gt;0,"",IF(WEEKDAY(DATE(YEAR($B$18),MONTH($B$18),HQ$1),2)&gt;5,"",INDEX('Semaine type'!$AF$4:$AY$49,MATCH(Novembre!$B22,'Semaine type'!$A$4:$A$49,0),MATCH(HQ$2,'Semaine type'!$AF$2:$AY$2,0))))</f>
        <v/>
      </c>
      <c r="HR22" s="167" t="str">
        <f>IF(COUNTIF(Fériés,DATE(YEAR($B$18),MONTH($B$18),HR$1))&gt;0,"",IF(WEEKDAY(DATE(YEAR($B$18),MONTH($B$18),HR$1),2)&gt;5,"",INDEX('Semaine type'!$AF$4:$AY$49,MATCH(Novembre!$B22,'Semaine type'!$A$4:$A$49,0),MATCH(HR$2,'Semaine type'!$AF$2:$AY$2,0))))</f>
        <v/>
      </c>
      <c r="HS22" s="167" t="str">
        <f>IF(COUNTIF(Fériés,DATE(YEAR($B$18),MONTH($B$18),HS$1))&gt;0,"",IF(WEEKDAY(DATE(YEAR($B$18),MONTH($B$18),HS$1),2)&gt;5,"",INDEX('Semaine type'!$AF$4:$AY$49,MATCH(Novembre!$B22,'Semaine type'!$A$4:$A$49,0),MATCH(HS$2,'Semaine type'!$AF$2:$AY$2,0))))</f>
        <v/>
      </c>
      <c r="HT22" s="167" t="str">
        <f>IF(COUNTIF(Fériés,DATE(YEAR($B$18),MONTH($B$18),HT$1))&gt;0,"",IF(WEEKDAY(DATE(YEAR($B$18),MONTH($B$18),HT$1),2)&gt;5,"",INDEX('Semaine type'!$AF$4:$AY$49,MATCH(Novembre!$B22,'Semaine type'!$A$4:$A$49,0),MATCH(HT$2,'Semaine type'!$AF$2:$AY$2,0))))</f>
        <v/>
      </c>
      <c r="HU22" s="167" t="str">
        <f>IF(COUNTIF(Fériés,DATE(YEAR($B$18),MONTH($B$18),HU$1))&gt;0,"",IF(WEEKDAY(DATE(YEAR($B$18),MONTH($B$18),HU$1),2)&gt;5,"",INDEX('Semaine type'!$AF$4:$AY$49,MATCH(Novembre!$B22,'Semaine type'!$A$4:$A$49,0),MATCH(HU$2,'Semaine type'!$AF$2:$AY$2,0))))</f>
        <v/>
      </c>
      <c r="HV22" s="167">
        <f>IF(COUNTIF(Fériés,DATE(YEAR($B$18),MONTH($B$18),HV$1))&gt;0,"",IF(WEEKDAY(DATE(YEAR($B$18),MONTH($B$18),HV$1),2)&gt;5,"",INDEX('Semaine type'!$AF$4:$AY$49,MATCH(Novembre!$B22,'Semaine type'!$A$4:$A$49,0),MATCH(HV$2,'Semaine type'!$AF$2:$AY$2,0))))</f>
        <v>0.36458333333333331</v>
      </c>
      <c r="HW22" s="167">
        <f>IF(COUNTIF(Fériés,DATE(YEAR($B$18),MONTH($B$18),HW$1))&gt;0,"",IF(WEEKDAY(DATE(YEAR($B$18),MONTH($B$18),HW$1),2)&gt;5,"",INDEX('Semaine type'!$AF$4:$AY$49,MATCH(Novembre!$B22,'Semaine type'!$A$4:$A$49,0),MATCH(HW$2,'Semaine type'!$AF$2:$AY$2,0))))</f>
        <v>0.52430555555555558</v>
      </c>
      <c r="HX22" s="167">
        <f>IF(COUNTIF(Fériés,DATE(YEAR($B$18),MONTH($B$18),HX$1))&gt;0,"",IF(WEEKDAY(DATE(YEAR($B$18),MONTH($B$18),HX$1),2)&gt;5,"",INDEX('Semaine type'!$AF$4:$AY$49,MATCH(Novembre!$B22,'Semaine type'!$A$4:$A$49,0),MATCH(HX$2,'Semaine type'!$AF$2:$AY$2,0))))</f>
        <v>0.5625</v>
      </c>
      <c r="HY22" s="167">
        <f>IF(COUNTIF(Fériés,DATE(YEAR($B$18),MONTH($B$18),HY$1))&gt;0,"",IF(WEEKDAY(DATE(YEAR($B$18),MONTH($B$18),HY$1),2)&gt;5,"",INDEX('Semaine type'!$AF$4:$AY$49,MATCH(Novembre!$B22,'Semaine type'!$A$4:$A$49,0),MATCH(HY$2,'Semaine type'!$AF$2:$AY$2,0))))</f>
        <v>0.70138888888888884</v>
      </c>
      <c r="HZ22" s="167">
        <f>IF(COUNTIF(Fériés,DATE(YEAR($B$18),MONTH($B$18),HZ$1))&gt;0,"",IF(WEEKDAY(DATE(YEAR($B$18),MONTH($B$18),HZ$1),2)&gt;5,"",INDEX('Semaine type'!$AF$4:$AY$49,MATCH(Novembre!$B22,'Semaine type'!$A$4:$A$49,0),MATCH(HZ$2,'Semaine type'!$AF$2:$AY$2,0))))</f>
        <v>0.36458333333333331</v>
      </c>
      <c r="IA22" s="167">
        <f>IF(COUNTIF(Fériés,DATE(YEAR($B$18),MONTH($B$18),IA$1))&gt;0,"",IF(WEEKDAY(DATE(YEAR($B$18),MONTH($B$18),IA$1),2)&gt;5,"",INDEX('Semaine type'!$AF$4:$AY$49,MATCH(Novembre!$B22,'Semaine type'!$A$4:$A$49,0),MATCH(IA$2,'Semaine type'!$AF$2:$AY$2,0))))</f>
        <v>0.52430555555555558</v>
      </c>
      <c r="IB22" s="167">
        <f>IF(COUNTIF(Fériés,DATE(YEAR($B$18),MONTH($B$18),IB$1))&gt;0,"",IF(WEEKDAY(DATE(YEAR($B$18),MONTH($B$18),IB$1),2)&gt;5,"",INDEX('Semaine type'!$AF$4:$AY$49,MATCH(Novembre!$B22,'Semaine type'!$A$4:$A$49,0),MATCH(IB$2,'Semaine type'!$AF$2:$AY$2,0))))</f>
        <v>0</v>
      </c>
      <c r="IC22" s="167">
        <f>IF(COUNTIF(Fériés,DATE(YEAR($B$18),MONTH($B$18),IC$1))&gt;0,"",IF(WEEKDAY(DATE(YEAR($B$18),MONTH($B$18),IC$1),2)&gt;5,"",INDEX('Semaine type'!$AF$4:$AY$49,MATCH(Novembre!$B22,'Semaine type'!$A$4:$A$49,0),MATCH(IC$2,'Semaine type'!$AF$2:$AY$2,0))))</f>
        <v>0</v>
      </c>
      <c r="ID22" s="167" t="str">
        <f>IF(COUNTIF(Fériés,DATE(YEAR($B$18),MONTH($B$18),ID$1))&gt;0,"",IF(WEEKDAY(DATE(YEAR($B$18),MONTH($B$18),ID$1),2)&gt;5,"",INDEX('Semaine type'!$AF$4:$AY$49,MATCH(Novembre!$B22,'Semaine type'!$A$4:$A$49,0),MATCH(ID$2,'Semaine type'!$AF$2:$AY$2,0))))</f>
        <v/>
      </c>
      <c r="IE22" s="167" t="str">
        <f>IF(COUNTIF(Fériés,DATE(YEAR($B$18),MONTH($B$18),IE$1))&gt;0,"",IF(WEEKDAY(DATE(YEAR($B$18),MONTH($B$18),IE$1),2)&gt;5,"",INDEX('Semaine type'!$AF$4:$AY$49,MATCH(Novembre!$B22,'Semaine type'!$A$4:$A$49,0),MATCH(IE$2,'Semaine type'!$AF$2:$AY$2,0))))</f>
        <v/>
      </c>
      <c r="IF22" s="167" t="str">
        <f>IF(COUNTIF(Fériés,DATE(YEAR($B$18),MONTH($B$18),IF$1))&gt;0,"",IF(WEEKDAY(DATE(YEAR($B$18),MONTH($B$18),IF$1),2)&gt;5,"",INDEX('Semaine type'!$AF$4:$AY$49,MATCH(Novembre!$B22,'Semaine type'!$A$4:$A$49,0),MATCH(IF$2,'Semaine type'!$AF$2:$AY$2,0))))</f>
        <v/>
      </c>
      <c r="IG22" s="167" t="str">
        <f>IF(COUNTIF(Fériés,DATE(YEAR($B$18),MONTH($B$18),IG$1))&gt;0,"",IF(WEEKDAY(DATE(YEAR($B$18),MONTH($B$18),IG$1),2)&gt;5,"",INDEX('Semaine type'!$AF$4:$AY$49,MATCH(Novembre!$B22,'Semaine type'!$A$4:$A$49,0),MATCH(IG$2,'Semaine type'!$AF$2:$AY$2,0))))</f>
        <v/>
      </c>
      <c r="IH22" s="167" t="str">
        <f>IF(COUNTIF(Fériés,DATE(YEAR($B$18),MONTH($B$18),IH$1))&gt;0,"",IF(WEEKDAY(DATE(YEAR($B$18),MONTH($B$18),IH$1),2)&gt;5,"",INDEX('Semaine type'!$AF$4:$AY$49,MATCH(Novembre!$B22,'Semaine type'!$A$4:$A$49,0),MATCH(IH$2,'Semaine type'!$AF$2:$AY$2,0))))</f>
        <v/>
      </c>
      <c r="II22" s="167" t="str">
        <f>IF(COUNTIF(Fériés,DATE(YEAR($B$18),MONTH($B$18),II$1))&gt;0,"",IF(WEEKDAY(DATE(YEAR($B$18),MONTH($B$18),II$1),2)&gt;5,"",INDEX('Semaine type'!$AF$4:$AY$49,MATCH(Novembre!$B22,'Semaine type'!$A$4:$A$49,0),MATCH(II$2,'Semaine type'!$AF$2:$AY$2,0))))</f>
        <v/>
      </c>
      <c r="IJ22" s="167" t="str">
        <f>IF(COUNTIF(Fériés,DATE(YEAR($B$18),MONTH($B$18),IJ$1))&gt;0,"",IF(WEEKDAY(DATE(YEAR($B$18),MONTH($B$18),IJ$1),2)&gt;5,"",INDEX('Semaine type'!$AF$4:$AY$49,MATCH(Novembre!$B22,'Semaine type'!$A$4:$A$49,0),MATCH(IJ$2,'Semaine type'!$AF$2:$AY$2,0))))</f>
        <v/>
      </c>
      <c r="IK22" s="167" t="str">
        <f>IF(COUNTIF(Fériés,DATE(YEAR($B$18),MONTH($B$18),IK$1))&gt;0,"",IF(WEEKDAY(DATE(YEAR($B$18),MONTH($B$18),IK$1),2)&gt;5,"",INDEX('Semaine type'!$AF$4:$AY$49,MATCH(Novembre!$B22,'Semaine type'!$A$4:$A$49,0),MATCH(IK$2,'Semaine type'!$AF$2:$AY$2,0))))</f>
        <v/>
      </c>
      <c r="IL22" s="167">
        <f>IF(COUNTIF(Fériés,DATE(YEAR($B$18),MONTH($B$18),IL$1))&gt;0,"",IF(WEEKDAY(DATE(YEAR($B$18),MONTH($B$18),IL$1),2)&gt;5,"",INDEX('Semaine type'!$AF$4:$AY$49,MATCH(Novembre!$B22,'Semaine type'!$A$4:$A$49,0),MATCH(IL$2,'Semaine type'!$AF$2:$AY$2,0))))</f>
        <v>0.36458333333333331</v>
      </c>
      <c r="IM22" s="167">
        <f>IF(COUNTIF(Fériés,DATE(YEAR($B$18),MONTH($B$18),IM$1))&gt;0,"",IF(WEEKDAY(DATE(YEAR($B$18),MONTH($B$18),IM$1),2)&gt;5,"",INDEX('Semaine type'!$AF$4:$AY$49,MATCH(Novembre!$B22,'Semaine type'!$A$4:$A$49,0),MATCH(IM$2,'Semaine type'!$AF$2:$AY$2,0))))</f>
        <v>0.52430555555555558</v>
      </c>
      <c r="IN22" s="167">
        <f>IF(COUNTIF(Fériés,DATE(YEAR($B$18),MONTH($B$18),IN$1))&gt;0,"",IF(WEEKDAY(DATE(YEAR($B$18),MONTH($B$18),IN$1),2)&gt;5,"",INDEX('Semaine type'!$AF$4:$AY$49,MATCH(Novembre!$B22,'Semaine type'!$A$4:$A$49,0),MATCH(IN$2,'Semaine type'!$AF$2:$AY$2,0))))</f>
        <v>0.5625</v>
      </c>
      <c r="IO22" s="167">
        <f>IF(COUNTIF(Fériés,DATE(YEAR($B$18),MONTH($B$18),IO$1))&gt;0,"",IF(WEEKDAY(DATE(YEAR($B$18),MONTH($B$18),IO$1),2)&gt;5,"",INDEX('Semaine type'!$AF$4:$AY$49,MATCH(Novembre!$B22,'Semaine type'!$A$4:$A$49,0),MATCH(IO$2,'Semaine type'!$AF$2:$AY$2,0))))</f>
        <v>0.70833333333333337</v>
      </c>
      <c r="IP22" s="167">
        <f>IF(COUNTIF(Fériés,DATE(YEAR($B$18),MONTH($B$18),IP$1))&gt;0,"",IF(WEEKDAY(DATE(YEAR($B$18),MONTH($B$18),IP$1),2)&gt;5,"",INDEX('Semaine type'!$AF$4:$AY$49,MATCH(Novembre!$B22,'Semaine type'!$A$4:$A$49,0),MATCH(IP$2,'Semaine type'!$AF$2:$AY$2,0))))</f>
        <v>0.36458333333333331</v>
      </c>
      <c r="IQ22" s="167">
        <f>IF(COUNTIF(Fériés,DATE(YEAR($B$18),MONTH($B$18),IQ$1))&gt;0,"",IF(WEEKDAY(DATE(YEAR($B$18),MONTH($B$18),IQ$1),2)&gt;5,"",INDEX('Semaine type'!$AF$4:$AY$49,MATCH(Novembre!$B22,'Semaine type'!$A$4:$A$49,0),MATCH(IQ$2,'Semaine type'!$AF$2:$AY$2,0))))</f>
        <v>0.52430555555555558</v>
      </c>
      <c r="IR22" s="167">
        <f>IF(COUNTIF(Fériés,DATE(YEAR($B$18),MONTH($B$18),IR$1))&gt;0,"",IF(WEEKDAY(DATE(YEAR($B$18),MONTH($B$18),IR$1),2)&gt;5,"",INDEX('Semaine type'!$AF$4:$AY$49,MATCH(Novembre!$B22,'Semaine type'!$A$4:$A$49,0),MATCH(IR$2,'Semaine type'!$AF$2:$AY$2,0))))</f>
        <v>0.5625</v>
      </c>
      <c r="IS22" s="167">
        <f>IF(COUNTIF(Fériés,DATE(YEAR($B$18),MONTH($B$18),IS$1))&gt;0,"",IF(WEEKDAY(DATE(YEAR($B$18),MONTH($B$18),IS$1),2)&gt;5,"",INDEX('Semaine type'!$AF$4:$AY$49,MATCH(Novembre!$B22,'Semaine type'!$A$4:$A$49,0),MATCH(IS$2,'Semaine type'!$AF$2:$AY$2,0))))</f>
        <v>0.70833333333333337</v>
      </c>
      <c r="IT22" s="167" t="str">
        <f>IF(COUNTIF(Fériés,DATE(YEAR($B$18),MONTH($B$18),IT$1))&gt;0,"",IF(WEEKDAY(DATE(YEAR($B$18),MONTH($B$18),IT$1),2)&gt;5,"",INDEX('Semaine type'!$AF$4:$AY$49,MATCH(Novembre!$B22,'Semaine type'!$A$4:$A$49,0),MATCH(IT$2,'Semaine type'!$AF$2:$AY$2,0))))</f>
        <v/>
      </c>
      <c r="IU22" s="167" t="str">
        <f>IF(COUNTIF(Fériés,DATE(YEAR($B$18),MONTH($B$18),IU$1))&gt;0,"",IF(WEEKDAY(DATE(YEAR($B$18),MONTH($B$18),IU$1),2)&gt;5,"",INDEX('Semaine type'!$AF$4:$AY$49,MATCH(Novembre!$B22,'Semaine type'!$A$4:$A$49,0),MATCH(IU$2,'Semaine type'!$AF$2:$AY$2,0))))</f>
        <v/>
      </c>
      <c r="IV22" s="167" t="str">
        <f>IF(COUNTIF(Fériés,DATE(YEAR($B$18),MONTH($B$18),IV$1))&gt;0,"",IF(WEEKDAY(DATE(YEAR($B$18),MONTH($B$18),IV$1),2)&gt;5,"",INDEX('Semaine type'!$AF$4:$AY$49,MATCH(Novembre!$B22,'Semaine type'!$A$4:$A$49,0),MATCH(IV$2,'Semaine type'!$AF$2:$AY$2,0))))</f>
        <v/>
      </c>
      <c r="IW22" s="167" t="str">
        <f>IF(COUNTIF(Fériés,DATE(YEAR($B$18),MONTH($B$18),IW$1))&gt;0,"",IF(WEEKDAY(DATE(YEAR($B$18),MONTH($B$18),IW$1),2)&gt;5,"",INDEX('Semaine type'!$AF$4:$AY$49,MATCH(Novembre!$B22,'Semaine type'!$A$4:$A$49,0),MATCH(IW$2,'Semaine type'!$AF$2:$AY$2,0))))</f>
        <v/>
      </c>
      <c r="IX22" s="167">
        <f>IF(COUNTIF(Fériés,DATE(YEAR($B$18),MONTH($B$18),IX$1))&gt;0,"",IF(WEEKDAY(DATE(YEAR($B$18),MONTH($B$18),IX$1),2)&gt;5,"",INDEX('Semaine type'!$AF$4:$AY$49,MATCH(Novembre!$B22,'Semaine type'!$A$4:$A$49,0),MATCH(IX$2,'Semaine type'!$AF$2:$AY$2,0))))</f>
        <v>0.36458333333333331</v>
      </c>
      <c r="IY22" s="167">
        <f>IF(COUNTIF(Fériés,DATE(YEAR($B$18),MONTH($B$18),IY$1))&gt;0,"",IF(WEEKDAY(DATE(YEAR($B$18),MONTH($B$18),IY$1),2)&gt;5,"",INDEX('Semaine type'!$AF$4:$AY$49,MATCH(Novembre!$B22,'Semaine type'!$A$4:$A$49,0),MATCH(IY$2,'Semaine type'!$AF$2:$AY$2,0))))</f>
        <v>0.52430555555555558</v>
      </c>
      <c r="IZ22" s="167">
        <f>IF(COUNTIF(Fériés,DATE(YEAR($B$18),MONTH($B$18),IZ$1))&gt;0,"",IF(WEEKDAY(DATE(YEAR($B$18),MONTH($B$18),IZ$1),2)&gt;5,"",INDEX('Semaine type'!$AF$4:$AY$49,MATCH(Novembre!$B22,'Semaine type'!$A$4:$A$49,0),MATCH(IZ$2,'Semaine type'!$AF$2:$AY$2,0))))</f>
        <v>0.5625</v>
      </c>
      <c r="JA22" s="167">
        <f>IF(COUNTIF(Fériés,DATE(YEAR($B$18),MONTH($B$18),JA$1))&gt;0,"",IF(WEEKDAY(DATE(YEAR($B$18),MONTH($B$18),JA$1),2)&gt;5,"",INDEX('Semaine type'!$AF$4:$AY$49,MATCH(Novembre!$B22,'Semaine type'!$A$4:$A$49,0),MATCH(JA$2,'Semaine type'!$AF$2:$AY$2,0))))</f>
        <v>0.70138888888888884</v>
      </c>
      <c r="JB22" s="167">
        <f>IF(COUNTIF(Fériés,DATE(YEAR($B$18),MONTH($B$18),JB$1))&gt;0,"",IF(WEEKDAY(DATE(YEAR($B$18),MONTH($B$18),JB$1),2)&gt;5,"",INDEX('Semaine type'!$AF$4:$AY$49,MATCH(Novembre!$B22,'Semaine type'!$A$4:$A$49,0),MATCH(JB$2,'Semaine type'!$AF$2:$AY$2,0))))</f>
        <v>0.36458333333333331</v>
      </c>
      <c r="JC22" s="167">
        <f>IF(COUNTIF(Fériés,DATE(YEAR($B$18),MONTH($B$18),JC$1))&gt;0,"",IF(WEEKDAY(DATE(YEAR($B$18),MONTH($B$18),JC$1),2)&gt;5,"",INDEX('Semaine type'!$AF$4:$AY$49,MATCH(Novembre!$B22,'Semaine type'!$A$4:$A$49,0),MATCH(JC$2,'Semaine type'!$AF$2:$AY$2,0))))</f>
        <v>0.52430555555555558</v>
      </c>
      <c r="JD22" s="167">
        <f>IF(COUNTIF(Fériés,DATE(YEAR($B$18),MONTH($B$18),JD$1))&gt;0,"",IF(WEEKDAY(DATE(YEAR($B$18),MONTH($B$18),JD$1),2)&gt;5,"",INDEX('Semaine type'!$AF$4:$AY$49,MATCH(Novembre!$B22,'Semaine type'!$A$4:$A$49,0),MATCH(JD$2,'Semaine type'!$AF$2:$AY$2,0))))</f>
        <v>0</v>
      </c>
      <c r="JE22" s="167">
        <f>IF(COUNTIF(Fériés,DATE(YEAR($B$18),MONTH($B$18),JE$1))&gt;0,"",IF(WEEKDAY(DATE(YEAR($B$18),MONTH($B$18),JE$1),2)&gt;5,"",INDEX('Semaine type'!$AF$4:$AY$49,MATCH(Novembre!$B22,'Semaine type'!$A$4:$A$49,0),MATCH(JE$2,'Semaine type'!$AF$2:$AY$2,0))))</f>
        <v>0</v>
      </c>
      <c r="JF22" s="167" t="str">
        <f>IF(COUNTIF(Fériés,DATE(YEAR($B$18),MONTH($B$18),JF$1))&gt;0,"",IF(WEEKDAY(DATE(YEAR($B$18),MONTH($B$18),JF$1),2)&gt;5,"",INDEX('Semaine type'!$AF$4:$AY$49,MATCH(Novembre!$B22,'Semaine type'!$A$4:$A$49,0),MATCH(JF$2,'Semaine type'!$AF$2:$AY$2,0))))</f>
        <v/>
      </c>
      <c r="JG22" s="167" t="str">
        <f>IF(COUNTIF(Fériés,DATE(YEAR($B$18),MONTH($B$18),JG$1))&gt;0,"",IF(WEEKDAY(DATE(YEAR($B$18),MONTH($B$18),JG$1),2)&gt;5,"",INDEX('Semaine type'!$AF$4:$AY$49,MATCH(Novembre!$B22,'Semaine type'!$A$4:$A$49,0),MATCH(JG$2,'Semaine type'!$AF$2:$AY$2,0))))</f>
        <v/>
      </c>
      <c r="JH22" s="167" t="str">
        <f>IF(COUNTIF(Fériés,DATE(YEAR($B$18),MONTH($B$18),JH$1))&gt;0,"",IF(WEEKDAY(DATE(YEAR($B$18),MONTH($B$18),JH$1),2)&gt;5,"",INDEX('Semaine type'!$AF$4:$AY$49,MATCH(Novembre!$B22,'Semaine type'!$A$4:$A$49,0),MATCH(JH$2,'Semaine type'!$AF$2:$AY$2,0))))</f>
        <v/>
      </c>
      <c r="JI22" s="167" t="str">
        <f>IF(COUNTIF(Fériés,DATE(YEAR($B$18),MONTH($B$18),JI$1))&gt;0,"",IF(WEEKDAY(DATE(YEAR($B$18),MONTH($B$18),JI$1),2)&gt;5,"",INDEX('Semaine type'!$AF$4:$AY$49,MATCH(Novembre!$B22,'Semaine type'!$A$4:$A$49,0),MATCH(JI$2,'Semaine type'!$AF$2:$AY$2,0))))</f>
        <v/>
      </c>
      <c r="JJ22" s="167" t="str">
        <f>IF(COUNTIF(Fériés,DATE(YEAR($B$18),MONTH($B$18),JJ$1))&gt;0,"",IF(WEEKDAY(DATE(YEAR($B$18),MONTH($B$18),JJ$1),2)&gt;5,"",INDEX('Semaine type'!$AF$4:$AY$49,MATCH(Novembre!$B22,'Semaine type'!$A$4:$A$49,0),MATCH(JJ$2,'Semaine type'!$AF$2:$AY$2,0))))</f>
        <v/>
      </c>
      <c r="JK22" s="167" t="str">
        <f>IF(COUNTIF(Fériés,DATE(YEAR($B$18),MONTH($B$18),JK$1))&gt;0,"",IF(WEEKDAY(DATE(YEAR($B$18),MONTH($B$18),JK$1),2)&gt;5,"",INDEX('Semaine type'!$AF$4:$AY$49,MATCH(Novembre!$B22,'Semaine type'!$A$4:$A$49,0),MATCH(JK$2,'Semaine type'!$AF$2:$AY$2,0))))</f>
        <v/>
      </c>
      <c r="JL22" s="167" t="str">
        <f>IF(COUNTIF(Fériés,DATE(YEAR($B$18),MONTH($B$18),JL$1))&gt;0,"",IF(WEEKDAY(DATE(YEAR($B$18),MONTH($B$18),JL$1),2)&gt;5,"",INDEX('Semaine type'!$AF$4:$AY$49,MATCH(Novembre!$B22,'Semaine type'!$A$4:$A$49,0),MATCH(JL$2,'Semaine type'!$AF$2:$AY$2,0))))</f>
        <v/>
      </c>
      <c r="JM22" s="167" t="str">
        <f>IF(COUNTIF(Fériés,DATE(YEAR($B$18),MONTH($B$18),JM$1))&gt;0,"",IF(WEEKDAY(DATE(YEAR($B$18),MONTH($B$18),JM$1),2)&gt;5,"",INDEX('Semaine type'!$AF$4:$AY$49,MATCH(Novembre!$B22,'Semaine type'!$A$4:$A$49,0),MATCH(JM$2,'Semaine type'!$AF$2:$AY$2,0))))</f>
        <v/>
      </c>
      <c r="JN22" s="167">
        <f>IF(COUNTIF(Fériés,DATE(YEAR($B$18),MONTH($B$18),JN$1))&gt;0,"",IF(WEEKDAY(DATE(YEAR($B$18),MONTH($B$18),JN$1),2)&gt;5,"",INDEX('Semaine type'!$AF$4:$AY$49,MATCH(Novembre!$B22,'Semaine type'!$A$4:$A$49,0),MATCH(JN$2,'Semaine type'!$AF$2:$AY$2,0))))</f>
        <v>0.36458333333333331</v>
      </c>
      <c r="JO22" s="167">
        <f>IF(COUNTIF(Fériés,DATE(YEAR($B$18),MONTH($B$18),JO$1))&gt;0,"",IF(WEEKDAY(DATE(YEAR($B$18),MONTH($B$18),JO$1),2)&gt;5,"",INDEX('Semaine type'!$AF$4:$AY$49,MATCH(Novembre!$B22,'Semaine type'!$A$4:$A$49,0),MATCH(JO$2,'Semaine type'!$AF$2:$AY$2,0))))</f>
        <v>0.52430555555555558</v>
      </c>
      <c r="JP22" s="167">
        <f>IF(COUNTIF(Fériés,DATE(YEAR($B$18),MONTH($B$18),JP$1))&gt;0,"",IF(WEEKDAY(DATE(YEAR($B$18),MONTH($B$18),JP$1),2)&gt;5,"",INDEX('Semaine type'!$AF$4:$AY$49,MATCH(Novembre!$B22,'Semaine type'!$A$4:$A$49,0),MATCH(JP$2,'Semaine type'!$AF$2:$AY$2,0))))</f>
        <v>0.5625</v>
      </c>
      <c r="JQ22" s="167">
        <f>IF(COUNTIF(Fériés,DATE(YEAR($B$18),MONTH($B$18),JQ$1))&gt;0,"",IF(WEEKDAY(DATE(YEAR($B$18),MONTH($B$18),JQ$1),2)&gt;5,"",INDEX('Semaine type'!$AF$4:$AY$49,MATCH(Novembre!$B22,'Semaine type'!$A$4:$A$49,0),MATCH(JQ$2,'Semaine type'!$AF$2:$AY$2,0))))</f>
        <v>0.70833333333333337</v>
      </c>
      <c r="JR22" s="167">
        <f>IF(COUNTIF(Fériés,DATE(YEAR($B$18),MONTH($B$18),JR$1))&gt;0,"",IF(WEEKDAY(DATE(YEAR($B$18),MONTH($B$18),JR$1),2)&gt;5,"",INDEX('Semaine type'!$AF$4:$AY$49,MATCH(Novembre!$B22,'Semaine type'!$A$4:$A$49,0),MATCH(JR$2,'Semaine type'!$AF$2:$AY$2,0))))</f>
        <v>0.36458333333333331</v>
      </c>
      <c r="JS22" s="167">
        <f>IF(COUNTIF(Fériés,DATE(YEAR($B$18),MONTH($B$18),JS$1))&gt;0,"",IF(WEEKDAY(DATE(YEAR($B$18),MONTH($B$18),JS$1),2)&gt;5,"",INDEX('Semaine type'!$AF$4:$AY$49,MATCH(Novembre!$B22,'Semaine type'!$A$4:$A$49,0),MATCH(JS$2,'Semaine type'!$AF$2:$AY$2,0))))</f>
        <v>0.52430555555555558</v>
      </c>
      <c r="JT22" s="167">
        <f>IF(COUNTIF(Fériés,DATE(YEAR($B$18),MONTH($B$18),JT$1))&gt;0,"",IF(WEEKDAY(DATE(YEAR($B$18),MONTH($B$18),JT$1),2)&gt;5,"",INDEX('Semaine type'!$AF$4:$AY$49,MATCH(Novembre!$B22,'Semaine type'!$A$4:$A$49,0),MATCH(JT$2,'Semaine type'!$AF$2:$AY$2,0))))</f>
        <v>0.5625</v>
      </c>
      <c r="JU22" s="167">
        <f>IF(COUNTIF(Fériés,DATE(YEAR($B$18),MONTH($B$18),JU$1))&gt;0,"",IF(WEEKDAY(DATE(YEAR($B$18),MONTH($B$18),JU$1),2)&gt;5,"",INDEX('Semaine type'!$AF$4:$AY$49,MATCH(Novembre!$B22,'Semaine type'!$A$4:$A$49,0),MATCH(JU$2,'Semaine type'!$AF$2:$AY$2,0))))</f>
        <v>0.70833333333333337</v>
      </c>
      <c r="JV22" s="167" t="str">
        <f>IF(COUNTIF(Fériés,DATE(YEAR($B$18),MONTH($B$18),JV$1))&gt;0,"",IF(WEEKDAY(DATE(YEAR($B$18),MONTH($B$18),JV$1),2)&gt;5,"",INDEX('Semaine type'!$AF$4:$AY$49,MATCH(Novembre!$B22,'Semaine type'!$A$4:$A$49,0),MATCH(JV$2,'Semaine type'!$AF$2:$AY$2,0))))</f>
        <v/>
      </c>
      <c r="JW22" s="167" t="str">
        <f>IF(COUNTIF(Fériés,DATE(YEAR($B$18),MONTH($B$18),JW$1))&gt;0,"",IF(WEEKDAY(DATE(YEAR($B$18),MONTH($B$18),JW$1),2)&gt;5,"",INDEX('Semaine type'!$AF$4:$AY$49,MATCH(Novembre!$B22,'Semaine type'!$A$4:$A$49,0),MATCH(JW$2,'Semaine type'!$AF$2:$AY$2,0))))</f>
        <v/>
      </c>
      <c r="JX22" s="167" t="str">
        <f>IF(COUNTIF(Fériés,DATE(YEAR($B$18),MONTH($B$18),JX$1))&gt;0,"",IF(WEEKDAY(DATE(YEAR($B$18),MONTH($B$18),JX$1),2)&gt;5,"",INDEX('Semaine type'!$AF$4:$AY$49,MATCH(Novembre!$B22,'Semaine type'!$A$4:$A$49,0),MATCH(JX$2,'Semaine type'!$AF$2:$AY$2,0))))</f>
        <v/>
      </c>
      <c r="JY22" s="167" t="str">
        <f>IF(COUNTIF(Fériés,DATE(YEAR($B$18),MONTH($B$18),JY$1))&gt;0,"",IF(WEEKDAY(DATE(YEAR($B$18),MONTH($B$18),JY$1),2)&gt;5,"",INDEX('Semaine type'!$AF$4:$AY$49,MATCH(Novembre!$B22,'Semaine type'!$A$4:$A$49,0),MATCH(JY$2,'Semaine type'!$AF$2:$AY$2,0))))</f>
        <v/>
      </c>
      <c r="JZ22" s="167">
        <f>IF(COUNTIF(Fériés,DATE(YEAR($B$18),MONTH($B$18),JZ$1))&gt;0,"",IF(WEEKDAY(DATE(YEAR($B$18),MONTH($B$18),JZ$1),2)&gt;5,"",INDEX('Semaine type'!$AF$4:$AY$49,MATCH(Novembre!$B22,'Semaine type'!$A$4:$A$49,0),MATCH(JZ$2,'Semaine type'!$AF$2:$AY$2,0))))</f>
        <v>0.36458333333333331</v>
      </c>
      <c r="KA22" s="167">
        <f>IF(COUNTIF(Fériés,DATE(YEAR($B$18),MONTH($B$18),KA$1))&gt;0,"",IF(WEEKDAY(DATE(YEAR($B$18),MONTH($B$18),KA$1),2)&gt;5,"",INDEX('Semaine type'!$AF$4:$AY$49,MATCH(Novembre!$B22,'Semaine type'!$A$4:$A$49,0),MATCH(KA$2,'Semaine type'!$AF$2:$AY$2,0))))</f>
        <v>0.52430555555555558</v>
      </c>
      <c r="KB22" s="167">
        <f>IF(COUNTIF(Fériés,DATE(YEAR($B$18),MONTH($B$18),KB$1))&gt;0,"",IF(WEEKDAY(DATE(YEAR($B$18),MONTH($B$18),KB$1),2)&gt;5,"",INDEX('Semaine type'!$AF$4:$AY$49,MATCH(Novembre!$B22,'Semaine type'!$A$4:$A$49,0),MATCH(KB$2,'Semaine type'!$AF$2:$AY$2,0))))</f>
        <v>0.5625</v>
      </c>
      <c r="KC22" s="167">
        <f>IF(COUNTIF(Fériés,DATE(YEAR($B$18),MONTH($B$18),KC$1))&gt;0,"",IF(WEEKDAY(DATE(YEAR($B$18),MONTH($B$18),KC$1),2)&gt;5,"",INDEX('Semaine type'!$AF$4:$AY$49,MATCH(Novembre!$B22,'Semaine type'!$A$4:$A$49,0),MATCH(KC$2,'Semaine type'!$AF$2:$AY$2,0))))</f>
        <v>0.70138888888888884</v>
      </c>
      <c r="KD22" s="167">
        <f>IF(COUNTIF(Fériés,DATE(YEAR($B$18),MONTH($B$18),KD$1))&gt;0,"",IF(WEEKDAY(DATE(YEAR($B$18),MONTH($B$18),KD$1),2)&gt;5,"",INDEX('Semaine type'!$AF$4:$AY$49,MATCH(Novembre!$B22,'Semaine type'!$A$4:$A$49,0),MATCH(KD$2,'Semaine type'!$AF$2:$AY$2,0))))</f>
        <v>0.36458333333333331</v>
      </c>
      <c r="KE22" s="167">
        <f>IF(COUNTIF(Fériés,DATE(YEAR($B$18),MONTH($B$18),KE$1))&gt;0,"",IF(WEEKDAY(DATE(YEAR($B$18),MONTH($B$18),KE$1),2)&gt;5,"",INDEX('Semaine type'!$AF$4:$AY$49,MATCH(Novembre!$B22,'Semaine type'!$A$4:$A$49,0),MATCH(KE$2,'Semaine type'!$AF$2:$AY$2,0))))</f>
        <v>0.52430555555555558</v>
      </c>
      <c r="KF22" s="167">
        <f>IF(COUNTIF(Fériés,DATE(YEAR($B$18),MONTH($B$18),KF$1))&gt;0,"",IF(WEEKDAY(DATE(YEAR($B$18),MONTH($B$18),KF$1),2)&gt;5,"",INDEX('Semaine type'!$AF$4:$AY$49,MATCH(Novembre!$B22,'Semaine type'!$A$4:$A$49,0),MATCH(KF$2,'Semaine type'!$AF$2:$AY$2,0))))</f>
        <v>0</v>
      </c>
      <c r="KG22" s="167">
        <f>IF(COUNTIF(Fériés,DATE(YEAR($B$18),MONTH($B$18),KG$1))&gt;0,"",IF(WEEKDAY(DATE(YEAR($B$18),MONTH($B$18),KG$1),2)&gt;5,"",INDEX('Semaine type'!$AF$4:$AY$49,MATCH(Novembre!$B22,'Semaine type'!$A$4:$A$49,0),MATCH(KG$2,'Semaine type'!$AF$2:$AY$2,0))))</f>
        <v>0</v>
      </c>
      <c r="KH22" s="167" t="str">
        <f>IF(COUNTIF(Fériés,DATE(YEAR($B$18),MONTH($B$18),KH$1))&gt;0,"",IF(WEEKDAY(DATE(YEAR($B$18),MONTH($B$18),KH$1),2)&gt;5,"",INDEX('Semaine type'!$AF$4:$AY$49,MATCH(Novembre!$B22,'Semaine type'!$A$4:$A$49,0),MATCH(KH$2,'Semaine type'!$AF$2:$AY$2,0))))</f>
        <v/>
      </c>
      <c r="KI22" s="167" t="str">
        <f>IF(COUNTIF(Fériés,DATE(YEAR($B$18),MONTH($B$18),KI$1))&gt;0,"",IF(WEEKDAY(DATE(YEAR($B$18),MONTH($B$18),KI$1),2)&gt;5,"",INDEX('Semaine type'!$AF$4:$AY$49,MATCH(Novembre!$B22,'Semaine type'!$A$4:$A$49,0),MATCH(KI$2,'Semaine type'!$AF$2:$AY$2,0))))</f>
        <v/>
      </c>
      <c r="KJ22" s="167" t="str">
        <f>IF(COUNTIF(Fériés,DATE(YEAR($B$18),MONTH($B$18),KJ$1))&gt;0,"",IF(WEEKDAY(DATE(YEAR($B$18),MONTH($B$18),KJ$1),2)&gt;5,"",INDEX('Semaine type'!$AF$4:$AY$49,MATCH(Novembre!$B22,'Semaine type'!$A$4:$A$49,0),MATCH(KJ$2,'Semaine type'!$AF$2:$AY$2,0))))</f>
        <v/>
      </c>
      <c r="KK22" s="167" t="str">
        <f>IF(COUNTIF(Fériés,DATE(YEAR($B$18),MONTH($B$18),KK$1))&gt;0,"",IF(WEEKDAY(DATE(YEAR($B$18),MONTH($B$18),KK$1),2)&gt;5,"",INDEX('Semaine type'!$AF$4:$AY$49,MATCH(Novembre!$B22,'Semaine type'!$A$4:$A$49,0),MATCH(KK$2,'Semaine type'!$AF$2:$AY$2,0))))</f>
        <v/>
      </c>
      <c r="KL22" s="167" t="str">
        <f>IF(COUNTIF(Fériés,DATE(YEAR($B$18),MONTH($B$18),KL$1))&gt;0,"",IF(WEEKDAY(DATE(YEAR($B$18),MONTH($B$18),KL$1),2)&gt;5,"",INDEX('Semaine type'!$AF$4:$AY$49,MATCH(Novembre!$B22,'Semaine type'!$A$4:$A$49,0),MATCH(KL$2,'Semaine type'!$AF$2:$AY$2,0))))</f>
        <v/>
      </c>
      <c r="KM22" s="167" t="str">
        <f>IF(COUNTIF(Fériés,DATE(YEAR($B$18),MONTH($B$18),KM$1))&gt;0,"",IF(WEEKDAY(DATE(YEAR($B$18),MONTH($B$18),KM$1),2)&gt;5,"",INDEX('Semaine type'!$AF$4:$AY$49,MATCH(Novembre!$B22,'Semaine type'!$A$4:$A$49,0),MATCH(KM$2,'Semaine type'!$AF$2:$AY$2,0))))</f>
        <v/>
      </c>
      <c r="KN22" s="167" t="str">
        <f>IF(COUNTIF(Fériés,DATE(YEAR($B$18),MONTH($B$18),KN$1))&gt;0,"",IF(WEEKDAY(DATE(YEAR($B$18),MONTH($B$18),KN$1),2)&gt;5,"",INDEX('Semaine type'!$AF$4:$AY$49,MATCH(Novembre!$B22,'Semaine type'!$A$4:$A$49,0),MATCH(KN$2,'Semaine type'!$AF$2:$AY$2,0))))</f>
        <v/>
      </c>
      <c r="KO22" s="167" t="str">
        <f>IF(COUNTIF(Fériés,DATE(YEAR($B$18),MONTH($B$18),KO$1))&gt;0,"",IF(WEEKDAY(DATE(YEAR($B$18),MONTH($B$18),KO$1),2)&gt;5,"",INDEX('Semaine type'!$AF$4:$AY$49,MATCH(Novembre!$B22,'Semaine type'!$A$4:$A$49,0),MATCH(KO$2,'Semaine type'!$AF$2:$AY$2,0))))</f>
        <v/>
      </c>
      <c r="KP22" s="167">
        <f>IF(COUNTIF(Fériés,DATE(YEAR($B$18),MONTH($B$18),KP$1))&gt;0,"",IF(WEEKDAY(DATE(YEAR($B$18),MONTH($B$18),KP$1),2)&gt;5,"",INDEX('Semaine type'!$AF$4:$AY$49,MATCH(Novembre!$B22,'Semaine type'!$A$4:$A$49,0),MATCH(KP$2,'Semaine type'!$AF$2:$AY$2,0))))</f>
        <v>0.36458333333333331</v>
      </c>
      <c r="KQ22" s="167">
        <f>IF(COUNTIF(Fériés,DATE(YEAR($B$18),MONTH($B$18),KQ$1))&gt;0,"",IF(WEEKDAY(DATE(YEAR($B$18),MONTH($B$18),KQ$1),2)&gt;5,"",INDEX('Semaine type'!$AF$4:$AY$49,MATCH(Novembre!$B22,'Semaine type'!$A$4:$A$49,0),MATCH(KQ$2,'Semaine type'!$AF$2:$AY$2,0))))</f>
        <v>0.52430555555555558</v>
      </c>
      <c r="KR22" s="167">
        <f>IF(COUNTIF(Fériés,DATE(YEAR($B$18),MONTH($B$18),KR$1))&gt;0,"",IF(WEEKDAY(DATE(YEAR($B$18),MONTH($B$18),KR$1),2)&gt;5,"",INDEX('Semaine type'!$AF$4:$AY$49,MATCH(Novembre!$B22,'Semaine type'!$A$4:$A$49,0),MATCH(KR$2,'Semaine type'!$AF$2:$AY$2,0))))</f>
        <v>0.5625</v>
      </c>
      <c r="KS22" s="167">
        <f>IF(COUNTIF(Fériés,DATE(YEAR($B$18),MONTH($B$18),KS$1))&gt;0,"",IF(WEEKDAY(DATE(YEAR($B$18),MONTH($B$18),KS$1),2)&gt;5,"",INDEX('Semaine type'!$AF$4:$AY$49,MATCH(Novembre!$B22,'Semaine type'!$A$4:$A$49,0),MATCH(KS$2,'Semaine type'!$AF$2:$AY$2,0))))</f>
        <v>0.70833333333333337</v>
      </c>
    </row>
    <row r="23" spans="1:305" ht="12" customHeight="1" x14ac:dyDescent="0.2">
      <c r="A23" s="183"/>
      <c r="B23" s="52" t="s">
        <v>139</v>
      </c>
      <c r="C23" s="53" t="str">
        <f>'Semaine type'!L8</f>
        <v>EL PA</v>
      </c>
      <c r="D23" s="60"/>
      <c r="E23" s="60"/>
      <c r="F23" s="60"/>
      <c r="G23" s="60"/>
      <c r="H23" s="60" t="s">
        <v>32</v>
      </c>
      <c r="I23" s="60"/>
      <c r="J23" s="60" t="s">
        <v>34</v>
      </c>
      <c r="K23" s="60"/>
      <c r="L23" s="134" t="s">
        <v>118</v>
      </c>
      <c r="M23" s="60" t="s">
        <v>35</v>
      </c>
      <c r="N23" s="134" t="s">
        <v>118</v>
      </c>
      <c r="O23" s="60" t="s">
        <v>35</v>
      </c>
      <c r="P23" s="60" t="s">
        <v>32</v>
      </c>
      <c r="Q23" s="60"/>
      <c r="R23" s="60"/>
      <c r="S23" s="60"/>
      <c r="T23" s="61"/>
      <c r="U23" s="60"/>
      <c r="V23" s="61" t="s">
        <v>32</v>
      </c>
      <c r="W23" s="61"/>
      <c r="X23" s="60"/>
      <c r="Y23" s="60"/>
      <c r="Z23" s="134" t="s">
        <v>118</v>
      </c>
      <c r="AA23" s="60" t="s">
        <v>35</v>
      </c>
      <c r="AB23" s="134" t="s">
        <v>118</v>
      </c>
      <c r="AC23" s="60" t="s">
        <v>35</v>
      </c>
      <c r="AD23" s="60" t="s">
        <v>32</v>
      </c>
      <c r="AE23" s="60"/>
      <c r="AF23" s="60"/>
      <c r="AG23" s="60"/>
      <c r="AH23" s="60"/>
      <c r="AI23" s="60"/>
      <c r="AJ23" s="60" t="s">
        <v>32</v>
      </c>
      <c r="AK23" s="60"/>
      <c r="AL23" s="60" t="s">
        <v>34</v>
      </c>
      <c r="AM23" s="60"/>
      <c r="AN23" s="134" t="s">
        <v>118</v>
      </c>
      <c r="AO23" s="60" t="s">
        <v>35</v>
      </c>
      <c r="AP23" s="134" t="s">
        <v>118</v>
      </c>
      <c r="AQ23" s="60" t="s">
        <v>35</v>
      </c>
      <c r="AR23" s="60" t="s">
        <v>15</v>
      </c>
      <c r="AS23" s="60" t="s">
        <v>15</v>
      </c>
      <c r="AT23" s="60" t="s">
        <v>15</v>
      </c>
      <c r="AU23" s="60" t="s">
        <v>15</v>
      </c>
      <c r="AV23" s="60"/>
      <c r="AW23" s="60"/>
      <c r="AX23" s="60" t="s">
        <v>32</v>
      </c>
      <c r="AY23" s="60"/>
      <c r="AZ23" s="60" t="s">
        <v>34</v>
      </c>
      <c r="BA23" s="134"/>
      <c r="BB23" s="134" t="s">
        <v>118</v>
      </c>
      <c r="BC23" s="60" t="s">
        <v>35</v>
      </c>
      <c r="BD23" s="134" t="s">
        <v>118</v>
      </c>
      <c r="BE23" s="60" t="s">
        <v>35</v>
      </c>
      <c r="BF23" s="60" t="s">
        <v>32</v>
      </c>
      <c r="BG23" s="60"/>
      <c r="BH23" s="60"/>
      <c r="BI23" s="61"/>
      <c r="BJ23" s="61"/>
      <c r="BK23" s="60"/>
      <c r="BL23" s="56" cm="1">
        <f t="array" ref="BL23">SUMPRODUCT(--(RIGHT(D23:BK23,1)="."))</f>
        <v>18</v>
      </c>
      <c r="BM23" s="57"/>
      <c r="BN23" s="62"/>
      <c r="BO23" s="62"/>
      <c r="BP23" s="63"/>
      <c r="BQ23" s="82">
        <f t="shared" si="69"/>
        <v>0</v>
      </c>
      <c r="BR23" s="82">
        <f t="shared" si="69"/>
        <v>0</v>
      </c>
      <c r="BS23" s="82">
        <f t="shared" si="69"/>
        <v>0</v>
      </c>
      <c r="BT23" s="82">
        <f t="shared" si="69"/>
        <v>2</v>
      </c>
      <c r="BU23" s="82">
        <f t="shared" si="69"/>
        <v>0</v>
      </c>
      <c r="BV23" s="82">
        <f t="shared" si="69"/>
        <v>0</v>
      </c>
      <c r="BW23" s="82">
        <f t="shared" si="69"/>
        <v>0</v>
      </c>
      <c r="BX23" s="82">
        <f t="shared" si="69"/>
        <v>0</v>
      </c>
      <c r="BY23" s="82">
        <f t="shared" si="69"/>
        <v>0</v>
      </c>
      <c r="BZ23" s="82">
        <f t="shared" si="69"/>
        <v>0</v>
      </c>
      <c r="CA23" s="82">
        <f t="shared" si="69"/>
        <v>0</v>
      </c>
      <c r="CB23" s="92">
        <f t="shared" si="70"/>
        <v>30</v>
      </c>
      <c r="CC23" s="47">
        <f t="shared" ca="1" si="71"/>
        <v>0.88235294117647056</v>
      </c>
      <c r="DA23" s="169">
        <f t="shared" si="72"/>
        <v>5.3541666666666679</v>
      </c>
      <c r="DB23" s="176">
        <f>IFERROR(IF(COUNTIF(absences,D23)&gt;0,"",IF(D23="PERM",Parametres!$N$25,GA23-FZ23)),)</f>
        <v>0</v>
      </c>
      <c r="DC23" s="176" t="str">
        <f t="shared" si="73"/>
        <v/>
      </c>
      <c r="DD23" s="176" t="str">
        <f t="shared" si="74"/>
        <v/>
      </c>
      <c r="DE23" s="176" t="str">
        <f t="shared" si="75"/>
        <v/>
      </c>
      <c r="DF23" s="176">
        <f t="shared" si="76"/>
        <v>0.15972222222222227</v>
      </c>
      <c r="DG23" s="176">
        <f>IFERROR(IF(COUNTIF(absences,I23)&gt;0,"",IF(COUNTIF($D23:$BK23,"PERM")&gt;0,COUNTIF($D23:$BK23,"PERM")*Parametres!$N$25,GF23-GE23)),)</f>
        <v>0</v>
      </c>
      <c r="DH23" s="176">
        <f t="shared" si="77"/>
        <v>0.15972222222222227</v>
      </c>
      <c r="DI23" s="176">
        <f t="shared" si="78"/>
        <v>0.14583333333333337</v>
      </c>
      <c r="DJ23" s="176">
        <f t="shared" si="79"/>
        <v>0.15972222222222227</v>
      </c>
      <c r="DK23" s="176">
        <f t="shared" si="80"/>
        <v>0.14583333333333337</v>
      </c>
      <c r="DL23" s="176">
        <f t="shared" si="81"/>
        <v>0.15972222222222227</v>
      </c>
      <c r="DM23" s="176">
        <f t="shared" si="82"/>
        <v>0.13888888888888884</v>
      </c>
      <c r="DN23" s="176">
        <f t="shared" si="83"/>
        <v>0.15972222222222227</v>
      </c>
      <c r="DO23" s="176">
        <f t="shared" si="84"/>
        <v>0</v>
      </c>
      <c r="DP23" s="176" t="str">
        <f t="shared" si="85"/>
        <v/>
      </c>
      <c r="DQ23" s="176" t="str">
        <f t="shared" si="86"/>
        <v/>
      </c>
      <c r="DR23" s="176" t="str">
        <f t="shared" si="87"/>
        <v/>
      </c>
      <c r="DS23" s="176" t="str">
        <f t="shared" si="88"/>
        <v/>
      </c>
      <c r="DT23" s="176">
        <f t="shared" si="89"/>
        <v>0.15972222222222227</v>
      </c>
      <c r="DU23" s="176">
        <f t="shared" si="90"/>
        <v>0.14583333333333337</v>
      </c>
      <c r="DV23" s="176" t="str">
        <f t="shared" si="91"/>
        <v/>
      </c>
      <c r="DW23" s="176" t="str">
        <f t="shared" si="92"/>
        <v/>
      </c>
      <c r="DX23" s="176">
        <f t="shared" si="93"/>
        <v>0.15972222222222227</v>
      </c>
      <c r="DY23" s="176">
        <f t="shared" si="94"/>
        <v>0.14583333333333337</v>
      </c>
      <c r="DZ23" s="176">
        <f t="shared" si="95"/>
        <v>0.15972222222222227</v>
      </c>
      <c r="EA23" s="176">
        <f t="shared" si="96"/>
        <v>0.13888888888888884</v>
      </c>
      <c r="EB23" s="176">
        <f t="shared" si="97"/>
        <v>0.15972222222222227</v>
      </c>
      <c r="EC23" s="176">
        <f t="shared" si="98"/>
        <v>0</v>
      </c>
      <c r="ED23" s="176" t="str">
        <f t="shared" si="99"/>
        <v/>
      </c>
      <c r="EE23" s="176" t="str">
        <f t="shared" si="100"/>
        <v/>
      </c>
      <c r="EF23" s="176" t="str">
        <f t="shared" si="101"/>
        <v/>
      </c>
      <c r="EG23" s="176" t="str">
        <f t="shared" si="102"/>
        <v/>
      </c>
      <c r="EH23" s="176">
        <f t="shared" si="103"/>
        <v>0.15972222222222227</v>
      </c>
      <c r="EI23" s="176">
        <f t="shared" si="104"/>
        <v>0.14583333333333337</v>
      </c>
      <c r="EJ23" s="176">
        <f t="shared" si="105"/>
        <v>0.15972222222222227</v>
      </c>
      <c r="EK23" s="176">
        <f t="shared" si="106"/>
        <v>0.14583333333333337</v>
      </c>
      <c r="EL23" s="176">
        <f t="shared" si="107"/>
        <v>0.15972222222222227</v>
      </c>
      <c r="EM23" s="176">
        <f t="shared" si="108"/>
        <v>0.14583333333333337</v>
      </c>
      <c r="EN23" s="176">
        <f t="shared" si="109"/>
        <v>0.15972222222222227</v>
      </c>
      <c r="EO23" s="176">
        <f t="shared" si="110"/>
        <v>0.13888888888888884</v>
      </c>
      <c r="EP23" s="176">
        <f t="shared" si="111"/>
        <v>0.15972222222222227</v>
      </c>
      <c r="EQ23" s="176">
        <f t="shared" si="112"/>
        <v>0</v>
      </c>
      <c r="ER23" s="176" t="str">
        <f t="shared" si="113"/>
        <v/>
      </c>
      <c r="ES23" s="176" t="str">
        <f t="shared" si="114"/>
        <v/>
      </c>
      <c r="ET23" s="176" t="str">
        <f t="shared" si="115"/>
        <v/>
      </c>
      <c r="EU23" s="176">
        <f>IFERROR(IF(COUNTIF(absences,AW23)&gt;0,"",IF(COUNTIF($D23:$BK23,"PERM")&gt;0,COUNTIF($D23:$BK23,"PERM")*Parametres!$N$25,IW23-IV23)),)</f>
        <v>0.14583333333333337</v>
      </c>
      <c r="EV23" s="176">
        <f t="shared" si="116"/>
        <v>0.15972222222222227</v>
      </c>
      <c r="EW23" s="176">
        <f t="shared" si="117"/>
        <v>0.14583333333333337</v>
      </c>
      <c r="EX23" s="176">
        <f t="shared" si="118"/>
        <v>0.15972222222222227</v>
      </c>
      <c r="EY23" s="176">
        <f t="shared" si="119"/>
        <v>0.14583333333333337</v>
      </c>
      <c r="EZ23" s="176">
        <f t="shared" si="120"/>
        <v>0.15972222222222227</v>
      </c>
      <c r="FA23" s="176">
        <f t="shared" si="121"/>
        <v>0.14583333333333337</v>
      </c>
      <c r="FB23" s="176">
        <f t="shared" si="122"/>
        <v>0.15972222222222227</v>
      </c>
      <c r="FC23" s="176">
        <f t="shared" si="123"/>
        <v>0.13888888888888884</v>
      </c>
      <c r="FD23" s="176">
        <f t="shared" si="124"/>
        <v>0.15972222222222227</v>
      </c>
      <c r="FE23" s="176">
        <f t="shared" si="125"/>
        <v>0</v>
      </c>
      <c r="FF23" s="176" t="str">
        <f t="shared" si="126"/>
        <v/>
      </c>
      <c r="FG23" s="176" t="str">
        <f t="shared" si="127"/>
        <v/>
      </c>
      <c r="FH23" s="176">
        <f>IFERROR(IF(COUNTIF(absences,BJ23)&gt;0,"",IF(COUNTIF($D23:$BK23,"PERM")&gt;0,COUNTIF($D23:$BK23,"PERM")*Parametres!$N$25,JJ23-JI23)),)</f>
        <v>0</v>
      </c>
      <c r="FI23" s="176" t="str">
        <f t="shared" si="128"/>
        <v/>
      </c>
      <c r="FJ23" s="176">
        <f t="shared" si="129"/>
        <v>0.15972222222222227</v>
      </c>
      <c r="FK23" s="176">
        <f>IFERROR(IF(COUNTIF(absences,BM23)&gt;0,"",IF(COUNTIF($D23:$BK23,"PERM")&gt;0,COUNTIF($D23:$BK23,"PERM")*Parametres!$N$25,JM23-JL23)),)</f>
        <v>0</v>
      </c>
      <c r="FY23" s="184"/>
      <c r="FZ23" s="167" t="str">
        <f>IF(COUNTIF(Fériés,DATE(YEAR($B$18),MONTH($B$18),FZ$1))&gt;0,"",IF(WEEKDAY(DATE(YEAR($B$18),MONTH($B$18),FZ$1),2)&gt;5,"",INDEX('Semaine type'!$AF$4:$AY$49,MATCH(Novembre!$B23,'Semaine type'!$A$4:$A$49,0),MATCH(FZ$2,'Semaine type'!$AF$2:$AY$2,0))))</f>
        <v/>
      </c>
      <c r="GA23" s="167" t="str">
        <f>IF(COUNTIF(Fériés,DATE(YEAR($B$18),MONTH($B$18),GA$1))&gt;0,"",IF(WEEKDAY(DATE(YEAR($B$18),MONTH($B$18),GA$1),2)&gt;5,"",INDEX('Semaine type'!$AF$4:$AY$49,MATCH(Novembre!$B23,'Semaine type'!$A$4:$A$49,0),MATCH(GA$2,'Semaine type'!$AF$2:$AY$2,0))))</f>
        <v/>
      </c>
      <c r="GB23" s="167" t="str">
        <f>IF(COUNTIF(Fériés,DATE(YEAR($B$18),MONTH($B$18),GB$1))&gt;0,"",IF(WEEKDAY(DATE(YEAR($B$18),MONTH($B$18),GB$1),2)&gt;5,"",INDEX('Semaine type'!$AF$4:$AY$49,MATCH(Novembre!$B23,'Semaine type'!$A$4:$A$49,0),MATCH(GB$2,'Semaine type'!$AF$2:$AY$2,0))))</f>
        <v/>
      </c>
      <c r="GC23" s="167" t="str">
        <f>IF(COUNTIF(Fériés,DATE(YEAR($B$18),MONTH($B$18),GC$1))&gt;0,"",IF(WEEKDAY(DATE(YEAR($B$18),MONTH($B$18),GC$1),2)&gt;5,"",INDEX('Semaine type'!$AF$4:$AY$49,MATCH(Novembre!$B23,'Semaine type'!$A$4:$A$49,0),MATCH(GC$2,'Semaine type'!$AF$2:$AY$2,0))))</f>
        <v/>
      </c>
      <c r="GD23" s="167" t="str">
        <f>IF(COUNTIF(Fériés,DATE(YEAR($B$18),MONTH($B$18),GD$1))&gt;0,"",IF(WEEKDAY(DATE(YEAR($B$18),MONTH($B$18),GD$1),2)&gt;5,"",INDEX('Semaine type'!$AF$4:$AY$49,MATCH(Novembre!$B23,'Semaine type'!$A$4:$A$49,0),MATCH(GD$2,'Semaine type'!$AF$2:$AY$2,0))))</f>
        <v/>
      </c>
      <c r="GE23" s="167" t="str">
        <f>IF(COUNTIF(Fériés,DATE(YEAR($B$18),MONTH($B$18),GE$1))&gt;0,"",IF(WEEKDAY(DATE(YEAR($B$18),MONTH($B$18),GE$1),2)&gt;5,"",INDEX('Semaine type'!$AF$4:$AY$49,MATCH(Novembre!$B23,'Semaine type'!$A$4:$A$49,0),MATCH(GE$2,'Semaine type'!$AF$2:$AY$2,0))))</f>
        <v/>
      </c>
      <c r="GF23" s="167" t="str">
        <f>IF(COUNTIF(Fériés,DATE(YEAR($B$18),MONTH($B$18),GF$1))&gt;0,"",IF(WEEKDAY(DATE(YEAR($B$18),MONTH($B$18),GF$1),2)&gt;5,"",INDEX('Semaine type'!$AF$4:$AY$49,MATCH(Novembre!$B23,'Semaine type'!$A$4:$A$49,0),MATCH(GF$2,'Semaine type'!$AF$2:$AY$2,0))))</f>
        <v/>
      </c>
      <c r="GG23" s="167" t="str">
        <f>IF(COUNTIF(Fériés,DATE(YEAR($B$18),MONTH($B$18),GG$1))&gt;0,"",IF(WEEKDAY(DATE(YEAR($B$18),MONTH($B$18),GG$1),2)&gt;5,"",INDEX('Semaine type'!$AF$4:$AY$49,MATCH(Novembre!$B23,'Semaine type'!$A$4:$A$49,0),MATCH(GG$2,'Semaine type'!$AF$2:$AY$2,0))))</f>
        <v/>
      </c>
      <c r="GH23" s="167">
        <f>IF(COUNTIF(Fériés,DATE(YEAR($B$18),MONTH($B$18),GH$1))&gt;0,"",IF(WEEKDAY(DATE(YEAR($B$18),MONTH($B$18),GH$1),2)&gt;5,"",INDEX('Semaine type'!$AF$4:$AY$49,MATCH(Novembre!$B23,'Semaine type'!$A$4:$A$49,0),MATCH(GH$2,'Semaine type'!$AF$2:$AY$2,0))))</f>
        <v>0.36458333333333331</v>
      </c>
      <c r="GI23" s="167">
        <f>IF(COUNTIF(Fériés,DATE(YEAR($B$18),MONTH($B$18),GI$1))&gt;0,"",IF(WEEKDAY(DATE(YEAR($B$18),MONTH($B$18),GI$1),2)&gt;5,"",INDEX('Semaine type'!$AF$4:$AY$49,MATCH(Novembre!$B23,'Semaine type'!$A$4:$A$49,0),MATCH(GI$2,'Semaine type'!$AF$2:$AY$2,0))))</f>
        <v>0.52430555555555558</v>
      </c>
      <c r="GJ23" s="167">
        <f>IF(COUNTIF(Fériés,DATE(YEAR($B$18),MONTH($B$18),GJ$1))&gt;0,"",IF(WEEKDAY(DATE(YEAR($B$18),MONTH($B$18),GJ$1),2)&gt;5,"",INDEX('Semaine type'!$AF$4:$AY$49,MATCH(Novembre!$B23,'Semaine type'!$A$4:$A$49,0),MATCH(GJ$2,'Semaine type'!$AF$2:$AY$2,0))))</f>
        <v>0.5625</v>
      </c>
      <c r="GK23" s="167">
        <f>IF(COUNTIF(Fériés,DATE(YEAR($B$18),MONTH($B$18),GK$1))&gt;0,"",IF(WEEKDAY(DATE(YEAR($B$18),MONTH($B$18),GK$1),2)&gt;5,"",INDEX('Semaine type'!$AF$4:$AY$49,MATCH(Novembre!$B23,'Semaine type'!$A$4:$A$49,0),MATCH(GK$2,'Semaine type'!$AF$2:$AY$2,0))))</f>
        <v>0.70833333333333337</v>
      </c>
      <c r="GL23" s="167">
        <f>IF(COUNTIF(Fériés,DATE(YEAR($B$18),MONTH($B$18),GL$1))&gt;0,"",IF(WEEKDAY(DATE(YEAR($B$18),MONTH($B$18),GL$1),2)&gt;5,"",INDEX('Semaine type'!$AF$4:$AY$49,MATCH(Novembre!$B23,'Semaine type'!$A$4:$A$49,0),MATCH(GL$2,'Semaine type'!$AF$2:$AY$2,0))))</f>
        <v>0.36458333333333331</v>
      </c>
      <c r="GM23" s="167">
        <f>IF(COUNTIF(Fériés,DATE(YEAR($B$18),MONTH($B$18),GM$1))&gt;0,"",IF(WEEKDAY(DATE(YEAR($B$18),MONTH($B$18),GM$1),2)&gt;5,"",INDEX('Semaine type'!$AF$4:$AY$49,MATCH(Novembre!$B23,'Semaine type'!$A$4:$A$49,0),MATCH(GM$2,'Semaine type'!$AF$2:$AY$2,0))))</f>
        <v>0.52430555555555558</v>
      </c>
      <c r="GN23" s="167">
        <f>IF(COUNTIF(Fériés,DATE(YEAR($B$18),MONTH($B$18),GN$1))&gt;0,"",IF(WEEKDAY(DATE(YEAR($B$18),MONTH($B$18),GN$1),2)&gt;5,"",INDEX('Semaine type'!$AF$4:$AY$49,MATCH(Novembre!$B23,'Semaine type'!$A$4:$A$49,0),MATCH(GN$2,'Semaine type'!$AF$2:$AY$2,0))))</f>
        <v>0.5625</v>
      </c>
      <c r="GO23" s="167">
        <f>IF(COUNTIF(Fériés,DATE(YEAR($B$18),MONTH($B$18),GO$1))&gt;0,"",IF(WEEKDAY(DATE(YEAR($B$18),MONTH($B$18),GO$1),2)&gt;5,"",INDEX('Semaine type'!$AF$4:$AY$49,MATCH(Novembre!$B23,'Semaine type'!$A$4:$A$49,0),MATCH(GO$2,'Semaine type'!$AF$2:$AY$2,0))))</f>
        <v>0.70833333333333337</v>
      </c>
      <c r="GP23" s="167">
        <f>IF(COUNTIF(Fériés,DATE(YEAR($B$18),MONTH($B$18),GP$1))&gt;0,"",IF(WEEKDAY(DATE(YEAR($B$18),MONTH($B$18),GP$1),2)&gt;5,"",INDEX('Semaine type'!$AF$4:$AY$49,MATCH(Novembre!$B23,'Semaine type'!$A$4:$A$49,0),MATCH(GP$2,'Semaine type'!$AF$2:$AY$2,0))))</f>
        <v>0.36458333333333331</v>
      </c>
      <c r="GQ23" s="167">
        <f>IF(COUNTIF(Fériés,DATE(YEAR($B$18),MONTH($B$18),GQ$1))&gt;0,"",IF(WEEKDAY(DATE(YEAR($B$18),MONTH($B$18),GQ$1),2)&gt;5,"",INDEX('Semaine type'!$AF$4:$AY$49,MATCH(Novembre!$B23,'Semaine type'!$A$4:$A$49,0),MATCH(GQ$2,'Semaine type'!$AF$2:$AY$2,0))))</f>
        <v>0.52430555555555558</v>
      </c>
      <c r="GR23" s="167">
        <f>IF(COUNTIF(Fériés,DATE(YEAR($B$18),MONTH($B$18),GR$1))&gt;0,"",IF(WEEKDAY(DATE(YEAR($B$18),MONTH($B$18),GR$1),2)&gt;5,"",INDEX('Semaine type'!$AF$4:$AY$49,MATCH(Novembre!$B23,'Semaine type'!$A$4:$A$49,0),MATCH(GR$2,'Semaine type'!$AF$2:$AY$2,0))))</f>
        <v>0.5625</v>
      </c>
      <c r="GS23" s="167">
        <f>IF(COUNTIF(Fériés,DATE(YEAR($B$18),MONTH($B$18),GS$1))&gt;0,"",IF(WEEKDAY(DATE(YEAR($B$18),MONTH($B$18),GS$1),2)&gt;5,"",INDEX('Semaine type'!$AF$4:$AY$49,MATCH(Novembre!$B23,'Semaine type'!$A$4:$A$49,0),MATCH(GS$2,'Semaine type'!$AF$2:$AY$2,0))))</f>
        <v>0.70833333333333337</v>
      </c>
      <c r="GT23" s="167">
        <f>IF(COUNTIF(Fériés,DATE(YEAR($B$18),MONTH($B$18),GT$1))&gt;0,"",IF(WEEKDAY(DATE(YEAR($B$18),MONTH($B$18),GT$1),2)&gt;5,"",INDEX('Semaine type'!$AF$4:$AY$49,MATCH(Novembre!$B23,'Semaine type'!$A$4:$A$49,0),MATCH(GT$2,'Semaine type'!$AF$2:$AY$2,0))))</f>
        <v>0.36458333333333331</v>
      </c>
      <c r="GU23" s="167">
        <f>IF(COUNTIF(Fériés,DATE(YEAR($B$18),MONTH($B$18),GU$1))&gt;0,"",IF(WEEKDAY(DATE(YEAR($B$18),MONTH($B$18),GU$1),2)&gt;5,"",INDEX('Semaine type'!$AF$4:$AY$49,MATCH(Novembre!$B23,'Semaine type'!$A$4:$A$49,0),MATCH(GU$2,'Semaine type'!$AF$2:$AY$2,0))))</f>
        <v>0.52430555555555558</v>
      </c>
      <c r="GV23" s="167">
        <f>IF(COUNTIF(Fériés,DATE(YEAR($B$18),MONTH($B$18),GV$1))&gt;0,"",IF(WEEKDAY(DATE(YEAR($B$18),MONTH($B$18),GV$1),2)&gt;5,"",INDEX('Semaine type'!$AF$4:$AY$49,MATCH(Novembre!$B23,'Semaine type'!$A$4:$A$49,0),MATCH(GV$2,'Semaine type'!$AF$2:$AY$2,0))))</f>
        <v>0.5625</v>
      </c>
      <c r="GW23" s="167">
        <f>IF(COUNTIF(Fériés,DATE(YEAR($B$18),MONTH($B$18),GW$1))&gt;0,"",IF(WEEKDAY(DATE(YEAR($B$18),MONTH($B$18),GW$1),2)&gt;5,"",INDEX('Semaine type'!$AF$4:$AY$49,MATCH(Novembre!$B23,'Semaine type'!$A$4:$A$49,0),MATCH(GW$2,'Semaine type'!$AF$2:$AY$2,0))))</f>
        <v>0.70138888888888884</v>
      </c>
      <c r="GX23" s="167">
        <f>IF(COUNTIF(Fériés,DATE(YEAR($B$18),MONTH($B$18),GX$1))&gt;0,"",IF(WEEKDAY(DATE(YEAR($B$18),MONTH($B$18),GX$1),2)&gt;5,"",INDEX('Semaine type'!$AF$4:$AY$49,MATCH(Novembre!$B23,'Semaine type'!$A$4:$A$49,0),MATCH(GX$2,'Semaine type'!$AF$2:$AY$2,0))))</f>
        <v>0.36458333333333331</v>
      </c>
      <c r="GY23" s="167">
        <f>IF(COUNTIF(Fériés,DATE(YEAR($B$18),MONTH($B$18),GY$1))&gt;0,"",IF(WEEKDAY(DATE(YEAR($B$18),MONTH($B$18),GY$1),2)&gt;5,"",INDEX('Semaine type'!$AF$4:$AY$49,MATCH(Novembre!$B23,'Semaine type'!$A$4:$A$49,0),MATCH(GY$2,'Semaine type'!$AF$2:$AY$2,0))))</f>
        <v>0.52430555555555558</v>
      </c>
      <c r="GZ23" s="167">
        <f>IF(COUNTIF(Fériés,DATE(YEAR($B$18),MONTH($B$18),GZ$1))&gt;0,"",IF(WEEKDAY(DATE(YEAR($B$18),MONTH($B$18),GZ$1),2)&gt;5,"",INDEX('Semaine type'!$AF$4:$AY$49,MATCH(Novembre!$B23,'Semaine type'!$A$4:$A$49,0),MATCH(GZ$2,'Semaine type'!$AF$2:$AY$2,0))))</f>
        <v>0</v>
      </c>
      <c r="HA23" s="167">
        <f>IF(COUNTIF(Fériés,DATE(YEAR($B$18),MONTH($B$18),HA$1))&gt;0,"",IF(WEEKDAY(DATE(YEAR($B$18),MONTH($B$18),HA$1),2)&gt;5,"",INDEX('Semaine type'!$AF$4:$AY$49,MATCH(Novembre!$B23,'Semaine type'!$A$4:$A$49,0),MATCH(HA$2,'Semaine type'!$AF$2:$AY$2,0))))</f>
        <v>0</v>
      </c>
      <c r="HB23" s="167" t="str">
        <f>IF(COUNTIF(Fériés,DATE(YEAR($B$18),MONTH($B$18),HB$1))&gt;0,"",IF(WEEKDAY(DATE(YEAR($B$18),MONTH($B$18),HB$1),2)&gt;5,"",INDEX('Semaine type'!$AF$4:$AY$49,MATCH(Novembre!$B23,'Semaine type'!$A$4:$A$49,0),MATCH(HB$2,'Semaine type'!$AF$2:$AY$2,0))))</f>
        <v/>
      </c>
      <c r="HC23" s="167" t="str">
        <f>IF(COUNTIF(Fériés,DATE(YEAR($B$18),MONTH($B$18),HC$1))&gt;0,"",IF(WEEKDAY(DATE(YEAR($B$18),MONTH($B$18),HC$1),2)&gt;5,"",INDEX('Semaine type'!$AF$4:$AY$49,MATCH(Novembre!$B23,'Semaine type'!$A$4:$A$49,0),MATCH(HC$2,'Semaine type'!$AF$2:$AY$2,0))))</f>
        <v/>
      </c>
      <c r="HD23" s="167" t="str">
        <f>IF(COUNTIF(Fériés,DATE(YEAR($B$18),MONTH($B$18),HD$1))&gt;0,"",IF(WEEKDAY(DATE(YEAR($B$18),MONTH($B$18),HD$1),2)&gt;5,"",INDEX('Semaine type'!$AF$4:$AY$49,MATCH(Novembre!$B23,'Semaine type'!$A$4:$A$49,0),MATCH(HD$2,'Semaine type'!$AF$2:$AY$2,0))))</f>
        <v/>
      </c>
      <c r="HE23" s="167" t="str">
        <f>IF(COUNTIF(Fériés,DATE(YEAR($B$18),MONTH($B$18),HE$1))&gt;0,"",IF(WEEKDAY(DATE(YEAR($B$18),MONTH($B$18),HE$1),2)&gt;5,"",INDEX('Semaine type'!$AF$4:$AY$49,MATCH(Novembre!$B23,'Semaine type'!$A$4:$A$49,0),MATCH(HE$2,'Semaine type'!$AF$2:$AY$2,0))))</f>
        <v/>
      </c>
      <c r="HF23" s="167" t="str">
        <f>IF(COUNTIF(Fériés,DATE(YEAR($B$18),MONTH($B$18),HF$1))&gt;0,"",IF(WEEKDAY(DATE(YEAR($B$18),MONTH($B$18),HF$1),2)&gt;5,"",INDEX('Semaine type'!$AF$4:$AY$49,MATCH(Novembre!$B23,'Semaine type'!$A$4:$A$49,0),MATCH(HF$2,'Semaine type'!$AF$2:$AY$2,0))))</f>
        <v/>
      </c>
      <c r="HG23" s="167" t="str">
        <f>IF(COUNTIF(Fériés,DATE(YEAR($B$18),MONTH($B$18),HG$1))&gt;0,"",IF(WEEKDAY(DATE(YEAR($B$18),MONTH($B$18),HG$1),2)&gt;5,"",INDEX('Semaine type'!$AF$4:$AY$49,MATCH(Novembre!$B23,'Semaine type'!$A$4:$A$49,0),MATCH(HG$2,'Semaine type'!$AF$2:$AY$2,0))))</f>
        <v/>
      </c>
      <c r="HH23" s="167" t="str">
        <f>IF(COUNTIF(Fériés,DATE(YEAR($B$18),MONTH($B$18),HH$1))&gt;0,"",IF(WEEKDAY(DATE(YEAR($B$18),MONTH($B$18),HH$1),2)&gt;5,"",INDEX('Semaine type'!$AF$4:$AY$49,MATCH(Novembre!$B23,'Semaine type'!$A$4:$A$49,0),MATCH(HH$2,'Semaine type'!$AF$2:$AY$2,0))))</f>
        <v/>
      </c>
      <c r="HI23" s="167" t="str">
        <f>IF(COUNTIF(Fériés,DATE(YEAR($B$18),MONTH($B$18),HI$1))&gt;0,"",IF(WEEKDAY(DATE(YEAR($B$18),MONTH($B$18),HI$1),2)&gt;5,"",INDEX('Semaine type'!$AF$4:$AY$49,MATCH(Novembre!$B23,'Semaine type'!$A$4:$A$49,0),MATCH(HI$2,'Semaine type'!$AF$2:$AY$2,0))))</f>
        <v/>
      </c>
      <c r="HJ23" s="167">
        <f>IF(COUNTIF(Fériés,DATE(YEAR($B$18),MONTH($B$18),HJ$1))&gt;0,"",IF(WEEKDAY(DATE(YEAR($B$18),MONTH($B$18),HJ$1),2)&gt;5,"",INDEX('Semaine type'!$AF$4:$AY$49,MATCH(Novembre!$B23,'Semaine type'!$A$4:$A$49,0),MATCH(HJ$2,'Semaine type'!$AF$2:$AY$2,0))))</f>
        <v>0.36458333333333331</v>
      </c>
      <c r="HK23" s="167">
        <f>IF(COUNTIF(Fériés,DATE(YEAR($B$18),MONTH($B$18),HK$1))&gt;0,"",IF(WEEKDAY(DATE(YEAR($B$18),MONTH($B$18),HK$1),2)&gt;5,"",INDEX('Semaine type'!$AF$4:$AY$49,MATCH(Novembre!$B23,'Semaine type'!$A$4:$A$49,0),MATCH(HK$2,'Semaine type'!$AF$2:$AY$2,0))))</f>
        <v>0.52430555555555558</v>
      </c>
      <c r="HL23" s="167">
        <f>IF(COUNTIF(Fériés,DATE(YEAR($B$18),MONTH($B$18),HL$1))&gt;0,"",IF(WEEKDAY(DATE(YEAR($B$18),MONTH($B$18),HL$1),2)&gt;5,"",INDEX('Semaine type'!$AF$4:$AY$49,MATCH(Novembre!$B23,'Semaine type'!$A$4:$A$49,0),MATCH(HL$2,'Semaine type'!$AF$2:$AY$2,0))))</f>
        <v>0.5625</v>
      </c>
      <c r="HM23" s="167">
        <f>IF(COUNTIF(Fériés,DATE(YEAR($B$18),MONTH($B$18),HM$1))&gt;0,"",IF(WEEKDAY(DATE(YEAR($B$18),MONTH($B$18),HM$1),2)&gt;5,"",INDEX('Semaine type'!$AF$4:$AY$49,MATCH(Novembre!$B23,'Semaine type'!$A$4:$A$49,0),MATCH(HM$2,'Semaine type'!$AF$2:$AY$2,0))))</f>
        <v>0.70833333333333337</v>
      </c>
      <c r="HN23" s="167" t="str">
        <f>IF(COUNTIF(Fériés,DATE(YEAR($B$18),MONTH($B$18),HN$1))&gt;0,"",IF(WEEKDAY(DATE(YEAR($B$18),MONTH($B$18),HN$1),2)&gt;5,"",INDEX('Semaine type'!$AF$4:$AY$49,MATCH(Novembre!$B23,'Semaine type'!$A$4:$A$49,0),MATCH(HN$2,'Semaine type'!$AF$2:$AY$2,0))))</f>
        <v/>
      </c>
      <c r="HO23" s="167" t="str">
        <f>IF(COUNTIF(Fériés,DATE(YEAR($B$18),MONTH($B$18),HO$1))&gt;0,"",IF(WEEKDAY(DATE(YEAR($B$18),MONTH($B$18),HO$1),2)&gt;5,"",INDEX('Semaine type'!$AF$4:$AY$49,MATCH(Novembre!$B23,'Semaine type'!$A$4:$A$49,0),MATCH(HO$2,'Semaine type'!$AF$2:$AY$2,0))))</f>
        <v/>
      </c>
      <c r="HP23" s="167" t="str">
        <f>IF(COUNTIF(Fériés,DATE(YEAR($B$18),MONTH($B$18),HP$1))&gt;0,"",IF(WEEKDAY(DATE(YEAR($B$18),MONTH($B$18),HP$1),2)&gt;5,"",INDEX('Semaine type'!$AF$4:$AY$49,MATCH(Novembre!$B23,'Semaine type'!$A$4:$A$49,0),MATCH(HP$2,'Semaine type'!$AF$2:$AY$2,0))))</f>
        <v/>
      </c>
      <c r="HQ23" s="167" t="str">
        <f>IF(COUNTIF(Fériés,DATE(YEAR($B$18),MONTH($B$18),HQ$1))&gt;0,"",IF(WEEKDAY(DATE(YEAR($B$18),MONTH($B$18),HQ$1),2)&gt;5,"",INDEX('Semaine type'!$AF$4:$AY$49,MATCH(Novembre!$B23,'Semaine type'!$A$4:$A$49,0),MATCH(HQ$2,'Semaine type'!$AF$2:$AY$2,0))))</f>
        <v/>
      </c>
      <c r="HR23" s="167">
        <f>IF(COUNTIF(Fériés,DATE(YEAR($B$18),MONTH($B$18),HR$1))&gt;0,"",IF(WEEKDAY(DATE(YEAR($B$18),MONTH($B$18),HR$1),2)&gt;5,"",INDEX('Semaine type'!$AF$4:$AY$49,MATCH(Novembre!$B23,'Semaine type'!$A$4:$A$49,0),MATCH(HR$2,'Semaine type'!$AF$2:$AY$2,0))))</f>
        <v>0.36458333333333331</v>
      </c>
      <c r="HS23" s="167">
        <f>IF(COUNTIF(Fériés,DATE(YEAR($B$18),MONTH($B$18),HS$1))&gt;0,"",IF(WEEKDAY(DATE(YEAR($B$18),MONTH($B$18),HS$1),2)&gt;5,"",INDEX('Semaine type'!$AF$4:$AY$49,MATCH(Novembre!$B23,'Semaine type'!$A$4:$A$49,0),MATCH(HS$2,'Semaine type'!$AF$2:$AY$2,0))))</f>
        <v>0.52430555555555558</v>
      </c>
      <c r="HT23" s="167">
        <f>IF(COUNTIF(Fériés,DATE(YEAR($B$18),MONTH($B$18),HT$1))&gt;0,"",IF(WEEKDAY(DATE(YEAR($B$18),MONTH($B$18),HT$1),2)&gt;5,"",INDEX('Semaine type'!$AF$4:$AY$49,MATCH(Novembre!$B23,'Semaine type'!$A$4:$A$49,0),MATCH(HT$2,'Semaine type'!$AF$2:$AY$2,0))))</f>
        <v>0.5625</v>
      </c>
      <c r="HU23" s="167">
        <f>IF(COUNTIF(Fériés,DATE(YEAR($B$18),MONTH($B$18),HU$1))&gt;0,"",IF(WEEKDAY(DATE(YEAR($B$18),MONTH($B$18),HU$1),2)&gt;5,"",INDEX('Semaine type'!$AF$4:$AY$49,MATCH(Novembre!$B23,'Semaine type'!$A$4:$A$49,0),MATCH(HU$2,'Semaine type'!$AF$2:$AY$2,0))))</f>
        <v>0.70833333333333337</v>
      </c>
      <c r="HV23" s="167">
        <f>IF(COUNTIF(Fériés,DATE(YEAR($B$18),MONTH($B$18),HV$1))&gt;0,"",IF(WEEKDAY(DATE(YEAR($B$18),MONTH($B$18),HV$1),2)&gt;5,"",INDEX('Semaine type'!$AF$4:$AY$49,MATCH(Novembre!$B23,'Semaine type'!$A$4:$A$49,0),MATCH(HV$2,'Semaine type'!$AF$2:$AY$2,0))))</f>
        <v>0.36458333333333331</v>
      </c>
      <c r="HW23" s="167">
        <f>IF(COUNTIF(Fériés,DATE(YEAR($B$18),MONTH($B$18),HW$1))&gt;0,"",IF(WEEKDAY(DATE(YEAR($B$18),MONTH($B$18),HW$1),2)&gt;5,"",INDEX('Semaine type'!$AF$4:$AY$49,MATCH(Novembre!$B23,'Semaine type'!$A$4:$A$49,0),MATCH(HW$2,'Semaine type'!$AF$2:$AY$2,0))))</f>
        <v>0.52430555555555558</v>
      </c>
      <c r="HX23" s="167">
        <f>IF(COUNTIF(Fériés,DATE(YEAR($B$18),MONTH($B$18),HX$1))&gt;0,"",IF(WEEKDAY(DATE(YEAR($B$18),MONTH($B$18),HX$1),2)&gt;5,"",INDEX('Semaine type'!$AF$4:$AY$49,MATCH(Novembre!$B23,'Semaine type'!$A$4:$A$49,0),MATCH(HX$2,'Semaine type'!$AF$2:$AY$2,0))))</f>
        <v>0.5625</v>
      </c>
      <c r="HY23" s="167">
        <f>IF(COUNTIF(Fériés,DATE(YEAR($B$18),MONTH($B$18),HY$1))&gt;0,"",IF(WEEKDAY(DATE(YEAR($B$18),MONTH($B$18),HY$1),2)&gt;5,"",INDEX('Semaine type'!$AF$4:$AY$49,MATCH(Novembre!$B23,'Semaine type'!$A$4:$A$49,0),MATCH(HY$2,'Semaine type'!$AF$2:$AY$2,0))))</f>
        <v>0.70138888888888884</v>
      </c>
      <c r="HZ23" s="167">
        <f>IF(COUNTIF(Fériés,DATE(YEAR($B$18),MONTH($B$18),HZ$1))&gt;0,"",IF(WEEKDAY(DATE(YEAR($B$18),MONTH($B$18),HZ$1),2)&gt;5,"",INDEX('Semaine type'!$AF$4:$AY$49,MATCH(Novembre!$B23,'Semaine type'!$A$4:$A$49,0),MATCH(HZ$2,'Semaine type'!$AF$2:$AY$2,0))))</f>
        <v>0.36458333333333331</v>
      </c>
      <c r="IA23" s="167">
        <f>IF(COUNTIF(Fériés,DATE(YEAR($B$18),MONTH($B$18),IA$1))&gt;0,"",IF(WEEKDAY(DATE(YEAR($B$18),MONTH($B$18),IA$1),2)&gt;5,"",INDEX('Semaine type'!$AF$4:$AY$49,MATCH(Novembre!$B23,'Semaine type'!$A$4:$A$49,0),MATCH(IA$2,'Semaine type'!$AF$2:$AY$2,0))))</f>
        <v>0.52430555555555558</v>
      </c>
      <c r="IB23" s="167">
        <f>IF(COUNTIF(Fériés,DATE(YEAR($B$18),MONTH($B$18),IB$1))&gt;0,"",IF(WEEKDAY(DATE(YEAR($B$18),MONTH($B$18),IB$1),2)&gt;5,"",INDEX('Semaine type'!$AF$4:$AY$49,MATCH(Novembre!$B23,'Semaine type'!$A$4:$A$49,0),MATCH(IB$2,'Semaine type'!$AF$2:$AY$2,0))))</f>
        <v>0</v>
      </c>
      <c r="IC23" s="167">
        <f>IF(COUNTIF(Fériés,DATE(YEAR($B$18),MONTH($B$18),IC$1))&gt;0,"",IF(WEEKDAY(DATE(YEAR($B$18),MONTH($B$18),IC$1),2)&gt;5,"",INDEX('Semaine type'!$AF$4:$AY$49,MATCH(Novembre!$B23,'Semaine type'!$A$4:$A$49,0),MATCH(IC$2,'Semaine type'!$AF$2:$AY$2,0))))</f>
        <v>0</v>
      </c>
      <c r="ID23" s="167" t="str">
        <f>IF(COUNTIF(Fériés,DATE(YEAR($B$18),MONTH($B$18),ID$1))&gt;0,"",IF(WEEKDAY(DATE(YEAR($B$18),MONTH($B$18),ID$1),2)&gt;5,"",INDEX('Semaine type'!$AF$4:$AY$49,MATCH(Novembre!$B23,'Semaine type'!$A$4:$A$49,0),MATCH(ID$2,'Semaine type'!$AF$2:$AY$2,0))))</f>
        <v/>
      </c>
      <c r="IE23" s="167" t="str">
        <f>IF(COUNTIF(Fériés,DATE(YEAR($B$18),MONTH($B$18),IE$1))&gt;0,"",IF(WEEKDAY(DATE(YEAR($B$18),MONTH($B$18),IE$1),2)&gt;5,"",INDEX('Semaine type'!$AF$4:$AY$49,MATCH(Novembre!$B23,'Semaine type'!$A$4:$A$49,0),MATCH(IE$2,'Semaine type'!$AF$2:$AY$2,0))))</f>
        <v/>
      </c>
      <c r="IF23" s="167" t="str">
        <f>IF(COUNTIF(Fériés,DATE(YEAR($B$18),MONTH($B$18),IF$1))&gt;0,"",IF(WEEKDAY(DATE(YEAR($B$18),MONTH($B$18),IF$1),2)&gt;5,"",INDEX('Semaine type'!$AF$4:$AY$49,MATCH(Novembre!$B23,'Semaine type'!$A$4:$A$49,0),MATCH(IF$2,'Semaine type'!$AF$2:$AY$2,0))))</f>
        <v/>
      </c>
      <c r="IG23" s="167" t="str">
        <f>IF(COUNTIF(Fériés,DATE(YEAR($B$18),MONTH($B$18),IG$1))&gt;0,"",IF(WEEKDAY(DATE(YEAR($B$18),MONTH($B$18),IG$1),2)&gt;5,"",INDEX('Semaine type'!$AF$4:$AY$49,MATCH(Novembre!$B23,'Semaine type'!$A$4:$A$49,0),MATCH(IG$2,'Semaine type'!$AF$2:$AY$2,0))))</f>
        <v/>
      </c>
      <c r="IH23" s="167" t="str">
        <f>IF(COUNTIF(Fériés,DATE(YEAR($B$18),MONTH($B$18),IH$1))&gt;0,"",IF(WEEKDAY(DATE(YEAR($B$18),MONTH($B$18),IH$1),2)&gt;5,"",INDEX('Semaine type'!$AF$4:$AY$49,MATCH(Novembre!$B23,'Semaine type'!$A$4:$A$49,0),MATCH(IH$2,'Semaine type'!$AF$2:$AY$2,0))))</f>
        <v/>
      </c>
      <c r="II23" s="167" t="str">
        <f>IF(COUNTIF(Fériés,DATE(YEAR($B$18),MONTH($B$18),II$1))&gt;0,"",IF(WEEKDAY(DATE(YEAR($B$18),MONTH($B$18),II$1),2)&gt;5,"",INDEX('Semaine type'!$AF$4:$AY$49,MATCH(Novembre!$B23,'Semaine type'!$A$4:$A$49,0),MATCH(II$2,'Semaine type'!$AF$2:$AY$2,0))))</f>
        <v/>
      </c>
      <c r="IJ23" s="167" t="str">
        <f>IF(COUNTIF(Fériés,DATE(YEAR($B$18),MONTH($B$18),IJ$1))&gt;0,"",IF(WEEKDAY(DATE(YEAR($B$18),MONTH($B$18),IJ$1),2)&gt;5,"",INDEX('Semaine type'!$AF$4:$AY$49,MATCH(Novembre!$B23,'Semaine type'!$A$4:$A$49,0),MATCH(IJ$2,'Semaine type'!$AF$2:$AY$2,0))))</f>
        <v/>
      </c>
      <c r="IK23" s="167" t="str">
        <f>IF(COUNTIF(Fériés,DATE(YEAR($B$18),MONTH($B$18),IK$1))&gt;0,"",IF(WEEKDAY(DATE(YEAR($B$18),MONTH($B$18),IK$1),2)&gt;5,"",INDEX('Semaine type'!$AF$4:$AY$49,MATCH(Novembre!$B23,'Semaine type'!$A$4:$A$49,0),MATCH(IK$2,'Semaine type'!$AF$2:$AY$2,0))))</f>
        <v/>
      </c>
      <c r="IL23" s="167">
        <f>IF(COUNTIF(Fériés,DATE(YEAR($B$18),MONTH($B$18),IL$1))&gt;0,"",IF(WEEKDAY(DATE(YEAR($B$18),MONTH($B$18),IL$1),2)&gt;5,"",INDEX('Semaine type'!$AF$4:$AY$49,MATCH(Novembre!$B23,'Semaine type'!$A$4:$A$49,0),MATCH(IL$2,'Semaine type'!$AF$2:$AY$2,0))))</f>
        <v>0.36458333333333331</v>
      </c>
      <c r="IM23" s="167">
        <f>IF(COUNTIF(Fériés,DATE(YEAR($B$18),MONTH($B$18),IM$1))&gt;0,"",IF(WEEKDAY(DATE(YEAR($B$18),MONTH($B$18),IM$1),2)&gt;5,"",INDEX('Semaine type'!$AF$4:$AY$49,MATCH(Novembre!$B23,'Semaine type'!$A$4:$A$49,0),MATCH(IM$2,'Semaine type'!$AF$2:$AY$2,0))))</f>
        <v>0.52430555555555558</v>
      </c>
      <c r="IN23" s="167">
        <f>IF(COUNTIF(Fériés,DATE(YEAR($B$18),MONTH($B$18),IN$1))&gt;0,"",IF(WEEKDAY(DATE(YEAR($B$18),MONTH($B$18),IN$1),2)&gt;5,"",INDEX('Semaine type'!$AF$4:$AY$49,MATCH(Novembre!$B23,'Semaine type'!$A$4:$A$49,0),MATCH(IN$2,'Semaine type'!$AF$2:$AY$2,0))))</f>
        <v>0.5625</v>
      </c>
      <c r="IO23" s="167">
        <f>IF(COUNTIF(Fériés,DATE(YEAR($B$18),MONTH($B$18),IO$1))&gt;0,"",IF(WEEKDAY(DATE(YEAR($B$18),MONTH($B$18),IO$1),2)&gt;5,"",INDEX('Semaine type'!$AF$4:$AY$49,MATCH(Novembre!$B23,'Semaine type'!$A$4:$A$49,0),MATCH(IO$2,'Semaine type'!$AF$2:$AY$2,0))))</f>
        <v>0.70833333333333337</v>
      </c>
      <c r="IP23" s="167">
        <f>IF(COUNTIF(Fériés,DATE(YEAR($B$18),MONTH($B$18),IP$1))&gt;0,"",IF(WEEKDAY(DATE(YEAR($B$18),MONTH($B$18),IP$1),2)&gt;5,"",INDEX('Semaine type'!$AF$4:$AY$49,MATCH(Novembre!$B23,'Semaine type'!$A$4:$A$49,0),MATCH(IP$2,'Semaine type'!$AF$2:$AY$2,0))))</f>
        <v>0.36458333333333331</v>
      </c>
      <c r="IQ23" s="167">
        <f>IF(COUNTIF(Fériés,DATE(YEAR($B$18),MONTH($B$18),IQ$1))&gt;0,"",IF(WEEKDAY(DATE(YEAR($B$18),MONTH($B$18),IQ$1),2)&gt;5,"",INDEX('Semaine type'!$AF$4:$AY$49,MATCH(Novembre!$B23,'Semaine type'!$A$4:$A$49,0),MATCH(IQ$2,'Semaine type'!$AF$2:$AY$2,0))))</f>
        <v>0.52430555555555558</v>
      </c>
      <c r="IR23" s="167">
        <f>IF(COUNTIF(Fériés,DATE(YEAR($B$18),MONTH($B$18),IR$1))&gt;0,"",IF(WEEKDAY(DATE(YEAR($B$18),MONTH($B$18),IR$1),2)&gt;5,"",INDEX('Semaine type'!$AF$4:$AY$49,MATCH(Novembre!$B23,'Semaine type'!$A$4:$A$49,0),MATCH(IR$2,'Semaine type'!$AF$2:$AY$2,0))))</f>
        <v>0.5625</v>
      </c>
      <c r="IS23" s="167">
        <f>IF(COUNTIF(Fériés,DATE(YEAR($B$18),MONTH($B$18),IS$1))&gt;0,"",IF(WEEKDAY(DATE(YEAR($B$18),MONTH($B$18),IS$1),2)&gt;5,"",INDEX('Semaine type'!$AF$4:$AY$49,MATCH(Novembre!$B23,'Semaine type'!$A$4:$A$49,0),MATCH(IS$2,'Semaine type'!$AF$2:$AY$2,0))))</f>
        <v>0.70833333333333337</v>
      </c>
      <c r="IT23" s="167">
        <f>IF(COUNTIF(Fériés,DATE(YEAR($B$18),MONTH($B$18),IT$1))&gt;0,"",IF(WEEKDAY(DATE(YEAR($B$18),MONTH($B$18),IT$1),2)&gt;5,"",INDEX('Semaine type'!$AF$4:$AY$49,MATCH(Novembre!$B23,'Semaine type'!$A$4:$A$49,0),MATCH(IT$2,'Semaine type'!$AF$2:$AY$2,0))))</f>
        <v>0.36458333333333331</v>
      </c>
      <c r="IU23" s="167">
        <f>IF(COUNTIF(Fériés,DATE(YEAR($B$18),MONTH($B$18),IU$1))&gt;0,"",IF(WEEKDAY(DATE(YEAR($B$18),MONTH($B$18),IU$1),2)&gt;5,"",INDEX('Semaine type'!$AF$4:$AY$49,MATCH(Novembre!$B23,'Semaine type'!$A$4:$A$49,0),MATCH(IU$2,'Semaine type'!$AF$2:$AY$2,0))))</f>
        <v>0.52430555555555558</v>
      </c>
      <c r="IV23" s="167">
        <f>IF(COUNTIF(Fériés,DATE(YEAR($B$18),MONTH($B$18),IV$1))&gt;0,"",IF(WEEKDAY(DATE(YEAR($B$18),MONTH($B$18),IV$1),2)&gt;5,"",INDEX('Semaine type'!$AF$4:$AY$49,MATCH(Novembre!$B23,'Semaine type'!$A$4:$A$49,0),MATCH(IV$2,'Semaine type'!$AF$2:$AY$2,0))))</f>
        <v>0.5625</v>
      </c>
      <c r="IW23" s="167">
        <f>IF(COUNTIF(Fériés,DATE(YEAR($B$18),MONTH($B$18),IW$1))&gt;0,"",IF(WEEKDAY(DATE(YEAR($B$18),MONTH($B$18),IW$1),2)&gt;5,"",INDEX('Semaine type'!$AF$4:$AY$49,MATCH(Novembre!$B23,'Semaine type'!$A$4:$A$49,0),MATCH(IW$2,'Semaine type'!$AF$2:$AY$2,0))))</f>
        <v>0.70833333333333337</v>
      </c>
      <c r="IX23" s="167">
        <f>IF(COUNTIF(Fériés,DATE(YEAR($B$18),MONTH($B$18),IX$1))&gt;0,"",IF(WEEKDAY(DATE(YEAR($B$18),MONTH($B$18),IX$1),2)&gt;5,"",INDEX('Semaine type'!$AF$4:$AY$49,MATCH(Novembre!$B23,'Semaine type'!$A$4:$A$49,0),MATCH(IX$2,'Semaine type'!$AF$2:$AY$2,0))))</f>
        <v>0.36458333333333331</v>
      </c>
      <c r="IY23" s="167">
        <f>IF(COUNTIF(Fériés,DATE(YEAR($B$18),MONTH($B$18),IY$1))&gt;0,"",IF(WEEKDAY(DATE(YEAR($B$18),MONTH($B$18),IY$1),2)&gt;5,"",INDEX('Semaine type'!$AF$4:$AY$49,MATCH(Novembre!$B23,'Semaine type'!$A$4:$A$49,0),MATCH(IY$2,'Semaine type'!$AF$2:$AY$2,0))))</f>
        <v>0.52430555555555558</v>
      </c>
      <c r="IZ23" s="167">
        <f>IF(COUNTIF(Fériés,DATE(YEAR($B$18),MONTH($B$18),IZ$1))&gt;0,"",IF(WEEKDAY(DATE(YEAR($B$18),MONTH($B$18),IZ$1),2)&gt;5,"",INDEX('Semaine type'!$AF$4:$AY$49,MATCH(Novembre!$B23,'Semaine type'!$A$4:$A$49,0),MATCH(IZ$2,'Semaine type'!$AF$2:$AY$2,0))))</f>
        <v>0.5625</v>
      </c>
      <c r="JA23" s="167">
        <f>IF(COUNTIF(Fériés,DATE(YEAR($B$18),MONTH($B$18),JA$1))&gt;0,"",IF(WEEKDAY(DATE(YEAR($B$18),MONTH($B$18),JA$1),2)&gt;5,"",INDEX('Semaine type'!$AF$4:$AY$49,MATCH(Novembre!$B23,'Semaine type'!$A$4:$A$49,0),MATCH(JA$2,'Semaine type'!$AF$2:$AY$2,0))))</f>
        <v>0.70138888888888884</v>
      </c>
      <c r="JB23" s="167">
        <f>IF(COUNTIF(Fériés,DATE(YEAR($B$18),MONTH($B$18),JB$1))&gt;0,"",IF(WEEKDAY(DATE(YEAR($B$18),MONTH($B$18),JB$1),2)&gt;5,"",INDEX('Semaine type'!$AF$4:$AY$49,MATCH(Novembre!$B23,'Semaine type'!$A$4:$A$49,0),MATCH(JB$2,'Semaine type'!$AF$2:$AY$2,0))))</f>
        <v>0.36458333333333331</v>
      </c>
      <c r="JC23" s="167">
        <f>IF(COUNTIF(Fériés,DATE(YEAR($B$18),MONTH($B$18),JC$1))&gt;0,"",IF(WEEKDAY(DATE(YEAR($B$18),MONTH($B$18),JC$1),2)&gt;5,"",INDEX('Semaine type'!$AF$4:$AY$49,MATCH(Novembre!$B23,'Semaine type'!$A$4:$A$49,0),MATCH(JC$2,'Semaine type'!$AF$2:$AY$2,0))))</f>
        <v>0.52430555555555558</v>
      </c>
      <c r="JD23" s="167">
        <f>IF(COUNTIF(Fériés,DATE(YEAR($B$18),MONTH($B$18),JD$1))&gt;0,"",IF(WEEKDAY(DATE(YEAR($B$18),MONTH($B$18),JD$1),2)&gt;5,"",INDEX('Semaine type'!$AF$4:$AY$49,MATCH(Novembre!$B23,'Semaine type'!$A$4:$A$49,0),MATCH(JD$2,'Semaine type'!$AF$2:$AY$2,0))))</f>
        <v>0</v>
      </c>
      <c r="JE23" s="167">
        <f>IF(COUNTIF(Fériés,DATE(YEAR($B$18),MONTH($B$18),JE$1))&gt;0,"",IF(WEEKDAY(DATE(YEAR($B$18),MONTH($B$18),JE$1),2)&gt;5,"",INDEX('Semaine type'!$AF$4:$AY$49,MATCH(Novembre!$B23,'Semaine type'!$A$4:$A$49,0),MATCH(JE$2,'Semaine type'!$AF$2:$AY$2,0))))</f>
        <v>0</v>
      </c>
      <c r="JF23" s="167" t="str">
        <f>IF(COUNTIF(Fériés,DATE(YEAR($B$18),MONTH($B$18),JF$1))&gt;0,"",IF(WEEKDAY(DATE(YEAR($B$18),MONTH($B$18),JF$1),2)&gt;5,"",INDEX('Semaine type'!$AF$4:$AY$49,MATCH(Novembre!$B23,'Semaine type'!$A$4:$A$49,0),MATCH(JF$2,'Semaine type'!$AF$2:$AY$2,0))))</f>
        <v/>
      </c>
      <c r="JG23" s="167" t="str">
        <f>IF(COUNTIF(Fériés,DATE(YEAR($B$18),MONTH($B$18),JG$1))&gt;0,"",IF(WEEKDAY(DATE(YEAR($B$18),MONTH($B$18),JG$1),2)&gt;5,"",INDEX('Semaine type'!$AF$4:$AY$49,MATCH(Novembre!$B23,'Semaine type'!$A$4:$A$49,0),MATCH(JG$2,'Semaine type'!$AF$2:$AY$2,0))))</f>
        <v/>
      </c>
      <c r="JH23" s="167" t="str">
        <f>IF(COUNTIF(Fériés,DATE(YEAR($B$18),MONTH($B$18),JH$1))&gt;0,"",IF(WEEKDAY(DATE(YEAR($B$18),MONTH($B$18),JH$1),2)&gt;5,"",INDEX('Semaine type'!$AF$4:$AY$49,MATCH(Novembre!$B23,'Semaine type'!$A$4:$A$49,0),MATCH(JH$2,'Semaine type'!$AF$2:$AY$2,0))))</f>
        <v/>
      </c>
      <c r="JI23" s="167" t="str">
        <f>IF(COUNTIF(Fériés,DATE(YEAR($B$18),MONTH($B$18),JI$1))&gt;0,"",IF(WEEKDAY(DATE(YEAR($B$18),MONTH($B$18),JI$1),2)&gt;5,"",INDEX('Semaine type'!$AF$4:$AY$49,MATCH(Novembre!$B23,'Semaine type'!$A$4:$A$49,0),MATCH(JI$2,'Semaine type'!$AF$2:$AY$2,0))))</f>
        <v/>
      </c>
      <c r="JJ23" s="167" t="str">
        <f>IF(COUNTIF(Fériés,DATE(YEAR($B$18),MONTH($B$18),JJ$1))&gt;0,"",IF(WEEKDAY(DATE(YEAR($B$18),MONTH($B$18),JJ$1),2)&gt;5,"",INDEX('Semaine type'!$AF$4:$AY$49,MATCH(Novembre!$B23,'Semaine type'!$A$4:$A$49,0),MATCH(JJ$2,'Semaine type'!$AF$2:$AY$2,0))))</f>
        <v/>
      </c>
      <c r="JK23" s="167" t="str">
        <f>IF(COUNTIF(Fériés,DATE(YEAR($B$18),MONTH($B$18),JK$1))&gt;0,"",IF(WEEKDAY(DATE(YEAR($B$18),MONTH($B$18),JK$1),2)&gt;5,"",INDEX('Semaine type'!$AF$4:$AY$49,MATCH(Novembre!$B23,'Semaine type'!$A$4:$A$49,0),MATCH(JK$2,'Semaine type'!$AF$2:$AY$2,0))))</f>
        <v/>
      </c>
      <c r="JL23" s="167" t="str">
        <f>IF(COUNTIF(Fériés,DATE(YEAR($B$18),MONTH($B$18),JL$1))&gt;0,"",IF(WEEKDAY(DATE(YEAR($B$18),MONTH($B$18),JL$1),2)&gt;5,"",INDEX('Semaine type'!$AF$4:$AY$49,MATCH(Novembre!$B23,'Semaine type'!$A$4:$A$49,0),MATCH(JL$2,'Semaine type'!$AF$2:$AY$2,0))))</f>
        <v/>
      </c>
      <c r="JM23" s="167" t="str">
        <f>IF(COUNTIF(Fériés,DATE(YEAR($B$18),MONTH($B$18),JM$1))&gt;0,"",IF(WEEKDAY(DATE(YEAR($B$18),MONTH($B$18),JM$1),2)&gt;5,"",INDEX('Semaine type'!$AF$4:$AY$49,MATCH(Novembre!$B23,'Semaine type'!$A$4:$A$49,0),MATCH(JM$2,'Semaine type'!$AF$2:$AY$2,0))))</f>
        <v/>
      </c>
      <c r="JN23" s="167">
        <f>IF(COUNTIF(Fériés,DATE(YEAR($B$18),MONTH($B$18),JN$1))&gt;0,"",IF(WEEKDAY(DATE(YEAR($B$18),MONTH($B$18),JN$1),2)&gt;5,"",INDEX('Semaine type'!$AF$4:$AY$49,MATCH(Novembre!$B23,'Semaine type'!$A$4:$A$49,0),MATCH(JN$2,'Semaine type'!$AF$2:$AY$2,0))))</f>
        <v>0.36458333333333331</v>
      </c>
      <c r="JO23" s="167">
        <f>IF(COUNTIF(Fériés,DATE(YEAR($B$18),MONTH($B$18),JO$1))&gt;0,"",IF(WEEKDAY(DATE(YEAR($B$18),MONTH($B$18),JO$1),2)&gt;5,"",INDEX('Semaine type'!$AF$4:$AY$49,MATCH(Novembre!$B23,'Semaine type'!$A$4:$A$49,0),MATCH(JO$2,'Semaine type'!$AF$2:$AY$2,0))))</f>
        <v>0.52430555555555558</v>
      </c>
      <c r="JP23" s="167">
        <f>IF(COUNTIF(Fériés,DATE(YEAR($B$18),MONTH($B$18),JP$1))&gt;0,"",IF(WEEKDAY(DATE(YEAR($B$18),MONTH($B$18),JP$1),2)&gt;5,"",INDEX('Semaine type'!$AF$4:$AY$49,MATCH(Novembre!$B23,'Semaine type'!$A$4:$A$49,0),MATCH(JP$2,'Semaine type'!$AF$2:$AY$2,0))))</f>
        <v>0.5625</v>
      </c>
      <c r="JQ23" s="167">
        <f>IF(COUNTIF(Fériés,DATE(YEAR($B$18),MONTH($B$18),JQ$1))&gt;0,"",IF(WEEKDAY(DATE(YEAR($B$18),MONTH($B$18),JQ$1),2)&gt;5,"",INDEX('Semaine type'!$AF$4:$AY$49,MATCH(Novembre!$B23,'Semaine type'!$A$4:$A$49,0),MATCH(JQ$2,'Semaine type'!$AF$2:$AY$2,0))))</f>
        <v>0.70833333333333337</v>
      </c>
      <c r="JR23" s="167">
        <f>IF(COUNTIF(Fériés,DATE(YEAR($B$18),MONTH($B$18),JR$1))&gt;0,"",IF(WEEKDAY(DATE(YEAR($B$18),MONTH($B$18),JR$1),2)&gt;5,"",INDEX('Semaine type'!$AF$4:$AY$49,MATCH(Novembre!$B23,'Semaine type'!$A$4:$A$49,0),MATCH(JR$2,'Semaine type'!$AF$2:$AY$2,0))))</f>
        <v>0.36458333333333331</v>
      </c>
      <c r="JS23" s="167">
        <f>IF(COUNTIF(Fériés,DATE(YEAR($B$18),MONTH($B$18),JS$1))&gt;0,"",IF(WEEKDAY(DATE(YEAR($B$18),MONTH($B$18),JS$1),2)&gt;5,"",INDEX('Semaine type'!$AF$4:$AY$49,MATCH(Novembre!$B23,'Semaine type'!$A$4:$A$49,0),MATCH(JS$2,'Semaine type'!$AF$2:$AY$2,0))))</f>
        <v>0.52430555555555558</v>
      </c>
      <c r="JT23" s="167">
        <f>IF(COUNTIF(Fériés,DATE(YEAR($B$18),MONTH($B$18),JT$1))&gt;0,"",IF(WEEKDAY(DATE(YEAR($B$18),MONTH($B$18),JT$1),2)&gt;5,"",INDEX('Semaine type'!$AF$4:$AY$49,MATCH(Novembre!$B23,'Semaine type'!$A$4:$A$49,0),MATCH(JT$2,'Semaine type'!$AF$2:$AY$2,0))))</f>
        <v>0.5625</v>
      </c>
      <c r="JU23" s="167">
        <f>IF(COUNTIF(Fériés,DATE(YEAR($B$18),MONTH($B$18),JU$1))&gt;0,"",IF(WEEKDAY(DATE(YEAR($B$18),MONTH($B$18),JU$1),2)&gt;5,"",INDEX('Semaine type'!$AF$4:$AY$49,MATCH(Novembre!$B23,'Semaine type'!$A$4:$A$49,0),MATCH(JU$2,'Semaine type'!$AF$2:$AY$2,0))))</f>
        <v>0.70833333333333337</v>
      </c>
      <c r="JV23" s="167">
        <f>IF(COUNTIF(Fériés,DATE(YEAR($B$18),MONTH($B$18),JV$1))&gt;0,"",IF(WEEKDAY(DATE(YEAR($B$18),MONTH($B$18),JV$1),2)&gt;5,"",INDEX('Semaine type'!$AF$4:$AY$49,MATCH(Novembre!$B23,'Semaine type'!$A$4:$A$49,0),MATCH(JV$2,'Semaine type'!$AF$2:$AY$2,0))))</f>
        <v>0.36458333333333331</v>
      </c>
      <c r="JW23" s="167">
        <f>IF(COUNTIF(Fériés,DATE(YEAR($B$18),MONTH($B$18),JW$1))&gt;0,"",IF(WEEKDAY(DATE(YEAR($B$18),MONTH($B$18),JW$1),2)&gt;5,"",INDEX('Semaine type'!$AF$4:$AY$49,MATCH(Novembre!$B23,'Semaine type'!$A$4:$A$49,0),MATCH(JW$2,'Semaine type'!$AF$2:$AY$2,0))))</f>
        <v>0.52430555555555558</v>
      </c>
      <c r="JX23" s="167">
        <f>IF(COUNTIF(Fériés,DATE(YEAR($B$18),MONTH($B$18),JX$1))&gt;0,"",IF(WEEKDAY(DATE(YEAR($B$18),MONTH($B$18),JX$1),2)&gt;5,"",INDEX('Semaine type'!$AF$4:$AY$49,MATCH(Novembre!$B23,'Semaine type'!$A$4:$A$49,0),MATCH(JX$2,'Semaine type'!$AF$2:$AY$2,0))))</f>
        <v>0.5625</v>
      </c>
      <c r="JY23" s="167">
        <f>IF(COUNTIF(Fériés,DATE(YEAR($B$18),MONTH($B$18),JY$1))&gt;0,"",IF(WEEKDAY(DATE(YEAR($B$18),MONTH($B$18),JY$1),2)&gt;5,"",INDEX('Semaine type'!$AF$4:$AY$49,MATCH(Novembre!$B23,'Semaine type'!$A$4:$A$49,0),MATCH(JY$2,'Semaine type'!$AF$2:$AY$2,0))))</f>
        <v>0.70833333333333337</v>
      </c>
      <c r="JZ23" s="167">
        <f>IF(COUNTIF(Fériés,DATE(YEAR($B$18),MONTH($B$18),JZ$1))&gt;0,"",IF(WEEKDAY(DATE(YEAR($B$18),MONTH($B$18),JZ$1),2)&gt;5,"",INDEX('Semaine type'!$AF$4:$AY$49,MATCH(Novembre!$B23,'Semaine type'!$A$4:$A$49,0),MATCH(JZ$2,'Semaine type'!$AF$2:$AY$2,0))))</f>
        <v>0.36458333333333331</v>
      </c>
      <c r="KA23" s="167">
        <f>IF(COUNTIF(Fériés,DATE(YEAR($B$18),MONTH($B$18),KA$1))&gt;0,"",IF(WEEKDAY(DATE(YEAR($B$18),MONTH($B$18),KA$1),2)&gt;5,"",INDEX('Semaine type'!$AF$4:$AY$49,MATCH(Novembre!$B23,'Semaine type'!$A$4:$A$49,0),MATCH(KA$2,'Semaine type'!$AF$2:$AY$2,0))))</f>
        <v>0.52430555555555558</v>
      </c>
      <c r="KB23" s="167">
        <f>IF(COUNTIF(Fériés,DATE(YEAR($B$18),MONTH($B$18),KB$1))&gt;0,"",IF(WEEKDAY(DATE(YEAR($B$18),MONTH($B$18),KB$1),2)&gt;5,"",INDEX('Semaine type'!$AF$4:$AY$49,MATCH(Novembre!$B23,'Semaine type'!$A$4:$A$49,0),MATCH(KB$2,'Semaine type'!$AF$2:$AY$2,0))))</f>
        <v>0.5625</v>
      </c>
      <c r="KC23" s="167">
        <f>IF(COUNTIF(Fériés,DATE(YEAR($B$18),MONTH($B$18),KC$1))&gt;0,"",IF(WEEKDAY(DATE(YEAR($B$18),MONTH($B$18),KC$1),2)&gt;5,"",INDEX('Semaine type'!$AF$4:$AY$49,MATCH(Novembre!$B23,'Semaine type'!$A$4:$A$49,0),MATCH(KC$2,'Semaine type'!$AF$2:$AY$2,0))))</f>
        <v>0.70138888888888884</v>
      </c>
      <c r="KD23" s="167">
        <f>IF(COUNTIF(Fériés,DATE(YEAR($B$18),MONTH($B$18),KD$1))&gt;0,"",IF(WEEKDAY(DATE(YEAR($B$18),MONTH($B$18),KD$1),2)&gt;5,"",INDEX('Semaine type'!$AF$4:$AY$49,MATCH(Novembre!$B23,'Semaine type'!$A$4:$A$49,0),MATCH(KD$2,'Semaine type'!$AF$2:$AY$2,0))))</f>
        <v>0.36458333333333331</v>
      </c>
      <c r="KE23" s="167">
        <f>IF(COUNTIF(Fériés,DATE(YEAR($B$18),MONTH($B$18),KE$1))&gt;0,"",IF(WEEKDAY(DATE(YEAR($B$18),MONTH($B$18),KE$1),2)&gt;5,"",INDEX('Semaine type'!$AF$4:$AY$49,MATCH(Novembre!$B23,'Semaine type'!$A$4:$A$49,0),MATCH(KE$2,'Semaine type'!$AF$2:$AY$2,0))))</f>
        <v>0.52430555555555558</v>
      </c>
      <c r="KF23" s="167">
        <f>IF(COUNTIF(Fériés,DATE(YEAR($B$18),MONTH($B$18),KF$1))&gt;0,"",IF(WEEKDAY(DATE(YEAR($B$18),MONTH($B$18),KF$1),2)&gt;5,"",INDEX('Semaine type'!$AF$4:$AY$49,MATCH(Novembre!$B23,'Semaine type'!$A$4:$A$49,0),MATCH(KF$2,'Semaine type'!$AF$2:$AY$2,0))))</f>
        <v>0</v>
      </c>
      <c r="KG23" s="167">
        <f>IF(COUNTIF(Fériés,DATE(YEAR($B$18),MONTH($B$18),KG$1))&gt;0,"",IF(WEEKDAY(DATE(YEAR($B$18),MONTH($B$18),KG$1),2)&gt;5,"",INDEX('Semaine type'!$AF$4:$AY$49,MATCH(Novembre!$B23,'Semaine type'!$A$4:$A$49,0),MATCH(KG$2,'Semaine type'!$AF$2:$AY$2,0))))</f>
        <v>0</v>
      </c>
      <c r="KH23" s="167" t="str">
        <f>IF(COUNTIF(Fériés,DATE(YEAR($B$18),MONTH($B$18),KH$1))&gt;0,"",IF(WEEKDAY(DATE(YEAR($B$18),MONTH($B$18),KH$1),2)&gt;5,"",INDEX('Semaine type'!$AF$4:$AY$49,MATCH(Novembre!$B23,'Semaine type'!$A$4:$A$49,0),MATCH(KH$2,'Semaine type'!$AF$2:$AY$2,0))))</f>
        <v/>
      </c>
      <c r="KI23" s="167" t="str">
        <f>IF(COUNTIF(Fériés,DATE(YEAR($B$18),MONTH($B$18),KI$1))&gt;0,"",IF(WEEKDAY(DATE(YEAR($B$18),MONTH($B$18),KI$1),2)&gt;5,"",INDEX('Semaine type'!$AF$4:$AY$49,MATCH(Novembre!$B23,'Semaine type'!$A$4:$A$49,0),MATCH(KI$2,'Semaine type'!$AF$2:$AY$2,0))))</f>
        <v/>
      </c>
      <c r="KJ23" s="167" t="str">
        <f>IF(COUNTIF(Fériés,DATE(YEAR($B$18),MONTH($B$18),KJ$1))&gt;0,"",IF(WEEKDAY(DATE(YEAR($B$18),MONTH($B$18),KJ$1),2)&gt;5,"",INDEX('Semaine type'!$AF$4:$AY$49,MATCH(Novembre!$B23,'Semaine type'!$A$4:$A$49,0),MATCH(KJ$2,'Semaine type'!$AF$2:$AY$2,0))))</f>
        <v/>
      </c>
      <c r="KK23" s="167" t="str">
        <f>IF(COUNTIF(Fériés,DATE(YEAR($B$18),MONTH($B$18),KK$1))&gt;0,"",IF(WEEKDAY(DATE(YEAR($B$18),MONTH($B$18),KK$1),2)&gt;5,"",INDEX('Semaine type'!$AF$4:$AY$49,MATCH(Novembre!$B23,'Semaine type'!$A$4:$A$49,0),MATCH(KK$2,'Semaine type'!$AF$2:$AY$2,0))))</f>
        <v/>
      </c>
      <c r="KL23" s="167" t="str">
        <f>IF(COUNTIF(Fériés,DATE(YEAR($B$18),MONTH($B$18),KL$1))&gt;0,"",IF(WEEKDAY(DATE(YEAR($B$18),MONTH($B$18),KL$1),2)&gt;5,"",INDEX('Semaine type'!$AF$4:$AY$49,MATCH(Novembre!$B23,'Semaine type'!$A$4:$A$49,0),MATCH(KL$2,'Semaine type'!$AF$2:$AY$2,0))))</f>
        <v/>
      </c>
      <c r="KM23" s="167" t="str">
        <f>IF(COUNTIF(Fériés,DATE(YEAR($B$18),MONTH($B$18),KM$1))&gt;0,"",IF(WEEKDAY(DATE(YEAR($B$18),MONTH($B$18),KM$1),2)&gt;5,"",INDEX('Semaine type'!$AF$4:$AY$49,MATCH(Novembre!$B23,'Semaine type'!$A$4:$A$49,0),MATCH(KM$2,'Semaine type'!$AF$2:$AY$2,0))))</f>
        <v/>
      </c>
      <c r="KN23" s="167" t="str">
        <f>IF(COUNTIF(Fériés,DATE(YEAR($B$18),MONTH($B$18),KN$1))&gt;0,"",IF(WEEKDAY(DATE(YEAR($B$18),MONTH($B$18),KN$1),2)&gt;5,"",INDEX('Semaine type'!$AF$4:$AY$49,MATCH(Novembre!$B23,'Semaine type'!$A$4:$A$49,0),MATCH(KN$2,'Semaine type'!$AF$2:$AY$2,0))))</f>
        <v/>
      </c>
      <c r="KO23" s="167" t="str">
        <f>IF(COUNTIF(Fériés,DATE(YEAR($B$18),MONTH($B$18),KO$1))&gt;0,"",IF(WEEKDAY(DATE(YEAR($B$18),MONTH($B$18),KO$1),2)&gt;5,"",INDEX('Semaine type'!$AF$4:$AY$49,MATCH(Novembre!$B23,'Semaine type'!$A$4:$A$49,0),MATCH(KO$2,'Semaine type'!$AF$2:$AY$2,0))))</f>
        <v/>
      </c>
      <c r="KP23" s="167">
        <f>IF(COUNTIF(Fériés,DATE(YEAR($B$18),MONTH($B$18),KP$1))&gt;0,"",IF(WEEKDAY(DATE(YEAR($B$18),MONTH($B$18),KP$1),2)&gt;5,"",INDEX('Semaine type'!$AF$4:$AY$49,MATCH(Novembre!$B23,'Semaine type'!$A$4:$A$49,0),MATCH(KP$2,'Semaine type'!$AF$2:$AY$2,0))))</f>
        <v>0.36458333333333331</v>
      </c>
      <c r="KQ23" s="167">
        <f>IF(COUNTIF(Fériés,DATE(YEAR($B$18),MONTH($B$18),KQ$1))&gt;0,"",IF(WEEKDAY(DATE(YEAR($B$18),MONTH($B$18),KQ$1),2)&gt;5,"",INDEX('Semaine type'!$AF$4:$AY$49,MATCH(Novembre!$B23,'Semaine type'!$A$4:$A$49,0),MATCH(KQ$2,'Semaine type'!$AF$2:$AY$2,0))))</f>
        <v>0.52430555555555558</v>
      </c>
      <c r="KR23" s="167">
        <f>IF(COUNTIF(Fériés,DATE(YEAR($B$18),MONTH($B$18),KR$1))&gt;0,"",IF(WEEKDAY(DATE(YEAR($B$18),MONTH($B$18),KR$1),2)&gt;5,"",INDEX('Semaine type'!$AF$4:$AY$49,MATCH(Novembre!$B23,'Semaine type'!$A$4:$A$49,0),MATCH(KR$2,'Semaine type'!$AF$2:$AY$2,0))))</f>
        <v>0.5625</v>
      </c>
      <c r="KS23" s="167">
        <f>IF(COUNTIF(Fériés,DATE(YEAR($B$18),MONTH($B$18),KS$1))&gt;0,"",IF(WEEKDAY(DATE(YEAR($B$18),MONTH($B$18),KS$1),2)&gt;5,"",INDEX('Semaine type'!$AF$4:$AY$49,MATCH(Novembre!$B23,'Semaine type'!$A$4:$A$49,0),MATCH(KS$2,'Semaine type'!$AF$2:$AY$2,0))))</f>
        <v>0.70833333333333337</v>
      </c>
    </row>
    <row r="24" spans="1:305" ht="12" customHeight="1" x14ac:dyDescent="0.2">
      <c r="A24" s="183"/>
      <c r="B24" s="52" t="s">
        <v>140</v>
      </c>
      <c r="C24" s="53" t="str">
        <f>'Semaine type'!L9</f>
        <v xml:space="preserve">STI </v>
      </c>
      <c r="D24" s="60" t="s">
        <v>120</v>
      </c>
      <c r="E24" s="60"/>
      <c r="F24" s="60" t="s">
        <v>120</v>
      </c>
      <c r="G24" s="60"/>
      <c r="H24" s="60" t="s">
        <v>28</v>
      </c>
      <c r="I24" s="60" t="s">
        <v>29</v>
      </c>
      <c r="J24" s="65" t="s">
        <v>28</v>
      </c>
      <c r="K24" s="60" t="s">
        <v>29</v>
      </c>
      <c r="L24" s="60" t="s">
        <v>15</v>
      </c>
      <c r="M24" s="60" t="s">
        <v>15</v>
      </c>
      <c r="N24" s="60" t="s">
        <v>28</v>
      </c>
      <c r="O24" s="60" t="s">
        <v>29</v>
      </c>
      <c r="P24" s="60" t="s">
        <v>94</v>
      </c>
      <c r="Q24" s="60"/>
      <c r="R24" s="60"/>
      <c r="S24" s="60"/>
      <c r="T24" s="60"/>
      <c r="U24" s="60"/>
      <c r="V24" s="61" t="s">
        <v>28</v>
      </c>
      <c r="W24" s="61" t="s">
        <v>29</v>
      </c>
      <c r="X24" s="61"/>
      <c r="Y24" s="61"/>
      <c r="Z24" s="61" t="s">
        <v>28</v>
      </c>
      <c r="AA24" s="61" t="s">
        <v>29</v>
      </c>
      <c r="AB24" s="61" t="s">
        <v>28</v>
      </c>
      <c r="AC24" s="61" t="s">
        <v>29</v>
      </c>
      <c r="AD24" s="61" t="s">
        <v>29</v>
      </c>
      <c r="AE24" s="61"/>
      <c r="AF24" s="61"/>
      <c r="AG24" s="60"/>
      <c r="AH24" s="60"/>
      <c r="AI24" s="60"/>
      <c r="AJ24" s="60" t="s">
        <v>28</v>
      </c>
      <c r="AK24" s="60" t="s">
        <v>29</v>
      </c>
      <c r="AL24" s="60" t="s">
        <v>28</v>
      </c>
      <c r="AM24" s="60" t="s">
        <v>29</v>
      </c>
      <c r="AN24" s="60" t="s">
        <v>28</v>
      </c>
      <c r="AO24" s="60" t="s">
        <v>29</v>
      </c>
      <c r="AP24" s="60" t="s">
        <v>28</v>
      </c>
      <c r="AQ24" s="60" t="s">
        <v>29</v>
      </c>
      <c r="AR24" s="60" t="s">
        <v>29</v>
      </c>
      <c r="AS24" s="60"/>
      <c r="AT24" s="60"/>
      <c r="AU24" s="60"/>
      <c r="AV24" s="60"/>
      <c r="AW24" s="60"/>
      <c r="AX24" s="60" t="s">
        <v>28</v>
      </c>
      <c r="AY24" s="60" t="s">
        <v>29</v>
      </c>
      <c r="AZ24" s="60" t="s">
        <v>28</v>
      </c>
      <c r="BA24" s="60" t="s">
        <v>29</v>
      </c>
      <c r="BB24" s="60" t="s">
        <v>28</v>
      </c>
      <c r="BC24" s="60" t="s">
        <v>29</v>
      </c>
      <c r="BD24" s="60" t="s">
        <v>28</v>
      </c>
      <c r="BE24" s="60" t="s">
        <v>29</v>
      </c>
      <c r="BF24" s="60" t="s">
        <v>29</v>
      </c>
      <c r="BG24" s="60"/>
      <c r="BH24" s="60"/>
      <c r="BI24" s="60"/>
      <c r="BJ24" s="60"/>
      <c r="BK24" s="60"/>
      <c r="BL24" s="56" cm="1">
        <f t="array" ref="BL24">SUMPRODUCT(--(RIGHT(D24:BK24,1)="."))</f>
        <v>14</v>
      </c>
      <c r="BM24" s="57"/>
      <c r="BN24" s="62"/>
      <c r="BO24" s="62"/>
      <c r="BP24" s="63"/>
      <c r="BQ24" s="82">
        <f t="shared" si="69"/>
        <v>0</v>
      </c>
      <c r="BR24" s="82">
        <f t="shared" si="69"/>
        <v>0</v>
      </c>
      <c r="BS24" s="82">
        <f t="shared" si="69"/>
        <v>0</v>
      </c>
      <c r="BT24" s="82">
        <f t="shared" si="69"/>
        <v>1</v>
      </c>
      <c r="BU24" s="82">
        <f t="shared" si="69"/>
        <v>0</v>
      </c>
      <c r="BV24" s="82">
        <f t="shared" si="69"/>
        <v>0</v>
      </c>
      <c r="BW24" s="82">
        <f t="shared" si="69"/>
        <v>0</v>
      </c>
      <c r="BX24" s="82">
        <f t="shared" si="69"/>
        <v>0</v>
      </c>
      <c r="BY24" s="82">
        <f t="shared" si="69"/>
        <v>0</v>
      </c>
      <c r="BZ24" s="82">
        <f t="shared" si="69"/>
        <v>0</v>
      </c>
      <c r="CA24" s="82">
        <f t="shared" si="69"/>
        <v>0</v>
      </c>
      <c r="CB24" s="92">
        <f t="shared" si="70"/>
        <v>36</v>
      </c>
      <c r="CC24" s="47">
        <f t="shared" ca="1" si="71"/>
        <v>1.0588235294117647</v>
      </c>
      <c r="DA24" s="169">
        <f t="shared" si="72"/>
        <v>2.1458333333333339</v>
      </c>
      <c r="DB24" s="176">
        <f>IFERROR(IF(COUNTIF(absences,D24)&gt;0,"",IF(D24="PERM",Parametres!$N$25,GA24-FZ24)),)</f>
        <v>0.125</v>
      </c>
      <c r="DC24" s="176" t="str">
        <f t="shared" si="73"/>
        <v/>
      </c>
      <c r="DD24" s="176" t="str">
        <f t="shared" si="74"/>
        <v/>
      </c>
      <c r="DE24" s="176" t="str">
        <f t="shared" si="75"/>
        <v/>
      </c>
      <c r="DF24" s="176" t="str">
        <f t="shared" si="76"/>
        <v/>
      </c>
      <c r="DG24" s="176">
        <f>IFERROR(IF(COUNTIF(absences,I24)&gt;0,"",IF(COUNTIF($D24:$BK24,"PERM")&gt;0,COUNTIF($D24:$BK24,"PERM")*Parametres!$N$25,GF24-GE24)),)</f>
        <v>0.25</v>
      </c>
      <c r="DH24" s="176" t="str">
        <f t="shared" si="77"/>
        <v/>
      </c>
      <c r="DI24" s="176" t="str">
        <f t="shared" si="78"/>
        <v/>
      </c>
      <c r="DJ24" s="176" t="str">
        <f t="shared" si="79"/>
        <v/>
      </c>
      <c r="DK24" s="176">
        <f t="shared" si="80"/>
        <v>0.14583333333333337</v>
      </c>
      <c r="DL24" s="176" t="str">
        <f t="shared" si="81"/>
        <v/>
      </c>
      <c r="DM24" s="176" t="str">
        <f t="shared" si="82"/>
        <v/>
      </c>
      <c r="DN24" s="176" t="str">
        <f t="shared" si="83"/>
        <v/>
      </c>
      <c r="DO24" s="176">
        <f t="shared" si="84"/>
        <v>0</v>
      </c>
      <c r="DP24" s="176" t="str">
        <f t="shared" si="85"/>
        <v/>
      </c>
      <c r="DQ24" s="176" t="str">
        <f t="shared" si="86"/>
        <v/>
      </c>
      <c r="DR24" s="176" t="str">
        <f t="shared" si="87"/>
        <v/>
      </c>
      <c r="DS24" s="176" t="str">
        <f t="shared" si="88"/>
        <v/>
      </c>
      <c r="DT24" s="176" t="str">
        <f t="shared" si="89"/>
        <v/>
      </c>
      <c r="DU24" s="176">
        <f t="shared" si="90"/>
        <v>0.14583333333333337</v>
      </c>
      <c r="DV24" s="176" t="str">
        <f t="shared" si="91"/>
        <v/>
      </c>
      <c r="DW24" s="176" t="str">
        <f t="shared" si="92"/>
        <v/>
      </c>
      <c r="DX24" s="176" t="str">
        <f t="shared" si="93"/>
        <v/>
      </c>
      <c r="DY24" s="176">
        <f t="shared" si="94"/>
        <v>0.14583333333333337</v>
      </c>
      <c r="DZ24" s="176" t="str">
        <f t="shared" si="95"/>
        <v/>
      </c>
      <c r="EA24" s="176" t="str">
        <f t="shared" si="96"/>
        <v/>
      </c>
      <c r="EB24" s="176" t="str">
        <f t="shared" si="97"/>
        <v/>
      </c>
      <c r="EC24" s="176">
        <f t="shared" si="98"/>
        <v>0</v>
      </c>
      <c r="ED24" s="176" t="str">
        <f t="shared" si="99"/>
        <v/>
      </c>
      <c r="EE24" s="176" t="str">
        <f t="shared" si="100"/>
        <v/>
      </c>
      <c r="EF24" s="176" t="str">
        <f t="shared" si="101"/>
        <v/>
      </c>
      <c r="EG24" s="176" t="str">
        <f t="shared" si="102"/>
        <v/>
      </c>
      <c r="EH24" s="176" t="str">
        <f t="shared" si="103"/>
        <v/>
      </c>
      <c r="EI24" s="176">
        <f t="shared" si="104"/>
        <v>0.14583333333333337</v>
      </c>
      <c r="EJ24" s="176" t="str">
        <f t="shared" si="105"/>
        <v/>
      </c>
      <c r="EK24" s="176" t="str">
        <f t="shared" si="106"/>
        <v/>
      </c>
      <c r="EL24" s="176" t="str">
        <f t="shared" si="107"/>
        <v/>
      </c>
      <c r="EM24" s="176">
        <f t="shared" si="108"/>
        <v>0.14583333333333337</v>
      </c>
      <c r="EN24" s="176" t="str">
        <f t="shared" si="109"/>
        <v/>
      </c>
      <c r="EO24" s="176" t="str">
        <f t="shared" si="110"/>
        <v/>
      </c>
      <c r="EP24" s="176" t="str">
        <f t="shared" si="111"/>
        <v/>
      </c>
      <c r="EQ24" s="176">
        <f t="shared" si="112"/>
        <v>0</v>
      </c>
      <c r="ER24" s="176" t="str">
        <f t="shared" si="113"/>
        <v/>
      </c>
      <c r="ES24" s="176" t="str">
        <f t="shared" si="114"/>
        <v/>
      </c>
      <c r="ET24" s="176" t="str">
        <f t="shared" si="115"/>
        <v/>
      </c>
      <c r="EU24" s="176">
        <f>IFERROR(IF(COUNTIF(absences,AW24)&gt;0,"",IF(COUNTIF($D24:$BK24,"PERM")&gt;0,COUNTIF($D24:$BK24,"PERM")*Parametres!$N$25,IW24-IV24)),)</f>
        <v>0.25</v>
      </c>
      <c r="EV24" s="176" t="str">
        <f t="shared" si="116"/>
        <v/>
      </c>
      <c r="EW24" s="176">
        <f t="shared" si="117"/>
        <v>0.14583333333333337</v>
      </c>
      <c r="EX24" s="176" t="str">
        <f t="shared" si="118"/>
        <v/>
      </c>
      <c r="EY24" s="176" t="str">
        <f t="shared" si="119"/>
        <v/>
      </c>
      <c r="EZ24" s="176" t="str">
        <f t="shared" si="120"/>
        <v/>
      </c>
      <c r="FA24" s="176">
        <f t="shared" si="121"/>
        <v>0.14583333333333337</v>
      </c>
      <c r="FB24" s="176" t="str">
        <f t="shared" si="122"/>
        <v/>
      </c>
      <c r="FC24" s="176" t="str">
        <f t="shared" si="123"/>
        <v/>
      </c>
      <c r="FD24" s="176" t="str">
        <f t="shared" si="124"/>
        <v/>
      </c>
      <c r="FE24" s="176">
        <f t="shared" si="125"/>
        <v>0</v>
      </c>
      <c r="FF24" s="176" t="str">
        <f t="shared" si="126"/>
        <v/>
      </c>
      <c r="FG24" s="176" t="str">
        <f t="shared" si="127"/>
        <v/>
      </c>
      <c r="FH24" s="176">
        <f>IFERROR(IF(COUNTIF(absences,BJ24)&gt;0,"",IF(COUNTIF($D24:$BK24,"PERM")&gt;0,COUNTIF($D24:$BK24,"PERM")*Parametres!$N$25,JJ24-JI24)),)</f>
        <v>0.25</v>
      </c>
      <c r="FI24" s="176" t="str">
        <f t="shared" si="128"/>
        <v/>
      </c>
      <c r="FJ24" s="176" t="str">
        <f t="shared" si="129"/>
        <v/>
      </c>
      <c r="FK24" s="176">
        <f>IFERROR(IF(COUNTIF(absences,BM24)&gt;0,"",IF(COUNTIF($D24:$BK24,"PERM")&gt;0,COUNTIF($D24:$BK24,"PERM")*Parametres!$N$25,JM24-JL24)),)</f>
        <v>0.25</v>
      </c>
      <c r="FY24" s="184"/>
      <c r="FZ24" s="167" t="str">
        <f>IF(COUNTIF(Fériés,DATE(YEAR($B$18),MONTH($B$18),FZ$1))&gt;0,"",IF(WEEKDAY(DATE(YEAR($B$18),MONTH($B$18),FZ$1),2)&gt;5,"",INDEX('Semaine type'!$AF$4:$AY$49,MATCH(Novembre!$B24,'Semaine type'!$A$4:$A$49,0),MATCH(FZ$2,'Semaine type'!$AF$2:$AY$2,0))))</f>
        <v/>
      </c>
      <c r="GA24" s="167" t="str">
        <f>IF(COUNTIF(Fériés,DATE(YEAR($B$18),MONTH($B$18),GA$1))&gt;0,"",IF(WEEKDAY(DATE(YEAR($B$18),MONTH($B$18),GA$1),2)&gt;5,"",INDEX('Semaine type'!$AF$4:$AY$49,MATCH(Novembre!$B24,'Semaine type'!$A$4:$A$49,0),MATCH(GA$2,'Semaine type'!$AF$2:$AY$2,0))))</f>
        <v/>
      </c>
      <c r="GB24" s="167" t="str">
        <f>IF(COUNTIF(Fériés,DATE(YEAR($B$18),MONTH($B$18),GB$1))&gt;0,"",IF(WEEKDAY(DATE(YEAR($B$18),MONTH($B$18),GB$1),2)&gt;5,"",INDEX('Semaine type'!$AF$4:$AY$49,MATCH(Novembre!$B24,'Semaine type'!$A$4:$A$49,0),MATCH(GB$2,'Semaine type'!$AF$2:$AY$2,0))))</f>
        <v/>
      </c>
      <c r="GC24" s="167" t="str">
        <f>IF(COUNTIF(Fériés,DATE(YEAR($B$18),MONTH($B$18),GC$1))&gt;0,"",IF(WEEKDAY(DATE(YEAR($B$18),MONTH($B$18),GC$1),2)&gt;5,"",INDEX('Semaine type'!$AF$4:$AY$49,MATCH(Novembre!$B24,'Semaine type'!$A$4:$A$49,0),MATCH(GC$2,'Semaine type'!$AF$2:$AY$2,0))))</f>
        <v/>
      </c>
      <c r="GD24" s="167" t="str">
        <f>IF(COUNTIF(Fériés,DATE(YEAR($B$18),MONTH($B$18),GD$1))&gt;0,"",IF(WEEKDAY(DATE(YEAR($B$18),MONTH($B$18),GD$1),2)&gt;5,"",INDEX('Semaine type'!$AF$4:$AY$49,MATCH(Novembre!$B24,'Semaine type'!$A$4:$A$49,0),MATCH(GD$2,'Semaine type'!$AF$2:$AY$2,0))))</f>
        <v/>
      </c>
      <c r="GE24" s="167" t="str">
        <f>IF(COUNTIF(Fériés,DATE(YEAR($B$18),MONTH($B$18),GE$1))&gt;0,"",IF(WEEKDAY(DATE(YEAR($B$18),MONTH($B$18),GE$1),2)&gt;5,"",INDEX('Semaine type'!$AF$4:$AY$49,MATCH(Novembre!$B24,'Semaine type'!$A$4:$A$49,0),MATCH(GE$2,'Semaine type'!$AF$2:$AY$2,0))))</f>
        <v/>
      </c>
      <c r="GF24" s="167" t="str">
        <f>IF(COUNTIF(Fériés,DATE(YEAR($B$18),MONTH($B$18),GF$1))&gt;0,"",IF(WEEKDAY(DATE(YEAR($B$18),MONTH($B$18),GF$1),2)&gt;5,"",INDEX('Semaine type'!$AF$4:$AY$49,MATCH(Novembre!$B24,'Semaine type'!$A$4:$A$49,0),MATCH(GF$2,'Semaine type'!$AF$2:$AY$2,0))))</f>
        <v/>
      </c>
      <c r="GG24" s="167" t="str">
        <f>IF(COUNTIF(Fériés,DATE(YEAR($B$18),MONTH($B$18),GG$1))&gt;0,"",IF(WEEKDAY(DATE(YEAR($B$18),MONTH($B$18),GG$1),2)&gt;5,"",INDEX('Semaine type'!$AF$4:$AY$49,MATCH(Novembre!$B24,'Semaine type'!$A$4:$A$49,0),MATCH(GG$2,'Semaine type'!$AF$2:$AY$2,0))))</f>
        <v/>
      </c>
      <c r="GH24" s="167" t="str">
        <f>IF(COUNTIF(Fériés,DATE(YEAR($B$18),MONTH($B$18),GH$1))&gt;0,"",IF(WEEKDAY(DATE(YEAR($B$18),MONTH($B$18),GH$1),2)&gt;5,"",INDEX('Semaine type'!$AF$4:$AY$49,MATCH(Novembre!$B24,'Semaine type'!$A$4:$A$49,0),MATCH(GH$2,'Semaine type'!$AF$2:$AY$2,0))))</f>
        <v/>
      </c>
      <c r="GI24" s="167" t="str">
        <f>IF(COUNTIF(Fériés,DATE(YEAR($B$18),MONTH($B$18),GI$1))&gt;0,"",IF(WEEKDAY(DATE(YEAR($B$18),MONTH($B$18),GI$1),2)&gt;5,"",INDEX('Semaine type'!$AF$4:$AY$49,MATCH(Novembre!$B24,'Semaine type'!$A$4:$A$49,0),MATCH(GI$2,'Semaine type'!$AF$2:$AY$2,0))))</f>
        <v/>
      </c>
      <c r="GJ24" s="167">
        <f>IF(COUNTIF(Fériés,DATE(YEAR($B$18),MONTH($B$18),GJ$1))&gt;0,"",IF(WEEKDAY(DATE(YEAR($B$18),MONTH($B$18),GJ$1),2)&gt;5,"",INDEX('Semaine type'!$AF$4:$AY$49,MATCH(Novembre!$B24,'Semaine type'!$A$4:$A$49,0),MATCH(GJ$2,'Semaine type'!$AF$2:$AY$2,0))))</f>
        <v>0.5625</v>
      </c>
      <c r="GK24" s="167">
        <f>IF(COUNTIF(Fériés,DATE(YEAR($B$18),MONTH($B$18),GK$1))&gt;0,"",IF(WEEKDAY(DATE(YEAR($B$18),MONTH($B$18),GK$1),2)&gt;5,"",INDEX('Semaine type'!$AF$4:$AY$49,MATCH(Novembre!$B24,'Semaine type'!$A$4:$A$49,0),MATCH(GK$2,'Semaine type'!$AF$2:$AY$2,0))))</f>
        <v>0.70833333333333337</v>
      </c>
      <c r="GL24" s="167" t="str">
        <f>IF(COUNTIF(Fériés,DATE(YEAR($B$18),MONTH($B$18),GL$1))&gt;0,"",IF(WEEKDAY(DATE(YEAR($B$18),MONTH($B$18),GL$1),2)&gt;5,"",INDEX('Semaine type'!$AF$4:$AY$49,MATCH(Novembre!$B24,'Semaine type'!$A$4:$A$49,0),MATCH(GL$2,'Semaine type'!$AF$2:$AY$2,0))))</f>
        <v/>
      </c>
      <c r="GM24" s="167" t="str">
        <f>IF(COUNTIF(Fériés,DATE(YEAR($B$18),MONTH($B$18),GM$1))&gt;0,"",IF(WEEKDAY(DATE(YEAR($B$18),MONTH($B$18),GM$1),2)&gt;5,"",INDEX('Semaine type'!$AF$4:$AY$49,MATCH(Novembre!$B24,'Semaine type'!$A$4:$A$49,0),MATCH(GM$2,'Semaine type'!$AF$2:$AY$2,0))))</f>
        <v/>
      </c>
      <c r="GN24" s="167" t="str">
        <f>IF(COUNTIF(Fériés,DATE(YEAR($B$18),MONTH($B$18),GN$1))&gt;0,"",IF(WEEKDAY(DATE(YEAR($B$18),MONTH($B$18),GN$1),2)&gt;5,"",INDEX('Semaine type'!$AF$4:$AY$49,MATCH(Novembre!$B24,'Semaine type'!$A$4:$A$49,0),MATCH(GN$2,'Semaine type'!$AF$2:$AY$2,0))))</f>
        <v/>
      </c>
      <c r="GO24" s="167" t="str">
        <f>IF(COUNTIF(Fériés,DATE(YEAR($B$18),MONTH($B$18),GO$1))&gt;0,"",IF(WEEKDAY(DATE(YEAR($B$18),MONTH($B$18),GO$1),2)&gt;5,"",INDEX('Semaine type'!$AF$4:$AY$49,MATCH(Novembre!$B24,'Semaine type'!$A$4:$A$49,0),MATCH(GO$2,'Semaine type'!$AF$2:$AY$2,0))))</f>
        <v/>
      </c>
      <c r="GP24" s="167" t="str">
        <f>IF(COUNTIF(Fériés,DATE(YEAR($B$18),MONTH($B$18),GP$1))&gt;0,"",IF(WEEKDAY(DATE(YEAR($B$18),MONTH($B$18),GP$1),2)&gt;5,"",INDEX('Semaine type'!$AF$4:$AY$49,MATCH(Novembre!$B24,'Semaine type'!$A$4:$A$49,0),MATCH(GP$2,'Semaine type'!$AF$2:$AY$2,0))))</f>
        <v/>
      </c>
      <c r="GQ24" s="167" t="str">
        <f>IF(COUNTIF(Fériés,DATE(YEAR($B$18),MONTH($B$18),GQ$1))&gt;0,"",IF(WEEKDAY(DATE(YEAR($B$18),MONTH($B$18),GQ$1),2)&gt;5,"",INDEX('Semaine type'!$AF$4:$AY$49,MATCH(Novembre!$B24,'Semaine type'!$A$4:$A$49,0),MATCH(GQ$2,'Semaine type'!$AF$2:$AY$2,0))))</f>
        <v/>
      </c>
      <c r="GR24" s="167">
        <f>IF(COUNTIF(Fériés,DATE(YEAR($B$18),MONTH($B$18),GR$1))&gt;0,"",IF(WEEKDAY(DATE(YEAR($B$18),MONTH($B$18),GR$1),2)&gt;5,"",INDEX('Semaine type'!$AF$4:$AY$49,MATCH(Novembre!$B24,'Semaine type'!$A$4:$A$49,0),MATCH(GR$2,'Semaine type'!$AF$2:$AY$2,0))))</f>
        <v>0.5625</v>
      </c>
      <c r="GS24" s="167">
        <f>IF(COUNTIF(Fériés,DATE(YEAR($B$18),MONTH($B$18),GS$1))&gt;0,"",IF(WEEKDAY(DATE(YEAR($B$18),MONTH($B$18),GS$1),2)&gt;5,"",INDEX('Semaine type'!$AF$4:$AY$49,MATCH(Novembre!$B24,'Semaine type'!$A$4:$A$49,0),MATCH(GS$2,'Semaine type'!$AF$2:$AY$2,0))))</f>
        <v>0.70833333333333337</v>
      </c>
      <c r="GT24" s="167" t="str">
        <f>IF(COUNTIF(Fériés,DATE(YEAR($B$18),MONTH($B$18),GT$1))&gt;0,"",IF(WEEKDAY(DATE(YEAR($B$18),MONTH($B$18),GT$1),2)&gt;5,"",INDEX('Semaine type'!$AF$4:$AY$49,MATCH(Novembre!$B24,'Semaine type'!$A$4:$A$49,0),MATCH(GT$2,'Semaine type'!$AF$2:$AY$2,0))))</f>
        <v/>
      </c>
      <c r="GU24" s="167" t="str">
        <f>IF(COUNTIF(Fériés,DATE(YEAR($B$18),MONTH($B$18),GU$1))&gt;0,"",IF(WEEKDAY(DATE(YEAR($B$18),MONTH($B$18),GU$1),2)&gt;5,"",INDEX('Semaine type'!$AF$4:$AY$49,MATCH(Novembre!$B24,'Semaine type'!$A$4:$A$49,0),MATCH(GU$2,'Semaine type'!$AF$2:$AY$2,0))))</f>
        <v/>
      </c>
      <c r="GV24" s="167" t="str">
        <f>IF(COUNTIF(Fériés,DATE(YEAR($B$18),MONTH($B$18),GV$1))&gt;0,"",IF(WEEKDAY(DATE(YEAR($B$18),MONTH($B$18),GV$1),2)&gt;5,"",INDEX('Semaine type'!$AF$4:$AY$49,MATCH(Novembre!$B24,'Semaine type'!$A$4:$A$49,0),MATCH(GV$2,'Semaine type'!$AF$2:$AY$2,0))))</f>
        <v/>
      </c>
      <c r="GW24" s="167" t="str">
        <f>IF(COUNTIF(Fériés,DATE(YEAR($B$18),MONTH($B$18),GW$1))&gt;0,"",IF(WEEKDAY(DATE(YEAR($B$18),MONTH($B$18),GW$1),2)&gt;5,"",INDEX('Semaine type'!$AF$4:$AY$49,MATCH(Novembre!$B24,'Semaine type'!$A$4:$A$49,0),MATCH(GW$2,'Semaine type'!$AF$2:$AY$2,0))))</f>
        <v/>
      </c>
      <c r="GX24" s="167" t="str">
        <f>IF(COUNTIF(Fériés,DATE(YEAR($B$18),MONTH($B$18),GX$1))&gt;0,"",IF(WEEKDAY(DATE(YEAR($B$18),MONTH($B$18),GX$1),2)&gt;5,"",INDEX('Semaine type'!$AF$4:$AY$49,MATCH(Novembre!$B24,'Semaine type'!$A$4:$A$49,0),MATCH(GX$2,'Semaine type'!$AF$2:$AY$2,0))))</f>
        <v/>
      </c>
      <c r="GY24" s="167" t="str">
        <f>IF(COUNTIF(Fériés,DATE(YEAR($B$18),MONTH($B$18),GY$1))&gt;0,"",IF(WEEKDAY(DATE(YEAR($B$18),MONTH($B$18),GY$1),2)&gt;5,"",INDEX('Semaine type'!$AF$4:$AY$49,MATCH(Novembre!$B24,'Semaine type'!$A$4:$A$49,0),MATCH(GY$2,'Semaine type'!$AF$2:$AY$2,0))))</f>
        <v/>
      </c>
      <c r="GZ24" s="167">
        <f>IF(COUNTIF(Fériés,DATE(YEAR($B$18),MONTH($B$18),GZ$1))&gt;0,"",IF(WEEKDAY(DATE(YEAR($B$18),MONTH($B$18),GZ$1),2)&gt;5,"",INDEX('Semaine type'!$AF$4:$AY$49,MATCH(Novembre!$B24,'Semaine type'!$A$4:$A$49,0),MATCH(GZ$2,'Semaine type'!$AF$2:$AY$2,0))))</f>
        <v>0</v>
      </c>
      <c r="HA24" s="167">
        <f>IF(COUNTIF(Fériés,DATE(YEAR($B$18),MONTH($B$18),HA$1))&gt;0,"",IF(WEEKDAY(DATE(YEAR($B$18),MONTH($B$18),HA$1),2)&gt;5,"",INDEX('Semaine type'!$AF$4:$AY$49,MATCH(Novembre!$B24,'Semaine type'!$A$4:$A$49,0),MATCH(HA$2,'Semaine type'!$AF$2:$AY$2,0))))</f>
        <v>0</v>
      </c>
      <c r="HB24" s="167" t="str">
        <f>IF(COUNTIF(Fériés,DATE(YEAR($B$18),MONTH($B$18),HB$1))&gt;0,"",IF(WEEKDAY(DATE(YEAR($B$18),MONTH($B$18),HB$1),2)&gt;5,"",INDEX('Semaine type'!$AF$4:$AY$49,MATCH(Novembre!$B24,'Semaine type'!$A$4:$A$49,0),MATCH(HB$2,'Semaine type'!$AF$2:$AY$2,0))))</f>
        <v/>
      </c>
      <c r="HC24" s="167" t="str">
        <f>IF(COUNTIF(Fériés,DATE(YEAR($B$18),MONTH($B$18),HC$1))&gt;0,"",IF(WEEKDAY(DATE(YEAR($B$18),MONTH($B$18),HC$1),2)&gt;5,"",INDEX('Semaine type'!$AF$4:$AY$49,MATCH(Novembre!$B24,'Semaine type'!$A$4:$A$49,0),MATCH(HC$2,'Semaine type'!$AF$2:$AY$2,0))))</f>
        <v/>
      </c>
      <c r="HD24" s="167" t="str">
        <f>IF(COUNTIF(Fériés,DATE(YEAR($B$18),MONTH($B$18),HD$1))&gt;0,"",IF(WEEKDAY(DATE(YEAR($B$18),MONTH($B$18),HD$1),2)&gt;5,"",INDEX('Semaine type'!$AF$4:$AY$49,MATCH(Novembre!$B24,'Semaine type'!$A$4:$A$49,0),MATCH(HD$2,'Semaine type'!$AF$2:$AY$2,0))))</f>
        <v/>
      </c>
      <c r="HE24" s="167" t="str">
        <f>IF(COUNTIF(Fériés,DATE(YEAR($B$18),MONTH($B$18),HE$1))&gt;0,"",IF(WEEKDAY(DATE(YEAR($B$18),MONTH($B$18),HE$1),2)&gt;5,"",INDEX('Semaine type'!$AF$4:$AY$49,MATCH(Novembre!$B24,'Semaine type'!$A$4:$A$49,0),MATCH(HE$2,'Semaine type'!$AF$2:$AY$2,0))))</f>
        <v/>
      </c>
      <c r="HF24" s="167" t="str">
        <f>IF(COUNTIF(Fériés,DATE(YEAR($B$18),MONTH($B$18),HF$1))&gt;0,"",IF(WEEKDAY(DATE(YEAR($B$18),MONTH($B$18),HF$1),2)&gt;5,"",INDEX('Semaine type'!$AF$4:$AY$49,MATCH(Novembre!$B24,'Semaine type'!$A$4:$A$49,0),MATCH(HF$2,'Semaine type'!$AF$2:$AY$2,0))))</f>
        <v/>
      </c>
      <c r="HG24" s="167" t="str">
        <f>IF(COUNTIF(Fériés,DATE(YEAR($B$18),MONTH($B$18),HG$1))&gt;0,"",IF(WEEKDAY(DATE(YEAR($B$18),MONTH($B$18),HG$1),2)&gt;5,"",INDEX('Semaine type'!$AF$4:$AY$49,MATCH(Novembre!$B24,'Semaine type'!$A$4:$A$49,0),MATCH(HG$2,'Semaine type'!$AF$2:$AY$2,0))))</f>
        <v/>
      </c>
      <c r="HH24" s="167" t="str">
        <f>IF(COUNTIF(Fériés,DATE(YEAR($B$18),MONTH($B$18),HH$1))&gt;0,"",IF(WEEKDAY(DATE(YEAR($B$18),MONTH($B$18),HH$1),2)&gt;5,"",INDEX('Semaine type'!$AF$4:$AY$49,MATCH(Novembre!$B24,'Semaine type'!$A$4:$A$49,0),MATCH(HH$2,'Semaine type'!$AF$2:$AY$2,0))))</f>
        <v/>
      </c>
      <c r="HI24" s="167" t="str">
        <f>IF(COUNTIF(Fériés,DATE(YEAR($B$18),MONTH($B$18),HI$1))&gt;0,"",IF(WEEKDAY(DATE(YEAR($B$18),MONTH($B$18),HI$1),2)&gt;5,"",INDEX('Semaine type'!$AF$4:$AY$49,MATCH(Novembre!$B24,'Semaine type'!$A$4:$A$49,0),MATCH(HI$2,'Semaine type'!$AF$2:$AY$2,0))))</f>
        <v/>
      </c>
      <c r="HJ24" s="167" t="str">
        <f>IF(COUNTIF(Fériés,DATE(YEAR($B$18),MONTH($B$18),HJ$1))&gt;0,"",IF(WEEKDAY(DATE(YEAR($B$18),MONTH($B$18),HJ$1),2)&gt;5,"",INDEX('Semaine type'!$AF$4:$AY$49,MATCH(Novembre!$B24,'Semaine type'!$A$4:$A$49,0),MATCH(HJ$2,'Semaine type'!$AF$2:$AY$2,0))))</f>
        <v/>
      </c>
      <c r="HK24" s="167" t="str">
        <f>IF(COUNTIF(Fériés,DATE(YEAR($B$18),MONTH($B$18),HK$1))&gt;0,"",IF(WEEKDAY(DATE(YEAR($B$18),MONTH($B$18),HK$1),2)&gt;5,"",INDEX('Semaine type'!$AF$4:$AY$49,MATCH(Novembre!$B24,'Semaine type'!$A$4:$A$49,0),MATCH(HK$2,'Semaine type'!$AF$2:$AY$2,0))))</f>
        <v/>
      </c>
      <c r="HL24" s="167">
        <f>IF(COUNTIF(Fériés,DATE(YEAR($B$18),MONTH($B$18),HL$1))&gt;0,"",IF(WEEKDAY(DATE(YEAR($B$18),MONTH($B$18),HL$1),2)&gt;5,"",INDEX('Semaine type'!$AF$4:$AY$49,MATCH(Novembre!$B24,'Semaine type'!$A$4:$A$49,0),MATCH(HL$2,'Semaine type'!$AF$2:$AY$2,0))))</f>
        <v>0.5625</v>
      </c>
      <c r="HM24" s="167">
        <f>IF(COUNTIF(Fériés,DATE(YEAR($B$18),MONTH($B$18),HM$1))&gt;0,"",IF(WEEKDAY(DATE(YEAR($B$18),MONTH($B$18),HM$1),2)&gt;5,"",INDEX('Semaine type'!$AF$4:$AY$49,MATCH(Novembre!$B24,'Semaine type'!$A$4:$A$49,0),MATCH(HM$2,'Semaine type'!$AF$2:$AY$2,0))))</f>
        <v>0.70833333333333337</v>
      </c>
      <c r="HN24" s="167" t="str">
        <f>IF(COUNTIF(Fériés,DATE(YEAR($B$18),MONTH($B$18),HN$1))&gt;0,"",IF(WEEKDAY(DATE(YEAR($B$18),MONTH($B$18),HN$1),2)&gt;5,"",INDEX('Semaine type'!$AF$4:$AY$49,MATCH(Novembre!$B24,'Semaine type'!$A$4:$A$49,0),MATCH(HN$2,'Semaine type'!$AF$2:$AY$2,0))))</f>
        <v/>
      </c>
      <c r="HO24" s="167" t="str">
        <f>IF(COUNTIF(Fériés,DATE(YEAR($B$18),MONTH($B$18),HO$1))&gt;0,"",IF(WEEKDAY(DATE(YEAR($B$18),MONTH($B$18),HO$1),2)&gt;5,"",INDEX('Semaine type'!$AF$4:$AY$49,MATCH(Novembre!$B24,'Semaine type'!$A$4:$A$49,0),MATCH(HO$2,'Semaine type'!$AF$2:$AY$2,0))))</f>
        <v/>
      </c>
      <c r="HP24" s="167" t="str">
        <f>IF(COUNTIF(Fériés,DATE(YEAR($B$18),MONTH($B$18),HP$1))&gt;0,"",IF(WEEKDAY(DATE(YEAR($B$18),MONTH($B$18),HP$1),2)&gt;5,"",INDEX('Semaine type'!$AF$4:$AY$49,MATCH(Novembre!$B24,'Semaine type'!$A$4:$A$49,0),MATCH(HP$2,'Semaine type'!$AF$2:$AY$2,0))))</f>
        <v/>
      </c>
      <c r="HQ24" s="167" t="str">
        <f>IF(COUNTIF(Fériés,DATE(YEAR($B$18),MONTH($B$18),HQ$1))&gt;0,"",IF(WEEKDAY(DATE(YEAR($B$18),MONTH($B$18),HQ$1),2)&gt;5,"",INDEX('Semaine type'!$AF$4:$AY$49,MATCH(Novembre!$B24,'Semaine type'!$A$4:$A$49,0),MATCH(HQ$2,'Semaine type'!$AF$2:$AY$2,0))))</f>
        <v/>
      </c>
      <c r="HR24" s="167" t="str">
        <f>IF(COUNTIF(Fériés,DATE(YEAR($B$18),MONTH($B$18),HR$1))&gt;0,"",IF(WEEKDAY(DATE(YEAR($B$18),MONTH($B$18),HR$1),2)&gt;5,"",INDEX('Semaine type'!$AF$4:$AY$49,MATCH(Novembre!$B24,'Semaine type'!$A$4:$A$49,0),MATCH(HR$2,'Semaine type'!$AF$2:$AY$2,0))))</f>
        <v/>
      </c>
      <c r="HS24" s="167" t="str">
        <f>IF(COUNTIF(Fériés,DATE(YEAR($B$18),MONTH($B$18),HS$1))&gt;0,"",IF(WEEKDAY(DATE(YEAR($B$18),MONTH($B$18),HS$1),2)&gt;5,"",INDEX('Semaine type'!$AF$4:$AY$49,MATCH(Novembre!$B24,'Semaine type'!$A$4:$A$49,0),MATCH(HS$2,'Semaine type'!$AF$2:$AY$2,0))))</f>
        <v/>
      </c>
      <c r="HT24" s="167">
        <f>IF(COUNTIF(Fériés,DATE(YEAR($B$18),MONTH($B$18),HT$1))&gt;0,"",IF(WEEKDAY(DATE(YEAR($B$18),MONTH($B$18),HT$1),2)&gt;5,"",INDEX('Semaine type'!$AF$4:$AY$49,MATCH(Novembre!$B24,'Semaine type'!$A$4:$A$49,0),MATCH(HT$2,'Semaine type'!$AF$2:$AY$2,0))))</f>
        <v>0.5625</v>
      </c>
      <c r="HU24" s="167">
        <f>IF(COUNTIF(Fériés,DATE(YEAR($B$18),MONTH($B$18),HU$1))&gt;0,"",IF(WEEKDAY(DATE(YEAR($B$18),MONTH($B$18),HU$1),2)&gt;5,"",INDEX('Semaine type'!$AF$4:$AY$49,MATCH(Novembre!$B24,'Semaine type'!$A$4:$A$49,0),MATCH(HU$2,'Semaine type'!$AF$2:$AY$2,0))))</f>
        <v>0.70833333333333337</v>
      </c>
      <c r="HV24" s="167" t="str">
        <f>IF(COUNTIF(Fériés,DATE(YEAR($B$18),MONTH($B$18),HV$1))&gt;0,"",IF(WEEKDAY(DATE(YEAR($B$18),MONTH($B$18),HV$1),2)&gt;5,"",INDEX('Semaine type'!$AF$4:$AY$49,MATCH(Novembre!$B24,'Semaine type'!$A$4:$A$49,0),MATCH(HV$2,'Semaine type'!$AF$2:$AY$2,0))))</f>
        <v/>
      </c>
      <c r="HW24" s="167" t="str">
        <f>IF(COUNTIF(Fériés,DATE(YEAR($B$18),MONTH($B$18),HW$1))&gt;0,"",IF(WEEKDAY(DATE(YEAR($B$18),MONTH($B$18),HW$1),2)&gt;5,"",INDEX('Semaine type'!$AF$4:$AY$49,MATCH(Novembre!$B24,'Semaine type'!$A$4:$A$49,0),MATCH(HW$2,'Semaine type'!$AF$2:$AY$2,0))))</f>
        <v/>
      </c>
      <c r="HX24" s="167" t="str">
        <f>IF(COUNTIF(Fériés,DATE(YEAR($B$18),MONTH($B$18),HX$1))&gt;0,"",IF(WEEKDAY(DATE(YEAR($B$18),MONTH($B$18),HX$1),2)&gt;5,"",INDEX('Semaine type'!$AF$4:$AY$49,MATCH(Novembre!$B24,'Semaine type'!$A$4:$A$49,0),MATCH(HX$2,'Semaine type'!$AF$2:$AY$2,0))))</f>
        <v/>
      </c>
      <c r="HY24" s="167" t="str">
        <f>IF(COUNTIF(Fériés,DATE(YEAR($B$18),MONTH($B$18),HY$1))&gt;0,"",IF(WEEKDAY(DATE(YEAR($B$18),MONTH($B$18),HY$1),2)&gt;5,"",INDEX('Semaine type'!$AF$4:$AY$49,MATCH(Novembre!$B24,'Semaine type'!$A$4:$A$49,0),MATCH(HY$2,'Semaine type'!$AF$2:$AY$2,0))))</f>
        <v/>
      </c>
      <c r="HZ24" s="167" t="str">
        <f>IF(COUNTIF(Fériés,DATE(YEAR($B$18),MONTH($B$18),HZ$1))&gt;0,"",IF(WEEKDAY(DATE(YEAR($B$18),MONTH($B$18),HZ$1),2)&gt;5,"",INDEX('Semaine type'!$AF$4:$AY$49,MATCH(Novembre!$B24,'Semaine type'!$A$4:$A$49,0),MATCH(HZ$2,'Semaine type'!$AF$2:$AY$2,0))))</f>
        <v/>
      </c>
      <c r="IA24" s="167" t="str">
        <f>IF(COUNTIF(Fériés,DATE(YEAR($B$18),MONTH($B$18),IA$1))&gt;0,"",IF(WEEKDAY(DATE(YEAR($B$18),MONTH($B$18),IA$1),2)&gt;5,"",INDEX('Semaine type'!$AF$4:$AY$49,MATCH(Novembre!$B24,'Semaine type'!$A$4:$A$49,0),MATCH(IA$2,'Semaine type'!$AF$2:$AY$2,0))))</f>
        <v/>
      </c>
      <c r="IB24" s="167">
        <f>IF(COUNTIF(Fériés,DATE(YEAR($B$18),MONTH($B$18),IB$1))&gt;0,"",IF(WEEKDAY(DATE(YEAR($B$18),MONTH($B$18),IB$1),2)&gt;5,"",INDEX('Semaine type'!$AF$4:$AY$49,MATCH(Novembre!$B24,'Semaine type'!$A$4:$A$49,0),MATCH(IB$2,'Semaine type'!$AF$2:$AY$2,0))))</f>
        <v>0</v>
      </c>
      <c r="IC24" s="167">
        <f>IF(COUNTIF(Fériés,DATE(YEAR($B$18),MONTH($B$18),IC$1))&gt;0,"",IF(WEEKDAY(DATE(YEAR($B$18),MONTH($B$18),IC$1),2)&gt;5,"",INDEX('Semaine type'!$AF$4:$AY$49,MATCH(Novembre!$B24,'Semaine type'!$A$4:$A$49,0),MATCH(IC$2,'Semaine type'!$AF$2:$AY$2,0))))</f>
        <v>0</v>
      </c>
      <c r="ID24" s="167" t="str">
        <f>IF(COUNTIF(Fériés,DATE(YEAR($B$18),MONTH($B$18),ID$1))&gt;0,"",IF(WEEKDAY(DATE(YEAR($B$18),MONTH($B$18),ID$1),2)&gt;5,"",INDEX('Semaine type'!$AF$4:$AY$49,MATCH(Novembre!$B24,'Semaine type'!$A$4:$A$49,0),MATCH(ID$2,'Semaine type'!$AF$2:$AY$2,0))))</f>
        <v/>
      </c>
      <c r="IE24" s="167" t="str">
        <f>IF(COUNTIF(Fériés,DATE(YEAR($B$18),MONTH($B$18),IE$1))&gt;0,"",IF(WEEKDAY(DATE(YEAR($B$18),MONTH($B$18),IE$1),2)&gt;5,"",INDEX('Semaine type'!$AF$4:$AY$49,MATCH(Novembre!$B24,'Semaine type'!$A$4:$A$49,0),MATCH(IE$2,'Semaine type'!$AF$2:$AY$2,0))))</f>
        <v/>
      </c>
      <c r="IF24" s="167" t="str">
        <f>IF(COUNTIF(Fériés,DATE(YEAR($B$18),MONTH($B$18),IF$1))&gt;0,"",IF(WEEKDAY(DATE(YEAR($B$18),MONTH($B$18),IF$1),2)&gt;5,"",INDEX('Semaine type'!$AF$4:$AY$49,MATCH(Novembre!$B24,'Semaine type'!$A$4:$A$49,0),MATCH(IF$2,'Semaine type'!$AF$2:$AY$2,0))))</f>
        <v/>
      </c>
      <c r="IG24" s="167" t="str">
        <f>IF(COUNTIF(Fériés,DATE(YEAR($B$18),MONTH($B$18),IG$1))&gt;0,"",IF(WEEKDAY(DATE(YEAR($B$18),MONTH($B$18),IG$1),2)&gt;5,"",INDEX('Semaine type'!$AF$4:$AY$49,MATCH(Novembre!$B24,'Semaine type'!$A$4:$A$49,0),MATCH(IG$2,'Semaine type'!$AF$2:$AY$2,0))))</f>
        <v/>
      </c>
      <c r="IH24" s="167" t="str">
        <f>IF(COUNTIF(Fériés,DATE(YEAR($B$18),MONTH($B$18),IH$1))&gt;0,"",IF(WEEKDAY(DATE(YEAR($B$18),MONTH($B$18),IH$1),2)&gt;5,"",INDEX('Semaine type'!$AF$4:$AY$49,MATCH(Novembre!$B24,'Semaine type'!$A$4:$A$49,0),MATCH(IH$2,'Semaine type'!$AF$2:$AY$2,0))))</f>
        <v/>
      </c>
      <c r="II24" s="167" t="str">
        <f>IF(COUNTIF(Fériés,DATE(YEAR($B$18),MONTH($B$18),II$1))&gt;0,"",IF(WEEKDAY(DATE(YEAR($B$18),MONTH($B$18),II$1),2)&gt;5,"",INDEX('Semaine type'!$AF$4:$AY$49,MATCH(Novembre!$B24,'Semaine type'!$A$4:$A$49,0),MATCH(II$2,'Semaine type'!$AF$2:$AY$2,0))))</f>
        <v/>
      </c>
      <c r="IJ24" s="167" t="str">
        <f>IF(COUNTIF(Fériés,DATE(YEAR($B$18),MONTH($B$18),IJ$1))&gt;0,"",IF(WEEKDAY(DATE(YEAR($B$18),MONTH($B$18),IJ$1),2)&gt;5,"",INDEX('Semaine type'!$AF$4:$AY$49,MATCH(Novembre!$B24,'Semaine type'!$A$4:$A$49,0),MATCH(IJ$2,'Semaine type'!$AF$2:$AY$2,0))))</f>
        <v/>
      </c>
      <c r="IK24" s="167" t="str">
        <f>IF(COUNTIF(Fériés,DATE(YEAR($B$18),MONTH($B$18),IK$1))&gt;0,"",IF(WEEKDAY(DATE(YEAR($B$18),MONTH($B$18),IK$1),2)&gt;5,"",INDEX('Semaine type'!$AF$4:$AY$49,MATCH(Novembre!$B24,'Semaine type'!$A$4:$A$49,0),MATCH(IK$2,'Semaine type'!$AF$2:$AY$2,0))))</f>
        <v/>
      </c>
      <c r="IL24" s="167" t="str">
        <f>IF(COUNTIF(Fériés,DATE(YEAR($B$18),MONTH($B$18),IL$1))&gt;0,"",IF(WEEKDAY(DATE(YEAR($B$18),MONTH($B$18),IL$1),2)&gt;5,"",INDEX('Semaine type'!$AF$4:$AY$49,MATCH(Novembre!$B24,'Semaine type'!$A$4:$A$49,0),MATCH(IL$2,'Semaine type'!$AF$2:$AY$2,0))))</f>
        <v/>
      </c>
      <c r="IM24" s="167" t="str">
        <f>IF(COUNTIF(Fériés,DATE(YEAR($B$18),MONTH($B$18),IM$1))&gt;0,"",IF(WEEKDAY(DATE(YEAR($B$18),MONTH($B$18),IM$1),2)&gt;5,"",INDEX('Semaine type'!$AF$4:$AY$49,MATCH(Novembre!$B24,'Semaine type'!$A$4:$A$49,0),MATCH(IM$2,'Semaine type'!$AF$2:$AY$2,0))))</f>
        <v/>
      </c>
      <c r="IN24" s="167">
        <f>IF(COUNTIF(Fériés,DATE(YEAR($B$18),MONTH($B$18),IN$1))&gt;0,"",IF(WEEKDAY(DATE(YEAR($B$18),MONTH($B$18),IN$1),2)&gt;5,"",INDEX('Semaine type'!$AF$4:$AY$49,MATCH(Novembre!$B24,'Semaine type'!$A$4:$A$49,0),MATCH(IN$2,'Semaine type'!$AF$2:$AY$2,0))))</f>
        <v>0.5625</v>
      </c>
      <c r="IO24" s="167">
        <f>IF(COUNTIF(Fériés,DATE(YEAR($B$18),MONTH($B$18),IO$1))&gt;0,"",IF(WEEKDAY(DATE(YEAR($B$18),MONTH($B$18),IO$1),2)&gt;5,"",INDEX('Semaine type'!$AF$4:$AY$49,MATCH(Novembre!$B24,'Semaine type'!$A$4:$A$49,0),MATCH(IO$2,'Semaine type'!$AF$2:$AY$2,0))))</f>
        <v>0.70833333333333337</v>
      </c>
      <c r="IP24" s="167" t="str">
        <f>IF(COUNTIF(Fériés,DATE(YEAR($B$18),MONTH($B$18),IP$1))&gt;0,"",IF(WEEKDAY(DATE(YEAR($B$18),MONTH($B$18),IP$1),2)&gt;5,"",INDEX('Semaine type'!$AF$4:$AY$49,MATCH(Novembre!$B24,'Semaine type'!$A$4:$A$49,0),MATCH(IP$2,'Semaine type'!$AF$2:$AY$2,0))))</f>
        <v/>
      </c>
      <c r="IQ24" s="167" t="str">
        <f>IF(COUNTIF(Fériés,DATE(YEAR($B$18),MONTH($B$18),IQ$1))&gt;0,"",IF(WEEKDAY(DATE(YEAR($B$18),MONTH($B$18),IQ$1),2)&gt;5,"",INDEX('Semaine type'!$AF$4:$AY$49,MATCH(Novembre!$B24,'Semaine type'!$A$4:$A$49,0),MATCH(IQ$2,'Semaine type'!$AF$2:$AY$2,0))))</f>
        <v/>
      </c>
      <c r="IR24" s="167" t="str">
        <f>IF(COUNTIF(Fériés,DATE(YEAR($B$18),MONTH($B$18),IR$1))&gt;0,"",IF(WEEKDAY(DATE(YEAR($B$18),MONTH($B$18),IR$1),2)&gt;5,"",INDEX('Semaine type'!$AF$4:$AY$49,MATCH(Novembre!$B24,'Semaine type'!$A$4:$A$49,0),MATCH(IR$2,'Semaine type'!$AF$2:$AY$2,0))))</f>
        <v/>
      </c>
      <c r="IS24" s="167" t="str">
        <f>IF(COUNTIF(Fériés,DATE(YEAR($B$18),MONTH($B$18),IS$1))&gt;0,"",IF(WEEKDAY(DATE(YEAR($B$18),MONTH($B$18),IS$1),2)&gt;5,"",INDEX('Semaine type'!$AF$4:$AY$49,MATCH(Novembre!$B24,'Semaine type'!$A$4:$A$49,0),MATCH(IS$2,'Semaine type'!$AF$2:$AY$2,0))))</f>
        <v/>
      </c>
      <c r="IT24" s="167" t="str">
        <f>IF(COUNTIF(Fériés,DATE(YEAR($B$18),MONTH($B$18),IT$1))&gt;0,"",IF(WEEKDAY(DATE(YEAR($B$18),MONTH($B$18),IT$1),2)&gt;5,"",INDEX('Semaine type'!$AF$4:$AY$49,MATCH(Novembre!$B24,'Semaine type'!$A$4:$A$49,0),MATCH(IT$2,'Semaine type'!$AF$2:$AY$2,0))))</f>
        <v/>
      </c>
      <c r="IU24" s="167" t="str">
        <f>IF(COUNTIF(Fériés,DATE(YEAR($B$18),MONTH($B$18),IU$1))&gt;0,"",IF(WEEKDAY(DATE(YEAR($B$18),MONTH($B$18),IU$1),2)&gt;5,"",INDEX('Semaine type'!$AF$4:$AY$49,MATCH(Novembre!$B24,'Semaine type'!$A$4:$A$49,0),MATCH(IU$2,'Semaine type'!$AF$2:$AY$2,0))))</f>
        <v/>
      </c>
      <c r="IV24" s="167">
        <f>IF(COUNTIF(Fériés,DATE(YEAR($B$18),MONTH($B$18),IV$1))&gt;0,"",IF(WEEKDAY(DATE(YEAR($B$18),MONTH($B$18),IV$1),2)&gt;5,"",INDEX('Semaine type'!$AF$4:$AY$49,MATCH(Novembre!$B24,'Semaine type'!$A$4:$A$49,0),MATCH(IV$2,'Semaine type'!$AF$2:$AY$2,0))))</f>
        <v>0.5625</v>
      </c>
      <c r="IW24" s="167">
        <f>IF(COUNTIF(Fériés,DATE(YEAR($B$18),MONTH($B$18),IW$1))&gt;0,"",IF(WEEKDAY(DATE(YEAR($B$18),MONTH($B$18),IW$1),2)&gt;5,"",INDEX('Semaine type'!$AF$4:$AY$49,MATCH(Novembre!$B24,'Semaine type'!$A$4:$A$49,0),MATCH(IW$2,'Semaine type'!$AF$2:$AY$2,0))))</f>
        <v>0.70833333333333337</v>
      </c>
      <c r="IX24" s="167" t="str">
        <f>IF(COUNTIF(Fériés,DATE(YEAR($B$18),MONTH($B$18),IX$1))&gt;0,"",IF(WEEKDAY(DATE(YEAR($B$18),MONTH($B$18),IX$1),2)&gt;5,"",INDEX('Semaine type'!$AF$4:$AY$49,MATCH(Novembre!$B24,'Semaine type'!$A$4:$A$49,0),MATCH(IX$2,'Semaine type'!$AF$2:$AY$2,0))))</f>
        <v/>
      </c>
      <c r="IY24" s="167" t="str">
        <f>IF(COUNTIF(Fériés,DATE(YEAR($B$18),MONTH($B$18),IY$1))&gt;0,"",IF(WEEKDAY(DATE(YEAR($B$18),MONTH($B$18),IY$1),2)&gt;5,"",INDEX('Semaine type'!$AF$4:$AY$49,MATCH(Novembre!$B24,'Semaine type'!$A$4:$A$49,0),MATCH(IY$2,'Semaine type'!$AF$2:$AY$2,0))))</f>
        <v/>
      </c>
      <c r="IZ24" s="167" t="str">
        <f>IF(COUNTIF(Fériés,DATE(YEAR($B$18),MONTH($B$18),IZ$1))&gt;0,"",IF(WEEKDAY(DATE(YEAR($B$18),MONTH($B$18),IZ$1),2)&gt;5,"",INDEX('Semaine type'!$AF$4:$AY$49,MATCH(Novembre!$B24,'Semaine type'!$A$4:$A$49,0),MATCH(IZ$2,'Semaine type'!$AF$2:$AY$2,0))))</f>
        <v/>
      </c>
      <c r="JA24" s="167" t="str">
        <f>IF(COUNTIF(Fériés,DATE(YEAR($B$18),MONTH($B$18),JA$1))&gt;0,"",IF(WEEKDAY(DATE(YEAR($B$18),MONTH($B$18),JA$1),2)&gt;5,"",INDEX('Semaine type'!$AF$4:$AY$49,MATCH(Novembre!$B24,'Semaine type'!$A$4:$A$49,0),MATCH(JA$2,'Semaine type'!$AF$2:$AY$2,0))))</f>
        <v/>
      </c>
      <c r="JB24" s="167" t="str">
        <f>IF(COUNTIF(Fériés,DATE(YEAR($B$18),MONTH($B$18),JB$1))&gt;0,"",IF(WEEKDAY(DATE(YEAR($B$18),MONTH($B$18),JB$1),2)&gt;5,"",INDEX('Semaine type'!$AF$4:$AY$49,MATCH(Novembre!$B24,'Semaine type'!$A$4:$A$49,0),MATCH(JB$2,'Semaine type'!$AF$2:$AY$2,0))))</f>
        <v/>
      </c>
      <c r="JC24" s="167" t="str">
        <f>IF(COUNTIF(Fériés,DATE(YEAR($B$18),MONTH($B$18),JC$1))&gt;0,"",IF(WEEKDAY(DATE(YEAR($B$18),MONTH($B$18),JC$1),2)&gt;5,"",INDEX('Semaine type'!$AF$4:$AY$49,MATCH(Novembre!$B24,'Semaine type'!$A$4:$A$49,0),MATCH(JC$2,'Semaine type'!$AF$2:$AY$2,0))))</f>
        <v/>
      </c>
      <c r="JD24" s="167">
        <f>IF(COUNTIF(Fériés,DATE(YEAR($B$18),MONTH($B$18),JD$1))&gt;0,"",IF(WEEKDAY(DATE(YEAR($B$18),MONTH($B$18),JD$1),2)&gt;5,"",INDEX('Semaine type'!$AF$4:$AY$49,MATCH(Novembre!$B24,'Semaine type'!$A$4:$A$49,0),MATCH(JD$2,'Semaine type'!$AF$2:$AY$2,0))))</f>
        <v>0</v>
      </c>
      <c r="JE24" s="167">
        <f>IF(COUNTIF(Fériés,DATE(YEAR($B$18),MONTH($B$18),JE$1))&gt;0,"",IF(WEEKDAY(DATE(YEAR($B$18),MONTH($B$18),JE$1),2)&gt;5,"",INDEX('Semaine type'!$AF$4:$AY$49,MATCH(Novembre!$B24,'Semaine type'!$A$4:$A$49,0),MATCH(JE$2,'Semaine type'!$AF$2:$AY$2,0))))</f>
        <v>0</v>
      </c>
      <c r="JF24" s="167" t="str">
        <f>IF(COUNTIF(Fériés,DATE(YEAR($B$18),MONTH($B$18),JF$1))&gt;0,"",IF(WEEKDAY(DATE(YEAR($B$18),MONTH($B$18),JF$1),2)&gt;5,"",INDEX('Semaine type'!$AF$4:$AY$49,MATCH(Novembre!$B24,'Semaine type'!$A$4:$A$49,0),MATCH(JF$2,'Semaine type'!$AF$2:$AY$2,0))))</f>
        <v/>
      </c>
      <c r="JG24" s="167" t="str">
        <f>IF(COUNTIF(Fériés,DATE(YEAR($B$18),MONTH($B$18),JG$1))&gt;0,"",IF(WEEKDAY(DATE(YEAR($B$18),MONTH($B$18),JG$1),2)&gt;5,"",INDEX('Semaine type'!$AF$4:$AY$49,MATCH(Novembre!$B24,'Semaine type'!$A$4:$A$49,0),MATCH(JG$2,'Semaine type'!$AF$2:$AY$2,0))))</f>
        <v/>
      </c>
      <c r="JH24" s="167" t="str">
        <f>IF(COUNTIF(Fériés,DATE(YEAR($B$18),MONTH($B$18),JH$1))&gt;0,"",IF(WEEKDAY(DATE(YEAR($B$18),MONTH($B$18),JH$1),2)&gt;5,"",INDEX('Semaine type'!$AF$4:$AY$49,MATCH(Novembre!$B24,'Semaine type'!$A$4:$A$49,0),MATCH(JH$2,'Semaine type'!$AF$2:$AY$2,0))))</f>
        <v/>
      </c>
      <c r="JI24" s="167" t="str">
        <f>IF(COUNTIF(Fériés,DATE(YEAR($B$18),MONTH($B$18),JI$1))&gt;0,"",IF(WEEKDAY(DATE(YEAR($B$18),MONTH($B$18),JI$1),2)&gt;5,"",INDEX('Semaine type'!$AF$4:$AY$49,MATCH(Novembre!$B24,'Semaine type'!$A$4:$A$49,0),MATCH(JI$2,'Semaine type'!$AF$2:$AY$2,0))))</f>
        <v/>
      </c>
      <c r="JJ24" s="167" t="str">
        <f>IF(COUNTIF(Fériés,DATE(YEAR($B$18),MONTH($B$18),JJ$1))&gt;0,"",IF(WEEKDAY(DATE(YEAR($B$18),MONTH($B$18),JJ$1),2)&gt;5,"",INDEX('Semaine type'!$AF$4:$AY$49,MATCH(Novembre!$B24,'Semaine type'!$A$4:$A$49,0),MATCH(JJ$2,'Semaine type'!$AF$2:$AY$2,0))))</f>
        <v/>
      </c>
      <c r="JK24" s="167" t="str">
        <f>IF(COUNTIF(Fériés,DATE(YEAR($B$18),MONTH($B$18),JK$1))&gt;0,"",IF(WEEKDAY(DATE(YEAR($B$18),MONTH($B$18),JK$1),2)&gt;5,"",INDEX('Semaine type'!$AF$4:$AY$49,MATCH(Novembre!$B24,'Semaine type'!$A$4:$A$49,0),MATCH(JK$2,'Semaine type'!$AF$2:$AY$2,0))))</f>
        <v/>
      </c>
      <c r="JL24" s="167" t="str">
        <f>IF(COUNTIF(Fériés,DATE(YEAR($B$18),MONTH($B$18),JL$1))&gt;0,"",IF(WEEKDAY(DATE(YEAR($B$18),MONTH($B$18),JL$1),2)&gt;5,"",INDEX('Semaine type'!$AF$4:$AY$49,MATCH(Novembre!$B24,'Semaine type'!$A$4:$A$49,0),MATCH(JL$2,'Semaine type'!$AF$2:$AY$2,0))))</f>
        <v/>
      </c>
      <c r="JM24" s="167" t="str">
        <f>IF(COUNTIF(Fériés,DATE(YEAR($B$18),MONTH($B$18),JM$1))&gt;0,"",IF(WEEKDAY(DATE(YEAR($B$18),MONTH($B$18),JM$1),2)&gt;5,"",INDEX('Semaine type'!$AF$4:$AY$49,MATCH(Novembre!$B24,'Semaine type'!$A$4:$A$49,0),MATCH(JM$2,'Semaine type'!$AF$2:$AY$2,0))))</f>
        <v/>
      </c>
      <c r="JN24" s="167" t="str">
        <f>IF(COUNTIF(Fériés,DATE(YEAR($B$18),MONTH($B$18),JN$1))&gt;0,"",IF(WEEKDAY(DATE(YEAR($B$18),MONTH($B$18),JN$1),2)&gt;5,"",INDEX('Semaine type'!$AF$4:$AY$49,MATCH(Novembre!$B24,'Semaine type'!$A$4:$A$49,0),MATCH(JN$2,'Semaine type'!$AF$2:$AY$2,0))))</f>
        <v/>
      </c>
      <c r="JO24" s="167" t="str">
        <f>IF(COUNTIF(Fériés,DATE(YEAR($B$18),MONTH($B$18),JO$1))&gt;0,"",IF(WEEKDAY(DATE(YEAR($B$18),MONTH($B$18),JO$1),2)&gt;5,"",INDEX('Semaine type'!$AF$4:$AY$49,MATCH(Novembre!$B24,'Semaine type'!$A$4:$A$49,0),MATCH(JO$2,'Semaine type'!$AF$2:$AY$2,0))))</f>
        <v/>
      </c>
      <c r="JP24" s="167">
        <f>IF(COUNTIF(Fériés,DATE(YEAR($B$18),MONTH($B$18),JP$1))&gt;0,"",IF(WEEKDAY(DATE(YEAR($B$18),MONTH($B$18),JP$1),2)&gt;5,"",INDEX('Semaine type'!$AF$4:$AY$49,MATCH(Novembre!$B24,'Semaine type'!$A$4:$A$49,0),MATCH(JP$2,'Semaine type'!$AF$2:$AY$2,0))))</f>
        <v>0.5625</v>
      </c>
      <c r="JQ24" s="167">
        <f>IF(COUNTIF(Fériés,DATE(YEAR($B$18),MONTH($B$18),JQ$1))&gt;0,"",IF(WEEKDAY(DATE(YEAR($B$18),MONTH($B$18),JQ$1),2)&gt;5,"",INDEX('Semaine type'!$AF$4:$AY$49,MATCH(Novembre!$B24,'Semaine type'!$A$4:$A$49,0),MATCH(JQ$2,'Semaine type'!$AF$2:$AY$2,0))))</f>
        <v>0.70833333333333337</v>
      </c>
      <c r="JR24" s="167" t="str">
        <f>IF(COUNTIF(Fériés,DATE(YEAR($B$18),MONTH($B$18),JR$1))&gt;0,"",IF(WEEKDAY(DATE(YEAR($B$18),MONTH($B$18),JR$1),2)&gt;5,"",INDEX('Semaine type'!$AF$4:$AY$49,MATCH(Novembre!$B24,'Semaine type'!$A$4:$A$49,0),MATCH(JR$2,'Semaine type'!$AF$2:$AY$2,0))))</f>
        <v/>
      </c>
      <c r="JS24" s="167" t="str">
        <f>IF(COUNTIF(Fériés,DATE(YEAR($B$18),MONTH($B$18),JS$1))&gt;0,"",IF(WEEKDAY(DATE(YEAR($B$18),MONTH($B$18),JS$1),2)&gt;5,"",INDEX('Semaine type'!$AF$4:$AY$49,MATCH(Novembre!$B24,'Semaine type'!$A$4:$A$49,0),MATCH(JS$2,'Semaine type'!$AF$2:$AY$2,0))))</f>
        <v/>
      </c>
      <c r="JT24" s="167" t="str">
        <f>IF(COUNTIF(Fériés,DATE(YEAR($B$18),MONTH($B$18),JT$1))&gt;0,"",IF(WEEKDAY(DATE(YEAR($B$18),MONTH($B$18),JT$1),2)&gt;5,"",INDEX('Semaine type'!$AF$4:$AY$49,MATCH(Novembre!$B24,'Semaine type'!$A$4:$A$49,0),MATCH(JT$2,'Semaine type'!$AF$2:$AY$2,0))))</f>
        <v/>
      </c>
      <c r="JU24" s="167" t="str">
        <f>IF(COUNTIF(Fériés,DATE(YEAR($B$18),MONTH($B$18),JU$1))&gt;0,"",IF(WEEKDAY(DATE(YEAR($B$18),MONTH($B$18),JU$1),2)&gt;5,"",INDEX('Semaine type'!$AF$4:$AY$49,MATCH(Novembre!$B24,'Semaine type'!$A$4:$A$49,0),MATCH(JU$2,'Semaine type'!$AF$2:$AY$2,0))))</f>
        <v/>
      </c>
      <c r="JV24" s="167" t="str">
        <f>IF(COUNTIF(Fériés,DATE(YEAR($B$18),MONTH($B$18),JV$1))&gt;0,"",IF(WEEKDAY(DATE(YEAR($B$18),MONTH($B$18),JV$1),2)&gt;5,"",INDEX('Semaine type'!$AF$4:$AY$49,MATCH(Novembre!$B24,'Semaine type'!$A$4:$A$49,0),MATCH(JV$2,'Semaine type'!$AF$2:$AY$2,0))))</f>
        <v/>
      </c>
      <c r="JW24" s="167" t="str">
        <f>IF(COUNTIF(Fériés,DATE(YEAR($B$18),MONTH($B$18),JW$1))&gt;0,"",IF(WEEKDAY(DATE(YEAR($B$18),MONTH($B$18),JW$1),2)&gt;5,"",INDEX('Semaine type'!$AF$4:$AY$49,MATCH(Novembre!$B24,'Semaine type'!$A$4:$A$49,0),MATCH(JW$2,'Semaine type'!$AF$2:$AY$2,0))))</f>
        <v/>
      </c>
      <c r="JX24" s="167">
        <f>IF(COUNTIF(Fériés,DATE(YEAR($B$18),MONTH($B$18),JX$1))&gt;0,"",IF(WEEKDAY(DATE(YEAR($B$18),MONTH($B$18),JX$1),2)&gt;5,"",INDEX('Semaine type'!$AF$4:$AY$49,MATCH(Novembre!$B24,'Semaine type'!$A$4:$A$49,0),MATCH(JX$2,'Semaine type'!$AF$2:$AY$2,0))))</f>
        <v>0.5625</v>
      </c>
      <c r="JY24" s="167">
        <f>IF(COUNTIF(Fériés,DATE(YEAR($B$18),MONTH($B$18),JY$1))&gt;0,"",IF(WEEKDAY(DATE(YEAR($B$18),MONTH($B$18),JY$1),2)&gt;5,"",INDEX('Semaine type'!$AF$4:$AY$49,MATCH(Novembre!$B24,'Semaine type'!$A$4:$A$49,0),MATCH(JY$2,'Semaine type'!$AF$2:$AY$2,0))))</f>
        <v>0.70833333333333337</v>
      </c>
      <c r="JZ24" s="167" t="str">
        <f>IF(COUNTIF(Fériés,DATE(YEAR($B$18),MONTH($B$18),JZ$1))&gt;0,"",IF(WEEKDAY(DATE(YEAR($B$18),MONTH($B$18),JZ$1),2)&gt;5,"",INDEX('Semaine type'!$AF$4:$AY$49,MATCH(Novembre!$B24,'Semaine type'!$A$4:$A$49,0),MATCH(JZ$2,'Semaine type'!$AF$2:$AY$2,0))))</f>
        <v/>
      </c>
      <c r="KA24" s="167" t="str">
        <f>IF(COUNTIF(Fériés,DATE(YEAR($B$18),MONTH($B$18),KA$1))&gt;0,"",IF(WEEKDAY(DATE(YEAR($B$18),MONTH($B$18),KA$1),2)&gt;5,"",INDEX('Semaine type'!$AF$4:$AY$49,MATCH(Novembre!$B24,'Semaine type'!$A$4:$A$49,0),MATCH(KA$2,'Semaine type'!$AF$2:$AY$2,0))))</f>
        <v/>
      </c>
      <c r="KB24" s="167" t="str">
        <f>IF(COUNTIF(Fériés,DATE(YEAR($B$18),MONTH($B$18),KB$1))&gt;0,"",IF(WEEKDAY(DATE(YEAR($B$18),MONTH($B$18),KB$1),2)&gt;5,"",INDEX('Semaine type'!$AF$4:$AY$49,MATCH(Novembre!$B24,'Semaine type'!$A$4:$A$49,0),MATCH(KB$2,'Semaine type'!$AF$2:$AY$2,0))))</f>
        <v/>
      </c>
      <c r="KC24" s="167" t="str">
        <f>IF(COUNTIF(Fériés,DATE(YEAR($B$18),MONTH($B$18),KC$1))&gt;0,"",IF(WEEKDAY(DATE(YEAR($B$18),MONTH($B$18),KC$1),2)&gt;5,"",INDEX('Semaine type'!$AF$4:$AY$49,MATCH(Novembre!$B24,'Semaine type'!$A$4:$A$49,0),MATCH(KC$2,'Semaine type'!$AF$2:$AY$2,0))))</f>
        <v/>
      </c>
      <c r="KD24" s="167" t="str">
        <f>IF(COUNTIF(Fériés,DATE(YEAR($B$18),MONTH($B$18),KD$1))&gt;0,"",IF(WEEKDAY(DATE(YEAR($B$18),MONTH($B$18),KD$1),2)&gt;5,"",INDEX('Semaine type'!$AF$4:$AY$49,MATCH(Novembre!$B24,'Semaine type'!$A$4:$A$49,0),MATCH(KD$2,'Semaine type'!$AF$2:$AY$2,0))))</f>
        <v/>
      </c>
      <c r="KE24" s="167" t="str">
        <f>IF(COUNTIF(Fériés,DATE(YEAR($B$18),MONTH($B$18),KE$1))&gt;0,"",IF(WEEKDAY(DATE(YEAR($B$18),MONTH($B$18),KE$1),2)&gt;5,"",INDEX('Semaine type'!$AF$4:$AY$49,MATCH(Novembre!$B24,'Semaine type'!$A$4:$A$49,0),MATCH(KE$2,'Semaine type'!$AF$2:$AY$2,0))))</f>
        <v/>
      </c>
      <c r="KF24" s="167">
        <f>IF(COUNTIF(Fériés,DATE(YEAR($B$18),MONTH($B$18),KF$1))&gt;0,"",IF(WEEKDAY(DATE(YEAR($B$18),MONTH($B$18),KF$1),2)&gt;5,"",INDEX('Semaine type'!$AF$4:$AY$49,MATCH(Novembre!$B24,'Semaine type'!$A$4:$A$49,0),MATCH(KF$2,'Semaine type'!$AF$2:$AY$2,0))))</f>
        <v>0</v>
      </c>
      <c r="KG24" s="167">
        <f>IF(COUNTIF(Fériés,DATE(YEAR($B$18),MONTH($B$18),KG$1))&gt;0,"",IF(WEEKDAY(DATE(YEAR($B$18),MONTH($B$18),KG$1),2)&gt;5,"",INDEX('Semaine type'!$AF$4:$AY$49,MATCH(Novembre!$B24,'Semaine type'!$A$4:$A$49,0),MATCH(KG$2,'Semaine type'!$AF$2:$AY$2,0))))</f>
        <v>0</v>
      </c>
      <c r="KH24" s="167" t="str">
        <f>IF(COUNTIF(Fériés,DATE(YEAR($B$18),MONTH($B$18),KH$1))&gt;0,"",IF(WEEKDAY(DATE(YEAR($B$18),MONTH($B$18),KH$1),2)&gt;5,"",INDEX('Semaine type'!$AF$4:$AY$49,MATCH(Novembre!$B24,'Semaine type'!$A$4:$A$49,0),MATCH(KH$2,'Semaine type'!$AF$2:$AY$2,0))))</f>
        <v/>
      </c>
      <c r="KI24" s="167" t="str">
        <f>IF(COUNTIF(Fériés,DATE(YEAR($B$18),MONTH($B$18),KI$1))&gt;0,"",IF(WEEKDAY(DATE(YEAR($B$18),MONTH($B$18),KI$1),2)&gt;5,"",INDEX('Semaine type'!$AF$4:$AY$49,MATCH(Novembre!$B24,'Semaine type'!$A$4:$A$49,0),MATCH(KI$2,'Semaine type'!$AF$2:$AY$2,0))))</f>
        <v/>
      </c>
      <c r="KJ24" s="167" t="str">
        <f>IF(COUNTIF(Fériés,DATE(YEAR($B$18),MONTH($B$18),KJ$1))&gt;0,"",IF(WEEKDAY(DATE(YEAR($B$18),MONTH($B$18),KJ$1),2)&gt;5,"",INDEX('Semaine type'!$AF$4:$AY$49,MATCH(Novembre!$B24,'Semaine type'!$A$4:$A$49,0),MATCH(KJ$2,'Semaine type'!$AF$2:$AY$2,0))))</f>
        <v/>
      </c>
      <c r="KK24" s="167" t="str">
        <f>IF(COUNTIF(Fériés,DATE(YEAR($B$18),MONTH($B$18),KK$1))&gt;0,"",IF(WEEKDAY(DATE(YEAR($B$18),MONTH($B$18),KK$1),2)&gt;5,"",INDEX('Semaine type'!$AF$4:$AY$49,MATCH(Novembre!$B24,'Semaine type'!$A$4:$A$49,0),MATCH(KK$2,'Semaine type'!$AF$2:$AY$2,0))))</f>
        <v/>
      </c>
      <c r="KL24" s="167" t="str">
        <f>IF(COUNTIF(Fériés,DATE(YEAR($B$18),MONTH($B$18),KL$1))&gt;0,"",IF(WEEKDAY(DATE(YEAR($B$18),MONTH($B$18),KL$1),2)&gt;5,"",INDEX('Semaine type'!$AF$4:$AY$49,MATCH(Novembre!$B24,'Semaine type'!$A$4:$A$49,0),MATCH(KL$2,'Semaine type'!$AF$2:$AY$2,0))))</f>
        <v/>
      </c>
      <c r="KM24" s="167" t="str">
        <f>IF(COUNTIF(Fériés,DATE(YEAR($B$18),MONTH($B$18),KM$1))&gt;0,"",IF(WEEKDAY(DATE(YEAR($B$18),MONTH($B$18),KM$1),2)&gt;5,"",INDEX('Semaine type'!$AF$4:$AY$49,MATCH(Novembre!$B24,'Semaine type'!$A$4:$A$49,0),MATCH(KM$2,'Semaine type'!$AF$2:$AY$2,0))))</f>
        <v/>
      </c>
      <c r="KN24" s="167" t="str">
        <f>IF(COUNTIF(Fériés,DATE(YEAR($B$18),MONTH($B$18),KN$1))&gt;0,"",IF(WEEKDAY(DATE(YEAR($B$18),MONTH($B$18),KN$1),2)&gt;5,"",INDEX('Semaine type'!$AF$4:$AY$49,MATCH(Novembre!$B24,'Semaine type'!$A$4:$A$49,0),MATCH(KN$2,'Semaine type'!$AF$2:$AY$2,0))))</f>
        <v/>
      </c>
      <c r="KO24" s="167" t="str">
        <f>IF(COUNTIF(Fériés,DATE(YEAR($B$18),MONTH($B$18),KO$1))&gt;0,"",IF(WEEKDAY(DATE(YEAR($B$18),MONTH($B$18),KO$1),2)&gt;5,"",INDEX('Semaine type'!$AF$4:$AY$49,MATCH(Novembre!$B24,'Semaine type'!$A$4:$A$49,0),MATCH(KO$2,'Semaine type'!$AF$2:$AY$2,0))))</f>
        <v/>
      </c>
      <c r="KP24" s="167" t="str">
        <f>IF(COUNTIF(Fériés,DATE(YEAR($B$18),MONTH($B$18),KP$1))&gt;0,"",IF(WEEKDAY(DATE(YEAR($B$18),MONTH($B$18),KP$1),2)&gt;5,"",INDEX('Semaine type'!$AF$4:$AY$49,MATCH(Novembre!$B24,'Semaine type'!$A$4:$A$49,0),MATCH(KP$2,'Semaine type'!$AF$2:$AY$2,0))))</f>
        <v/>
      </c>
      <c r="KQ24" s="167" t="str">
        <f>IF(COUNTIF(Fériés,DATE(YEAR($B$18),MONTH($B$18),KQ$1))&gt;0,"",IF(WEEKDAY(DATE(YEAR($B$18),MONTH($B$18),KQ$1),2)&gt;5,"",INDEX('Semaine type'!$AF$4:$AY$49,MATCH(Novembre!$B24,'Semaine type'!$A$4:$A$49,0),MATCH(KQ$2,'Semaine type'!$AF$2:$AY$2,0))))</f>
        <v/>
      </c>
      <c r="KR24" s="167">
        <f>IF(COUNTIF(Fériés,DATE(YEAR($B$18),MONTH($B$18),KR$1))&gt;0,"",IF(WEEKDAY(DATE(YEAR($B$18),MONTH($B$18),KR$1),2)&gt;5,"",INDEX('Semaine type'!$AF$4:$AY$49,MATCH(Novembre!$B24,'Semaine type'!$A$4:$A$49,0),MATCH(KR$2,'Semaine type'!$AF$2:$AY$2,0))))</f>
        <v>0.5625</v>
      </c>
      <c r="KS24" s="167">
        <f>IF(COUNTIF(Fériés,DATE(YEAR($B$18),MONTH($B$18),KS$1))&gt;0,"",IF(WEEKDAY(DATE(YEAR($B$18),MONTH($B$18),KS$1),2)&gt;5,"",INDEX('Semaine type'!$AF$4:$AY$49,MATCH(Novembre!$B24,'Semaine type'!$A$4:$A$49,0),MATCH(KS$2,'Semaine type'!$AF$2:$AY$2,0))))</f>
        <v>0.70833333333333337</v>
      </c>
    </row>
    <row r="25" spans="1:305" ht="12" customHeight="1" x14ac:dyDescent="0.2">
      <c r="A25" s="183"/>
      <c r="B25" s="52" t="s">
        <v>141</v>
      </c>
      <c r="C25" s="53" t="str">
        <f>'Semaine type'!L10</f>
        <v xml:space="preserve">EV </v>
      </c>
      <c r="D25" s="60"/>
      <c r="E25" s="60"/>
      <c r="F25" s="60"/>
      <c r="G25" s="60"/>
      <c r="H25" s="60" t="s">
        <v>15</v>
      </c>
      <c r="I25" s="60" t="s">
        <v>15</v>
      </c>
      <c r="J25" s="60" t="s">
        <v>15</v>
      </c>
      <c r="K25" s="60" t="s">
        <v>15</v>
      </c>
      <c r="L25" s="61" t="s">
        <v>15</v>
      </c>
      <c r="M25" s="61" t="s">
        <v>15</v>
      </c>
      <c r="N25" s="61" t="s">
        <v>15</v>
      </c>
      <c r="O25" s="61" t="s">
        <v>15</v>
      </c>
      <c r="P25" s="61" t="s">
        <v>17</v>
      </c>
      <c r="Q25" s="61"/>
      <c r="R25" s="61"/>
      <c r="S25" s="61"/>
      <c r="T25" s="61"/>
      <c r="U25" s="60"/>
      <c r="V25" s="61" t="s">
        <v>26</v>
      </c>
      <c r="W25" s="61" t="s">
        <v>27</v>
      </c>
      <c r="X25" s="60"/>
      <c r="Y25" s="60"/>
      <c r="Z25" s="60" t="s">
        <v>26</v>
      </c>
      <c r="AA25" s="60" t="s">
        <v>27</v>
      </c>
      <c r="AB25" s="60" t="s">
        <v>26</v>
      </c>
      <c r="AC25" s="60" t="s">
        <v>27</v>
      </c>
      <c r="AD25" s="60" t="s">
        <v>27</v>
      </c>
      <c r="AE25" s="60"/>
      <c r="AF25" s="60"/>
      <c r="AG25" s="60"/>
      <c r="AH25" s="60"/>
      <c r="AI25" s="60"/>
      <c r="AJ25" s="60" t="s">
        <v>26</v>
      </c>
      <c r="AK25" s="60" t="s">
        <v>27</v>
      </c>
      <c r="AL25" s="60" t="s">
        <v>26</v>
      </c>
      <c r="AM25" s="60" t="s">
        <v>27</v>
      </c>
      <c r="AN25" s="60" t="s">
        <v>26</v>
      </c>
      <c r="AO25" s="60" t="s">
        <v>27</v>
      </c>
      <c r="AP25" s="60" t="s">
        <v>26</v>
      </c>
      <c r="AQ25" s="60" t="s">
        <v>27</v>
      </c>
      <c r="AR25" s="60" t="s">
        <v>27</v>
      </c>
      <c r="AS25" s="60"/>
      <c r="AT25" s="60"/>
      <c r="AU25" s="60"/>
      <c r="AV25" s="60"/>
      <c r="AW25" s="60"/>
      <c r="AX25" s="60" t="s">
        <v>26</v>
      </c>
      <c r="AY25" s="60" t="s">
        <v>27</v>
      </c>
      <c r="AZ25" s="60" t="s">
        <v>26</v>
      </c>
      <c r="BA25" s="60" t="s">
        <v>27</v>
      </c>
      <c r="BB25" s="60" t="s">
        <v>26</v>
      </c>
      <c r="BC25" s="60" t="s">
        <v>27</v>
      </c>
      <c r="BD25" s="60" t="s">
        <v>26</v>
      </c>
      <c r="BE25" s="60" t="s">
        <v>27</v>
      </c>
      <c r="BF25" s="60" t="s">
        <v>27</v>
      </c>
      <c r="BG25" s="60"/>
      <c r="BH25" s="60"/>
      <c r="BI25" s="60"/>
      <c r="BJ25" s="60"/>
      <c r="BK25" s="60"/>
      <c r="BL25" s="56" cm="1">
        <f t="array" ref="BL25">SUMPRODUCT(--(RIGHT(D25:BK25,1)="."))</f>
        <v>11</v>
      </c>
      <c r="BM25" s="57"/>
      <c r="BN25" s="62"/>
      <c r="BO25" s="62"/>
      <c r="BP25" s="63"/>
      <c r="BQ25" s="82">
        <f t="shared" si="69"/>
        <v>0</v>
      </c>
      <c r="BR25" s="82">
        <f t="shared" si="69"/>
        <v>0</v>
      </c>
      <c r="BS25" s="82">
        <f t="shared" si="69"/>
        <v>0</v>
      </c>
      <c r="BT25" s="82">
        <f t="shared" si="69"/>
        <v>4</v>
      </c>
      <c r="BU25" s="82">
        <f t="shared" si="69"/>
        <v>0</v>
      </c>
      <c r="BV25" s="82">
        <f t="shared" si="69"/>
        <v>0</v>
      </c>
      <c r="BW25" s="82">
        <f t="shared" si="69"/>
        <v>0.5</v>
      </c>
      <c r="BX25" s="82">
        <f t="shared" si="69"/>
        <v>0</v>
      </c>
      <c r="BY25" s="82">
        <f t="shared" si="69"/>
        <v>0</v>
      </c>
      <c r="BZ25" s="82">
        <f t="shared" si="69"/>
        <v>0</v>
      </c>
      <c r="CA25" s="82">
        <f t="shared" si="69"/>
        <v>0</v>
      </c>
      <c r="CB25" s="92">
        <f t="shared" si="70"/>
        <v>34</v>
      </c>
      <c r="CC25" s="47">
        <f t="shared" ca="1" si="71"/>
        <v>1</v>
      </c>
      <c r="DA25" s="169">
        <f t="shared" si="72"/>
        <v>3.2013888888888902</v>
      </c>
      <c r="DB25" s="176">
        <f>IFERROR(IF(COUNTIF(absences,D25)&gt;0,"",IF(D25="PERM",Parametres!$N$25,GA25-FZ25)),)</f>
        <v>0</v>
      </c>
      <c r="DC25" s="176" t="str">
        <f t="shared" si="73"/>
        <v/>
      </c>
      <c r="DD25" s="176" t="str">
        <f t="shared" si="74"/>
        <v/>
      </c>
      <c r="DE25" s="176" t="str">
        <f t="shared" si="75"/>
        <v/>
      </c>
      <c r="DF25" s="176">
        <f t="shared" si="76"/>
        <v>0.15972222222222227</v>
      </c>
      <c r="DG25" s="176" t="str">
        <f>IFERROR(IF(COUNTIF(absences,I25)&gt;0,"",IF(COUNTIF($D25:$BK25,"PERM")&gt;0,COUNTIF($D25:$BK25,"PERM")*Parametres!$N$25,GF25-GE25)),)</f>
        <v/>
      </c>
      <c r="DH25" s="176">
        <f t="shared" si="77"/>
        <v>0.15972222222222227</v>
      </c>
      <c r="DI25" s="176" t="str">
        <f t="shared" si="78"/>
        <v/>
      </c>
      <c r="DJ25" s="176" t="str">
        <f t="shared" si="79"/>
        <v/>
      </c>
      <c r="DK25" s="176">
        <f t="shared" si="80"/>
        <v>0.14583333333333337</v>
      </c>
      <c r="DL25" s="176" t="str">
        <f t="shared" si="81"/>
        <v/>
      </c>
      <c r="DM25" s="176">
        <f t="shared" si="82"/>
        <v>0.13888888888888884</v>
      </c>
      <c r="DN25" s="176">
        <f t="shared" si="83"/>
        <v>0.15972222222222227</v>
      </c>
      <c r="DO25" s="176">
        <f t="shared" si="84"/>
        <v>0</v>
      </c>
      <c r="DP25" s="176" t="str">
        <f t="shared" si="85"/>
        <v/>
      </c>
      <c r="DQ25" s="176" t="str">
        <f t="shared" si="86"/>
        <v/>
      </c>
      <c r="DR25" s="176" t="str">
        <f t="shared" si="87"/>
        <v/>
      </c>
      <c r="DS25" s="176" t="str">
        <f t="shared" si="88"/>
        <v/>
      </c>
      <c r="DT25" s="176">
        <f t="shared" si="89"/>
        <v>0.15972222222222227</v>
      </c>
      <c r="DU25" s="176" t="str">
        <f t="shared" si="90"/>
        <v/>
      </c>
      <c r="DV25" s="176" t="str">
        <f t="shared" si="91"/>
        <v/>
      </c>
      <c r="DW25" s="176" t="str">
        <f t="shared" si="92"/>
        <v/>
      </c>
      <c r="DX25" s="176" t="str">
        <f t="shared" si="93"/>
        <v/>
      </c>
      <c r="DY25" s="176">
        <f t="shared" si="94"/>
        <v>0.14583333333333337</v>
      </c>
      <c r="DZ25" s="176" t="str">
        <f t="shared" si="95"/>
        <v/>
      </c>
      <c r="EA25" s="176">
        <f t="shared" si="96"/>
        <v>0.13888888888888884</v>
      </c>
      <c r="EB25" s="176">
        <f t="shared" si="97"/>
        <v>0.15972222222222227</v>
      </c>
      <c r="EC25" s="176">
        <f t="shared" si="98"/>
        <v>0</v>
      </c>
      <c r="ED25" s="176" t="str">
        <f t="shared" si="99"/>
        <v/>
      </c>
      <c r="EE25" s="176" t="str">
        <f t="shared" si="100"/>
        <v/>
      </c>
      <c r="EF25" s="176" t="str">
        <f t="shared" si="101"/>
        <v/>
      </c>
      <c r="EG25" s="176" t="str">
        <f t="shared" si="102"/>
        <v/>
      </c>
      <c r="EH25" s="176">
        <f t="shared" si="103"/>
        <v>0.15972222222222227</v>
      </c>
      <c r="EI25" s="176" t="str">
        <f t="shared" si="104"/>
        <v/>
      </c>
      <c r="EJ25" s="176">
        <f t="shared" si="105"/>
        <v>0.15972222222222227</v>
      </c>
      <c r="EK25" s="176" t="str">
        <f t="shared" si="106"/>
        <v/>
      </c>
      <c r="EL25" s="176" t="str">
        <f t="shared" si="107"/>
        <v/>
      </c>
      <c r="EM25" s="176">
        <f t="shared" si="108"/>
        <v>0.14583333333333337</v>
      </c>
      <c r="EN25" s="176" t="str">
        <f t="shared" si="109"/>
        <v/>
      </c>
      <c r="EO25" s="176">
        <f t="shared" si="110"/>
        <v>0.13888888888888884</v>
      </c>
      <c r="EP25" s="176">
        <f t="shared" si="111"/>
        <v>0.15972222222222227</v>
      </c>
      <c r="EQ25" s="176">
        <f t="shared" si="112"/>
        <v>0</v>
      </c>
      <c r="ER25" s="176" t="str">
        <f t="shared" si="113"/>
        <v/>
      </c>
      <c r="ES25" s="176" t="str">
        <f t="shared" si="114"/>
        <v/>
      </c>
      <c r="ET25" s="176" t="str">
        <f t="shared" si="115"/>
        <v/>
      </c>
      <c r="EU25" s="176">
        <f>IFERROR(IF(COUNTIF(absences,AW25)&gt;0,"",IF(COUNTIF($D25:$BK25,"PERM")&gt;0,COUNTIF($D25:$BK25,"PERM")*Parametres!$N$25,IW25-IV25)),)</f>
        <v>0.14583333333333337</v>
      </c>
      <c r="EV25" s="176">
        <f t="shared" si="116"/>
        <v>0.15972222222222227</v>
      </c>
      <c r="EW25" s="176" t="str">
        <f t="shared" si="117"/>
        <v/>
      </c>
      <c r="EX25" s="176">
        <f t="shared" si="118"/>
        <v>0.15972222222222227</v>
      </c>
      <c r="EY25" s="176" t="str">
        <f t="shared" si="119"/>
        <v/>
      </c>
      <c r="EZ25" s="176" t="str">
        <f t="shared" si="120"/>
        <v/>
      </c>
      <c r="FA25" s="176">
        <f t="shared" si="121"/>
        <v>0.14583333333333337</v>
      </c>
      <c r="FB25" s="176" t="str">
        <f t="shared" si="122"/>
        <v/>
      </c>
      <c r="FC25" s="176">
        <f t="shared" si="123"/>
        <v>0.13888888888888884</v>
      </c>
      <c r="FD25" s="176">
        <f t="shared" si="124"/>
        <v>0.15972222222222227</v>
      </c>
      <c r="FE25" s="176">
        <f t="shared" si="125"/>
        <v>0</v>
      </c>
      <c r="FF25" s="176" t="str">
        <f t="shared" si="126"/>
        <v/>
      </c>
      <c r="FG25" s="176" t="str">
        <f t="shared" si="127"/>
        <v/>
      </c>
      <c r="FH25" s="176">
        <f>IFERROR(IF(COUNTIF(absences,BJ25)&gt;0,"",IF(COUNTIF($D25:$BK25,"PERM")&gt;0,COUNTIF($D25:$BK25,"PERM")*Parametres!$N$25,JJ25-JI25)),)</f>
        <v>0</v>
      </c>
      <c r="FI25" s="176" t="str">
        <f t="shared" si="128"/>
        <v/>
      </c>
      <c r="FJ25" s="176">
        <f t="shared" si="129"/>
        <v>0.15972222222222227</v>
      </c>
      <c r="FK25" s="176">
        <f>IFERROR(IF(COUNTIF(absences,BM25)&gt;0,"",IF(COUNTIF($D25:$BK25,"PERM")&gt;0,COUNTIF($D25:$BK25,"PERM")*Parametres!$N$25,JM25-JL25)),)</f>
        <v>0</v>
      </c>
      <c r="FY25" s="184"/>
      <c r="FZ25" s="167" t="str">
        <f>IF(COUNTIF(Fériés,DATE(YEAR($B$18),MONTH($B$18),FZ$1))&gt;0,"",IF(WEEKDAY(DATE(YEAR($B$18),MONTH($B$18),FZ$1),2)&gt;5,"",INDEX('Semaine type'!$AF$4:$AY$49,MATCH(Novembre!$B25,'Semaine type'!$A$4:$A$49,0),MATCH(FZ$2,'Semaine type'!$AF$2:$AY$2,0))))</f>
        <v/>
      </c>
      <c r="GA25" s="167" t="str">
        <f>IF(COUNTIF(Fériés,DATE(YEAR($B$18),MONTH($B$18),GA$1))&gt;0,"",IF(WEEKDAY(DATE(YEAR($B$18),MONTH($B$18),GA$1),2)&gt;5,"",INDEX('Semaine type'!$AF$4:$AY$49,MATCH(Novembre!$B25,'Semaine type'!$A$4:$A$49,0),MATCH(GA$2,'Semaine type'!$AF$2:$AY$2,0))))</f>
        <v/>
      </c>
      <c r="GB25" s="167" t="str">
        <f>IF(COUNTIF(Fériés,DATE(YEAR($B$18),MONTH($B$18),GB$1))&gt;0,"",IF(WEEKDAY(DATE(YEAR($B$18),MONTH($B$18),GB$1),2)&gt;5,"",INDEX('Semaine type'!$AF$4:$AY$49,MATCH(Novembre!$B25,'Semaine type'!$A$4:$A$49,0),MATCH(GB$2,'Semaine type'!$AF$2:$AY$2,0))))</f>
        <v/>
      </c>
      <c r="GC25" s="167" t="str">
        <f>IF(COUNTIF(Fériés,DATE(YEAR($B$18),MONTH($B$18),GC$1))&gt;0,"",IF(WEEKDAY(DATE(YEAR($B$18),MONTH($B$18),GC$1),2)&gt;5,"",INDEX('Semaine type'!$AF$4:$AY$49,MATCH(Novembre!$B25,'Semaine type'!$A$4:$A$49,0),MATCH(GC$2,'Semaine type'!$AF$2:$AY$2,0))))</f>
        <v/>
      </c>
      <c r="GD25" s="167" t="str">
        <f>IF(COUNTIF(Fériés,DATE(YEAR($B$18),MONTH($B$18),GD$1))&gt;0,"",IF(WEEKDAY(DATE(YEAR($B$18),MONTH($B$18),GD$1),2)&gt;5,"",INDEX('Semaine type'!$AF$4:$AY$49,MATCH(Novembre!$B25,'Semaine type'!$A$4:$A$49,0),MATCH(GD$2,'Semaine type'!$AF$2:$AY$2,0))))</f>
        <v/>
      </c>
      <c r="GE25" s="167" t="str">
        <f>IF(COUNTIF(Fériés,DATE(YEAR($B$18),MONTH($B$18),GE$1))&gt;0,"",IF(WEEKDAY(DATE(YEAR($B$18),MONTH($B$18),GE$1),2)&gt;5,"",INDEX('Semaine type'!$AF$4:$AY$49,MATCH(Novembre!$B25,'Semaine type'!$A$4:$A$49,0),MATCH(GE$2,'Semaine type'!$AF$2:$AY$2,0))))</f>
        <v/>
      </c>
      <c r="GF25" s="167" t="str">
        <f>IF(COUNTIF(Fériés,DATE(YEAR($B$18),MONTH($B$18),GF$1))&gt;0,"",IF(WEEKDAY(DATE(YEAR($B$18),MONTH($B$18),GF$1),2)&gt;5,"",INDEX('Semaine type'!$AF$4:$AY$49,MATCH(Novembre!$B25,'Semaine type'!$A$4:$A$49,0),MATCH(GF$2,'Semaine type'!$AF$2:$AY$2,0))))</f>
        <v/>
      </c>
      <c r="GG25" s="167" t="str">
        <f>IF(COUNTIF(Fériés,DATE(YEAR($B$18),MONTH($B$18),GG$1))&gt;0,"",IF(WEEKDAY(DATE(YEAR($B$18),MONTH($B$18),GG$1),2)&gt;5,"",INDEX('Semaine type'!$AF$4:$AY$49,MATCH(Novembre!$B25,'Semaine type'!$A$4:$A$49,0),MATCH(GG$2,'Semaine type'!$AF$2:$AY$2,0))))</f>
        <v/>
      </c>
      <c r="GH25" s="167">
        <f>IF(COUNTIF(Fériés,DATE(YEAR($B$18),MONTH($B$18),GH$1))&gt;0,"",IF(WEEKDAY(DATE(YEAR($B$18),MONTH($B$18),GH$1),2)&gt;5,"",INDEX('Semaine type'!$AF$4:$AY$49,MATCH(Novembre!$B25,'Semaine type'!$A$4:$A$49,0),MATCH(GH$2,'Semaine type'!$AF$2:$AY$2,0))))</f>
        <v>0.36458333333333331</v>
      </c>
      <c r="GI25" s="167">
        <f>IF(COUNTIF(Fériés,DATE(YEAR($B$18),MONTH($B$18),GI$1))&gt;0,"",IF(WEEKDAY(DATE(YEAR($B$18),MONTH($B$18),GI$1),2)&gt;5,"",INDEX('Semaine type'!$AF$4:$AY$49,MATCH(Novembre!$B25,'Semaine type'!$A$4:$A$49,0),MATCH(GI$2,'Semaine type'!$AF$2:$AY$2,0))))</f>
        <v>0.52430555555555558</v>
      </c>
      <c r="GJ25" s="167" t="str">
        <f>IF(COUNTIF(Fériés,DATE(YEAR($B$18),MONTH($B$18),GJ$1))&gt;0,"",IF(WEEKDAY(DATE(YEAR($B$18),MONTH($B$18),GJ$1),2)&gt;5,"",INDEX('Semaine type'!$AF$4:$AY$49,MATCH(Novembre!$B25,'Semaine type'!$A$4:$A$49,0),MATCH(GJ$2,'Semaine type'!$AF$2:$AY$2,0))))</f>
        <v/>
      </c>
      <c r="GK25" s="167" t="str">
        <f>IF(COUNTIF(Fériés,DATE(YEAR($B$18),MONTH($B$18),GK$1))&gt;0,"",IF(WEEKDAY(DATE(YEAR($B$18),MONTH($B$18),GK$1),2)&gt;5,"",INDEX('Semaine type'!$AF$4:$AY$49,MATCH(Novembre!$B25,'Semaine type'!$A$4:$A$49,0),MATCH(GK$2,'Semaine type'!$AF$2:$AY$2,0))))</f>
        <v/>
      </c>
      <c r="GL25" s="167">
        <f>IF(COUNTIF(Fériés,DATE(YEAR($B$18),MONTH($B$18),GL$1))&gt;0,"",IF(WEEKDAY(DATE(YEAR($B$18),MONTH($B$18),GL$1),2)&gt;5,"",INDEX('Semaine type'!$AF$4:$AY$49,MATCH(Novembre!$B25,'Semaine type'!$A$4:$A$49,0),MATCH(GL$2,'Semaine type'!$AF$2:$AY$2,0))))</f>
        <v>0.36458333333333331</v>
      </c>
      <c r="GM25" s="167">
        <f>IF(COUNTIF(Fériés,DATE(YEAR($B$18),MONTH($B$18),GM$1))&gt;0,"",IF(WEEKDAY(DATE(YEAR($B$18),MONTH($B$18),GM$1),2)&gt;5,"",INDEX('Semaine type'!$AF$4:$AY$49,MATCH(Novembre!$B25,'Semaine type'!$A$4:$A$49,0),MATCH(GM$2,'Semaine type'!$AF$2:$AY$2,0))))</f>
        <v>0.52430555555555558</v>
      </c>
      <c r="GN25" s="167" t="str">
        <f>IF(COUNTIF(Fériés,DATE(YEAR($B$18),MONTH($B$18),GN$1))&gt;0,"",IF(WEEKDAY(DATE(YEAR($B$18),MONTH($B$18),GN$1),2)&gt;5,"",INDEX('Semaine type'!$AF$4:$AY$49,MATCH(Novembre!$B25,'Semaine type'!$A$4:$A$49,0),MATCH(GN$2,'Semaine type'!$AF$2:$AY$2,0))))</f>
        <v/>
      </c>
      <c r="GO25" s="167" t="str">
        <f>IF(COUNTIF(Fériés,DATE(YEAR($B$18),MONTH($B$18),GO$1))&gt;0,"",IF(WEEKDAY(DATE(YEAR($B$18),MONTH($B$18),GO$1),2)&gt;5,"",INDEX('Semaine type'!$AF$4:$AY$49,MATCH(Novembre!$B25,'Semaine type'!$A$4:$A$49,0),MATCH(GO$2,'Semaine type'!$AF$2:$AY$2,0))))</f>
        <v/>
      </c>
      <c r="GP25" s="167" t="str">
        <f>IF(COUNTIF(Fériés,DATE(YEAR($B$18),MONTH($B$18),GP$1))&gt;0,"",IF(WEEKDAY(DATE(YEAR($B$18),MONTH($B$18),GP$1),2)&gt;5,"",INDEX('Semaine type'!$AF$4:$AY$49,MATCH(Novembre!$B25,'Semaine type'!$A$4:$A$49,0),MATCH(GP$2,'Semaine type'!$AF$2:$AY$2,0))))</f>
        <v/>
      </c>
      <c r="GQ25" s="167" t="str">
        <f>IF(COUNTIF(Fériés,DATE(YEAR($B$18),MONTH($B$18),GQ$1))&gt;0,"",IF(WEEKDAY(DATE(YEAR($B$18),MONTH($B$18),GQ$1),2)&gt;5,"",INDEX('Semaine type'!$AF$4:$AY$49,MATCH(Novembre!$B25,'Semaine type'!$A$4:$A$49,0),MATCH(GQ$2,'Semaine type'!$AF$2:$AY$2,0))))</f>
        <v/>
      </c>
      <c r="GR25" s="167">
        <f>IF(COUNTIF(Fériés,DATE(YEAR($B$18),MONTH($B$18),GR$1))&gt;0,"",IF(WEEKDAY(DATE(YEAR($B$18),MONTH($B$18),GR$1),2)&gt;5,"",INDEX('Semaine type'!$AF$4:$AY$49,MATCH(Novembre!$B25,'Semaine type'!$A$4:$A$49,0),MATCH(GR$2,'Semaine type'!$AF$2:$AY$2,0))))</f>
        <v>0.5625</v>
      </c>
      <c r="GS25" s="167">
        <f>IF(COUNTIF(Fériés,DATE(YEAR($B$18),MONTH($B$18),GS$1))&gt;0,"",IF(WEEKDAY(DATE(YEAR($B$18),MONTH($B$18),GS$1),2)&gt;5,"",INDEX('Semaine type'!$AF$4:$AY$49,MATCH(Novembre!$B25,'Semaine type'!$A$4:$A$49,0),MATCH(GS$2,'Semaine type'!$AF$2:$AY$2,0))))</f>
        <v>0.70833333333333337</v>
      </c>
      <c r="GT25" s="167" t="str">
        <f>IF(COUNTIF(Fériés,DATE(YEAR($B$18),MONTH($B$18),GT$1))&gt;0,"",IF(WEEKDAY(DATE(YEAR($B$18),MONTH($B$18),GT$1),2)&gt;5,"",INDEX('Semaine type'!$AF$4:$AY$49,MATCH(Novembre!$B25,'Semaine type'!$A$4:$A$49,0),MATCH(GT$2,'Semaine type'!$AF$2:$AY$2,0))))</f>
        <v/>
      </c>
      <c r="GU25" s="167" t="str">
        <f>IF(COUNTIF(Fériés,DATE(YEAR($B$18),MONTH($B$18),GU$1))&gt;0,"",IF(WEEKDAY(DATE(YEAR($B$18),MONTH($B$18),GU$1),2)&gt;5,"",INDEX('Semaine type'!$AF$4:$AY$49,MATCH(Novembre!$B25,'Semaine type'!$A$4:$A$49,0),MATCH(GU$2,'Semaine type'!$AF$2:$AY$2,0))))</f>
        <v/>
      </c>
      <c r="GV25" s="167">
        <f>IF(COUNTIF(Fériés,DATE(YEAR($B$18),MONTH($B$18),GV$1))&gt;0,"",IF(WEEKDAY(DATE(YEAR($B$18),MONTH($B$18),GV$1),2)&gt;5,"",INDEX('Semaine type'!$AF$4:$AY$49,MATCH(Novembre!$B25,'Semaine type'!$A$4:$A$49,0),MATCH(GV$2,'Semaine type'!$AF$2:$AY$2,0))))</f>
        <v>0.5625</v>
      </c>
      <c r="GW25" s="167">
        <f>IF(COUNTIF(Fériés,DATE(YEAR($B$18),MONTH($B$18),GW$1))&gt;0,"",IF(WEEKDAY(DATE(YEAR($B$18),MONTH($B$18),GW$1),2)&gt;5,"",INDEX('Semaine type'!$AF$4:$AY$49,MATCH(Novembre!$B25,'Semaine type'!$A$4:$A$49,0),MATCH(GW$2,'Semaine type'!$AF$2:$AY$2,0))))</f>
        <v>0.70138888888888884</v>
      </c>
      <c r="GX25" s="167">
        <f>IF(COUNTIF(Fériés,DATE(YEAR($B$18),MONTH($B$18),GX$1))&gt;0,"",IF(WEEKDAY(DATE(YEAR($B$18),MONTH($B$18),GX$1),2)&gt;5,"",INDEX('Semaine type'!$AF$4:$AY$49,MATCH(Novembre!$B25,'Semaine type'!$A$4:$A$49,0),MATCH(GX$2,'Semaine type'!$AF$2:$AY$2,0))))</f>
        <v>0.36458333333333331</v>
      </c>
      <c r="GY25" s="167">
        <f>IF(COUNTIF(Fériés,DATE(YEAR($B$18),MONTH($B$18),GY$1))&gt;0,"",IF(WEEKDAY(DATE(YEAR($B$18),MONTH($B$18),GY$1),2)&gt;5,"",INDEX('Semaine type'!$AF$4:$AY$49,MATCH(Novembre!$B25,'Semaine type'!$A$4:$A$49,0),MATCH(GY$2,'Semaine type'!$AF$2:$AY$2,0))))</f>
        <v>0.52430555555555558</v>
      </c>
      <c r="GZ25" s="167">
        <f>IF(COUNTIF(Fériés,DATE(YEAR($B$18),MONTH($B$18),GZ$1))&gt;0,"",IF(WEEKDAY(DATE(YEAR($B$18),MONTH($B$18),GZ$1),2)&gt;5,"",INDEX('Semaine type'!$AF$4:$AY$49,MATCH(Novembre!$B25,'Semaine type'!$A$4:$A$49,0),MATCH(GZ$2,'Semaine type'!$AF$2:$AY$2,0))))</f>
        <v>0</v>
      </c>
      <c r="HA25" s="167">
        <f>IF(COUNTIF(Fériés,DATE(YEAR($B$18),MONTH($B$18),HA$1))&gt;0,"",IF(WEEKDAY(DATE(YEAR($B$18),MONTH($B$18),HA$1),2)&gt;5,"",INDEX('Semaine type'!$AF$4:$AY$49,MATCH(Novembre!$B25,'Semaine type'!$A$4:$A$49,0),MATCH(HA$2,'Semaine type'!$AF$2:$AY$2,0))))</f>
        <v>0</v>
      </c>
      <c r="HB25" s="167" t="str">
        <f>IF(COUNTIF(Fériés,DATE(YEAR($B$18),MONTH($B$18),HB$1))&gt;0,"",IF(WEEKDAY(DATE(YEAR($B$18),MONTH($B$18),HB$1),2)&gt;5,"",INDEX('Semaine type'!$AF$4:$AY$49,MATCH(Novembre!$B25,'Semaine type'!$A$4:$A$49,0),MATCH(HB$2,'Semaine type'!$AF$2:$AY$2,0))))</f>
        <v/>
      </c>
      <c r="HC25" s="167" t="str">
        <f>IF(COUNTIF(Fériés,DATE(YEAR($B$18),MONTH($B$18),HC$1))&gt;0,"",IF(WEEKDAY(DATE(YEAR($B$18),MONTH($B$18),HC$1),2)&gt;5,"",INDEX('Semaine type'!$AF$4:$AY$49,MATCH(Novembre!$B25,'Semaine type'!$A$4:$A$49,0),MATCH(HC$2,'Semaine type'!$AF$2:$AY$2,0))))</f>
        <v/>
      </c>
      <c r="HD25" s="167" t="str">
        <f>IF(COUNTIF(Fériés,DATE(YEAR($B$18),MONTH($B$18),HD$1))&gt;0,"",IF(WEEKDAY(DATE(YEAR($B$18),MONTH($B$18),HD$1),2)&gt;5,"",INDEX('Semaine type'!$AF$4:$AY$49,MATCH(Novembre!$B25,'Semaine type'!$A$4:$A$49,0),MATCH(HD$2,'Semaine type'!$AF$2:$AY$2,0))))</f>
        <v/>
      </c>
      <c r="HE25" s="167" t="str">
        <f>IF(COUNTIF(Fériés,DATE(YEAR($B$18),MONTH($B$18),HE$1))&gt;0,"",IF(WEEKDAY(DATE(YEAR($B$18),MONTH($B$18),HE$1),2)&gt;5,"",INDEX('Semaine type'!$AF$4:$AY$49,MATCH(Novembre!$B25,'Semaine type'!$A$4:$A$49,0),MATCH(HE$2,'Semaine type'!$AF$2:$AY$2,0))))</f>
        <v/>
      </c>
      <c r="HF25" s="167" t="str">
        <f>IF(COUNTIF(Fériés,DATE(YEAR($B$18),MONTH($B$18),HF$1))&gt;0,"",IF(WEEKDAY(DATE(YEAR($B$18),MONTH($B$18),HF$1),2)&gt;5,"",INDEX('Semaine type'!$AF$4:$AY$49,MATCH(Novembre!$B25,'Semaine type'!$A$4:$A$49,0),MATCH(HF$2,'Semaine type'!$AF$2:$AY$2,0))))</f>
        <v/>
      </c>
      <c r="HG25" s="167" t="str">
        <f>IF(COUNTIF(Fériés,DATE(YEAR($B$18),MONTH($B$18),HG$1))&gt;0,"",IF(WEEKDAY(DATE(YEAR($B$18),MONTH($B$18),HG$1),2)&gt;5,"",INDEX('Semaine type'!$AF$4:$AY$49,MATCH(Novembre!$B25,'Semaine type'!$A$4:$A$49,0),MATCH(HG$2,'Semaine type'!$AF$2:$AY$2,0))))</f>
        <v/>
      </c>
      <c r="HH25" s="167" t="str">
        <f>IF(COUNTIF(Fériés,DATE(YEAR($B$18),MONTH($B$18),HH$1))&gt;0,"",IF(WEEKDAY(DATE(YEAR($B$18),MONTH($B$18),HH$1),2)&gt;5,"",INDEX('Semaine type'!$AF$4:$AY$49,MATCH(Novembre!$B25,'Semaine type'!$A$4:$A$49,0),MATCH(HH$2,'Semaine type'!$AF$2:$AY$2,0))))</f>
        <v/>
      </c>
      <c r="HI25" s="167" t="str">
        <f>IF(COUNTIF(Fériés,DATE(YEAR($B$18),MONTH($B$18),HI$1))&gt;0,"",IF(WEEKDAY(DATE(YEAR($B$18),MONTH($B$18),HI$1),2)&gt;5,"",INDEX('Semaine type'!$AF$4:$AY$49,MATCH(Novembre!$B25,'Semaine type'!$A$4:$A$49,0),MATCH(HI$2,'Semaine type'!$AF$2:$AY$2,0))))</f>
        <v/>
      </c>
      <c r="HJ25" s="167">
        <f>IF(COUNTIF(Fériés,DATE(YEAR($B$18),MONTH($B$18),HJ$1))&gt;0,"",IF(WEEKDAY(DATE(YEAR($B$18),MONTH($B$18),HJ$1),2)&gt;5,"",INDEX('Semaine type'!$AF$4:$AY$49,MATCH(Novembre!$B25,'Semaine type'!$A$4:$A$49,0),MATCH(HJ$2,'Semaine type'!$AF$2:$AY$2,0))))</f>
        <v>0.36458333333333331</v>
      </c>
      <c r="HK25" s="167">
        <f>IF(COUNTIF(Fériés,DATE(YEAR($B$18),MONTH($B$18),HK$1))&gt;0,"",IF(WEEKDAY(DATE(YEAR($B$18),MONTH($B$18),HK$1),2)&gt;5,"",INDEX('Semaine type'!$AF$4:$AY$49,MATCH(Novembre!$B25,'Semaine type'!$A$4:$A$49,0),MATCH(HK$2,'Semaine type'!$AF$2:$AY$2,0))))</f>
        <v>0.52430555555555558</v>
      </c>
      <c r="HL25" s="167" t="str">
        <f>IF(COUNTIF(Fériés,DATE(YEAR($B$18),MONTH($B$18),HL$1))&gt;0,"",IF(WEEKDAY(DATE(YEAR($B$18),MONTH($B$18),HL$1),2)&gt;5,"",INDEX('Semaine type'!$AF$4:$AY$49,MATCH(Novembre!$B25,'Semaine type'!$A$4:$A$49,0),MATCH(HL$2,'Semaine type'!$AF$2:$AY$2,0))))</f>
        <v/>
      </c>
      <c r="HM25" s="167" t="str">
        <f>IF(COUNTIF(Fériés,DATE(YEAR($B$18),MONTH($B$18),HM$1))&gt;0,"",IF(WEEKDAY(DATE(YEAR($B$18),MONTH($B$18),HM$1),2)&gt;5,"",INDEX('Semaine type'!$AF$4:$AY$49,MATCH(Novembre!$B25,'Semaine type'!$A$4:$A$49,0),MATCH(HM$2,'Semaine type'!$AF$2:$AY$2,0))))</f>
        <v/>
      </c>
      <c r="HN25" s="167" t="str">
        <f>IF(COUNTIF(Fériés,DATE(YEAR($B$18),MONTH($B$18),HN$1))&gt;0,"",IF(WEEKDAY(DATE(YEAR($B$18),MONTH($B$18),HN$1),2)&gt;5,"",INDEX('Semaine type'!$AF$4:$AY$49,MATCH(Novembre!$B25,'Semaine type'!$A$4:$A$49,0),MATCH(HN$2,'Semaine type'!$AF$2:$AY$2,0))))</f>
        <v/>
      </c>
      <c r="HO25" s="167" t="str">
        <f>IF(COUNTIF(Fériés,DATE(YEAR($B$18),MONTH($B$18),HO$1))&gt;0,"",IF(WEEKDAY(DATE(YEAR($B$18),MONTH($B$18),HO$1),2)&gt;5,"",INDEX('Semaine type'!$AF$4:$AY$49,MATCH(Novembre!$B25,'Semaine type'!$A$4:$A$49,0),MATCH(HO$2,'Semaine type'!$AF$2:$AY$2,0))))</f>
        <v/>
      </c>
      <c r="HP25" s="167" t="str">
        <f>IF(COUNTIF(Fériés,DATE(YEAR($B$18),MONTH($B$18),HP$1))&gt;0,"",IF(WEEKDAY(DATE(YEAR($B$18),MONTH($B$18),HP$1),2)&gt;5,"",INDEX('Semaine type'!$AF$4:$AY$49,MATCH(Novembre!$B25,'Semaine type'!$A$4:$A$49,0),MATCH(HP$2,'Semaine type'!$AF$2:$AY$2,0))))</f>
        <v/>
      </c>
      <c r="HQ25" s="167" t="str">
        <f>IF(COUNTIF(Fériés,DATE(YEAR($B$18),MONTH($B$18),HQ$1))&gt;0,"",IF(WEEKDAY(DATE(YEAR($B$18),MONTH($B$18),HQ$1),2)&gt;5,"",INDEX('Semaine type'!$AF$4:$AY$49,MATCH(Novembre!$B25,'Semaine type'!$A$4:$A$49,0),MATCH(HQ$2,'Semaine type'!$AF$2:$AY$2,0))))</f>
        <v/>
      </c>
      <c r="HR25" s="167" t="str">
        <f>IF(COUNTIF(Fériés,DATE(YEAR($B$18),MONTH($B$18),HR$1))&gt;0,"",IF(WEEKDAY(DATE(YEAR($B$18),MONTH($B$18),HR$1),2)&gt;5,"",INDEX('Semaine type'!$AF$4:$AY$49,MATCH(Novembre!$B25,'Semaine type'!$A$4:$A$49,0),MATCH(HR$2,'Semaine type'!$AF$2:$AY$2,0))))</f>
        <v/>
      </c>
      <c r="HS25" s="167" t="str">
        <f>IF(COUNTIF(Fériés,DATE(YEAR($B$18),MONTH($B$18),HS$1))&gt;0,"",IF(WEEKDAY(DATE(YEAR($B$18),MONTH($B$18),HS$1),2)&gt;5,"",INDEX('Semaine type'!$AF$4:$AY$49,MATCH(Novembre!$B25,'Semaine type'!$A$4:$A$49,0),MATCH(HS$2,'Semaine type'!$AF$2:$AY$2,0))))</f>
        <v/>
      </c>
      <c r="HT25" s="167">
        <f>IF(COUNTIF(Fériés,DATE(YEAR($B$18),MONTH($B$18),HT$1))&gt;0,"",IF(WEEKDAY(DATE(YEAR($B$18),MONTH($B$18),HT$1),2)&gt;5,"",INDEX('Semaine type'!$AF$4:$AY$49,MATCH(Novembre!$B25,'Semaine type'!$A$4:$A$49,0),MATCH(HT$2,'Semaine type'!$AF$2:$AY$2,0))))</f>
        <v>0.5625</v>
      </c>
      <c r="HU25" s="167">
        <f>IF(COUNTIF(Fériés,DATE(YEAR($B$18),MONTH($B$18),HU$1))&gt;0,"",IF(WEEKDAY(DATE(YEAR($B$18),MONTH($B$18),HU$1),2)&gt;5,"",INDEX('Semaine type'!$AF$4:$AY$49,MATCH(Novembre!$B25,'Semaine type'!$A$4:$A$49,0),MATCH(HU$2,'Semaine type'!$AF$2:$AY$2,0))))</f>
        <v>0.70833333333333337</v>
      </c>
      <c r="HV25" s="167" t="str">
        <f>IF(COUNTIF(Fériés,DATE(YEAR($B$18),MONTH($B$18),HV$1))&gt;0,"",IF(WEEKDAY(DATE(YEAR($B$18),MONTH($B$18),HV$1),2)&gt;5,"",INDEX('Semaine type'!$AF$4:$AY$49,MATCH(Novembre!$B25,'Semaine type'!$A$4:$A$49,0),MATCH(HV$2,'Semaine type'!$AF$2:$AY$2,0))))</f>
        <v/>
      </c>
      <c r="HW25" s="167" t="str">
        <f>IF(COUNTIF(Fériés,DATE(YEAR($B$18),MONTH($B$18),HW$1))&gt;0,"",IF(WEEKDAY(DATE(YEAR($B$18),MONTH($B$18),HW$1),2)&gt;5,"",INDEX('Semaine type'!$AF$4:$AY$49,MATCH(Novembre!$B25,'Semaine type'!$A$4:$A$49,0),MATCH(HW$2,'Semaine type'!$AF$2:$AY$2,0))))</f>
        <v/>
      </c>
      <c r="HX25" s="167">
        <f>IF(COUNTIF(Fériés,DATE(YEAR($B$18),MONTH($B$18),HX$1))&gt;0,"",IF(WEEKDAY(DATE(YEAR($B$18),MONTH($B$18),HX$1),2)&gt;5,"",INDEX('Semaine type'!$AF$4:$AY$49,MATCH(Novembre!$B25,'Semaine type'!$A$4:$A$49,0),MATCH(HX$2,'Semaine type'!$AF$2:$AY$2,0))))</f>
        <v>0.5625</v>
      </c>
      <c r="HY25" s="167">
        <f>IF(COUNTIF(Fériés,DATE(YEAR($B$18),MONTH($B$18),HY$1))&gt;0,"",IF(WEEKDAY(DATE(YEAR($B$18),MONTH($B$18),HY$1),2)&gt;5,"",INDEX('Semaine type'!$AF$4:$AY$49,MATCH(Novembre!$B25,'Semaine type'!$A$4:$A$49,0),MATCH(HY$2,'Semaine type'!$AF$2:$AY$2,0))))</f>
        <v>0.70138888888888884</v>
      </c>
      <c r="HZ25" s="167">
        <f>IF(COUNTIF(Fériés,DATE(YEAR($B$18),MONTH($B$18),HZ$1))&gt;0,"",IF(WEEKDAY(DATE(YEAR($B$18),MONTH($B$18),HZ$1),2)&gt;5,"",INDEX('Semaine type'!$AF$4:$AY$49,MATCH(Novembre!$B25,'Semaine type'!$A$4:$A$49,0),MATCH(HZ$2,'Semaine type'!$AF$2:$AY$2,0))))</f>
        <v>0.36458333333333331</v>
      </c>
      <c r="IA25" s="167">
        <f>IF(COUNTIF(Fériés,DATE(YEAR($B$18),MONTH($B$18),IA$1))&gt;0,"",IF(WEEKDAY(DATE(YEAR($B$18),MONTH($B$18),IA$1),2)&gt;5,"",INDEX('Semaine type'!$AF$4:$AY$49,MATCH(Novembre!$B25,'Semaine type'!$A$4:$A$49,0),MATCH(IA$2,'Semaine type'!$AF$2:$AY$2,0))))</f>
        <v>0.52430555555555558</v>
      </c>
      <c r="IB25" s="167">
        <f>IF(COUNTIF(Fériés,DATE(YEAR($B$18),MONTH($B$18),IB$1))&gt;0,"",IF(WEEKDAY(DATE(YEAR($B$18),MONTH($B$18),IB$1),2)&gt;5,"",INDEX('Semaine type'!$AF$4:$AY$49,MATCH(Novembre!$B25,'Semaine type'!$A$4:$A$49,0),MATCH(IB$2,'Semaine type'!$AF$2:$AY$2,0))))</f>
        <v>0</v>
      </c>
      <c r="IC25" s="167">
        <f>IF(COUNTIF(Fériés,DATE(YEAR($B$18),MONTH($B$18),IC$1))&gt;0,"",IF(WEEKDAY(DATE(YEAR($B$18),MONTH($B$18),IC$1),2)&gt;5,"",INDEX('Semaine type'!$AF$4:$AY$49,MATCH(Novembre!$B25,'Semaine type'!$A$4:$A$49,0),MATCH(IC$2,'Semaine type'!$AF$2:$AY$2,0))))</f>
        <v>0</v>
      </c>
      <c r="ID25" s="167" t="str">
        <f>IF(COUNTIF(Fériés,DATE(YEAR($B$18),MONTH($B$18),ID$1))&gt;0,"",IF(WEEKDAY(DATE(YEAR($B$18),MONTH($B$18),ID$1),2)&gt;5,"",INDEX('Semaine type'!$AF$4:$AY$49,MATCH(Novembre!$B25,'Semaine type'!$A$4:$A$49,0),MATCH(ID$2,'Semaine type'!$AF$2:$AY$2,0))))</f>
        <v/>
      </c>
      <c r="IE25" s="167" t="str">
        <f>IF(COUNTIF(Fériés,DATE(YEAR($B$18),MONTH($B$18),IE$1))&gt;0,"",IF(WEEKDAY(DATE(YEAR($B$18),MONTH($B$18),IE$1),2)&gt;5,"",INDEX('Semaine type'!$AF$4:$AY$49,MATCH(Novembre!$B25,'Semaine type'!$A$4:$A$49,0),MATCH(IE$2,'Semaine type'!$AF$2:$AY$2,0))))</f>
        <v/>
      </c>
      <c r="IF25" s="167" t="str">
        <f>IF(COUNTIF(Fériés,DATE(YEAR($B$18),MONTH($B$18),IF$1))&gt;0,"",IF(WEEKDAY(DATE(YEAR($B$18),MONTH($B$18),IF$1),2)&gt;5,"",INDEX('Semaine type'!$AF$4:$AY$49,MATCH(Novembre!$B25,'Semaine type'!$A$4:$A$49,0),MATCH(IF$2,'Semaine type'!$AF$2:$AY$2,0))))</f>
        <v/>
      </c>
      <c r="IG25" s="167" t="str">
        <f>IF(COUNTIF(Fériés,DATE(YEAR($B$18),MONTH($B$18),IG$1))&gt;0,"",IF(WEEKDAY(DATE(YEAR($B$18),MONTH($B$18),IG$1),2)&gt;5,"",INDEX('Semaine type'!$AF$4:$AY$49,MATCH(Novembre!$B25,'Semaine type'!$A$4:$A$49,0),MATCH(IG$2,'Semaine type'!$AF$2:$AY$2,0))))</f>
        <v/>
      </c>
      <c r="IH25" s="167" t="str">
        <f>IF(COUNTIF(Fériés,DATE(YEAR($B$18),MONTH($B$18),IH$1))&gt;0,"",IF(WEEKDAY(DATE(YEAR($B$18),MONTH($B$18),IH$1),2)&gt;5,"",INDEX('Semaine type'!$AF$4:$AY$49,MATCH(Novembre!$B25,'Semaine type'!$A$4:$A$49,0),MATCH(IH$2,'Semaine type'!$AF$2:$AY$2,0))))</f>
        <v/>
      </c>
      <c r="II25" s="167" t="str">
        <f>IF(COUNTIF(Fériés,DATE(YEAR($B$18),MONTH($B$18),II$1))&gt;0,"",IF(WEEKDAY(DATE(YEAR($B$18),MONTH($B$18),II$1),2)&gt;5,"",INDEX('Semaine type'!$AF$4:$AY$49,MATCH(Novembre!$B25,'Semaine type'!$A$4:$A$49,0),MATCH(II$2,'Semaine type'!$AF$2:$AY$2,0))))</f>
        <v/>
      </c>
      <c r="IJ25" s="167" t="str">
        <f>IF(COUNTIF(Fériés,DATE(YEAR($B$18),MONTH($B$18),IJ$1))&gt;0,"",IF(WEEKDAY(DATE(YEAR($B$18),MONTH($B$18),IJ$1),2)&gt;5,"",INDEX('Semaine type'!$AF$4:$AY$49,MATCH(Novembre!$B25,'Semaine type'!$A$4:$A$49,0),MATCH(IJ$2,'Semaine type'!$AF$2:$AY$2,0))))</f>
        <v/>
      </c>
      <c r="IK25" s="167" t="str">
        <f>IF(COUNTIF(Fériés,DATE(YEAR($B$18),MONTH($B$18),IK$1))&gt;0,"",IF(WEEKDAY(DATE(YEAR($B$18),MONTH($B$18),IK$1),2)&gt;5,"",INDEX('Semaine type'!$AF$4:$AY$49,MATCH(Novembre!$B25,'Semaine type'!$A$4:$A$49,0),MATCH(IK$2,'Semaine type'!$AF$2:$AY$2,0))))</f>
        <v/>
      </c>
      <c r="IL25" s="167">
        <f>IF(COUNTIF(Fériés,DATE(YEAR($B$18),MONTH($B$18),IL$1))&gt;0,"",IF(WEEKDAY(DATE(YEAR($B$18),MONTH($B$18),IL$1),2)&gt;5,"",INDEX('Semaine type'!$AF$4:$AY$49,MATCH(Novembre!$B25,'Semaine type'!$A$4:$A$49,0),MATCH(IL$2,'Semaine type'!$AF$2:$AY$2,0))))</f>
        <v>0.36458333333333331</v>
      </c>
      <c r="IM25" s="167">
        <f>IF(COUNTIF(Fériés,DATE(YEAR($B$18),MONTH($B$18),IM$1))&gt;0,"",IF(WEEKDAY(DATE(YEAR($B$18),MONTH($B$18),IM$1),2)&gt;5,"",INDEX('Semaine type'!$AF$4:$AY$49,MATCH(Novembre!$B25,'Semaine type'!$A$4:$A$49,0),MATCH(IM$2,'Semaine type'!$AF$2:$AY$2,0))))</f>
        <v>0.52430555555555558</v>
      </c>
      <c r="IN25" s="167" t="str">
        <f>IF(COUNTIF(Fériés,DATE(YEAR($B$18),MONTH($B$18),IN$1))&gt;0,"",IF(WEEKDAY(DATE(YEAR($B$18),MONTH($B$18),IN$1),2)&gt;5,"",INDEX('Semaine type'!$AF$4:$AY$49,MATCH(Novembre!$B25,'Semaine type'!$A$4:$A$49,0),MATCH(IN$2,'Semaine type'!$AF$2:$AY$2,0))))</f>
        <v/>
      </c>
      <c r="IO25" s="167" t="str">
        <f>IF(COUNTIF(Fériés,DATE(YEAR($B$18),MONTH($B$18),IO$1))&gt;0,"",IF(WEEKDAY(DATE(YEAR($B$18),MONTH($B$18),IO$1),2)&gt;5,"",INDEX('Semaine type'!$AF$4:$AY$49,MATCH(Novembre!$B25,'Semaine type'!$A$4:$A$49,0),MATCH(IO$2,'Semaine type'!$AF$2:$AY$2,0))))</f>
        <v/>
      </c>
      <c r="IP25" s="167">
        <f>IF(COUNTIF(Fériés,DATE(YEAR($B$18),MONTH($B$18),IP$1))&gt;0,"",IF(WEEKDAY(DATE(YEAR($B$18),MONTH($B$18),IP$1),2)&gt;5,"",INDEX('Semaine type'!$AF$4:$AY$49,MATCH(Novembre!$B25,'Semaine type'!$A$4:$A$49,0),MATCH(IP$2,'Semaine type'!$AF$2:$AY$2,0))))</f>
        <v>0.36458333333333331</v>
      </c>
      <c r="IQ25" s="167">
        <f>IF(COUNTIF(Fériés,DATE(YEAR($B$18),MONTH($B$18),IQ$1))&gt;0,"",IF(WEEKDAY(DATE(YEAR($B$18),MONTH($B$18),IQ$1),2)&gt;5,"",INDEX('Semaine type'!$AF$4:$AY$49,MATCH(Novembre!$B25,'Semaine type'!$A$4:$A$49,0),MATCH(IQ$2,'Semaine type'!$AF$2:$AY$2,0))))</f>
        <v>0.52430555555555558</v>
      </c>
      <c r="IR25" s="167" t="str">
        <f>IF(COUNTIF(Fériés,DATE(YEAR($B$18),MONTH($B$18),IR$1))&gt;0,"",IF(WEEKDAY(DATE(YEAR($B$18),MONTH($B$18),IR$1),2)&gt;5,"",INDEX('Semaine type'!$AF$4:$AY$49,MATCH(Novembre!$B25,'Semaine type'!$A$4:$A$49,0),MATCH(IR$2,'Semaine type'!$AF$2:$AY$2,0))))</f>
        <v/>
      </c>
      <c r="IS25" s="167" t="str">
        <f>IF(COUNTIF(Fériés,DATE(YEAR($B$18),MONTH($B$18),IS$1))&gt;0,"",IF(WEEKDAY(DATE(YEAR($B$18),MONTH($B$18),IS$1),2)&gt;5,"",INDEX('Semaine type'!$AF$4:$AY$49,MATCH(Novembre!$B25,'Semaine type'!$A$4:$A$49,0),MATCH(IS$2,'Semaine type'!$AF$2:$AY$2,0))))</f>
        <v/>
      </c>
      <c r="IT25" s="167" t="str">
        <f>IF(COUNTIF(Fériés,DATE(YEAR($B$18),MONTH($B$18),IT$1))&gt;0,"",IF(WEEKDAY(DATE(YEAR($B$18),MONTH($B$18),IT$1),2)&gt;5,"",INDEX('Semaine type'!$AF$4:$AY$49,MATCH(Novembre!$B25,'Semaine type'!$A$4:$A$49,0),MATCH(IT$2,'Semaine type'!$AF$2:$AY$2,0))))</f>
        <v/>
      </c>
      <c r="IU25" s="167" t="str">
        <f>IF(COUNTIF(Fériés,DATE(YEAR($B$18),MONTH($B$18),IU$1))&gt;0,"",IF(WEEKDAY(DATE(YEAR($B$18),MONTH($B$18),IU$1),2)&gt;5,"",INDEX('Semaine type'!$AF$4:$AY$49,MATCH(Novembre!$B25,'Semaine type'!$A$4:$A$49,0),MATCH(IU$2,'Semaine type'!$AF$2:$AY$2,0))))</f>
        <v/>
      </c>
      <c r="IV25" s="167">
        <f>IF(COUNTIF(Fériés,DATE(YEAR($B$18),MONTH($B$18),IV$1))&gt;0,"",IF(WEEKDAY(DATE(YEAR($B$18),MONTH($B$18),IV$1),2)&gt;5,"",INDEX('Semaine type'!$AF$4:$AY$49,MATCH(Novembre!$B25,'Semaine type'!$A$4:$A$49,0),MATCH(IV$2,'Semaine type'!$AF$2:$AY$2,0))))</f>
        <v>0.5625</v>
      </c>
      <c r="IW25" s="167">
        <f>IF(COUNTIF(Fériés,DATE(YEAR($B$18),MONTH($B$18),IW$1))&gt;0,"",IF(WEEKDAY(DATE(YEAR($B$18),MONTH($B$18),IW$1),2)&gt;5,"",INDEX('Semaine type'!$AF$4:$AY$49,MATCH(Novembre!$B25,'Semaine type'!$A$4:$A$49,0),MATCH(IW$2,'Semaine type'!$AF$2:$AY$2,0))))</f>
        <v>0.70833333333333337</v>
      </c>
      <c r="IX25" s="167" t="str">
        <f>IF(COUNTIF(Fériés,DATE(YEAR($B$18),MONTH($B$18),IX$1))&gt;0,"",IF(WEEKDAY(DATE(YEAR($B$18),MONTH($B$18),IX$1),2)&gt;5,"",INDEX('Semaine type'!$AF$4:$AY$49,MATCH(Novembre!$B25,'Semaine type'!$A$4:$A$49,0),MATCH(IX$2,'Semaine type'!$AF$2:$AY$2,0))))</f>
        <v/>
      </c>
      <c r="IY25" s="167" t="str">
        <f>IF(COUNTIF(Fériés,DATE(YEAR($B$18),MONTH($B$18),IY$1))&gt;0,"",IF(WEEKDAY(DATE(YEAR($B$18),MONTH($B$18),IY$1),2)&gt;5,"",INDEX('Semaine type'!$AF$4:$AY$49,MATCH(Novembre!$B25,'Semaine type'!$A$4:$A$49,0),MATCH(IY$2,'Semaine type'!$AF$2:$AY$2,0))))</f>
        <v/>
      </c>
      <c r="IZ25" s="167">
        <f>IF(COUNTIF(Fériés,DATE(YEAR($B$18),MONTH($B$18),IZ$1))&gt;0,"",IF(WEEKDAY(DATE(YEAR($B$18),MONTH($B$18),IZ$1),2)&gt;5,"",INDEX('Semaine type'!$AF$4:$AY$49,MATCH(Novembre!$B25,'Semaine type'!$A$4:$A$49,0),MATCH(IZ$2,'Semaine type'!$AF$2:$AY$2,0))))</f>
        <v>0.5625</v>
      </c>
      <c r="JA25" s="167">
        <f>IF(COUNTIF(Fériés,DATE(YEAR($B$18),MONTH($B$18),JA$1))&gt;0,"",IF(WEEKDAY(DATE(YEAR($B$18),MONTH($B$18),JA$1),2)&gt;5,"",INDEX('Semaine type'!$AF$4:$AY$49,MATCH(Novembre!$B25,'Semaine type'!$A$4:$A$49,0),MATCH(JA$2,'Semaine type'!$AF$2:$AY$2,0))))</f>
        <v>0.70138888888888884</v>
      </c>
      <c r="JB25" s="167">
        <f>IF(COUNTIF(Fériés,DATE(YEAR($B$18),MONTH($B$18),JB$1))&gt;0,"",IF(WEEKDAY(DATE(YEAR($B$18),MONTH($B$18),JB$1),2)&gt;5,"",INDEX('Semaine type'!$AF$4:$AY$49,MATCH(Novembre!$B25,'Semaine type'!$A$4:$A$49,0),MATCH(JB$2,'Semaine type'!$AF$2:$AY$2,0))))</f>
        <v>0.36458333333333331</v>
      </c>
      <c r="JC25" s="167">
        <f>IF(COUNTIF(Fériés,DATE(YEAR($B$18),MONTH($B$18),JC$1))&gt;0,"",IF(WEEKDAY(DATE(YEAR($B$18),MONTH($B$18),JC$1),2)&gt;5,"",INDEX('Semaine type'!$AF$4:$AY$49,MATCH(Novembre!$B25,'Semaine type'!$A$4:$A$49,0),MATCH(JC$2,'Semaine type'!$AF$2:$AY$2,0))))</f>
        <v>0.52430555555555558</v>
      </c>
      <c r="JD25" s="167">
        <f>IF(COUNTIF(Fériés,DATE(YEAR($B$18),MONTH($B$18),JD$1))&gt;0,"",IF(WEEKDAY(DATE(YEAR($B$18),MONTH($B$18),JD$1),2)&gt;5,"",INDEX('Semaine type'!$AF$4:$AY$49,MATCH(Novembre!$B25,'Semaine type'!$A$4:$A$49,0),MATCH(JD$2,'Semaine type'!$AF$2:$AY$2,0))))</f>
        <v>0</v>
      </c>
      <c r="JE25" s="167">
        <f>IF(COUNTIF(Fériés,DATE(YEAR($B$18),MONTH($B$18),JE$1))&gt;0,"",IF(WEEKDAY(DATE(YEAR($B$18),MONTH($B$18),JE$1),2)&gt;5,"",INDEX('Semaine type'!$AF$4:$AY$49,MATCH(Novembre!$B25,'Semaine type'!$A$4:$A$49,0),MATCH(JE$2,'Semaine type'!$AF$2:$AY$2,0))))</f>
        <v>0</v>
      </c>
      <c r="JF25" s="167" t="str">
        <f>IF(COUNTIF(Fériés,DATE(YEAR($B$18),MONTH($B$18),JF$1))&gt;0,"",IF(WEEKDAY(DATE(YEAR($B$18),MONTH($B$18),JF$1),2)&gt;5,"",INDEX('Semaine type'!$AF$4:$AY$49,MATCH(Novembre!$B25,'Semaine type'!$A$4:$A$49,0),MATCH(JF$2,'Semaine type'!$AF$2:$AY$2,0))))</f>
        <v/>
      </c>
      <c r="JG25" s="167" t="str">
        <f>IF(COUNTIF(Fériés,DATE(YEAR($B$18),MONTH($B$18),JG$1))&gt;0,"",IF(WEEKDAY(DATE(YEAR($B$18),MONTH($B$18),JG$1),2)&gt;5,"",INDEX('Semaine type'!$AF$4:$AY$49,MATCH(Novembre!$B25,'Semaine type'!$A$4:$A$49,0),MATCH(JG$2,'Semaine type'!$AF$2:$AY$2,0))))</f>
        <v/>
      </c>
      <c r="JH25" s="167" t="str">
        <f>IF(COUNTIF(Fériés,DATE(YEAR($B$18),MONTH($B$18),JH$1))&gt;0,"",IF(WEEKDAY(DATE(YEAR($B$18),MONTH($B$18),JH$1),2)&gt;5,"",INDEX('Semaine type'!$AF$4:$AY$49,MATCH(Novembre!$B25,'Semaine type'!$A$4:$A$49,0),MATCH(JH$2,'Semaine type'!$AF$2:$AY$2,0))))</f>
        <v/>
      </c>
      <c r="JI25" s="167" t="str">
        <f>IF(COUNTIF(Fériés,DATE(YEAR($B$18),MONTH($B$18),JI$1))&gt;0,"",IF(WEEKDAY(DATE(YEAR($B$18),MONTH($B$18),JI$1),2)&gt;5,"",INDEX('Semaine type'!$AF$4:$AY$49,MATCH(Novembre!$B25,'Semaine type'!$A$4:$A$49,0),MATCH(JI$2,'Semaine type'!$AF$2:$AY$2,0))))</f>
        <v/>
      </c>
      <c r="JJ25" s="167" t="str">
        <f>IF(COUNTIF(Fériés,DATE(YEAR($B$18),MONTH($B$18),JJ$1))&gt;0,"",IF(WEEKDAY(DATE(YEAR($B$18),MONTH($B$18),JJ$1),2)&gt;5,"",INDEX('Semaine type'!$AF$4:$AY$49,MATCH(Novembre!$B25,'Semaine type'!$A$4:$A$49,0),MATCH(JJ$2,'Semaine type'!$AF$2:$AY$2,0))))</f>
        <v/>
      </c>
      <c r="JK25" s="167" t="str">
        <f>IF(COUNTIF(Fériés,DATE(YEAR($B$18),MONTH($B$18),JK$1))&gt;0,"",IF(WEEKDAY(DATE(YEAR($B$18),MONTH($B$18),JK$1),2)&gt;5,"",INDEX('Semaine type'!$AF$4:$AY$49,MATCH(Novembre!$B25,'Semaine type'!$A$4:$A$49,0),MATCH(JK$2,'Semaine type'!$AF$2:$AY$2,0))))</f>
        <v/>
      </c>
      <c r="JL25" s="167" t="str">
        <f>IF(COUNTIF(Fériés,DATE(YEAR($B$18),MONTH($B$18),JL$1))&gt;0,"",IF(WEEKDAY(DATE(YEAR($B$18),MONTH($B$18),JL$1),2)&gt;5,"",INDEX('Semaine type'!$AF$4:$AY$49,MATCH(Novembre!$B25,'Semaine type'!$A$4:$A$49,0),MATCH(JL$2,'Semaine type'!$AF$2:$AY$2,0))))</f>
        <v/>
      </c>
      <c r="JM25" s="167" t="str">
        <f>IF(COUNTIF(Fériés,DATE(YEAR($B$18),MONTH($B$18),JM$1))&gt;0,"",IF(WEEKDAY(DATE(YEAR($B$18),MONTH($B$18),JM$1),2)&gt;5,"",INDEX('Semaine type'!$AF$4:$AY$49,MATCH(Novembre!$B25,'Semaine type'!$A$4:$A$49,0),MATCH(JM$2,'Semaine type'!$AF$2:$AY$2,0))))</f>
        <v/>
      </c>
      <c r="JN25" s="167">
        <f>IF(COUNTIF(Fériés,DATE(YEAR($B$18),MONTH($B$18),JN$1))&gt;0,"",IF(WEEKDAY(DATE(YEAR($B$18),MONTH($B$18),JN$1),2)&gt;5,"",INDEX('Semaine type'!$AF$4:$AY$49,MATCH(Novembre!$B25,'Semaine type'!$A$4:$A$49,0),MATCH(JN$2,'Semaine type'!$AF$2:$AY$2,0))))</f>
        <v>0.36458333333333331</v>
      </c>
      <c r="JO25" s="167">
        <f>IF(COUNTIF(Fériés,DATE(YEAR($B$18),MONTH($B$18),JO$1))&gt;0,"",IF(WEEKDAY(DATE(YEAR($B$18),MONTH($B$18),JO$1),2)&gt;5,"",INDEX('Semaine type'!$AF$4:$AY$49,MATCH(Novembre!$B25,'Semaine type'!$A$4:$A$49,0),MATCH(JO$2,'Semaine type'!$AF$2:$AY$2,0))))</f>
        <v>0.52430555555555558</v>
      </c>
      <c r="JP25" s="167" t="str">
        <f>IF(COUNTIF(Fériés,DATE(YEAR($B$18),MONTH($B$18),JP$1))&gt;0,"",IF(WEEKDAY(DATE(YEAR($B$18),MONTH($B$18),JP$1),2)&gt;5,"",INDEX('Semaine type'!$AF$4:$AY$49,MATCH(Novembre!$B25,'Semaine type'!$A$4:$A$49,0),MATCH(JP$2,'Semaine type'!$AF$2:$AY$2,0))))</f>
        <v/>
      </c>
      <c r="JQ25" s="167" t="str">
        <f>IF(COUNTIF(Fériés,DATE(YEAR($B$18),MONTH($B$18),JQ$1))&gt;0,"",IF(WEEKDAY(DATE(YEAR($B$18),MONTH($B$18),JQ$1),2)&gt;5,"",INDEX('Semaine type'!$AF$4:$AY$49,MATCH(Novembre!$B25,'Semaine type'!$A$4:$A$49,0),MATCH(JQ$2,'Semaine type'!$AF$2:$AY$2,0))))</f>
        <v/>
      </c>
      <c r="JR25" s="167">
        <f>IF(COUNTIF(Fériés,DATE(YEAR($B$18),MONTH($B$18),JR$1))&gt;0,"",IF(WEEKDAY(DATE(YEAR($B$18),MONTH($B$18),JR$1),2)&gt;5,"",INDEX('Semaine type'!$AF$4:$AY$49,MATCH(Novembre!$B25,'Semaine type'!$A$4:$A$49,0),MATCH(JR$2,'Semaine type'!$AF$2:$AY$2,0))))</f>
        <v>0.36458333333333331</v>
      </c>
      <c r="JS25" s="167">
        <f>IF(COUNTIF(Fériés,DATE(YEAR($B$18),MONTH($B$18),JS$1))&gt;0,"",IF(WEEKDAY(DATE(YEAR($B$18),MONTH($B$18),JS$1),2)&gt;5,"",INDEX('Semaine type'!$AF$4:$AY$49,MATCH(Novembre!$B25,'Semaine type'!$A$4:$A$49,0),MATCH(JS$2,'Semaine type'!$AF$2:$AY$2,0))))</f>
        <v>0.52430555555555558</v>
      </c>
      <c r="JT25" s="167" t="str">
        <f>IF(COUNTIF(Fériés,DATE(YEAR($B$18),MONTH($B$18),JT$1))&gt;0,"",IF(WEEKDAY(DATE(YEAR($B$18),MONTH($B$18),JT$1),2)&gt;5,"",INDEX('Semaine type'!$AF$4:$AY$49,MATCH(Novembre!$B25,'Semaine type'!$A$4:$A$49,0),MATCH(JT$2,'Semaine type'!$AF$2:$AY$2,0))))</f>
        <v/>
      </c>
      <c r="JU25" s="167" t="str">
        <f>IF(COUNTIF(Fériés,DATE(YEAR($B$18),MONTH($B$18),JU$1))&gt;0,"",IF(WEEKDAY(DATE(YEAR($B$18),MONTH($B$18),JU$1),2)&gt;5,"",INDEX('Semaine type'!$AF$4:$AY$49,MATCH(Novembre!$B25,'Semaine type'!$A$4:$A$49,0),MATCH(JU$2,'Semaine type'!$AF$2:$AY$2,0))))</f>
        <v/>
      </c>
      <c r="JV25" s="167" t="str">
        <f>IF(COUNTIF(Fériés,DATE(YEAR($B$18),MONTH($B$18),JV$1))&gt;0,"",IF(WEEKDAY(DATE(YEAR($B$18),MONTH($B$18),JV$1),2)&gt;5,"",INDEX('Semaine type'!$AF$4:$AY$49,MATCH(Novembre!$B25,'Semaine type'!$A$4:$A$49,0),MATCH(JV$2,'Semaine type'!$AF$2:$AY$2,0))))</f>
        <v/>
      </c>
      <c r="JW25" s="167" t="str">
        <f>IF(COUNTIF(Fériés,DATE(YEAR($B$18),MONTH($B$18),JW$1))&gt;0,"",IF(WEEKDAY(DATE(YEAR($B$18),MONTH($B$18),JW$1),2)&gt;5,"",INDEX('Semaine type'!$AF$4:$AY$49,MATCH(Novembre!$B25,'Semaine type'!$A$4:$A$49,0),MATCH(JW$2,'Semaine type'!$AF$2:$AY$2,0))))</f>
        <v/>
      </c>
      <c r="JX25" s="167">
        <f>IF(COUNTIF(Fériés,DATE(YEAR($B$18),MONTH($B$18),JX$1))&gt;0,"",IF(WEEKDAY(DATE(YEAR($B$18),MONTH($B$18),JX$1),2)&gt;5,"",INDEX('Semaine type'!$AF$4:$AY$49,MATCH(Novembre!$B25,'Semaine type'!$A$4:$A$49,0),MATCH(JX$2,'Semaine type'!$AF$2:$AY$2,0))))</f>
        <v>0.5625</v>
      </c>
      <c r="JY25" s="167">
        <f>IF(COUNTIF(Fériés,DATE(YEAR($B$18),MONTH($B$18),JY$1))&gt;0,"",IF(WEEKDAY(DATE(YEAR($B$18),MONTH($B$18),JY$1),2)&gt;5,"",INDEX('Semaine type'!$AF$4:$AY$49,MATCH(Novembre!$B25,'Semaine type'!$A$4:$A$49,0),MATCH(JY$2,'Semaine type'!$AF$2:$AY$2,0))))</f>
        <v>0.70833333333333337</v>
      </c>
      <c r="JZ25" s="167" t="str">
        <f>IF(COUNTIF(Fériés,DATE(YEAR($B$18),MONTH($B$18),JZ$1))&gt;0,"",IF(WEEKDAY(DATE(YEAR($B$18),MONTH($B$18),JZ$1),2)&gt;5,"",INDEX('Semaine type'!$AF$4:$AY$49,MATCH(Novembre!$B25,'Semaine type'!$A$4:$A$49,0),MATCH(JZ$2,'Semaine type'!$AF$2:$AY$2,0))))</f>
        <v/>
      </c>
      <c r="KA25" s="167" t="str">
        <f>IF(COUNTIF(Fériés,DATE(YEAR($B$18),MONTH($B$18),KA$1))&gt;0,"",IF(WEEKDAY(DATE(YEAR($B$18),MONTH($B$18),KA$1),2)&gt;5,"",INDEX('Semaine type'!$AF$4:$AY$49,MATCH(Novembre!$B25,'Semaine type'!$A$4:$A$49,0),MATCH(KA$2,'Semaine type'!$AF$2:$AY$2,0))))</f>
        <v/>
      </c>
      <c r="KB25" s="167">
        <f>IF(COUNTIF(Fériés,DATE(YEAR($B$18),MONTH($B$18),KB$1))&gt;0,"",IF(WEEKDAY(DATE(YEAR($B$18),MONTH($B$18),KB$1),2)&gt;5,"",INDEX('Semaine type'!$AF$4:$AY$49,MATCH(Novembre!$B25,'Semaine type'!$A$4:$A$49,0),MATCH(KB$2,'Semaine type'!$AF$2:$AY$2,0))))</f>
        <v>0.5625</v>
      </c>
      <c r="KC25" s="167">
        <f>IF(COUNTIF(Fériés,DATE(YEAR($B$18),MONTH($B$18),KC$1))&gt;0,"",IF(WEEKDAY(DATE(YEAR($B$18),MONTH($B$18),KC$1),2)&gt;5,"",INDEX('Semaine type'!$AF$4:$AY$49,MATCH(Novembre!$B25,'Semaine type'!$A$4:$A$49,0),MATCH(KC$2,'Semaine type'!$AF$2:$AY$2,0))))</f>
        <v>0.70138888888888884</v>
      </c>
      <c r="KD25" s="167">
        <f>IF(COUNTIF(Fériés,DATE(YEAR($B$18),MONTH($B$18),KD$1))&gt;0,"",IF(WEEKDAY(DATE(YEAR($B$18),MONTH($B$18),KD$1),2)&gt;5,"",INDEX('Semaine type'!$AF$4:$AY$49,MATCH(Novembre!$B25,'Semaine type'!$A$4:$A$49,0),MATCH(KD$2,'Semaine type'!$AF$2:$AY$2,0))))</f>
        <v>0.36458333333333331</v>
      </c>
      <c r="KE25" s="167">
        <f>IF(COUNTIF(Fériés,DATE(YEAR($B$18),MONTH($B$18),KE$1))&gt;0,"",IF(WEEKDAY(DATE(YEAR($B$18),MONTH($B$18),KE$1),2)&gt;5,"",INDEX('Semaine type'!$AF$4:$AY$49,MATCH(Novembre!$B25,'Semaine type'!$A$4:$A$49,0),MATCH(KE$2,'Semaine type'!$AF$2:$AY$2,0))))</f>
        <v>0.52430555555555558</v>
      </c>
      <c r="KF25" s="167">
        <f>IF(COUNTIF(Fériés,DATE(YEAR($B$18),MONTH($B$18),KF$1))&gt;0,"",IF(WEEKDAY(DATE(YEAR($B$18),MONTH($B$18),KF$1),2)&gt;5,"",INDEX('Semaine type'!$AF$4:$AY$49,MATCH(Novembre!$B25,'Semaine type'!$A$4:$A$49,0),MATCH(KF$2,'Semaine type'!$AF$2:$AY$2,0))))</f>
        <v>0</v>
      </c>
      <c r="KG25" s="167">
        <f>IF(COUNTIF(Fériés,DATE(YEAR($B$18),MONTH($B$18),KG$1))&gt;0,"",IF(WEEKDAY(DATE(YEAR($B$18),MONTH($B$18),KG$1),2)&gt;5,"",INDEX('Semaine type'!$AF$4:$AY$49,MATCH(Novembre!$B25,'Semaine type'!$A$4:$A$49,0),MATCH(KG$2,'Semaine type'!$AF$2:$AY$2,0))))</f>
        <v>0</v>
      </c>
      <c r="KH25" s="167" t="str">
        <f>IF(COUNTIF(Fériés,DATE(YEAR($B$18),MONTH($B$18),KH$1))&gt;0,"",IF(WEEKDAY(DATE(YEAR($B$18),MONTH($B$18),KH$1),2)&gt;5,"",INDEX('Semaine type'!$AF$4:$AY$49,MATCH(Novembre!$B25,'Semaine type'!$A$4:$A$49,0),MATCH(KH$2,'Semaine type'!$AF$2:$AY$2,0))))</f>
        <v/>
      </c>
      <c r="KI25" s="167" t="str">
        <f>IF(COUNTIF(Fériés,DATE(YEAR($B$18),MONTH($B$18),KI$1))&gt;0,"",IF(WEEKDAY(DATE(YEAR($B$18),MONTH($B$18),KI$1),2)&gt;5,"",INDEX('Semaine type'!$AF$4:$AY$49,MATCH(Novembre!$B25,'Semaine type'!$A$4:$A$49,0),MATCH(KI$2,'Semaine type'!$AF$2:$AY$2,0))))</f>
        <v/>
      </c>
      <c r="KJ25" s="167" t="str">
        <f>IF(COUNTIF(Fériés,DATE(YEAR($B$18),MONTH($B$18),KJ$1))&gt;0,"",IF(WEEKDAY(DATE(YEAR($B$18),MONTH($B$18),KJ$1),2)&gt;5,"",INDEX('Semaine type'!$AF$4:$AY$49,MATCH(Novembre!$B25,'Semaine type'!$A$4:$A$49,0),MATCH(KJ$2,'Semaine type'!$AF$2:$AY$2,0))))</f>
        <v/>
      </c>
      <c r="KK25" s="167" t="str">
        <f>IF(COUNTIF(Fériés,DATE(YEAR($B$18),MONTH($B$18),KK$1))&gt;0,"",IF(WEEKDAY(DATE(YEAR($B$18),MONTH($B$18),KK$1),2)&gt;5,"",INDEX('Semaine type'!$AF$4:$AY$49,MATCH(Novembre!$B25,'Semaine type'!$A$4:$A$49,0),MATCH(KK$2,'Semaine type'!$AF$2:$AY$2,0))))</f>
        <v/>
      </c>
      <c r="KL25" s="167" t="str">
        <f>IF(COUNTIF(Fériés,DATE(YEAR($B$18),MONTH($B$18),KL$1))&gt;0,"",IF(WEEKDAY(DATE(YEAR($B$18),MONTH($B$18),KL$1),2)&gt;5,"",INDEX('Semaine type'!$AF$4:$AY$49,MATCH(Novembre!$B25,'Semaine type'!$A$4:$A$49,0),MATCH(KL$2,'Semaine type'!$AF$2:$AY$2,0))))</f>
        <v/>
      </c>
      <c r="KM25" s="167" t="str">
        <f>IF(COUNTIF(Fériés,DATE(YEAR($B$18),MONTH($B$18),KM$1))&gt;0,"",IF(WEEKDAY(DATE(YEAR($B$18),MONTH($B$18),KM$1),2)&gt;5,"",INDEX('Semaine type'!$AF$4:$AY$49,MATCH(Novembre!$B25,'Semaine type'!$A$4:$A$49,0),MATCH(KM$2,'Semaine type'!$AF$2:$AY$2,0))))</f>
        <v/>
      </c>
      <c r="KN25" s="167" t="str">
        <f>IF(COUNTIF(Fériés,DATE(YEAR($B$18),MONTH($B$18),KN$1))&gt;0,"",IF(WEEKDAY(DATE(YEAR($B$18),MONTH($B$18),KN$1),2)&gt;5,"",INDEX('Semaine type'!$AF$4:$AY$49,MATCH(Novembre!$B25,'Semaine type'!$A$4:$A$49,0),MATCH(KN$2,'Semaine type'!$AF$2:$AY$2,0))))</f>
        <v/>
      </c>
      <c r="KO25" s="167" t="str">
        <f>IF(COUNTIF(Fériés,DATE(YEAR($B$18),MONTH($B$18),KO$1))&gt;0,"",IF(WEEKDAY(DATE(YEAR($B$18),MONTH($B$18),KO$1),2)&gt;5,"",INDEX('Semaine type'!$AF$4:$AY$49,MATCH(Novembre!$B25,'Semaine type'!$A$4:$A$49,0),MATCH(KO$2,'Semaine type'!$AF$2:$AY$2,0))))</f>
        <v/>
      </c>
      <c r="KP25" s="167">
        <f>IF(COUNTIF(Fériés,DATE(YEAR($B$18),MONTH($B$18),KP$1))&gt;0,"",IF(WEEKDAY(DATE(YEAR($B$18),MONTH($B$18),KP$1),2)&gt;5,"",INDEX('Semaine type'!$AF$4:$AY$49,MATCH(Novembre!$B25,'Semaine type'!$A$4:$A$49,0),MATCH(KP$2,'Semaine type'!$AF$2:$AY$2,0))))</f>
        <v>0.36458333333333331</v>
      </c>
      <c r="KQ25" s="167">
        <f>IF(COUNTIF(Fériés,DATE(YEAR($B$18),MONTH($B$18),KQ$1))&gt;0,"",IF(WEEKDAY(DATE(YEAR($B$18),MONTH($B$18),KQ$1),2)&gt;5,"",INDEX('Semaine type'!$AF$4:$AY$49,MATCH(Novembre!$B25,'Semaine type'!$A$4:$A$49,0),MATCH(KQ$2,'Semaine type'!$AF$2:$AY$2,0))))</f>
        <v>0.52430555555555558</v>
      </c>
      <c r="KR25" s="167" t="str">
        <f>IF(COUNTIF(Fériés,DATE(YEAR($B$18),MONTH($B$18),KR$1))&gt;0,"",IF(WEEKDAY(DATE(YEAR($B$18),MONTH($B$18),KR$1),2)&gt;5,"",INDEX('Semaine type'!$AF$4:$AY$49,MATCH(Novembre!$B25,'Semaine type'!$A$4:$A$49,0),MATCH(KR$2,'Semaine type'!$AF$2:$AY$2,0))))</f>
        <v/>
      </c>
      <c r="KS25" s="167" t="str">
        <f>IF(COUNTIF(Fériés,DATE(YEAR($B$18),MONTH($B$18),KS$1))&gt;0,"",IF(WEEKDAY(DATE(YEAR($B$18),MONTH($B$18),KS$1),2)&gt;5,"",INDEX('Semaine type'!$AF$4:$AY$49,MATCH(Novembre!$B25,'Semaine type'!$A$4:$A$49,0),MATCH(KS$2,'Semaine type'!$AF$2:$AY$2,0))))</f>
        <v/>
      </c>
    </row>
    <row r="26" spans="1:305" ht="12" customHeight="1" x14ac:dyDescent="0.2">
      <c r="A26" s="183"/>
      <c r="B26" s="52" t="s">
        <v>142</v>
      </c>
      <c r="C26" s="53" t="str">
        <f>'Semaine type'!L11</f>
        <v xml:space="preserve">STI </v>
      </c>
      <c r="D26" s="60"/>
      <c r="E26" s="60"/>
      <c r="F26" s="60"/>
      <c r="G26" s="60"/>
      <c r="H26" s="60" t="s">
        <v>28</v>
      </c>
      <c r="I26" s="60" t="s">
        <v>29</v>
      </c>
      <c r="J26" s="60" t="s">
        <v>28</v>
      </c>
      <c r="K26" s="60" t="s">
        <v>29</v>
      </c>
      <c r="L26" s="60"/>
      <c r="M26" s="60"/>
      <c r="N26" s="60" t="s">
        <v>28</v>
      </c>
      <c r="O26" s="60" t="s">
        <v>29</v>
      </c>
      <c r="P26" s="60" t="s">
        <v>29</v>
      </c>
      <c r="Q26" s="60"/>
      <c r="R26" s="60"/>
      <c r="S26" s="60"/>
      <c r="T26" s="60"/>
      <c r="U26" s="60"/>
      <c r="V26" s="61" t="s">
        <v>28</v>
      </c>
      <c r="W26" s="61" t="s">
        <v>29</v>
      </c>
      <c r="X26" s="60"/>
      <c r="Y26" s="60"/>
      <c r="Z26" s="60"/>
      <c r="AA26" s="60"/>
      <c r="AB26" s="60" t="s">
        <v>28</v>
      </c>
      <c r="AC26" s="60" t="s">
        <v>29</v>
      </c>
      <c r="AD26" s="60" t="s">
        <v>29</v>
      </c>
      <c r="AE26" s="60"/>
      <c r="AF26" s="60"/>
      <c r="AG26" s="60"/>
      <c r="AH26" s="60"/>
      <c r="AI26" s="60"/>
      <c r="AJ26" s="60" t="s">
        <v>28</v>
      </c>
      <c r="AK26" s="60" t="s">
        <v>29</v>
      </c>
      <c r="AL26" s="61" t="s">
        <v>28</v>
      </c>
      <c r="AM26" s="61" t="s">
        <v>29</v>
      </c>
      <c r="AN26" s="61"/>
      <c r="AO26" s="61"/>
      <c r="AP26" s="61" t="s">
        <v>28</v>
      </c>
      <c r="AQ26" s="61" t="s">
        <v>29</v>
      </c>
      <c r="AR26" s="61" t="s">
        <v>15</v>
      </c>
      <c r="AS26" s="61" t="s">
        <v>15</v>
      </c>
      <c r="AT26" s="61" t="s">
        <v>15</v>
      </c>
      <c r="AU26" s="61" t="s">
        <v>15</v>
      </c>
      <c r="AV26" s="61"/>
      <c r="AW26" s="61"/>
      <c r="AX26" s="60" t="s">
        <v>28</v>
      </c>
      <c r="AY26" s="61" t="s">
        <v>29</v>
      </c>
      <c r="AZ26" s="61" t="s">
        <v>28</v>
      </c>
      <c r="BA26" s="61" t="s">
        <v>29</v>
      </c>
      <c r="BB26" s="61"/>
      <c r="BC26" s="61"/>
      <c r="BD26" s="61" t="s">
        <v>28</v>
      </c>
      <c r="BE26" s="61" t="s">
        <v>29</v>
      </c>
      <c r="BF26" s="61" t="s">
        <v>94</v>
      </c>
      <c r="BG26" s="61"/>
      <c r="BH26" s="61" t="s">
        <v>120</v>
      </c>
      <c r="BI26" s="61"/>
      <c r="BJ26" s="61" t="s">
        <v>120</v>
      </c>
      <c r="BK26" s="66"/>
      <c r="BL26" s="56" cm="1">
        <f t="array" ref="BL26">SUMPRODUCT(--(RIGHT(D26:BK26,1)="."))</f>
        <v>11</v>
      </c>
      <c r="BM26" s="57"/>
      <c r="BN26" s="62"/>
      <c r="BO26" s="62"/>
      <c r="BP26" s="63"/>
      <c r="BQ26" s="82">
        <f t="shared" si="69"/>
        <v>0</v>
      </c>
      <c r="BR26" s="82">
        <f t="shared" si="69"/>
        <v>0</v>
      </c>
      <c r="BS26" s="82">
        <f t="shared" si="69"/>
        <v>0</v>
      </c>
      <c r="BT26" s="82">
        <f t="shared" si="69"/>
        <v>2</v>
      </c>
      <c r="BU26" s="82">
        <f t="shared" si="69"/>
        <v>0</v>
      </c>
      <c r="BV26" s="82">
        <f t="shared" si="69"/>
        <v>0</v>
      </c>
      <c r="BW26" s="82">
        <f t="shared" si="69"/>
        <v>0</v>
      </c>
      <c r="BX26" s="82">
        <f t="shared" si="69"/>
        <v>0</v>
      </c>
      <c r="BY26" s="82">
        <f t="shared" si="69"/>
        <v>0</v>
      </c>
      <c r="BZ26" s="82">
        <f t="shared" si="69"/>
        <v>0</v>
      </c>
      <c r="CA26" s="82">
        <f t="shared" si="69"/>
        <v>0</v>
      </c>
      <c r="CB26" s="92">
        <f t="shared" si="70"/>
        <v>31</v>
      </c>
      <c r="CC26" s="47">
        <f t="shared" ca="1" si="71"/>
        <v>0.91176470588235292</v>
      </c>
      <c r="DA26" s="169">
        <f t="shared" si="72"/>
        <v>6.2083333333333339</v>
      </c>
      <c r="DB26" s="176">
        <f>IFERROR(IF(COUNTIF(absences,D26)&gt;0,"",IF(D26="PERM",Parametres!$N$25,GA26-FZ26)),)</f>
        <v>0</v>
      </c>
      <c r="DC26" s="176" t="str">
        <f t="shared" si="73"/>
        <v/>
      </c>
      <c r="DD26" s="176" t="str">
        <f t="shared" si="74"/>
        <v/>
      </c>
      <c r="DE26" s="176" t="str">
        <f t="shared" si="75"/>
        <v/>
      </c>
      <c r="DF26" s="176">
        <f t="shared" si="76"/>
        <v>0.15972222222222227</v>
      </c>
      <c r="DG26" s="176">
        <f>IFERROR(IF(COUNTIF(absences,I26)&gt;0,"",IF(COUNTIF($D26:$BK26,"PERM")&gt;0,COUNTIF($D26:$BK26,"PERM")*Parametres!$N$25,GF26-GE26)),)</f>
        <v>0.25</v>
      </c>
      <c r="DH26" s="176">
        <f t="shared" si="77"/>
        <v>0.15972222222222227</v>
      </c>
      <c r="DI26" s="176">
        <f t="shared" si="78"/>
        <v>0.14583333333333337</v>
      </c>
      <c r="DJ26" s="176">
        <f t="shared" si="79"/>
        <v>0.15972222222222227</v>
      </c>
      <c r="DK26" s="176">
        <f t="shared" si="80"/>
        <v>0.14583333333333337</v>
      </c>
      <c r="DL26" s="176">
        <f t="shared" si="81"/>
        <v>0.15972222222222227</v>
      </c>
      <c r="DM26" s="176">
        <f t="shared" si="82"/>
        <v>0.13888888888888884</v>
      </c>
      <c r="DN26" s="176">
        <f t="shared" si="83"/>
        <v>0.15972222222222227</v>
      </c>
      <c r="DO26" s="176">
        <f t="shared" si="84"/>
        <v>0</v>
      </c>
      <c r="DP26" s="176" t="str">
        <f t="shared" si="85"/>
        <v/>
      </c>
      <c r="DQ26" s="176" t="str">
        <f t="shared" si="86"/>
        <v/>
      </c>
      <c r="DR26" s="176" t="str">
        <f t="shared" si="87"/>
        <v/>
      </c>
      <c r="DS26" s="176" t="str">
        <f t="shared" si="88"/>
        <v/>
      </c>
      <c r="DT26" s="176">
        <f t="shared" si="89"/>
        <v>0.15972222222222227</v>
      </c>
      <c r="DU26" s="176">
        <f t="shared" si="90"/>
        <v>0.14583333333333337</v>
      </c>
      <c r="DV26" s="176" t="str">
        <f t="shared" si="91"/>
        <v/>
      </c>
      <c r="DW26" s="176" t="str">
        <f t="shared" si="92"/>
        <v/>
      </c>
      <c r="DX26" s="176">
        <f t="shared" si="93"/>
        <v>0.15972222222222227</v>
      </c>
      <c r="DY26" s="176">
        <f t="shared" si="94"/>
        <v>0.14583333333333337</v>
      </c>
      <c r="DZ26" s="176">
        <f t="shared" si="95"/>
        <v>0.15972222222222227</v>
      </c>
      <c r="EA26" s="176">
        <f t="shared" si="96"/>
        <v>0.13888888888888884</v>
      </c>
      <c r="EB26" s="176">
        <f t="shared" si="97"/>
        <v>0.15972222222222227</v>
      </c>
      <c r="EC26" s="176">
        <f t="shared" si="98"/>
        <v>0</v>
      </c>
      <c r="ED26" s="176" t="str">
        <f t="shared" si="99"/>
        <v/>
      </c>
      <c r="EE26" s="176" t="str">
        <f t="shared" si="100"/>
        <v/>
      </c>
      <c r="EF26" s="176" t="str">
        <f t="shared" si="101"/>
        <v/>
      </c>
      <c r="EG26" s="176" t="str">
        <f t="shared" si="102"/>
        <v/>
      </c>
      <c r="EH26" s="176">
        <f t="shared" si="103"/>
        <v>0.15972222222222227</v>
      </c>
      <c r="EI26" s="176">
        <f t="shared" si="104"/>
        <v>0.14583333333333337</v>
      </c>
      <c r="EJ26" s="176">
        <f t="shared" si="105"/>
        <v>0.15972222222222227</v>
      </c>
      <c r="EK26" s="176">
        <f t="shared" si="106"/>
        <v>0.14583333333333337</v>
      </c>
      <c r="EL26" s="176">
        <f t="shared" si="107"/>
        <v>0.15972222222222227</v>
      </c>
      <c r="EM26" s="176">
        <f t="shared" si="108"/>
        <v>0.14583333333333337</v>
      </c>
      <c r="EN26" s="176">
        <f t="shared" si="109"/>
        <v>0.15972222222222227</v>
      </c>
      <c r="EO26" s="176">
        <f t="shared" si="110"/>
        <v>0.13888888888888884</v>
      </c>
      <c r="EP26" s="176">
        <f t="shared" si="111"/>
        <v>0.15972222222222227</v>
      </c>
      <c r="EQ26" s="176">
        <f t="shared" si="112"/>
        <v>0</v>
      </c>
      <c r="ER26" s="176" t="str">
        <f t="shared" si="113"/>
        <v/>
      </c>
      <c r="ES26" s="176" t="str">
        <f t="shared" si="114"/>
        <v/>
      </c>
      <c r="ET26" s="176" t="str">
        <f t="shared" si="115"/>
        <v/>
      </c>
      <c r="EU26" s="176">
        <f>IFERROR(IF(COUNTIF(absences,AW26)&gt;0,"",IF(COUNTIF($D26:$BK26,"PERM")&gt;0,COUNTIF($D26:$BK26,"PERM")*Parametres!$N$25,IW26-IV26)),)</f>
        <v>0.25</v>
      </c>
      <c r="EV26" s="176">
        <f t="shared" si="116"/>
        <v>0.15972222222222227</v>
      </c>
      <c r="EW26" s="176">
        <f t="shared" si="117"/>
        <v>0.14583333333333337</v>
      </c>
      <c r="EX26" s="176">
        <f t="shared" si="118"/>
        <v>0.15972222222222227</v>
      </c>
      <c r="EY26" s="176">
        <f t="shared" si="119"/>
        <v>0.14583333333333337</v>
      </c>
      <c r="EZ26" s="176">
        <f t="shared" si="120"/>
        <v>0.15972222222222227</v>
      </c>
      <c r="FA26" s="176">
        <f t="shared" si="121"/>
        <v>0.14583333333333337</v>
      </c>
      <c r="FB26" s="176">
        <f t="shared" si="122"/>
        <v>0.15972222222222227</v>
      </c>
      <c r="FC26" s="176">
        <f t="shared" si="123"/>
        <v>0.13888888888888884</v>
      </c>
      <c r="FD26" s="176">
        <f t="shared" si="124"/>
        <v>0.15972222222222227</v>
      </c>
      <c r="FE26" s="176">
        <f t="shared" si="125"/>
        <v>0</v>
      </c>
      <c r="FF26" s="176" t="str">
        <f t="shared" si="126"/>
        <v/>
      </c>
      <c r="FG26" s="176" t="str">
        <f t="shared" si="127"/>
        <v/>
      </c>
      <c r="FH26" s="176">
        <f>IFERROR(IF(COUNTIF(absences,BJ26)&gt;0,"",IF(COUNTIF($D26:$BK26,"PERM")&gt;0,COUNTIF($D26:$BK26,"PERM")*Parametres!$N$25,JJ26-JI26)),)</f>
        <v>0.25</v>
      </c>
      <c r="FI26" s="176" t="str">
        <f t="shared" si="128"/>
        <v/>
      </c>
      <c r="FJ26" s="176">
        <f t="shared" si="129"/>
        <v>0.15972222222222227</v>
      </c>
      <c r="FK26" s="176">
        <f>IFERROR(IF(COUNTIF(absences,BM26)&gt;0,"",IF(COUNTIF($D26:$BK26,"PERM")&gt;0,COUNTIF($D26:$BK26,"PERM")*Parametres!$N$25,JM26-JL26)),)</f>
        <v>0.25</v>
      </c>
      <c r="FY26" s="184"/>
      <c r="FZ26" s="167" t="str">
        <f>IF(COUNTIF(Fériés,DATE(YEAR($B$18),MONTH($B$18),FZ$1))&gt;0,"",IF(WEEKDAY(DATE(YEAR($B$18),MONTH($B$18),FZ$1),2)&gt;5,"",INDEX('Semaine type'!$AF$4:$AY$49,MATCH(Novembre!$B26,'Semaine type'!$A$4:$A$49,0),MATCH(FZ$2,'Semaine type'!$AF$2:$AY$2,0))))</f>
        <v/>
      </c>
      <c r="GA26" s="167" t="str">
        <f>IF(COUNTIF(Fériés,DATE(YEAR($B$18),MONTH($B$18),GA$1))&gt;0,"",IF(WEEKDAY(DATE(YEAR($B$18),MONTH($B$18),GA$1),2)&gt;5,"",INDEX('Semaine type'!$AF$4:$AY$49,MATCH(Novembre!$B26,'Semaine type'!$A$4:$A$49,0),MATCH(GA$2,'Semaine type'!$AF$2:$AY$2,0))))</f>
        <v/>
      </c>
      <c r="GB26" s="167" t="str">
        <f>IF(COUNTIF(Fériés,DATE(YEAR($B$18),MONTH($B$18),GB$1))&gt;0,"",IF(WEEKDAY(DATE(YEAR($B$18),MONTH($B$18),GB$1),2)&gt;5,"",INDEX('Semaine type'!$AF$4:$AY$49,MATCH(Novembre!$B26,'Semaine type'!$A$4:$A$49,0),MATCH(GB$2,'Semaine type'!$AF$2:$AY$2,0))))</f>
        <v/>
      </c>
      <c r="GC26" s="167" t="str">
        <f>IF(COUNTIF(Fériés,DATE(YEAR($B$18),MONTH($B$18),GC$1))&gt;0,"",IF(WEEKDAY(DATE(YEAR($B$18),MONTH($B$18),GC$1),2)&gt;5,"",INDEX('Semaine type'!$AF$4:$AY$49,MATCH(Novembre!$B26,'Semaine type'!$A$4:$A$49,0),MATCH(GC$2,'Semaine type'!$AF$2:$AY$2,0))))</f>
        <v/>
      </c>
      <c r="GD26" s="167" t="str">
        <f>IF(COUNTIF(Fériés,DATE(YEAR($B$18),MONTH($B$18),GD$1))&gt;0,"",IF(WEEKDAY(DATE(YEAR($B$18),MONTH($B$18),GD$1),2)&gt;5,"",INDEX('Semaine type'!$AF$4:$AY$49,MATCH(Novembre!$B26,'Semaine type'!$A$4:$A$49,0),MATCH(GD$2,'Semaine type'!$AF$2:$AY$2,0))))</f>
        <v/>
      </c>
      <c r="GE26" s="167" t="str">
        <f>IF(COUNTIF(Fériés,DATE(YEAR($B$18),MONTH($B$18),GE$1))&gt;0,"",IF(WEEKDAY(DATE(YEAR($B$18),MONTH($B$18),GE$1),2)&gt;5,"",INDEX('Semaine type'!$AF$4:$AY$49,MATCH(Novembre!$B26,'Semaine type'!$A$4:$A$49,0),MATCH(GE$2,'Semaine type'!$AF$2:$AY$2,0))))</f>
        <v/>
      </c>
      <c r="GF26" s="167" t="str">
        <f>IF(COUNTIF(Fériés,DATE(YEAR($B$18),MONTH($B$18),GF$1))&gt;0,"",IF(WEEKDAY(DATE(YEAR($B$18),MONTH($B$18),GF$1),2)&gt;5,"",INDEX('Semaine type'!$AF$4:$AY$49,MATCH(Novembre!$B26,'Semaine type'!$A$4:$A$49,0),MATCH(GF$2,'Semaine type'!$AF$2:$AY$2,0))))</f>
        <v/>
      </c>
      <c r="GG26" s="167" t="str">
        <f>IF(COUNTIF(Fériés,DATE(YEAR($B$18),MONTH($B$18),GG$1))&gt;0,"",IF(WEEKDAY(DATE(YEAR($B$18),MONTH($B$18),GG$1),2)&gt;5,"",INDEX('Semaine type'!$AF$4:$AY$49,MATCH(Novembre!$B26,'Semaine type'!$A$4:$A$49,0),MATCH(GG$2,'Semaine type'!$AF$2:$AY$2,0))))</f>
        <v/>
      </c>
      <c r="GH26" s="167">
        <f>IF(COUNTIF(Fériés,DATE(YEAR($B$18),MONTH($B$18),GH$1))&gt;0,"",IF(WEEKDAY(DATE(YEAR($B$18),MONTH($B$18),GH$1),2)&gt;5,"",INDEX('Semaine type'!$AF$4:$AY$49,MATCH(Novembre!$B26,'Semaine type'!$A$4:$A$49,0),MATCH(GH$2,'Semaine type'!$AF$2:$AY$2,0))))</f>
        <v>0.36458333333333331</v>
      </c>
      <c r="GI26" s="167">
        <f>IF(COUNTIF(Fériés,DATE(YEAR($B$18),MONTH($B$18),GI$1))&gt;0,"",IF(WEEKDAY(DATE(YEAR($B$18),MONTH($B$18),GI$1),2)&gt;5,"",INDEX('Semaine type'!$AF$4:$AY$49,MATCH(Novembre!$B26,'Semaine type'!$A$4:$A$49,0),MATCH(GI$2,'Semaine type'!$AF$2:$AY$2,0))))</f>
        <v>0.52430555555555558</v>
      </c>
      <c r="GJ26" s="167">
        <f>IF(COUNTIF(Fériés,DATE(YEAR($B$18),MONTH($B$18),GJ$1))&gt;0,"",IF(WEEKDAY(DATE(YEAR($B$18),MONTH($B$18),GJ$1),2)&gt;5,"",INDEX('Semaine type'!$AF$4:$AY$49,MATCH(Novembre!$B26,'Semaine type'!$A$4:$A$49,0),MATCH(GJ$2,'Semaine type'!$AF$2:$AY$2,0))))</f>
        <v>0.5625</v>
      </c>
      <c r="GK26" s="167">
        <f>IF(COUNTIF(Fériés,DATE(YEAR($B$18),MONTH($B$18),GK$1))&gt;0,"",IF(WEEKDAY(DATE(YEAR($B$18),MONTH($B$18),GK$1),2)&gt;5,"",INDEX('Semaine type'!$AF$4:$AY$49,MATCH(Novembre!$B26,'Semaine type'!$A$4:$A$49,0),MATCH(GK$2,'Semaine type'!$AF$2:$AY$2,0))))</f>
        <v>0.70833333333333337</v>
      </c>
      <c r="GL26" s="167">
        <f>IF(COUNTIF(Fériés,DATE(YEAR($B$18),MONTH($B$18),GL$1))&gt;0,"",IF(WEEKDAY(DATE(YEAR($B$18),MONTH($B$18),GL$1),2)&gt;5,"",INDEX('Semaine type'!$AF$4:$AY$49,MATCH(Novembre!$B26,'Semaine type'!$A$4:$A$49,0),MATCH(GL$2,'Semaine type'!$AF$2:$AY$2,0))))</f>
        <v>0.36458333333333331</v>
      </c>
      <c r="GM26" s="167">
        <f>IF(COUNTIF(Fériés,DATE(YEAR($B$18),MONTH($B$18),GM$1))&gt;0,"",IF(WEEKDAY(DATE(YEAR($B$18),MONTH($B$18),GM$1),2)&gt;5,"",INDEX('Semaine type'!$AF$4:$AY$49,MATCH(Novembre!$B26,'Semaine type'!$A$4:$A$49,0),MATCH(GM$2,'Semaine type'!$AF$2:$AY$2,0))))</f>
        <v>0.52430555555555558</v>
      </c>
      <c r="GN26" s="167">
        <f>IF(COUNTIF(Fériés,DATE(YEAR($B$18),MONTH($B$18),GN$1))&gt;0,"",IF(WEEKDAY(DATE(YEAR($B$18),MONTH($B$18),GN$1),2)&gt;5,"",INDEX('Semaine type'!$AF$4:$AY$49,MATCH(Novembre!$B26,'Semaine type'!$A$4:$A$49,0),MATCH(GN$2,'Semaine type'!$AF$2:$AY$2,0))))</f>
        <v>0.5625</v>
      </c>
      <c r="GO26" s="167">
        <f>IF(COUNTIF(Fériés,DATE(YEAR($B$18),MONTH($B$18),GO$1))&gt;0,"",IF(WEEKDAY(DATE(YEAR($B$18),MONTH($B$18),GO$1),2)&gt;5,"",INDEX('Semaine type'!$AF$4:$AY$49,MATCH(Novembre!$B26,'Semaine type'!$A$4:$A$49,0),MATCH(GO$2,'Semaine type'!$AF$2:$AY$2,0))))</f>
        <v>0.70833333333333337</v>
      </c>
      <c r="GP26" s="167">
        <f>IF(COUNTIF(Fériés,DATE(YEAR($B$18),MONTH($B$18),GP$1))&gt;0,"",IF(WEEKDAY(DATE(YEAR($B$18),MONTH($B$18),GP$1),2)&gt;5,"",INDEX('Semaine type'!$AF$4:$AY$49,MATCH(Novembre!$B26,'Semaine type'!$A$4:$A$49,0),MATCH(GP$2,'Semaine type'!$AF$2:$AY$2,0))))</f>
        <v>0.36458333333333331</v>
      </c>
      <c r="GQ26" s="167">
        <f>IF(COUNTIF(Fériés,DATE(YEAR($B$18),MONTH($B$18),GQ$1))&gt;0,"",IF(WEEKDAY(DATE(YEAR($B$18),MONTH($B$18),GQ$1),2)&gt;5,"",INDEX('Semaine type'!$AF$4:$AY$49,MATCH(Novembre!$B26,'Semaine type'!$A$4:$A$49,0),MATCH(GQ$2,'Semaine type'!$AF$2:$AY$2,0))))</f>
        <v>0.52430555555555558</v>
      </c>
      <c r="GR26" s="167">
        <f>IF(COUNTIF(Fériés,DATE(YEAR($B$18),MONTH($B$18),GR$1))&gt;0,"",IF(WEEKDAY(DATE(YEAR($B$18),MONTH($B$18),GR$1),2)&gt;5,"",INDEX('Semaine type'!$AF$4:$AY$49,MATCH(Novembre!$B26,'Semaine type'!$A$4:$A$49,0),MATCH(GR$2,'Semaine type'!$AF$2:$AY$2,0))))</f>
        <v>0.5625</v>
      </c>
      <c r="GS26" s="167">
        <f>IF(COUNTIF(Fériés,DATE(YEAR($B$18),MONTH($B$18),GS$1))&gt;0,"",IF(WEEKDAY(DATE(YEAR($B$18),MONTH($B$18),GS$1),2)&gt;5,"",INDEX('Semaine type'!$AF$4:$AY$49,MATCH(Novembre!$B26,'Semaine type'!$A$4:$A$49,0),MATCH(GS$2,'Semaine type'!$AF$2:$AY$2,0))))</f>
        <v>0.70833333333333337</v>
      </c>
      <c r="GT26" s="167">
        <f>IF(COUNTIF(Fériés,DATE(YEAR($B$18),MONTH($B$18),GT$1))&gt;0,"",IF(WEEKDAY(DATE(YEAR($B$18),MONTH($B$18),GT$1),2)&gt;5,"",INDEX('Semaine type'!$AF$4:$AY$49,MATCH(Novembre!$B26,'Semaine type'!$A$4:$A$49,0),MATCH(GT$2,'Semaine type'!$AF$2:$AY$2,0))))</f>
        <v>0.36458333333333331</v>
      </c>
      <c r="GU26" s="167">
        <f>IF(COUNTIF(Fériés,DATE(YEAR($B$18),MONTH($B$18),GU$1))&gt;0,"",IF(WEEKDAY(DATE(YEAR($B$18),MONTH($B$18),GU$1),2)&gt;5,"",INDEX('Semaine type'!$AF$4:$AY$49,MATCH(Novembre!$B26,'Semaine type'!$A$4:$A$49,0),MATCH(GU$2,'Semaine type'!$AF$2:$AY$2,0))))</f>
        <v>0.52430555555555558</v>
      </c>
      <c r="GV26" s="167">
        <f>IF(COUNTIF(Fériés,DATE(YEAR($B$18),MONTH($B$18),GV$1))&gt;0,"",IF(WEEKDAY(DATE(YEAR($B$18),MONTH($B$18),GV$1),2)&gt;5,"",INDEX('Semaine type'!$AF$4:$AY$49,MATCH(Novembre!$B26,'Semaine type'!$A$4:$A$49,0),MATCH(GV$2,'Semaine type'!$AF$2:$AY$2,0))))</f>
        <v>0.5625</v>
      </c>
      <c r="GW26" s="167">
        <f>IF(COUNTIF(Fériés,DATE(YEAR($B$18),MONTH($B$18),GW$1))&gt;0,"",IF(WEEKDAY(DATE(YEAR($B$18),MONTH($B$18),GW$1),2)&gt;5,"",INDEX('Semaine type'!$AF$4:$AY$49,MATCH(Novembre!$B26,'Semaine type'!$A$4:$A$49,0),MATCH(GW$2,'Semaine type'!$AF$2:$AY$2,0))))</f>
        <v>0.70138888888888884</v>
      </c>
      <c r="GX26" s="167">
        <f>IF(COUNTIF(Fériés,DATE(YEAR($B$18),MONTH($B$18),GX$1))&gt;0,"",IF(WEEKDAY(DATE(YEAR($B$18),MONTH($B$18),GX$1),2)&gt;5,"",INDEX('Semaine type'!$AF$4:$AY$49,MATCH(Novembre!$B26,'Semaine type'!$A$4:$A$49,0),MATCH(GX$2,'Semaine type'!$AF$2:$AY$2,0))))</f>
        <v>0.36458333333333331</v>
      </c>
      <c r="GY26" s="167">
        <f>IF(COUNTIF(Fériés,DATE(YEAR($B$18),MONTH($B$18),GY$1))&gt;0,"",IF(WEEKDAY(DATE(YEAR($B$18),MONTH($B$18),GY$1),2)&gt;5,"",INDEX('Semaine type'!$AF$4:$AY$49,MATCH(Novembre!$B26,'Semaine type'!$A$4:$A$49,0),MATCH(GY$2,'Semaine type'!$AF$2:$AY$2,0))))</f>
        <v>0.52430555555555558</v>
      </c>
      <c r="GZ26" s="167">
        <f>IF(COUNTIF(Fériés,DATE(YEAR($B$18),MONTH($B$18),GZ$1))&gt;0,"",IF(WEEKDAY(DATE(YEAR($B$18),MONTH($B$18),GZ$1),2)&gt;5,"",INDEX('Semaine type'!$AF$4:$AY$49,MATCH(Novembre!$B26,'Semaine type'!$A$4:$A$49,0),MATCH(GZ$2,'Semaine type'!$AF$2:$AY$2,0))))</f>
        <v>0</v>
      </c>
      <c r="HA26" s="167">
        <f>IF(COUNTIF(Fériés,DATE(YEAR($B$18),MONTH($B$18),HA$1))&gt;0,"",IF(WEEKDAY(DATE(YEAR($B$18),MONTH($B$18),HA$1),2)&gt;5,"",INDEX('Semaine type'!$AF$4:$AY$49,MATCH(Novembre!$B26,'Semaine type'!$A$4:$A$49,0),MATCH(HA$2,'Semaine type'!$AF$2:$AY$2,0))))</f>
        <v>0</v>
      </c>
      <c r="HB26" s="167" t="str">
        <f>IF(COUNTIF(Fériés,DATE(YEAR($B$18),MONTH($B$18),HB$1))&gt;0,"",IF(WEEKDAY(DATE(YEAR($B$18),MONTH($B$18),HB$1),2)&gt;5,"",INDEX('Semaine type'!$AF$4:$AY$49,MATCH(Novembre!$B26,'Semaine type'!$A$4:$A$49,0),MATCH(HB$2,'Semaine type'!$AF$2:$AY$2,0))))</f>
        <v/>
      </c>
      <c r="HC26" s="167" t="str">
        <f>IF(COUNTIF(Fériés,DATE(YEAR($B$18),MONTH($B$18),HC$1))&gt;0,"",IF(WEEKDAY(DATE(YEAR($B$18),MONTH($B$18),HC$1),2)&gt;5,"",INDEX('Semaine type'!$AF$4:$AY$49,MATCH(Novembre!$B26,'Semaine type'!$A$4:$A$49,0),MATCH(HC$2,'Semaine type'!$AF$2:$AY$2,0))))</f>
        <v/>
      </c>
      <c r="HD26" s="167" t="str">
        <f>IF(COUNTIF(Fériés,DATE(YEAR($B$18),MONTH($B$18),HD$1))&gt;0,"",IF(WEEKDAY(DATE(YEAR($B$18),MONTH($B$18),HD$1),2)&gt;5,"",INDEX('Semaine type'!$AF$4:$AY$49,MATCH(Novembre!$B26,'Semaine type'!$A$4:$A$49,0),MATCH(HD$2,'Semaine type'!$AF$2:$AY$2,0))))</f>
        <v/>
      </c>
      <c r="HE26" s="167" t="str">
        <f>IF(COUNTIF(Fériés,DATE(YEAR($B$18),MONTH($B$18),HE$1))&gt;0,"",IF(WEEKDAY(DATE(YEAR($B$18),MONTH($B$18),HE$1),2)&gt;5,"",INDEX('Semaine type'!$AF$4:$AY$49,MATCH(Novembre!$B26,'Semaine type'!$A$4:$A$49,0),MATCH(HE$2,'Semaine type'!$AF$2:$AY$2,0))))</f>
        <v/>
      </c>
      <c r="HF26" s="167" t="str">
        <f>IF(COUNTIF(Fériés,DATE(YEAR($B$18),MONTH($B$18),HF$1))&gt;0,"",IF(WEEKDAY(DATE(YEAR($B$18),MONTH($B$18),HF$1),2)&gt;5,"",INDEX('Semaine type'!$AF$4:$AY$49,MATCH(Novembre!$B26,'Semaine type'!$A$4:$A$49,0),MATCH(HF$2,'Semaine type'!$AF$2:$AY$2,0))))</f>
        <v/>
      </c>
      <c r="HG26" s="167" t="str">
        <f>IF(COUNTIF(Fériés,DATE(YEAR($B$18),MONTH($B$18),HG$1))&gt;0,"",IF(WEEKDAY(DATE(YEAR($B$18),MONTH($B$18),HG$1),2)&gt;5,"",INDEX('Semaine type'!$AF$4:$AY$49,MATCH(Novembre!$B26,'Semaine type'!$A$4:$A$49,0),MATCH(HG$2,'Semaine type'!$AF$2:$AY$2,0))))</f>
        <v/>
      </c>
      <c r="HH26" s="167" t="str">
        <f>IF(COUNTIF(Fériés,DATE(YEAR($B$18),MONTH($B$18),HH$1))&gt;0,"",IF(WEEKDAY(DATE(YEAR($B$18),MONTH($B$18),HH$1),2)&gt;5,"",INDEX('Semaine type'!$AF$4:$AY$49,MATCH(Novembre!$B26,'Semaine type'!$A$4:$A$49,0),MATCH(HH$2,'Semaine type'!$AF$2:$AY$2,0))))</f>
        <v/>
      </c>
      <c r="HI26" s="167" t="str">
        <f>IF(COUNTIF(Fériés,DATE(YEAR($B$18),MONTH($B$18),HI$1))&gt;0,"",IF(WEEKDAY(DATE(YEAR($B$18),MONTH($B$18),HI$1),2)&gt;5,"",INDEX('Semaine type'!$AF$4:$AY$49,MATCH(Novembre!$B26,'Semaine type'!$A$4:$A$49,0),MATCH(HI$2,'Semaine type'!$AF$2:$AY$2,0))))</f>
        <v/>
      </c>
      <c r="HJ26" s="167">
        <f>IF(COUNTIF(Fériés,DATE(YEAR($B$18),MONTH($B$18),HJ$1))&gt;0,"",IF(WEEKDAY(DATE(YEAR($B$18),MONTH($B$18),HJ$1),2)&gt;5,"",INDEX('Semaine type'!$AF$4:$AY$49,MATCH(Novembre!$B26,'Semaine type'!$A$4:$A$49,0),MATCH(HJ$2,'Semaine type'!$AF$2:$AY$2,0))))</f>
        <v>0.36458333333333331</v>
      </c>
      <c r="HK26" s="167">
        <f>IF(COUNTIF(Fériés,DATE(YEAR($B$18),MONTH($B$18),HK$1))&gt;0,"",IF(WEEKDAY(DATE(YEAR($B$18),MONTH($B$18),HK$1),2)&gt;5,"",INDEX('Semaine type'!$AF$4:$AY$49,MATCH(Novembre!$B26,'Semaine type'!$A$4:$A$49,0),MATCH(HK$2,'Semaine type'!$AF$2:$AY$2,0))))</f>
        <v>0.52430555555555558</v>
      </c>
      <c r="HL26" s="167">
        <f>IF(COUNTIF(Fériés,DATE(YEAR($B$18),MONTH($B$18),HL$1))&gt;0,"",IF(WEEKDAY(DATE(YEAR($B$18),MONTH($B$18),HL$1),2)&gt;5,"",INDEX('Semaine type'!$AF$4:$AY$49,MATCH(Novembre!$B26,'Semaine type'!$A$4:$A$49,0),MATCH(HL$2,'Semaine type'!$AF$2:$AY$2,0))))</f>
        <v>0.5625</v>
      </c>
      <c r="HM26" s="167">
        <f>IF(COUNTIF(Fériés,DATE(YEAR($B$18),MONTH($B$18),HM$1))&gt;0,"",IF(WEEKDAY(DATE(YEAR($B$18),MONTH($B$18),HM$1),2)&gt;5,"",INDEX('Semaine type'!$AF$4:$AY$49,MATCH(Novembre!$B26,'Semaine type'!$A$4:$A$49,0),MATCH(HM$2,'Semaine type'!$AF$2:$AY$2,0))))</f>
        <v>0.70833333333333337</v>
      </c>
      <c r="HN26" s="167" t="str">
        <f>IF(COUNTIF(Fériés,DATE(YEAR($B$18),MONTH($B$18),HN$1))&gt;0,"",IF(WEEKDAY(DATE(YEAR($B$18),MONTH($B$18),HN$1),2)&gt;5,"",INDEX('Semaine type'!$AF$4:$AY$49,MATCH(Novembre!$B26,'Semaine type'!$A$4:$A$49,0),MATCH(HN$2,'Semaine type'!$AF$2:$AY$2,0))))</f>
        <v/>
      </c>
      <c r="HO26" s="167" t="str">
        <f>IF(COUNTIF(Fériés,DATE(YEAR($B$18),MONTH($B$18),HO$1))&gt;0,"",IF(WEEKDAY(DATE(YEAR($B$18),MONTH($B$18),HO$1),2)&gt;5,"",INDEX('Semaine type'!$AF$4:$AY$49,MATCH(Novembre!$B26,'Semaine type'!$A$4:$A$49,0),MATCH(HO$2,'Semaine type'!$AF$2:$AY$2,0))))</f>
        <v/>
      </c>
      <c r="HP26" s="167" t="str">
        <f>IF(COUNTIF(Fériés,DATE(YEAR($B$18),MONTH($B$18),HP$1))&gt;0,"",IF(WEEKDAY(DATE(YEAR($B$18),MONTH($B$18),HP$1),2)&gt;5,"",INDEX('Semaine type'!$AF$4:$AY$49,MATCH(Novembre!$B26,'Semaine type'!$A$4:$A$49,0),MATCH(HP$2,'Semaine type'!$AF$2:$AY$2,0))))</f>
        <v/>
      </c>
      <c r="HQ26" s="167" t="str">
        <f>IF(COUNTIF(Fériés,DATE(YEAR($B$18),MONTH($B$18),HQ$1))&gt;0,"",IF(WEEKDAY(DATE(YEAR($B$18),MONTH($B$18),HQ$1),2)&gt;5,"",INDEX('Semaine type'!$AF$4:$AY$49,MATCH(Novembre!$B26,'Semaine type'!$A$4:$A$49,0),MATCH(HQ$2,'Semaine type'!$AF$2:$AY$2,0))))</f>
        <v/>
      </c>
      <c r="HR26" s="167">
        <f>IF(COUNTIF(Fériés,DATE(YEAR($B$18),MONTH($B$18),HR$1))&gt;0,"",IF(WEEKDAY(DATE(YEAR($B$18),MONTH($B$18),HR$1),2)&gt;5,"",INDEX('Semaine type'!$AF$4:$AY$49,MATCH(Novembre!$B26,'Semaine type'!$A$4:$A$49,0),MATCH(HR$2,'Semaine type'!$AF$2:$AY$2,0))))</f>
        <v>0.36458333333333331</v>
      </c>
      <c r="HS26" s="167">
        <f>IF(COUNTIF(Fériés,DATE(YEAR($B$18),MONTH($B$18),HS$1))&gt;0,"",IF(WEEKDAY(DATE(YEAR($B$18),MONTH($B$18),HS$1),2)&gt;5,"",INDEX('Semaine type'!$AF$4:$AY$49,MATCH(Novembre!$B26,'Semaine type'!$A$4:$A$49,0),MATCH(HS$2,'Semaine type'!$AF$2:$AY$2,0))))</f>
        <v>0.52430555555555558</v>
      </c>
      <c r="HT26" s="167">
        <f>IF(COUNTIF(Fériés,DATE(YEAR($B$18),MONTH($B$18),HT$1))&gt;0,"",IF(WEEKDAY(DATE(YEAR($B$18),MONTH($B$18),HT$1),2)&gt;5,"",INDEX('Semaine type'!$AF$4:$AY$49,MATCH(Novembre!$B26,'Semaine type'!$A$4:$A$49,0),MATCH(HT$2,'Semaine type'!$AF$2:$AY$2,0))))</f>
        <v>0.5625</v>
      </c>
      <c r="HU26" s="167">
        <f>IF(COUNTIF(Fériés,DATE(YEAR($B$18),MONTH($B$18),HU$1))&gt;0,"",IF(WEEKDAY(DATE(YEAR($B$18),MONTH($B$18),HU$1),2)&gt;5,"",INDEX('Semaine type'!$AF$4:$AY$49,MATCH(Novembre!$B26,'Semaine type'!$A$4:$A$49,0),MATCH(HU$2,'Semaine type'!$AF$2:$AY$2,0))))</f>
        <v>0.70833333333333337</v>
      </c>
      <c r="HV26" s="167">
        <f>IF(COUNTIF(Fériés,DATE(YEAR($B$18),MONTH($B$18),HV$1))&gt;0,"",IF(WEEKDAY(DATE(YEAR($B$18),MONTH($B$18),HV$1),2)&gt;5,"",INDEX('Semaine type'!$AF$4:$AY$49,MATCH(Novembre!$B26,'Semaine type'!$A$4:$A$49,0),MATCH(HV$2,'Semaine type'!$AF$2:$AY$2,0))))</f>
        <v>0.36458333333333331</v>
      </c>
      <c r="HW26" s="167">
        <f>IF(COUNTIF(Fériés,DATE(YEAR($B$18),MONTH($B$18),HW$1))&gt;0,"",IF(WEEKDAY(DATE(YEAR($B$18),MONTH($B$18),HW$1),2)&gt;5,"",INDEX('Semaine type'!$AF$4:$AY$49,MATCH(Novembre!$B26,'Semaine type'!$A$4:$A$49,0),MATCH(HW$2,'Semaine type'!$AF$2:$AY$2,0))))</f>
        <v>0.52430555555555558</v>
      </c>
      <c r="HX26" s="167">
        <f>IF(COUNTIF(Fériés,DATE(YEAR($B$18),MONTH($B$18),HX$1))&gt;0,"",IF(WEEKDAY(DATE(YEAR($B$18),MONTH($B$18),HX$1),2)&gt;5,"",INDEX('Semaine type'!$AF$4:$AY$49,MATCH(Novembre!$B26,'Semaine type'!$A$4:$A$49,0),MATCH(HX$2,'Semaine type'!$AF$2:$AY$2,0))))</f>
        <v>0.5625</v>
      </c>
      <c r="HY26" s="167">
        <f>IF(COUNTIF(Fériés,DATE(YEAR($B$18),MONTH($B$18),HY$1))&gt;0,"",IF(WEEKDAY(DATE(YEAR($B$18),MONTH($B$18),HY$1),2)&gt;5,"",INDEX('Semaine type'!$AF$4:$AY$49,MATCH(Novembre!$B26,'Semaine type'!$A$4:$A$49,0),MATCH(HY$2,'Semaine type'!$AF$2:$AY$2,0))))</f>
        <v>0.70138888888888884</v>
      </c>
      <c r="HZ26" s="167">
        <f>IF(COUNTIF(Fériés,DATE(YEAR($B$18),MONTH($B$18),HZ$1))&gt;0,"",IF(WEEKDAY(DATE(YEAR($B$18),MONTH($B$18),HZ$1),2)&gt;5,"",INDEX('Semaine type'!$AF$4:$AY$49,MATCH(Novembre!$B26,'Semaine type'!$A$4:$A$49,0),MATCH(HZ$2,'Semaine type'!$AF$2:$AY$2,0))))</f>
        <v>0.36458333333333331</v>
      </c>
      <c r="IA26" s="167">
        <f>IF(COUNTIF(Fériés,DATE(YEAR($B$18),MONTH($B$18),IA$1))&gt;0,"",IF(WEEKDAY(DATE(YEAR($B$18),MONTH($B$18),IA$1),2)&gt;5,"",INDEX('Semaine type'!$AF$4:$AY$49,MATCH(Novembre!$B26,'Semaine type'!$A$4:$A$49,0),MATCH(IA$2,'Semaine type'!$AF$2:$AY$2,0))))</f>
        <v>0.52430555555555558</v>
      </c>
      <c r="IB26" s="167">
        <f>IF(COUNTIF(Fériés,DATE(YEAR($B$18),MONTH($B$18),IB$1))&gt;0,"",IF(WEEKDAY(DATE(YEAR($B$18),MONTH($B$18),IB$1),2)&gt;5,"",INDEX('Semaine type'!$AF$4:$AY$49,MATCH(Novembre!$B26,'Semaine type'!$A$4:$A$49,0),MATCH(IB$2,'Semaine type'!$AF$2:$AY$2,0))))</f>
        <v>0</v>
      </c>
      <c r="IC26" s="167">
        <f>IF(COUNTIF(Fériés,DATE(YEAR($B$18),MONTH($B$18),IC$1))&gt;0,"",IF(WEEKDAY(DATE(YEAR($B$18),MONTH($B$18),IC$1),2)&gt;5,"",INDEX('Semaine type'!$AF$4:$AY$49,MATCH(Novembre!$B26,'Semaine type'!$A$4:$A$49,0),MATCH(IC$2,'Semaine type'!$AF$2:$AY$2,0))))</f>
        <v>0</v>
      </c>
      <c r="ID26" s="167" t="str">
        <f>IF(COUNTIF(Fériés,DATE(YEAR($B$18),MONTH($B$18),ID$1))&gt;0,"",IF(WEEKDAY(DATE(YEAR($B$18),MONTH($B$18),ID$1),2)&gt;5,"",INDEX('Semaine type'!$AF$4:$AY$49,MATCH(Novembre!$B26,'Semaine type'!$A$4:$A$49,0),MATCH(ID$2,'Semaine type'!$AF$2:$AY$2,0))))</f>
        <v/>
      </c>
      <c r="IE26" s="167" t="str">
        <f>IF(COUNTIF(Fériés,DATE(YEAR($B$18),MONTH($B$18),IE$1))&gt;0,"",IF(WEEKDAY(DATE(YEAR($B$18),MONTH($B$18),IE$1),2)&gt;5,"",INDEX('Semaine type'!$AF$4:$AY$49,MATCH(Novembre!$B26,'Semaine type'!$A$4:$A$49,0),MATCH(IE$2,'Semaine type'!$AF$2:$AY$2,0))))</f>
        <v/>
      </c>
      <c r="IF26" s="167" t="str">
        <f>IF(COUNTIF(Fériés,DATE(YEAR($B$18),MONTH($B$18),IF$1))&gt;0,"",IF(WEEKDAY(DATE(YEAR($B$18),MONTH($B$18),IF$1),2)&gt;5,"",INDEX('Semaine type'!$AF$4:$AY$49,MATCH(Novembre!$B26,'Semaine type'!$A$4:$A$49,0),MATCH(IF$2,'Semaine type'!$AF$2:$AY$2,0))))</f>
        <v/>
      </c>
      <c r="IG26" s="167" t="str">
        <f>IF(COUNTIF(Fériés,DATE(YEAR($B$18),MONTH($B$18),IG$1))&gt;0,"",IF(WEEKDAY(DATE(YEAR($B$18),MONTH($B$18),IG$1),2)&gt;5,"",INDEX('Semaine type'!$AF$4:$AY$49,MATCH(Novembre!$B26,'Semaine type'!$A$4:$A$49,0),MATCH(IG$2,'Semaine type'!$AF$2:$AY$2,0))))</f>
        <v/>
      </c>
      <c r="IH26" s="167" t="str">
        <f>IF(COUNTIF(Fériés,DATE(YEAR($B$18),MONTH($B$18),IH$1))&gt;0,"",IF(WEEKDAY(DATE(YEAR($B$18),MONTH($B$18),IH$1),2)&gt;5,"",INDEX('Semaine type'!$AF$4:$AY$49,MATCH(Novembre!$B26,'Semaine type'!$A$4:$A$49,0),MATCH(IH$2,'Semaine type'!$AF$2:$AY$2,0))))</f>
        <v/>
      </c>
      <c r="II26" s="167" t="str">
        <f>IF(COUNTIF(Fériés,DATE(YEAR($B$18),MONTH($B$18),II$1))&gt;0,"",IF(WEEKDAY(DATE(YEAR($B$18),MONTH($B$18),II$1),2)&gt;5,"",INDEX('Semaine type'!$AF$4:$AY$49,MATCH(Novembre!$B26,'Semaine type'!$A$4:$A$49,0),MATCH(II$2,'Semaine type'!$AF$2:$AY$2,0))))</f>
        <v/>
      </c>
      <c r="IJ26" s="167" t="str">
        <f>IF(COUNTIF(Fériés,DATE(YEAR($B$18),MONTH($B$18),IJ$1))&gt;0,"",IF(WEEKDAY(DATE(YEAR($B$18),MONTH($B$18),IJ$1),2)&gt;5,"",INDEX('Semaine type'!$AF$4:$AY$49,MATCH(Novembre!$B26,'Semaine type'!$A$4:$A$49,0),MATCH(IJ$2,'Semaine type'!$AF$2:$AY$2,0))))</f>
        <v/>
      </c>
      <c r="IK26" s="167" t="str">
        <f>IF(COUNTIF(Fériés,DATE(YEAR($B$18),MONTH($B$18),IK$1))&gt;0,"",IF(WEEKDAY(DATE(YEAR($B$18),MONTH($B$18),IK$1),2)&gt;5,"",INDEX('Semaine type'!$AF$4:$AY$49,MATCH(Novembre!$B26,'Semaine type'!$A$4:$A$49,0),MATCH(IK$2,'Semaine type'!$AF$2:$AY$2,0))))</f>
        <v/>
      </c>
      <c r="IL26" s="167">
        <f>IF(COUNTIF(Fériés,DATE(YEAR($B$18),MONTH($B$18),IL$1))&gt;0,"",IF(WEEKDAY(DATE(YEAR($B$18),MONTH($B$18),IL$1),2)&gt;5,"",INDEX('Semaine type'!$AF$4:$AY$49,MATCH(Novembre!$B26,'Semaine type'!$A$4:$A$49,0),MATCH(IL$2,'Semaine type'!$AF$2:$AY$2,0))))</f>
        <v>0.36458333333333331</v>
      </c>
      <c r="IM26" s="167">
        <f>IF(COUNTIF(Fériés,DATE(YEAR($B$18),MONTH($B$18),IM$1))&gt;0,"",IF(WEEKDAY(DATE(YEAR($B$18),MONTH($B$18),IM$1),2)&gt;5,"",INDEX('Semaine type'!$AF$4:$AY$49,MATCH(Novembre!$B26,'Semaine type'!$A$4:$A$49,0),MATCH(IM$2,'Semaine type'!$AF$2:$AY$2,0))))</f>
        <v>0.52430555555555558</v>
      </c>
      <c r="IN26" s="167">
        <f>IF(COUNTIF(Fériés,DATE(YEAR($B$18),MONTH($B$18),IN$1))&gt;0,"",IF(WEEKDAY(DATE(YEAR($B$18),MONTH($B$18),IN$1),2)&gt;5,"",INDEX('Semaine type'!$AF$4:$AY$49,MATCH(Novembre!$B26,'Semaine type'!$A$4:$A$49,0),MATCH(IN$2,'Semaine type'!$AF$2:$AY$2,0))))</f>
        <v>0.5625</v>
      </c>
      <c r="IO26" s="167">
        <f>IF(COUNTIF(Fériés,DATE(YEAR($B$18),MONTH($B$18),IO$1))&gt;0,"",IF(WEEKDAY(DATE(YEAR($B$18),MONTH($B$18),IO$1),2)&gt;5,"",INDEX('Semaine type'!$AF$4:$AY$49,MATCH(Novembre!$B26,'Semaine type'!$A$4:$A$49,0),MATCH(IO$2,'Semaine type'!$AF$2:$AY$2,0))))</f>
        <v>0.70833333333333337</v>
      </c>
      <c r="IP26" s="167">
        <f>IF(COUNTIF(Fériés,DATE(YEAR($B$18),MONTH($B$18),IP$1))&gt;0,"",IF(WEEKDAY(DATE(YEAR($B$18),MONTH($B$18),IP$1),2)&gt;5,"",INDEX('Semaine type'!$AF$4:$AY$49,MATCH(Novembre!$B26,'Semaine type'!$A$4:$A$49,0),MATCH(IP$2,'Semaine type'!$AF$2:$AY$2,0))))</f>
        <v>0.36458333333333331</v>
      </c>
      <c r="IQ26" s="167">
        <f>IF(COUNTIF(Fériés,DATE(YEAR($B$18),MONTH($B$18),IQ$1))&gt;0,"",IF(WEEKDAY(DATE(YEAR($B$18),MONTH($B$18),IQ$1),2)&gt;5,"",INDEX('Semaine type'!$AF$4:$AY$49,MATCH(Novembre!$B26,'Semaine type'!$A$4:$A$49,0),MATCH(IQ$2,'Semaine type'!$AF$2:$AY$2,0))))</f>
        <v>0.52430555555555558</v>
      </c>
      <c r="IR26" s="167">
        <f>IF(COUNTIF(Fériés,DATE(YEAR($B$18),MONTH($B$18),IR$1))&gt;0,"",IF(WEEKDAY(DATE(YEAR($B$18),MONTH($B$18),IR$1),2)&gt;5,"",INDEX('Semaine type'!$AF$4:$AY$49,MATCH(Novembre!$B26,'Semaine type'!$A$4:$A$49,0),MATCH(IR$2,'Semaine type'!$AF$2:$AY$2,0))))</f>
        <v>0.5625</v>
      </c>
      <c r="IS26" s="167">
        <f>IF(COUNTIF(Fériés,DATE(YEAR($B$18),MONTH($B$18),IS$1))&gt;0,"",IF(WEEKDAY(DATE(YEAR($B$18),MONTH($B$18),IS$1),2)&gt;5,"",INDEX('Semaine type'!$AF$4:$AY$49,MATCH(Novembre!$B26,'Semaine type'!$A$4:$A$49,0),MATCH(IS$2,'Semaine type'!$AF$2:$AY$2,0))))</f>
        <v>0.70833333333333337</v>
      </c>
      <c r="IT26" s="167">
        <f>IF(COUNTIF(Fériés,DATE(YEAR($B$18),MONTH($B$18),IT$1))&gt;0,"",IF(WEEKDAY(DATE(YEAR($B$18),MONTH($B$18),IT$1),2)&gt;5,"",INDEX('Semaine type'!$AF$4:$AY$49,MATCH(Novembre!$B26,'Semaine type'!$A$4:$A$49,0),MATCH(IT$2,'Semaine type'!$AF$2:$AY$2,0))))</f>
        <v>0.36458333333333331</v>
      </c>
      <c r="IU26" s="167">
        <f>IF(COUNTIF(Fériés,DATE(YEAR($B$18),MONTH($B$18),IU$1))&gt;0,"",IF(WEEKDAY(DATE(YEAR($B$18),MONTH($B$18),IU$1),2)&gt;5,"",INDEX('Semaine type'!$AF$4:$AY$49,MATCH(Novembre!$B26,'Semaine type'!$A$4:$A$49,0),MATCH(IU$2,'Semaine type'!$AF$2:$AY$2,0))))</f>
        <v>0.52430555555555558</v>
      </c>
      <c r="IV26" s="167">
        <f>IF(COUNTIF(Fériés,DATE(YEAR($B$18),MONTH($B$18),IV$1))&gt;0,"",IF(WEEKDAY(DATE(YEAR($B$18),MONTH($B$18),IV$1),2)&gt;5,"",INDEX('Semaine type'!$AF$4:$AY$49,MATCH(Novembre!$B26,'Semaine type'!$A$4:$A$49,0),MATCH(IV$2,'Semaine type'!$AF$2:$AY$2,0))))</f>
        <v>0.5625</v>
      </c>
      <c r="IW26" s="167">
        <f>IF(COUNTIF(Fériés,DATE(YEAR($B$18),MONTH($B$18),IW$1))&gt;0,"",IF(WEEKDAY(DATE(YEAR($B$18),MONTH($B$18),IW$1),2)&gt;5,"",INDEX('Semaine type'!$AF$4:$AY$49,MATCH(Novembre!$B26,'Semaine type'!$A$4:$A$49,0),MATCH(IW$2,'Semaine type'!$AF$2:$AY$2,0))))</f>
        <v>0.70833333333333337</v>
      </c>
      <c r="IX26" s="167">
        <f>IF(COUNTIF(Fériés,DATE(YEAR($B$18),MONTH($B$18),IX$1))&gt;0,"",IF(WEEKDAY(DATE(YEAR($B$18),MONTH($B$18),IX$1),2)&gt;5,"",INDEX('Semaine type'!$AF$4:$AY$49,MATCH(Novembre!$B26,'Semaine type'!$A$4:$A$49,0),MATCH(IX$2,'Semaine type'!$AF$2:$AY$2,0))))</f>
        <v>0.36458333333333331</v>
      </c>
      <c r="IY26" s="167">
        <f>IF(COUNTIF(Fériés,DATE(YEAR($B$18),MONTH($B$18),IY$1))&gt;0,"",IF(WEEKDAY(DATE(YEAR($B$18),MONTH($B$18),IY$1),2)&gt;5,"",INDEX('Semaine type'!$AF$4:$AY$49,MATCH(Novembre!$B26,'Semaine type'!$A$4:$A$49,0),MATCH(IY$2,'Semaine type'!$AF$2:$AY$2,0))))</f>
        <v>0.52430555555555558</v>
      </c>
      <c r="IZ26" s="167">
        <f>IF(COUNTIF(Fériés,DATE(YEAR($B$18),MONTH($B$18),IZ$1))&gt;0,"",IF(WEEKDAY(DATE(YEAR($B$18),MONTH($B$18),IZ$1),2)&gt;5,"",INDEX('Semaine type'!$AF$4:$AY$49,MATCH(Novembre!$B26,'Semaine type'!$A$4:$A$49,0),MATCH(IZ$2,'Semaine type'!$AF$2:$AY$2,0))))</f>
        <v>0.5625</v>
      </c>
      <c r="JA26" s="167">
        <f>IF(COUNTIF(Fériés,DATE(YEAR($B$18),MONTH($B$18),JA$1))&gt;0,"",IF(WEEKDAY(DATE(YEAR($B$18),MONTH($B$18),JA$1),2)&gt;5,"",INDEX('Semaine type'!$AF$4:$AY$49,MATCH(Novembre!$B26,'Semaine type'!$A$4:$A$49,0),MATCH(JA$2,'Semaine type'!$AF$2:$AY$2,0))))</f>
        <v>0.70138888888888884</v>
      </c>
      <c r="JB26" s="167">
        <f>IF(COUNTIF(Fériés,DATE(YEAR($B$18),MONTH($B$18),JB$1))&gt;0,"",IF(WEEKDAY(DATE(YEAR($B$18),MONTH($B$18),JB$1),2)&gt;5,"",INDEX('Semaine type'!$AF$4:$AY$49,MATCH(Novembre!$B26,'Semaine type'!$A$4:$A$49,0),MATCH(JB$2,'Semaine type'!$AF$2:$AY$2,0))))</f>
        <v>0.36458333333333331</v>
      </c>
      <c r="JC26" s="167">
        <f>IF(COUNTIF(Fériés,DATE(YEAR($B$18),MONTH($B$18),JC$1))&gt;0,"",IF(WEEKDAY(DATE(YEAR($B$18),MONTH($B$18),JC$1),2)&gt;5,"",INDEX('Semaine type'!$AF$4:$AY$49,MATCH(Novembre!$B26,'Semaine type'!$A$4:$A$49,0),MATCH(JC$2,'Semaine type'!$AF$2:$AY$2,0))))</f>
        <v>0.52430555555555558</v>
      </c>
      <c r="JD26" s="167">
        <f>IF(COUNTIF(Fériés,DATE(YEAR($B$18),MONTH($B$18),JD$1))&gt;0,"",IF(WEEKDAY(DATE(YEAR($B$18),MONTH($B$18),JD$1),2)&gt;5,"",INDEX('Semaine type'!$AF$4:$AY$49,MATCH(Novembre!$B26,'Semaine type'!$A$4:$A$49,0),MATCH(JD$2,'Semaine type'!$AF$2:$AY$2,0))))</f>
        <v>0</v>
      </c>
      <c r="JE26" s="167">
        <f>IF(COUNTIF(Fériés,DATE(YEAR($B$18),MONTH($B$18),JE$1))&gt;0,"",IF(WEEKDAY(DATE(YEAR($B$18),MONTH($B$18),JE$1),2)&gt;5,"",INDEX('Semaine type'!$AF$4:$AY$49,MATCH(Novembre!$B26,'Semaine type'!$A$4:$A$49,0),MATCH(JE$2,'Semaine type'!$AF$2:$AY$2,0))))</f>
        <v>0</v>
      </c>
      <c r="JF26" s="167" t="str">
        <f>IF(COUNTIF(Fériés,DATE(YEAR($B$18),MONTH($B$18),JF$1))&gt;0,"",IF(WEEKDAY(DATE(YEAR($B$18),MONTH($B$18),JF$1),2)&gt;5,"",INDEX('Semaine type'!$AF$4:$AY$49,MATCH(Novembre!$B26,'Semaine type'!$A$4:$A$49,0),MATCH(JF$2,'Semaine type'!$AF$2:$AY$2,0))))</f>
        <v/>
      </c>
      <c r="JG26" s="167" t="str">
        <f>IF(COUNTIF(Fériés,DATE(YEAR($B$18),MONTH($B$18),JG$1))&gt;0,"",IF(WEEKDAY(DATE(YEAR($B$18),MONTH($B$18),JG$1),2)&gt;5,"",INDEX('Semaine type'!$AF$4:$AY$49,MATCH(Novembre!$B26,'Semaine type'!$A$4:$A$49,0),MATCH(JG$2,'Semaine type'!$AF$2:$AY$2,0))))</f>
        <v/>
      </c>
      <c r="JH26" s="167" t="str">
        <f>IF(COUNTIF(Fériés,DATE(YEAR($B$18),MONTH($B$18),JH$1))&gt;0,"",IF(WEEKDAY(DATE(YEAR($B$18),MONTH($B$18),JH$1),2)&gt;5,"",INDEX('Semaine type'!$AF$4:$AY$49,MATCH(Novembre!$B26,'Semaine type'!$A$4:$A$49,0),MATCH(JH$2,'Semaine type'!$AF$2:$AY$2,0))))</f>
        <v/>
      </c>
      <c r="JI26" s="167" t="str">
        <f>IF(COUNTIF(Fériés,DATE(YEAR($B$18),MONTH($B$18),JI$1))&gt;0,"",IF(WEEKDAY(DATE(YEAR($B$18),MONTH($B$18),JI$1),2)&gt;5,"",INDEX('Semaine type'!$AF$4:$AY$49,MATCH(Novembre!$B26,'Semaine type'!$A$4:$A$49,0),MATCH(JI$2,'Semaine type'!$AF$2:$AY$2,0))))</f>
        <v/>
      </c>
      <c r="JJ26" s="167" t="str">
        <f>IF(COUNTIF(Fériés,DATE(YEAR($B$18),MONTH($B$18),JJ$1))&gt;0,"",IF(WEEKDAY(DATE(YEAR($B$18),MONTH($B$18),JJ$1),2)&gt;5,"",INDEX('Semaine type'!$AF$4:$AY$49,MATCH(Novembre!$B26,'Semaine type'!$A$4:$A$49,0),MATCH(JJ$2,'Semaine type'!$AF$2:$AY$2,0))))</f>
        <v/>
      </c>
      <c r="JK26" s="167" t="str">
        <f>IF(COUNTIF(Fériés,DATE(YEAR($B$18),MONTH($B$18),JK$1))&gt;0,"",IF(WEEKDAY(DATE(YEAR($B$18),MONTH($B$18),JK$1),2)&gt;5,"",INDEX('Semaine type'!$AF$4:$AY$49,MATCH(Novembre!$B26,'Semaine type'!$A$4:$A$49,0),MATCH(JK$2,'Semaine type'!$AF$2:$AY$2,0))))</f>
        <v/>
      </c>
      <c r="JL26" s="167" t="str">
        <f>IF(COUNTIF(Fériés,DATE(YEAR($B$18),MONTH($B$18),JL$1))&gt;0,"",IF(WEEKDAY(DATE(YEAR($B$18),MONTH($B$18),JL$1),2)&gt;5,"",INDEX('Semaine type'!$AF$4:$AY$49,MATCH(Novembre!$B26,'Semaine type'!$A$4:$A$49,0),MATCH(JL$2,'Semaine type'!$AF$2:$AY$2,0))))</f>
        <v/>
      </c>
      <c r="JM26" s="167" t="str">
        <f>IF(COUNTIF(Fériés,DATE(YEAR($B$18),MONTH($B$18),JM$1))&gt;0,"",IF(WEEKDAY(DATE(YEAR($B$18),MONTH($B$18),JM$1),2)&gt;5,"",INDEX('Semaine type'!$AF$4:$AY$49,MATCH(Novembre!$B26,'Semaine type'!$A$4:$A$49,0),MATCH(JM$2,'Semaine type'!$AF$2:$AY$2,0))))</f>
        <v/>
      </c>
      <c r="JN26" s="167">
        <f>IF(COUNTIF(Fériés,DATE(YEAR($B$18),MONTH($B$18),JN$1))&gt;0,"",IF(WEEKDAY(DATE(YEAR($B$18),MONTH($B$18),JN$1),2)&gt;5,"",INDEX('Semaine type'!$AF$4:$AY$49,MATCH(Novembre!$B26,'Semaine type'!$A$4:$A$49,0),MATCH(JN$2,'Semaine type'!$AF$2:$AY$2,0))))</f>
        <v>0.36458333333333331</v>
      </c>
      <c r="JO26" s="167">
        <f>IF(COUNTIF(Fériés,DATE(YEAR($B$18),MONTH($B$18),JO$1))&gt;0,"",IF(WEEKDAY(DATE(YEAR($B$18),MONTH($B$18),JO$1),2)&gt;5,"",INDEX('Semaine type'!$AF$4:$AY$49,MATCH(Novembre!$B26,'Semaine type'!$A$4:$A$49,0),MATCH(JO$2,'Semaine type'!$AF$2:$AY$2,0))))</f>
        <v>0.52430555555555558</v>
      </c>
      <c r="JP26" s="167">
        <f>IF(COUNTIF(Fériés,DATE(YEAR($B$18),MONTH($B$18),JP$1))&gt;0,"",IF(WEEKDAY(DATE(YEAR($B$18),MONTH($B$18),JP$1),2)&gt;5,"",INDEX('Semaine type'!$AF$4:$AY$49,MATCH(Novembre!$B26,'Semaine type'!$A$4:$A$49,0),MATCH(JP$2,'Semaine type'!$AF$2:$AY$2,0))))</f>
        <v>0.5625</v>
      </c>
      <c r="JQ26" s="167">
        <f>IF(COUNTIF(Fériés,DATE(YEAR($B$18),MONTH($B$18),JQ$1))&gt;0,"",IF(WEEKDAY(DATE(YEAR($B$18),MONTH($B$18),JQ$1),2)&gt;5,"",INDEX('Semaine type'!$AF$4:$AY$49,MATCH(Novembre!$B26,'Semaine type'!$A$4:$A$49,0),MATCH(JQ$2,'Semaine type'!$AF$2:$AY$2,0))))</f>
        <v>0.70833333333333337</v>
      </c>
      <c r="JR26" s="167">
        <f>IF(COUNTIF(Fériés,DATE(YEAR($B$18),MONTH($B$18),JR$1))&gt;0,"",IF(WEEKDAY(DATE(YEAR($B$18),MONTH($B$18),JR$1),2)&gt;5,"",INDEX('Semaine type'!$AF$4:$AY$49,MATCH(Novembre!$B26,'Semaine type'!$A$4:$A$49,0),MATCH(JR$2,'Semaine type'!$AF$2:$AY$2,0))))</f>
        <v>0.36458333333333331</v>
      </c>
      <c r="JS26" s="167">
        <f>IF(COUNTIF(Fériés,DATE(YEAR($B$18),MONTH($B$18),JS$1))&gt;0,"",IF(WEEKDAY(DATE(YEAR($B$18),MONTH($B$18),JS$1),2)&gt;5,"",INDEX('Semaine type'!$AF$4:$AY$49,MATCH(Novembre!$B26,'Semaine type'!$A$4:$A$49,0),MATCH(JS$2,'Semaine type'!$AF$2:$AY$2,0))))</f>
        <v>0.52430555555555558</v>
      </c>
      <c r="JT26" s="167">
        <f>IF(COUNTIF(Fériés,DATE(YEAR($B$18),MONTH($B$18),JT$1))&gt;0,"",IF(WEEKDAY(DATE(YEAR($B$18),MONTH($B$18),JT$1),2)&gt;5,"",INDEX('Semaine type'!$AF$4:$AY$49,MATCH(Novembre!$B26,'Semaine type'!$A$4:$A$49,0),MATCH(JT$2,'Semaine type'!$AF$2:$AY$2,0))))</f>
        <v>0.5625</v>
      </c>
      <c r="JU26" s="167">
        <f>IF(COUNTIF(Fériés,DATE(YEAR($B$18),MONTH($B$18),JU$1))&gt;0,"",IF(WEEKDAY(DATE(YEAR($B$18),MONTH($B$18),JU$1),2)&gt;5,"",INDEX('Semaine type'!$AF$4:$AY$49,MATCH(Novembre!$B26,'Semaine type'!$A$4:$A$49,0),MATCH(JU$2,'Semaine type'!$AF$2:$AY$2,0))))</f>
        <v>0.70833333333333337</v>
      </c>
      <c r="JV26" s="167">
        <f>IF(COUNTIF(Fériés,DATE(YEAR($B$18),MONTH($B$18),JV$1))&gt;0,"",IF(WEEKDAY(DATE(YEAR($B$18),MONTH($B$18),JV$1),2)&gt;5,"",INDEX('Semaine type'!$AF$4:$AY$49,MATCH(Novembre!$B26,'Semaine type'!$A$4:$A$49,0),MATCH(JV$2,'Semaine type'!$AF$2:$AY$2,0))))</f>
        <v>0.36458333333333331</v>
      </c>
      <c r="JW26" s="167">
        <f>IF(COUNTIF(Fériés,DATE(YEAR($B$18),MONTH($B$18),JW$1))&gt;0,"",IF(WEEKDAY(DATE(YEAR($B$18),MONTH($B$18),JW$1),2)&gt;5,"",INDEX('Semaine type'!$AF$4:$AY$49,MATCH(Novembre!$B26,'Semaine type'!$A$4:$A$49,0),MATCH(JW$2,'Semaine type'!$AF$2:$AY$2,0))))</f>
        <v>0.52430555555555558</v>
      </c>
      <c r="JX26" s="167">
        <f>IF(COUNTIF(Fériés,DATE(YEAR($B$18),MONTH($B$18),JX$1))&gt;0,"",IF(WEEKDAY(DATE(YEAR($B$18),MONTH($B$18),JX$1),2)&gt;5,"",INDEX('Semaine type'!$AF$4:$AY$49,MATCH(Novembre!$B26,'Semaine type'!$A$4:$A$49,0),MATCH(JX$2,'Semaine type'!$AF$2:$AY$2,0))))</f>
        <v>0.5625</v>
      </c>
      <c r="JY26" s="167">
        <f>IF(COUNTIF(Fériés,DATE(YEAR($B$18),MONTH($B$18),JY$1))&gt;0,"",IF(WEEKDAY(DATE(YEAR($B$18),MONTH($B$18),JY$1),2)&gt;5,"",INDEX('Semaine type'!$AF$4:$AY$49,MATCH(Novembre!$B26,'Semaine type'!$A$4:$A$49,0),MATCH(JY$2,'Semaine type'!$AF$2:$AY$2,0))))</f>
        <v>0.70833333333333337</v>
      </c>
      <c r="JZ26" s="167">
        <f>IF(COUNTIF(Fériés,DATE(YEAR($B$18),MONTH($B$18),JZ$1))&gt;0,"",IF(WEEKDAY(DATE(YEAR($B$18),MONTH($B$18),JZ$1),2)&gt;5,"",INDEX('Semaine type'!$AF$4:$AY$49,MATCH(Novembre!$B26,'Semaine type'!$A$4:$A$49,0),MATCH(JZ$2,'Semaine type'!$AF$2:$AY$2,0))))</f>
        <v>0.36458333333333331</v>
      </c>
      <c r="KA26" s="167">
        <f>IF(COUNTIF(Fériés,DATE(YEAR($B$18),MONTH($B$18),KA$1))&gt;0,"",IF(WEEKDAY(DATE(YEAR($B$18),MONTH($B$18),KA$1),2)&gt;5,"",INDEX('Semaine type'!$AF$4:$AY$49,MATCH(Novembre!$B26,'Semaine type'!$A$4:$A$49,0),MATCH(KA$2,'Semaine type'!$AF$2:$AY$2,0))))</f>
        <v>0.52430555555555558</v>
      </c>
      <c r="KB26" s="167">
        <f>IF(COUNTIF(Fériés,DATE(YEAR($B$18),MONTH($B$18),KB$1))&gt;0,"",IF(WEEKDAY(DATE(YEAR($B$18),MONTH($B$18),KB$1),2)&gt;5,"",INDEX('Semaine type'!$AF$4:$AY$49,MATCH(Novembre!$B26,'Semaine type'!$A$4:$A$49,0),MATCH(KB$2,'Semaine type'!$AF$2:$AY$2,0))))</f>
        <v>0.5625</v>
      </c>
      <c r="KC26" s="167">
        <f>IF(COUNTIF(Fériés,DATE(YEAR($B$18),MONTH($B$18),KC$1))&gt;0,"",IF(WEEKDAY(DATE(YEAR($B$18),MONTH($B$18),KC$1),2)&gt;5,"",INDEX('Semaine type'!$AF$4:$AY$49,MATCH(Novembre!$B26,'Semaine type'!$A$4:$A$49,0),MATCH(KC$2,'Semaine type'!$AF$2:$AY$2,0))))</f>
        <v>0.70138888888888884</v>
      </c>
      <c r="KD26" s="167">
        <f>IF(COUNTIF(Fériés,DATE(YEAR($B$18),MONTH($B$18),KD$1))&gt;0,"",IF(WEEKDAY(DATE(YEAR($B$18),MONTH($B$18),KD$1),2)&gt;5,"",INDEX('Semaine type'!$AF$4:$AY$49,MATCH(Novembre!$B26,'Semaine type'!$A$4:$A$49,0),MATCH(KD$2,'Semaine type'!$AF$2:$AY$2,0))))</f>
        <v>0.36458333333333331</v>
      </c>
      <c r="KE26" s="167">
        <f>IF(COUNTIF(Fériés,DATE(YEAR($B$18),MONTH($B$18),KE$1))&gt;0,"",IF(WEEKDAY(DATE(YEAR($B$18),MONTH($B$18),KE$1),2)&gt;5,"",INDEX('Semaine type'!$AF$4:$AY$49,MATCH(Novembre!$B26,'Semaine type'!$A$4:$A$49,0),MATCH(KE$2,'Semaine type'!$AF$2:$AY$2,0))))</f>
        <v>0.52430555555555558</v>
      </c>
      <c r="KF26" s="167">
        <f>IF(COUNTIF(Fériés,DATE(YEAR($B$18),MONTH($B$18),KF$1))&gt;0,"",IF(WEEKDAY(DATE(YEAR($B$18),MONTH($B$18),KF$1),2)&gt;5,"",INDEX('Semaine type'!$AF$4:$AY$49,MATCH(Novembre!$B26,'Semaine type'!$A$4:$A$49,0),MATCH(KF$2,'Semaine type'!$AF$2:$AY$2,0))))</f>
        <v>0</v>
      </c>
      <c r="KG26" s="167">
        <f>IF(COUNTIF(Fériés,DATE(YEAR($B$18),MONTH($B$18),KG$1))&gt;0,"",IF(WEEKDAY(DATE(YEAR($B$18),MONTH($B$18),KG$1),2)&gt;5,"",INDEX('Semaine type'!$AF$4:$AY$49,MATCH(Novembre!$B26,'Semaine type'!$A$4:$A$49,0),MATCH(KG$2,'Semaine type'!$AF$2:$AY$2,0))))</f>
        <v>0</v>
      </c>
      <c r="KH26" s="167" t="str">
        <f>IF(COUNTIF(Fériés,DATE(YEAR($B$18),MONTH($B$18),KH$1))&gt;0,"",IF(WEEKDAY(DATE(YEAR($B$18),MONTH($B$18),KH$1),2)&gt;5,"",INDEX('Semaine type'!$AF$4:$AY$49,MATCH(Novembre!$B26,'Semaine type'!$A$4:$A$49,0),MATCH(KH$2,'Semaine type'!$AF$2:$AY$2,0))))</f>
        <v/>
      </c>
      <c r="KI26" s="167" t="str">
        <f>IF(COUNTIF(Fériés,DATE(YEAR($B$18),MONTH($B$18),KI$1))&gt;0,"",IF(WEEKDAY(DATE(YEAR($B$18),MONTH($B$18),KI$1),2)&gt;5,"",INDEX('Semaine type'!$AF$4:$AY$49,MATCH(Novembre!$B26,'Semaine type'!$A$4:$A$49,0),MATCH(KI$2,'Semaine type'!$AF$2:$AY$2,0))))</f>
        <v/>
      </c>
      <c r="KJ26" s="167" t="str">
        <f>IF(COUNTIF(Fériés,DATE(YEAR($B$18),MONTH($B$18),KJ$1))&gt;0,"",IF(WEEKDAY(DATE(YEAR($B$18),MONTH($B$18),KJ$1),2)&gt;5,"",INDEX('Semaine type'!$AF$4:$AY$49,MATCH(Novembre!$B26,'Semaine type'!$A$4:$A$49,0),MATCH(KJ$2,'Semaine type'!$AF$2:$AY$2,0))))</f>
        <v/>
      </c>
      <c r="KK26" s="167" t="str">
        <f>IF(COUNTIF(Fériés,DATE(YEAR($B$18),MONTH($B$18),KK$1))&gt;0,"",IF(WEEKDAY(DATE(YEAR($B$18),MONTH($B$18),KK$1),2)&gt;5,"",INDEX('Semaine type'!$AF$4:$AY$49,MATCH(Novembre!$B26,'Semaine type'!$A$4:$A$49,0),MATCH(KK$2,'Semaine type'!$AF$2:$AY$2,0))))</f>
        <v/>
      </c>
      <c r="KL26" s="167" t="str">
        <f>IF(COUNTIF(Fériés,DATE(YEAR($B$18),MONTH($B$18),KL$1))&gt;0,"",IF(WEEKDAY(DATE(YEAR($B$18),MONTH($B$18),KL$1),2)&gt;5,"",INDEX('Semaine type'!$AF$4:$AY$49,MATCH(Novembre!$B26,'Semaine type'!$A$4:$A$49,0),MATCH(KL$2,'Semaine type'!$AF$2:$AY$2,0))))</f>
        <v/>
      </c>
      <c r="KM26" s="167" t="str">
        <f>IF(COUNTIF(Fériés,DATE(YEAR($B$18),MONTH($B$18),KM$1))&gt;0,"",IF(WEEKDAY(DATE(YEAR($B$18),MONTH($B$18),KM$1),2)&gt;5,"",INDEX('Semaine type'!$AF$4:$AY$49,MATCH(Novembre!$B26,'Semaine type'!$A$4:$A$49,0),MATCH(KM$2,'Semaine type'!$AF$2:$AY$2,0))))</f>
        <v/>
      </c>
      <c r="KN26" s="167" t="str">
        <f>IF(COUNTIF(Fériés,DATE(YEAR($B$18),MONTH($B$18),KN$1))&gt;0,"",IF(WEEKDAY(DATE(YEAR($B$18),MONTH($B$18),KN$1),2)&gt;5,"",INDEX('Semaine type'!$AF$4:$AY$49,MATCH(Novembre!$B26,'Semaine type'!$A$4:$A$49,0),MATCH(KN$2,'Semaine type'!$AF$2:$AY$2,0))))</f>
        <v/>
      </c>
      <c r="KO26" s="167" t="str">
        <f>IF(COUNTIF(Fériés,DATE(YEAR($B$18),MONTH($B$18),KO$1))&gt;0,"",IF(WEEKDAY(DATE(YEAR($B$18),MONTH($B$18),KO$1),2)&gt;5,"",INDEX('Semaine type'!$AF$4:$AY$49,MATCH(Novembre!$B26,'Semaine type'!$A$4:$A$49,0),MATCH(KO$2,'Semaine type'!$AF$2:$AY$2,0))))</f>
        <v/>
      </c>
      <c r="KP26" s="167">
        <f>IF(COUNTIF(Fériés,DATE(YEAR($B$18),MONTH($B$18),KP$1))&gt;0,"",IF(WEEKDAY(DATE(YEAR($B$18),MONTH($B$18),KP$1),2)&gt;5,"",INDEX('Semaine type'!$AF$4:$AY$49,MATCH(Novembre!$B26,'Semaine type'!$A$4:$A$49,0),MATCH(KP$2,'Semaine type'!$AF$2:$AY$2,0))))</f>
        <v>0.36458333333333331</v>
      </c>
      <c r="KQ26" s="167">
        <f>IF(COUNTIF(Fériés,DATE(YEAR($B$18),MONTH($B$18),KQ$1))&gt;0,"",IF(WEEKDAY(DATE(YEAR($B$18),MONTH($B$18),KQ$1),2)&gt;5,"",INDEX('Semaine type'!$AF$4:$AY$49,MATCH(Novembre!$B26,'Semaine type'!$A$4:$A$49,0),MATCH(KQ$2,'Semaine type'!$AF$2:$AY$2,0))))</f>
        <v>0.52430555555555558</v>
      </c>
      <c r="KR26" s="167">
        <f>IF(COUNTIF(Fériés,DATE(YEAR($B$18),MONTH($B$18),KR$1))&gt;0,"",IF(WEEKDAY(DATE(YEAR($B$18),MONTH($B$18),KR$1),2)&gt;5,"",INDEX('Semaine type'!$AF$4:$AY$49,MATCH(Novembre!$B26,'Semaine type'!$A$4:$A$49,0),MATCH(KR$2,'Semaine type'!$AF$2:$AY$2,0))))</f>
        <v>0.5625</v>
      </c>
      <c r="KS26" s="167">
        <f>IF(COUNTIF(Fériés,DATE(YEAR($B$18),MONTH($B$18),KS$1))&gt;0,"",IF(WEEKDAY(DATE(YEAR($B$18),MONTH($B$18),KS$1),2)&gt;5,"",INDEX('Semaine type'!$AF$4:$AY$49,MATCH(Novembre!$B26,'Semaine type'!$A$4:$A$49,0),MATCH(KS$2,'Semaine type'!$AF$2:$AY$2,0))))</f>
        <v>0.70833333333333337</v>
      </c>
    </row>
    <row r="27" spans="1:305" ht="12" customHeight="1" x14ac:dyDescent="0.2">
      <c r="A27" s="183"/>
      <c r="B27" s="52" t="s">
        <v>143</v>
      </c>
      <c r="C27" s="53" t="str">
        <f>'Semaine type'!L12</f>
        <v xml:space="preserve">EL </v>
      </c>
      <c r="D27" s="60"/>
      <c r="E27" s="60"/>
      <c r="F27" s="60"/>
      <c r="G27" s="60"/>
      <c r="H27" s="60" t="s">
        <v>64</v>
      </c>
      <c r="I27" s="60" t="s">
        <v>64</v>
      </c>
      <c r="J27" s="60" t="s">
        <v>64</v>
      </c>
      <c r="K27" s="60" t="s">
        <v>64</v>
      </c>
      <c r="L27" s="60" t="s">
        <v>64</v>
      </c>
      <c r="M27" s="60" t="s">
        <v>64</v>
      </c>
      <c r="N27" s="60" t="s">
        <v>63</v>
      </c>
      <c r="O27" s="60" t="s">
        <v>63</v>
      </c>
      <c r="P27" s="60" t="s">
        <v>63</v>
      </c>
      <c r="Q27" s="60" t="s">
        <v>63</v>
      </c>
      <c r="R27" s="60" t="s">
        <v>17</v>
      </c>
      <c r="S27" s="60" t="s">
        <v>17</v>
      </c>
      <c r="T27" s="60" t="s">
        <v>17</v>
      </c>
      <c r="U27" s="60" t="s">
        <v>17</v>
      </c>
      <c r="V27" s="161" t="s">
        <v>17</v>
      </c>
      <c r="W27" s="161" t="s">
        <v>17</v>
      </c>
      <c r="X27" s="60" t="s">
        <v>17</v>
      </c>
      <c r="Y27" s="60" t="s">
        <v>17</v>
      </c>
      <c r="Z27" s="60" t="s">
        <v>17</v>
      </c>
      <c r="AA27" s="60" t="s">
        <v>17</v>
      </c>
      <c r="AB27" s="60" t="s">
        <v>17</v>
      </c>
      <c r="AC27" s="60" t="s">
        <v>17</v>
      </c>
      <c r="AD27" s="60" t="s">
        <v>17</v>
      </c>
      <c r="AE27" s="60" t="s">
        <v>17</v>
      </c>
      <c r="AF27" s="60" t="s">
        <v>17</v>
      </c>
      <c r="AG27" s="60" t="s">
        <v>17</v>
      </c>
      <c r="AH27" s="60" t="s">
        <v>17</v>
      </c>
      <c r="AI27" s="60" t="s">
        <v>17</v>
      </c>
      <c r="AJ27" s="60" t="s">
        <v>17</v>
      </c>
      <c r="AK27" s="60" t="s">
        <v>17</v>
      </c>
      <c r="AL27" s="61" t="s">
        <v>34</v>
      </c>
      <c r="AM27" s="61" t="s">
        <v>35</v>
      </c>
      <c r="AN27" s="61" t="s">
        <v>34</v>
      </c>
      <c r="AO27" s="61" t="s">
        <v>35</v>
      </c>
      <c r="AP27" s="61" t="s">
        <v>34</v>
      </c>
      <c r="AQ27" s="61" t="s">
        <v>35</v>
      </c>
      <c r="AR27" s="61" t="s">
        <v>34</v>
      </c>
      <c r="AS27" s="61"/>
      <c r="AT27" s="61"/>
      <c r="AU27" s="61"/>
      <c r="AV27" s="61"/>
      <c r="AW27" s="61"/>
      <c r="AX27" s="61" t="s">
        <v>34</v>
      </c>
      <c r="AY27" s="61" t="s">
        <v>35</v>
      </c>
      <c r="AZ27" s="61" t="s">
        <v>34</v>
      </c>
      <c r="BA27" s="61" t="s">
        <v>35</v>
      </c>
      <c r="BB27" s="61" t="s">
        <v>34</v>
      </c>
      <c r="BC27" s="61" t="s">
        <v>35</v>
      </c>
      <c r="BD27" s="61" t="s">
        <v>34</v>
      </c>
      <c r="BE27" s="61" t="s">
        <v>35</v>
      </c>
      <c r="BF27" s="61" t="s">
        <v>34</v>
      </c>
      <c r="BG27" s="60"/>
      <c r="BH27" s="60"/>
      <c r="BI27" s="60"/>
      <c r="BJ27" s="60"/>
      <c r="BK27" s="60"/>
      <c r="BL27" s="56" cm="1">
        <f t="array" ref="BL27">SUMPRODUCT(--(RIGHT(D27:BK27,1)="."))</f>
        <v>9</v>
      </c>
      <c r="BM27" s="57"/>
      <c r="BN27" s="62"/>
      <c r="BO27" s="62"/>
      <c r="BP27" s="62"/>
      <c r="BQ27" s="82">
        <f t="shared" si="69"/>
        <v>0</v>
      </c>
      <c r="BR27" s="82">
        <f t="shared" si="69"/>
        <v>2</v>
      </c>
      <c r="BS27" s="82">
        <f t="shared" si="69"/>
        <v>3</v>
      </c>
      <c r="BT27" s="82">
        <f t="shared" si="69"/>
        <v>0</v>
      </c>
      <c r="BU27" s="82">
        <f t="shared" si="69"/>
        <v>0</v>
      </c>
      <c r="BV27" s="82">
        <f t="shared" si="69"/>
        <v>0</v>
      </c>
      <c r="BW27" s="82">
        <f t="shared" si="69"/>
        <v>10</v>
      </c>
      <c r="BX27" s="82">
        <f t="shared" si="69"/>
        <v>0</v>
      </c>
      <c r="BY27" s="82">
        <f t="shared" si="69"/>
        <v>0</v>
      </c>
      <c r="BZ27" s="82">
        <f t="shared" si="69"/>
        <v>0</v>
      </c>
      <c r="CA27" s="82">
        <f t="shared" si="69"/>
        <v>0</v>
      </c>
      <c r="CB27" s="92">
        <f t="shared" si="70"/>
        <v>46</v>
      </c>
      <c r="CC27" s="47">
        <f t="shared" ca="1" si="71"/>
        <v>1.3529411764705883</v>
      </c>
      <c r="DA27" s="169">
        <f t="shared" si="72"/>
        <v>5.3541666666666679</v>
      </c>
      <c r="DB27" s="176">
        <f>IFERROR(IF(COUNTIF(absences,D27)&gt;0,"",IF(D27="PERM",Parametres!$N$25,GA27-FZ27)),)</f>
        <v>0</v>
      </c>
      <c r="DC27" s="176" t="str">
        <f t="shared" si="73"/>
        <v/>
      </c>
      <c r="DD27" s="176" t="str">
        <f t="shared" si="74"/>
        <v/>
      </c>
      <c r="DE27" s="176" t="str">
        <f t="shared" si="75"/>
        <v/>
      </c>
      <c r="DF27" s="176">
        <f t="shared" si="76"/>
        <v>0.15972222222222227</v>
      </c>
      <c r="DG27" s="176" t="str">
        <f>IFERROR(IF(COUNTIF(absences,I27)&gt;0,"",IF(COUNTIF($D27:$BK27,"PERM")&gt;0,COUNTIF($D27:$BK27,"PERM")*Parametres!$N$25,GF27-GE27)),)</f>
        <v/>
      </c>
      <c r="DH27" s="176">
        <f t="shared" si="77"/>
        <v>0.15972222222222227</v>
      </c>
      <c r="DI27" s="176">
        <f t="shared" si="78"/>
        <v>0.14583333333333337</v>
      </c>
      <c r="DJ27" s="176">
        <f t="shared" si="79"/>
        <v>0.15972222222222227</v>
      </c>
      <c r="DK27" s="176">
        <f t="shared" si="80"/>
        <v>0.14583333333333337</v>
      </c>
      <c r="DL27" s="176">
        <f t="shared" si="81"/>
        <v>0.15972222222222227</v>
      </c>
      <c r="DM27" s="176">
        <f t="shared" si="82"/>
        <v>0.13888888888888884</v>
      </c>
      <c r="DN27" s="176">
        <f t="shared" si="83"/>
        <v>0.15972222222222227</v>
      </c>
      <c r="DO27" s="176">
        <f t="shared" si="84"/>
        <v>0</v>
      </c>
      <c r="DP27" s="176" t="str">
        <f t="shared" si="85"/>
        <v/>
      </c>
      <c r="DQ27" s="176" t="str">
        <f t="shared" si="86"/>
        <v/>
      </c>
      <c r="DR27" s="176" t="str">
        <f t="shared" si="87"/>
        <v/>
      </c>
      <c r="DS27" s="176" t="str">
        <f t="shared" si="88"/>
        <v/>
      </c>
      <c r="DT27" s="176">
        <f t="shared" si="89"/>
        <v>0.15972222222222227</v>
      </c>
      <c r="DU27" s="176">
        <f t="shared" si="90"/>
        <v>0.14583333333333337</v>
      </c>
      <c r="DV27" s="176" t="str">
        <f t="shared" si="91"/>
        <v/>
      </c>
      <c r="DW27" s="176" t="str">
        <f t="shared" si="92"/>
        <v/>
      </c>
      <c r="DX27" s="176">
        <f t="shared" si="93"/>
        <v>0.15972222222222227</v>
      </c>
      <c r="DY27" s="176">
        <f t="shared" si="94"/>
        <v>0.14583333333333337</v>
      </c>
      <c r="DZ27" s="176">
        <f t="shared" si="95"/>
        <v>0.15972222222222227</v>
      </c>
      <c r="EA27" s="176">
        <f t="shared" si="96"/>
        <v>0.13888888888888884</v>
      </c>
      <c r="EB27" s="176">
        <f t="shared" si="97"/>
        <v>0.15972222222222227</v>
      </c>
      <c r="EC27" s="176">
        <f t="shared" si="98"/>
        <v>0</v>
      </c>
      <c r="ED27" s="176" t="str">
        <f t="shared" si="99"/>
        <v/>
      </c>
      <c r="EE27" s="176" t="str">
        <f t="shared" si="100"/>
        <v/>
      </c>
      <c r="EF27" s="176" t="str">
        <f t="shared" si="101"/>
        <v/>
      </c>
      <c r="EG27" s="176" t="str">
        <f t="shared" si="102"/>
        <v/>
      </c>
      <c r="EH27" s="176">
        <f t="shared" si="103"/>
        <v>0.15972222222222227</v>
      </c>
      <c r="EI27" s="176">
        <f t="shared" si="104"/>
        <v>0.14583333333333337</v>
      </c>
      <c r="EJ27" s="176">
        <f t="shared" si="105"/>
        <v>0.15972222222222227</v>
      </c>
      <c r="EK27" s="176">
        <f t="shared" si="106"/>
        <v>0.14583333333333337</v>
      </c>
      <c r="EL27" s="176">
        <f t="shared" si="107"/>
        <v>0.15972222222222227</v>
      </c>
      <c r="EM27" s="176">
        <f t="shared" si="108"/>
        <v>0.14583333333333337</v>
      </c>
      <c r="EN27" s="176">
        <f t="shared" si="109"/>
        <v>0.15972222222222227</v>
      </c>
      <c r="EO27" s="176">
        <f t="shared" si="110"/>
        <v>0.13888888888888884</v>
      </c>
      <c r="EP27" s="176">
        <f t="shared" si="111"/>
        <v>0.15972222222222227</v>
      </c>
      <c r="EQ27" s="176">
        <f t="shared" si="112"/>
        <v>0</v>
      </c>
      <c r="ER27" s="176" t="str">
        <f t="shared" si="113"/>
        <v/>
      </c>
      <c r="ES27" s="176" t="str">
        <f t="shared" si="114"/>
        <v/>
      </c>
      <c r="ET27" s="176" t="str">
        <f t="shared" si="115"/>
        <v/>
      </c>
      <c r="EU27" s="176">
        <f>IFERROR(IF(COUNTIF(absences,AW27)&gt;0,"",IF(COUNTIF($D27:$BK27,"PERM")&gt;0,COUNTIF($D27:$BK27,"PERM")*Parametres!$N$25,IW27-IV27)),)</f>
        <v>0.14583333333333337</v>
      </c>
      <c r="EV27" s="176">
        <f t="shared" si="116"/>
        <v>0.15972222222222227</v>
      </c>
      <c r="EW27" s="176">
        <f t="shared" si="117"/>
        <v>0.14583333333333337</v>
      </c>
      <c r="EX27" s="176">
        <f t="shared" si="118"/>
        <v>0.15972222222222227</v>
      </c>
      <c r="EY27" s="176">
        <f t="shared" si="119"/>
        <v>0.14583333333333337</v>
      </c>
      <c r="EZ27" s="176">
        <f t="shared" si="120"/>
        <v>0.15972222222222227</v>
      </c>
      <c r="FA27" s="176">
        <f t="shared" si="121"/>
        <v>0.14583333333333337</v>
      </c>
      <c r="FB27" s="176">
        <f t="shared" si="122"/>
        <v>0.15972222222222227</v>
      </c>
      <c r="FC27" s="176">
        <f t="shared" si="123"/>
        <v>0.13888888888888884</v>
      </c>
      <c r="FD27" s="176">
        <f t="shared" si="124"/>
        <v>0.15972222222222227</v>
      </c>
      <c r="FE27" s="176">
        <f t="shared" si="125"/>
        <v>0</v>
      </c>
      <c r="FF27" s="176" t="str">
        <f t="shared" si="126"/>
        <v/>
      </c>
      <c r="FG27" s="176" t="str">
        <f t="shared" si="127"/>
        <v/>
      </c>
      <c r="FH27" s="176">
        <f>IFERROR(IF(COUNTIF(absences,BJ27)&gt;0,"",IF(COUNTIF($D27:$BK27,"PERM")&gt;0,COUNTIF($D27:$BK27,"PERM")*Parametres!$N$25,JJ27-JI27)),)</f>
        <v>0</v>
      </c>
      <c r="FI27" s="176" t="str">
        <f t="shared" si="128"/>
        <v/>
      </c>
      <c r="FJ27" s="176">
        <f t="shared" si="129"/>
        <v>0.15972222222222227</v>
      </c>
      <c r="FK27" s="176">
        <f>IFERROR(IF(COUNTIF(absences,BM27)&gt;0,"",IF(COUNTIF($D27:$BK27,"PERM")&gt;0,COUNTIF($D27:$BK27,"PERM")*Parametres!$N$25,JM27-JL27)),)</f>
        <v>0</v>
      </c>
      <c r="FY27" s="184"/>
      <c r="FZ27" s="167" t="str">
        <f>IF(COUNTIF(Fériés,DATE(YEAR($B$18),MONTH($B$18),FZ$1))&gt;0,"",IF(WEEKDAY(DATE(YEAR($B$18),MONTH($B$18),FZ$1),2)&gt;5,"",INDEX('Semaine type'!$AF$4:$AY$49,MATCH(Novembre!$B27,'Semaine type'!$A$4:$A$49,0),MATCH(FZ$2,'Semaine type'!$AF$2:$AY$2,0))))</f>
        <v/>
      </c>
      <c r="GA27" s="167" t="str">
        <f>IF(COUNTIF(Fériés,DATE(YEAR($B$18),MONTH($B$18),GA$1))&gt;0,"",IF(WEEKDAY(DATE(YEAR($B$18),MONTH($B$18),GA$1),2)&gt;5,"",INDEX('Semaine type'!$AF$4:$AY$49,MATCH(Novembre!$B27,'Semaine type'!$A$4:$A$49,0),MATCH(GA$2,'Semaine type'!$AF$2:$AY$2,0))))</f>
        <v/>
      </c>
      <c r="GB27" s="167" t="str">
        <f>IF(COUNTIF(Fériés,DATE(YEAR($B$18),MONTH($B$18),GB$1))&gt;0,"",IF(WEEKDAY(DATE(YEAR($B$18),MONTH($B$18),GB$1),2)&gt;5,"",INDEX('Semaine type'!$AF$4:$AY$49,MATCH(Novembre!$B27,'Semaine type'!$A$4:$A$49,0),MATCH(GB$2,'Semaine type'!$AF$2:$AY$2,0))))</f>
        <v/>
      </c>
      <c r="GC27" s="167" t="str">
        <f>IF(COUNTIF(Fériés,DATE(YEAR($B$18),MONTH($B$18),GC$1))&gt;0,"",IF(WEEKDAY(DATE(YEAR($B$18),MONTH($B$18),GC$1),2)&gt;5,"",INDEX('Semaine type'!$AF$4:$AY$49,MATCH(Novembre!$B27,'Semaine type'!$A$4:$A$49,0),MATCH(GC$2,'Semaine type'!$AF$2:$AY$2,0))))</f>
        <v/>
      </c>
      <c r="GD27" s="167" t="str">
        <f>IF(COUNTIF(Fériés,DATE(YEAR($B$18),MONTH($B$18),GD$1))&gt;0,"",IF(WEEKDAY(DATE(YEAR($B$18),MONTH($B$18),GD$1),2)&gt;5,"",INDEX('Semaine type'!$AF$4:$AY$49,MATCH(Novembre!$B27,'Semaine type'!$A$4:$A$49,0),MATCH(GD$2,'Semaine type'!$AF$2:$AY$2,0))))</f>
        <v/>
      </c>
      <c r="GE27" s="167" t="str">
        <f>IF(COUNTIF(Fériés,DATE(YEAR($B$18),MONTH($B$18),GE$1))&gt;0,"",IF(WEEKDAY(DATE(YEAR($B$18),MONTH($B$18),GE$1),2)&gt;5,"",INDEX('Semaine type'!$AF$4:$AY$49,MATCH(Novembre!$B27,'Semaine type'!$A$4:$A$49,0),MATCH(GE$2,'Semaine type'!$AF$2:$AY$2,0))))</f>
        <v/>
      </c>
      <c r="GF27" s="167" t="str">
        <f>IF(COUNTIF(Fériés,DATE(YEAR($B$18),MONTH($B$18),GF$1))&gt;0,"",IF(WEEKDAY(DATE(YEAR($B$18),MONTH($B$18),GF$1),2)&gt;5,"",INDEX('Semaine type'!$AF$4:$AY$49,MATCH(Novembre!$B27,'Semaine type'!$A$4:$A$49,0),MATCH(GF$2,'Semaine type'!$AF$2:$AY$2,0))))</f>
        <v/>
      </c>
      <c r="GG27" s="167" t="str">
        <f>IF(COUNTIF(Fériés,DATE(YEAR($B$18),MONTH($B$18),GG$1))&gt;0,"",IF(WEEKDAY(DATE(YEAR($B$18),MONTH($B$18),GG$1),2)&gt;5,"",INDEX('Semaine type'!$AF$4:$AY$49,MATCH(Novembre!$B27,'Semaine type'!$A$4:$A$49,0),MATCH(GG$2,'Semaine type'!$AF$2:$AY$2,0))))</f>
        <v/>
      </c>
      <c r="GH27" s="167">
        <f>IF(COUNTIF(Fériés,DATE(YEAR($B$18),MONTH($B$18),GH$1))&gt;0,"",IF(WEEKDAY(DATE(YEAR($B$18),MONTH($B$18),GH$1),2)&gt;5,"",INDEX('Semaine type'!$AF$4:$AY$49,MATCH(Novembre!$B27,'Semaine type'!$A$4:$A$49,0),MATCH(GH$2,'Semaine type'!$AF$2:$AY$2,0))))</f>
        <v>0.36458333333333331</v>
      </c>
      <c r="GI27" s="167">
        <f>IF(COUNTIF(Fériés,DATE(YEAR($B$18),MONTH($B$18),GI$1))&gt;0,"",IF(WEEKDAY(DATE(YEAR($B$18),MONTH($B$18),GI$1),2)&gt;5,"",INDEX('Semaine type'!$AF$4:$AY$49,MATCH(Novembre!$B27,'Semaine type'!$A$4:$A$49,0),MATCH(GI$2,'Semaine type'!$AF$2:$AY$2,0))))</f>
        <v>0.52430555555555558</v>
      </c>
      <c r="GJ27" s="167">
        <f>IF(COUNTIF(Fériés,DATE(YEAR($B$18),MONTH($B$18),GJ$1))&gt;0,"",IF(WEEKDAY(DATE(YEAR($B$18),MONTH($B$18),GJ$1),2)&gt;5,"",INDEX('Semaine type'!$AF$4:$AY$49,MATCH(Novembre!$B27,'Semaine type'!$A$4:$A$49,0),MATCH(GJ$2,'Semaine type'!$AF$2:$AY$2,0))))</f>
        <v>0.5625</v>
      </c>
      <c r="GK27" s="167">
        <f>IF(COUNTIF(Fériés,DATE(YEAR($B$18),MONTH($B$18),GK$1))&gt;0,"",IF(WEEKDAY(DATE(YEAR($B$18),MONTH($B$18),GK$1),2)&gt;5,"",INDEX('Semaine type'!$AF$4:$AY$49,MATCH(Novembre!$B27,'Semaine type'!$A$4:$A$49,0),MATCH(GK$2,'Semaine type'!$AF$2:$AY$2,0))))</f>
        <v>0.70833333333333337</v>
      </c>
      <c r="GL27" s="167">
        <f>IF(COUNTIF(Fériés,DATE(YEAR($B$18),MONTH($B$18),GL$1))&gt;0,"",IF(WEEKDAY(DATE(YEAR($B$18),MONTH($B$18),GL$1),2)&gt;5,"",INDEX('Semaine type'!$AF$4:$AY$49,MATCH(Novembre!$B27,'Semaine type'!$A$4:$A$49,0),MATCH(GL$2,'Semaine type'!$AF$2:$AY$2,0))))</f>
        <v>0.36458333333333331</v>
      </c>
      <c r="GM27" s="167">
        <f>IF(COUNTIF(Fériés,DATE(YEAR($B$18),MONTH($B$18),GM$1))&gt;0,"",IF(WEEKDAY(DATE(YEAR($B$18),MONTH($B$18),GM$1),2)&gt;5,"",INDEX('Semaine type'!$AF$4:$AY$49,MATCH(Novembre!$B27,'Semaine type'!$A$4:$A$49,0),MATCH(GM$2,'Semaine type'!$AF$2:$AY$2,0))))</f>
        <v>0.52430555555555558</v>
      </c>
      <c r="GN27" s="167">
        <f>IF(COUNTIF(Fériés,DATE(YEAR($B$18),MONTH($B$18),GN$1))&gt;0,"",IF(WEEKDAY(DATE(YEAR($B$18),MONTH($B$18),GN$1),2)&gt;5,"",INDEX('Semaine type'!$AF$4:$AY$49,MATCH(Novembre!$B27,'Semaine type'!$A$4:$A$49,0),MATCH(GN$2,'Semaine type'!$AF$2:$AY$2,0))))</f>
        <v>0.5625</v>
      </c>
      <c r="GO27" s="167">
        <f>IF(COUNTIF(Fériés,DATE(YEAR($B$18),MONTH($B$18),GO$1))&gt;0,"",IF(WEEKDAY(DATE(YEAR($B$18),MONTH($B$18),GO$1),2)&gt;5,"",INDEX('Semaine type'!$AF$4:$AY$49,MATCH(Novembre!$B27,'Semaine type'!$A$4:$A$49,0),MATCH(GO$2,'Semaine type'!$AF$2:$AY$2,0))))</f>
        <v>0.70833333333333337</v>
      </c>
      <c r="GP27" s="167">
        <f>IF(COUNTIF(Fériés,DATE(YEAR($B$18),MONTH($B$18),GP$1))&gt;0,"",IF(WEEKDAY(DATE(YEAR($B$18),MONTH($B$18),GP$1),2)&gt;5,"",INDEX('Semaine type'!$AF$4:$AY$49,MATCH(Novembre!$B27,'Semaine type'!$A$4:$A$49,0),MATCH(GP$2,'Semaine type'!$AF$2:$AY$2,0))))</f>
        <v>0.36458333333333331</v>
      </c>
      <c r="GQ27" s="167">
        <f>IF(COUNTIF(Fériés,DATE(YEAR($B$18),MONTH($B$18),GQ$1))&gt;0,"",IF(WEEKDAY(DATE(YEAR($B$18),MONTH($B$18),GQ$1),2)&gt;5,"",INDEX('Semaine type'!$AF$4:$AY$49,MATCH(Novembre!$B27,'Semaine type'!$A$4:$A$49,0),MATCH(GQ$2,'Semaine type'!$AF$2:$AY$2,0))))</f>
        <v>0.52430555555555558</v>
      </c>
      <c r="GR27" s="167">
        <f>IF(COUNTIF(Fériés,DATE(YEAR($B$18),MONTH($B$18),GR$1))&gt;0,"",IF(WEEKDAY(DATE(YEAR($B$18),MONTH($B$18),GR$1),2)&gt;5,"",INDEX('Semaine type'!$AF$4:$AY$49,MATCH(Novembre!$B27,'Semaine type'!$A$4:$A$49,0),MATCH(GR$2,'Semaine type'!$AF$2:$AY$2,0))))</f>
        <v>0.5625</v>
      </c>
      <c r="GS27" s="167">
        <f>IF(COUNTIF(Fériés,DATE(YEAR($B$18),MONTH($B$18),GS$1))&gt;0,"",IF(WEEKDAY(DATE(YEAR($B$18),MONTH($B$18),GS$1),2)&gt;5,"",INDEX('Semaine type'!$AF$4:$AY$49,MATCH(Novembre!$B27,'Semaine type'!$A$4:$A$49,0),MATCH(GS$2,'Semaine type'!$AF$2:$AY$2,0))))</f>
        <v>0.70833333333333337</v>
      </c>
      <c r="GT27" s="167">
        <f>IF(COUNTIF(Fériés,DATE(YEAR($B$18),MONTH($B$18),GT$1))&gt;0,"",IF(WEEKDAY(DATE(YEAR($B$18),MONTH($B$18),GT$1),2)&gt;5,"",INDEX('Semaine type'!$AF$4:$AY$49,MATCH(Novembre!$B27,'Semaine type'!$A$4:$A$49,0),MATCH(GT$2,'Semaine type'!$AF$2:$AY$2,0))))</f>
        <v>0.36458333333333331</v>
      </c>
      <c r="GU27" s="167">
        <f>IF(COUNTIF(Fériés,DATE(YEAR($B$18),MONTH($B$18),GU$1))&gt;0,"",IF(WEEKDAY(DATE(YEAR($B$18),MONTH($B$18),GU$1),2)&gt;5,"",INDEX('Semaine type'!$AF$4:$AY$49,MATCH(Novembre!$B27,'Semaine type'!$A$4:$A$49,0),MATCH(GU$2,'Semaine type'!$AF$2:$AY$2,0))))</f>
        <v>0.52430555555555558</v>
      </c>
      <c r="GV27" s="167">
        <f>IF(COUNTIF(Fériés,DATE(YEAR($B$18),MONTH($B$18),GV$1))&gt;0,"",IF(WEEKDAY(DATE(YEAR($B$18),MONTH($B$18),GV$1),2)&gt;5,"",INDEX('Semaine type'!$AF$4:$AY$49,MATCH(Novembre!$B27,'Semaine type'!$A$4:$A$49,0),MATCH(GV$2,'Semaine type'!$AF$2:$AY$2,0))))</f>
        <v>0.5625</v>
      </c>
      <c r="GW27" s="167">
        <f>IF(COUNTIF(Fériés,DATE(YEAR($B$18),MONTH($B$18),GW$1))&gt;0,"",IF(WEEKDAY(DATE(YEAR($B$18),MONTH($B$18),GW$1),2)&gt;5,"",INDEX('Semaine type'!$AF$4:$AY$49,MATCH(Novembre!$B27,'Semaine type'!$A$4:$A$49,0),MATCH(GW$2,'Semaine type'!$AF$2:$AY$2,0))))</f>
        <v>0.70138888888888884</v>
      </c>
      <c r="GX27" s="167">
        <f>IF(COUNTIF(Fériés,DATE(YEAR($B$18),MONTH($B$18),GX$1))&gt;0,"",IF(WEEKDAY(DATE(YEAR($B$18),MONTH($B$18),GX$1),2)&gt;5,"",INDEX('Semaine type'!$AF$4:$AY$49,MATCH(Novembre!$B27,'Semaine type'!$A$4:$A$49,0),MATCH(GX$2,'Semaine type'!$AF$2:$AY$2,0))))</f>
        <v>0.36458333333333331</v>
      </c>
      <c r="GY27" s="167">
        <f>IF(COUNTIF(Fériés,DATE(YEAR($B$18),MONTH($B$18),GY$1))&gt;0,"",IF(WEEKDAY(DATE(YEAR($B$18),MONTH($B$18),GY$1),2)&gt;5,"",INDEX('Semaine type'!$AF$4:$AY$49,MATCH(Novembre!$B27,'Semaine type'!$A$4:$A$49,0),MATCH(GY$2,'Semaine type'!$AF$2:$AY$2,0))))</f>
        <v>0.52430555555555558</v>
      </c>
      <c r="GZ27" s="167">
        <f>IF(COUNTIF(Fériés,DATE(YEAR($B$18),MONTH($B$18),GZ$1))&gt;0,"",IF(WEEKDAY(DATE(YEAR($B$18),MONTH($B$18),GZ$1),2)&gt;5,"",INDEX('Semaine type'!$AF$4:$AY$49,MATCH(Novembre!$B27,'Semaine type'!$A$4:$A$49,0),MATCH(GZ$2,'Semaine type'!$AF$2:$AY$2,0))))</f>
        <v>0</v>
      </c>
      <c r="HA27" s="167">
        <f>IF(COUNTIF(Fériés,DATE(YEAR($B$18),MONTH($B$18),HA$1))&gt;0,"",IF(WEEKDAY(DATE(YEAR($B$18),MONTH($B$18),HA$1),2)&gt;5,"",INDEX('Semaine type'!$AF$4:$AY$49,MATCH(Novembre!$B27,'Semaine type'!$A$4:$A$49,0),MATCH(HA$2,'Semaine type'!$AF$2:$AY$2,0))))</f>
        <v>0</v>
      </c>
      <c r="HB27" s="167" t="str">
        <f>IF(COUNTIF(Fériés,DATE(YEAR($B$18),MONTH($B$18),HB$1))&gt;0,"",IF(WEEKDAY(DATE(YEAR($B$18),MONTH($B$18),HB$1),2)&gt;5,"",INDEX('Semaine type'!$AF$4:$AY$49,MATCH(Novembre!$B27,'Semaine type'!$A$4:$A$49,0),MATCH(HB$2,'Semaine type'!$AF$2:$AY$2,0))))</f>
        <v/>
      </c>
      <c r="HC27" s="167" t="str">
        <f>IF(COUNTIF(Fériés,DATE(YEAR($B$18),MONTH($B$18),HC$1))&gt;0,"",IF(WEEKDAY(DATE(YEAR($B$18),MONTH($B$18),HC$1),2)&gt;5,"",INDEX('Semaine type'!$AF$4:$AY$49,MATCH(Novembre!$B27,'Semaine type'!$A$4:$A$49,0),MATCH(HC$2,'Semaine type'!$AF$2:$AY$2,0))))</f>
        <v/>
      </c>
      <c r="HD27" s="167" t="str">
        <f>IF(COUNTIF(Fériés,DATE(YEAR($B$18),MONTH($B$18),HD$1))&gt;0,"",IF(WEEKDAY(DATE(YEAR($B$18),MONTH($B$18),HD$1),2)&gt;5,"",INDEX('Semaine type'!$AF$4:$AY$49,MATCH(Novembre!$B27,'Semaine type'!$A$4:$A$49,0),MATCH(HD$2,'Semaine type'!$AF$2:$AY$2,0))))</f>
        <v/>
      </c>
      <c r="HE27" s="167" t="str">
        <f>IF(COUNTIF(Fériés,DATE(YEAR($B$18),MONTH($B$18),HE$1))&gt;0,"",IF(WEEKDAY(DATE(YEAR($B$18),MONTH($B$18),HE$1),2)&gt;5,"",INDEX('Semaine type'!$AF$4:$AY$49,MATCH(Novembre!$B27,'Semaine type'!$A$4:$A$49,0),MATCH(HE$2,'Semaine type'!$AF$2:$AY$2,0))))</f>
        <v/>
      </c>
      <c r="HF27" s="167" t="str">
        <f>IF(COUNTIF(Fériés,DATE(YEAR($B$18),MONTH($B$18),HF$1))&gt;0,"",IF(WEEKDAY(DATE(YEAR($B$18),MONTH($B$18),HF$1),2)&gt;5,"",INDEX('Semaine type'!$AF$4:$AY$49,MATCH(Novembre!$B27,'Semaine type'!$A$4:$A$49,0),MATCH(HF$2,'Semaine type'!$AF$2:$AY$2,0))))</f>
        <v/>
      </c>
      <c r="HG27" s="167" t="str">
        <f>IF(COUNTIF(Fériés,DATE(YEAR($B$18),MONTH($B$18),HG$1))&gt;0,"",IF(WEEKDAY(DATE(YEAR($B$18),MONTH($B$18),HG$1),2)&gt;5,"",INDEX('Semaine type'!$AF$4:$AY$49,MATCH(Novembre!$B27,'Semaine type'!$A$4:$A$49,0),MATCH(HG$2,'Semaine type'!$AF$2:$AY$2,0))))</f>
        <v/>
      </c>
      <c r="HH27" s="167" t="str">
        <f>IF(COUNTIF(Fériés,DATE(YEAR($B$18),MONTH($B$18),HH$1))&gt;0,"",IF(WEEKDAY(DATE(YEAR($B$18),MONTH($B$18),HH$1),2)&gt;5,"",INDEX('Semaine type'!$AF$4:$AY$49,MATCH(Novembre!$B27,'Semaine type'!$A$4:$A$49,0),MATCH(HH$2,'Semaine type'!$AF$2:$AY$2,0))))</f>
        <v/>
      </c>
      <c r="HI27" s="167" t="str">
        <f>IF(COUNTIF(Fériés,DATE(YEAR($B$18),MONTH($B$18),HI$1))&gt;0,"",IF(WEEKDAY(DATE(YEAR($B$18),MONTH($B$18),HI$1),2)&gt;5,"",INDEX('Semaine type'!$AF$4:$AY$49,MATCH(Novembre!$B27,'Semaine type'!$A$4:$A$49,0),MATCH(HI$2,'Semaine type'!$AF$2:$AY$2,0))))</f>
        <v/>
      </c>
      <c r="HJ27" s="167">
        <f>IF(COUNTIF(Fériés,DATE(YEAR($B$18),MONTH($B$18),HJ$1))&gt;0,"",IF(WEEKDAY(DATE(YEAR($B$18),MONTH($B$18),HJ$1),2)&gt;5,"",INDEX('Semaine type'!$AF$4:$AY$49,MATCH(Novembre!$B27,'Semaine type'!$A$4:$A$49,0),MATCH(HJ$2,'Semaine type'!$AF$2:$AY$2,0))))</f>
        <v>0.36458333333333331</v>
      </c>
      <c r="HK27" s="167">
        <f>IF(COUNTIF(Fériés,DATE(YEAR($B$18),MONTH($B$18),HK$1))&gt;0,"",IF(WEEKDAY(DATE(YEAR($B$18),MONTH($B$18),HK$1),2)&gt;5,"",INDEX('Semaine type'!$AF$4:$AY$49,MATCH(Novembre!$B27,'Semaine type'!$A$4:$A$49,0),MATCH(HK$2,'Semaine type'!$AF$2:$AY$2,0))))</f>
        <v>0.52430555555555558</v>
      </c>
      <c r="HL27" s="167">
        <f>IF(COUNTIF(Fériés,DATE(YEAR($B$18),MONTH($B$18),HL$1))&gt;0,"",IF(WEEKDAY(DATE(YEAR($B$18),MONTH($B$18),HL$1),2)&gt;5,"",INDEX('Semaine type'!$AF$4:$AY$49,MATCH(Novembre!$B27,'Semaine type'!$A$4:$A$49,0),MATCH(HL$2,'Semaine type'!$AF$2:$AY$2,0))))</f>
        <v>0.5625</v>
      </c>
      <c r="HM27" s="167">
        <f>IF(COUNTIF(Fériés,DATE(YEAR($B$18),MONTH($B$18),HM$1))&gt;0,"",IF(WEEKDAY(DATE(YEAR($B$18),MONTH($B$18),HM$1),2)&gt;5,"",INDEX('Semaine type'!$AF$4:$AY$49,MATCH(Novembre!$B27,'Semaine type'!$A$4:$A$49,0),MATCH(HM$2,'Semaine type'!$AF$2:$AY$2,0))))</f>
        <v>0.70833333333333337</v>
      </c>
      <c r="HN27" s="167" t="str">
        <f>IF(COUNTIF(Fériés,DATE(YEAR($B$18),MONTH($B$18),HN$1))&gt;0,"",IF(WEEKDAY(DATE(YEAR($B$18),MONTH($B$18),HN$1),2)&gt;5,"",INDEX('Semaine type'!$AF$4:$AY$49,MATCH(Novembre!$B27,'Semaine type'!$A$4:$A$49,0),MATCH(HN$2,'Semaine type'!$AF$2:$AY$2,0))))</f>
        <v/>
      </c>
      <c r="HO27" s="167" t="str">
        <f>IF(COUNTIF(Fériés,DATE(YEAR($B$18),MONTH($B$18),HO$1))&gt;0,"",IF(WEEKDAY(DATE(YEAR($B$18),MONTH($B$18),HO$1),2)&gt;5,"",INDEX('Semaine type'!$AF$4:$AY$49,MATCH(Novembre!$B27,'Semaine type'!$A$4:$A$49,0),MATCH(HO$2,'Semaine type'!$AF$2:$AY$2,0))))</f>
        <v/>
      </c>
      <c r="HP27" s="167" t="str">
        <f>IF(COUNTIF(Fériés,DATE(YEAR($B$18),MONTH($B$18),HP$1))&gt;0,"",IF(WEEKDAY(DATE(YEAR($B$18),MONTH($B$18),HP$1),2)&gt;5,"",INDEX('Semaine type'!$AF$4:$AY$49,MATCH(Novembre!$B27,'Semaine type'!$A$4:$A$49,0),MATCH(HP$2,'Semaine type'!$AF$2:$AY$2,0))))</f>
        <v/>
      </c>
      <c r="HQ27" s="167" t="str">
        <f>IF(COUNTIF(Fériés,DATE(YEAR($B$18),MONTH($B$18),HQ$1))&gt;0,"",IF(WEEKDAY(DATE(YEAR($B$18),MONTH($B$18),HQ$1),2)&gt;5,"",INDEX('Semaine type'!$AF$4:$AY$49,MATCH(Novembre!$B27,'Semaine type'!$A$4:$A$49,0),MATCH(HQ$2,'Semaine type'!$AF$2:$AY$2,0))))</f>
        <v/>
      </c>
      <c r="HR27" s="167">
        <f>IF(COUNTIF(Fériés,DATE(YEAR($B$18),MONTH($B$18),HR$1))&gt;0,"",IF(WEEKDAY(DATE(YEAR($B$18),MONTH($B$18),HR$1),2)&gt;5,"",INDEX('Semaine type'!$AF$4:$AY$49,MATCH(Novembre!$B27,'Semaine type'!$A$4:$A$49,0),MATCH(HR$2,'Semaine type'!$AF$2:$AY$2,0))))</f>
        <v>0.36458333333333331</v>
      </c>
      <c r="HS27" s="167">
        <f>IF(COUNTIF(Fériés,DATE(YEAR($B$18),MONTH($B$18),HS$1))&gt;0,"",IF(WEEKDAY(DATE(YEAR($B$18),MONTH($B$18),HS$1),2)&gt;5,"",INDEX('Semaine type'!$AF$4:$AY$49,MATCH(Novembre!$B27,'Semaine type'!$A$4:$A$49,0),MATCH(HS$2,'Semaine type'!$AF$2:$AY$2,0))))</f>
        <v>0.52430555555555558</v>
      </c>
      <c r="HT27" s="167">
        <f>IF(COUNTIF(Fériés,DATE(YEAR($B$18),MONTH($B$18),HT$1))&gt;0,"",IF(WEEKDAY(DATE(YEAR($B$18),MONTH($B$18),HT$1),2)&gt;5,"",INDEX('Semaine type'!$AF$4:$AY$49,MATCH(Novembre!$B27,'Semaine type'!$A$4:$A$49,0),MATCH(HT$2,'Semaine type'!$AF$2:$AY$2,0))))</f>
        <v>0.5625</v>
      </c>
      <c r="HU27" s="167">
        <f>IF(COUNTIF(Fériés,DATE(YEAR($B$18),MONTH($B$18),HU$1))&gt;0,"",IF(WEEKDAY(DATE(YEAR($B$18),MONTH($B$18),HU$1),2)&gt;5,"",INDEX('Semaine type'!$AF$4:$AY$49,MATCH(Novembre!$B27,'Semaine type'!$A$4:$A$49,0),MATCH(HU$2,'Semaine type'!$AF$2:$AY$2,0))))</f>
        <v>0.70833333333333337</v>
      </c>
      <c r="HV27" s="167">
        <f>IF(COUNTIF(Fériés,DATE(YEAR($B$18),MONTH($B$18),HV$1))&gt;0,"",IF(WEEKDAY(DATE(YEAR($B$18),MONTH($B$18),HV$1),2)&gt;5,"",INDEX('Semaine type'!$AF$4:$AY$49,MATCH(Novembre!$B27,'Semaine type'!$A$4:$A$49,0),MATCH(HV$2,'Semaine type'!$AF$2:$AY$2,0))))</f>
        <v>0.36458333333333331</v>
      </c>
      <c r="HW27" s="167">
        <f>IF(COUNTIF(Fériés,DATE(YEAR($B$18),MONTH($B$18),HW$1))&gt;0,"",IF(WEEKDAY(DATE(YEAR($B$18),MONTH($B$18),HW$1),2)&gt;5,"",INDEX('Semaine type'!$AF$4:$AY$49,MATCH(Novembre!$B27,'Semaine type'!$A$4:$A$49,0),MATCH(HW$2,'Semaine type'!$AF$2:$AY$2,0))))</f>
        <v>0.52430555555555558</v>
      </c>
      <c r="HX27" s="167">
        <f>IF(COUNTIF(Fériés,DATE(YEAR($B$18),MONTH($B$18),HX$1))&gt;0,"",IF(WEEKDAY(DATE(YEAR($B$18),MONTH($B$18),HX$1),2)&gt;5,"",INDEX('Semaine type'!$AF$4:$AY$49,MATCH(Novembre!$B27,'Semaine type'!$A$4:$A$49,0),MATCH(HX$2,'Semaine type'!$AF$2:$AY$2,0))))</f>
        <v>0.5625</v>
      </c>
      <c r="HY27" s="167">
        <f>IF(COUNTIF(Fériés,DATE(YEAR($B$18),MONTH($B$18),HY$1))&gt;0,"",IF(WEEKDAY(DATE(YEAR($B$18),MONTH($B$18),HY$1),2)&gt;5,"",INDEX('Semaine type'!$AF$4:$AY$49,MATCH(Novembre!$B27,'Semaine type'!$A$4:$A$49,0),MATCH(HY$2,'Semaine type'!$AF$2:$AY$2,0))))</f>
        <v>0.70138888888888884</v>
      </c>
      <c r="HZ27" s="167">
        <f>IF(COUNTIF(Fériés,DATE(YEAR($B$18),MONTH($B$18),HZ$1))&gt;0,"",IF(WEEKDAY(DATE(YEAR($B$18),MONTH($B$18),HZ$1),2)&gt;5,"",INDEX('Semaine type'!$AF$4:$AY$49,MATCH(Novembre!$B27,'Semaine type'!$A$4:$A$49,0),MATCH(HZ$2,'Semaine type'!$AF$2:$AY$2,0))))</f>
        <v>0.36458333333333331</v>
      </c>
      <c r="IA27" s="167">
        <f>IF(COUNTIF(Fériés,DATE(YEAR($B$18),MONTH($B$18),IA$1))&gt;0,"",IF(WEEKDAY(DATE(YEAR($B$18),MONTH($B$18),IA$1),2)&gt;5,"",INDEX('Semaine type'!$AF$4:$AY$49,MATCH(Novembre!$B27,'Semaine type'!$A$4:$A$49,0),MATCH(IA$2,'Semaine type'!$AF$2:$AY$2,0))))</f>
        <v>0.52430555555555558</v>
      </c>
      <c r="IB27" s="167">
        <f>IF(COUNTIF(Fériés,DATE(YEAR($B$18),MONTH($B$18),IB$1))&gt;0,"",IF(WEEKDAY(DATE(YEAR($B$18),MONTH($B$18),IB$1),2)&gt;5,"",INDEX('Semaine type'!$AF$4:$AY$49,MATCH(Novembre!$B27,'Semaine type'!$A$4:$A$49,0),MATCH(IB$2,'Semaine type'!$AF$2:$AY$2,0))))</f>
        <v>0</v>
      </c>
      <c r="IC27" s="167">
        <f>IF(COUNTIF(Fériés,DATE(YEAR($B$18),MONTH($B$18),IC$1))&gt;0,"",IF(WEEKDAY(DATE(YEAR($B$18),MONTH($B$18),IC$1),2)&gt;5,"",INDEX('Semaine type'!$AF$4:$AY$49,MATCH(Novembre!$B27,'Semaine type'!$A$4:$A$49,0),MATCH(IC$2,'Semaine type'!$AF$2:$AY$2,0))))</f>
        <v>0</v>
      </c>
      <c r="ID27" s="167" t="str">
        <f>IF(COUNTIF(Fériés,DATE(YEAR($B$18),MONTH($B$18),ID$1))&gt;0,"",IF(WEEKDAY(DATE(YEAR($B$18),MONTH($B$18),ID$1),2)&gt;5,"",INDEX('Semaine type'!$AF$4:$AY$49,MATCH(Novembre!$B27,'Semaine type'!$A$4:$A$49,0),MATCH(ID$2,'Semaine type'!$AF$2:$AY$2,0))))</f>
        <v/>
      </c>
      <c r="IE27" s="167" t="str">
        <f>IF(COUNTIF(Fériés,DATE(YEAR($B$18),MONTH($B$18),IE$1))&gt;0,"",IF(WEEKDAY(DATE(YEAR($B$18),MONTH($B$18),IE$1),2)&gt;5,"",INDEX('Semaine type'!$AF$4:$AY$49,MATCH(Novembre!$B27,'Semaine type'!$A$4:$A$49,0),MATCH(IE$2,'Semaine type'!$AF$2:$AY$2,0))))</f>
        <v/>
      </c>
      <c r="IF27" s="167" t="str">
        <f>IF(COUNTIF(Fériés,DATE(YEAR($B$18),MONTH($B$18),IF$1))&gt;0,"",IF(WEEKDAY(DATE(YEAR($B$18),MONTH($B$18),IF$1),2)&gt;5,"",INDEX('Semaine type'!$AF$4:$AY$49,MATCH(Novembre!$B27,'Semaine type'!$A$4:$A$49,0),MATCH(IF$2,'Semaine type'!$AF$2:$AY$2,0))))</f>
        <v/>
      </c>
      <c r="IG27" s="167" t="str">
        <f>IF(COUNTIF(Fériés,DATE(YEAR($B$18),MONTH($B$18),IG$1))&gt;0,"",IF(WEEKDAY(DATE(YEAR($B$18),MONTH($B$18),IG$1),2)&gt;5,"",INDEX('Semaine type'!$AF$4:$AY$49,MATCH(Novembre!$B27,'Semaine type'!$A$4:$A$49,0),MATCH(IG$2,'Semaine type'!$AF$2:$AY$2,0))))</f>
        <v/>
      </c>
      <c r="IH27" s="167" t="str">
        <f>IF(COUNTIF(Fériés,DATE(YEAR($B$18),MONTH($B$18),IH$1))&gt;0,"",IF(WEEKDAY(DATE(YEAR($B$18),MONTH($B$18),IH$1),2)&gt;5,"",INDEX('Semaine type'!$AF$4:$AY$49,MATCH(Novembre!$B27,'Semaine type'!$A$4:$A$49,0),MATCH(IH$2,'Semaine type'!$AF$2:$AY$2,0))))</f>
        <v/>
      </c>
      <c r="II27" s="167" t="str">
        <f>IF(COUNTIF(Fériés,DATE(YEAR($B$18),MONTH($B$18),II$1))&gt;0,"",IF(WEEKDAY(DATE(YEAR($B$18),MONTH($B$18),II$1),2)&gt;5,"",INDEX('Semaine type'!$AF$4:$AY$49,MATCH(Novembre!$B27,'Semaine type'!$A$4:$A$49,0),MATCH(II$2,'Semaine type'!$AF$2:$AY$2,0))))</f>
        <v/>
      </c>
      <c r="IJ27" s="167" t="str">
        <f>IF(COUNTIF(Fériés,DATE(YEAR($B$18),MONTH($B$18),IJ$1))&gt;0,"",IF(WEEKDAY(DATE(YEAR($B$18),MONTH($B$18),IJ$1),2)&gt;5,"",INDEX('Semaine type'!$AF$4:$AY$49,MATCH(Novembre!$B27,'Semaine type'!$A$4:$A$49,0),MATCH(IJ$2,'Semaine type'!$AF$2:$AY$2,0))))</f>
        <v/>
      </c>
      <c r="IK27" s="167" t="str">
        <f>IF(COUNTIF(Fériés,DATE(YEAR($B$18),MONTH($B$18),IK$1))&gt;0,"",IF(WEEKDAY(DATE(YEAR($B$18),MONTH($B$18),IK$1),2)&gt;5,"",INDEX('Semaine type'!$AF$4:$AY$49,MATCH(Novembre!$B27,'Semaine type'!$A$4:$A$49,0),MATCH(IK$2,'Semaine type'!$AF$2:$AY$2,0))))</f>
        <v/>
      </c>
      <c r="IL27" s="167">
        <f>IF(COUNTIF(Fériés,DATE(YEAR($B$18),MONTH($B$18),IL$1))&gt;0,"",IF(WEEKDAY(DATE(YEAR($B$18),MONTH($B$18),IL$1),2)&gt;5,"",INDEX('Semaine type'!$AF$4:$AY$49,MATCH(Novembre!$B27,'Semaine type'!$A$4:$A$49,0),MATCH(IL$2,'Semaine type'!$AF$2:$AY$2,0))))</f>
        <v>0.36458333333333331</v>
      </c>
      <c r="IM27" s="167">
        <f>IF(COUNTIF(Fériés,DATE(YEAR($B$18),MONTH($B$18),IM$1))&gt;0,"",IF(WEEKDAY(DATE(YEAR($B$18),MONTH($B$18),IM$1),2)&gt;5,"",INDEX('Semaine type'!$AF$4:$AY$49,MATCH(Novembre!$B27,'Semaine type'!$A$4:$A$49,0),MATCH(IM$2,'Semaine type'!$AF$2:$AY$2,0))))</f>
        <v>0.52430555555555558</v>
      </c>
      <c r="IN27" s="167">
        <f>IF(COUNTIF(Fériés,DATE(YEAR($B$18),MONTH($B$18),IN$1))&gt;0,"",IF(WEEKDAY(DATE(YEAR($B$18),MONTH($B$18),IN$1),2)&gt;5,"",INDEX('Semaine type'!$AF$4:$AY$49,MATCH(Novembre!$B27,'Semaine type'!$A$4:$A$49,0),MATCH(IN$2,'Semaine type'!$AF$2:$AY$2,0))))</f>
        <v>0.5625</v>
      </c>
      <c r="IO27" s="167">
        <f>IF(COUNTIF(Fériés,DATE(YEAR($B$18),MONTH($B$18),IO$1))&gt;0,"",IF(WEEKDAY(DATE(YEAR($B$18),MONTH($B$18),IO$1),2)&gt;5,"",INDEX('Semaine type'!$AF$4:$AY$49,MATCH(Novembre!$B27,'Semaine type'!$A$4:$A$49,0),MATCH(IO$2,'Semaine type'!$AF$2:$AY$2,0))))</f>
        <v>0.70833333333333337</v>
      </c>
      <c r="IP27" s="167">
        <f>IF(COUNTIF(Fériés,DATE(YEAR($B$18),MONTH($B$18),IP$1))&gt;0,"",IF(WEEKDAY(DATE(YEAR($B$18),MONTH($B$18),IP$1),2)&gt;5,"",INDEX('Semaine type'!$AF$4:$AY$49,MATCH(Novembre!$B27,'Semaine type'!$A$4:$A$49,0),MATCH(IP$2,'Semaine type'!$AF$2:$AY$2,0))))</f>
        <v>0.36458333333333331</v>
      </c>
      <c r="IQ27" s="167">
        <f>IF(COUNTIF(Fériés,DATE(YEAR($B$18),MONTH($B$18),IQ$1))&gt;0,"",IF(WEEKDAY(DATE(YEAR($B$18),MONTH($B$18),IQ$1),2)&gt;5,"",INDEX('Semaine type'!$AF$4:$AY$49,MATCH(Novembre!$B27,'Semaine type'!$A$4:$A$49,0),MATCH(IQ$2,'Semaine type'!$AF$2:$AY$2,0))))</f>
        <v>0.52430555555555558</v>
      </c>
      <c r="IR27" s="167">
        <f>IF(COUNTIF(Fériés,DATE(YEAR($B$18),MONTH($B$18),IR$1))&gt;0,"",IF(WEEKDAY(DATE(YEAR($B$18),MONTH($B$18),IR$1),2)&gt;5,"",INDEX('Semaine type'!$AF$4:$AY$49,MATCH(Novembre!$B27,'Semaine type'!$A$4:$A$49,0),MATCH(IR$2,'Semaine type'!$AF$2:$AY$2,0))))</f>
        <v>0.5625</v>
      </c>
      <c r="IS27" s="167">
        <f>IF(COUNTIF(Fériés,DATE(YEAR($B$18),MONTH($B$18),IS$1))&gt;0,"",IF(WEEKDAY(DATE(YEAR($B$18),MONTH($B$18),IS$1),2)&gt;5,"",INDEX('Semaine type'!$AF$4:$AY$49,MATCH(Novembre!$B27,'Semaine type'!$A$4:$A$49,0),MATCH(IS$2,'Semaine type'!$AF$2:$AY$2,0))))</f>
        <v>0.70833333333333337</v>
      </c>
      <c r="IT27" s="167">
        <f>IF(COUNTIF(Fériés,DATE(YEAR($B$18),MONTH($B$18),IT$1))&gt;0,"",IF(WEEKDAY(DATE(YEAR($B$18),MONTH($B$18),IT$1),2)&gt;5,"",INDEX('Semaine type'!$AF$4:$AY$49,MATCH(Novembre!$B27,'Semaine type'!$A$4:$A$49,0),MATCH(IT$2,'Semaine type'!$AF$2:$AY$2,0))))</f>
        <v>0.36458333333333331</v>
      </c>
      <c r="IU27" s="167">
        <f>IF(COUNTIF(Fériés,DATE(YEAR($B$18),MONTH($B$18),IU$1))&gt;0,"",IF(WEEKDAY(DATE(YEAR($B$18),MONTH($B$18),IU$1),2)&gt;5,"",INDEX('Semaine type'!$AF$4:$AY$49,MATCH(Novembre!$B27,'Semaine type'!$A$4:$A$49,0),MATCH(IU$2,'Semaine type'!$AF$2:$AY$2,0))))</f>
        <v>0.52430555555555558</v>
      </c>
      <c r="IV27" s="167">
        <f>IF(COUNTIF(Fériés,DATE(YEAR($B$18),MONTH($B$18),IV$1))&gt;0,"",IF(WEEKDAY(DATE(YEAR($B$18),MONTH($B$18),IV$1),2)&gt;5,"",INDEX('Semaine type'!$AF$4:$AY$49,MATCH(Novembre!$B27,'Semaine type'!$A$4:$A$49,0),MATCH(IV$2,'Semaine type'!$AF$2:$AY$2,0))))</f>
        <v>0.5625</v>
      </c>
      <c r="IW27" s="167">
        <f>IF(COUNTIF(Fériés,DATE(YEAR($B$18),MONTH($B$18),IW$1))&gt;0,"",IF(WEEKDAY(DATE(YEAR($B$18),MONTH($B$18),IW$1),2)&gt;5,"",INDEX('Semaine type'!$AF$4:$AY$49,MATCH(Novembre!$B27,'Semaine type'!$A$4:$A$49,0),MATCH(IW$2,'Semaine type'!$AF$2:$AY$2,0))))</f>
        <v>0.70833333333333337</v>
      </c>
      <c r="IX27" s="167">
        <f>IF(COUNTIF(Fériés,DATE(YEAR($B$18),MONTH($B$18),IX$1))&gt;0,"",IF(WEEKDAY(DATE(YEAR($B$18),MONTH($B$18),IX$1),2)&gt;5,"",INDEX('Semaine type'!$AF$4:$AY$49,MATCH(Novembre!$B27,'Semaine type'!$A$4:$A$49,0),MATCH(IX$2,'Semaine type'!$AF$2:$AY$2,0))))</f>
        <v>0.36458333333333331</v>
      </c>
      <c r="IY27" s="167">
        <f>IF(COUNTIF(Fériés,DATE(YEAR($B$18),MONTH($B$18),IY$1))&gt;0,"",IF(WEEKDAY(DATE(YEAR($B$18),MONTH($B$18),IY$1),2)&gt;5,"",INDEX('Semaine type'!$AF$4:$AY$49,MATCH(Novembre!$B27,'Semaine type'!$A$4:$A$49,0),MATCH(IY$2,'Semaine type'!$AF$2:$AY$2,0))))</f>
        <v>0.52430555555555558</v>
      </c>
      <c r="IZ27" s="167">
        <f>IF(COUNTIF(Fériés,DATE(YEAR($B$18),MONTH($B$18),IZ$1))&gt;0,"",IF(WEEKDAY(DATE(YEAR($B$18),MONTH($B$18),IZ$1),2)&gt;5,"",INDEX('Semaine type'!$AF$4:$AY$49,MATCH(Novembre!$B27,'Semaine type'!$A$4:$A$49,0),MATCH(IZ$2,'Semaine type'!$AF$2:$AY$2,0))))</f>
        <v>0.5625</v>
      </c>
      <c r="JA27" s="167">
        <f>IF(COUNTIF(Fériés,DATE(YEAR($B$18),MONTH($B$18),JA$1))&gt;0,"",IF(WEEKDAY(DATE(YEAR($B$18),MONTH($B$18),JA$1),2)&gt;5,"",INDEX('Semaine type'!$AF$4:$AY$49,MATCH(Novembre!$B27,'Semaine type'!$A$4:$A$49,0),MATCH(JA$2,'Semaine type'!$AF$2:$AY$2,0))))</f>
        <v>0.70138888888888884</v>
      </c>
      <c r="JB27" s="167">
        <f>IF(COUNTIF(Fériés,DATE(YEAR($B$18),MONTH($B$18),JB$1))&gt;0,"",IF(WEEKDAY(DATE(YEAR($B$18),MONTH($B$18),JB$1),2)&gt;5,"",INDEX('Semaine type'!$AF$4:$AY$49,MATCH(Novembre!$B27,'Semaine type'!$A$4:$A$49,0),MATCH(JB$2,'Semaine type'!$AF$2:$AY$2,0))))</f>
        <v>0.36458333333333331</v>
      </c>
      <c r="JC27" s="167">
        <f>IF(COUNTIF(Fériés,DATE(YEAR($B$18),MONTH($B$18),JC$1))&gt;0,"",IF(WEEKDAY(DATE(YEAR($B$18),MONTH($B$18),JC$1),2)&gt;5,"",INDEX('Semaine type'!$AF$4:$AY$49,MATCH(Novembre!$B27,'Semaine type'!$A$4:$A$49,0),MATCH(JC$2,'Semaine type'!$AF$2:$AY$2,0))))</f>
        <v>0.52430555555555558</v>
      </c>
      <c r="JD27" s="167">
        <f>IF(COUNTIF(Fériés,DATE(YEAR($B$18),MONTH($B$18),JD$1))&gt;0,"",IF(WEEKDAY(DATE(YEAR($B$18),MONTH($B$18),JD$1),2)&gt;5,"",INDEX('Semaine type'!$AF$4:$AY$49,MATCH(Novembre!$B27,'Semaine type'!$A$4:$A$49,0),MATCH(JD$2,'Semaine type'!$AF$2:$AY$2,0))))</f>
        <v>0</v>
      </c>
      <c r="JE27" s="167">
        <f>IF(COUNTIF(Fériés,DATE(YEAR($B$18),MONTH($B$18),JE$1))&gt;0,"",IF(WEEKDAY(DATE(YEAR($B$18),MONTH($B$18),JE$1),2)&gt;5,"",INDEX('Semaine type'!$AF$4:$AY$49,MATCH(Novembre!$B27,'Semaine type'!$A$4:$A$49,0),MATCH(JE$2,'Semaine type'!$AF$2:$AY$2,0))))</f>
        <v>0</v>
      </c>
      <c r="JF27" s="167" t="str">
        <f>IF(COUNTIF(Fériés,DATE(YEAR($B$18),MONTH($B$18),JF$1))&gt;0,"",IF(WEEKDAY(DATE(YEAR($B$18),MONTH($B$18),JF$1),2)&gt;5,"",INDEX('Semaine type'!$AF$4:$AY$49,MATCH(Novembre!$B27,'Semaine type'!$A$4:$A$49,0),MATCH(JF$2,'Semaine type'!$AF$2:$AY$2,0))))</f>
        <v/>
      </c>
      <c r="JG27" s="167" t="str">
        <f>IF(COUNTIF(Fériés,DATE(YEAR($B$18),MONTH($B$18),JG$1))&gt;0,"",IF(WEEKDAY(DATE(YEAR($B$18),MONTH($B$18),JG$1),2)&gt;5,"",INDEX('Semaine type'!$AF$4:$AY$49,MATCH(Novembre!$B27,'Semaine type'!$A$4:$A$49,0),MATCH(JG$2,'Semaine type'!$AF$2:$AY$2,0))))</f>
        <v/>
      </c>
      <c r="JH27" s="167" t="str">
        <f>IF(COUNTIF(Fériés,DATE(YEAR($B$18),MONTH($B$18),JH$1))&gt;0,"",IF(WEEKDAY(DATE(YEAR($B$18),MONTH($B$18),JH$1),2)&gt;5,"",INDEX('Semaine type'!$AF$4:$AY$49,MATCH(Novembre!$B27,'Semaine type'!$A$4:$A$49,0),MATCH(JH$2,'Semaine type'!$AF$2:$AY$2,0))))</f>
        <v/>
      </c>
      <c r="JI27" s="167" t="str">
        <f>IF(COUNTIF(Fériés,DATE(YEAR($B$18),MONTH($B$18),JI$1))&gt;0,"",IF(WEEKDAY(DATE(YEAR($B$18),MONTH($B$18),JI$1),2)&gt;5,"",INDEX('Semaine type'!$AF$4:$AY$49,MATCH(Novembre!$B27,'Semaine type'!$A$4:$A$49,0),MATCH(JI$2,'Semaine type'!$AF$2:$AY$2,0))))</f>
        <v/>
      </c>
      <c r="JJ27" s="167" t="str">
        <f>IF(COUNTIF(Fériés,DATE(YEAR($B$18),MONTH($B$18),JJ$1))&gt;0,"",IF(WEEKDAY(DATE(YEAR($B$18),MONTH($B$18),JJ$1),2)&gt;5,"",INDEX('Semaine type'!$AF$4:$AY$49,MATCH(Novembre!$B27,'Semaine type'!$A$4:$A$49,0),MATCH(JJ$2,'Semaine type'!$AF$2:$AY$2,0))))</f>
        <v/>
      </c>
      <c r="JK27" s="167" t="str">
        <f>IF(COUNTIF(Fériés,DATE(YEAR($B$18),MONTH($B$18),JK$1))&gt;0,"",IF(WEEKDAY(DATE(YEAR($B$18),MONTH($B$18),JK$1),2)&gt;5,"",INDEX('Semaine type'!$AF$4:$AY$49,MATCH(Novembre!$B27,'Semaine type'!$A$4:$A$49,0),MATCH(JK$2,'Semaine type'!$AF$2:$AY$2,0))))</f>
        <v/>
      </c>
      <c r="JL27" s="167" t="str">
        <f>IF(COUNTIF(Fériés,DATE(YEAR($B$18),MONTH($B$18),JL$1))&gt;0,"",IF(WEEKDAY(DATE(YEAR($B$18),MONTH($B$18),JL$1),2)&gt;5,"",INDEX('Semaine type'!$AF$4:$AY$49,MATCH(Novembre!$B27,'Semaine type'!$A$4:$A$49,0),MATCH(JL$2,'Semaine type'!$AF$2:$AY$2,0))))</f>
        <v/>
      </c>
      <c r="JM27" s="167" t="str">
        <f>IF(COUNTIF(Fériés,DATE(YEAR($B$18),MONTH($B$18),JM$1))&gt;0,"",IF(WEEKDAY(DATE(YEAR($B$18),MONTH($B$18),JM$1),2)&gt;5,"",INDEX('Semaine type'!$AF$4:$AY$49,MATCH(Novembre!$B27,'Semaine type'!$A$4:$A$49,0),MATCH(JM$2,'Semaine type'!$AF$2:$AY$2,0))))</f>
        <v/>
      </c>
      <c r="JN27" s="167">
        <f>IF(COUNTIF(Fériés,DATE(YEAR($B$18),MONTH($B$18),JN$1))&gt;0,"",IF(WEEKDAY(DATE(YEAR($B$18),MONTH($B$18),JN$1),2)&gt;5,"",INDEX('Semaine type'!$AF$4:$AY$49,MATCH(Novembre!$B27,'Semaine type'!$A$4:$A$49,0),MATCH(JN$2,'Semaine type'!$AF$2:$AY$2,0))))</f>
        <v>0.36458333333333331</v>
      </c>
      <c r="JO27" s="167">
        <f>IF(COUNTIF(Fériés,DATE(YEAR($B$18),MONTH($B$18),JO$1))&gt;0,"",IF(WEEKDAY(DATE(YEAR($B$18),MONTH($B$18),JO$1),2)&gt;5,"",INDEX('Semaine type'!$AF$4:$AY$49,MATCH(Novembre!$B27,'Semaine type'!$A$4:$A$49,0),MATCH(JO$2,'Semaine type'!$AF$2:$AY$2,0))))</f>
        <v>0.52430555555555558</v>
      </c>
      <c r="JP27" s="167">
        <f>IF(COUNTIF(Fériés,DATE(YEAR($B$18),MONTH($B$18),JP$1))&gt;0,"",IF(WEEKDAY(DATE(YEAR($B$18),MONTH($B$18),JP$1),2)&gt;5,"",INDEX('Semaine type'!$AF$4:$AY$49,MATCH(Novembre!$B27,'Semaine type'!$A$4:$A$49,0),MATCH(JP$2,'Semaine type'!$AF$2:$AY$2,0))))</f>
        <v>0.5625</v>
      </c>
      <c r="JQ27" s="167">
        <f>IF(COUNTIF(Fériés,DATE(YEAR($B$18),MONTH($B$18),JQ$1))&gt;0,"",IF(WEEKDAY(DATE(YEAR($B$18),MONTH($B$18),JQ$1),2)&gt;5,"",INDEX('Semaine type'!$AF$4:$AY$49,MATCH(Novembre!$B27,'Semaine type'!$A$4:$A$49,0),MATCH(JQ$2,'Semaine type'!$AF$2:$AY$2,0))))</f>
        <v>0.70833333333333337</v>
      </c>
      <c r="JR27" s="167">
        <f>IF(COUNTIF(Fériés,DATE(YEAR($B$18),MONTH($B$18),JR$1))&gt;0,"",IF(WEEKDAY(DATE(YEAR($B$18),MONTH($B$18),JR$1),2)&gt;5,"",INDEX('Semaine type'!$AF$4:$AY$49,MATCH(Novembre!$B27,'Semaine type'!$A$4:$A$49,0),MATCH(JR$2,'Semaine type'!$AF$2:$AY$2,0))))</f>
        <v>0.36458333333333331</v>
      </c>
      <c r="JS27" s="167">
        <f>IF(COUNTIF(Fériés,DATE(YEAR($B$18),MONTH($B$18),JS$1))&gt;0,"",IF(WEEKDAY(DATE(YEAR($B$18),MONTH($B$18),JS$1),2)&gt;5,"",INDEX('Semaine type'!$AF$4:$AY$49,MATCH(Novembre!$B27,'Semaine type'!$A$4:$A$49,0),MATCH(JS$2,'Semaine type'!$AF$2:$AY$2,0))))</f>
        <v>0.52430555555555558</v>
      </c>
      <c r="JT27" s="167">
        <f>IF(COUNTIF(Fériés,DATE(YEAR($B$18),MONTH($B$18),JT$1))&gt;0,"",IF(WEEKDAY(DATE(YEAR($B$18),MONTH($B$18),JT$1),2)&gt;5,"",INDEX('Semaine type'!$AF$4:$AY$49,MATCH(Novembre!$B27,'Semaine type'!$A$4:$A$49,0),MATCH(JT$2,'Semaine type'!$AF$2:$AY$2,0))))</f>
        <v>0.5625</v>
      </c>
      <c r="JU27" s="167">
        <f>IF(COUNTIF(Fériés,DATE(YEAR($B$18),MONTH($B$18),JU$1))&gt;0,"",IF(WEEKDAY(DATE(YEAR($B$18),MONTH($B$18),JU$1),2)&gt;5,"",INDEX('Semaine type'!$AF$4:$AY$49,MATCH(Novembre!$B27,'Semaine type'!$A$4:$A$49,0),MATCH(JU$2,'Semaine type'!$AF$2:$AY$2,0))))</f>
        <v>0.70833333333333337</v>
      </c>
      <c r="JV27" s="167">
        <f>IF(COUNTIF(Fériés,DATE(YEAR($B$18),MONTH($B$18),JV$1))&gt;0,"",IF(WEEKDAY(DATE(YEAR($B$18),MONTH($B$18),JV$1),2)&gt;5,"",INDEX('Semaine type'!$AF$4:$AY$49,MATCH(Novembre!$B27,'Semaine type'!$A$4:$A$49,0),MATCH(JV$2,'Semaine type'!$AF$2:$AY$2,0))))</f>
        <v>0.36458333333333331</v>
      </c>
      <c r="JW27" s="167">
        <f>IF(COUNTIF(Fériés,DATE(YEAR($B$18),MONTH($B$18),JW$1))&gt;0,"",IF(WEEKDAY(DATE(YEAR($B$18),MONTH($B$18),JW$1),2)&gt;5,"",INDEX('Semaine type'!$AF$4:$AY$49,MATCH(Novembre!$B27,'Semaine type'!$A$4:$A$49,0),MATCH(JW$2,'Semaine type'!$AF$2:$AY$2,0))))</f>
        <v>0.52430555555555558</v>
      </c>
      <c r="JX27" s="167">
        <f>IF(COUNTIF(Fériés,DATE(YEAR($B$18),MONTH($B$18),JX$1))&gt;0,"",IF(WEEKDAY(DATE(YEAR($B$18),MONTH($B$18),JX$1),2)&gt;5,"",INDEX('Semaine type'!$AF$4:$AY$49,MATCH(Novembre!$B27,'Semaine type'!$A$4:$A$49,0),MATCH(JX$2,'Semaine type'!$AF$2:$AY$2,0))))</f>
        <v>0.5625</v>
      </c>
      <c r="JY27" s="167">
        <f>IF(COUNTIF(Fériés,DATE(YEAR($B$18),MONTH($B$18),JY$1))&gt;0,"",IF(WEEKDAY(DATE(YEAR($B$18),MONTH($B$18),JY$1),2)&gt;5,"",INDEX('Semaine type'!$AF$4:$AY$49,MATCH(Novembre!$B27,'Semaine type'!$A$4:$A$49,0),MATCH(JY$2,'Semaine type'!$AF$2:$AY$2,0))))</f>
        <v>0.70833333333333337</v>
      </c>
      <c r="JZ27" s="167">
        <f>IF(COUNTIF(Fériés,DATE(YEAR($B$18),MONTH($B$18),JZ$1))&gt;0,"",IF(WEEKDAY(DATE(YEAR($B$18),MONTH($B$18),JZ$1),2)&gt;5,"",INDEX('Semaine type'!$AF$4:$AY$49,MATCH(Novembre!$B27,'Semaine type'!$A$4:$A$49,0),MATCH(JZ$2,'Semaine type'!$AF$2:$AY$2,0))))</f>
        <v>0.36458333333333331</v>
      </c>
      <c r="KA27" s="167">
        <f>IF(COUNTIF(Fériés,DATE(YEAR($B$18),MONTH($B$18),KA$1))&gt;0,"",IF(WEEKDAY(DATE(YEAR($B$18),MONTH($B$18),KA$1),2)&gt;5,"",INDEX('Semaine type'!$AF$4:$AY$49,MATCH(Novembre!$B27,'Semaine type'!$A$4:$A$49,0),MATCH(KA$2,'Semaine type'!$AF$2:$AY$2,0))))</f>
        <v>0.52430555555555558</v>
      </c>
      <c r="KB27" s="167">
        <f>IF(COUNTIF(Fériés,DATE(YEAR($B$18),MONTH($B$18),KB$1))&gt;0,"",IF(WEEKDAY(DATE(YEAR($B$18),MONTH($B$18),KB$1),2)&gt;5,"",INDEX('Semaine type'!$AF$4:$AY$49,MATCH(Novembre!$B27,'Semaine type'!$A$4:$A$49,0),MATCH(KB$2,'Semaine type'!$AF$2:$AY$2,0))))</f>
        <v>0.5625</v>
      </c>
      <c r="KC27" s="167">
        <f>IF(COUNTIF(Fériés,DATE(YEAR($B$18),MONTH($B$18),KC$1))&gt;0,"",IF(WEEKDAY(DATE(YEAR($B$18),MONTH($B$18),KC$1),2)&gt;5,"",INDEX('Semaine type'!$AF$4:$AY$49,MATCH(Novembre!$B27,'Semaine type'!$A$4:$A$49,0),MATCH(KC$2,'Semaine type'!$AF$2:$AY$2,0))))</f>
        <v>0.70138888888888884</v>
      </c>
      <c r="KD27" s="167">
        <f>IF(COUNTIF(Fériés,DATE(YEAR($B$18),MONTH($B$18),KD$1))&gt;0,"",IF(WEEKDAY(DATE(YEAR($B$18),MONTH($B$18),KD$1),2)&gt;5,"",INDEX('Semaine type'!$AF$4:$AY$49,MATCH(Novembre!$B27,'Semaine type'!$A$4:$A$49,0),MATCH(KD$2,'Semaine type'!$AF$2:$AY$2,0))))</f>
        <v>0.36458333333333331</v>
      </c>
      <c r="KE27" s="167">
        <f>IF(COUNTIF(Fériés,DATE(YEAR($B$18),MONTH($B$18),KE$1))&gt;0,"",IF(WEEKDAY(DATE(YEAR($B$18),MONTH($B$18),KE$1),2)&gt;5,"",INDEX('Semaine type'!$AF$4:$AY$49,MATCH(Novembre!$B27,'Semaine type'!$A$4:$A$49,0),MATCH(KE$2,'Semaine type'!$AF$2:$AY$2,0))))</f>
        <v>0.52430555555555558</v>
      </c>
      <c r="KF27" s="167">
        <f>IF(COUNTIF(Fériés,DATE(YEAR($B$18),MONTH($B$18),KF$1))&gt;0,"",IF(WEEKDAY(DATE(YEAR($B$18),MONTH($B$18),KF$1),2)&gt;5,"",INDEX('Semaine type'!$AF$4:$AY$49,MATCH(Novembre!$B27,'Semaine type'!$A$4:$A$49,0),MATCH(KF$2,'Semaine type'!$AF$2:$AY$2,0))))</f>
        <v>0</v>
      </c>
      <c r="KG27" s="167">
        <f>IF(COUNTIF(Fériés,DATE(YEAR($B$18),MONTH($B$18),KG$1))&gt;0,"",IF(WEEKDAY(DATE(YEAR($B$18),MONTH($B$18),KG$1),2)&gt;5,"",INDEX('Semaine type'!$AF$4:$AY$49,MATCH(Novembre!$B27,'Semaine type'!$A$4:$A$49,0),MATCH(KG$2,'Semaine type'!$AF$2:$AY$2,0))))</f>
        <v>0</v>
      </c>
      <c r="KH27" s="167" t="str">
        <f>IF(COUNTIF(Fériés,DATE(YEAR($B$18),MONTH($B$18),KH$1))&gt;0,"",IF(WEEKDAY(DATE(YEAR($B$18),MONTH($B$18),KH$1),2)&gt;5,"",INDEX('Semaine type'!$AF$4:$AY$49,MATCH(Novembre!$B27,'Semaine type'!$A$4:$A$49,0),MATCH(KH$2,'Semaine type'!$AF$2:$AY$2,0))))</f>
        <v/>
      </c>
      <c r="KI27" s="167" t="str">
        <f>IF(COUNTIF(Fériés,DATE(YEAR($B$18),MONTH($B$18),KI$1))&gt;0,"",IF(WEEKDAY(DATE(YEAR($B$18),MONTH($B$18),KI$1),2)&gt;5,"",INDEX('Semaine type'!$AF$4:$AY$49,MATCH(Novembre!$B27,'Semaine type'!$A$4:$A$49,0),MATCH(KI$2,'Semaine type'!$AF$2:$AY$2,0))))</f>
        <v/>
      </c>
      <c r="KJ27" s="167" t="str">
        <f>IF(COUNTIF(Fériés,DATE(YEAR($B$18),MONTH($B$18),KJ$1))&gt;0,"",IF(WEEKDAY(DATE(YEAR($B$18),MONTH($B$18),KJ$1),2)&gt;5,"",INDEX('Semaine type'!$AF$4:$AY$49,MATCH(Novembre!$B27,'Semaine type'!$A$4:$A$49,0),MATCH(KJ$2,'Semaine type'!$AF$2:$AY$2,0))))</f>
        <v/>
      </c>
      <c r="KK27" s="167" t="str">
        <f>IF(COUNTIF(Fériés,DATE(YEAR($B$18),MONTH($B$18),KK$1))&gt;0,"",IF(WEEKDAY(DATE(YEAR($B$18),MONTH($B$18),KK$1),2)&gt;5,"",INDEX('Semaine type'!$AF$4:$AY$49,MATCH(Novembre!$B27,'Semaine type'!$A$4:$A$49,0),MATCH(KK$2,'Semaine type'!$AF$2:$AY$2,0))))</f>
        <v/>
      </c>
      <c r="KL27" s="167" t="str">
        <f>IF(COUNTIF(Fériés,DATE(YEAR($B$18),MONTH($B$18),KL$1))&gt;0,"",IF(WEEKDAY(DATE(YEAR($B$18),MONTH($B$18),KL$1),2)&gt;5,"",INDEX('Semaine type'!$AF$4:$AY$49,MATCH(Novembre!$B27,'Semaine type'!$A$4:$A$49,0),MATCH(KL$2,'Semaine type'!$AF$2:$AY$2,0))))</f>
        <v/>
      </c>
      <c r="KM27" s="167" t="str">
        <f>IF(COUNTIF(Fériés,DATE(YEAR($B$18),MONTH($B$18),KM$1))&gt;0,"",IF(WEEKDAY(DATE(YEAR($B$18),MONTH($B$18),KM$1),2)&gt;5,"",INDEX('Semaine type'!$AF$4:$AY$49,MATCH(Novembre!$B27,'Semaine type'!$A$4:$A$49,0),MATCH(KM$2,'Semaine type'!$AF$2:$AY$2,0))))</f>
        <v/>
      </c>
      <c r="KN27" s="167" t="str">
        <f>IF(COUNTIF(Fériés,DATE(YEAR($B$18),MONTH($B$18),KN$1))&gt;0,"",IF(WEEKDAY(DATE(YEAR($B$18),MONTH($B$18),KN$1),2)&gt;5,"",INDEX('Semaine type'!$AF$4:$AY$49,MATCH(Novembre!$B27,'Semaine type'!$A$4:$A$49,0),MATCH(KN$2,'Semaine type'!$AF$2:$AY$2,0))))</f>
        <v/>
      </c>
      <c r="KO27" s="167" t="str">
        <f>IF(COUNTIF(Fériés,DATE(YEAR($B$18),MONTH($B$18),KO$1))&gt;0,"",IF(WEEKDAY(DATE(YEAR($B$18),MONTH($B$18),KO$1),2)&gt;5,"",INDEX('Semaine type'!$AF$4:$AY$49,MATCH(Novembre!$B27,'Semaine type'!$A$4:$A$49,0),MATCH(KO$2,'Semaine type'!$AF$2:$AY$2,0))))</f>
        <v/>
      </c>
      <c r="KP27" s="167">
        <f>IF(COUNTIF(Fériés,DATE(YEAR($B$18),MONTH($B$18),KP$1))&gt;0,"",IF(WEEKDAY(DATE(YEAR($B$18),MONTH($B$18),KP$1),2)&gt;5,"",INDEX('Semaine type'!$AF$4:$AY$49,MATCH(Novembre!$B27,'Semaine type'!$A$4:$A$49,0),MATCH(KP$2,'Semaine type'!$AF$2:$AY$2,0))))</f>
        <v>0.36458333333333331</v>
      </c>
      <c r="KQ27" s="167">
        <f>IF(COUNTIF(Fériés,DATE(YEAR($B$18),MONTH($B$18),KQ$1))&gt;0,"",IF(WEEKDAY(DATE(YEAR($B$18),MONTH($B$18),KQ$1),2)&gt;5,"",INDEX('Semaine type'!$AF$4:$AY$49,MATCH(Novembre!$B27,'Semaine type'!$A$4:$A$49,0),MATCH(KQ$2,'Semaine type'!$AF$2:$AY$2,0))))</f>
        <v>0.52430555555555558</v>
      </c>
      <c r="KR27" s="167">
        <f>IF(COUNTIF(Fériés,DATE(YEAR($B$18),MONTH($B$18),KR$1))&gt;0,"",IF(WEEKDAY(DATE(YEAR($B$18),MONTH($B$18),KR$1),2)&gt;5,"",INDEX('Semaine type'!$AF$4:$AY$49,MATCH(Novembre!$B27,'Semaine type'!$A$4:$A$49,0),MATCH(KR$2,'Semaine type'!$AF$2:$AY$2,0))))</f>
        <v>0.5625</v>
      </c>
      <c r="KS27" s="167">
        <f>IF(COUNTIF(Fériés,DATE(YEAR($B$18),MONTH($B$18),KS$1))&gt;0,"",IF(WEEKDAY(DATE(YEAR($B$18),MONTH($B$18),KS$1),2)&gt;5,"",INDEX('Semaine type'!$AF$4:$AY$49,MATCH(Novembre!$B27,'Semaine type'!$A$4:$A$49,0),MATCH(KS$2,'Semaine type'!$AF$2:$AY$2,0))))</f>
        <v>0.70833333333333337</v>
      </c>
    </row>
    <row r="28" spans="1:305" ht="12" customHeight="1" x14ac:dyDescent="0.2">
      <c r="A28" s="183"/>
      <c r="B28" s="52" t="s">
        <v>144</v>
      </c>
      <c r="C28" s="53" t="str">
        <f>'Semaine type'!L13</f>
        <v xml:space="preserve"> </v>
      </c>
      <c r="D28" s="60"/>
      <c r="E28" s="60"/>
      <c r="F28" s="60"/>
      <c r="G28" s="60"/>
      <c r="H28" s="60" t="s">
        <v>18</v>
      </c>
      <c r="I28" s="60" t="s">
        <v>18</v>
      </c>
      <c r="J28" s="60" t="s">
        <v>18</v>
      </c>
      <c r="K28" s="60" t="s">
        <v>18</v>
      </c>
      <c r="L28" s="60" t="s">
        <v>18</v>
      </c>
      <c r="M28" s="60" t="s">
        <v>18</v>
      </c>
      <c r="N28" s="60" t="s">
        <v>18</v>
      </c>
      <c r="O28" s="60" t="s">
        <v>18</v>
      </c>
      <c r="P28" s="60" t="s">
        <v>18</v>
      </c>
      <c r="Q28" s="60"/>
      <c r="R28" s="60"/>
      <c r="S28" s="60"/>
      <c r="T28" s="60"/>
      <c r="U28" s="60"/>
      <c r="V28" s="61" t="s">
        <v>18</v>
      </c>
      <c r="W28" s="61" t="s">
        <v>18</v>
      </c>
      <c r="X28" s="60"/>
      <c r="Y28" s="60"/>
      <c r="Z28" s="60" t="s">
        <v>18</v>
      </c>
      <c r="AA28" s="60" t="s">
        <v>18</v>
      </c>
      <c r="AB28" s="60" t="s">
        <v>18</v>
      </c>
      <c r="AC28" s="60" t="s">
        <v>18</v>
      </c>
      <c r="AD28" s="60" t="s">
        <v>18</v>
      </c>
      <c r="AE28" s="60"/>
      <c r="AF28" s="60"/>
      <c r="AG28" s="60"/>
      <c r="AH28" s="60"/>
      <c r="AI28" s="60"/>
      <c r="AJ28" s="60" t="s">
        <v>18</v>
      </c>
      <c r="AK28" s="60" t="s">
        <v>18</v>
      </c>
      <c r="AL28" s="60" t="s">
        <v>18</v>
      </c>
      <c r="AM28" s="60" t="s">
        <v>18</v>
      </c>
      <c r="AN28" s="60" t="s">
        <v>18</v>
      </c>
      <c r="AO28" s="60" t="s">
        <v>18</v>
      </c>
      <c r="AP28" s="60" t="s">
        <v>18</v>
      </c>
      <c r="AQ28" s="60" t="s">
        <v>18</v>
      </c>
      <c r="AR28" s="60" t="s">
        <v>18</v>
      </c>
      <c r="AS28" s="60"/>
      <c r="AT28" s="60"/>
      <c r="AU28" s="60"/>
      <c r="AV28" s="60"/>
      <c r="AW28" s="60"/>
      <c r="AX28" s="60" t="s">
        <v>18</v>
      </c>
      <c r="AY28" s="60" t="s">
        <v>18</v>
      </c>
      <c r="AZ28" s="60" t="s">
        <v>18</v>
      </c>
      <c r="BA28" s="60" t="s">
        <v>18</v>
      </c>
      <c r="BB28" s="60" t="s">
        <v>18</v>
      </c>
      <c r="BC28" s="60" t="s">
        <v>18</v>
      </c>
      <c r="BD28" s="60" t="s">
        <v>18</v>
      </c>
      <c r="BE28" s="60" t="s">
        <v>18</v>
      </c>
      <c r="BF28" s="60" t="s">
        <v>18</v>
      </c>
      <c r="BG28" s="60"/>
      <c r="BH28" s="60"/>
      <c r="BI28" s="60"/>
      <c r="BJ28" s="60"/>
      <c r="BK28" s="60"/>
      <c r="BL28" s="56" cm="1">
        <f t="array" ref="BL28">SUMPRODUCT(--(RIGHT(D28:BK28,1)="."))</f>
        <v>0</v>
      </c>
      <c r="BM28" s="57"/>
      <c r="BN28" s="62"/>
      <c r="BO28" s="62"/>
      <c r="BP28" s="62"/>
      <c r="BQ28" s="82">
        <f t="shared" si="69"/>
        <v>0</v>
      </c>
      <c r="BR28" s="82">
        <f t="shared" si="69"/>
        <v>0</v>
      </c>
      <c r="BS28" s="82">
        <f t="shared" si="69"/>
        <v>0</v>
      </c>
      <c r="BT28" s="82">
        <f t="shared" si="69"/>
        <v>0</v>
      </c>
      <c r="BU28" s="82">
        <f t="shared" si="69"/>
        <v>0</v>
      </c>
      <c r="BV28" s="82">
        <f t="shared" si="69"/>
        <v>0</v>
      </c>
      <c r="BW28" s="82">
        <f t="shared" si="69"/>
        <v>0</v>
      </c>
      <c r="BX28" s="82">
        <f t="shared" si="69"/>
        <v>17</v>
      </c>
      <c r="BY28" s="82">
        <f t="shared" si="69"/>
        <v>0</v>
      </c>
      <c r="BZ28" s="82">
        <f t="shared" si="69"/>
        <v>0</v>
      </c>
      <c r="CA28" s="82">
        <f t="shared" si="69"/>
        <v>0</v>
      </c>
      <c r="CB28" s="92">
        <f t="shared" si="70"/>
        <v>34</v>
      </c>
      <c r="CC28" s="47">
        <f t="shared" ca="1" si="71"/>
        <v>1</v>
      </c>
      <c r="DA28" s="169">
        <f t="shared" si="72"/>
        <v>3.9861111111111129</v>
      </c>
      <c r="DB28" s="176">
        <f>IFERROR(IF(COUNTIF(absences,D28)&gt;0,"",IF(D28="PERM",Parametres!$N$25,GA28-FZ28)),)</f>
        <v>0</v>
      </c>
      <c r="DC28" s="176" t="str">
        <f t="shared" si="73"/>
        <v/>
      </c>
      <c r="DD28" s="176" t="str">
        <f t="shared" si="74"/>
        <v/>
      </c>
      <c r="DE28" s="176" t="str">
        <f t="shared" si="75"/>
        <v/>
      </c>
      <c r="DF28" s="176">
        <f t="shared" si="76"/>
        <v>0.15972222222222227</v>
      </c>
      <c r="DG28" s="176" t="str">
        <f>IFERROR(IF(COUNTIF(absences,I28)&gt;0,"",IF(COUNTIF($D28:$BK28,"PERM")&gt;0,COUNTIF($D28:$BK28,"PERM")*Parametres!$N$25,GF28-GE28)),)</f>
        <v/>
      </c>
      <c r="DH28" s="176">
        <f t="shared" si="77"/>
        <v>0.15972222222222227</v>
      </c>
      <c r="DI28" s="176">
        <f t="shared" si="78"/>
        <v>0.14583333333333337</v>
      </c>
      <c r="DJ28" s="176" t="str">
        <f t="shared" si="79"/>
        <v/>
      </c>
      <c r="DK28" s="176" t="str">
        <f t="shared" si="80"/>
        <v/>
      </c>
      <c r="DL28" s="176">
        <f t="shared" si="81"/>
        <v>0.15972222222222227</v>
      </c>
      <c r="DM28" s="176">
        <f t="shared" si="82"/>
        <v>0.13888888888888884</v>
      </c>
      <c r="DN28" s="176">
        <f t="shared" si="83"/>
        <v>0.15972222222222227</v>
      </c>
      <c r="DO28" s="176">
        <f t="shared" si="84"/>
        <v>0</v>
      </c>
      <c r="DP28" s="176" t="str">
        <f t="shared" si="85"/>
        <v/>
      </c>
      <c r="DQ28" s="176" t="str">
        <f t="shared" si="86"/>
        <v/>
      </c>
      <c r="DR28" s="176" t="str">
        <f t="shared" si="87"/>
        <v/>
      </c>
      <c r="DS28" s="176" t="str">
        <f t="shared" si="88"/>
        <v/>
      </c>
      <c r="DT28" s="176">
        <f t="shared" si="89"/>
        <v>0.15972222222222227</v>
      </c>
      <c r="DU28" s="176">
        <f t="shared" si="90"/>
        <v>0.14583333333333337</v>
      </c>
      <c r="DV28" s="176" t="str">
        <f t="shared" si="91"/>
        <v/>
      </c>
      <c r="DW28" s="176" t="str">
        <f t="shared" si="92"/>
        <v/>
      </c>
      <c r="DX28" s="176" t="str">
        <f t="shared" si="93"/>
        <v/>
      </c>
      <c r="DY28" s="176" t="str">
        <f t="shared" si="94"/>
        <v/>
      </c>
      <c r="DZ28" s="176">
        <f t="shared" si="95"/>
        <v>0.15972222222222227</v>
      </c>
      <c r="EA28" s="176">
        <f t="shared" si="96"/>
        <v>0.13888888888888884</v>
      </c>
      <c r="EB28" s="176">
        <f t="shared" si="97"/>
        <v>0.15972222222222227</v>
      </c>
      <c r="EC28" s="176">
        <f t="shared" si="98"/>
        <v>0</v>
      </c>
      <c r="ED28" s="176" t="str">
        <f t="shared" si="99"/>
        <v/>
      </c>
      <c r="EE28" s="176" t="str">
        <f t="shared" si="100"/>
        <v/>
      </c>
      <c r="EF28" s="176" t="str">
        <f t="shared" si="101"/>
        <v/>
      </c>
      <c r="EG28" s="176" t="str">
        <f t="shared" si="102"/>
        <v/>
      </c>
      <c r="EH28" s="176">
        <f t="shared" si="103"/>
        <v>0.15972222222222227</v>
      </c>
      <c r="EI28" s="176">
        <f t="shared" si="104"/>
        <v>0.14583333333333337</v>
      </c>
      <c r="EJ28" s="176">
        <f t="shared" si="105"/>
        <v>0.15972222222222227</v>
      </c>
      <c r="EK28" s="176">
        <f t="shared" si="106"/>
        <v>0.14583333333333337</v>
      </c>
      <c r="EL28" s="176" t="str">
        <f t="shared" si="107"/>
        <v/>
      </c>
      <c r="EM28" s="176" t="str">
        <f t="shared" si="108"/>
        <v/>
      </c>
      <c r="EN28" s="176">
        <f t="shared" si="109"/>
        <v>0.15972222222222227</v>
      </c>
      <c r="EO28" s="176">
        <f t="shared" si="110"/>
        <v>0.13888888888888884</v>
      </c>
      <c r="EP28" s="176">
        <f t="shared" si="111"/>
        <v>0.15972222222222227</v>
      </c>
      <c r="EQ28" s="176">
        <f t="shared" si="112"/>
        <v>0</v>
      </c>
      <c r="ER28" s="176" t="str">
        <f t="shared" si="113"/>
        <v/>
      </c>
      <c r="ES28" s="176" t="str">
        <f t="shared" si="114"/>
        <v/>
      </c>
      <c r="ET28" s="176" t="str">
        <f t="shared" si="115"/>
        <v/>
      </c>
      <c r="EU28" s="176">
        <f>IFERROR(IF(COUNTIF(absences,AW28)&gt;0,"",IF(COUNTIF($D28:$BK28,"PERM")&gt;0,COUNTIF($D28:$BK28,"PERM")*Parametres!$N$25,IW28-IV28)),)</f>
        <v>0</v>
      </c>
      <c r="EV28" s="176">
        <f t="shared" si="116"/>
        <v>0.15972222222222227</v>
      </c>
      <c r="EW28" s="176">
        <f t="shared" si="117"/>
        <v>0.14583333333333337</v>
      </c>
      <c r="EX28" s="176">
        <f t="shared" si="118"/>
        <v>0.15972222222222227</v>
      </c>
      <c r="EY28" s="176">
        <f t="shared" si="119"/>
        <v>0.14583333333333337</v>
      </c>
      <c r="EZ28" s="176" t="str">
        <f t="shared" si="120"/>
        <v/>
      </c>
      <c r="FA28" s="176" t="str">
        <f t="shared" si="121"/>
        <v/>
      </c>
      <c r="FB28" s="176">
        <f t="shared" si="122"/>
        <v>0.15972222222222227</v>
      </c>
      <c r="FC28" s="176">
        <f t="shared" si="123"/>
        <v>0.13888888888888884</v>
      </c>
      <c r="FD28" s="176">
        <f t="shared" si="124"/>
        <v>0.15972222222222227</v>
      </c>
      <c r="FE28" s="176">
        <f t="shared" si="125"/>
        <v>0</v>
      </c>
      <c r="FF28" s="176" t="str">
        <f t="shared" si="126"/>
        <v/>
      </c>
      <c r="FG28" s="176" t="str">
        <f t="shared" si="127"/>
        <v/>
      </c>
      <c r="FH28" s="176">
        <f>IFERROR(IF(COUNTIF(absences,BJ28)&gt;0,"",IF(COUNTIF($D28:$BK28,"PERM")&gt;0,COUNTIF($D28:$BK28,"PERM")*Parametres!$N$25,JJ28-JI28)),)</f>
        <v>0</v>
      </c>
      <c r="FI28" s="176" t="str">
        <f t="shared" si="128"/>
        <v/>
      </c>
      <c r="FJ28" s="176">
        <f t="shared" si="129"/>
        <v>0.15972222222222227</v>
      </c>
      <c r="FK28" s="176">
        <f>IFERROR(IF(COUNTIF(absences,BM28)&gt;0,"",IF(COUNTIF($D28:$BK28,"PERM")&gt;0,COUNTIF($D28:$BK28,"PERM")*Parametres!$N$25,JM28-JL28)),)</f>
        <v>0</v>
      </c>
      <c r="FY28" s="184"/>
      <c r="FZ28" s="167" t="str">
        <f>IF(COUNTIF(Fériés,DATE(YEAR($B$18),MONTH($B$18),FZ$1))&gt;0,"",IF(WEEKDAY(DATE(YEAR($B$18),MONTH($B$18),FZ$1),2)&gt;5,"",INDEX('Semaine type'!$AF$4:$AY$49,MATCH(Novembre!$B28,'Semaine type'!$A$4:$A$49,0),MATCH(FZ$2,'Semaine type'!$AF$2:$AY$2,0))))</f>
        <v/>
      </c>
      <c r="GA28" s="167" t="str">
        <f>IF(COUNTIF(Fériés,DATE(YEAR($B$18),MONTH($B$18),GA$1))&gt;0,"",IF(WEEKDAY(DATE(YEAR($B$18),MONTH($B$18),GA$1),2)&gt;5,"",INDEX('Semaine type'!$AF$4:$AY$49,MATCH(Novembre!$B28,'Semaine type'!$A$4:$A$49,0),MATCH(GA$2,'Semaine type'!$AF$2:$AY$2,0))))</f>
        <v/>
      </c>
      <c r="GB28" s="167" t="str">
        <f>IF(COUNTIF(Fériés,DATE(YEAR($B$18),MONTH($B$18),GB$1))&gt;0,"",IF(WEEKDAY(DATE(YEAR($B$18),MONTH($B$18),GB$1),2)&gt;5,"",INDEX('Semaine type'!$AF$4:$AY$49,MATCH(Novembre!$B28,'Semaine type'!$A$4:$A$49,0),MATCH(GB$2,'Semaine type'!$AF$2:$AY$2,0))))</f>
        <v/>
      </c>
      <c r="GC28" s="167" t="str">
        <f>IF(COUNTIF(Fériés,DATE(YEAR($B$18),MONTH($B$18),GC$1))&gt;0,"",IF(WEEKDAY(DATE(YEAR($B$18),MONTH($B$18),GC$1),2)&gt;5,"",INDEX('Semaine type'!$AF$4:$AY$49,MATCH(Novembre!$B28,'Semaine type'!$A$4:$A$49,0),MATCH(GC$2,'Semaine type'!$AF$2:$AY$2,0))))</f>
        <v/>
      </c>
      <c r="GD28" s="167" t="str">
        <f>IF(COUNTIF(Fériés,DATE(YEAR($B$18),MONTH($B$18),GD$1))&gt;0,"",IF(WEEKDAY(DATE(YEAR($B$18),MONTH($B$18),GD$1),2)&gt;5,"",INDEX('Semaine type'!$AF$4:$AY$49,MATCH(Novembre!$B28,'Semaine type'!$A$4:$A$49,0),MATCH(GD$2,'Semaine type'!$AF$2:$AY$2,0))))</f>
        <v/>
      </c>
      <c r="GE28" s="167" t="str">
        <f>IF(COUNTIF(Fériés,DATE(YEAR($B$18),MONTH($B$18),GE$1))&gt;0,"",IF(WEEKDAY(DATE(YEAR($B$18),MONTH($B$18),GE$1),2)&gt;5,"",INDEX('Semaine type'!$AF$4:$AY$49,MATCH(Novembre!$B28,'Semaine type'!$A$4:$A$49,0),MATCH(GE$2,'Semaine type'!$AF$2:$AY$2,0))))</f>
        <v/>
      </c>
      <c r="GF28" s="167" t="str">
        <f>IF(COUNTIF(Fériés,DATE(YEAR($B$18),MONTH($B$18),GF$1))&gt;0,"",IF(WEEKDAY(DATE(YEAR($B$18),MONTH($B$18),GF$1),2)&gt;5,"",INDEX('Semaine type'!$AF$4:$AY$49,MATCH(Novembre!$B28,'Semaine type'!$A$4:$A$49,0),MATCH(GF$2,'Semaine type'!$AF$2:$AY$2,0))))</f>
        <v/>
      </c>
      <c r="GG28" s="167" t="str">
        <f>IF(COUNTIF(Fériés,DATE(YEAR($B$18),MONTH($B$18),GG$1))&gt;0,"",IF(WEEKDAY(DATE(YEAR($B$18),MONTH($B$18),GG$1),2)&gt;5,"",INDEX('Semaine type'!$AF$4:$AY$49,MATCH(Novembre!$B28,'Semaine type'!$A$4:$A$49,0),MATCH(GG$2,'Semaine type'!$AF$2:$AY$2,0))))</f>
        <v/>
      </c>
      <c r="GH28" s="167">
        <f>IF(COUNTIF(Fériés,DATE(YEAR($B$18),MONTH($B$18),GH$1))&gt;0,"",IF(WEEKDAY(DATE(YEAR($B$18),MONTH($B$18),GH$1),2)&gt;5,"",INDEX('Semaine type'!$AF$4:$AY$49,MATCH(Novembre!$B28,'Semaine type'!$A$4:$A$49,0),MATCH(GH$2,'Semaine type'!$AF$2:$AY$2,0))))</f>
        <v>0.36458333333333331</v>
      </c>
      <c r="GI28" s="167">
        <f>IF(COUNTIF(Fériés,DATE(YEAR($B$18),MONTH($B$18),GI$1))&gt;0,"",IF(WEEKDAY(DATE(YEAR($B$18),MONTH($B$18),GI$1),2)&gt;5,"",INDEX('Semaine type'!$AF$4:$AY$49,MATCH(Novembre!$B28,'Semaine type'!$A$4:$A$49,0),MATCH(GI$2,'Semaine type'!$AF$2:$AY$2,0))))</f>
        <v>0.52430555555555558</v>
      </c>
      <c r="GJ28" s="167">
        <f>IF(COUNTIF(Fériés,DATE(YEAR($B$18),MONTH($B$18),GJ$1))&gt;0,"",IF(WEEKDAY(DATE(YEAR($B$18),MONTH($B$18),GJ$1),2)&gt;5,"",INDEX('Semaine type'!$AF$4:$AY$49,MATCH(Novembre!$B28,'Semaine type'!$A$4:$A$49,0),MATCH(GJ$2,'Semaine type'!$AF$2:$AY$2,0))))</f>
        <v>0.5625</v>
      </c>
      <c r="GK28" s="167">
        <f>IF(COUNTIF(Fériés,DATE(YEAR($B$18),MONTH($B$18),GK$1))&gt;0,"",IF(WEEKDAY(DATE(YEAR($B$18),MONTH($B$18),GK$1),2)&gt;5,"",INDEX('Semaine type'!$AF$4:$AY$49,MATCH(Novembre!$B28,'Semaine type'!$A$4:$A$49,0),MATCH(GK$2,'Semaine type'!$AF$2:$AY$2,0))))</f>
        <v>0.70833333333333337</v>
      </c>
      <c r="GL28" s="167">
        <f>IF(COUNTIF(Fériés,DATE(YEAR($B$18),MONTH($B$18),GL$1))&gt;0,"",IF(WEEKDAY(DATE(YEAR($B$18),MONTH($B$18),GL$1),2)&gt;5,"",INDEX('Semaine type'!$AF$4:$AY$49,MATCH(Novembre!$B28,'Semaine type'!$A$4:$A$49,0),MATCH(GL$2,'Semaine type'!$AF$2:$AY$2,0))))</f>
        <v>0.36458333333333331</v>
      </c>
      <c r="GM28" s="167">
        <f>IF(COUNTIF(Fériés,DATE(YEAR($B$18),MONTH($B$18),GM$1))&gt;0,"",IF(WEEKDAY(DATE(YEAR($B$18),MONTH($B$18),GM$1),2)&gt;5,"",INDEX('Semaine type'!$AF$4:$AY$49,MATCH(Novembre!$B28,'Semaine type'!$A$4:$A$49,0),MATCH(GM$2,'Semaine type'!$AF$2:$AY$2,0))))</f>
        <v>0.52430555555555558</v>
      </c>
      <c r="GN28" s="167">
        <f>IF(COUNTIF(Fériés,DATE(YEAR($B$18),MONTH($B$18),GN$1))&gt;0,"",IF(WEEKDAY(DATE(YEAR($B$18),MONTH($B$18),GN$1),2)&gt;5,"",INDEX('Semaine type'!$AF$4:$AY$49,MATCH(Novembre!$B28,'Semaine type'!$A$4:$A$49,0),MATCH(GN$2,'Semaine type'!$AF$2:$AY$2,0))))</f>
        <v>0.5625</v>
      </c>
      <c r="GO28" s="167">
        <f>IF(COUNTIF(Fériés,DATE(YEAR($B$18),MONTH($B$18),GO$1))&gt;0,"",IF(WEEKDAY(DATE(YEAR($B$18),MONTH($B$18),GO$1),2)&gt;5,"",INDEX('Semaine type'!$AF$4:$AY$49,MATCH(Novembre!$B28,'Semaine type'!$A$4:$A$49,0),MATCH(GO$2,'Semaine type'!$AF$2:$AY$2,0))))</f>
        <v>0.70833333333333337</v>
      </c>
      <c r="GP28" s="167" t="str">
        <f>IF(COUNTIF(Fériés,DATE(YEAR($B$18),MONTH($B$18),GP$1))&gt;0,"",IF(WEEKDAY(DATE(YEAR($B$18),MONTH($B$18),GP$1),2)&gt;5,"",INDEX('Semaine type'!$AF$4:$AY$49,MATCH(Novembre!$B28,'Semaine type'!$A$4:$A$49,0),MATCH(GP$2,'Semaine type'!$AF$2:$AY$2,0))))</f>
        <v/>
      </c>
      <c r="GQ28" s="167" t="str">
        <f>IF(COUNTIF(Fériés,DATE(YEAR($B$18),MONTH($B$18),GQ$1))&gt;0,"",IF(WEEKDAY(DATE(YEAR($B$18),MONTH($B$18),GQ$1),2)&gt;5,"",INDEX('Semaine type'!$AF$4:$AY$49,MATCH(Novembre!$B28,'Semaine type'!$A$4:$A$49,0),MATCH(GQ$2,'Semaine type'!$AF$2:$AY$2,0))))</f>
        <v/>
      </c>
      <c r="GR28" s="167" t="str">
        <f>IF(COUNTIF(Fériés,DATE(YEAR($B$18),MONTH($B$18),GR$1))&gt;0,"",IF(WEEKDAY(DATE(YEAR($B$18),MONTH($B$18),GR$1),2)&gt;5,"",INDEX('Semaine type'!$AF$4:$AY$49,MATCH(Novembre!$B28,'Semaine type'!$A$4:$A$49,0),MATCH(GR$2,'Semaine type'!$AF$2:$AY$2,0))))</f>
        <v/>
      </c>
      <c r="GS28" s="167" t="str">
        <f>IF(COUNTIF(Fériés,DATE(YEAR($B$18),MONTH($B$18),GS$1))&gt;0,"",IF(WEEKDAY(DATE(YEAR($B$18),MONTH($B$18),GS$1),2)&gt;5,"",INDEX('Semaine type'!$AF$4:$AY$49,MATCH(Novembre!$B28,'Semaine type'!$A$4:$A$49,0),MATCH(GS$2,'Semaine type'!$AF$2:$AY$2,0))))</f>
        <v/>
      </c>
      <c r="GT28" s="167">
        <f>IF(COUNTIF(Fériés,DATE(YEAR($B$18),MONTH($B$18),GT$1))&gt;0,"",IF(WEEKDAY(DATE(YEAR($B$18),MONTH($B$18),GT$1),2)&gt;5,"",INDEX('Semaine type'!$AF$4:$AY$49,MATCH(Novembre!$B28,'Semaine type'!$A$4:$A$49,0),MATCH(GT$2,'Semaine type'!$AF$2:$AY$2,0))))</f>
        <v>0.36458333333333331</v>
      </c>
      <c r="GU28" s="167">
        <f>IF(COUNTIF(Fériés,DATE(YEAR($B$18),MONTH($B$18),GU$1))&gt;0,"",IF(WEEKDAY(DATE(YEAR($B$18),MONTH($B$18),GU$1),2)&gt;5,"",INDEX('Semaine type'!$AF$4:$AY$49,MATCH(Novembre!$B28,'Semaine type'!$A$4:$A$49,0),MATCH(GU$2,'Semaine type'!$AF$2:$AY$2,0))))</f>
        <v>0.52430555555555558</v>
      </c>
      <c r="GV28" s="167">
        <f>IF(COUNTIF(Fériés,DATE(YEAR($B$18),MONTH($B$18),GV$1))&gt;0,"",IF(WEEKDAY(DATE(YEAR($B$18),MONTH($B$18),GV$1),2)&gt;5,"",INDEX('Semaine type'!$AF$4:$AY$49,MATCH(Novembre!$B28,'Semaine type'!$A$4:$A$49,0),MATCH(GV$2,'Semaine type'!$AF$2:$AY$2,0))))</f>
        <v>0.5625</v>
      </c>
      <c r="GW28" s="167">
        <f>IF(COUNTIF(Fériés,DATE(YEAR($B$18),MONTH($B$18),GW$1))&gt;0,"",IF(WEEKDAY(DATE(YEAR($B$18),MONTH($B$18),GW$1),2)&gt;5,"",INDEX('Semaine type'!$AF$4:$AY$49,MATCH(Novembre!$B28,'Semaine type'!$A$4:$A$49,0),MATCH(GW$2,'Semaine type'!$AF$2:$AY$2,0))))</f>
        <v>0.70138888888888884</v>
      </c>
      <c r="GX28" s="167">
        <f>IF(COUNTIF(Fériés,DATE(YEAR($B$18),MONTH($B$18),GX$1))&gt;0,"",IF(WEEKDAY(DATE(YEAR($B$18),MONTH($B$18),GX$1),2)&gt;5,"",INDEX('Semaine type'!$AF$4:$AY$49,MATCH(Novembre!$B28,'Semaine type'!$A$4:$A$49,0),MATCH(GX$2,'Semaine type'!$AF$2:$AY$2,0))))</f>
        <v>0.36458333333333331</v>
      </c>
      <c r="GY28" s="167">
        <f>IF(COUNTIF(Fériés,DATE(YEAR($B$18),MONTH($B$18),GY$1))&gt;0,"",IF(WEEKDAY(DATE(YEAR($B$18),MONTH($B$18),GY$1),2)&gt;5,"",INDEX('Semaine type'!$AF$4:$AY$49,MATCH(Novembre!$B28,'Semaine type'!$A$4:$A$49,0),MATCH(GY$2,'Semaine type'!$AF$2:$AY$2,0))))</f>
        <v>0.52430555555555558</v>
      </c>
      <c r="GZ28" s="167">
        <f>IF(COUNTIF(Fériés,DATE(YEAR($B$18),MONTH($B$18),GZ$1))&gt;0,"",IF(WEEKDAY(DATE(YEAR($B$18),MONTH($B$18),GZ$1),2)&gt;5,"",INDEX('Semaine type'!$AF$4:$AY$49,MATCH(Novembre!$B28,'Semaine type'!$A$4:$A$49,0),MATCH(GZ$2,'Semaine type'!$AF$2:$AY$2,0))))</f>
        <v>0</v>
      </c>
      <c r="HA28" s="167">
        <f>IF(COUNTIF(Fériés,DATE(YEAR($B$18),MONTH($B$18),HA$1))&gt;0,"",IF(WEEKDAY(DATE(YEAR($B$18),MONTH($B$18),HA$1),2)&gt;5,"",INDEX('Semaine type'!$AF$4:$AY$49,MATCH(Novembre!$B28,'Semaine type'!$A$4:$A$49,0),MATCH(HA$2,'Semaine type'!$AF$2:$AY$2,0))))</f>
        <v>0</v>
      </c>
      <c r="HB28" s="167" t="str">
        <f>IF(COUNTIF(Fériés,DATE(YEAR($B$18),MONTH($B$18),HB$1))&gt;0,"",IF(WEEKDAY(DATE(YEAR($B$18),MONTH($B$18),HB$1),2)&gt;5,"",INDEX('Semaine type'!$AF$4:$AY$49,MATCH(Novembre!$B28,'Semaine type'!$A$4:$A$49,0),MATCH(HB$2,'Semaine type'!$AF$2:$AY$2,0))))</f>
        <v/>
      </c>
      <c r="HC28" s="167" t="str">
        <f>IF(COUNTIF(Fériés,DATE(YEAR($B$18),MONTH($B$18),HC$1))&gt;0,"",IF(WEEKDAY(DATE(YEAR($B$18),MONTH($B$18),HC$1),2)&gt;5,"",INDEX('Semaine type'!$AF$4:$AY$49,MATCH(Novembre!$B28,'Semaine type'!$A$4:$A$49,0),MATCH(HC$2,'Semaine type'!$AF$2:$AY$2,0))))</f>
        <v/>
      </c>
      <c r="HD28" s="167" t="str">
        <f>IF(COUNTIF(Fériés,DATE(YEAR($B$18),MONTH($B$18),HD$1))&gt;0,"",IF(WEEKDAY(DATE(YEAR($B$18),MONTH($B$18),HD$1),2)&gt;5,"",INDEX('Semaine type'!$AF$4:$AY$49,MATCH(Novembre!$B28,'Semaine type'!$A$4:$A$49,0),MATCH(HD$2,'Semaine type'!$AF$2:$AY$2,0))))</f>
        <v/>
      </c>
      <c r="HE28" s="167" t="str">
        <f>IF(COUNTIF(Fériés,DATE(YEAR($B$18),MONTH($B$18),HE$1))&gt;0,"",IF(WEEKDAY(DATE(YEAR($B$18),MONTH($B$18),HE$1),2)&gt;5,"",INDEX('Semaine type'!$AF$4:$AY$49,MATCH(Novembre!$B28,'Semaine type'!$A$4:$A$49,0),MATCH(HE$2,'Semaine type'!$AF$2:$AY$2,0))))</f>
        <v/>
      </c>
      <c r="HF28" s="167" t="str">
        <f>IF(COUNTIF(Fériés,DATE(YEAR($B$18),MONTH($B$18),HF$1))&gt;0,"",IF(WEEKDAY(DATE(YEAR($B$18),MONTH($B$18),HF$1),2)&gt;5,"",INDEX('Semaine type'!$AF$4:$AY$49,MATCH(Novembre!$B28,'Semaine type'!$A$4:$A$49,0),MATCH(HF$2,'Semaine type'!$AF$2:$AY$2,0))))</f>
        <v/>
      </c>
      <c r="HG28" s="167" t="str">
        <f>IF(COUNTIF(Fériés,DATE(YEAR($B$18),MONTH($B$18),HG$1))&gt;0,"",IF(WEEKDAY(DATE(YEAR($B$18),MONTH($B$18),HG$1),2)&gt;5,"",INDEX('Semaine type'!$AF$4:$AY$49,MATCH(Novembre!$B28,'Semaine type'!$A$4:$A$49,0),MATCH(HG$2,'Semaine type'!$AF$2:$AY$2,0))))</f>
        <v/>
      </c>
      <c r="HH28" s="167" t="str">
        <f>IF(COUNTIF(Fériés,DATE(YEAR($B$18),MONTH($B$18),HH$1))&gt;0,"",IF(WEEKDAY(DATE(YEAR($B$18),MONTH($B$18),HH$1),2)&gt;5,"",INDEX('Semaine type'!$AF$4:$AY$49,MATCH(Novembre!$B28,'Semaine type'!$A$4:$A$49,0),MATCH(HH$2,'Semaine type'!$AF$2:$AY$2,0))))</f>
        <v/>
      </c>
      <c r="HI28" s="167" t="str">
        <f>IF(COUNTIF(Fériés,DATE(YEAR($B$18),MONTH($B$18),HI$1))&gt;0,"",IF(WEEKDAY(DATE(YEAR($B$18),MONTH($B$18),HI$1),2)&gt;5,"",INDEX('Semaine type'!$AF$4:$AY$49,MATCH(Novembre!$B28,'Semaine type'!$A$4:$A$49,0),MATCH(HI$2,'Semaine type'!$AF$2:$AY$2,0))))</f>
        <v/>
      </c>
      <c r="HJ28" s="167">
        <f>IF(COUNTIF(Fériés,DATE(YEAR($B$18),MONTH($B$18),HJ$1))&gt;0,"",IF(WEEKDAY(DATE(YEAR($B$18),MONTH($B$18),HJ$1),2)&gt;5,"",INDEX('Semaine type'!$AF$4:$AY$49,MATCH(Novembre!$B28,'Semaine type'!$A$4:$A$49,0),MATCH(HJ$2,'Semaine type'!$AF$2:$AY$2,0))))</f>
        <v>0.36458333333333331</v>
      </c>
      <c r="HK28" s="167">
        <f>IF(COUNTIF(Fériés,DATE(YEAR($B$18),MONTH($B$18),HK$1))&gt;0,"",IF(WEEKDAY(DATE(YEAR($B$18),MONTH($B$18),HK$1),2)&gt;5,"",INDEX('Semaine type'!$AF$4:$AY$49,MATCH(Novembre!$B28,'Semaine type'!$A$4:$A$49,0),MATCH(HK$2,'Semaine type'!$AF$2:$AY$2,0))))</f>
        <v>0.52430555555555558</v>
      </c>
      <c r="HL28" s="167">
        <f>IF(COUNTIF(Fériés,DATE(YEAR($B$18),MONTH($B$18),HL$1))&gt;0,"",IF(WEEKDAY(DATE(YEAR($B$18),MONTH($B$18),HL$1),2)&gt;5,"",INDEX('Semaine type'!$AF$4:$AY$49,MATCH(Novembre!$B28,'Semaine type'!$A$4:$A$49,0),MATCH(HL$2,'Semaine type'!$AF$2:$AY$2,0))))</f>
        <v>0.5625</v>
      </c>
      <c r="HM28" s="167">
        <f>IF(COUNTIF(Fériés,DATE(YEAR($B$18),MONTH($B$18),HM$1))&gt;0,"",IF(WEEKDAY(DATE(YEAR($B$18),MONTH($B$18),HM$1),2)&gt;5,"",INDEX('Semaine type'!$AF$4:$AY$49,MATCH(Novembre!$B28,'Semaine type'!$A$4:$A$49,0),MATCH(HM$2,'Semaine type'!$AF$2:$AY$2,0))))</f>
        <v>0.70833333333333337</v>
      </c>
      <c r="HN28" s="167" t="str">
        <f>IF(COUNTIF(Fériés,DATE(YEAR($B$18),MONTH($B$18),HN$1))&gt;0,"",IF(WEEKDAY(DATE(YEAR($B$18),MONTH($B$18),HN$1),2)&gt;5,"",INDEX('Semaine type'!$AF$4:$AY$49,MATCH(Novembre!$B28,'Semaine type'!$A$4:$A$49,0),MATCH(HN$2,'Semaine type'!$AF$2:$AY$2,0))))</f>
        <v/>
      </c>
      <c r="HO28" s="167" t="str">
        <f>IF(COUNTIF(Fériés,DATE(YEAR($B$18),MONTH($B$18),HO$1))&gt;0,"",IF(WEEKDAY(DATE(YEAR($B$18),MONTH($B$18),HO$1),2)&gt;5,"",INDEX('Semaine type'!$AF$4:$AY$49,MATCH(Novembre!$B28,'Semaine type'!$A$4:$A$49,0),MATCH(HO$2,'Semaine type'!$AF$2:$AY$2,0))))</f>
        <v/>
      </c>
      <c r="HP28" s="167" t="str">
        <f>IF(COUNTIF(Fériés,DATE(YEAR($B$18),MONTH($B$18),HP$1))&gt;0,"",IF(WEEKDAY(DATE(YEAR($B$18),MONTH($B$18),HP$1),2)&gt;5,"",INDEX('Semaine type'!$AF$4:$AY$49,MATCH(Novembre!$B28,'Semaine type'!$A$4:$A$49,0),MATCH(HP$2,'Semaine type'!$AF$2:$AY$2,0))))</f>
        <v/>
      </c>
      <c r="HQ28" s="167" t="str">
        <f>IF(COUNTIF(Fériés,DATE(YEAR($B$18),MONTH($B$18),HQ$1))&gt;0,"",IF(WEEKDAY(DATE(YEAR($B$18),MONTH($B$18),HQ$1),2)&gt;5,"",INDEX('Semaine type'!$AF$4:$AY$49,MATCH(Novembre!$B28,'Semaine type'!$A$4:$A$49,0),MATCH(HQ$2,'Semaine type'!$AF$2:$AY$2,0))))</f>
        <v/>
      </c>
      <c r="HR28" s="167" t="str">
        <f>IF(COUNTIF(Fériés,DATE(YEAR($B$18),MONTH($B$18),HR$1))&gt;0,"",IF(WEEKDAY(DATE(YEAR($B$18),MONTH($B$18),HR$1),2)&gt;5,"",INDEX('Semaine type'!$AF$4:$AY$49,MATCH(Novembre!$B28,'Semaine type'!$A$4:$A$49,0),MATCH(HR$2,'Semaine type'!$AF$2:$AY$2,0))))</f>
        <v/>
      </c>
      <c r="HS28" s="167" t="str">
        <f>IF(COUNTIF(Fériés,DATE(YEAR($B$18),MONTH($B$18),HS$1))&gt;0,"",IF(WEEKDAY(DATE(YEAR($B$18),MONTH($B$18),HS$1),2)&gt;5,"",INDEX('Semaine type'!$AF$4:$AY$49,MATCH(Novembre!$B28,'Semaine type'!$A$4:$A$49,0),MATCH(HS$2,'Semaine type'!$AF$2:$AY$2,0))))</f>
        <v/>
      </c>
      <c r="HT28" s="167" t="str">
        <f>IF(COUNTIF(Fériés,DATE(YEAR($B$18),MONTH($B$18),HT$1))&gt;0,"",IF(WEEKDAY(DATE(YEAR($B$18),MONTH($B$18),HT$1),2)&gt;5,"",INDEX('Semaine type'!$AF$4:$AY$49,MATCH(Novembre!$B28,'Semaine type'!$A$4:$A$49,0),MATCH(HT$2,'Semaine type'!$AF$2:$AY$2,0))))</f>
        <v/>
      </c>
      <c r="HU28" s="167" t="str">
        <f>IF(COUNTIF(Fériés,DATE(YEAR($B$18),MONTH($B$18),HU$1))&gt;0,"",IF(WEEKDAY(DATE(YEAR($B$18),MONTH($B$18),HU$1),2)&gt;5,"",INDEX('Semaine type'!$AF$4:$AY$49,MATCH(Novembre!$B28,'Semaine type'!$A$4:$A$49,0),MATCH(HU$2,'Semaine type'!$AF$2:$AY$2,0))))</f>
        <v/>
      </c>
      <c r="HV28" s="167">
        <f>IF(COUNTIF(Fériés,DATE(YEAR($B$18),MONTH($B$18),HV$1))&gt;0,"",IF(WEEKDAY(DATE(YEAR($B$18),MONTH($B$18),HV$1),2)&gt;5,"",INDEX('Semaine type'!$AF$4:$AY$49,MATCH(Novembre!$B28,'Semaine type'!$A$4:$A$49,0),MATCH(HV$2,'Semaine type'!$AF$2:$AY$2,0))))</f>
        <v>0.36458333333333331</v>
      </c>
      <c r="HW28" s="167">
        <f>IF(COUNTIF(Fériés,DATE(YEAR($B$18),MONTH($B$18),HW$1))&gt;0,"",IF(WEEKDAY(DATE(YEAR($B$18),MONTH($B$18),HW$1),2)&gt;5,"",INDEX('Semaine type'!$AF$4:$AY$49,MATCH(Novembre!$B28,'Semaine type'!$A$4:$A$49,0),MATCH(HW$2,'Semaine type'!$AF$2:$AY$2,0))))</f>
        <v>0.52430555555555558</v>
      </c>
      <c r="HX28" s="167">
        <f>IF(COUNTIF(Fériés,DATE(YEAR($B$18),MONTH($B$18),HX$1))&gt;0,"",IF(WEEKDAY(DATE(YEAR($B$18),MONTH($B$18),HX$1),2)&gt;5,"",INDEX('Semaine type'!$AF$4:$AY$49,MATCH(Novembre!$B28,'Semaine type'!$A$4:$A$49,0),MATCH(HX$2,'Semaine type'!$AF$2:$AY$2,0))))</f>
        <v>0.5625</v>
      </c>
      <c r="HY28" s="167">
        <f>IF(COUNTIF(Fériés,DATE(YEAR($B$18),MONTH($B$18),HY$1))&gt;0,"",IF(WEEKDAY(DATE(YEAR($B$18),MONTH($B$18),HY$1),2)&gt;5,"",INDEX('Semaine type'!$AF$4:$AY$49,MATCH(Novembre!$B28,'Semaine type'!$A$4:$A$49,0),MATCH(HY$2,'Semaine type'!$AF$2:$AY$2,0))))</f>
        <v>0.70138888888888884</v>
      </c>
      <c r="HZ28" s="167">
        <f>IF(COUNTIF(Fériés,DATE(YEAR($B$18),MONTH($B$18),HZ$1))&gt;0,"",IF(WEEKDAY(DATE(YEAR($B$18),MONTH($B$18),HZ$1),2)&gt;5,"",INDEX('Semaine type'!$AF$4:$AY$49,MATCH(Novembre!$B28,'Semaine type'!$A$4:$A$49,0),MATCH(HZ$2,'Semaine type'!$AF$2:$AY$2,0))))</f>
        <v>0.36458333333333331</v>
      </c>
      <c r="IA28" s="167">
        <f>IF(COUNTIF(Fériés,DATE(YEAR($B$18),MONTH($B$18),IA$1))&gt;0,"",IF(WEEKDAY(DATE(YEAR($B$18),MONTH($B$18),IA$1),2)&gt;5,"",INDEX('Semaine type'!$AF$4:$AY$49,MATCH(Novembre!$B28,'Semaine type'!$A$4:$A$49,0),MATCH(IA$2,'Semaine type'!$AF$2:$AY$2,0))))</f>
        <v>0.52430555555555558</v>
      </c>
      <c r="IB28" s="167">
        <f>IF(COUNTIF(Fériés,DATE(YEAR($B$18),MONTH($B$18),IB$1))&gt;0,"",IF(WEEKDAY(DATE(YEAR($B$18),MONTH($B$18),IB$1),2)&gt;5,"",INDEX('Semaine type'!$AF$4:$AY$49,MATCH(Novembre!$B28,'Semaine type'!$A$4:$A$49,0),MATCH(IB$2,'Semaine type'!$AF$2:$AY$2,0))))</f>
        <v>0</v>
      </c>
      <c r="IC28" s="167">
        <f>IF(COUNTIF(Fériés,DATE(YEAR($B$18),MONTH($B$18),IC$1))&gt;0,"",IF(WEEKDAY(DATE(YEAR($B$18),MONTH($B$18),IC$1),2)&gt;5,"",INDEX('Semaine type'!$AF$4:$AY$49,MATCH(Novembre!$B28,'Semaine type'!$A$4:$A$49,0),MATCH(IC$2,'Semaine type'!$AF$2:$AY$2,0))))</f>
        <v>0</v>
      </c>
      <c r="ID28" s="167" t="str">
        <f>IF(COUNTIF(Fériés,DATE(YEAR($B$18),MONTH($B$18),ID$1))&gt;0,"",IF(WEEKDAY(DATE(YEAR($B$18),MONTH($B$18),ID$1),2)&gt;5,"",INDEX('Semaine type'!$AF$4:$AY$49,MATCH(Novembre!$B28,'Semaine type'!$A$4:$A$49,0),MATCH(ID$2,'Semaine type'!$AF$2:$AY$2,0))))</f>
        <v/>
      </c>
      <c r="IE28" s="167" t="str">
        <f>IF(COUNTIF(Fériés,DATE(YEAR($B$18),MONTH($B$18),IE$1))&gt;0,"",IF(WEEKDAY(DATE(YEAR($B$18),MONTH($B$18),IE$1),2)&gt;5,"",INDEX('Semaine type'!$AF$4:$AY$49,MATCH(Novembre!$B28,'Semaine type'!$A$4:$A$49,0),MATCH(IE$2,'Semaine type'!$AF$2:$AY$2,0))))</f>
        <v/>
      </c>
      <c r="IF28" s="167" t="str">
        <f>IF(COUNTIF(Fériés,DATE(YEAR($B$18),MONTH($B$18),IF$1))&gt;0,"",IF(WEEKDAY(DATE(YEAR($B$18),MONTH($B$18),IF$1),2)&gt;5,"",INDEX('Semaine type'!$AF$4:$AY$49,MATCH(Novembre!$B28,'Semaine type'!$A$4:$A$49,0),MATCH(IF$2,'Semaine type'!$AF$2:$AY$2,0))))</f>
        <v/>
      </c>
      <c r="IG28" s="167" t="str">
        <f>IF(COUNTIF(Fériés,DATE(YEAR($B$18),MONTH($B$18),IG$1))&gt;0,"",IF(WEEKDAY(DATE(YEAR($B$18),MONTH($B$18),IG$1),2)&gt;5,"",INDEX('Semaine type'!$AF$4:$AY$49,MATCH(Novembre!$B28,'Semaine type'!$A$4:$A$49,0),MATCH(IG$2,'Semaine type'!$AF$2:$AY$2,0))))</f>
        <v/>
      </c>
      <c r="IH28" s="167" t="str">
        <f>IF(COUNTIF(Fériés,DATE(YEAR($B$18),MONTH($B$18),IH$1))&gt;0,"",IF(WEEKDAY(DATE(YEAR($B$18),MONTH($B$18),IH$1),2)&gt;5,"",INDEX('Semaine type'!$AF$4:$AY$49,MATCH(Novembre!$B28,'Semaine type'!$A$4:$A$49,0),MATCH(IH$2,'Semaine type'!$AF$2:$AY$2,0))))</f>
        <v/>
      </c>
      <c r="II28" s="167" t="str">
        <f>IF(COUNTIF(Fériés,DATE(YEAR($B$18),MONTH($B$18),II$1))&gt;0,"",IF(WEEKDAY(DATE(YEAR($B$18),MONTH($B$18),II$1),2)&gt;5,"",INDEX('Semaine type'!$AF$4:$AY$49,MATCH(Novembre!$B28,'Semaine type'!$A$4:$A$49,0),MATCH(II$2,'Semaine type'!$AF$2:$AY$2,0))))</f>
        <v/>
      </c>
      <c r="IJ28" s="167" t="str">
        <f>IF(COUNTIF(Fériés,DATE(YEAR($B$18),MONTH($B$18),IJ$1))&gt;0,"",IF(WEEKDAY(DATE(YEAR($B$18),MONTH($B$18),IJ$1),2)&gt;5,"",INDEX('Semaine type'!$AF$4:$AY$49,MATCH(Novembre!$B28,'Semaine type'!$A$4:$A$49,0),MATCH(IJ$2,'Semaine type'!$AF$2:$AY$2,0))))</f>
        <v/>
      </c>
      <c r="IK28" s="167" t="str">
        <f>IF(COUNTIF(Fériés,DATE(YEAR($B$18),MONTH($B$18),IK$1))&gt;0,"",IF(WEEKDAY(DATE(YEAR($B$18),MONTH($B$18),IK$1),2)&gt;5,"",INDEX('Semaine type'!$AF$4:$AY$49,MATCH(Novembre!$B28,'Semaine type'!$A$4:$A$49,0),MATCH(IK$2,'Semaine type'!$AF$2:$AY$2,0))))</f>
        <v/>
      </c>
      <c r="IL28" s="167">
        <f>IF(COUNTIF(Fériés,DATE(YEAR($B$18),MONTH($B$18),IL$1))&gt;0,"",IF(WEEKDAY(DATE(YEAR($B$18),MONTH($B$18),IL$1),2)&gt;5,"",INDEX('Semaine type'!$AF$4:$AY$49,MATCH(Novembre!$B28,'Semaine type'!$A$4:$A$49,0),MATCH(IL$2,'Semaine type'!$AF$2:$AY$2,0))))</f>
        <v>0.36458333333333331</v>
      </c>
      <c r="IM28" s="167">
        <f>IF(COUNTIF(Fériés,DATE(YEAR($B$18),MONTH($B$18),IM$1))&gt;0,"",IF(WEEKDAY(DATE(YEAR($B$18),MONTH($B$18),IM$1),2)&gt;5,"",INDEX('Semaine type'!$AF$4:$AY$49,MATCH(Novembre!$B28,'Semaine type'!$A$4:$A$49,0),MATCH(IM$2,'Semaine type'!$AF$2:$AY$2,0))))</f>
        <v>0.52430555555555558</v>
      </c>
      <c r="IN28" s="167">
        <f>IF(COUNTIF(Fériés,DATE(YEAR($B$18),MONTH($B$18),IN$1))&gt;0,"",IF(WEEKDAY(DATE(YEAR($B$18),MONTH($B$18),IN$1),2)&gt;5,"",INDEX('Semaine type'!$AF$4:$AY$49,MATCH(Novembre!$B28,'Semaine type'!$A$4:$A$49,0),MATCH(IN$2,'Semaine type'!$AF$2:$AY$2,0))))</f>
        <v>0.5625</v>
      </c>
      <c r="IO28" s="167">
        <f>IF(COUNTIF(Fériés,DATE(YEAR($B$18),MONTH($B$18),IO$1))&gt;0,"",IF(WEEKDAY(DATE(YEAR($B$18),MONTH($B$18),IO$1),2)&gt;5,"",INDEX('Semaine type'!$AF$4:$AY$49,MATCH(Novembre!$B28,'Semaine type'!$A$4:$A$49,0),MATCH(IO$2,'Semaine type'!$AF$2:$AY$2,0))))</f>
        <v>0.70833333333333337</v>
      </c>
      <c r="IP28" s="167">
        <f>IF(COUNTIF(Fériés,DATE(YEAR($B$18),MONTH($B$18),IP$1))&gt;0,"",IF(WEEKDAY(DATE(YEAR($B$18),MONTH($B$18),IP$1),2)&gt;5,"",INDEX('Semaine type'!$AF$4:$AY$49,MATCH(Novembre!$B28,'Semaine type'!$A$4:$A$49,0),MATCH(IP$2,'Semaine type'!$AF$2:$AY$2,0))))</f>
        <v>0.36458333333333331</v>
      </c>
      <c r="IQ28" s="167">
        <f>IF(COUNTIF(Fériés,DATE(YEAR($B$18),MONTH($B$18),IQ$1))&gt;0,"",IF(WEEKDAY(DATE(YEAR($B$18),MONTH($B$18),IQ$1),2)&gt;5,"",INDEX('Semaine type'!$AF$4:$AY$49,MATCH(Novembre!$B28,'Semaine type'!$A$4:$A$49,0),MATCH(IQ$2,'Semaine type'!$AF$2:$AY$2,0))))</f>
        <v>0.52430555555555558</v>
      </c>
      <c r="IR28" s="167">
        <f>IF(COUNTIF(Fériés,DATE(YEAR($B$18),MONTH($B$18),IR$1))&gt;0,"",IF(WEEKDAY(DATE(YEAR($B$18),MONTH($B$18),IR$1),2)&gt;5,"",INDEX('Semaine type'!$AF$4:$AY$49,MATCH(Novembre!$B28,'Semaine type'!$A$4:$A$49,0),MATCH(IR$2,'Semaine type'!$AF$2:$AY$2,0))))</f>
        <v>0.5625</v>
      </c>
      <c r="IS28" s="167">
        <f>IF(COUNTIF(Fériés,DATE(YEAR($B$18),MONTH($B$18),IS$1))&gt;0,"",IF(WEEKDAY(DATE(YEAR($B$18),MONTH($B$18),IS$1),2)&gt;5,"",INDEX('Semaine type'!$AF$4:$AY$49,MATCH(Novembre!$B28,'Semaine type'!$A$4:$A$49,0),MATCH(IS$2,'Semaine type'!$AF$2:$AY$2,0))))</f>
        <v>0.70833333333333337</v>
      </c>
      <c r="IT28" s="167" t="str">
        <f>IF(COUNTIF(Fériés,DATE(YEAR($B$18),MONTH($B$18),IT$1))&gt;0,"",IF(WEEKDAY(DATE(YEAR($B$18),MONTH($B$18),IT$1),2)&gt;5,"",INDEX('Semaine type'!$AF$4:$AY$49,MATCH(Novembre!$B28,'Semaine type'!$A$4:$A$49,0),MATCH(IT$2,'Semaine type'!$AF$2:$AY$2,0))))</f>
        <v/>
      </c>
      <c r="IU28" s="167" t="str">
        <f>IF(COUNTIF(Fériés,DATE(YEAR($B$18),MONTH($B$18),IU$1))&gt;0,"",IF(WEEKDAY(DATE(YEAR($B$18),MONTH($B$18),IU$1),2)&gt;5,"",INDEX('Semaine type'!$AF$4:$AY$49,MATCH(Novembre!$B28,'Semaine type'!$A$4:$A$49,0),MATCH(IU$2,'Semaine type'!$AF$2:$AY$2,0))))</f>
        <v/>
      </c>
      <c r="IV28" s="167" t="str">
        <f>IF(COUNTIF(Fériés,DATE(YEAR($B$18),MONTH($B$18),IV$1))&gt;0,"",IF(WEEKDAY(DATE(YEAR($B$18),MONTH($B$18),IV$1),2)&gt;5,"",INDEX('Semaine type'!$AF$4:$AY$49,MATCH(Novembre!$B28,'Semaine type'!$A$4:$A$49,0),MATCH(IV$2,'Semaine type'!$AF$2:$AY$2,0))))</f>
        <v/>
      </c>
      <c r="IW28" s="167" t="str">
        <f>IF(COUNTIF(Fériés,DATE(YEAR($B$18),MONTH($B$18),IW$1))&gt;0,"",IF(WEEKDAY(DATE(YEAR($B$18),MONTH($B$18),IW$1),2)&gt;5,"",INDEX('Semaine type'!$AF$4:$AY$49,MATCH(Novembre!$B28,'Semaine type'!$A$4:$A$49,0),MATCH(IW$2,'Semaine type'!$AF$2:$AY$2,0))))</f>
        <v/>
      </c>
      <c r="IX28" s="167">
        <f>IF(COUNTIF(Fériés,DATE(YEAR($B$18),MONTH($B$18),IX$1))&gt;0,"",IF(WEEKDAY(DATE(YEAR($B$18),MONTH($B$18),IX$1),2)&gt;5,"",INDEX('Semaine type'!$AF$4:$AY$49,MATCH(Novembre!$B28,'Semaine type'!$A$4:$A$49,0),MATCH(IX$2,'Semaine type'!$AF$2:$AY$2,0))))</f>
        <v>0.36458333333333331</v>
      </c>
      <c r="IY28" s="167">
        <f>IF(COUNTIF(Fériés,DATE(YEAR($B$18),MONTH($B$18),IY$1))&gt;0,"",IF(WEEKDAY(DATE(YEAR($B$18),MONTH($B$18),IY$1),2)&gt;5,"",INDEX('Semaine type'!$AF$4:$AY$49,MATCH(Novembre!$B28,'Semaine type'!$A$4:$A$49,0),MATCH(IY$2,'Semaine type'!$AF$2:$AY$2,0))))</f>
        <v>0.52430555555555558</v>
      </c>
      <c r="IZ28" s="167">
        <f>IF(COUNTIF(Fériés,DATE(YEAR($B$18),MONTH($B$18),IZ$1))&gt;0,"",IF(WEEKDAY(DATE(YEAR($B$18),MONTH($B$18),IZ$1),2)&gt;5,"",INDEX('Semaine type'!$AF$4:$AY$49,MATCH(Novembre!$B28,'Semaine type'!$A$4:$A$49,0),MATCH(IZ$2,'Semaine type'!$AF$2:$AY$2,0))))</f>
        <v>0.5625</v>
      </c>
      <c r="JA28" s="167">
        <f>IF(COUNTIF(Fériés,DATE(YEAR($B$18),MONTH($B$18),JA$1))&gt;0,"",IF(WEEKDAY(DATE(YEAR($B$18),MONTH($B$18),JA$1),2)&gt;5,"",INDEX('Semaine type'!$AF$4:$AY$49,MATCH(Novembre!$B28,'Semaine type'!$A$4:$A$49,0),MATCH(JA$2,'Semaine type'!$AF$2:$AY$2,0))))</f>
        <v>0.70138888888888884</v>
      </c>
      <c r="JB28" s="167">
        <f>IF(COUNTIF(Fériés,DATE(YEAR($B$18),MONTH($B$18),JB$1))&gt;0,"",IF(WEEKDAY(DATE(YEAR($B$18),MONTH($B$18),JB$1),2)&gt;5,"",INDEX('Semaine type'!$AF$4:$AY$49,MATCH(Novembre!$B28,'Semaine type'!$A$4:$A$49,0),MATCH(JB$2,'Semaine type'!$AF$2:$AY$2,0))))</f>
        <v>0.36458333333333331</v>
      </c>
      <c r="JC28" s="167">
        <f>IF(COUNTIF(Fériés,DATE(YEAR($B$18),MONTH($B$18),JC$1))&gt;0,"",IF(WEEKDAY(DATE(YEAR($B$18),MONTH($B$18),JC$1),2)&gt;5,"",INDEX('Semaine type'!$AF$4:$AY$49,MATCH(Novembre!$B28,'Semaine type'!$A$4:$A$49,0),MATCH(JC$2,'Semaine type'!$AF$2:$AY$2,0))))</f>
        <v>0.52430555555555558</v>
      </c>
      <c r="JD28" s="167">
        <f>IF(COUNTIF(Fériés,DATE(YEAR($B$18),MONTH($B$18),JD$1))&gt;0,"",IF(WEEKDAY(DATE(YEAR($B$18),MONTH($B$18),JD$1),2)&gt;5,"",INDEX('Semaine type'!$AF$4:$AY$49,MATCH(Novembre!$B28,'Semaine type'!$A$4:$A$49,0),MATCH(JD$2,'Semaine type'!$AF$2:$AY$2,0))))</f>
        <v>0</v>
      </c>
      <c r="JE28" s="167">
        <f>IF(COUNTIF(Fériés,DATE(YEAR($B$18),MONTH($B$18),JE$1))&gt;0,"",IF(WEEKDAY(DATE(YEAR($B$18),MONTH($B$18),JE$1),2)&gt;5,"",INDEX('Semaine type'!$AF$4:$AY$49,MATCH(Novembre!$B28,'Semaine type'!$A$4:$A$49,0),MATCH(JE$2,'Semaine type'!$AF$2:$AY$2,0))))</f>
        <v>0</v>
      </c>
      <c r="JF28" s="167" t="str">
        <f>IF(COUNTIF(Fériés,DATE(YEAR($B$18),MONTH($B$18),JF$1))&gt;0,"",IF(WEEKDAY(DATE(YEAR($B$18),MONTH($B$18),JF$1),2)&gt;5,"",INDEX('Semaine type'!$AF$4:$AY$49,MATCH(Novembre!$B28,'Semaine type'!$A$4:$A$49,0),MATCH(JF$2,'Semaine type'!$AF$2:$AY$2,0))))</f>
        <v/>
      </c>
      <c r="JG28" s="167" t="str">
        <f>IF(COUNTIF(Fériés,DATE(YEAR($B$18),MONTH($B$18),JG$1))&gt;0,"",IF(WEEKDAY(DATE(YEAR($B$18),MONTH($B$18),JG$1),2)&gt;5,"",INDEX('Semaine type'!$AF$4:$AY$49,MATCH(Novembre!$B28,'Semaine type'!$A$4:$A$49,0),MATCH(JG$2,'Semaine type'!$AF$2:$AY$2,0))))</f>
        <v/>
      </c>
      <c r="JH28" s="167" t="str">
        <f>IF(COUNTIF(Fériés,DATE(YEAR($B$18),MONTH($B$18),JH$1))&gt;0,"",IF(WEEKDAY(DATE(YEAR($B$18),MONTH($B$18),JH$1),2)&gt;5,"",INDEX('Semaine type'!$AF$4:$AY$49,MATCH(Novembre!$B28,'Semaine type'!$A$4:$A$49,0),MATCH(JH$2,'Semaine type'!$AF$2:$AY$2,0))))</f>
        <v/>
      </c>
      <c r="JI28" s="167" t="str">
        <f>IF(COUNTIF(Fériés,DATE(YEAR($B$18),MONTH($B$18),JI$1))&gt;0,"",IF(WEEKDAY(DATE(YEAR($B$18),MONTH($B$18),JI$1),2)&gt;5,"",INDEX('Semaine type'!$AF$4:$AY$49,MATCH(Novembre!$B28,'Semaine type'!$A$4:$A$49,0),MATCH(JI$2,'Semaine type'!$AF$2:$AY$2,0))))</f>
        <v/>
      </c>
      <c r="JJ28" s="167" t="str">
        <f>IF(COUNTIF(Fériés,DATE(YEAR($B$18),MONTH($B$18),JJ$1))&gt;0,"",IF(WEEKDAY(DATE(YEAR($B$18),MONTH($B$18),JJ$1),2)&gt;5,"",INDEX('Semaine type'!$AF$4:$AY$49,MATCH(Novembre!$B28,'Semaine type'!$A$4:$A$49,0),MATCH(JJ$2,'Semaine type'!$AF$2:$AY$2,0))))</f>
        <v/>
      </c>
      <c r="JK28" s="167" t="str">
        <f>IF(COUNTIF(Fériés,DATE(YEAR($B$18),MONTH($B$18),JK$1))&gt;0,"",IF(WEEKDAY(DATE(YEAR($B$18),MONTH($B$18),JK$1),2)&gt;5,"",INDEX('Semaine type'!$AF$4:$AY$49,MATCH(Novembre!$B28,'Semaine type'!$A$4:$A$49,0),MATCH(JK$2,'Semaine type'!$AF$2:$AY$2,0))))</f>
        <v/>
      </c>
      <c r="JL28" s="167" t="str">
        <f>IF(COUNTIF(Fériés,DATE(YEAR($B$18),MONTH($B$18),JL$1))&gt;0,"",IF(WEEKDAY(DATE(YEAR($B$18),MONTH($B$18),JL$1),2)&gt;5,"",INDEX('Semaine type'!$AF$4:$AY$49,MATCH(Novembre!$B28,'Semaine type'!$A$4:$A$49,0),MATCH(JL$2,'Semaine type'!$AF$2:$AY$2,0))))</f>
        <v/>
      </c>
      <c r="JM28" s="167" t="str">
        <f>IF(COUNTIF(Fériés,DATE(YEAR($B$18),MONTH($B$18),JM$1))&gt;0,"",IF(WEEKDAY(DATE(YEAR($B$18),MONTH($B$18),JM$1),2)&gt;5,"",INDEX('Semaine type'!$AF$4:$AY$49,MATCH(Novembre!$B28,'Semaine type'!$A$4:$A$49,0),MATCH(JM$2,'Semaine type'!$AF$2:$AY$2,0))))</f>
        <v/>
      </c>
      <c r="JN28" s="167">
        <f>IF(COUNTIF(Fériés,DATE(YEAR($B$18),MONTH($B$18),JN$1))&gt;0,"",IF(WEEKDAY(DATE(YEAR($B$18),MONTH($B$18),JN$1),2)&gt;5,"",INDEX('Semaine type'!$AF$4:$AY$49,MATCH(Novembre!$B28,'Semaine type'!$A$4:$A$49,0),MATCH(JN$2,'Semaine type'!$AF$2:$AY$2,0))))</f>
        <v>0.36458333333333331</v>
      </c>
      <c r="JO28" s="167">
        <f>IF(COUNTIF(Fériés,DATE(YEAR($B$18),MONTH($B$18),JO$1))&gt;0,"",IF(WEEKDAY(DATE(YEAR($B$18),MONTH($B$18),JO$1),2)&gt;5,"",INDEX('Semaine type'!$AF$4:$AY$49,MATCH(Novembre!$B28,'Semaine type'!$A$4:$A$49,0),MATCH(JO$2,'Semaine type'!$AF$2:$AY$2,0))))</f>
        <v>0.52430555555555558</v>
      </c>
      <c r="JP28" s="167">
        <f>IF(COUNTIF(Fériés,DATE(YEAR($B$18),MONTH($B$18),JP$1))&gt;0,"",IF(WEEKDAY(DATE(YEAR($B$18),MONTH($B$18),JP$1),2)&gt;5,"",INDEX('Semaine type'!$AF$4:$AY$49,MATCH(Novembre!$B28,'Semaine type'!$A$4:$A$49,0),MATCH(JP$2,'Semaine type'!$AF$2:$AY$2,0))))</f>
        <v>0.5625</v>
      </c>
      <c r="JQ28" s="167">
        <f>IF(COUNTIF(Fériés,DATE(YEAR($B$18),MONTH($B$18),JQ$1))&gt;0,"",IF(WEEKDAY(DATE(YEAR($B$18),MONTH($B$18),JQ$1),2)&gt;5,"",INDEX('Semaine type'!$AF$4:$AY$49,MATCH(Novembre!$B28,'Semaine type'!$A$4:$A$49,0),MATCH(JQ$2,'Semaine type'!$AF$2:$AY$2,0))))</f>
        <v>0.70833333333333337</v>
      </c>
      <c r="JR28" s="167">
        <f>IF(COUNTIF(Fériés,DATE(YEAR($B$18),MONTH($B$18),JR$1))&gt;0,"",IF(WEEKDAY(DATE(YEAR($B$18),MONTH($B$18),JR$1),2)&gt;5,"",INDEX('Semaine type'!$AF$4:$AY$49,MATCH(Novembre!$B28,'Semaine type'!$A$4:$A$49,0),MATCH(JR$2,'Semaine type'!$AF$2:$AY$2,0))))</f>
        <v>0.36458333333333331</v>
      </c>
      <c r="JS28" s="167">
        <f>IF(COUNTIF(Fériés,DATE(YEAR($B$18),MONTH($B$18),JS$1))&gt;0,"",IF(WEEKDAY(DATE(YEAR($B$18),MONTH($B$18),JS$1),2)&gt;5,"",INDEX('Semaine type'!$AF$4:$AY$49,MATCH(Novembre!$B28,'Semaine type'!$A$4:$A$49,0),MATCH(JS$2,'Semaine type'!$AF$2:$AY$2,0))))</f>
        <v>0.52430555555555558</v>
      </c>
      <c r="JT28" s="167">
        <f>IF(COUNTIF(Fériés,DATE(YEAR($B$18),MONTH($B$18),JT$1))&gt;0,"",IF(WEEKDAY(DATE(YEAR($B$18),MONTH($B$18),JT$1),2)&gt;5,"",INDEX('Semaine type'!$AF$4:$AY$49,MATCH(Novembre!$B28,'Semaine type'!$A$4:$A$49,0),MATCH(JT$2,'Semaine type'!$AF$2:$AY$2,0))))</f>
        <v>0.5625</v>
      </c>
      <c r="JU28" s="167">
        <f>IF(COUNTIF(Fériés,DATE(YEAR($B$18),MONTH($B$18),JU$1))&gt;0,"",IF(WEEKDAY(DATE(YEAR($B$18),MONTH($B$18),JU$1),2)&gt;5,"",INDEX('Semaine type'!$AF$4:$AY$49,MATCH(Novembre!$B28,'Semaine type'!$A$4:$A$49,0),MATCH(JU$2,'Semaine type'!$AF$2:$AY$2,0))))</f>
        <v>0.70833333333333337</v>
      </c>
      <c r="JV28" s="167" t="str">
        <f>IF(COUNTIF(Fériés,DATE(YEAR($B$18),MONTH($B$18),JV$1))&gt;0,"",IF(WEEKDAY(DATE(YEAR($B$18),MONTH($B$18),JV$1),2)&gt;5,"",INDEX('Semaine type'!$AF$4:$AY$49,MATCH(Novembre!$B28,'Semaine type'!$A$4:$A$49,0),MATCH(JV$2,'Semaine type'!$AF$2:$AY$2,0))))</f>
        <v/>
      </c>
      <c r="JW28" s="167" t="str">
        <f>IF(COUNTIF(Fériés,DATE(YEAR($B$18),MONTH($B$18),JW$1))&gt;0,"",IF(WEEKDAY(DATE(YEAR($B$18),MONTH($B$18),JW$1),2)&gt;5,"",INDEX('Semaine type'!$AF$4:$AY$49,MATCH(Novembre!$B28,'Semaine type'!$A$4:$A$49,0),MATCH(JW$2,'Semaine type'!$AF$2:$AY$2,0))))</f>
        <v/>
      </c>
      <c r="JX28" s="167" t="str">
        <f>IF(COUNTIF(Fériés,DATE(YEAR($B$18),MONTH($B$18),JX$1))&gt;0,"",IF(WEEKDAY(DATE(YEAR($B$18),MONTH($B$18),JX$1),2)&gt;5,"",INDEX('Semaine type'!$AF$4:$AY$49,MATCH(Novembre!$B28,'Semaine type'!$A$4:$A$49,0),MATCH(JX$2,'Semaine type'!$AF$2:$AY$2,0))))</f>
        <v/>
      </c>
      <c r="JY28" s="167" t="str">
        <f>IF(COUNTIF(Fériés,DATE(YEAR($B$18),MONTH($B$18),JY$1))&gt;0,"",IF(WEEKDAY(DATE(YEAR($B$18),MONTH($B$18),JY$1),2)&gt;5,"",INDEX('Semaine type'!$AF$4:$AY$49,MATCH(Novembre!$B28,'Semaine type'!$A$4:$A$49,0),MATCH(JY$2,'Semaine type'!$AF$2:$AY$2,0))))</f>
        <v/>
      </c>
      <c r="JZ28" s="167">
        <f>IF(COUNTIF(Fériés,DATE(YEAR($B$18),MONTH($B$18),JZ$1))&gt;0,"",IF(WEEKDAY(DATE(YEAR($B$18),MONTH($B$18),JZ$1),2)&gt;5,"",INDEX('Semaine type'!$AF$4:$AY$49,MATCH(Novembre!$B28,'Semaine type'!$A$4:$A$49,0),MATCH(JZ$2,'Semaine type'!$AF$2:$AY$2,0))))</f>
        <v>0.36458333333333331</v>
      </c>
      <c r="KA28" s="167">
        <f>IF(COUNTIF(Fériés,DATE(YEAR($B$18),MONTH($B$18),KA$1))&gt;0,"",IF(WEEKDAY(DATE(YEAR($B$18),MONTH($B$18),KA$1),2)&gt;5,"",INDEX('Semaine type'!$AF$4:$AY$49,MATCH(Novembre!$B28,'Semaine type'!$A$4:$A$49,0),MATCH(KA$2,'Semaine type'!$AF$2:$AY$2,0))))</f>
        <v>0.52430555555555558</v>
      </c>
      <c r="KB28" s="167">
        <f>IF(COUNTIF(Fériés,DATE(YEAR($B$18),MONTH($B$18),KB$1))&gt;0,"",IF(WEEKDAY(DATE(YEAR($B$18),MONTH($B$18),KB$1),2)&gt;5,"",INDEX('Semaine type'!$AF$4:$AY$49,MATCH(Novembre!$B28,'Semaine type'!$A$4:$A$49,0),MATCH(KB$2,'Semaine type'!$AF$2:$AY$2,0))))</f>
        <v>0.5625</v>
      </c>
      <c r="KC28" s="167">
        <f>IF(COUNTIF(Fériés,DATE(YEAR($B$18),MONTH($B$18),KC$1))&gt;0,"",IF(WEEKDAY(DATE(YEAR($B$18),MONTH($B$18),KC$1),2)&gt;5,"",INDEX('Semaine type'!$AF$4:$AY$49,MATCH(Novembre!$B28,'Semaine type'!$A$4:$A$49,0),MATCH(KC$2,'Semaine type'!$AF$2:$AY$2,0))))</f>
        <v>0.70138888888888884</v>
      </c>
      <c r="KD28" s="167">
        <f>IF(COUNTIF(Fériés,DATE(YEAR($B$18),MONTH($B$18),KD$1))&gt;0,"",IF(WEEKDAY(DATE(YEAR($B$18),MONTH($B$18),KD$1),2)&gt;5,"",INDEX('Semaine type'!$AF$4:$AY$49,MATCH(Novembre!$B28,'Semaine type'!$A$4:$A$49,0),MATCH(KD$2,'Semaine type'!$AF$2:$AY$2,0))))</f>
        <v>0.36458333333333331</v>
      </c>
      <c r="KE28" s="167">
        <f>IF(COUNTIF(Fériés,DATE(YEAR($B$18),MONTH($B$18),KE$1))&gt;0,"",IF(WEEKDAY(DATE(YEAR($B$18),MONTH($B$18),KE$1),2)&gt;5,"",INDEX('Semaine type'!$AF$4:$AY$49,MATCH(Novembre!$B28,'Semaine type'!$A$4:$A$49,0),MATCH(KE$2,'Semaine type'!$AF$2:$AY$2,0))))</f>
        <v>0.52430555555555558</v>
      </c>
      <c r="KF28" s="167">
        <f>IF(COUNTIF(Fériés,DATE(YEAR($B$18),MONTH($B$18),KF$1))&gt;0,"",IF(WEEKDAY(DATE(YEAR($B$18),MONTH($B$18),KF$1),2)&gt;5,"",INDEX('Semaine type'!$AF$4:$AY$49,MATCH(Novembre!$B28,'Semaine type'!$A$4:$A$49,0),MATCH(KF$2,'Semaine type'!$AF$2:$AY$2,0))))</f>
        <v>0</v>
      </c>
      <c r="KG28" s="167">
        <f>IF(COUNTIF(Fériés,DATE(YEAR($B$18),MONTH($B$18),KG$1))&gt;0,"",IF(WEEKDAY(DATE(YEAR($B$18),MONTH($B$18),KG$1),2)&gt;5,"",INDEX('Semaine type'!$AF$4:$AY$49,MATCH(Novembre!$B28,'Semaine type'!$A$4:$A$49,0),MATCH(KG$2,'Semaine type'!$AF$2:$AY$2,0))))</f>
        <v>0</v>
      </c>
      <c r="KH28" s="167" t="str">
        <f>IF(COUNTIF(Fériés,DATE(YEAR($B$18),MONTH($B$18),KH$1))&gt;0,"",IF(WEEKDAY(DATE(YEAR($B$18),MONTH($B$18),KH$1),2)&gt;5,"",INDEX('Semaine type'!$AF$4:$AY$49,MATCH(Novembre!$B28,'Semaine type'!$A$4:$A$49,0),MATCH(KH$2,'Semaine type'!$AF$2:$AY$2,0))))</f>
        <v/>
      </c>
      <c r="KI28" s="167" t="str">
        <f>IF(COUNTIF(Fériés,DATE(YEAR($B$18),MONTH($B$18),KI$1))&gt;0,"",IF(WEEKDAY(DATE(YEAR($B$18),MONTH($B$18),KI$1),2)&gt;5,"",INDEX('Semaine type'!$AF$4:$AY$49,MATCH(Novembre!$B28,'Semaine type'!$A$4:$A$49,0),MATCH(KI$2,'Semaine type'!$AF$2:$AY$2,0))))</f>
        <v/>
      </c>
      <c r="KJ28" s="167" t="str">
        <f>IF(COUNTIF(Fériés,DATE(YEAR($B$18),MONTH($B$18),KJ$1))&gt;0,"",IF(WEEKDAY(DATE(YEAR($B$18),MONTH($B$18),KJ$1),2)&gt;5,"",INDEX('Semaine type'!$AF$4:$AY$49,MATCH(Novembre!$B28,'Semaine type'!$A$4:$A$49,0),MATCH(KJ$2,'Semaine type'!$AF$2:$AY$2,0))))</f>
        <v/>
      </c>
      <c r="KK28" s="167" t="str">
        <f>IF(COUNTIF(Fériés,DATE(YEAR($B$18),MONTH($B$18),KK$1))&gt;0,"",IF(WEEKDAY(DATE(YEAR($B$18),MONTH($B$18),KK$1),2)&gt;5,"",INDEX('Semaine type'!$AF$4:$AY$49,MATCH(Novembre!$B28,'Semaine type'!$A$4:$A$49,0),MATCH(KK$2,'Semaine type'!$AF$2:$AY$2,0))))</f>
        <v/>
      </c>
      <c r="KL28" s="167" t="str">
        <f>IF(COUNTIF(Fériés,DATE(YEAR($B$18),MONTH($B$18),KL$1))&gt;0,"",IF(WEEKDAY(DATE(YEAR($B$18),MONTH($B$18),KL$1),2)&gt;5,"",INDEX('Semaine type'!$AF$4:$AY$49,MATCH(Novembre!$B28,'Semaine type'!$A$4:$A$49,0),MATCH(KL$2,'Semaine type'!$AF$2:$AY$2,0))))</f>
        <v/>
      </c>
      <c r="KM28" s="167" t="str">
        <f>IF(COUNTIF(Fériés,DATE(YEAR($B$18),MONTH($B$18),KM$1))&gt;0,"",IF(WEEKDAY(DATE(YEAR($B$18),MONTH($B$18),KM$1),2)&gt;5,"",INDEX('Semaine type'!$AF$4:$AY$49,MATCH(Novembre!$B28,'Semaine type'!$A$4:$A$49,0),MATCH(KM$2,'Semaine type'!$AF$2:$AY$2,0))))</f>
        <v/>
      </c>
      <c r="KN28" s="167" t="str">
        <f>IF(COUNTIF(Fériés,DATE(YEAR($B$18),MONTH($B$18),KN$1))&gt;0,"",IF(WEEKDAY(DATE(YEAR($B$18),MONTH($B$18),KN$1),2)&gt;5,"",INDEX('Semaine type'!$AF$4:$AY$49,MATCH(Novembre!$B28,'Semaine type'!$A$4:$A$49,0),MATCH(KN$2,'Semaine type'!$AF$2:$AY$2,0))))</f>
        <v/>
      </c>
      <c r="KO28" s="167" t="str">
        <f>IF(COUNTIF(Fériés,DATE(YEAR($B$18),MONTH($B$18),KO$1))&gt;0,"",IF(WEEKDAY(DATE(YEAR($B$18),MONTH($B$18),KO$1),2)&gt;5,"",INDEX('Semaine type'!$AF$4:$AY$49,MATCH(Novembre!$B28,'Semaine type'!$A$4:$A$49,0),MATCH(KO$2,'Semaine type'!$AF$2:$AY$2,0))))</f>
        <v/>
      </c>
      <c r="KP28" s="167">
        <f>IF(COUNTIF(Fériés,DATE(YEAR($B$18),MONTH($B$18),KP$1))&gt;0,"",IF(WEEKDAY(DATE(YEAR($B$18),MONTH($B$18),KP$1),2)&gt;5,"",INDEX('Semaine type'!$AF$4:$AY$49,MATCH(Novembre!$B28,'Semaine type'!$A$4:$A$49,0),MATCH(KP$2,'Semaine type'!$AF$2:$AY$2,0))))</f>
        <v>0.36458333333333331</v>
      </c>
      <c r="KQ28" s="167">
        <f>IF(COUNTIF(Fériés,DATE(YEAR($B$18),MONTH($B$18),KQ$1))&gt;0,"",IF(WEEKDAY(DATE(YEAR($B$18),MONTH($B$18),KQ$1),2)&gt;5,"",INDEX('Semaine type'!$AF$4:$AY$49,MATCH(Novembre!$B28,'Semaine type'!$A$4:$A$49,0),MATCH(KQ$2,'Semaine type'!$AF$2:$AY$2,0))))</f>
        <v>0.52430555555555558</v>
      </c>
      <c r="KR28" s="167">
        <f>IF(COUNTIF(Fériés,DATE(YEAR($B$18),MONTH($B$18),KR$1))&gt;0,"",IF(WEEKDAY(DATE(YEAR($B$18),MONTH($B$18),KR$1),2)&gt;5,"",INDEX('Semaine type'!$AF$4:$AY$49,MATCH(Novembre!$B28,'Semaine type'!$A$4:$A$49,0),MATCH(KR$2,'Semaine type'!$AF$2:$AY$2,0))))</f>
        <v>0.5625</v>
      </c>
      <c r="KS28" s="167">
        <f>IF(COUNTIF(Fériés,DATE(YEAR($B$18),MONTH($B$18),KS$1))&gt;0,"",IF(WEEKDAY(DATE(YEAR($B$18),MONTH($B$18),KS$1),2)&gt;5,"",INDEX('Semaine type'!$AF$4:$AY$49,MATCH(Novembre!$B28,'Semaine type'!$A$4:$A$49,0),MATCH(KS$2,'Semaine type'!$AF$2:$AY$2,0))))</f>
        <v>0.70833333333333337</v>
      </c>
    </row>
    <row r="29" spans="1:305" ht="12" customHeight="1" x14ac:dyDescent="0.2">
      <c r="A29" s="183"/>
      <c r="B29" s="52" t="s">
        <v>145</v>
      </c>
      <c r="C29" s="53" t="str">
        <f>'Semaine type'!L14</f>
        <v xml:space="preserve">CONS </v>
      </c>
      <c r="D29" s="60"/>
      <c r="E29" s="60"/>
      <c r="F29" s="60"/>
      <c r="G29" s="60"/>
      <c r="H29" s="60" t="s">
        <v>36</v>
      </c>
      <c r="I29" s="60" t="s">
        <v>37</v>
      </c>
      <c r="J29" s="60" t="s">
        <v>36</v>
      </c>
      <c r="K29" s="60" t="s">
        <v>37</v>
      </c>
      <c r="L29" s="60" t="s">
        <v>36</v>
      </c>
      <c r="M29" s="60" t="s">
        <v>37</v>
      </c>
      <c r="N29" s="60" t="s">
        <v>36</v>
      </c>
      <c r="O29" s="60" t="s">
        <v>37</v>
      </c>
      <c r="P29" s="61" t="s">
        <v>36</v>
      </c>
      <c r="Q29" s="61"/>
      <c r="R29" s="60"/>
      <c r="S29" s="60"/>
      <c r="T29" s="60"/>
      <c r="U29" s="60"/>
      <c r="V29" s="61" t="s">
        <v>36</v>
      </c>
      <c r="W29" s="61" t="s">
        <v>37</v>
      </c>
      <c r="X29" s="60"/>
      <c r="Y29" s="60"/>
      <c r="Z29" s="60" t="s">
        <v>36</v>
      </c>
      <c r="AA29" s="60" t="s">
        <v>37</v>
      </c>
      <c r="AB29" s="60" t="s">
        <v>36</v>
      </c>
      <c r="AC29" s="60" t="s">
        <v>37</v>
      </c>
      <c r="AD29" s="60" t="s">
        <v>36</v>
      </c>
      <c r="AE29" s="60"/>
      <c r="AF29" s="60"/>
      <c r="AG29" s="60"/>
      <c r="AH29" s="60"/>
      <c r="AI29" s="60"/>
      <c r="AJ29" s="60" t="s">
        <v>36</v>
      </c>
      <c r="AK29" s="60" t="s">
        <v>37</v>
      </c>
      <c r="AL29" s="60" t="s">
        <v>36</v>
      </c>
      <c r="AM29" s="60" t="s">
        <v>37</v>
      </c>
      <c r="AN29" s="60" t="s">
        <v>36</v>
      </c>
      <c r="AO29" s="60" t="s">
        <v>37</v>
      </c>
      <c r="AP29" s="60" t="s">
        <v>36</v>
      </c>
      <c r="AQ29" s="60" t="s">
        <v>37</v>
      </c>
      <c r="AR29" s="60" t="s">
        <v>36</v>
      </c>
      <c r="AS29" s="60"/>
      <c r="AT29" s="60"/>
      <c r="AU29" s="60"/>
      <c r="AV29" s="60"/>
      <c r="AW29" s="60"/>
      <c r="AX29" s="60" t="s">
        <v>36</v>
      </c>
      <c r="AY29" s="60" t="s">
        <v>37</v>
      </c>
      <c r="AZ29" s="60" t="s">
        <v>36</v>
      </c>
      <c r="BA29" s="60" t="s">
        <v>37</v>
      </c>
      <c r="BB29" s="60" t="s">
        <v>36</v>
      </c>
      <c r="BC29" s="60" t="s">
        <v>37</v>
      </c>
      <c r="BD29" s="60" t="s">
        <v>36</v>
      </c>
      <c r="BE29" s="60" t="s">
        <v>37</v>
      </c>
      <c r="BF29" s="60" t="s">
        <v>36</v>
      </c>
      <c r="BG29" s="61"/>
      <c r="BH29" s="61"/>
      <c r="BI29" s="60"/>
      <c r="BJ29" s="60"/>
      <c r="BK29" s="60"/>
      <c r="BL29" s="56" cm="1">
        <f t="array" ref="BL29">SUMPRODUCT(--(RIGHT(D29:BK29,1)="."))</f>
        <v>19</v>
      </c>
      <c r="BM29" s="57"/>
      <c r="BN29" s="62"/>
      <c r="BO29" s="62"/>
      <c r="BP29" s="62"/>
      <c r="BQ29" s="82">
        <f t="shared" ref="BQ29:CA38" si="130">COUNTIF($D29:$BK29,BQ$18)/2</f>
        <v>0</v>
      </c>
      <c r="BR29" s="82">
        <f t="shared" si="130"/>
        <v>0</v>
      </c>
      <c r="BS29" s="82">
        <f t="shared" si="130"/>
        <v>0</v>
      </c>
      <c r="BT29" s="82">
        <f t="shared" si="130"/>
        <v>0</v>
      </c>
      <c r="BU29" s="82">
        <f t="shared" si="130"/>
        <v>0</v>
      </c>
      <c r="BV29" s="82">
        <f t="shared" si="130"/>
        <v>0</v>
      </c>
      <c r="BW29" s="82">
        <f t="shared" si="130"/>
        <v>0</v>
      </c>
      <c r="BX29" s="82">
        <f t="shared" si="130"/>
        <v>0</v>
      </c>
      <c r="BY29" s="82">
        <f t="shared" si="130"/>
        <v>0</v>
      </c>
      <c r="BZ29" s="82">
        <f t="shared" si="130"/>
        <v>0</v>
      </c>
      <c r="CA29" s="82">
        <f t="shared" si="130"/>
        <v>0</v>
      </c>
      <c r="CB29" s="92">
        <f t="shared" si="70"/>
        <v>34</v>
      </c>
      <c r="CC29" s="47">
        <f t="shared" ca="1" si="71"/>
        <v>1</v>
      </c>
      <c r="DA29" s="169">
        <f t="shared" si="72"/>
        <v>5.3541666666666679</v>
      </c>
      <c r="DB29" s="176">
        <f>IFERROR(IF(COUNTIF(absences,D29)&gt;0,"",IF(D29="PERM",Parametres!$N$25,GA29-FZ29)),)</f>
        <v>0</v>
      </c>
      <c r="DC29" s="176" t="str">
        <f t="shared" si="73"/>
        <v/>
      </c>
      <c r="DD29" s="176" t="str">
        <f t="shared" si="74"/>
        <v/>
      </c>
      <c r="DE29" s="176" t="str">
        <f t="shared" si="75"/>
        <v/>
      </c>
      <c r="DF29" s="176">
        <f t="shared" si="76"/>
        <v>0.15972222222222227</v>
      </c>
      <c r="DG29" s="176">
        <f>IFERROR(IF(COUNTIF(absences,I29)&gt;0,"",IF(COUNTIF($D29:$BK29,"PERM")&gt;0,COUNTIF($D29:$BK29,"PERM")*Parametres!$N$25,GF29-GE29)),)</f>
        <v>0</v>
      </c>
      <c r="DH29" s="176">
        <f t="shared" si="77"/>
        <v>0.15972222222222227</v>
      </c>
      <c r="DI29" s="176">
        <f t="shared" si="78"/>
        <v>0.14583333333333337</v>
      </c>
      <c r="DJ29" s="176">
        <f t="shared" si="79"/>
        <v>0.15972222222222227</v>
      </c>
      <c r="DK29" s="176">
        <f t="shared" si="80"/>
        <v>0.14583333333333337</v>
      </c>
      <c r="DL29" s="176">
        <f t="shared" si="81"/>
        <v>0.15972222222222227</v>
      </c>
      <c r="DM29" s="176">
        <f t="shared" si="82"/>
        <v>0.13888888888888884</v>
      </c>
      <c r="DN29" s="176">
        <f t="shared" si="83"/>
        <v>0.15972222222222227</v>
      </c>
      <c r="DO29" s="176">
        <f t="shared" si="84"/>
        <v>0</v>
      </c>
      <c r="DP29" s="176" t="str">
        <f t="shared" si="85"/>
        <v/>
      </c>
      <c r="DQ29" s="176" t="str">
        <f t="shared" si="86"/>
        <v/>
      </c>
      <c r="DR29" s="176" t="str">
        <f t="shared" si="87"/>
        <v/>
      </c>
      <c r="DS29" s="176" t="str">
        <f t="shared" si="88"/>
        <v/>
      </c>
      <c r="DT29" s="176">
        <f t="shared" si="89"/>
        <v>0.15972222222222227</v>
      </c>
      <c r="DU29" s="176">
        <f t="shared" si="90"/>
        <v>0.14583333333333337</v>
      </c>
      <c r="DV29" s="176" t="str">
        <f t="shared" si="91"/>
        <v/>
      </c>
      <c r="DW29" s="176" t="str">
        <f t="shared" si="92"/>
        <v/>
      </c>
      <c r="DX29" s="176">
        <f t="shared" si="93"/>
        <v>0.15972222222222227</v>
      </c>
      <c r="DY29" s="176">
        <f t="shared" si="94"/>
        <v>0.14583333333333337</v>
      </c>
      <c r="DZ29" s="176">
        <f t="shared" si="95"/>
        <v>0.15972222222222227</v>
      </c>
      <c r="EA29" s="176">
        <f t="shared" si="96"/>
        <v>0.13888888888888884</v>
      </c>
      <c r="EB29" s="176">
        <f t="shared" si="97"/>
        <v>0.15972222222222227</v>
      </c>
      <c r="EC29" s="176">
        <f t="shared" si="98"/>
        <v>0</v>
      </c>
      <c r="ED29" s="176" t="str">
        <f t="shared" si="99"/>
        <v/>
      </c>
      <c r="EE29" s="176" t="str">
        <f t="shared" si="100"/>
        <v/>
      </c>
      <c r="EF29" s="176" t="str">
        <f t="shared" si="101"/>
        <v/>
      </c>
      <c r="EG29" s="176" t="str">
        <f t="shared" si="102"/>
        <v/>
      </c>
      <c r="EH29" s="176">
        <f t="shared" si="103"/>
        <v>0.15972222222222227</v>
      </c>
      <c r="EI29" s="176">
        <f t="shared" si="104"/>
        <v>0.14583333333333337</v>
      </c>
      <c r="EJ29" s="176">
        <f t="shared" si="105"/>
        <v>0.15972222222222227</v>
      </c>
      <c r="EK29" s="176">
        <f t="shared" si="106"/>
        <v>0.14583333333333337</v>
      </c>
      <c r="EL29" s="176">
        <f t="shared" si="107"/>
        <v>0.15972222222222227</v>
      </c>
      <c r="EM29" s="176">
        <f t="shared" si="108"/>
        <v>0.14583333333333337</v>
      </c>
      <c r="EN29" s="176">
        <f t="shared" si="109"/>
        <v>0.15972222222222227</v>
      </c>
      <c r="EO29" s="176">
        <f t="shared" si="110"/>
        <v>0.13888888888888884</v>
      </c>
      <c r="EP29" s="176">
        <f t="shared" si="111"/>
        <v>0.15972222222222227</v>
      </c>
      <c r="EQ29" s="176">
        <f t="shared" si="112"/>
        <v>0</v>
      </c>
      <c r="ER29" s="176" t="str">
        <f t="shared" si="113"/>
        <v/>
      </c>
      <c r="ES29" s="176" t="str">
        <f t="shared" si="114"/>
        <v/>
      </c>
      <c r="ET29" s="176" t="str">
        <f t="shared" si="115"/>
        <v/>
      </c>
      <c r="EU29" s="176">
        <f>IFERROR(IF(COUNTIF(absences,AW29)&gt;0,"",IF(COUNTIF($D29:$BK29,"PERM")&gt;0,COUNTIF($D29:$BK29,"PERM")*Parametres!$N$25,IW29-IV29)),)</f>
        <v>0.14583333333333337</v>
      </c>
      <c r="EV29" s="176">
        <f t="shared" si="116"/>
        <v>0.15972222222222227</v>
      </c>
      <c r="EW29" s="176">
        <f t="shared" si="117"/>
        <v>0.14583333333333337</v>
      </c>
      <c r="EX29" s="176">
        <f t="shared" si="118"/>
        <v>0.15972222222222227</v>
      </c>
      <c r="EY29" s="176">
        <f t="shared" si="119"/>
        <v>0.14583333333333337</v>
      </c>
      <c r="EZ29" s="176">
        <f t="shared" si="120"/>
        <v>0.15972222222222227</v>
      </c>
      <c r="FA29" s="176">
        <f t="shared" si="121"/>
        <v>0.14583333333333337</v>
      </c>
      <c r="FB29" s="176">
        <f t="shared" si="122"/>
        <v>0.15972222222222227</v>
      </c>
      <c r="FC29" s="176">
        <f t="shared" si="123"/>
        <v>0.13888888888888884</v>
      </c>
      <c r="FD29" s="176">
        <f t="shared" si="124"/>
        <v>0.15972222222222227</v>
      </c>
      <c r="FE29" s="176">
        <f t="shared" si="125"/>
        <v>0</v>
      </c>
      <c r="FF29" s="176" t="str">
        <f t="shared" si="126"/>
        <v/>
      </c>
      <c r="FG29" s="176" t="str">
        <f t="shared" si="127"/>
        <v/>
      </c>
      <c r="FH29" s="176">
        <f>IFERROR(IF(COUNTIF(absences,BJ29)&gt;0,"",IF(COUNTIF($D29:$BK29,"PERM")&gt;0,COUNTIF($D29:$BK29,"PERM")*Parametres!$N$25,JJ29-JI29)),)</f>
        <v>0</v>
      </c>
      <c r="FI29" s="176" t="str">
        <f t="shared" si="128"/>
        <v/>
      </c>
      <c r="FJ29" s="176">
        <f t="shared" si="129"/>
        <v>0.15972222222222227</v>
      </c>
      <c r="FK29" s="176">
        <f>IFERROR(IF(COUNTIF(absences,BM29)&gt;0,"",IF(COUNTIF($D29:$BK29,"PERM")&gt;0,COUNTIF($D29:$BK29,"PERM")*Parametres!$N$25,JM29-JL29)),)</f>
        <v>0</v>
      </c>
      <c r="FY29" s="184"/>
      <c r="FZ29" s="167" t="str">
        <f>IF(COUNTIF(Fériés,DATE(YEAR($B$18),MONTH($B$18),FZ$1))&gt;0,"",IF(WEEKDAY(DATE(YEAR($B$18),MONTH($B$18),FZ$1),2)&gt;5,"",INDEX('Semaine type'!$AF$4:$AY$49,MATCH(Novembre!$B29,'Semaine type'!$A$4:$A$49,0),MATCH(FZ$2,'Semaine type'!$AF$2:$AY$2,0))))</f>
        <v/>
      </c>
      <c r="GA29" s="167" t="str">
        <f>IF(COUNTIF(Fériés,DATE(YEAR($B$18),MONTH($B$18),GA$1))&gt;0,"",IF(WEEKDAY(DATE(YEAR($B$18),MONTH($B$18),GA$1),2)&gt;5,"",INDEX('Semaine type'!$AF$4:$AY$49,MATCH(Novembre!$B29,'Semaine type'!$A$4:$A$49,0),MATCH(GA$2,'Semaine type'!$AF$2:$AY$2,0))))</f>
        <v/>
      </c>
      <c r="GB29" s="167" t="str">
        <f>IF(COUNTIF(Fériés,DATE(YEAR($B$18),MONTH($B$18),GB$1))&gt;0,"",IF(WEEKDAY(DATE(YEAR($B$18),MONTH($B$18),GB$1),2)&gt;5,"",INDEX('Semaine type'!$AF$4:$AY$49,MATCH(Novembre!$B29,'Semaine type'!$A$4:$A$49,0),MATCH(GB$2,'Semaine type'!$AF$2:$AY$2,0))))</f>
        <v/>
      </c>
      <c r="GC29" s="167" t="str">
        <f>IF(COUNTIF(Fériés,DATE(YEAR($B$18),MONTH($B$18),GC$1))&gt;0,"",IF(WEEKDAY(DATE(YEAR($B$18),MONTH($B$18),GC$1),2)&gt;5,"",INDEX('Semaine type'!$AF$4:$AY$49,MATCH(Novembre!$B29,'Semaine type'!$A$4:$A$49,0),MATCH(GC$2,'Semaine type'!$AF$2:$AY$2,0))))</f>
        <v/>
      </c>
      <c r="GD29" s="167" t="str">
        <f>IF(COUNTIF(Fériés,DATE(YEAR($B$18),MONTH($B$18),GD$1))&gt;0,"",IF(WEEKDAY(DATE(YEAR($B$18),MONTH($B$18),GD$1),2)&gt;5,"",INDEX('Semaine type'!$AF$4:$AY$49,MATCH(Novembre!$B29,'Semaine type'!$A$4:$A$49,0),MATCH(GD$2,'Semaine type'!$AF$2:$AY$2,0))))</f>
        <v/>
      </c>
      <c r="GE29" s="167" t="str">
        <f>IF(COUNTIF(Fériés,DATE(YEAR($B$18),MONTH($B$18),GE$1))&gt;0,"",IF(WEEKDAY(DATE(YEAR($B$18),MONTH($B$18),GE$1),2)&gt;5,"",INDEX('Semaine type'!$AF$4:$AY$49,MATCH(Novembre!$B29,'Semaine type'!$A$4:$A$49,0),MATCH(GE$2,'Semaine type'!$AF$2:$AY$2,0))))</f>
        <v/>
      </c>
      <c r="GF29" s="167" t="str">
        <f>IF(COUNTIF(Fériés,DATE(YEAR($B$18),MONTH($B$18),GF$1))&gt;0,"",IF(WEEKDAY(DATE(YEAR($B$18),MONTH($B$18),GF$1),2)&gt;5,"",INDEX('Semaine type'!$AF$4:$AY$49,MATCH(Novembre!$B29,'Semaine type'!$A$4:$A$49,0),MATCH(GF$2,'Semaine type'!$AF$2:$AY$2,0))))</f>
        <v/>
      </c>
      <c r="GG29" s="167" t="str">
        <f>IF(COUNTIF(Fériés,DATE(YEAR($B$18),MONTH($B$18),GG$1))&gt;0,"",IF(WEEKDAY(DATE(YEAR($B$18),MONTH($B$18),GG$1),2)&gt;5,"",INDEX('Semaine type'!$AF$4:$AY$49,MATCH(Novembre!$B29,'Semaine type'!$A$4:$A$49,0),MATCH(GG$2,'Semaine type'!$AF$2:$AY$2,0))))</f>
        <v/>
      </c>
      <c r="GH29" s="167">
        <f>IF(COUNTIF(Fériés,DATE(YEAR($B$18),MONTH($B$18),GH$1))&gt;0,"",IF(WEEKDAY(DATE(YEAR($B$18),MONTH($B$18),GH$1),2)&gt;5,"",INDEX('Semaine type'!$AF$4:$AY$49,MATCH(Novembre!$B29,'Semaine type'!$A$4:$A$49,0),MATCH(GH$2,'Semaine type'!$AF$2:$AY$2,0))))</f>
        <v>0.36458333333333331</v>
      </c>
      <c r="GI29" s="167">
        <f>IF(COUNTIF(Fériés,DATE(YEAR($B$18),MONTH($B$18),GI$1))&gt;0,"",IF(WEEKDAY(DATE(YEAR($B$18),MONTH($B$18),GI$1),2)&gt;5,"",INDEX('Semaine type'!$AF$4:$AY$49,MATCH(Novembre!$B29,'Semaine type'!$A$4:$A$49,0),MATCH(GI$2,'Semaine type'!$AF$2:$AY$2,0))))</f>
        <v>0.52430555555555558</v>
      </c>
      <c r="GJ29" s="167">
        <f>IF(COUNTIF(Fériés,DATE(YEAR($B$18),MONTH($B$18),GJ$1))&gt;0,"",IF(WEEKDAY(DATE(YEAR($B$18),MONTH($B$18),GJ$1),2)&gt;5,"",INDEX('Semaine type'!$AF$4:$AY$49,MATCH(Novembre!$B29,'Semaine type'!$A$4:$A$49,0),MATCH(GJ$2,'Semaine type'!$AF$2:$AY$2,0))))</f>
        <v>0.5625</v>
      </c>
      <c r="GK29" s="167">
        <f>IF(COUNTIF(Fériés,DATE(YEAR($B$18),MONTH($B$18),GK$1))&gt;0,"",IF(WEEKDAY(DATE(YEAR($B$18),MONTH($B$18),GK$1),2)&gt;5,"",INDEX('Semaine type'!$AF$4:$AY$49,MATCH(Novembre!$B29,'Semaine type'!$A$4:$A$49,0),MATCH(GK$2,'Semaine type'!$AF$2:$AY$2,0))))</f>
        <v>0.70833333333333337</v>
      </c>
      <c r="GL29" s="167">
        <f>IF(COUNTIF(Fériés,DATE(YEAR($B$18),MONTH($B$18),GL$1))&gt;0,"",IF(WEEKDAY(DATE(YEAR($B$18),MONTH($B$18),GL$1),2)&gt;5,"",INDEX('Semaine type'!$AF$4:$AY$49,MATCH(Novembre!$B29,'Semaine type'!$A$4:$A$49,0),MATCH(GL$2,'Semaine type'!$AF$2:$AY$2,0))))</f>
        <v>0.36458333333333331</v>
      </c>
      <c r="GM29" s="167">
        <f>IF(COUNTIF(Fériés,DATE(YEAR($B$18),MONTH($B$18),GM$1))&gt;0,"",IF(WEEKDAY(DATE(YEAR($B$18),MONTH($B$18),GM$1),2)&gt;5,"",INDEX('Semaine type'!$AF$4:$AY$49,MATCH(Novembre!$B29,'Semaine type'!$A$4:$A$49,0),MATCH(GM$2,'Semaine type'!$AF$2:$AY$2,0))))</f>
        <v>0.52430555555555558</v>
      </c>
      <c r="GN29" s="167">
        <f>IF(COUNTIF(Fériés,DATE(YEAR($B$18),MONTH($B$18),GN$1))&gt;0,"",IF(WEEKDAY(DATE(YEAR($B$18),MONTH($B$18),GN$1),2)&gt;5,"",INDEX('Semaine type'!$AF$4:$AY$49,MATCH(Novembre!$B29,'Semaine type'!$A$4:$A$49,0),MATCH(GN$2,'Semaine type'!$AF$2:$AY$2,0))))</f>
        <v>0.5625</v>
      </c>
      <c r="GO29" s="167">
        <f>IF(COUNTIF(Fériés,DATE(YEAR($B$18),MONTH($B$18),GO$1))&gt;0,"",IF(WEEKDAY(DATE(YEAR($B$18),MONTH($B$18),GO$1),2)&gt;5,"",INDEX('Semaine type'!$AF$4:$AY$49,MATCH(Novembre!$B29,'Semaine type'!$A$4:$A$49,0),MATCH(GO$2,'Semaine type'!$AF$2:$AY$2,0))))</f>
        <v>0.70833333333333337</v>
      </c>
      <c r="GP29" s="167">
        <f>IF(COUNTIF(Fériés,DATE(YEAR($B$18),MONTH($B$18),GP$1))&gt;0,"",IF(WEEKDAY(DATE(YEAR($B$18),MONTH($B$18),GP$1),2)&gt;5,"",INDEX('Semaine type'!$AF$4:$AY$49,MATCH(Novembre!$B29,'Semaine type'!$A$4:$A$49,0),MATCH(GP$2,'Semaine type'!$AF$2:$AY$2,0))))</f>
        <v>0.36458333333333331</v>
      </c>
      <c r="GQ29" s="167">
        <f>IF(COUNTIF(Fériés,DATE(YEAR($B$18),MONTH($B$18),GQ$1))&gt;0,"",IF(WEEKDAY(DATE(YEAR($B$18),MONTH($B$18),GQ$1),2)&gt;5,"",INDEX('Semaine type'!$AF$4:$AY$49,MATCH(Novembre!$B29,'Semaine type'!$A$4:$A$49,0),MATCH(GQ$2,'Semaine type'!$AF$2:$AY$2,0))))</f>
        <v>0.52430555555555558</v>
      </c>
      <c r="GR29" s="167">
        <f>IF(COUNTIF(Fériés,DATE(YEAR($B$18),MONTH($B$18),GR$1))&gt;0,"",IF(WEEKDAY(DATE(YEAR($B$18),MONTH($B$18),GR$1),2)&gt;5,"",INDEX('Semaine type'!$AF$4:$AY$49,MATCH(Novembre!$B29,'Semaine type'!$A$4:$A$49,0),MATCH(GR$2,'Semaine type'!$AF$2:$AY$2,0))))</f>
        <v>0.5625</v>
      </c>
      <c r="GS29" s="167">
        <f>IF(COUNTIF(Fériés,DATE(YEAR($B$18),MONTH($B$18),GS$1))&gt;0,"",IF(WEEKDAY(DATE(YEAR($B$18),MONTH($B$18),GS$1),2)&gt;5,"",INDEX('Semaine type'!$AF$4:$AY$49,MATCH(Novembre!$B29,'Semaine type'!$A$4:$A$49,0),MATCH(GS$2,'Semaine type'!$AF$2:$AY$2,0))))</f>
        <v>0.70833333333333337</v>
      </c>
      <c r="GT29" s="167">
        <f>IF(COUNTIF(Fériés,DATE(YEAR($B$18),MONTH($B$18),GT$1))&gt;0,"",IF(WEEKDAY(DATE(YEAR($B$18),MONTH($B$18),GT$1),2)&gt;5,"",INDEX('Semaine type'!$AF$4:$AY$49,MATCH(Novembre!$B29,'Semaine type'!$A$4:$A$49,0),MATCH(GT$2,'Semaine type'!$AF$2:$AY$2,0))))</f>
        <v>0.36458333333333331</v>
      </c>
      <c r="GU29" s="167">
        <f>IF(COUNTIF(Fériés,DATE(YEAR($B$18),MONTH($B$18),GU$1))&gt;0,"",IF(WEEKDAY(DATE(YEAR($B$18),MONTH($B$18),GU$1),2)&gt;5,"",INDEX('Semaine type'!$AF$4:$AY$49,MATCH(Novembre!$B29,'Semaine type'!$A$4:$A$49,0),MATCH(GU$2,'Semaine type'!$AF$2:$AY$2,0))))</f>
        <v>0.52430555555555558</v>
      </c>
      <c r="GV29" s="167">
        <f>IF(COUNTIF(Fériés,DATE(YEAR($B$18),MONTH($B$18),GV$1))&gt;0,"",IF(WEEKDAY(DATE(YEAR($B$18),MONTH($B$18),GV$1),2)&gt;5,"",INDEX('Semaine type'!$AF$4:$AY$49,MATCH(Novembre!$B29,'Semaine type'!$A$4:$A$49,0),MATCH(GV$2,'Semaine type'!$AF$2:$AY$2,0))))</f>
        <v>0.5625</v>
      </c>
      <c r="GW29" s="167">
        <f>IF(COUNTIF(Fériés,DATE(YEAR($B$18),MONTH($B$18),GW$1))&gt;0,"",IF(WEEKDAY(DATE(YEAR($B$18),MONTH($B$18),GW$1),2)&gt;5,"",INDEX('Semaine type'!$AF$4:$AY$49,MATCH(Novembre!$B29,'Semaine type'!$A$4:$A$49,0),MATCH(GW$2,'Semaine type'!$AF$2:$AY$2,0))))</f>
        <v>0.70138888888888884</v>
      </c>
      <c r="GX29" s="167">
        <f>IF(COUNTIF(Fériés,DATE(YEAR($B$18),MONTH($B$18),GX$1))&gt;0,"",IF(WEEKDAY(DATE(YEAR($B$18),MONTH($B$18),GX$1),2)&gt;5,"",INDEX('Semaine type'!$AF$4:$AY$49,MATCH(Novembre!$B29,'Semaine type'!$A$4:$A$49,0),MATCH(GX$2,'Semaine type'!$AF$2:$AY$2,0))))</f>
        <v>0.36458333333333331</v>
      </c>
      <c r="GY29" s="167">
        <f>IF(COUNTIF(Fériés,DATE(YEAR($B$18),MONTH($B$18),GY$1))&gt;0,"",IF(WEEKDAY(DATE(YEAR($B$18),MONTH($B$18),GY$1),2)&gt;5,"",INDEX('Semaine type'!$AF$4:$AY$49,MATCH(Novembre!$B29,'Semaine type'!$A$4:$A$49,0),MATCH(GY$2,'Semaine type'!$AF$2:$AY$2,0))))</f>
        <v>0.52430555555555558</v>
      </c>
      <c r="GZ29" s="167">
        <f>IF(COUNTIF(Fériés,DATE(YEAR($B$18),MONTH($B$18),GZ$1))&gt;0,"",IF(WEEKDAY(DATE(YEAR($B$18),MONTH($B$18),GZ$1),2)&gt;5,"",INDEX('Semaine type'!$AF$4:$AY$49,MATCH(Novembre!$B29,'Semaine type'!$A$4:$A$49,0),MATCH(GZ$2,'Semaine type'!$AF$2:$AY$2,0))))</f>
        <v>0</v>
      </c>
      <c r="HA29" s="167">
        <f>IF(COUNTIF(Fériés,DATE(YEAR($B$18),MONTH($B$18),HA$1))&gt;0,"",IF(WEEKDAY(DATE(YEAR($B$18),MONTH($B$18),HA$1),2)&gt;5,"",INDEX('Semaine type'!$AF$4:$AY$49,MATCH(Novembre!$B29,'Semaine type'!$A$4:$A$49,0),MATCH(HA$2,'Semaine type'!$AF$2:$AY$2,0))))</f>
        <v>0</v>
      </c>
      <c r="HB29" s="167" t="str">
        <f>IF(COUNTIF(Fériés,DATE(YEAR($B$18),MONTH($B$18),HB$1))&gt;0,"",IF(WEEKDAY(DATE(YEAR($B$18),MONTH($B$18),HB$1),2)&gt;5,"",INDEX('Semaine type'!$AF$4:$AY$49,MATCH(Novembre!$B29,'Semaine type'!$A$4:$A$49,0),MATCH(HB$2,'Semaine type'!$AF$2:$AY$2,0))))</f>
        <v/>
      </c>
      <c r="HC29" s="167" t="str">
        <f>IF(COUNTIF(Fériés,DATE(YEAR($B$18),MONTH($B$18),HC$1))&gt;0,"",IF(WEEKDAY(DATE(YEAR($B$18),MONTH($B$18),HC$1),2)&gt;5,"",INDEX('Semaine type'!$AF$4:$AY$49,MATCH(Novembre!$B29,'Semaine type'!$A$4:$A$49,0),MATCH(HC$2,'Semaine type'!$AF$2:$AY$2,0))))</f>
        <v/>
      </c>
      <c r="HD29" s="167" t="str">
        <f>IF(COUNTIF(Fériés,DATE(YEAR($B$18),MONTH($B$18),HD$1))&gt;0,"",IF(WEEKDAY(DATE(YEAR($B$18),MONTH($B$18),HD$1),2)&gt;5,"",INDEX('Semaine type'!$AF$4:$AY$49,MATCH(Novembre!$B29,'Semaine type'!$A$4:$A$49,0),MATCH(HD$2,'Semaine type'!$AF$2:$AY$2,0))))</f>
        <v/>
      </c>
      <c r="HE29" s="167" t="str">
        <f>IF(COUNTIF(Fériés,DATE(YEAR($B$18),MONTH($B$18),HE$1))&gt;0,"",IF(WEEKDAY(DATE(YEAR($B$18),MONTH($B$18),HE$1),2)&gt;5,"",INDEX('Semaine type'!$AF$4:$AY$49,MATCH(Novembre!$B29,'Semaine type'!$A$4:$A$49,0),MATCH(HE$2,'Semaine type'!$AF$2:$AY$2,0))))</f>
        <v/>
      </c>
      <c r="HF29" s="167" t="str">
        <f>IF(COUNTIF(Fériés,DATE(YEAR($B$18),MONTH($B$18),HF$1))&gt;0,"",IF(WEEKDAY(DATE(YEAR($B$18),MONTH($B$18),HF$1),2)&gt;5,"",INDEX('Semaine type'!$AF$4:$AY$49,MATCH(Novembre!$B29,'Semaine type'!$A$4:$A$49,0),MATCH(HF$2,'Semaine type'!$AF$2:$AY$2,0))))</f>
        <v/>
      </c>
      <c r="HG29" s="167" t="str">
        <f>IF(COUNTIF(Fériés,DATE(YEAR($B$18),MONTH($B$18),HG$1))&gt;0,"",IF(WEEKDAY(DATE(YEAR($B$18),MONTH($B$18),HG$1),2)&gt;5,"",INDEX('Semaine type'!$AF$4:$AY$49,MATCH(Novembre!$B29,'Semaine type'!$A$4:$A$49,0),MATCH(HG$2,'Semaine type'!$AF$2:$AY$2,0))))</f>
        <v/>
      </c>
      <c r="HH29" s="167" t="str">
        <f>IF(COUNTIF(Fériés,DATE(YEAR($B$18),MONTH($B$18),HH$1))&gt;0,"",IF(WEEKDAY(DATE(YEAR($B$18),MONTH($B$18),HH$1),2)&gt;5,"",INDEX('Semaine type'!$AF$4:$AY$49,MATCH(Novembre!$B29,'Semaine type'!$A$4:$A$49,0),MATCH(HH$2,'Semaine type'!$AF$2:$AY$2,0))))</f>
        <v/>
      </c>
      <c r="HI29" s="167" t="str">
        <f>IF(COUNTIF(Fériés,DATE(YEAR($B$18),MONTH($B$18),HI$1))&gt;0,"",IF(WEEKDAY(DATE(YEAR($B$18),MONTH($B$18),HI$1),2)&gt;5,"",INDEX('Semaine type'!$AF$4:$AY$49,MATCH(Novembre!$B29,'Semaine type'!$A$4:$A$49,0),MATCH(HI$2,'Semaine type'!$AF$2:$AY$2,0))))</f>
        <v/>
      </c>
      <c r="HJ29" s="167">
        <f>IF(COUNTIF(Fériés,DATE(YEAR($B$18),MONTH($B$18),HJ$1))&gt;0,"",IF(WEEKDAY(DATE(YEAR($B$18),MONTH($B$18),HJ$1),2)&gt;5,"",INDEX('Semaine type'!$AF$4:$AY$49,MATCH(Novembre!$B29,'Semaine type'!$A$4:$A$49,0),MATCH(HJ$2,'Semaine type'!$AF$2:$AY$2,0))))</f>
        <v>0.36458333333333331</v>
      </c>
      <c r="HK29" s="167">
        <f>IF(COUNTIF(Fériés,DATE(YEAR($B$18),MONTH($B$18),HK$1))&gt;0,"",IF(WEEKDAY(DATE(YEAR($B$18),MONTH($B$18),HK$1),2)&gt;5,"",INDEX('Semaine type'!$AF$4:$AY$49,MATCH(Novembre!$B29,'Semaine type'!$A$4:$A$49,0),MATCH(HK$2,'Semaine type'!$AF$2:$AY$2,0))))</f>
        <v>0.52430555555555558</v>
      </c>
      <c r="HL29" s="167">
        <f>IF(COUNTIF(Fériés,DATE(YEAR($B$18),MONTH($B$18),HL$1))&gt;0,"",IF(WEEKDAY(DATE(YEAR($B$18),MONTH($B$18),HL$1),2)&gt;5,"",INDEX('Semaine type'!$AF$4:$AY$49,MATCH(Novembre!$B29,'Semaine type'!$A$4:$A$49,0),MATCH(HL$2,'Semaine type'!$AF$2:$AY$2,0))))</f>
        <v>0.5625</v>
      </c>
      <c r="HM29" s="167">
        <f>IF(COUNTIF(Fériés,DATE(YEAR($B$18),MONTH($B$18),HM$1))&gt;0,"",IF(WEEKDAY(DATE(YEAR($B$18),MONTH($B$18),HM$1),2)&gt;5,"",INDEX('Semaine type'!$AF$4:$AY$49,MATCH(Novembre!$B29,'Semaine type'!$A$4:$A$49,0),MATCH(HM$2,'Semaine type'!$AF$2:$AY$2,0))))</f>
        <v>0.70833333333333337</v>
      </c>
      <c r="HN29" s="167" t="str">
        <f>IF(COUNTIF(Fériés,DATE(YEAR($B$18),MONTH($B$18),HN$1))&gt;0,"",IF(WEEKDAY(DATE(YEAR($B$18),MONTH($B$18),HN$1),2)&gt;5,"",INDEX('Semaine type'!$AF$4:$AY$49,MATCH(Novembre!$B29,'Semaine type'!$A$4:$A$49,0),MATCH(HN$2,'Semaine type'!$AF$2:$AY$2,0))))</f>
        <v/>
      </c>
      <c r="HO29" s="167" t="str">
        <f>IF(COUNTIF(Fériés,DATE(YEAR($B$18),MONTH($B$18),HO$1))&gt;0,"",IF(WEEKDAY(DATE(YEAR($B$18),MONTH($B$18),HO$1),2)&gt;5,"",INDEX('Semaine type'!$AF$4:$AY$49,MATCH(Novembre!$B29,'Semaine type'!$A$4:$A$49,0),MATCH(HO$2,'Semaine type'!$AF$2:$AY$2,0))))</f>
        <v/>
      </c>
      <c r="HP29" s="167" t="str">
        <f>IF(COUNTIF(Fériés,DATE(YEAR($B$18),MONTH($B$18),HP$1))&gt;0,"",IF(WEEKDAY(DATE(YEAR($B$18),MONTH($B$18),HP$1),2)&gt;5,"",INDEX('Semaine type'!$AF$4:$AY$49,MATCH(Novembre!$B29,'Semaine type'!$A$4:$A$49,0),MATCH(HP$2,'Semaine type'!$AF$2:$AY$2,0))))</f>
        <v/>
      </c>
      <c r="HQ29" s="167" t="str">
        <f>IF(COUNTIF(Fériés,DATE(YEAR($B$18),MONTH($B$18),HQ$1))&gt;0,"",IF(WEEKDAY(DATE(YEAR($B$18),MONTH($B$18),HQ$1),2)&gt;5,"",INDEX('Semaine type'!$AF$4:$AY$49,MATCH(Novembre!$B29,'Semaine type'!$A$4:$A$49,0),MATCH(HQ$2,'Semaine type'!$AF$2:$AY$2,0))))</f>
        <v/>
      </c>
      <c r="HR29" s="167">
        <f>IF(COUNTIF(Fériés,DATE(YEAR($B$18),MONTH($B$18),HR$1))&gt;0,"",IF(WEEKDAY(DATE(YEAR($B$18),MONTH($B$18),HR$1),2)&gt;5,"",INDEX('Semaine type'!$AF$4:$AY$49,MATCH(Novembre!$B29,'Semaine type'!$A$4:$A$49,0),MATCH(HR$2,'Semaine type'!$AF$2:$AY$2,0))))</f>
        <v>0.36458333333333331</v>
      </c>
      <c r="HS29" s="167">
        <f>IF(COUNTIF(Fériés,DATE(YEAR($B$18),MONTH($B$18),HS$1))&gt;0,"",IF(WEEKDAY(DATE(YEAR($B$18),MONTH($B$18),HS$1),2)&gt;5,"",INDEX('Semaine type'!$AF$4:$AY$49,MATCH(Novembre!$B29,'Semaine type'!$A$4:$A$49,0),MATCH(HS$2,'Semaine type'!$AF$2:$AY$2,0))))</f>
        <v>0.52430555555555558</v>
      </c>
      <c r="HT29" s="167">
        <f>IF(COUNTIF(Fériés,DATE(YEAR($B$18),MONTH($B$18),HT$1))&gt;0,"",IF(WEEKDAY(DATE(YEAR($B$18),MONTH($B$18),HT$1),2)&gt;5,"",INDEX('Semaine type'!$AF$4:$AY$49,MATCH(Novembre!$B29,'Semaine type'!$A$4:$A$49,0),MATCH(HT$2,'Semaine type'!$AF$2:$AY$2,0))))</f>
        <v>0.5625</v>
      </c>
      <c r="HU29" s="167">
        <f>IF(COUNTIF(Fériés,DATE(YEAR($B$18),MONTH($B$18),HU$1))&gt;0,"",IF(WEEKDAY(DATE(YEAR($B$18),MONTH($B$18),HU$1),2)&gt;5,"",INDEX('Semaine type'!$AF$4:$AY$49,MATCH(Novembre!$B29,'Semaine type'!$A$4:$A$49,0),MATCH(HU$2,'Semaine type'!$AF$2:$AY$2,0))))</f>
        <v>0.70833333333333337</v>
      </c>
      <c r="HV29" s="167">
        <f>IF(COUNTIF(Fériés,DATE(YEAR($B$18),MONTH($B$18),HV$1))&gt;0,"",IF(WEEKDAY(DATE(YEAR($B$18),MONTH($B$18),HV$1),2)&gt;5,"",INDEX('Semaine type'!$AF$4:$AY$49,MATCH(Novembre!$B29,'Semaine type'!$A$4:$A$49,0),MATCH(HV$2,'Semaine type'!$AF$2:$AY$2,0))))</f>
        <v>0.36458333333333331</v>
      </c>
      <c r="HW29" s="167">
        <f>IF(COUNTIF(Fériés,DATE(YEAR($B$18),MONTH($B$18),HW$1))&gt;0,"",IF(WEEKDAY(DATE(YEAR($B$18),MONTH($B$18),HW$1),2)&gt;5,"",INDEX('Semaine type'!$AF$4:$AY$49,MATCH(Novembre!$B29,'Semaine type'!$A$4:$A$49,0),MATCH(HW$2,'Semaine type'!$AF$2:$AY$2,0))))</f>
        <v>0.52430555555555558</v>
      </c>
      <c r="HX29" s="167">
        <f>IF(COUNTIF(Fériés,DATE(YEAR($B$18),MONTH($B$18),HX$1))&gt;0,"",IF(WEEKDAY(DATE(YEAR($B$18),MONTH($B$18),HX$1),2)&gt;5,"",INDEX('Semaine type'!$AF$4:$AY$49,MATCH(Novembre!$B29,'Semaine type'!$A$4:$A$49,0),MATCH(HX$2,'Semaine type'!$AF$2:$AY$2,0))))</f>
        <v>0.5625</v>
      </c>
      <c r="HY29" s="167">
        <f>IF(COUNTIF(Fériés,DATE(YEAR($B$18),MONTH($B$18),HY$1))&gt;0,"",IF(WEEKDAY(DATE(YEAR($B$18),MONTH($B$18),HY$1),2)&gt;5,"",INDEX('Semaine type'!$AF$4:$AY$49,MATCH(Novembre!$B29,'Semaine type'!$A$4:$A$49,0),MATCH(HY$2,'Semaine type'!$AF$2:$AY$2,0))))</f>
        <v>0.70138888888888884</v>
      </c>
      <c r="HZ29" s="167">
        <f>IF(COUNTIF(Fériés,DATE(YEAR($B$18),MONTH($B$18),HZ$1))&gt;0,"",IF(WEEKDAY(DATE(YEAR($B$18),MONTH($B$18),HZ$1),2)&gt;5,"",INDEX('Semaine type'!$AF$4:$AY$49,MATCH(Novembre!$B29,'Semaine type'!$A$4:$A$49,0),MATCH(HZ$2,'Semaine type'!$AF$2:$AY$2,0))))</f>
        <v>0.36458333333333331</v>
      </c>
      <c r="IA29" s="167">
        <f>IF(COUNTIF(Fériés,DATE(YEAR($B$18),MONTH($B$18),IA$1))&gt;0,"",IF(WEEKDAY(DATE(YEAR($B$18),MONTH($B$18),IA$1),2)&gt;5,"",INDEX('Semaine type'!$AF$4:$AY$49,MATCH(Novembre!$B29,'Semaine type'!$A$4:$A$49,0),MATCH(IA$2,'Semaine type'!$AF$2:$AY$2,0))))</f>
        <v>0.52430555555555558</v>
      </c>
      <c r="IB29" s="167">
        <f>IF(COUNTIF(Fériés,DATE(YEAR($B$18),MONTH($B$18),IB$1))&gt;0,"",IF(WEEKDAY(DATE(YEAR($B$18),MONTH($B$18),IB$1),2)&gt;5,"",INDEX('Semaine type'!$AF$4:$AY$49,MATCH(Novembre!$B29,'Semaine type'!$A$4:$A$49,0),MATCH(IB$2,'Semaine type'!$AF$2:$AY$2,0))))</f>
        <v>0</v>
      </c>
      <c r="IC29" s="167">
        <f>IF(COUNTIF(Fériés,DATE(YEAR($B$18),MONTH($B$18),IC$1))&gt;0,"",IF(WEEKDAY(DATE(YEAR($B$18),MONTH($B$18),IC$1),2)&gt;5,"",INDEX('Semaine type'!$AF$4:$AY$49,MATCH(Novembre!$B29,'Semaine type'!$A$4:$A$49,0),MATCH(IC$2,'Semaine type'!$AF$2:$AY$2,0))))</f>
        <v>0</v>
      </c>
      <c r="ID29" s="167" t="str">
        <f>IF(COUNTIF(Fériés,DATE(YEAR($B$18),MONTH($B$18),ID$1))&gt;0,"",IF(WEEKDAY(DATE(YEAR($B$18),MONTH($B$18),ID$1),2)&gt;5,"",INDEX('Semaine type'!$AF$4:$AY$49,MATCH(Novembre!$B29,'Semaine type'!$A$4:$A$49,0),MATCH(ID$2,'Semaine type'!$AF$2:$AY$2,0))))</f>
        <v/>
      </c>
      <c r="IE29" s="167" t="str">
        <f>IF(COUNTIF(Fériés,DATE(YEAR($B$18),MONTH($B$18),IE$1))&gt;0,"",IF(WEEKDAY(DATE(YEAR($B$18),MONTH($B$18),IE$1),2)&gt;5,"",INDEX('Semaine type'!$AF$4:$AY$49,MATCH(Novembre!$B29,'Semaine type'!$A$4:$A$49,0),MATCH(IE$2,'Semaine type'!$AF$2:$AY$2,0))))</f>
        <v/>
      </c>
      <c r="IF29" s="167" t="str">
        <f>IF(COUNTIF(Fériés,DATE(YEAR($B$18),MONTH($B$18),IF$1))&gt;0,"",IF(WEEKDAY(DATE(YEAR($B$18),MONTH($B$18),IF$1),2)&gt;5,"",INDEX('Semaine type'!$AF$4:$AY$49,MATCH(Novembre!$B29,'Semaine type'!$A$4:$A$49,0),MATCH(IF$2,'Semaine type'!$AF$2:$AY$2,0))))</f>
        <v/>
      </c>
      <c r="IG29" s="167" t="str">
        <f>IF(COUNTIF(Fériés,DATE(YEAR($B$18),MONTH($B$18),IG$1))&gt;0,"",IF(WEEKDAY(DATE(YEAR($B$18),MONTH($B$18),IG$1),2)&gt;5,"",INDEX('Semaine type'!$AF$4:$AY$49,MATCH(Novembre!$B29,'Semaine type'!$A$4:$A$49,0),MATCH(IG$2,'Semaine type'!$AF$2:$AY$2,0))))</f>
        <v/>
      </c>
      <c r="IH29" s="167" t="str">
        <f>IF(COUNTIF(Fériés,DATE(YEAR($B$18),MONTH($B$18),IH$1))&gt;0,"",IF(WEEKDAY(DATE(YEAR($B$18),MONTH($B$18),IH$1),2)&gt;5,"",INDEX('Semaine type'!$AF$4:$AY$49,MATCH(Novembre!$B29,'Semaine type'!$A$4:$A$49,0),MATCH(IH$2,'Semaine type'!$AF$2:$AY$2,0))))</f>
        <v/>
      </c>
      <c r="II29" s="167" t="str">
        <f>IF(COUNTIF(Fériés,DATE(YEAR($B$18),MONTH($B$18),II$1))&gt;0,"",IF(WEEKDAY(DATE(YEAR($B$18),MONTH($B$18),II$1),2)&gt;5,"",INDEX('Semaine type'!$AF$4:$AY$49,MATCH(Novembre!$B29,'Semaine type'!$A$4:$A$49,0),MATCH(II$2,'Semaine type'!$AF$2:$AY$2,0))))</f>
        <v/>
      </c>
      <c r="IJ29" s="167" t="str">
        <f>IF(COUNTIF(Fériés,DATE(YEAR($B$18),MONTH($B$18),IJ$1))&gt;0,"",IF(WEEKDAY(DATE(YEAR($B$18),MONTH($B$18),IJ$1),2)&gt;5,"",INDEX('Semaine type'!$AF$4:$AY$49,MATCH(Novembre!$B29,'Semaine type'!$A$4:$A$49,0),MATCH(IJ$2,'Semaine type'!$AF$2:$AY$2,0))))</f>
        <v/>
      </c>
      <c r="IK29" s="167" t="str">
        <f>IF(COUNTIF(Fériés,DATE(YEAR($B$18),MONTH($B$18),IK$1))&gt;0,"",IF(WEEKDAY(DATE(YEAR($B$18),MONTH($B$18),IK$1),2)&gt;5,"",INDEX('Semaine type'!$AF$4:$AY$49,MATCH(Novembre!$B29,'Semaine type'!$A$4:$A$49,0),MATCH(IK$2,'Semaine type'!$AF$2:$AY$2,0))))</f>
        <v/>
      </c>
      <c r="IL29" s="167">
        <f>IF(COUNTIF(Fériés,DATE(YEAR($B$18),MONTH($B$18),IL$1))&gt;0,"",IF(WEEKDAY(DATE(YEAR($B$18),MONTH($B$18),IL$1),2)&gt;5,"",INDEX('Semaine type'!$AF$4:$AY$49,MATCH(Novembre!$B29,'Semaine type'!$A$4:$A$49,0),MATCH(IL$2,'Semaine type'!$AF$2:$AY$2,0))))</f>
        <v>0.36458333333333331</v>
      </c>
      <c r="IM29" s="167">
        <f>IF(COUNTIF(Fériés,DATE(YEAR($B$18),MONTH($B$18),IM$1))&gt;0,"",IF(WEEKDAY(DATE(YEAR($B$18),MONTH($B$18),IM$1),2)&gt;5,"",INDEX('Semaine type'!$AF$4:$AY$49,MATCH(Novembre!$B29,'Semaine type'!$A$4:$A$49,0),MATCH(IM$2,'Semaine type'!$AF$2:$AY$2,0))))</f>
        <v>0.52430555555555558</v>
      </c>
      <c r="IN29" s="167">
        <f>IF(COUNTIF(Fériés,DATE(YEAR($B$18),MONTH($B$18),IN$1))&gt;0,"",IF(WEEKDAY(DATE(YEAR($B$18),MONTH($B$18),IN$1),2)&gt;5,"",INDEX('Semaine type'!$AF$4:$AY$49,MATCH(Novembre!$B29,'Semaine type'!$A$4:$A$49,0),MATCH(IN$2,'Semaine type'!$AF$2:$AY$2,0))))</f>
        <v>0.5625</v>
      </c>
      <c r="IO29" s="167">
        <f>IF(COUNTIF(Fériés,DATE(YEAR($B$18),MONTH($B$18),IO$1))&gt;0,"",IF(WEEKDAY(DATE(YEAR($B$18),MONTH($B$18),IO$1),2)&gt;5,"",INDEX('Semaine type'!$AF$4:$AY$49,MATCH(Novembre!$B29,'Semaine type'!$A$4:$A$49,0),MATCH(IO$2,'Semaine type'!$AF$2:$AY$2,0))))</f>
        <v>0.70833333333333337</v>
      </c>
      <c r="IP29" s="167">
        <f>IF(COUNTIF(Fériés,DATE(YEAR($B$18),MONTH($B$18),IP$1))&gt;0,"",IF(WEEKDAY(DATE(YEAR($B$18),MONTH($B$18),IP$1),2)&gt;5,"",INDEX('Semaine type'!$AF$4:$AY$49,MATCH(Novembre!$B29,'Semaine type'!$A$4:$A$49,0),MATCH(IP$2,'Semaine type'!$AF$2:$AY$2,0))))</f>
        <v>0.36458333333333331</v>
      </c>
      <c r="IQ29" s="167">
        <f>IF(COUNTIF(Fériés,DATE(YEAR($B$18),MONTH($B$18),IQ$1))&gt;0,"",IF(WEEKDAY(DATE(YEAR($B$18),MONTH($B$18),IQ$1),2)&gt;5,"",INDEX('Semaine type'!$AF$4:$AY$49,MATCH(Novembre!$B29,'Semaine type'!$A$4:$A$49,0),MATCH(IQ$2,'Semaine type'!$AF$2:$AY$2,0))))</f>
        <v>0.52430555555555558</v>
      </c>
      <c r="IR29" s="167">
        <f>IF(COUNTIF(Fériés,DATE(YEAR($B$18),MONTH($B$18),IR$1))&gt;0,"",IF(WEEKDAY(DATE(YEAR($B$18),MONTH($B$18),IR$1),2)&gt;5,"",INDEX('Semaine type'!$AF$4:$AY$49,MATCH(Novembre!$B29,'Semaine type'!$A$4:$A$49,0),MATCH(IR$2,'Semaine type'!$AF$2:$AY$2,0))))</f>
        <v>0.5625</v>
      </c>
      <c r="IS29" s="167">
        <f>IF(COUNTIF(Fériés,DATE(YEAR($B$18),MONTH($B$18),IS$1))&gt;0,"",IF(WEEKDAY(DATE(YEAR($B$18),MONTH($B$18),IS$1),2)&gt;5,"",INDEX('Semaine type'!$AF$4:$AY$49,MATCH(Novembre!$B29,'Semaine type'!$A$4:$A$49,0),MATCH(IS$2,'Semaine type'!$AF$2:$AY$2,0))))</f>
        <v>0.70833333333333337</v>
      </c>
      <c r="IT29" s="167">
        <f>IF(COUNTIF(Fériés,DATE(YEAR($B$18),MONTH($B$18),IT$1))&gt;0,"",IF(WEEKDAY(DATE(YEAR($B$18),MONTH($B$18),IT$1),2)&gt;5,"",INDEX('Semaine type'!$AF$4:$AY$49,MATCH(Novembre!$B29,'Semaine type'!$A$4:$A$49,0),MATCH(IT$2,'Semaine type'!$AF$2:$AY$2,0))))</f>
        <v>0.36458333333333331</v>
      </c>
      <c r="IU29" s="167">
        <f>IF(COUNTIF(Fériés,DATE(YEAR($B$18),MONTH($B$18),IU$1))&gt;0,"",IF(WEEKDAY(DATE(YEAR($B$18),MONTH($B$18),IU$1),2)&gt;5,"",INDEX('Semaine type'!$AF$4:$AY$49,MATCH(Novembre!$B29,'Semaine type'!$A$4:$A$49,0),MATCH(IU$2,'Semaine type'!$AF$2:$AY$2,0))))</f>
        <v>0.52430555555555558</v>
      </c>
      <c r="IV29" s="167">
        <f>IF(COUNTIF(Fériés,DATE(YEAR($B$18),MONTH($B$18),IV$1))&gt;0,"",IF(WEEKDAY(DATE(YEAR($B$18),MONTH($B$18),IV$1),2)&gt;5,"",INDEX('Semaine type'!$AF$4:$AY$49,MATCH(Novembre!$B29,'Semaine type'!$A$4:$A$49,0),MATCH(IV$2,'Semaine type'!$AF$2:$AY$2,0))))</f>
        <v>0.5625</v>
      </c>
      <c r="IW29" s="167">
        <f>IF(COUNTIF(Fériés,DATE(YEAR($B$18),MONTH($B$18),IW$1))&gt;0,"",IF(WEEKDAY(DATE(YEAR($B$18),MONTH($B$18),IW$1),2)&gt;5,"",INDEX('Semaine type'!$AF$4:$AY$49,MATCH(Novembre!$B29,'Semaine type'!$A$4:$A$49,0),MATCH(IW$2,'Semaine type'!$AF$2:$AY$2,0))))</f>
        <v>0.70833333333333337</v>
      </c>
      <c r="IX29" s="167">
        <f>IF(COUNTIF(Fériés,DATE(YEAR($B$18),MONTH($B$18),IX$1))&gt;0,"",IF(WEEKDAY(DATE(YEAR($B$18),MONTH($B$18),IX$1),2)&gt;5,"",INDEX('Semaine type'!$AF$4:$AY$49,MATCH(Novembre!$B29,'Semaine type'!$A$4:$A$49,0),MATCH(IX$2,'Semaine type'!$AF$2:$AY$2,0))))</f>
        <v>0.36458333333333331</v>
      </c>
      <c r="IY29" s="167">
        <f>IF(COUNTIF(Fériés,DATE(YEAR($B$18),MONTH($B$18),IY$1))&gt;0,"",IF(WEEKDAY(DATE(YEAR($B$18),MONTH($B$18),IY$1),2)&gt;5,"",INDEX('Semaine type'!$AF$4:$AY$49,MATCH(Novembre!$B29,'Semaine type'!$A$4:$A$49,0),MATCH(IY$2,'Semaine type'!$AF$2:$AY$2,0))))</f>
        <v>0.52430555555555558</v>
      </c>
      <c r="IZ29" s="167">
        <f>IF(COUNTIF(Fériés,DATE(YEAR($B$18),MONTH($B$18),IZ$1))&gt;0,"",IF(WEEKDAY(DATE(YEAR($B$18),MONTH($B$18),IZ$1),2)&gt;5,"",INDEX('Semaine type'!$AF$4:$AY$49,MATCH(Novembre!$B29,'Semaine type'!$A$4:$A$49,0),MATCH(IZ$2,'Semaine type'!$AF$2:$AY$2,0))))</f>
        <v>0.5625</v>
      </c>
      <c r="JA29" s="167">
        <f>IF(COUNTIF(Fériés,DATE(YEAR($B$18),MONTH($B$18),JA$1))&gt;0,"",IF(WEEKDAY(DATE(YEAR($B$18),MONTH($B$18),JA$1),2)&gt;5,"",INDEX('Semaine type'!$AF$4:$AY$49,MATCH(Novembre!$B29,'Semaine type'!$A$4:$A$49,0),MATCH(JA$2,'Semaine type'!$AF$2:$AY$2,0))))</f>
        <v>0.70138888888888884</v>
      </c>
      <c r="JB29" s="167">
        <f>IF(COUNTIF(Fériés,DATE(YEAR($B$18),MONTH($B$18),JB$1))&gt;0,"",IF(WEEKDAY(DATE(YEAR($B$18),MONTH($B$18),JB$1),2)&gt;5,"",INDEX('Semaine type'!$AF$4:$AY$49,MATCH(Novembre!$B29,'Semaine type'!$A$4:$A$49,0),MATCH(JB$2,'Semaine type'!$AF$2:$AY$2,0))))</f>
        <v>0.36458333333333331</v>
      </c>
      <c r="JC29" s="167">
        <f>IF(COUNTIF(Fériés,DATE(YEAR($B$18),MONTH($B$18),JC$1))&gt;0,"",IF(WEEKDAY(DATE(YEAR($B$18),MONTH($B$18),JC$1),2)&gt;5,"",INDEX('Semaine type'!$AF$4:$AY$49,MATCH(Novembre!$B29,'Semaine type'!$A$4:$A$49,0),MATCH(JC$2,'Semaine type'!$AF$2:$AY$2,0))))</f>
        <v>0.52430555555555558</v>
      </c>
      <c r="JD29" s="167">
        <f>IF(COUNTIF(Fériés,DATE(YEAR($B$18),MONTH($B$18),JD$1))&gt;0,"",IF(WEEKDAY(DATE(YEAR($B$18),MONTH($B$18),JD$1),2)&gt;5,"",INDEX('Semaine type'!$AF$4:$AY$49,MATCH(Novembre!$B29,'Semaine type'!$A$4:$A$49,0),MATCH(JD$2,'Semaine type'!$AF$2:$AY$2,0))))</f>
        <v>0</v>
      </c>
      <c r="JE29" s="167">
        <f>IF(COUNTIF(Fériés,DATE(YEAR($B$18),MONTH($B$18),JE$1))&gt;0,"",IF(WEEKDAY(DATE(YEAR($B$18),MONTH($B$18),JE$1),2)&gt;5,"",INDEX('Semaine type'!$AF$4:$AY$49,MATCH(Novembre!$B29,'Semaine type'!$A$4:$A$49,0),MATCH(JE$2,'Semaine type'!$AF$2:$AY$2,0))))</f>
        <v>0</v>
      </c>
      <c r="JF29" s="167" t="str">
        <f>IF(COUNTIF(Fériés,DATE(YEAR($B$18),MONTH($B$18),JF$1))&gt;0,"",IF(WEEKDAY(DATE(YEAR($B$18),MONTH($B$18),JF$1),2)&gt;5,"",INDEX('Semaine type'!$AF$4:$AY$49,MATCH(Novembre!$B29,'Semaine type'!$A$4:$A$49,0),MATCH(JF$2,'Semaine type'!$AF$2:$AY$2,0))))</f>
        <v/>
      </c>
      <c r="JG29" s="167" t="str">
        <f>IF(COUNTIF(Fériés,DATE(YEAR($B$18),MONTH($B$18),JG$1))&gt;0,"",IF(WEEKDAY(DATE(YEAR($B$18),MONTH($B$18),JG$1),2)&gt;5,"",INDEX('Semaine type'!$AF$4:$AY$49,MATCH(Novembre!$B29,'Semaine type'!$A$4:$A$49,0),MATCH(JG$2,'Semaine type'!$AF$2:$AY$2,0))))</f>
        <v/>
      </c>
      <c r="JH29" s="167" t="str">
        <f>IF(COUNTIF(Fériés,DATE(YEAR($B$18),MONTH($B$18),JH$1))&gt;0,"",IF(WEEKDAY(DATE(YEAR($B$18),MONTH($B$18),JH$1),2)&gt;5,"",INDEX('Semaine type'!$AF$4:$AY$49,MATCH(Novembre!$B29,'Semaine type'!$A$4:$A$49,0),MATCH(JH$2,'Semaine type'!$AF$2:$AY$2,0))))</f>
        <v/>
      </c>
      <c r="JI29" s="167" t="str">
        <f>IF(COUNTIF(Fériés,DATE(YEAR($B$18),MONTH($B$18),JI$1))&gt;0,"",IF(WEEKDAY(DATE(YEAR($B$18),MONTH($B$18),JI$1),2)&gt;5,"",INDEX('Semaine type'!$AF$4:$AY$49,MATCH(Novembre!$B29,'Semaine type'!$A$4:$A$49,0),MATCH(JI$2,'Semaine type'!$AF$2:$AY$2,0))))</f>
        <v/>
      </c>
      <c r="JJ29" s="167" t="str">
        <f>IF(COUNTIF(Fériés,DATE(YEAR($B$18),MONTH($B$18),JJ$1))&gt;0,"",IF(WEEKDAY(DATE(YEAR($B$18),MONTH($B$18),JJ$1),2)&gt;5,"",INDEX('Semaine type'!$AF$4:$AY$49,MATCH(Novembre!$B29,'Semaine type'!$A$4:$A$49,0),MATCH(JJ$2,'Semaine type'!$AF$2:$AY$2,0))))</f>
        <v/>
      </c>
      <c r="JK29" s="167" t="str">
        <f>IF(COUNTIF(Fériés,DATE(YEAR($B$18),MONTH($B$18),JK$1))&gt;0,"",IF(WEEKDAY(DATE(YEAR($B$18),MONTH($B$18),JK$1),2)&gt;5,"",INDEX('Semaine type'!$AF$4:$AY$49,MATCH(Novembre!$B29,'Semaine type'!$A$4:$A$49,0),MATCH(JK$2,'Semaine type'!$AF$2:$AY$2,0))))</f>
        <v/>
      </c>
      <c r="JL29" s="167" t="str">
        <f>IF(COUNTIF(Fériés,DATE(YEAR($B$18),MONTH($B$18),JL$1))&gt;0,"",IF(WEEKDAY(DATE(YEAR($B$18),MONTH($B$18),JL$1),2)&gt;5,"",INDEX('Semaine type'!$AF$4:$AY$49,MATCH(Novembre!$B29,'Semaine type'!$A$4:$A$49,0),MATCH(JL$2,'Semaine type'!$AF$2:$AY$2,0))))</f>
        <v/>
      </c>
      <c r="JM29" s="167" t="str">
        <f>IF(COUNTIF(Fériés,DATE(YEAR($B$18),MONTH($B$18),JM$1))&gt;0,"",IF(WEEKDAY(DATE(YEAR($B$18),MONTH($B$18),JM$1),2)&gt;5,"",INDEX('Semaine type'!$AF$4:$AY$49,MATCH(Novembre!$B29,'Semaine type'!$A$4:$A$49,0),MATCH(JM$2,'Semaine type'!$AF$2:$AY$2,0))))</f>
        <v/>
      </c>
      <c r="JN29" s="167">
        <f>IF(COUNTIF(Fériés,DATE(YEAR($B$18),MONTH($B$18),JN$1))&gt;0,"",IF(WEEKDAY(DATE(YEAR($B$18),MONTH($B$18),JN$1),2)&gt;5,"",INDEX('Semaine type'!$AF$4:$AY$49,MATCH(Novembre!$B29,'Semaine type'!$A$4:$A$49,0),MATCH(JN$2,'Semaine type'!$AF$2:$AY$2,0))))</f>
        <v>0.36458333333333331</v>
      </c>
      <c r="JO29" s="167">
        <f>IF(COUNTIF(Fériés,DATE(YEAR($B$18),MONTH($B$18),JO$1))&gt;0,"",IF(WEEKDAY(DATE(YEAR($B$18),MONTH($B$18),JO$1),2)&gt;5,"",INDEX('Semaine type'!$AF$4:$AY$49,MATCH(Novembre!$B29,'Semaine type'!$A$4:$A$49,0),MATCH(JO$2,'Semaine type'!$AF$2:$AY$2,0))))</f>
        <v>0.52430555555555558</v>
      </c>
      <c r="JP29" s="167">
        <f>IF(COUNTIF(Fériés,DATE(YEAR($B$18),MONTH($B$18),JP$1))&gt;0,"",IF(WEEKDAY(DATE(YEAR($B$18),MONTH($B$18),JP$1),2)&gt;5,"",INDEX('Semaine type'!$AF$4:$AY$49,MATCH(Novembre!$B29,'Semaine type'!$A$4:$A$49,0),MATCH(JP$2,'Semaine type'!$AF$2:$AY$2,0))))</f>
        <v>0.5625</v>
      </c>
      <c r="JQ29" s="167">
        <f>IF(COUNTIF(Fériés,DATE(YEAR($B$18),MONTH($B$18),JQ$1))&gt;0,"",IF(WEEKDAY(DATE(YEAR($B$18),MONTH($B$18),JQ$1),2)&gt;5,"",INDEX('Semaine type'!$AF$4:$AY$49,MATCH(Novembre!$B29,'Semaine type'!$A$4:$A$49,0),MATCH(JQ$2,'Semaine type'!$AF$2:$AY$2,0))))</f>
        <v>0.70833333333333337</v>
      </c>
      <c r="JR29" s="167">
        <f>IF(COUNTIF(Fériés,DATE(YEAR($B$18),MONTH($B$18),JR$1))&gt;0,"",IF(WEEKDAY(DATE(YEAR($B$18),MONTH($B$18),JR$1),2)&gt;5,"",INDEX('Semaine type'!$AF$4:$AY$49,MATCH(Novembre!$B29,'Semaine type'!$A$4:$A$49,0),MATCH(JR$2,'Semaine type'!$AF$2:$AY$2,0))))</f>
        <v>0.36458333333333331</v>
      </c>
      <c r="JS29" s="167">
        <f>IF(COUNTIF(Fériés,DATE(YEAR($B$18),MONTH($B$18),JS$1))&gt;0,"",IF(WEEKDAY(DATE(YEAR($B$18),MONTH($B$18),JS$1),2)&gt;5,"",INDEX('Semaine type'!$AF$4:$AY$49,MATCH(Novembre!$B29,'Semaine type'!$A$4:$A$49,0),MATCH(JS$2,'Semaine type'!$AF$2:$AY$2,0))))</f>
        <v>0.52430555555555558</v>
      </c>
      <c r="JT29" s="167">
        <f>IF(COUNTIF(Fériés,DATE(YEAR($B$18),MONTH($B$18),JT$1))&gt;0,"",IF(WEEKDAY(DATE(YEAR($B$18),MONTH($B$18),JT$1),2)&gt;5,"",INDEX('Semaine type'!$AF$4:$AY$49,MATCH(Novembre!$B29,'Semaine type'!$A$4:$A$49,0),MATCH(JT$2,'Semaine type'!$AF$2:$AY$2,0))))</f>
        <v>0.5625</v>
      </c>
      <c r="JU29" s="167">
        <f>IF(COUNTIF(Fériés,DATE(YEAR($B$18),MONTH($B$18),JU$1))&gt;0,"",IF(WEEKDAY(DATE(YEAR($B$18),MONTH($B$18),JU$1),2)&gt;5,"",INDEX('Semaine type'!$AF$4:$AY$49,MATCH(Novembre!$B29,'Semaine type'!$A$4:$A$49,0),MATCH(JU$2,'Semaine type'!$AF$2:$AY$2,0))))</f>
        <v>0.70833333333333337</v>
      </c>
      <c r="JV29" s="167">
        <f>IF(COUNTIF(Fériés,DATE(YEAR($B$18),MONTH($B$18),JV$1))&gt;0,"",IF(WEEKDAY(DATE(YEAR($B$18),MONTH($B$18),JV$1),2)&gt;5,"",INDEX('Semaine type'!$AF$4:$AY$49,MATCH(Novembre!$B29,'Semaine type'!$A$4:$A$49,0),MATCH(JV$2,'Semaine type'!$AF$2:$AY$2,0))))</f>
        <v>0.36458333333333331</v>
      </c>
      <c r="JW29" s="167">
        <f>IF(COUNTIF(Fériés,DATE(YEAR($B$18),MONTH($B$18),JW$1))&gt;0,"",IF(WEEKDAY(DATE(YEAR($B$18),MONTH($B$18),JW$1),2)&gt;5,"",INDEX('Semaine type'!$AF$4:$AY$49,MATCH(Novembre!$B29,'Semaine type'!$A$4:$A$49,0),MATCH(JW$2,'Semaine type'!$AF$2:$AY$2,0))))</f>
        <v>0.52430555555555558</v>
      </c>
      <c r="JX29" s="167">
        <f>IF(COUNTIF(Fériés,DATE(YEAR($B$18),MONTH($B$18),JX$1))&gt;0,"",IF(WEEKDAY(DATE(YEAR($B$18),MONTH($B$18),JX$1),2)&gt;5,"",INDEX('Semaine type'!$AF$4:$AY$49,MATCH(Novembre!$B29,'Semaine type'!$A$4:$A$49,0),MATCH(JX$2,'Semaine type'!$AF$2:$AY$2,0))))</f>
        <v>0.5625</v>
      </c>
      <c r="JY29" s="167">
        <f>IF(COUNTIF(Fériés,DATE(YEAR($B$18),MONTH($B$18),JY$1))&gt;0,"",IF(WEEKDAY(DATE(YEAR($B$18),MONTH($B$18),JY$1),2)&gt;5,"",INDEX('Semaine type'!$AF$4:$AY$49,MATCH(Novembre!$B29,'Semaine type'!$A$4:$A$49,0),MATCH(JY$2,'Semaine type'!$AF$2:$AY$2,0))))</f>
        <v>0.70833333333333337</v>
      </c>
      <c r="JZ29" s="167">
        <f>IF(COUNTIF(Fériés,DATE(YEAR($B$18),MONTH($B$18),JZ$1))&gt;0,"",IF(WEEKDAY(DATE(YEAR($B$18),MONTH($B$18),JZ$1),2)&gt;5,"",INDEX('Semaine type'!$AF$4:$AY$49,MATCH(Novembre!$B29,'Semaine type'!$A$4:$A$49,0),MATCH(JZ$2,'Semaine type'!$AF$2:$AY$2,0))))</f>
        <v>0.36458333333333331</v>
      </c>
      <c r="KA29" s="167">
        <f>IF(COUNTIF(Fériés,DATE(YEAR($B$18),MONTH($B$18),KA$1))&gt;0,"",IF(WEEKDAY(DATE(YEAR($B$18),MONTH($B$18),KA$1),2)&gt;5,"",INDEX('Semaine type'!$AF$4:$AY$49,MATCH(Novembre!$B29,'Semaine type'!$A$4:$A$49,0),MATCH(KA$2,'Semaine type'!$AF$2:$AY$2,0))))</f>
        <v>0.52430555555555558</v>
      </c>
      <c r="KB29" s="167">
        <f>IF(COUNTIF(Fériés,DATE(YEAR($B$18),MONTH($B$18),KB$1))&gt;0,"",IF(WEEKDAY(DATE(YEAR($B$18),MONTH($B$18),KB$1),2)&gt;5,"",INDEX('Semaine type'!$AF$4:$AY$49,MATCH(Novembre!$B29,'Semaine type'!$A$4:$A$49,0),MATCH(KB$2,'Semaine type'!$AF$2:$AY$2,0))))</f>
        <v>0.5625</v>
      </c>
      <c r="KC29" s="167">
        <f>IF(COUNTIF(Fériés,DATE(YEAR($B$18),MONTH($B$18),KC$1))&gt;0,"",IF(WEEKDAY(DATE(YEAR($B$18),MONTH($B$18),KC$1),2)&gt;5,"",INDEX('Semaine type'!$AF$4:$AY$49,MATCH(Novembre!$B29,'Semaine type'!$A$4:$A$49,0),MATCH(KC$2,'Semaine type'!$AF$2:$AY$2,0))))</f>
        <v>0.70138888888888884</v>
      </c>
      <c r="KD29" s="167">
        <f>IF(COUNTIF(Fériés,DATE(YEAR($B$18),MONTH($B$18),KD$1))&gt;0,"",IF(WEEKDAY(DATE(YEAR($B$18),MONTH($B$18),KD$1),2)&gt;5,"",INDEX('Semaine type'!$AF$4:$AY$49,MATCH(Novembre!$B29,'Semaine type'!$A$4:$A$49,0),MATCH(KD$2,'Semaine type'!$AF$2:$AY$2,0))))</f>
        <v>0.36458333333333331</v>
      </c>
      <c r="KE29" s="167">
        <f>IF(COUNTIF(Fériés,DATE(YEAR($B$18),MONTH($B$18),KE$1))&gt;0,"",IF(WEEKDAY(DATE(YEAR($B$18),MONTH($B$18),KE$1),2)&gt;5,"",INDEX('Semaine type'!$AF$4:$AY$49,MATCH(Novembre!$B29,'Semaine type'!$A$4:$A$49,0),MATCH(KE$2,'Semaine type'!$AF$2:$AY$2,0))))</f>
        <v>0.52430555555555558</v>
      </c>
      <c r="KF29" s="167">
        <f>IF(COUNTIF(Fériés,DATE(YEAR($B$18),MONTH($B$18),KF$1))&gt;0,"",IF(WEEKDAY(DATE(YEAR($B$18),MONTH($B$18),KF$1),2)&gt;5,"",INDEX('Semaine type'!$AF$4:$AY$49,MATCH(Novembre!$B29,'Semaine type'!$A$4:$A$49,0),MATCH(KF$2,'Semaine type'!$AF$2:$AY$2,0))))</f>
        <v>0</v>
      </c>
      <c r="KG29" s="167">
        <f>IF(COUNTIF(Fériés,DATE(YEAR($B$18),MONTH($B$18),KG$1))&gt;0,"",IF(WEEKDAY(DATE(YEAR($B$18),MONTH($B$18),KG$1),2)&gt;5,"",INDEX('Semaine type'!$AF$4:$AY$49,MATCH(Novembre!$B29,'Semaine type'!$A$4:$A$49,0),MATCH(KG$2,'Semaine type'!$AF$2:$AY$2,0))))</f>
        <v>0</v>
      </c>
      <c r="KH29" s="167" t="str">
        <f>IF(COUNTIF(Fériés,DATE(YEAR($B$18),MONTH($B$18),KH$1))&gt;0,"",IF(WEEKDAY(DATE(YEAR($B$18),MONTH($B$18),KH$1),2)&gt;5,"",INDEX('Semaine type'!$AF$4:$AY$49,MATCH(Novembre!$B29,'Semaine type'!$A$4:$A$49,0),MATCH(KH$2,'Semaine type'!$AF$2:$AY$2,0))))</f>
        <v/>
      </c>
      <c r="KI29" s="167" t="str">
        <f>IF(COUNTIF(Fériés,DATE(YEAR($B$18),MONTH($B$18),KI$1))&gt;0,"",IF(WEEKDAY(DATE(YEAR($B$18),MONTH($B$18),KI$1),2)&gt;5,"",INDEX('Semaine type'!$AF$4:$AY$49,MATCH(Novembre!$B29,'Semaine type'!$A$4:$A$49,0),MATCH(KI$2,'Semaine type'!$AF$2:$AY$2,0))))</f>
        <v/>
      </c>
      <c r="KJ29" s="167" t="str">
        <f>IF(COUNTIF(Fériés,DATE(YEAR($B$18),MONTH($B$18),KJ$1))&gt;0,"",IF(WEEKDAY(DATE(YEAR($B$18),MONTH($B$18),KJ$1),2)&gt;5,"",INDEX('Semaine type'!$AF$4:$AY$49,MATCH(Novembre!$B29,'Semaine type'!$A$4:$A$49,0),MATCH(KJ$2,'Semaine type'!$AF$2:$AY$2,0))))</f>
        <v/>
      </c>
      <c r="KK29" s="167" t="str">
        <f>IF(COUNTIF(Fériés,DATE(YEAR($B$18),MONTH($B$18),KK$1))&gt;0,"",IF(WEEKDAY(DATE(YEAR($B$18),MONTH($B$18),KK$1),2)&gt;5,"",INDEX('Semaine type'!$AF$4:$AY$49,MATCH(Novembre!$B29,'Semaine type'!$A$4:$A$49,0),MATCH(KK$2,'Semaine type'!$AF$2:$AY$2,0))))</f>
        <v/>
      </c>
      <c r="KL29" s="167" t="str">
        <f>IF(COUNTIF(Fériés,DATE(YEAR($B$18),MONTH($B$18),KL$1))&gt;0,"",IF(WEEKDAY(DATE(YEAR($B$18),MONTH($B$18),KL$1),2)&gt;5,"",INDEX('Semaine type'!$AF$4:$AY$49,MATCH(Novembre!$B29,'Semaine type'!$A$4:$A$49,0),MATCH(KL$2,'Semaine type'!$AF$2:$AY$2,0))))</f>
        <v/>
      </c>
      <c r="KM29" s="167" t="str">
        <f>IF(COUNTIF(Fériés,DATE(YEAR($B$18),MONTH($B$18),KM$1))&gt;0,"",IF(WEEKDAY(DATE(YEAR($B$18),MONTH($B$18),KM$1),2)&gt;5,"",INDEX('Semaine type'!$AF$4:$AY$49,MATCH(Novembre!$B29,'Semaine type'!$A$4:$A$49,0),MATCH(KM$2,'Semaine type'!$AF$2:$AY$2,0))))</f>
        <v/>
      </c>
      <c r="KN29" s="167" t="str">
        <f>IF(COUNTIF(Fériés,DATE(YEAR($B$18),MONTH($B$18),KN$1))&gt;0,"",IF(WEEKDAY(DATE(YEAR($B$18),MONTH($B$18),KN$1),2)&gt;5,"",INDEX('Semaine type'!$AF$4:$AY$49,MATCH(Novembre!$B29,'Semaine type'!$A$4:$A$49,0),MATCH(KN$2,'Semaine type'!$AF$2:$AY$2,0))))</f>
        <v/>
      </c>
      <c r="KO29" s="167" t="str">
        <f>IF(COUNTIF(Fériés,DATE(YEAR($B$18),MONTH($B$18),KO$1))&gt;0,"",IF(WEEKDAY(DATE(YEAR($B$18),MONTH($B$18),KO$1),2)&gt;5,"",INDEX('Semaine type'!$AF$4:$AY$49,MATCH(Novembre!$B29,'Semaine type'!$A$4:$A$49,0),MATCH(KO$2,'Semaine type'!$AF$2:$AY$2,0))))</f>
        <v/>
      </c>
      <c r="KP29" s="167">
        <f>IF(COUNTIF(Fériés,DATE(YEAR($B$18),MONTH($B$18),KP$1))&gt;0,"",IF(WEEKDAY(DATE(YEAR($B$18),MONTH($B$18),KP$1),2)&gt;5,"",INDEX('Semaine type'!$AF$4:$AY$49,MATCH(Novembre!$B29,'Semaine type'!$A$4:$A$49,0),MATCH(KP$2,'Semaine type'!$AF$2:$AY$2,0))))</f>
        <v>0.36458333333333331</v>
      </c>
      <c r="KQ29" s="167">
        <f>IF(COUNTIF(Fériés,DATE(YEAR($B$18),MONTH($B$18),KQ$1))&gt;0,"",IF(WEEKDAY(DATE(YEAR($B$18),MONTH($B$18),KQ$1),2)&gt;5,"",INDEX('Semaine type'!$AF$4:$AY$49,MATCH(Novembre!$B29,'Semaine type'!$A$4:$A$49,0),MATCH(KQ$2,'Semaine type'!$AF$2:$AY$2,0))))</f>
        <v>0.52430555555555558</v>
      </c>
      <c r="KR29" s="167">
        <f>IF(COUNTIF(Fériés,DATE(YEAR($B$18),MONTH($B$18),KR$1))&gt;0,"",IF(WEEKDAY(DATE(YEAR($B$18),MONTH($B$18),KR$1),2)&gt;5,"",INDEX('Semaine type'!$AF$4:$AY$49,MATCH(Novembre!$B29,'Semaine type'!$A$4:$A$49,0),MATCH(KR$2,'Semaine type'!$AF$2:$AY$2,0))))</f>
        <v>0.5625</v>
      </c>
      <c r="KS29" s="167">
        <f>IF(COUNTIF(Fériés,DATE(YEAR($B$18),MONTH($B$18),KS$1))&gt;0,"",IF(WEEKDAY(DATE(YEAR($B$18),MONTH($B$18),KS$1),2)&gt;5,"",INDEX('Semaine type'!$AF$4:$AY$49,MATCH(Novembre!$B29,'Semaine type'!$A$4:$A$49,0),MATCH(KS$2,'Semaine type'!$AF$2:$AY$2,0))))</f>
        <v>0.70833333333333337</v>
      </c>
    </row>
    <row r="30" spans="1:305" ht="12" customHeight="1" x14ac:dyDescent="0.2">
      <c r="A30" s="183"/>
      <c r="B30" s="52" t="s">
        <v>146</v>
      </c>
      <c r="C30" s="53" t="str">
        <f>'Semaine type'!L15</f>
        <v xml:space="preserve">STI </v>
      </c>
      <c r="D30" s="60"/>
      <c r="E30" s="60"/>
      <c r="F30" s="60"/>
      <c r="G30" s="60"/>
      <c r="H30" s="60" t="s">
        <v>28</v>
      </c>
      <c r="I30" s="60" t="s">
        <v>29</v>
      </c>
      <c r="J30" s="60"/>
      <c r="K30" s="60"/>
      <c r="L30" s="60" t="s">
        <v>28</v>
      </c>
      <c r="M30" s="60" t="s">
        <v>29</v>
      </c>
      <c r="N30" s="60" t="s">
        <v>28</v>
      </c>
      <c r="O30" s="60" t="s">
        <v>29</v>
      </c>
      <c r="P30" s="60"/>
      <c r="Q30" s="60"/>
      <c r="R30" s="60"/>
      <c r="S30" s="60"/>
      <c r="T30" s="60"/>
      <c r="U30" s="60"/>
      <c r="V30" s="61" t="s">
        <v>28</v>
      </c>
      <c r="W30" s="61" t="s">
        <v>29</v>
      </c>
      <c r="X30" s="61"/>
      <c r="Y30" s="61"/>
      <c r="Z30" s="61" t="s">
        <v>28</v>
      </c>
      <c r="AA30" s="61" t="s">
        <v>29</v>
      </c>
      <c r="AB30" s="61" t="s">
        <v>28</v>
      </c>
      <c r="AC30" s="61" t="s">
        <v>29</v>
      </c>
      <c r="AD30" s="61"/>
      <c r="AE30" s="61"/>
      <c r="AF30" s="61"/>
      <c r="AG30" s="60"/>
      <c r="AH30" s="60"/>
      <c r="AI30" s="60"/>
      <c r="AJ30" s="60" t="s">
        <v>28</v>
      </c>
      <c r="AK30" s="60" t="s">
        <v>29</v>
      </c>
      <c r="AL30" s="60"/>
      <c r="AM30" s="60"/>
      <c r="AN30" s="60" t="s">
        <v>28</v>
      </c>
      <c r="AO30" s="60" t="s">
        <v>29</v>
      </c>
      <c r="AP30" s="60" t="s">
        <v>28</v>
      </c>
      <c r="AQ30" s="60" t="s">
        <v>29</v>
      </c>
      <c r="AR30" s="60"/>
      <c r="AS30" s="60"/>
      <c r="AT30" s="60"/>
      <c r="AU30" s="60"/>
      <c r="AV30" s="60"/>
      <c r="AW30" s="60"/>
      <c r="AX30" s="60" t="s">
        <v>28</v>
      </c>
      <c r="AY30" s="60" t="s">
        <v>29</v>
      </c>
      <c r="AZ30" s="60"/>
      <c r="BA30" s="60"/>
      <c r="BB30" s="60" t="s">
        <v>28</v>
      </c>
      <c r="BC30" s="60" t="s">
        <v>29</v>
      </c>
      <c r="BD30" s="60" t="s">
        <v>28</v>
      </c>
      <c r="BE30" s="60" t="s">
        <v>29</v>
      </c>
      <c r="BF30" s="60"/>
      <c r="BG30" s="60"/>
      <c r="BH30" s="60"/>
      <c r="BI30" s="60"/>
      <c r="BJ30" s="60"/>
      <c r="BK30" s="60"/>
      <c r="BL30" s="56" cm="1">
        <f t="array" ref="BL30">SUMPRODUCT(--(RIGHT(D30:BK30,1)="."))</f>
        <v>12</v>
      </c>
      <c r="BM30" s="57"/>
      <c r="BN30" s="62"/>
      <c r="BO30" s="62"/>
      <c r="BP30" s="62"/>
      <c r="BQ30" s="82">
        <f t="shared" si="130"/>
        <v>0</v>
      </c>
      <c r="BR30" s="82">
        <f t="shared" si="130"/>
        <v>0</v>
      </c>
      <c r="BS30" s="82">
        <f t="shared" si="130"/>
        <v>0</v>
      </c>
      <c r="BT30" s="82">
        <f t="shared" si="130"/>
        <v>0</v>
      </c>
      <c r="BU30" s="82">
        <f t="shared" si="130"/>
        <v>0</v>
      </c>
      <c r="BV30" s="82">
        <f t="shared" si="130"/>
        <v>0</v>
      </c>
      <c r="BW30" s="82">
        <f t="shared" si="130"/>
        <v>0</v>
      </c>
      <c r="BX30" s="82">
        <f t="shared" si="130"/>
        <v>0</v>
      </c>
      <c r="BY30" s="82">
        <f t="shared" si="130"/>
        <v>0</v>
      </c>
      <c r="BZ30" s="82">
        <f t="shared" si="130"/>
        <v>0</v>
      </c>
      <c r="CA30" s="82">
        <f t="shared" si="130"/>
        <v>0</v>
      </c>
      <c r="CB30" s="92">
        <f t="shared" si="70"/>
        <v>24</v>
      </c>
      <c r="CC30" s="47">
        <f t="shared" ca="1" si="71"/>
        <v>0.70588235294117652</v>
      </c>
      <c r="DA30" s="169">
        <f t="shared" si="72"/>
        <v>5.3541666666666679</v>
      </c>
      <c r="DB30" s="176">
        <f>IFERROR(IF(COUNTIF(absences,D30)&gt;0,"",IF(D30="PERM",Parametres!$N$25,GA30-FZ30)),)</f>
        <v>0</v>
      </c>
      <c r="DC30" s="176" t="str">
        <f t="shared" si="73"/>
        <v/>
      </c>
      <c r="DD30" s="176" t="str">
        <f t="shared" si="74"/>
        <v/>
      </c>
      <c r="DE30" s="176" t="str">
        <f t="shared" si="75"/>
        <v/>
      </c>
      <c r="DF30" s="176">
        <f t="shared" si="76"/>
        <v>0.15972222222222227</v>
      </c>
      <c r="DG30" s="176">
        <f>IFERROR(IF(COUNTIF(absences,I30)&gt;0,"",IF(COUNTIF($D30:$BK30,"PERM")&gt;0,COUNTIF($D30:$BK30,"PERM")*Parametres!$N$25,GF30-GE30)),)</f>
        <v>0</v>
      </c>
      <c r="DH30" s="176">
        <f t="shared" si="77"/>
        <v>0.15972222222222227</v>
      </c>
      <c r="DI30" s="176">
        <f t="shared" si="78"/>
        <v>0.14583333333333337</v>
      </c>
      <c r="DJ30" s="176">
        <f t="shared" si="79"/>
        <v>0.15972222222222227</v>
      </c>
      <c r="DK30" s="176">
        <f t="shared" si="80"/>
        <v>0.14583333333333337</v>
      </c>
      <c r="DL30" s="176">
        <f t="shared" si="81"/>
        <v>0.15972222222222227</v>
      </c>
      <c r="DM30" s="176">
        <f t="shared" si="82"/>
        <v>0.13888888888888884</v>
      </c>
      <c r="DN30" s="176">
        <f t="shared" si="83"/>
        <v>0.15972222222222227</v>
      </c>
      <c r="DO30" s="176">
        <f t="shared" si="84"/>
        <v>0</v>
      </c>
      <c r="DP30" s="176" t="str">
        <f t="shared" si="85"/>
        <v/>
      </c>
      <c r="DQ30" s="176" t="str">
        <f t="shared" si="86"/>
        <v/>
      </c>
      <c r="DR30" s="176" t="str">
        <f t="shared" si="87"/>
        <v/>
      </c>
      <c r="DS30" s="176" t="str">
        <f t="shared" si="88"/>
        <v/>
      </c>
      <c r="DT30" s="176">
        <f t="shared" si="89"/>
        <v>0.15972222222222227</v>
      </c>
      <c r="DU30" s="176">
        <f t="shared" si="90"/>
        <v>0.14583333333333337</v>
      </c>
      <c r="DV30" s="176" t="str">
        <f t="shared" si="91"/>
        <v/>
      </c>
      <c r="DW30" s="176" t="str">
        <f t="shared" si="92"/>
        <v/>
      </c>
      <c r="DX30" s="176">
        <f t="shared" si="93"/>
        <v>0.15972222222222227</v>
      </c>
      <c r="DY30" s="176">
        <f t="shared" si="94"/>
        <v>0.14583333333333337</v>
      </c>
      <c r="DZ30" s="176">
        <f t="shared" si="95"/>
        <v>0.15972222222222227</v>
      </c>
      <c r="EA30" s="176">
        <f t="shared" si="96"/>
        <v>0.13888888888888884</v>
      </c>
      <c r="EB30" s="176">
        <f t="shared" si="97"/>
        <v>0.15972222222222227</v>
      </c>
      <c r="EC30" s="176">
        <f t="shared" si="98"/>
        <v>0</v>
      </c>
      <c r="ED30" s="176" t="str">
        <f t="shared" si="99"/>
        <v/>
      </c>
      <c r="EE30" s="176" t="str">
        <f t="shared" si="100"/>
        <v/>
      </c>
      <c r="EF30" s="176" t="str">
        <f t="shared" si="101"/>
        <v/>
      </c>
      <c r="EG30" s="176" t="str">
        <f t="shared" si="102"/>
        <v/>
      </c>
      <c r="EH30" s="176">
        <f t="shared" si="103"/>
        <v>0.15972222222222227</v>
      </c>
      <c r="EI30" s="176">
        <f t="shared" si="104"/>
        <v>0.14583333333333337</v>
      </c>
      <c r="EJ30" s="176">
        <f t="shared" si="105"/>
        <v>0.15972222222222227</v>
      </c>
      <c r="EK30" s="176">
        <f t="shared" si="106"/>
        <v>0.14583333333333337</v>
      </c>
      <c r="EL30" s="176">
        <f t="shared" si="107"/>
        <v>0.15972222222222227</v>
      </c>
      <c r="EM30" s="176">
        <f t="shared" si="108"/>
        <v>0.14583333333333337</v>
      </c>
      <c r="EN30" s="176">
        <f t="shared" si="109"/>
        <v>0.15972222222222227</v>
      </c>
      <c r="EO30" s="176">
        <f t="shared" si="110"/>
        <v>0.13888888888888884</v>
      </c>
      <c r="EP30" s="176">
        <f t="shared" si="111"/>
        <v>0.15972222222222227</v>
      </c>
      <c r="EQ30" s="176">
        <f t="shared" si="112"/>
        <v>0</v>
      </c>
      <c r="ER30" s="176" t="str">
        <f t="shared" si="113"/>
        <v/>
      </c>
      <c r="ES30" s="176" t="str">
        <f t="shared" si="114"/>
        <v/>
      </c>
      <c r="ET30" s="176" t="str">
        <f t="shared" si="115"/>
        <v/>
      </c>
      <c r="EU30" s="176">
        <f>IFERROR(IF(COUNTIF(absences,AW30)&gt;0,"",IF(COUNTIF($D30:$BK30,"PERM")&gt;0,COUNTIF($D30:$BK30,"PERM")*Parametres!$N$25,IW30-IV30)),)</f>
        <v>0.14583333333333337</v>
      </c>
      <c r="EV30" s="176">
        <f t="shared" si="116"/>
        <v>0.15972222222222227</v>
      </c>
      <c r="EW30" s="176">
        <f t="shared" si="117"/>
        <v>0.14583333333333337</v>
      </c>
      <c r="EX30" s="176">
        <f t="shared" si="118"/>
        <v>0.15972222222222227</v>
      </c>
      <c r="EY30" s="176">
        <f t="shared" si="119"/>
        <v>0.14583333333333337</v>
      </c>
      <c r="EZ30" s="176">
        <f t="shared" si="120"/>
        <v>0.15972222222222227</v>
      </c>
      <c r="FA30" s="176">
        <f t="shared" si="121"/>
        <v>0.14583333333333337</v>
      </c>
      <c r="FB30" s="176">
        <f t="shared" si="122"/>
        <v>0.15972222222222227</v>
      </c>
      <c r="FC30" s="176">
        <f t="shared" si="123"/>
        <v>0.13888888888888884</v>
      </c>
      <c r="FD30" s="176">
        <f t="shared" si="124"/>
        <v>0.15972222222222227</v>
      </c>
      <c r="FE30" s="176">
        <f t="shared" si="125"/>
        <v>0</v>
      </c>
      <c r="FF30" s="176" t="str">
        <f t="shared" si="126"/>
        <v/>
      </c>
      <c r="FG30" s="176" t="str">
        <f t="shared" si="127"/>
        <v/>
      </c>
      <c r="FH30" s="176">
        <f>IFERROR(IF(COUNTIF(absences,BJ30)&gt;0,"",IF(COUNTIF($D30:$BK30,"PERM")&gt;0,COUNTIF($D30:$BK30,"PERM")*Parametres!$N$25,JJ30-JI30)),)</f>
        <v>0</v>
      </c>
      <c r="FI30" s="176" t="str">
        <f t="shared" si="128"/>
        <v/>
      </c>
      <c r="FJ30" s="176">
        <f t="shared" si="129"/>
        <v>0.15972222222222227</v>
      </c>
      <c r="FK30" s="176">
        <f>IFERROR(IF(COUNTIF(absences,BM30)&gt;0,"",IF(COUNTIF($D30:$BK30,"PERM")&gt;0,COUNTIF($D30:$BK30,"PERM")*Parametres!$N$25,JM30-JL30)),)</f>
        <v>0</v>
      </c>
      <c r="FY30" s="184"/>
      <c r="FZ30" s="167" t="str">
        <f>IF(COUNTIF(Fériés,DATE(YEAR($B$18),MONTH($B$18),FZ$1))&gt;0,"",IF(WEEKDAY(DATE(YEAR($B$18),MONTH($B$18),FZ$1),2)&gt;5,"",INDEX('Semaine type'!$AF$4:$AY$49,MATCH(Novembre!$B30,'Semaine type'!$A$4:$A$49,0),MATCH(FZ$2,'Semaine type'!$AF$2:$AY$2,0))))</f>
        <v/>
      </c>
      <c r="GA30" s="167" t="str">
        <f>IF(COUNTIF(Fériés,DATE(YEAR($B$18),MONTH($B$18),GA$1))&gt;0,"",IF(WEEKDAY(DATE(YEAR($B$18),MONTH($B$18),GA$1),2)&gt;5,"",INDEX('Semaine type'!$AF$4:$AY$49,MATCH(Novembre!$B30,'Semaine type'!$A$4:$A$49,0),MATCH(GA$2,'Semaine type'!$AF$2:$AY$2,0))))</f>
        <v/>
      </c>
      <c r="GB30" s="167" t="str">
        <f>IF(COUNTIF(Fériés,DATE(YEAR($B$18),MONTH($B$18),GB$1))&gt;0,"",IF(WEEKDAY(DATE(YEAR($B$18),MONTH($B$18),GB$1),2)&gt;5,"",INDEX('Semaine type'!$AF$4:$AY$49,MATCH(Novembre!$B30,'Semaine type'!$A$4:$A$49,0),MATCH(GB$2,'Semaine type'!$AF$2:$AY$2,0))))</f>
        <v/>
      </c>
      <c r="GC30" s="167" t="str">
        <f>IF(COUNTIF(Fériés,DATE(YEAR($B$18),MONTH($B$18),GC$1))&gt;0,"",IF(WEEKDAY(DATE(YEAR($B$18),MONTH($B$18),GC$1),2)&gt;5,"",INDEX('Semaine type'!$AF$4:$AY$49,MATCH(Novembre!$B30,'Semaine type'!$A$4:$A$49,0),MATCH(GC$2,'Semaine type'!$AF$2:$AY$2,0))))</f>
        <v/>
      </c>
      <c r="GD30" s="167" t="str">
        <f>IF(COUNTIF(Fériés,DATE(YEAR($B$18),MONTH($B$18),GD$1))&gt;0,"",IF(WEEKDAY(DATE(YEAR($B$18),MONTH($B$18),GD$1),2)&gt;5,"",INDEX('Semaine type'!$AF$4:$AY$49,MATCH(Novembre!$B30,'Semaine type'!$A$4:$A$49,0),MATCH(GD$2,'Semaine type'!$AF$2:$AY$2,0))))</f>
        <v/>
      </c>
      <c r="GE30" s="167" t="str">
        <f>IF(COUNTIF(Fériés,DATE(YEAR($B$18),MONTH($B$18),GE$1))&gt;0,"",IF(WEEKDAY(DATE(YEAR($B$18),MONTH($B$18),GE$1),2)&gt;5,"",INDEX('Semaine type'!$AF$4:$AY$49,MATCH(Novembre!$B30,'Semaine type'!$A$4:$A$49,0),MATCH(GE$2,'Semaine type'!$AF$2:$AY$2,0))))</f>
        <v/>
      </c>
      <c r="GF30" s="167" t="str">
        <f>IF(COUNTIF(Fériés,DATE(YEAR($B$18),MONTH($B$18),GF$1))&gt;0,"",IF(WEEKDAY(DATE(YEAR($B$18),MONTH($B$18),GF$1),2)&gt;5,"",INDEX('Semaine type'!$AF$4:$AY$49,MATCH(Novembre!$B30,'Semaine type'!$A$4:$A$49,0),MATCH(GF$2,'Semaine type'!$AF$2:$AY$2,0))))</f>
        <v/>
      </c>
      <c r="GG30" s="167" t="str">
        <f>IF(COUNTIF(Fériés,DATE(YEAR($B$18),MONTH($B$18),GG$1))&gt;0,"",IF(WEEKDAY(DATE(YEAR($B$18),MONTH($B$18),GG$1),2)&gt;5,"",INDEX('Semaine type'!$AF$4:$AY$49,MATCH(Novembre!$B30,'Semaine type'!$A$4:$A$49,0),MATCH(GG$2,'Semaine type'!$AF$2:$AY$2,0))))</f>
        <v/>
      </c>
      <c r="GH30" s="167">
        <f>IF(COUNTIF(Fériés,DATE(YEAR($B$18),MONTH($B$18),GH$1))&gt;0,"",IF(WEEKDAY(DATE(YEAR($B$18),MONTH($B$18),GH$1),2)&gt;5,"",INDEX('Semaine type'!$AF$4:$AY$49,MATCH(Novembre!$B30,'Semaine type'!$A$4:$A$49,0),MATCH(GH$2,'Semaine type'!$AF$2:$AY$2,0))))</f>
        <v>0.36458333333333331</v>
      </c>
      <c r="GI30" s="167">
        <f>IF(COUNTIF(Fériés,DATE(YEAR($B$18),MONTH($B$18),GI$1))&gt;0,"",IF(WEEKDAY(DATE(YEAR($B$18),MONTH($B$18),GI$1),2)&gt;5,"",INDEX('Semaine type'!$AF$4:$AY$49,MATCH(Novembre!$B30,'Semaine type'!$A$4:$A$49,0),MATCH(GI$2,'Semaine type'!$AF$2:$AY$2,0))))</f>
        <v>0.52430555555555558</v>
      </c>
      <c r="GJ30" s="167">
        <f>IF(COUNTIF(Fériés,DATE(YEAR($B$18),MONTH($B$18),GJ$1))&gt;0,"",IF(WEEKDAY(DATE(YEAR($B$18),MONTH($B$18),GJ$1),2)&gt;5,"",INDEX('Semaine type'!$AF$4:$AY$49,MATCH(Novembre!$B30,'Semaine type'!$A$4:$A$49,0),MATCH(GJ$2,'Semaine type'!$AF$2:$AY$2,0))))</f>
        <v>0.5625</v>
      </c>
      <c r="GK30" s="167">
        <f>IF(COUNTIF(Fériés,DATE(YEAR($B$18),MONTH($B$18),GK$1))&gt;0,"",IF(WEEKDAY(DATE(YEAR($B$18),MONTH($B$18),GK$1),2)&gt;5,"",INDEX('Semaine type'!$AF$4:$AY$49,MATCH(Novembre!$B30,'Semaine type'!$A$4:$A$49,0),MATCH(GK$2,'Semaine type'!$AF$2:$AY$2,0))))</f>
        <v>0.70833333333333337</v>
      </c>
      <c r="GL30" s="167">
        <f>IF(COUNTIF(Fériés,DATE(YEAR($B$18),MONTH($B$18),GL$1))&gt;0,"",IF(WEEKDAY(DATE(YEAR($B$18),MONTH($B$18),GL$1),2)&gt;5,"",INDEX('Semaine type'!$AF$4:$AY$49,MATCH(Novembre!$B30,'Semaine type'!$A$4:$A$49,0),MATCH(GL$2,'Semaine type'!$AF$2:$AY$2,0))))</f>
        <v>0.36458333333333331</v>
      </c>
      <c r="GM30" s="167">
        <f>IF(COUNTIF(Fériés,DATE(YEAR($B$18),MONTH($B$18),GM$1))&gt;0,"",IF(WEEKDAY(DATE(YEAR($B$18),MONTH($B$18),GM$1),2)&gt;5,"",INDEX('Semaine type'!$AF$4:$AY$49,MATCH(Novembre!$B30,'Semaine type'!$A$4:$A$49,0),MATCH(GM$2,'Semaine type'!$AF$2:$AY$2,0))))</f>
        <v>0.52430555555555558</v>
      </c>
      <c r="GN30" s="167">
        <f>IF(COUNTIF(Fériés,DATE(YEAR($B$18),MONTH($B$18),GN$1))&gt;0,"",IF(WEEKDAY(DATE(YEAR($B$18),MONTH($B$18),GN$1),2)&gt;5,"",INDEX('Semaine type'!$AF$4:$AY$49,MATCH(Novembre!$B30,'Semaine type'!$A$4:$A$49,0),MATCH(GN$2,'Semaine type'!$AF$2:$AY$2,0))))</f>
        <v>0.5625</v>
      </c>
      <c r="GO30" s="167">
        <f>IF(COUNTIF(Fériés,DATE(YEAR($B$18),MONTH($B$18),GO$1))&gt;0,"",IF(WEEKDAY(DATE(YEAR($B$18),MONTH($B$18),GO$1),2)&gt;5,"",INDEX('Semaine type'!$AF$4:$AY$49,MATCH(Novembre!$B30,'Semaine type'!$A$4:$A$49,0),MATCH(GO$2,'Semaine type'!$AF$2:$AY$2,0))))</f>
        <v>0.70833333333333337</v>
      </c>
      <c r="GP30" s="167">
        <f>IF(COUNTIF(Fériés,DATE(YEAR($B$18),MONTH($B$18),GP$1))&gt;0,"",IF(WEEKDAY(DATE(YEAR($B$18),MONTH($B$18),GP$1),2)&gt;5,"",INDEX('Semaine type'!$AF$4:$AY$49,MATCH(Novembre!$B30,'Semaine type'!$A$4:$A$49,0),MATCH(GP$2,'Semaine type'!$AF$2:$AY$2,0))))</f>
        <v>0.36458333333333331</v>
      </c>
      <c r="GQ30" s="167">
        <f>IF(COUNTIF(Fériés,DATE(YEAR($B$18),MONTH($B$18),GQ$1))&gt;0,"",IF(WEEKDAY(DATE(YEAR($B$18),MONTH($B$18),GQ$1),2)&gt;5,"",INDEX('Semaine type'!$AF$4:$AY$49,MATCH(Novembre!$B30,'Semaine type'!$A$4:$A$49,0),MATCH(GQ$2,'Semaine type'!$AF$2:$AY$2,0))))</f>
        <v>0.52430555555555558</v>
      </c>
      <c r="GR30" s="167">
        <f>IF(COUNTIF(Fériés,DATE(YEAR($B$18),MONTH($B$18),GR$1))&gt;0,"",IF(WEEKDAY(DATE(YEAR($B$18),MONTH($B$18),GR$1),2)&gt;5,"",INDEX('Semaine type'!$AF$4:$AY$49,MATCH(Novembre!$B30,'Semaine type'!$A$4:$A$49,0),MATCH(GR$2,'Semaine type'!$AF$2:$AY$2,0))))</f>
        <v>0.5625</v>
      </c>
      <c r="GS30" s="167">
        <f>IF(COUNTIF(Fériés,DATE(YEAR($B$18),MONTH($B$18),GS$1))&gt;0,"",IF(WEEKDAY(DATE(YEAR($B$18),MONTH($B$18),GS$1),2)&gt;5,"",INDEX('Semaine type'!$AF$4:$AY$49,MATCH(Novembre!$B30,'Semaine type'!$A$4:$A$49,0),MATCH(GS$2,'Semaine type'!$AF$2:$AY$2,0))))</f>
        <v>0.70833333333333337</v>
      </c>
      <c r="GT30" s="167">
        <f>IF(COUNTIF(Fériés,DATE(YEAR($B$18),MONTH($B$18),GT$1))&gt;0,"",IF(WEEKDAY(DATE(YEAR($B$18),MONTH($B$18),GT$1),2)&gt;5,"",INDEX('Semaine type'!$AF$4:$AY$49,MATCH(Novembre!$B30,'Semaine type'!$A$4:$A$49,0),MATCH(GT$2,'Semaine type'!$AF$2:$AY$2,0))))</f>
        <v>0.36458333333333331</v>
      </c>
      <c r="GU30" s="167">
        <f>IF(COUNTIF(Fériés,DATE(YEAR($B$18),MONTH($B$18),GU$1))&gt;0,"",IF(WEEKDAY(DATE(YEAR($B$18),MONTH($B$18),GU$1),2)&gt;5,"",INDEX('Semaine type'!$AF$4:$AY$49,MATCH(Novembre!$B30,'Semaine type'!$A$4:$A$49,0),MATCH(GU$2,'Semaine type'!$AF$2:$AY$2,0))))</f>
        <v>0.52430555555555558</v>
      </c>
      <c r="GV30" s="167">
        <f>IF(COUNTIF(Fériés,DATE(YEAR($B$18),MONTH($B$18),GV$1))&gt;0,"",IF(WEEKDAY(DATE(YEAR($B$18),MONTH($B$18),GV$1),2)&gt;5,"",INDEX('Semaine type'!$AF$4:$AY$49,MATCH(Novembre!$B30,'Semaine type'!$A$4:$A$49,0),MATCH(GV$2,'Semaine type'!$AF$2:$AY$2,0))))</f>
        <v>0.5625</v>
      </c>
      <c r="GW30" s="167">
        <f>IF(COUNTIF(Fériés,DATE(YEAR($B$18),MONTH($B$18),GW$1))&gt;0,"",IF(WEEKDAY(DATE(YEAR($B$18),MONTH($B$18),GW$1),2)&gt;5,"",INDEX('Semaine type'!$AF$4:$AY$49,MATCH(Novembre!$B30,'Semaine type'!$A$4:$A$49,0),MATCH(GW$2,'Semaine type'!$AF$2:$AY$2,0))))</f>
        <v>0.70138888888888884</v>
      </c>
      <c r="GX30" s="167">
        <f>IF(COUNTIF(Fériés,DATE(YEAR($B$18),MONTH($B$18),GX$1))&gt;0,"",IF(WEEKDAY(DATE(YEAR($B$18),MONTH($B$18),GX$1),2)&gt;5,"",INDEX('Semaine type'!$AF$4:$AY$49,MATCH(Novembre!$B30,'Semaine type'!$A$4:$A$49,0),MATCH(GX$2,'Semaine type'!$AF$2:$AY$2,0))))</f>
        <v>0.36458333333333331</v>
      </c>
      <c r="GY30" s="167">
        <f>IF(COUNTIF(Fériés,DATE(YEAR($B$18),MONTH($B$18),GY$1))&gt;0,"",IF(WEEKDAY(DATE(YEAR($B$18),MONTH($B$18),GY$1),2)&gt;5,"",INDEX('Semaine type'!$AF$4:$AY$49,MATCH(Novembre!$B30,'Semaine type'!$A$4:$A$49,0),MATCH(GY$2,'Semaine type'!$AF$2:$AY$2,0))))</f>
        <v>0.52430555555555558</v>
      </c>
      <c r="GZ30" s="167">
        <f>IF(COUNTIF(Fériés,DATE(YEAR($B$18),MONTH($B$18),GZ$1))&gt;0,"",IF(WEEKDAY(DATE(YEAR($B$18),MONTH($B$18),GZ$1),2)&gt;5,"",INDEX('Semaine type'!$AF$4:$AY$49,MATCH(Novembre!$B30,'Semaine type'!$A$4:$A$49,0),MATCH(GZ$2,'Semaine type'!$AF$2:$AY$2,0))))</f>
        <v>0</v>
      </c>
      <c r="HA30" s="167">
        <f>IF(COUNTIF(Fériés,DATE(YEAR($B$18),MONTH($B$18),HA$1))&gt;0,"",IF(WEEKDAY(DATE(YEAR($B$18),MONTH($B$18),HA$1),2)&gt;5,"",INDEX('Semaine type'!$AF$4:$AY$49,MATCH(Novembre!$B30,'Semaine type'!$A$4:$A$49,0),MATCH(HA$2,'Semaine type'!$AF$2:$AY$2,0))))</f>
        <v>0</v>
      </c>
      <c r="HB30" s="167" t="str">
        <f>IF(COUNTIF(Fériés,DATE(YEAR($B$18),MONTH($B$18),HB$1))&gt;0,"",IF(WEEKDAY(DATE(YEAR($B$18),MONTH($B$18),HB$1),2)&gt;5,"",INDEX('Semaine type'!$AF$4:$AY$49,MATCH(Novembre!$B30,'Semaine type'!$A$4:$A$49,0),MATCH(HB$2,'Semaine type'!$AF$2:$AY$2,0))))</f>
        <v/>
      </c>
      <c r="HC30" s="167" t="str">
        <f>IF(COUNTIF(Fériés,DATE(YEAR($B$18),MONTH($B$18),HC$1))&gt;0,"",IF(WEEKDAY(DATE(YEAR($B$18),MONTH($B$18),HC$1),2)&gt;5,"",INDEX('Semaine type'!$AF$4:$AY$49,MATCH(Novembre!$B30,'Semaine type'!$A$4:$A$49,0),MATCH(HC$2,'Semaine type'!$AF$2:$AY$2,0))))</f>
        <v/>
      </c>
      <c r="HD30" s="167" t="str">
        <f>IF(COUNTIF(Fériés,DATE(YEAR($B$18),MONTH($B$18),HD$1))&gt;0,"",IF(WEEKDAY(DATE(YEAR($B$18),MONTH($B$18),HD$1),2)&gt;5,"",INDEX('Semaine type'!$AF$4:$AY$49,MATCH(Novembre!$B30,'Semaine type'!$A$4:$A$49,0),MATCH(HD$2,'Semaine type'!$AF$2:$AY$2,0))))</f>
        <v/>
      </c>
      <c r="HE30" s="167" t="str">
        <f>IF(COUNTIF(Fériés,DATE(YEAR($B$18),MONTH($B$18),HE$1))&gt;0,"",IF(WEEKDAY(DATE(YEAR($B$18),MONTH($B$18),HE$1),2)&gt;5,"",INDEX('Semaine type'!$AF$4:$AY$49,MATCH(Novembre!$B30,'Semaine type'!$A$4:$A$49,0),MATCH(HE$2,'Semaine type'!$AF$2:$AY$2,0))))</f>
        <v/>
      </c>
      <c r="HF30" s="167" t="str">
        <f>IF(COUNTIF(Fériés,DATE(YEAR($B$18),MONTH($B$18),HF$1))&gt;0,"",IF(WEEKDAY(DATE(YEAR($B$18),MONTH($B$18),HF$1),2)&gt;5,"",INDEX('Semaine type'!$AF$4:$AY$49,MATCH(Novembre!$B30,'Semaine type'!$A$4:$A$49,0),MATCH(HF$2,'Semaine type'!$AF$2:$AY$2,0))))</f>
        <v/>
      </c>
      <c r="HG30" s="167" t="str">
        <f>IF(COUNTIF(Fériés,DATE(YEAR($B$18),MONTH($B$18),HG$1))&gt;0,"",IF(WEEKDAY(DATE(YEAR($B$18),MONTH($B$18),HG$1),2)&gt;5,"",INDEX('Semaine type'!$AF$4:$AY$49,MATCH(Novembre!$B30,'Semaine type'!$A$4:$A$49,0),MATCH(HG$2,'Semaine type'!$AF$2:$AY$2,0))))</f>
        <v/>
      </c>
      <c r="HH30" s="167" t="str">
        <f>IF(COUNTIF(Fériés,DATE(YEAR($B$18),MONTH($B$18),HH$1))&gt;0,"",IF(WEEKDAY(DATE(YEAR($B$18),MONTH($B$18),HH$1),2)&gt;5,"",INDEX('Semaine type'!$AF$4:$AY$49,MATCH(Novembre!$B30,'Semaine type'!$A$4:$A$49,0),MATCH(HH$2,'Semaine type'!$AF$2:$AY$2,0))))</f>
        <v/>
      </c>
      <c r="HI30" s="167" t="str">
        <f>IF(COUNTIF(Fériés,DATE(YEAR($B$18),MONTH($B$18),HI$1))&gt;0,"",IF(WEEKDAY(DATE(YEAR($B$18),MONTH($B$18),HI$1),2)&gt;5,"",INDEX('Semaine type'!$AF$4:$AY$49,MATCH(Novembre!$B30,'Semaine type'!$A$4:$A$49,0),MATCH(HI$2,'Semaine type'!$AF$2:$AY$2,0))))</f>
        <v/>
      </c>
      <c r="HJ30" s="167">
        <f>IF(COUNTIF(Fériés,DATE(YEAR($B$18),MONTH($B$18),HJ$1))&gt;0,"",IF(WEEKDAY(DATE(YEAR($B$18),MONTH($B$18),HJ$1),2)&gt;5,"",INDEX('Semaine type'!$AF$4:$AY$49,MATCH(Novembre!$B30,'Semaine type'!$A$4:$A$49,0),MATCH(HJ$2,'Semaine type'!$AF$2:$AY$2,0))))</f>
        <v>0.36458333333333331</v>
      </c>
      <c r="HK30" s="167">
        <f>IF(COUNTIF(Fériés,DATE(YEAR($B$18),MONTH($B$18),HK$1))&gt;0,"",IF(WEEKDAY(DATE(YEAR($B$18),MONTH($B$18),HK$1),2)&gt;5,"",INDEX('Semaine type'!$AF$4:$AY$49,MATCH(Novembre!$B30,'Semaine type'!$A$4:$A$49,0),MATCH(HK$2,'Semaine type'!$AF$2:$AY$2,0))))</f>
        <v>0.52430555555555558</v>
      </c>
      <c r="HL30" s="167">
        <f>IF(COUNTIF(Fériés,DATE(YEAR($B$18),MONTH($B$18),HL$1))&gt;0,"",IF(WEEKDAY(DATE(YEAR($B$18),MONTH($B$18),HL$1),2)&gt;5,"",INDEX('Semaine type'!$AF$4:$AY$49,MATCH(Novembre!$B30,'Semaine type'!$A$4:$A$49,0),MATCH(HL$2,'Semaine type'!$AF$2:$AY$2,0))))</f>
        <v>0.5625</v>
      </c>
      <c r="HM30" s="167">
        <f>IF(COUNTIF(Fériés,DATE(YEAR($B$18),MONTH($B$18),HM$1))&gt;0,"",IF(WEEKDAY(DATE(YEAR($B$18),MONTH($B$18),HM$1),2)&gt;5,"",INDEX('Semaine type'!$AF$4:$AY$49,MATCH(Novembre!$B30,'Semaine type'!$A$4:$A$49,0),MATCH(HM$2,'Semaine type'!$AF$2:$AY$2,0))))</f>
        <v>0.70833333333333337</v>
      </c>
      <c r="HN30" s="167" t="str">
        <f>IF(COUNTIF(Fériés,DATE(YEAR($B$18),MONTH($B$18),HN$1))&gt;0,"",IF(WEEKDAY(DATE(YEAR($B$18),MONTH($B$18),HN$1),2)&gt;5,"",INDEX('Semaine type'!$AF$4:$AY$49,MATCH(Novembre!$B30,'Semaine type'!$A$4:$A$49,0),MATCH(HN$2,'Semaine type'!$AF$2:$AY$2,0))))</f>
        <v/>
      </c>
      <c r="HO30" s="167" t="str">
        <f>IF(COUNTIF(Fériés,DATE(YEAR($B$18),MONTH($B$18),HO$1))&gt;0,"",IF(WEEKDAY(DATE(YEAR($B$18),MONTH($B$18),HO$1),2)&gt;5,"",INDEX('Semaine type'!$AF$4:$AY$49,MATCH(Novembre!$B30,'Semaine type'!$A$4:$A$49,0),MATCH(HO$2,'Semaine type'!$AF$2:$AY$2,0))))</f>
        <v/>
      </c>
      <c r="HP30" s="167" t="str">
        <f>IF(COUNTIF(Fériés,DATE(YEAR($B$18),MONTH($B$18),HP$1))&gt;0,"",IF(WEEKDAY(DATE(YEAR($B$18),MONTH($B$18),HP$1),2)&gt;5,"",INDEX('Semaine type'!$AF$4:$AY$49,MATCH(Novembre!$B30,'Semaine type'!$A$4:$A$49,0),MATCH(HP$2,'Semaine type'!$AF$2:$AY$2,0))))</f>
        <v/>
      </c>
      <c r="HQ30" s="167" t="str">
        <f>IF(COUNTIF(Fériés,DATE(YEAR($B$18),MONTH($B$18),HQ$1))&gt;0,"",IF(WEEKDAY(DATE(YEAR($B$18),MONTH($B$18),HQ$1),2)&gt;5,"",INDEX('Semaine type'!$AF$4:$AY$49,MATCH(Novembre!$B30,'Semaine type'!$A$4:$A$49,0),MATCH(HQ$2,'Semaine type'!$AF$2:$AY$2,0))))</f>
        <v/>
      </c>
      <c r="HR30" s="167">
        <f>IF(COUNTIF(Fériés,DATE(YEAR($B$18),MONTH($B$18),HR$1))&gt;0,"",IF(WEEKDAY(DATE(YEAR($B$18),MONTH($B$18),HR$1),2)&gt;5,"",INDEX('Semaine type'!$AF$4:$AY$49,MATCH(Novembre!$B30,'Semaine type'!$A$4:$A$49,0),MATCH(HR$2,'Semaine type'!$AF$2:$AY$2,0))))</f>
        <v>0.36458333333333331</v>
      </c>
      <c r="HS30" s="167">
        <f>IF(COUNTIF(Fériés,DATE(YEAR($B$18),MONTH($B$18),HS$1))&gt;0,"",IF(WEEKDAY(DATE(YEAR($B$18),MONTH($B$18),HS$1),2)&gt;5,"",INDEX('Semaine type'!$AF$4:$AY$49,MATCH(Novembre!$B30,'Semaine type'!$A$4:$A$49,0),MATCH(HS$2,'Semaine type'!$AF$2:$AY$2,0))))</f>
        <v>0.52430555555555558</v>
      </c>
      <c r="HT30" s="167">
        <f>IF(COUNTIF(Fériés,DATE(YEAR($B$18),MONTH($B$18),HT$1))&gt;0,"",IF(WEEKDAY(DATE(YEAR($B$18),MONTH($B$18),HT$1),2)&gt;5,"",INDEX('Semaine type'!$AF$4:$AY$49,MATCH(Novembre!$B30,'Semaine type'!$A$4:$A$49,0),MATCH(HT$2,'Semaine type'!$AF$2:$AY$2,0))))</f>
        <v>0.5625</v>
      </c>
      <c r="HU30" s="167">
        <f>IF(COUNTIF(Fériés,DATE(YEAR($B$18),MONTH($B$18),HU$1))&gt;0,"",IF(WEEKDAY(DATE(YEAR($B$18),MONTH($B$18),HU$1),2)&gt;5,"",INDEX('Semaine type'!$AF$4:$AY$49,MATCH(Novembre!$B30,'Semaine type'!$A$4:$A$49,0),MATCH(HU$2,'Semaine type'!$AF$2:$AY$2,0))))</f>
        <v>0.70833333333333337</v>
      </c>
      <c r="HV30" s="167">
        <f>IF(COUNTIF(Fériés,DATE(YEAR($B$18),MONTH($B$18),HV$1))&gt;0,"",IF(WEEKDAY(DATE(YEAR($B$18),MONTH($B$18),HV$1),2)&gt;5,"",INDEX('Semaine type'!$AF$4:$AY$49,MATCH(Novembre!$B30,'Semaine type'!$A$4:$A$49,0),MATCH(HV$2,'Semaine type'!$AF$2:$AY$2,0))))</f>
        <v>0.36458333333333331</v>
      </c>
      <c r="HW30" s="167">
        <f>IF(COUNTIF(Fériés,DATE(YEAR($B$18),MONTH($B$18),HW$1))&gt;0,"",IF(WEEKDAY(DATE(YEAR($B$18),MONTH($B$18),HW$1),2)&gt;5,"",INDEX('Semaine type'!$AF$4:$AY$49,MATCH(Novembre!$B30,'Semaine type'!$A$4:$A$49,0),MATCH(HW$2,'Semaine type'!$AF$2:$AY$2,0))))</f>
        <v>0.52430555555555558</v>
      </c>
      <c r="HX30" s="167">
        <f>IF(COUNTIF(Fériés,DATE(YEAR($B$18),MONTH($B$18),HX$1))&gt;0,"",IF(WEEKDAY(DATE(YEAR($B$18),MONTH($B$18),HX$1),2)&gt;5,"",INDEX('Semaine type'!$AF$4:$AY$49,MATCH(Novembre!$B30,'Semaine type'!$A$4:$A$49,0),MATCH(HX$2,'Semaine type'!$AF$2:$AY$2,0))))</f>
        <v>0.5625</v>
      </c>
      <c r="HY30" s="167">
        <f>IF(COUNTIF(Fériés,DATE(YEAR($B$18),MONTH($B$18),HY$1))&gt;0,"",IF(WEEKDAY(DATE(YEAR($B$18),MONTH($B$18),HY$1),2)&gt;5,"",INDEX('Semaine type'!$AF$4:$AY$49,MATCH(Novembre!$B30,'Semaine type'!$A$4:$A$49,0),MATCH(HY$2,'Semaine type'!$AF$2:$AY$2,0))))</f>
        <v>0.70138888888888884</v>
      </c>
      <c r="HZ30" s="167">
        <f>IF(COUNTIF(Fériés,DATE(YEAR($B$18),MONTH($B$18),HZ$1))&gt;0,"",IF(WEEKDAY(DATE(YEAR($B$18),MONTH($B$18),HZ$1),2)&gt;5,"",INDEX('Semaine type'!$AF$4:$AY$49,MATCH(Novembre!$B30,'Semaine type'!$A$4:$A$49,0),MATCH(HZ$2,'Semaine type'!$AF$2:$AY$2,0))))</f>
        <v>0.36458333333333331</v>
      </c>
      <c r="IA30" s="167">
        <f>IF(COUNTIF(Fériés,DATE(YEAR($B$18),MONTH($B$18),IA$1))&gt;0,"",IF(WEEKDAY(DATE(YEAR($B$18),MONTH($B$18),IA$1),2)&gt;5,"",INDEX('Semaine type'!$AF$4:$AY$49,MATCH(Novembre!$B30,'Semaine type'!$A$4:$A$49,0),MATCH(IA$2,'Semaine type'!$AF$2:$AY$2,0))))</f>
        <v>0.52430555555555558</v>
      </c>
      <c r="IB30" s="167">
        <f>IF(COUNTIF(Fériés,DATE(YEAR($B$18),MONTH($B$18),IB$1))&gt;0,"",IF(WEEKDAY(DATE(YEAR($B$18),MONTH($B$18),IB$1),2)&gt;5,"",INDEX('Semaine type'!$AF$4:$AY$49,MATCH(Novembre!$B30,'Semaine type'!$A$4:$A$49,0),MATCH(IB$2,'Semaine type'!$AF$2:$AY$2,0))))</f>
        <v>0</v>
      </c>
      <c r="IC30" s="167">
        <f>IF(COUNTIF(Fériés,DATE(YEAR($B$18),MONTH($B$18),IC$1))&gt;0,"",IF(WEEKDAY(DATE(YEAR($B$18),MONTH($B$18),IC$1),2)&gt;5,"",INDEX('Semaine type'!$AF$4:$AY$49,MATCH(Novembre!$B30,'Semaine type'!$A$4:$A$49,0),MATCH(IC$2,'Semaine type'!$AF$2:$AY$2,0))))</f>
        <v>0</v>
      </c>
      <c r="ID30" s="167" t="str">
        <f>IF(COUNTIF(Fériés,DATE(YEAR($B$18),MONTH($B$18),ID$1))&gt;0,"",IF(WEEKDAY(DATE(YEAR($B$18),MONTH($B$18),ID$1),2)&gt;5,"",INDEX('Semaine type'!$AF$4:$AY$49,MATCH(Novembre!$B30,'Semaine type'!$A$4:$A$49,0),MATCH(ID$2,'Semaine type'!$AF$2:$AY$2,0))))</f>
        <v/>
      </c>
      <c r="IE30" s="167" t="str">
        <f>IF(COUNTIF(Fériés,DATE(YEAR($B$18),MONTH($B$18),IE$1))&gt;0,"",IF(WEEKDAY(DATE(YEAR($B$18),MONTH($B$18),IE$1),2)&gt;5,"",INDEX('Semaine type'!$AF$4:$AY$49,MATCH(Novembre!$B30,'Semaine type'!$A$4:$A$49,0),MATCH(IE$2,'Semaine type'!$AF$2:$AY$2,0))))</f>
        <v/>
      </c>
      <c r="IF30" s="167" t="str">
        <f>IF(COUNTIF(Fériés,DATE(YEAR($B$18),MONTH($B$18),IF$1))&gt;0,"",IF(WEEKDAY(DATE(YEAR($B$18),MONTH($B$18),IF$1),2)&gt;5,"",INDEX('Semaine type'!$AF$4:$AY$49,MATCH(Novembre!$B30,'Semaine type'!$A$4:$A$49,0),MATCH(IF$2,'Semaine type'!$AF$2:$AY$2,0))))</f>
        <v/>
      </c>
      <c r="IG30" s="167" t="str">
        <f>IF(COUNTIF(Fériés,DATE(YEAR($B$18),MONTH($B$18),IG$1))&gt;0,"",IF(WEEKDAY(DATE(YEAR($B$18),MONTH($B$18),IG$1),2)&gt;5,"",INDEX('Semaine type'!$AF$4:$AY$49,MATCH(Novembre!$B30,'Semaine type'!$A$4:$A$49,0),MATCH(IG$2,'Semaine type'!$AF$2:$AY$2,0))))</f>
        <v/>
      </c>
      <c r="IH30" s="167" t="str">
        <f>IF(COUNTIF(Fériés,DATE(YEAR($B$18),MONTH($B$18),IH$1))&gt;0,"",IF(WEEKDAY(DATE(YEAR($B$18),MONTH($B$18),IH$1),2)&gt;5,"",INDEX('Semaine type'!$AF$4:$AY$49,MATCH(Novembre!$B30,'Semaine type'!$A$4:$A$49,0),MATCH(IH$2,'Semaine type'!$AF$2:$AY$2,0))))</f>
        <v/>
      </c>
      <c r="II30" s="167" t="str">
        <f>IF(COUNTIF(Fériés,DATE(YEAR($B$18),MONTH($B$18),II$1))&gt;0,"",IF(WEEKDAY(DATE(YEAR($B$18),MONTH($B$18),II$1),2)&gt;5,"",INDEX('Semaine type'!$AF$4:$AY$49,MATCH(Novembre!$B30,'Semaine type'!$A$4:$A$49,0),MATCH(II$2,'Semaine type'!$AF$2:$AY$2,0))))</f>
        <v/>
      </c>
      <c r="IJ30" s="167" t="str">
        <f>IF(COUNTIF(Fériés,DATE(YEAR($B$18),MONTH($B$18),IJ$1))&gt;0,"",IF(WEEKDAY(DATE(YEAR($B$18),MONTH($B$18),IJ$1),2)&gt;5,"",INDEX('Semaine type'!$AF$4:$AY$49,MATCH(Novembre!$B30,'Semaine type'!$A$4:$A$49,0),MATCH(IJ$2,'Semaine type'!$AF$2:$AY$2,0))))</f>
        <v/>
      </c>
      <c r="IK30" s="167" t="str">
        <f>IF(COUNTIF(Fériés,DATE(YEAR($B$18),MONTH($B$18),IK$1))&gt;0,"",IF(WEEKDAY(DATE(YEAR($B$18),MONTH($B$18),IK$1),2)&gt;5,"",INDEX('Semaine type'!$AF$4:$AY$49,MATCH(Novembre!$B30,'Semaine type'!$A$4:$A$49,0),MATCH(IK$2,'Semaine type'!$AF$2:$AY$2,0))))</f>
        <v/>
      </c>
      <c r="IL30" s="167">
        <f>IF(COUNTIF(Fériés,DATE(YEAR($B$18),MONTH($B$18),IL$1))&gt;0,"",IF(WEEKDAY(DATE(YEAR($B$18),MONTH($B$18),IL$1),2)&gt;5,"",INDEX('Semaine type'!$AF$4:$AY$49,MATCH(Novembre!$B30,'Semaine type'!$A$4:$A$49,0),MATCH(IL$2,'Semaine type'!$AF$2:$AY$2,0))))</f>
        <v>0.36458333333333331</v>
      </c>
      <c r="IM30" s="167">
        <f>IF(COUNTIF(Fériés,DATE(YEAR($B$18),MONTH($B$18),IM$1))&gt;0,"",IF(WEEKDAY(DATE(YEAR($B$18),MONTH($B$18),IM$1),2)&gt;5,"",INDEX('Semaine type'!$AF$4:$AY$49,MATCH(Novembre!$B30,'Semaine type'!$A$4:$A$49,0),MATCH(IM$2,'Semaine type'!$AF$2:$AY$2,0))))</f>
        <v>0.52430555555555558</v>
      </c>
      <c r="IN30" s="167">
        <f>IF(COUNTIF(Fériés,DATE(YEAR($B$18),MONTH($B$18),IN$1))&gt;0,"",IF(WEEKDAY(DATE(YEAR($B$18),MONTH($B$18),IN$1),2)&gt;5,"",INDEX('Semaine type'!$AF$4:$AY$49,MATCH(Novembre!$B30,'Semaine type'!$A$4:$A$49,0),MATCH(IN$2,'Semaine type'!$AF$2:$AY$2,0))))</f>
        <v>0.5625</v>
      </c>
      <c r="IO30" s="167">
        <f>IF(COUNTIF(Fériés,DATE(YEAR($B$18),MONTH($B$18),IO$1))&gt;0,"",IF(WEEKDAY(DATE(YEAR($B$18),MONTH($B$18),IO$1),2)&gt;5,"",INDEX('Semaine type'!$AF$4:$AY$49,MATCH(Novembre!$B30,'Semaine type'!$A$4:$A$49,0),MATCH(IO$2,'Semaine type'!$AF$2:$AY$2,0))))</f>
        <v>0.70833333333333337</v>
      </c>
      <c r="IP30" s="167">
        <f>IF(COUNTIF(Fériés,DATE(YEAR($B$18),MONTH($B$18),IP$1))&gt;0,"",IF(WEEKDAY(DATE(YEAR($B$18),MONTH($B$18),IP$1),2)&gt;5,"",INDEX('Semaine type'!$AF$4:$AY$49,MATCH(Novembre!$B30,'Semaine type'!$A$4:$A$49,0),MATCH(IP$2,'Semaine type'!$AF$2:$AY$2,0))))</f>
        <v>0.36458333333333331</v>
      </c>
      <c r="IQ30" s="167">
        <f>IF(COUNTIF(Fériés,DATE(YEAR($B$18),MONTH($B$18),IQ$1))&gt;0,"",IF(WEEKDAY(DATE(YEAR($B$18),MONTH($B$18),IQ$1),2)&gt;5,"",INDEX('Semaine type'!$AF$4:$AY$49,MATCH(Novembre!$B30,'Semaine type'!$A$4:$A$49,0),MATCH(IQ$2,'Semaine type'!$AF$2:$AY$2,0))))</f>
        <v>0.52430555555555558</v>
      </c>
      <c r="IR30" s="167">
        <f>IF(COUNTIF(Fériés,DATE(YEAR($B$18),MONTH($B$18),IR$1))&gt;0,"",IF(WEEKDAY(DATE(YEAR($B$18),MONTH($B$18),IR$1),2)&gt;5,"",INDEX('Semaine type'!$AF$4:$AY$49,MATCH(Novembre!$B30,'Semaine type'!$A$4:$A$49,0),MATCH(IR$2,'Semaine type'!$AF$2:$AY$2,0))))</f>
        <v>0.5625</v>
      </c>
      <c r="IS30" s="167">
        <f>IF(COUNTIF(Fériés,DATE(YEAR($B$18),MONTH($B$18),IS$1))&gt;0,"",IF(WEEKDAY(DATE(YEAR($B$18),MONTH($B$18),IS$1),2)&gt;5,"",INDEX('Semaine type'!$AF$4:$AY$49,MATCH(Novembre!$B30,'Semaine type'!$A$4:$A$49,0),MATCH(IS$2,'Semaine type'!$AF$2:$AY$2,0))))</f>
        <v>0.70833333333333337</v>
      </c>
      <c r="IT30" s="167">
        <f>IF(COUNTIF(Fériés,DATE(YEAR($B$18),MONTH($B$18),IT$1))&gt;0,"",IF(WEEKDAY(DATE(YEAR($B$18),MONTH($B$18),IT$1),2)&gt;5,"",INDEX('Semaine type'!$AF$4:$AY$49,MATCH(Novembre!$B30,'Semaine type'!$A$4:$A$49,0),MATCH(IT$2,'Semaine type'!$AF$2:$AY$2,0))))</f>
        <v>0.36458333333333331</v>
      </c>
      <c r="IU30" s="167">
        <f>IF(COUNTIF(Fériés,DATE(YEAR($B$18),MONTH($B$18),IU$1))&gt;0,"",IF(WEEKDAY(DATE(YEAR($B$18),MONTH($B$18),IU$1),2)&gt;5,"",INDEX('Semaine type'!$AF$4:$AY$49,MATCH(Novembre!$B30,'Semaine type'!$A$4:$A$49,0),MATCH(IU$2,'Semaine type'!$AF$2:$AY$2,0))))</f>
        <v>0.52430555555555558</v>
      </c>
      <c r="IV30" s="167">
        <f>IF(COUNTIF(Fériés,DATE(YEAR($B$18),MONTH($B$18),IV$1))&gt;0,"",IF(WEEKDAY(DATE(YEAR($B$18),MONTH($B$18),IV$1),2)&gt;5,"",INDEX('Semaine type'!$AF$4:$AY$49,MATCH(Novembre!$B30,'Semaine type'!$A$4:$A$49,0),MATCH(IV$2,'Semaine type'!$AF$2:$AY$2,0))))</f>
        <v>0.5625</v>
      </c>
      <c r="IW30" s="167">
        <f>IF(COUNTIF(Fériés,DATE(YEAR($B$18),MONTH($B$18),IW$1))&gt;0,"",IF(WEEKDAY(DATE(YEAR($B$18),MONTH($B$18),IW$1),2)&gt;5,"",INDEX('Semaine type'!$AF$4:$AY$49,MATCH(Novembre!$B30,'Semaine type'!$A$4:$A$49,0),MATCH(IW$2,'Semaine type'!$AF$2:$AY$2,0))))</f>
        <v>0.70833333333333337</v>
      </c>
      <c r="IX30" s="167">
        <f>IF(COUNTIF(Fériés,DATE(YEAR($B$18),MONTH($B$18),IX$1))&gt;0,"",IF(WEEKDAY(DATE(YEAR($B$18),MONTH($B$18),IX$1),2)&gt;5,"",INDEX('Semaine type'!$AF$4:$AY$49,MATCH(Novembre!$B30,'Semaine type'!$A$4:$A$49,0),MATCH(IX$2,'Semaine type'!$AF$2:$AY$2,0))))</f>
        <v>0.36458333333333331</v>
      </c>
      <c r="IY30" s="167">
        <f>IF(COUNTIF(Fériés,DATE(YEAR($B$18),MONTH($B$18),IY$1))&gt;0,"",IF(WEEKDAY(DATE(YEAR($B$18),MONTH($B$18),IY$1),2)&gt;5,"",INDEX('Semaine type'!$AF$4:$AY$49,MATCH(Novembre!$B30,'Semaine type'!$A$4:$A$49,0),MATCH(IY$2,'Semaine type'!$AF$2:$AY$2,0))))</f>
        <v>0.52430555555555558</v>
      </c>
      <c r="IZ30" s="167">
        <f>IF(COUNTIF(Fériés,DATE(YEAR($B$18),MONTH($B$18),IZ$1))&gt;0,"",IF(WEEKDAY(DATE(YEAR($B$18),MONTH($B$18),IZ$1),2)&gt;5,"",INDEX('Semaine type'!$AF$4:$AY$49,MATCH(Novembre!$B30,'Semaine type'!$A$4:$A$49,0),MATCH(IZ$2,'Semaine type'!$AF$2:$AY$2,0))))</f>
        <v>0.5625</v>
      </c>
      <c r="JA30" s="167">
        <f>IF(COUNTIF(Fériés,DATE(YEAR($B$18),MONTH($B$18),JA$1))&gt;0,"",IF(WEEKDAY(DATE(YEAR($B$18),MONTH($B$18),JA$1),2)&gt;5,"",INDEX('Semaine type'!$AF$4:$AY$49,MATCH(Novembre!$B30,'Semaine type'!$A$4:$A$49,0),MATCH(JA$2,'Semaine type'!$AF$2:$AY$2,0))))</f>
        <v>0.70138888888888884</v>
      </c>
      <c r="JB30" s="167">
        <f>IF(COUNTIF(Fériés,DATE(YEAR($B$18),MONTH($B$18),JB$1))&gt;0,"",IF(WEEKDAY(DATE(YEAR($B$18),MONTH($B$18),JB$1),2)&gt;5,"",INDEX('Semaine type'!$AF$4:$AY$49,MATCH(Novembre!$B30,'Semaine type'!$A$4:$A$49,0),MATCH(JB$2,'Semaine type'!$AF$2:$AY$2,0))))</f>
        <v>0.36458333333333331</v>
      </c>
      <c r="JC30" s="167">
        <f>IF(COUNTIF(Fériés,DATE(YEAR($B$18),MONTH($B$18),JC$1))&gt;0,"",IF(WEEKDAY(DATE(YEAR($B$18),MONTH($B$18),JC$1),2)&gt;5,"",INDEX('Semaine type'!$AF$4:$AY$49,MATCH(Novembre!$B30,'Semaine type'!$A$4:$A$49,0),MATCH(JC$2,'Semaine type'!$AF$2:$AY$2,0))))</f>
        <v>0.52430555555555558</v>
      </c>
      <c r="JD30" s="167">
        <f>IF(COUNTIF(Fériés,DATE(YEAR($B$18),MONTH($B$18),JD$1))&gt;0,"",IF(WEEKDAY(DATE(YEAR($B$18),MONTH($B$18),JD$1),2)&gt;5,"",INDEX('Semaine type'!$AF$4:$AY$49,MATCH(Novembre!$B30,'Semaine type'!$A$4:$A$49,0),MATCH(JD$2,'Semaine type'!$AF$2:$AY$2,0))))</f>
        <v>0</v>
      </c>
      <c r="JE30" s="167">
        <f>IF(COUNTIF(Fériés,DATE(YEAR($B$18),MONTH($B$18),JE$1))&gt;0,"",IF(WEEKDAY(DATE(YEAR($B$18),MONTH($B$18),JE$1),2)&gt;5,"",INDEX('Semaine type'!$AF$4:$AY$49,MATCH(Novembre!$B30,'Semaine type'!$A$4:$A$49,0),MATCH(JE$2,'Semaine type'!$AF$2:$AY$2,0))))</f>
        <v>0</v>
      </c>
      <c r="JF30" s="167" t="str">
        <f>IF(COUNTIF(Fériés,DATE(YEAR($B$18),MONTH($B$18),JF$1))&gt;0,"",IF(WEEKDAY(DATE(YEAR($B$18),MONTH($B$18),JF$1),2)&gt;5,"",INDEX('Semaine type'!$AF$4:$AY$49,MATCH(Novembre!$B30,'Semaine type'!$A$4:$A$49,0),MATCH(JF$2,'Semaine type'!$AF$2:$AY$2,0))))</f>
        <v/>
      </c>
      <c r="JG30" s="167" t="str">
        <f>IF(COUNTIF(Fériés,DATE(YEAR($B$18),MONTH($B$18),JG$1))&gt;0,"",IF(WEEKDAY(DATE(YEAR($B$18),MONTH($B$18),JG$1),2)&gt;5,"",INDEX('Semaine type'!$AF$4:$AY$49,MATCH(Novembre!$B30,'Semaine type'!$A$4:$A$49,0),MATCH(JG$2,'Semaine type'!$AF$2:$AY$2,0))))</f>
        <v/>
      </c>
      <c r="JH30" s="167" t="str">
        <f>IF(COUNTIF(Fériés,DATE(YEAR($B$18),MONTH($B$18),JH$1))&gt;0,"",IF(WEEKDAY(DATE(YEAR($B$18),MONTH($B$18),JH$1),2)&gt;5,"",INDEX('Semaine type'!$AF$4:$AY$49,MATCH(Novembre!$B30,'Semaine type'!$A$4:$A$49,0),MATCH(JH$2,'Semaine type'!$AF$2:$AY$2,0))))</f>
        <v/>
      </c>
      <c r="JI30" s="167" t="str">
        <f>IF(COUNTIF(Fériés,DATE(YEAR($B$18),MONTH($B$18),JI$1))&gt;0,"",IF(WEEKDAY(DATE(YEAR($B$18),MONTH($B$18),JI$1),2)&gt;5,"",INDEX('Semaine type'!$AF$4:$AY$49,MATCH(Novembre!$B30,'Semaine type'!$A$4:$A$49,0),MATCH(JI$2,'Semaine type'!$AF$2:$AY$2,0))))</f>
        <v/>
      </c>
      <c r="JJ30" s="167" t="str">
        <f>IF(COUNTIF(Fériés,DATE(YEAR($B$18),MONTH($B$18),JJ$1))&gt;0,"",IF(WEEKDAY(DATE(YEAR($B$18),MONTH($B$18),JJ$1),2)&gt;5,"",INDEX('Semaine type'!$AF$4:$AY$49,MATCH(Novembre!$B30,'Semaine type'!$A$4:$A$49,0),MATCH(JJ$2,'Semaine type'!$AF$2:$AY$2,0))))</f>
        <v/>
      </c>
      <c r="JK30" s="167" t="str">
        <f>IF(COUNTIF(Fériés,DATE(YEAR($B$18),MONTH($B$18),JK$1))&gt;0,"",IF(WEEKDAY(DATE(YEAR($B$18),MONTH($B$18),JK$1),2)&gt;5,"",INDEX('Semaine type'!$AF$4:$AY$49,MATCH(Novembre!$B30,'Semaine type'!$A$4:$A$49,0),MATCH(JK$2,'Semaine type'!$AF$2:$AY$2,0))))</f>
        <v/>
      </c>
      <c r="JL30" s="167" t="str">
        <f>IF(COUNTIF(Fériés,DATE(YEAR($B$18),MONTH($B$18),JL$1))&gt;0,"",IF(WEEKDAY(DATE(YEAR($B$18),MONTH($B$18),JL$1),2)&gt;5,"",INDEX('Semaine type'!$AF$4:$AY$49,MATCH(Novembre!$B30,'Semaine type'!$A$4:$A$49,0),MATCH(JL$2,'Semaine type'!$AF$2:$AY$2,0))))</f>
        <v/>
      </c>
      <c r="JM30" s="167" t="str">
        <f>IF(COUNTIF(Fériés,DATE(YEAR($B$18),MONTH($B$18),JM$1))&gt;0,"",IF(WEEKDAY(DATE(YEAR($B$18),MONTH($B$18),JM$1),2)&gt;5,"",INDEX('Semaine type'!$AF$4:$AY$49,MATCH(Novembre!$B30,'Semaine type'!$A$4:$A$49,0),MATCH(JM$2,'Semaine type'!$AF$2:$AY$2,0))))</f>
        <v/>
      </c>
      <c r="JN30" s="167">
        <f>IF(COUNTIF(Fériés,DATE(YEAR($B$18),MONTH($B$18),JN$1))&gt;0,"",IF(WEEKDAY(DATE(YEAR($B$18),MONTH($B$18),JN$1),2)&gt;5,"",INDEX('Semaine type'!$AF$4:$AY$49,MATCH(Novembre!$B30,'Semaine type'!$A$4:$A$49,0),MATCH(JN$2,'Semaine type'!$AF$2:$AY$2,0))))</f>
        <v>0.36458333333333331</v>
      </c>
      <c r="JO30" s="167">
        <f>IF(COUNTIF(Fériés,DATE(YEAR($B$18),MONTH($B$18),JO$1))&gt;0,"",IF(WEEKDAY(DATE(YEAR($B$18),MONTH($B$18),JO$1),2)&gt;5,"",INDEX('Semaine type'!$AF$4:$AY$49,MATCH(Novembre!$B30,'Semaine type'!$A$4:$A$49,0),MATCH(JO$2,'Semaine type'!$AF$2:$AY$2,0))))</f>
        <v>0.52430555555555558</v>
      </c>
      <c r="JP30" s="167">
        <f>IF(COUNTIF(Fériés,DATE(YEAR($B$18),MONTH($B$18),JP$1))&gt;0,"",IF(WEEKDAY(DATE(YEAR($B$18),MONTH($B$18),JP$1),2)&gt;5,"",INDEX('Semaine type'!$AF$4:$AY$49,MATCH(Novembre!$B30,'Semaine type'!$A$4:$A$49,0),MATCH(JP$2,'Semaine type'!$AF$2:$AY$2,0))))</f>
        <v>0.5625</v>
      </c>
      <c r="JQ30" s="167">
        <f>IF(COUNTIF(Fériés,DATE(YEAR($B$18),MONTH($B$18),JQ$1))&gt;0,"",IF(WEEKDAY(DATE(YEAR($B$18),MONTH($B$18),JQ$1),2)&gt;5,"",INDEX('Semaine type'!$AF$4:$AY$49,MATCH(Novembre!$B30,'Semaine type'!$A$4:$A$49,0),MATCH(JQ$2,'Semaine type'!$AF$2:$AY$2,0))))</f>
        <v>0.70833333333333337</v>
      </c>
      <c r="JR30" s="167">
        <f>IF(COUNTIF(Fériés,DATE(YEAR($B$18),MONTH($B$18),JR$1))&gt;0,"",IF(WEEKDAY(DATE(YEAR($B$18),MONTH($B$18),JR$1),2)&gt;5,"",INDEX('Semaine type'!$AF$4:$AY$49,MATCH(Novembre!$B30,'Semaine type'!$A$4:$A$49,0),MATCH(JR$2,'Semaine type'!$AF$2:$AY$2,0))))</f>
        <v>0.36458333333333331</v>
      </c>
      <c r="JS30" s="167">
        <f>IF(COUNTIF(Fériés,DATE(YEAR($B$18),MONTH($B$18),JS$1))&gt;0,"",IF(WEEKDAY(DATE(YEAR($B$18),MONTH($B$18),JS$1),2)&gt;5,"",INDEX('Semaine type'!$AF$4:$AY$49,MATCH(Novembre!$B30,'Semaine type'!$A$4:$A$49,0),MATCH(JS$2,'Semaine type'!$AF$2:$AY$2,0))))</f>
        <v>0.52430555555555558</v>
      </c>
      <c r="JT30" s="167">
        <f>IF(COUNTIF(Fériés,DATE(YEAR($B$18),MONTH($B$18),JT$1))&gt;0,"",IF(WEEKDAY(DATE(YEAR($B$18),MONTH($B$18),JT$1),2)&gt;5,"",INDEX('Semaine type'!$AF$4:$AY$49,MATCH(Novembre!$B30,'Semaine type'!$A$4:$A$49,0),MATCH(JT$2,'Semaine type'!$AF$2:$AY$2,0))))</f>
        <v>0.5625</v>
      </c>
      <c r="JU30" s="167">
        <f>IF(COUNTIF(Fériés,DATE(YEAR($B$18),MONTH($B$18),JU$1))&gt;0,"",IF(WEEKDAY(DATE(YEAR($B$18),MONTH($B$18),JU$1),2)&gt;5,"",INDEX('Semaine type'!$AF$4:$AY$49,MATCH(Novembre!$B30,'Semaine type'!$A$4:$A$49,0),MATCH(JU$2,'Semaine type'!$AF$2:$AY$2,0))))</f>
        <v>0.70833333333333337</v>
      </c>
      <c r="JV30" s="167">
        <f>IF(COUNTIF(Fériés,DATE(YEAR($B$18),MONTH($B$18),JV$1))&gt;0,"",IF(WEEKDAY(DATE(YEAR($B$18),MONTH($B$18),JV$1),2)&gt;5,"",INDEX('Semaine type'!$AF$4:$AY$49,MATCH(Novembre!$B30,'Semaine type'!$A$4:$A$49,0),MATCH(JV$2,'Semaine type'!$AF$2:$AY$2,0))))</f>
        <v>0.36458333333333331</v>
      </c>
      <c r="JW30" s="167">
        <f>IF(COUNTIF(Fériés,DATE(YEAR($B$18),MONTH($B$18),JW$1))&gt;0,"",IF(WEEKDAY(DATE(YEAR($B$18),MONTH($B$18),JW$1),2)&gt;5,"",INDEX('Semaine type'!$AF$4:$AY$49,MATCH(Novembre!$B30,'Semaine type'!$A$4:$A$49,0),MATCH(JW$2,'Semaine type'!$AF$2:$AY$2,0))))</f>
        <v>0.52430555555555558</v>
      </c>
      <c r="JX30" s="167">
        <f>IF(COUNTIF(Fériés,DATE(YEAR($B$18),MONTH($B$18),JX$1))&gt;0,"",IF(WEEKDAY(DATE(YEAR($B$18),MONTH($B$18),JX$1),2)&gt;5,"",INDEX('Semaine type'!$AF$4:$AY$49,MATCH(Novembre!$B30,'Semaine type'!$A$4:$A$49,0),MATCH(JX$2,'Semaine type'!$AF$2:$AY$2,0))))</f>
        <v>0.5625</v>
      </c>
      <c r="JY30" s="167">
        <f>IF(COUNTIF(Fériés,DATE(YEAR($B$18),MONTH($B$18),JY$1))&gt;0,"",IF(WEEKDAY(DATE(YEAR($B$18),MONTH($B$18),JY$1),2)&gt;5,"",INDEX('Semaine type'!$AF$4:$AY$49,MATCH(Novembre!$B30,'Semaine type'!$A$4:$A$49,0),MATCH(JY$2,'Semaine type'!$AF$2:$AY$2,0))))</f>
        <v>0.70833333333333337</v>
      </c>
      <c r="JZ30" s="167">
        <f>IF(COUNTIF(Fériés,DATE(YEAR($B$18),MONTH($B$18),JZ$1))&gt;0,"",IF(WEEKDAY(DATE(YEAR($B$18),MONTH($B$18),JZ$1),2)&gt;5,"",INDEX('Semaine type'!$AF$4:$AY$49,MATCH(Novembre!$B30,'Semaine type'!$A$4:$A$49,0),MATCH(JZ$2,'Semaine type'!$AF$2:$AY$2,0))))</f>
        <v>0.36458333333333331</v>
      </c>
      <c r="KA30" s="167">
        <f>IF(COUNTIF(Fériés,DATE(YEAR($B$18),MONTH($B$18),KA$1))&gt;0,"",IF(WEEKDAY(DATE(YEAR($B$18),MONTH($B$18),KA$1),2)&gt;5,"",INDEX('Semaine type'!$AF$4:$AY$49,MATCH(Novembre!$B30,'Semaine type'!$A$4:$A$49,0),MATCH(KA$2,'Semaine type'!$AF$2:$AY$2,0))))</f>
        <v>0.52430555555555558</v>
      </c>
      <c r="KB30" s="167">
        <f>IF(COUNTIF(Fériés,DATE(YEAR($B$18),MONTH($B$18),KB$1))&gt;0,"",IF(WEEKDAY(DATE(YEAR($B$18),MONTH($B$18),KB$1),2)&gt;5,"",INDEX('Semaine type'!$AF$4:$AY$49,MATCH(Novembre!$B30,'Semaine type'!$A$4:$A$49,0),MATCH(KB$2,'Semaine type'!$AF$2:$AY$2,0))))</f>
        <v>0.5625</v>
      </c>
      <c r="KC30" s="167">
        <f>IF(COUNTIF(Fériés,DATE(YEAR($B$18),MONTH($B$18),KC$1))&gt;0,"",IF(WEEKDAY(DATE(YEAR($B$18),MONTH($B$18),KC$1),2)&gt;5,"",INDEX('Semaine type'!$AF$4:$AY$49,MATCH(Novembre!$B30,'Semaine type'!$A$4:$A$49,0),MATCH(KC$2,'Semaine type'!$AF$2:$AY$2,0))))</f>
        <v>0.70138888888888884</v>
      </c>
      <c r="KD30" s="167">
        <f>IF(COUNTIF(Fériés,DATE(YEAR($B$18),MONTH($B$18),KD$1))&gt;0,"",IF(WEEKDAY(DATE(YEAR($B$18),MONTH($B$18),KD$1),2)&gt;5,"",INDEX('Semaine type'!$AF$4:$AY$49,MATCH(Novembre!$B30,'Semaine type'!$A$4:$A$49,0),MATCH(KD$2,'Semaine type'!$AF$2:$AY$2,0))))</f>
        <v>0.36458333333333331</v>
      </c>
      <c r="KE30" s="167">
        <f>IF(COUNTIF(Fériés,DATE(YEAR($B$18),MONTH($B$18),KE$1))&gt;0,"",IF(WEEKDAY(DATE(YEAR($B$18),MONTH($B$18),KE$1),2)&gt;5,"",INDEX('Semaine type'!$AF$4:$AY$49,MATCH(Novembre!$B30,'Semaine type'!$A$4:$A$49,0),MATCH(KE$2,'Semaine type'!$AF$2:$AY$2,0))))</f>
        <v>0.52430555555555558</v>
      </c>
      <c r="KF30" s="167">
        <f>IF(COUNTIF(Fériés,DATE(YEAR($B$18),MONTH($B$18),KF$1))&gt;0,"",IF(WEEKDAY(DATE(YEAR($B$18),MONTH($B$18),KF$1),2)&gt;5,"",INDEX('Semaine type'!$AF$4:$AY$49,MATCH(Novembre!$B30,'Semaine type'!$A$4:$A$49,0),MATCH(KF$2,'Semaine type'!$AF$2:$AY$2,0))))</f>
        <v>0</v>
      </c>
      <c r="KG30" s="167">
        <f>IF(COUNTIF(Fériés,DATE(YEAR($B$18),MONTH($B$18),KG$1))&gt;0,"",IF(WEEKDAY(DATE(YEAR($B$18),MONTH($B$18),KG$1),2)&gt;5,"",INDEX('Semaine type'!$AF$4:$AY$49,MATCH(Novembre!$B30,'Semaine type'!$A$4:$A$49,0),MATCH(KG$2,'Semaine type'!$AF$2:$AY$2,0))))</f>
        <v>0</v>
      </c>
      <c r="KH30" s="167" t="str">
        <f>IF(COUNTIF(Fériés,DATE(YEAR($B$18),MONTH($B$18),KH$1))&gt;0,"",IF(WEEKDAY(DATE(YEAR($B$18),MONTH($B$18),KH$1),2)&gt;5,"",INDEX('Semaine type'!$AF$4:$AY$49,MATCH(Novembre!$B30,'Semaine type'!$A$4:$A$49,0),MATCH(KH$2,'Semaine type'!$AF$2:$AY$2,0))))</f>
        <v/>
      </c>
      <c r="KI30" s="167" t="str">
        <f>IF(COUNTIF(Fériés,DATE(YEAR($B$18),MONTH($B$18),KI$1))&gt;0,"",IF(WEEKDAY(DATE(YEAR($B$18),MONTH($B$18),KI$1),2)&gt;5,"",INDEX('Semaine type'!$AF$4:$AY$49,MATCH(Novembre!$B30,'Semaine type'!$A$4:$A$49,0),MATCH(KI$2,'Semaine type'!$AF$2:$AY$2,0))))</f>
        <v/>
      </c>
      <c r="KJ30" s="167" t="str">
        <f>IF(COUNTIF(Fériés,DATE(YEAR($B$18),MONTH($B$18),KJ$1))&gt;0,"",IF(WEEKDAY(DATE(YEAR($B$18),MONTH($B$18),KJ$1),2)&gt;5,"",INDEX('Semaine type'!$AF$4:$AY$49,MATCH(Novembre!$B30,'Semaine type'!$A$4:$A$49,0),MATCH(KJ$2,'Semaine type'!$AF$2:$AY$2,0))))</f>
        <v/>
      </c>
      <c r="KK30" s="167" t="str">
        <f>IF(COUNTIF(Fériés,DATE(YEAR($B$18),MONTH($B$18),KK$1))&gt;0,"",IF(WEEKDAY(DATE(YEAR($B$18),MONTH($B$18),KK$1),2)&gt;5,"",INDEX('Semaine type'!$AF$4:$AY$49,MATCH(Novembre!$B30,'Semaine type'!$A$4:$A$49,0),MATCH(KK$2,'Semaine type'!$AF$2:$AY$2,0))))</f>
        <v/>
      </c>
      <c r="KL30" s="167" t="str">
        <f>IF(COUNTIF(Fériés,DATE(YEAR($B$18),MONTH($B$18),KL$1))&gt;0,"",IF(WEEKDAY(DATE(YEAR($B$18),MONTH($B$18),KL$1),2)&gt;5,"",INDEX('Semaine type'!$AF$4:$AY$49,MATCH(Novembre!$B30,'Semaine type'!$A$4:$A$49,0),MATCH(KL$2,'Semaine type'!$AF$2:$AY$2,0))))</f>
        <v/>
      </c>
      <c r="KM30" s="167" t="str">
        <f>IF(COUNTIF(Fériés,DATE(YEAR($B$18),MONTH($B$18),KM$1))&gt;0,"",IF(WEEKDAY(DATE(YEAR($B$18),MONTH($B$18),KM$1),2)&gt;5,"",INDEX('Semaine type'!$AF$4:$AY$49,MATCH(Novembre!$B30,'Semaine type'!$A$4:$A$49,0),MATCH(KM$2,'Semaine type'!$AF$2:$AY$2,0))))</f>
        <v/>
      </c>
      <c r="KN30" s="167" t="str">
        <f>IF(COUNTIF(Fériés,DATE(YEAR($B$18),MONTH($B$18),KN$1))&gt;0,"",IF(WEEKDAY(DATE(YEAR($B$18),MONTH($B$18),KN$1),2)&gt;5,"",INDEX('Semaine type'!$AF$4:$AY$49,MATCH(Novembre!$B30,'Semaine type'!$A$4:$A$49,0),MATCH(KN$2,'Semaine type'!$AF$2:$AY$2,0))))</f>
        <v/>
      </c>
      <c r="KO30" s="167" t="str">
        <f>IF(COUNTIF(Fériés,DATE(YEAR($B$18),MONTH($B$18),KO$1))&gt;0,"",IF(WEEKDAY(DATE(YEAR($B$18),MONTH($B$18),KO$1),2)&gt;5,"",INDEX('Semaine type'!$AF$4:$AY$49,MATCH(Novembre!$B30,'Semaine type'!$A$4:$A$49,0),MATCH(KO$2,'Semaine type'!$AF$2:$AY$2,0))))</f>
        <v/>
      </c>
      <c r="KP30" s="167">
        <f>IF(COUNTIF(Fériés,DATE(YEAR($B$18),MONTH($B$18),KP$1))&gt;0,"",IF(WEEKDAY(DATE(YEAR($B$18),MONTH($B$18),KP$1),2)&gt;5,"",INDEX('Semaine type'!$AF$4:$AY$49,MATCH(Novembre!$B30,'Semaine type'!$A$4:$A$49,0),MATCH(KP$2,'Semaine type'!$AF$2:$AY$2,0))))</f>
        <v>0.36458333333333331</v>
      </c>
      <c r="KQ30" s="167">
        <f>IF(COUNTIF(Fériés,DATE(YEAR($B$18),MONTH($B$18),KQ$1))&gt;0,"",IF(WEEKDAY(DATE(YEAR($B$18),MONTH($B$18),KQ$1),2)&gt;5,"",INDEX('Semaine type'!$AF$4:$AY$49,MATCH(Novembre!$B30,'Semaine type'!$A$4:$A$49,0),MATCH(KQ$2,'Semaine type'!$AF$2:$AY$2,0))))</f>
        <v>0.52430555555555558</v>
      </c>
      <c r="KR30" s="167">
        <f>IF(COUNTIF(Fériés,DATE(YEAR($B$18),MONTH($B$18),KR$1))&gt;0,"",IF(WEEKDAY(DATE(YEAR($B$18),MONTH($B$18),KR$1),2)&gt;5,"",INDEX('Semaine type'!$AF$4:$AY$49,MATCH(Novembre!$B30,'Semaine type'!$A$4:$A$49,0),MATCH(KR$2,'Semaine type'!$AF$2:$AY$2,0))))</f>
        <v>0.5625</v>
      </c>
      <c r="KS30" s="167">
        <f>IF(COUNTIF(Fériés,DATE(YEAR($B$18),MONTH($B$18),KS$1))&gt;0,"",IF(WEEKDAY(DATE(YEAR($B$18),MONTH($B$18),KS$1),2)&gt;5,"",INDEX('Semaine type'!$AF$4:$AY$49,MATCH(Novembre!$B30,'Semaine type'!$A$4:$A$49,0),MATCH(KS$2,'Semaine type'!$AF$2:$AY$2,0))))</f>
        <v>0.70833333333333337</v>
      </c>
    </row>
    <row r="31" spans="1:305" ht="12" customHeight="1" x14ac:dyDescent="0.2">
      <c r="A31" s="183"/>
      <c r="B31" s="52" t="s">
        <v>147</v>
      </c>
      <c r="C31" s="53" t="str">
        <f>'Semaine type'!L16</f>
        <v>STI FT</v>
      </c>
      <c r="D31" s="66"/>
      <c r="E31" s="66"/>
      <c r="F31" s="66"/>
      <c r="G31" s="66"/>
      <c r="H31" s="66" t="s">
        <v>28</v>
      </c>
      <c r="I31" s="66" t="s">
        <v>29</v>
      </c>
      <c r="J31" s="66" t="s">
        <v>121</v>
      </c>
      <c r="K31" s="66" t="s">
        <v>121</v>
      </c>
      <c r="L31" s="66" t="s">
        <v>28</v>
      </c>
      <c r="M31" s="66" t="s">
        <v>29</v>
      </c>
      <c r="N31" s="66" t="s">
        <v>28</v>
      </c>
      <c r="O31" s="66" t="s">
        <v>29</v>
      </c>
      <c r="P31" s="66" t="s">
        <v>29</v>
      </c>
      <c r="Q31" s="66"/>
      <c r="R31" s="66"/>
      <c r="S31" s="66"/>
      <c r="T31" s="66"/>
      <c r="U31" s="66"/>
      <c r="V31" s="66" t="s">
        <v>28</v>
      </c>
      <c r="W31" s="66" t="s">
        <v>29</v>
      </c>
      <c r="X31" s="66"/>
      <c r="Y31" s="66"/>
      <c r="Z31" s="66" t="s">
        <v>28</v>
      </c>
      <c r="AA31" s="66" t="s">
        <v>29</v>
      </c>
      <c r="AB31" s="66" t="s">
        <v>122</v>
      </c>
      <c r="AC31" s="66" t="s">
        <v>29</v>
      </c>
      <c r="AD31" s="66" t="s">
        <v>29</v>
      </c>
      <c r="AE31" s="66"/>
      <c r="AF31" s="66"/>
      <c r="AG31" s="66"/>
      <c r="AH31" s="66"/>
      <c r="AI31" s="66"/>
      <c r="AJ31" s="66" t="s">
        <v>28</v>
      </c>
      <c r="AK31" s="66" t="s">
        <v>29</v>
      </c>
      <c r="AL31" s="66" t="s">
        <v>121</v>
      </c>
      <c r="AM31" s="66" t="s">
        <v>121</v>
      </c>
      <c r="AN31" s="66" t="s">
        <v>28</v>
      </c>
      <c r="AO31" s="66" t="s">
        <v>29</v>
      </c>
      <c r="AP31" s="60" t="s">
        <v>28</v>
      </c>
      <c r="AQ31" s="60" t="s">
        <v>29</v>
      </c>
      <c r="AR31" s="60" t="s">
        <v>29</v>
      </c>
      <c r="AS31" s="60"/>
      <c r="AT31" s="60"/>
      <c r="AU31" s="60"/>
      <c r="AV31" s="66"/>
      <c r="AW31" s="66"/>
      <c r="AX31" s="60" t="s">
        <v>28</v>
      </c>
      <c r="AY31" s="66" t="s">
        <v>29</v>
      </c>
      <c r="AZ31" s="66" t="s">
        <v>121</v>
      </c>
      <c r="BA31" s="66" t="s">
        <v>121</v>
      </c>
      <c r="BB31" s="66" t="s">
        <v>28</v>
      </c>
      <c r="BC31" s="66" t="s">
        <v>29</v>
      </c>
      <c r="BD31" s="66" t="s">
        <v>28</v>
      </c>
      <c r="BE31" s="66" t="s">
        <v>29</v>
      </c>
      <c r="BF31" s="66" t="s">
        <v>29</v>
      </c>
      <c r="BG31" s="66"/>
      <c r="BH31" s="66"/>
      <c r="BI31" s="66"/>
      <c r="BJ31" s="66"/>
      <c r="BK31" s="66"/>
      <c r="BL31" s="56" cm="1">
        <f t="array" ref="BL31">SUMPRODUCT(--(RIGHT(D31:BK31,1)="."))</f>
        <v>12</v>
      </c>
      <c r="BM31" s="57"/>
      <c r="BN31" s="62"/>
      <c r="BO31" s="62"/>
      <c r="BP31" s="62"/>
      <c r="BQ31" s="82">
        <f t="shared" si="130"/>
        <v>0</v>
      </c>
      <c r="BR31" s="82">
        <f t="shared" si="130"/>
        <v>0</v>
      </c>
      <c r="BS31" s="82">
        <f t="shared" si="130"/>
        <v>0</v>
      </c>
      <c r="BT31" s="82">
        <f t="shared" si="130"/>
        <v>0</v>
      </c>
      <c r="BU31" s="82">
        <f t="shared" si="130"/>
        <v>0</v>
      </c>
      <c r="BV31" s="82">
        <f t="shared" si="130"/>
        <v>0</v>
      </c>
      <c r="BW31" s="82">
        <f t="shared" si="130"/>
        <v>0</v>
      </c>
      <c r="BX31" s="82">
        <f t="shared" si="130"/>
        <v>0</v>
      </c>
      <c r="BY31" s="82">
        <f t="shared" si="130"/>
        <v>0</v>
      </c>
      <c r="BZ31" s="82">
        <f t="shared" si="130"/>
        <v>0</v>
      </c>
      <c r="CA31" s="82">
        <f t="shared" si="130"/>
        <v>0</v>
      </c>
      <c r="CB31" s="92">
        <f t="shared" si="70"/>
        <v>34</v>
      </c>
      <c r="CC31" s="47">
        <f t="shared" ca="1" si="71"/>
        <v>1</v>
      </c>
      <c r="DA31" s="169">
        <f t="shared" si="72"/>
        <v>5.3541666666666679</v>
      </c>
      <c r="DB31" s="176">
        <f>IFERROR(IF(COUNTIF(absences,D31)&gt;0,"",IF(D31="PERM",Parametres!$N$25,GA31-FZ31)),)</f>
        <v>0</v>
      </c>
      <c r="DC31" s="176" t="str">
        <f t="shared" si="73"/>
        <v/>
      </c>
      <c r="DD31" s="176" t="str">
        <f t="shared" si="74"/>
        <v/>
      </c>
      <c r="DE31" s="176" t="str">
        <f t="shared" si="75"/>
        <v/>
      </c>
      <c r="DF31" s="176">
        <f t="shared" si="76"/>
        <v>0.15972222222222227</v>
      </c>
      <c r="DG31" s="176">
        <f>IFERROR(IF(COUNTIF(absences,I31)&gt;0,"",IF(COUNTIF($D31:$BK31,"PERM")&gt;0,COUNTIF($D31:$BK31,"PERM")*Parametres!$N$25,GF31-GE31)),)</f>
        <v>0</v>
      </c>
      <c r="DH31" s="176">
        <f t="shared" si="77"/>
        <v>0.15972222222222227</v>
      </c>
      <c r="DI31" s="176">
        <f t="shared" si="78"/>
        <v>0.14583333333333337</v>
      </c>
      <c r="DJ31" s="176">
        <f t="shared" si="79"/>
        <v>0.15972222222222227</v>
      </c>
      <c r="DK31" s="176">
        <f t="shared" si="80"/>
        <v>0.14583333333333337</v>
      </c>
      <c r="DL31" s="176">
        <f t="shared" si="81"/>
        <v>0.15972222222222227</v>
      </c>
      <c r="DM31" s="176">
        <f t="shared" si="82"/>
        <v>0.13888888888888884</v>
      </c>
      <c r="DN31" s="176">
        <f t="shared" si="83"/>
        <v>0.15972222222222227</v>
      </c>
      <c r="DO31" s="176">
        <f t="shared" si="84"/>
        <v>0</v>
      </c>
      <c r="DP31" s="176" t="str">
        <f t="shared" si="85"/>
        <v/>
      </c>
      <c r="DQ31" s="176" t="str">
        <f t="shared" si="86"/>
        <v/>
      </c>
      <c r="DR31" s="176" t="str">
        <f t="shared" si="87"/>
        <v/>
      </c>
      <c r="DS31" s="176" t="str">
        <f t="shared" si="88"/>
        <v/>
      </c>
      <c r="DT31" s="176">
        <f t="shared" si="89"/>
        <v>0.15972222222222227</v>
      </c>
      <c r="DU31" s="176">
        <f t="shared" si="90"/>
        <v>0.14583333333333337</v>
      </c>
      <c r="DV31" s="176" t="str">
        <f t="shared" si="91"/>
        <v/>
      </c>
      <c r="DW31" s="176" t="str">
        <f t="shared" si="92"/>
        <v/>
      </c>
      <c r="DX31" s="176">
        <f t="shared" si="93"/>
        <v>0.15972222222222227</v>
      </c>
      <c r="DY31" s="176">
        <f t="shared" si="94"/>
        <v>0.14583333333333337</v>
      </c>
      <c r="DZ31" s="176">
        <f t="shared" si="95"/>
        <v>0.15972222222222227</v>
      </c>
      <c r="EA31" s="176">
        <f t="shared" si="96"/>
        <v>0.13888888888888884</v>
      </c>
      <c r="EB31" s="176">
        <f t="shared" si="97"/>
        <v>0.15972222222222227</v>
      </c>
      <c r="EC31" s="176">
        <f t="shared" si="98"/>
        <v>0</v>
      </c>
      <c r="ED31" s="176" t="str">
        <f t="shared" si="99"/>
        <v/>
      </c>
      <c r="EE31" s="176" t="str">
        <f t="shared" si="100"/>
        <v/>
      </c>
      <c r="EF31" s="176" t="str">
        <f t="shared" si="101"/>
        <v/>
      </c>
      <c r="EG31" s="176" t="str">
        <f t="shared" si="102"/>
        <v/>
      </c>
      <c r="EH31" s="176">
        <f t="shared" si="103"/>
        <v>0.15972222222222227</v>
      </c>
      <c r="EI31" s="176">
        <f t="shared" si="104"/>
        <v>0.14583333333333337</v>
      </c>
      <c r="EJ31" s="176">
        <f t="shared" si="105"/>
        <v>0.15972222222222227</v>
      </c>
      <c r="EK31" s="176">
        <f t="shared" si="106"/>
        <v>0.14583333333333337</v>
      </c>
      <c r="EL31" s="176">
        <f t="shared" si="107"/>
        <v>0.15972222222222227</v>
      </c>
      <c r="EM31" s="176">
        <f t="shared" si="108"/>
        <v>0.14583333333333337</v>
      </c>
      <c r="EN31" s="176">
        <f t="shared" si="109"/>
        <v>0.15972222222222227</v>
      </c>
      <c r="EO31" s="176">
        <f t="shared" si="110"/>
        <v>0.13888888888888884</v>
      </c>
      <c r="EP31" s="176">
        <f t="shared" si="111"/>
        <v>0.15972222222222227</v>
      </c>
      <c r="EQ31" s="176">
        <f t="shared" si="112"/>
        <v>0</v>
      </c>
      <c r="ER31" s="176" t="str">
        <f t="shared" si="113"/>
        <v/>
      </c>
      <c r="ES31" s="176" t="str">
        <f t="shared" si="114"/>
        <v/>
      </c>
      <c r="ET31" s="176" t="str">
        <f t="shared" si="115"/>
        <v/>
      </c>
      <c r="EU31" s="176">
        <f>IFERROR(IF(COUNTIF(absences,AW31)&gt;0,"",IF(COUNTIF($D31:$BK31,"PERM")&gt;0,COUNTIF($D31:$BK31,"PERM")*Parametres!$N$25,IW31-IV31)),)</f>
        <v>0.14583333333333337</v>
      </c>
      <c r="EV31" s="176">
        <f t="shared" si="116"/>
        <v>0.15972222222222227</v>
      </c>
      <c r="EW31" s="176">
        <f t="shared" si="117"/>
        <v>0.14583333333333337</v>
      </c>
      <c r="EX31" s="176">
        <f t="shared" si="118"/>
        <v>0.15972222222222227</v>
      </c>
      <c r="EY31" s="176">
        <f t="shared" si="119"/>
        <v>0.14583333333333337</v>
      </c>
      <c r="EZ31" s="176">
        <f t="shared" si="120"/>
        <v>0.15972222222222227</v>
      </c>
      <c r="FA31" s="176">
        <f t="shared" si="121"/>
        <v>0.14583333333333337</v>
      </c>
      <c r="FB31" s="176">
        <f t="shared" si="122"/>
        <v>0.15972222222222227</v>
      </c>
      <c r="FC31" s="176">
        <f t="shared" si="123"/>
        <v>0.13888888888888884</v>
      </c>
      <c r="FD31" s="176">
        <f t="shared" si="124"/>
        <v>0.15972222222222227</v>
      </c>
      <c r="FE31" s="176">
        <f t="shared" si="125"/>
        <v>0</v>
      </c>
      <c r="FF31" s="176" t="str">
        <f t="shared" si="126"/>
        <v/>
      </c>
      <c r="FG31" s="176" t="str">
        <f t="shared" si="127"/>
        <v/>
      </c>
      <c r="FH31" s="176">
        <f>IFERROR(IF(COUNTIF(absences,BJ31)&gt;0,"",IF(COUNTIF($D31:$BK31,"PERM")&gt;0,COUNTIF($D31:$BK31,"PERM")*Parametres!$N$25,JJ31-JI31)),)</f>
        <v>0</v>
      </c>
      <c r="FI31" s="176" t="str">
        <f t="shared" si="128"/>
        <v/>
      </c>
      <c r="FJ31" s="176">
        <f t="shared" si="129"/>
        <v>0.15972222222222227</v>
      </c>
      <c r="FK31" s="176">
        <f>IFERROR(IF(COUNTIF(absences,BM31)&gt;0,"",IF(COUNTIF($D31:$BK31,"PERM")&gt;0,COUNTIF($D31:$BK31,"PERM")*Parametres!$N$25,JM31-JL31)),)</f>
        <v>0</v>
      </c>
      <c r="FY31" s="184"/>
      <c r="FZ31" s="167" t="str">
        <f>IF(COUNTIF(Fériés,DATE(YEAR($B$18),MONTH($B$18),FZ$1))&gt;0,"",IF(WEEKDAY(DATE(YEAR($B$18),MONTH($B$18),FZ$1),2)&gt;5,"",INDEX('Semaine type'!$AF$4:$AY$49,MATCH(Novembre!$B31,'Semaine type'!$A$4:$A$49,0),MATCH(FZ$2,'Semaine type'!$AF$2:$AY$2,0))))</f>
        <v/>
      </c>
      <c r="GA31" s="167" t="str">
        <f>IF(COUNTIF(Fériés,DATE(YEAR($B$18),MONTH($B$18),GA$1))&gt;0,"",IF(WEEKDAY(DATE(YEAR($B$18),MONTH($B$18),GA$1),2)&gt;5,"",INDEX('Semaine type'!$AF$4:$AY$49,MATCH(Novembre!$B31,'Semaine type'!$A$4:$A$49,0),MATCH(GA$2,'Semaine type'!$AF$2:$AY$2,0))))</f>
        <v/>
      </c>
      <c r="GB31" s="167" t="str">
        <f>IF(COUNTIF(Fériés,DATE(YEAR($B$18),MONTH($B$18),GB$1))&gt;0,"",IF(WEEKDAY(DATE(YEAR($B$18),MONTH($B$18),GB$1),2)&gt;5,"",INDEX('Semaine type'!$AF$4:$AY$49,MATCH(Novembre!$B31,'Semaine type'!$A$4:$A$49,0),MATCH(GB$2,'Semaine type'!$AF$2:$AY$2,0))))</f>
        <v/>
      </c>
      <c r="GC31" s="167" t="str">
        <f>IF(COUNTIF(Fériés,DATE(YEAR($B$18),MONTH($B$18),GC$1))&gt;0,"",IF(WEEKDAY(DATE(YEAR($B$18),MONTH($B$18),GC$1),2)&gt;5,"",INDEX('Semaine type'!$AF$4:$AY$49,MATCH(Novembre!$B31,'Semaine type'!$A$4:$A$49,0),MATCH(GC$2,'Semaine type'!$AF$2:$AY$2,0))))</f>
        <v/>
      </c>
      <c r="GD31" s="167" t="str">
        <f>IF(COUNTIF(Fériés,DATE(YEAR($B$18),MONTH($B$18),GD$1))&gt;0,"",IF(WEEKDAY(DATE(YEAR($B$18),MONTH($B$18),GD$1),2)&gt;5,"",INDEX('Semaine type'!$AF$4:$AY$49,MATCH(Novembre!$B31,'Semaine type'!$A$4:$A$49,0),MATCH(GD$2,'Semaine type'!$AF$2:$AY$2,0))))</f>
        <v/>
      </c>
      <c r="GE31" s="167" t="str">
        <f>IF(COUNTIF(Fériés,DATE(YEAR($B$18),MONTH($B$18),GE$1))&gt;0,"",IF(WEEKDAY(DATE(YEAR($B$18),MONTH($B$18),GE$1),2)&gt;5,"",INDEX('Semaine type'!$AF$4:$AY$49,MATCH(Novembre!$B31,'Semaine type'!$A$4:$A$49,0),MATCH(GE$2,'Semaine type'!$AF$2:$AY$2,0))))</f>
        <v/>
      </c>
      <c r="GF31" s="167" t="str">
        <f>IF(COUNTIF(Fériés,DATE(YEAR($B$18),MONTH($B$18),GF$1))&gt;0,"",IF(WEEKDAY(DATE(YEAR($B$18),MONTH($B$18),GF$1),2)&gt;5,"",INDEX('Semaine type'!$AF$4:$AY$49,MATCH(Novembre!$B31,'Semaine type'!$A$4:$A$49,0),MATCH(GF$2,'Semaine type'!$AF$2:$AY$2,0))))</f>
        <v/>
      </c>
      <c r="GG31" s="167" t="str">
        <f>IF(COUNTIF(Fériés,DATE(YEAR($B$18),MONTH($B$18),GG$1))&gt;0,"",IF(WEEKDAY(DATE(YEAR($B$18),MONTH($B$18),GG$1),2)&gt;5,"",INDEX('Semaine type'!$AF$4:$AY$49,MATCH(Novembre!$B31,'Semaine type'!$A$4:$A$49,0),MATCH(GG$2,'Semaine type'!$AF$2:$AY$2,0))))</f>
        <v/>
      </c>
      <c r="GH31" s="167">
        <f>IF(COUNTIF(Fériés,DATE(YEAR($B$18),MONTH($B$18),GH$1))&gt;0,"",IF(WEEKDAY(DATE(YEAR($B$18),MONTH($B$18),GH$1),2)&gt;5,"",INDEX('Semaine type'!$AF$4:$AY$49,MATCH(Novembre!$B31,'Semaine type'!$A$4:$A$49,0),MATCH(GH$2,'Semaine type'!$AF$2:$AY$2,0))))</f>
        <v>0.36458333333333331</v>
      </c>
      <c r="GI31" s="167">
        <f>IF(COUNTIF(Fériés,DATE(YEAR($B$18),MONTH($B$18),GI$1))&gt;0,"",IF(WEEKDAY(DATE(YEAR($B$18),MONTH($B$18),GI$1),2)&gt;5,"",INDEX('Semaine type'!$AF$4:$AY$49,MATCH(Novembre!$B31,'Semaine type'!$A$4:$A$49,0),MATCH(GI$2,'Semaine type'!$AF$2:$AY$2,0))))</f>
        <v>0.52430555555555558</v>
      </c>
      <c r="GJ31" s="167">
        <f>IF(COUNTIF(Fériés,DATE(YEAR($B$18),MONTH($B$18),GJ$1))&gt;0,"",IF(WEEKDAY(DATE(YEAR($B$18),MONTH($B$18),GJ$1),2)&gt;5,"",INDEX('Semaine type'!$AF$4:$AY$49,MATCH(Novembre!$B31,'Semaine type'!$A$4:$A$49,0),MATCH(GJ$2,'Semaine type'!$AF$2:$AY$2,0))))</f>
        <v>0.5625</v>
      </c>
      <c r="GK31" s="167">
        <f>IF(COUNTIF(Fériés,DATE(YEAR($B$18),MONTH($B$18),GK$1))&gt;0,"",IF(WEEKDAY(DATE(YEAR($B$18),MONTH($B$18),GK$1),2)&gt;5,"",INDEX('Semaine type'!$AF$4:$AY$49,MATCH(Novembre!$B31,'Semaine type'!$A$4:$A$49,0),MATCH(GK$2,'Semaine type'!$AF$2:$AY$2,0))))</f>
        <v>0.70833333333333337</v>
      </c>
      <c r="GL31" s="167">
        <f>IF(COUNTIF(Fériés,DATE(YEAR($B$18),MONTH($B$18),GL$1))&gt;0,"",IF(WEEKDAY(DATE(YEAR($B$18),MONTH($B$18),GL$1),2)&gt;5,"",INDEX('Semaine type'!$AF$4:$AY$49,MATCH(Novembre!$B31,'Semaine type'!$A$4:$A$49,0),MATCH(GL$2,'Semaine type'!$AF$2:$AY$2,0))))</f>
        <v>0.36458333333333331</v>
      </c>
      <c r="GM31" s="167">
        <f>IF(COUNTIF(Fériés,DATE(YEAR($B$18),MONTH($B$18),GM$1))&gt;0,"",IF(WEEKDAY(DATE(YEAR($B$18),MONTH($B$18),GM$1),2)&gt;5,"",INDEX('Semaine type'!$AF$4:$AY$49,MATCH(Novembre!$B31,'Semaine type'!$A$4:$A$49,0),MATCH(GM$2,'Semaine type'!$AF$2:$AY$2,0))))</f>
        <v>0.52430555555555558</v>
      </c>
      <c r="GN31" s="167">
        <f>IF(COUNTIF(Fériés,DATE(YEAR($B$18),MONTH($B$18),GN$1))&gt;0,"",IF(WEEKDAY(DATE(YEAR($B$18),MONTH($B$18),GN$1),2)&gt;5,"",INDEX('Semaine type'!$AF$4:$AY$49,MATCH(Novembre!$B31,'Semaine type'!$A$4:$A$49,0),MATCH(GN$2,'Semaine type'!$AF$2:$AY$2,0))))</f>
        <v>0.5625</v>
      </c>
      <c r="GO31" s="167">
        <f>IF(COUNTIF(Fériés,DATE(YEAR($B$18),MONTH($B$18),GO$1))&gt;0,"",IF(WEEKDAY(DATE(YEAR($B$18),MONTH($B$18),GO$1),2)&gt;5,"",INDEX('Semaine type'!$AF$4:$AY$49,MATCH(Novembre!$B31,'Semaine type'!$A$4:$A$49,0),MATCH(GO$2,'Semaine type'!$AF$2:$AY$2,0))))</f>
        <v>0.70833333333333337</v>
      </c>
      <c r="GP31" s="167">
        <f>IF(COUNTIF(Fériés,DATE(YEAR($B$18),MONTH($B$18),GP$1))&gt;0,"",IF(WEEKDAY(DATE(YEAR($B$18),MONTH($B$18),GP$1),2)&gt;5,"",INDEX('Semaine type'!$AF$4:$AY$49,MATCH(Novembre!$B31,'Semaine type'!$A$4:$A$49,0),MATCH(GP$2,'Semaine type'!$AF$2:$AY$2,0))))</f>
        <v>0.36458333333333331</v>
      </c>
      <c r="GQ31" s="167">
        <f>IF(COUNTIF(Fériés,DATE(YEAR($B$18),MONTH($B$18),GQ$1))&gt;0,"",IF(WEEKDAY(DATE(YEAR($B$18),MONTH($B$18),GQ$1),2)&gt;5,"",INDEX('Semaine type'!$AF$4:$AY$49,MATCH(Novembre!$B31,'Semaine type'!$A$4:$A$49,0),MATCH(GQ$2,'Semaine type'!$AF$2:$AY$2,0))))</f>
        <v>0.52430555555555558</v>
      </c>
      <c r="GR31" s="167">
        <f>IF(COUNTIF(Fériés,DATE(YEAR($B$18),MONTH($B$18),GR$1))&gt;0,"",IF(WEEKDAY(DATE(YEAR($B$18),MONTH($B$18),GR$1),2)&gt;5,"",INDEX('Semaine type'!$AF$4:$AY$49,MATCH(Novembre!$B31,'Semaine type'!$A$4:$A$49,0),MATCH(GR$2,'Semaine type'!$AF$2:$AY$2,0))))</f>
        <v>0.5625</v>
      </c>
      <c r="GS31" s="167">
        <f>IF(COUNTIF(Fériés,DATE(YEAR($B$18),MONTH($B$18),GS$1))&gt;0,"",IF(WEEKDAY(DATE(YEAR($B$18),MONTH($B$18),GS$1),2)&gt;5,"",INDEX('Semaine type'!$AF$4:$AY$49,MATCH(Novembre!$B31,'Semaine type'!$A$4:$A$49,0),MATCH(GS$2,'Semaine type'!$AF$2:$AY$2,0))))</f>
        <v>0.70833333333333337</v>
      </c>
      <c r="GT31" s="167">
        <f>IF(COUNTIF(Fériés,DATE(YEAR($B$18),MONTH($B$18),GT$1))&gt;0,"",IF(WEEKDAY(DATE(YEAR($B$18),MONTH($B$18),GT$1),2)&gt;5,"",INDEX('Semaine type'!$AF$4:$AY$49,MATCH(Novembre!$B31,'Semaine type'!$A$4:$A$49,0),MATCH(GT$2,'Semaine type'!$AF$2:$AY$2,0))))</f>
        <v>0.36458333333333331</v>
      </c>
      <c r="GU31" s="167">
        <f>IF(COUNTIF(Fériés,DATE(YEAR($B$18),MONTH($B$18),GU$1))&gt;0,"",IF(WEEKDAY(DATE(YEAR($B$18),MONTH($B$18),GU$1),2)&gt;5,"",INDEX('Semaine type'!$AF$4:$AY$49,MATCH(Novembre!$B31,'Semaine type'!$A$4:$A$49,0),MATCH(GU$2,'Semaine type'!$AF$2:$AY$2,0))))</f>
        <v>0.52430555555555558</v>
      </c>
      <c r="GV31" s="167">
        <f>IF(COUNTIF(Fériés,DATE(YEAR($B$18),MONTH($B$18),GV$1))&gt;0,"",IF(WEEKDAY(DATE(YEAR($B$18),MONTH($B$18),GV$1),2)&gt;5,"",INDEX('Semaine type'!$AF$4:$AY$49,MATCH(Novembre!$B31,'Semaine type'!$A$4:$A$49,0),MATCH(GV$2,'Semaine type'!$AF$2:$AY$2,0))))</f>
        <v>0.5625</v>
      </c>
      <c r="GW31" s="167">
        <f>IF(COUNTIF(Fériés,DATE(YEAR($B$18),MONTH($B$18),GW$1))&gt;0,"",IF(WEEKDAY(DATE(YEAR($B$18),MONTH($B$18),GW$1),2)&gt;5,"",INDEX('Semaine type'!$AF$4:$AY$49,MATCH(Novembre!$B31,'Semaine type'!$A$4:$A$49,0),MATCH(GW$2,'Semaine type'!$AF$2:$AY$2,0))))</f>
        <v>0.70138888888888884</v>
      </c>
      <c r="GX31" s="167">
        <f>IF(COUNTIF(Fériés,DATE(YEAR($B$18),MONTH($B$18),GX$1))&gt;0,"",IF(WEEKDAY(DATE(YEAR($B$18),MONTH($B$18),GX$1),2)&gt;5,"",INDEX('Semaine type'!$AF$4:$AY$49,MATCH(Novembre!$B31,'Semaine type'!$A$4:$A$49,0),MATCH(GX$2,'Semaine type'!$AF$2:$AY$2,0))))</f>
        <v>0.36458333333333331</v>
      </c>
      <c r="GY31" s="167">
        <f>IF(COUNTIF(Fériés,DATE(YEAR($B$18),MONTH($B$18),GY$1))&gt;0,"",IF(WEEKDAY(DATE(YEAR($B$18),MONTH($B$18),GY$1),2)&gt;5,"",INDEX('Semaine type'!$AF$4:$AY$49,MATCH(Novembre!$B31,'Semaine type'!$A$4:$A$49,0),MATCH(GY$2,'Semaine type'!$AF$2:$AY$2,0))))</f>
        <v>0.52430555555555558</v>
      </c>
      <c r="GZ31" s="167">
        <f>IF(COUNTIF(Fériés,DATE(YEAR($B$18),MONTH($B$18),GZ$1))&gt;0,"",IF(WEEKDAY(DATE(YEAR($B$18),MONTH($B$18),GZ$1),2)&gt;5,"",INDEX('Semaine type'!$AF$4:$AY$49,MATCH(Novembre!$B31,'Semaine type'!$A$4:$A$49,0),MATCH(GZ$2,'Semaine type'!$AF$2:$AY$2,0))))</f>
        <v>0</v>
      </c>
      <c r="HA31" s="167">
        <f>IF(COUNTIF(Fériés,DATE(YEAR($B$18),MONTH($B$18),HA$1))&gt;0,"",IF(WEEKDAY(DATE(YEAR($B$18),MONTH($B$18),HA$1),2)&gt;5,"",INDEX('Semaine type'!$AF$4:$AY$49,MATCH(Novembre!$B31,'Semaine type'!$A$4:$A$49,0),MATCH(HA$2,'Semaine type'!$AF$2:$AY$2,0))))</f>
        <v>0</v>
      </c>
      <c r="HB31" s="167" t="str">
        <f>IF(COUNTIF(Fériés,DATE(YEAR($B$18),MONTH($B$18),HB$1))&gt;0,"",IF(WEEKDAY(DATE(YEAR($B$18),MONTH($B$18),HB$1),2)&gt;5,"",INDEX('Semaine type'!$AF$4:$AY$49,MATCH(Novembre!$B31,'Semaine type'!$A$4:$A$49,0),MATCH(HB$2,'Semaine type'!$AF$2:$AY$2,0))))</f>
        <v/>
      </c>
      <c r="HC31" s="167" t="str">
        <f>IF(COUNTIF(Fériés,DATE(YEAR($B$18),MONTH($B$18),HC$1))&gt;0,"",IF(WEEKDAY(DATE(YEAR($B$18),MONTH($B$18),HC$1),2)&gt;5,"",INDEX('Semaine type'!$AF$4:$AY$49,MATCH(Novembre!$B31,'Semaine type'!$A$4:$A$49,0),MATCH(HC$2,'Semaine type'!$AF$2:$AY$2,0))))</f>
        <v/>
      </c>
      <c r="HD31" s="167" t="str">
        <f>IF(COUNTIF(Fériés,DATE(YEAR($B$18),MONTH($B$18),HD$1))&gt;0,"",IF(WEEKDAY(DATE(YEAR($B$18),MONTH($B$18),HD$1),2)&gt;5,"",INDEX('Semaine type'!$AF$4:$AY$49,MATCH(Novembre!$B31,'Semaine type'!$A$4:$A$49,0),MATCH(HD$2,'Semaine type'!$AF$2:$AY$2,0))))</f>
        <v/>
      </c>
      <c r="HE31" s="167" t="str">
        <f>IF(COUNTIF(Fériés,DATE(YEAR($B$18),MONTH($B$18),HE$1))&gt;0,"",IF(WEEKDAY(DATE(YEAR($B$18),MONTH($B$18),HE$1),2)&gt;5,"",INDEX('Semaine type'!$AF$4:$AY$49,MATCH(Novembre!$B31,'Semaine type'!$A$4:$A$49,0),MATCH(HE$2,'Semaine type'!$AF$2:$AY$2,0))))</f>
        <v/>
      </c>
      <c r="HF31" s="167" t="str">
        <f>IF(COUNTIF(Fériés,DATE(YEAR($B$18),MONTH($B$18),HF$1))&gt;0,"",IF(WEEKDAY(DATE(YEAR($B$18),MONTH($B$18),HF$1),2)&gt;5,"",INDEX('Semaine type'!$AF$4:$AY$49,MATCH(Novembre!$B31,'Semaine type'!$A$4:$A$49,0),MATCH(HF$2,'Semaine type'!$AF$2:$AY$2,0))))</f>
        <v/>
      </c>
      <c r="HG31" s="167" t="str">
        <f>IF(COUNTIF(Fériés,DATE(YEAR($B$18),MONTH($B$18),HG$1))&gt;0,"",IF(WEEKDAY(DATE(YEAR($B$18),MONTH($B$18),HG$1),2)&gt;5,"",INDEX('Semaine type'!$AF$4:$AY$49,MATCH(Novembre!$B31,'Semaine type'!$A$4:$A$49,0),MATCH(HG$2,'Semaine type'!$AF$2:$AY$2,0))))</f>
        <v/>
      </c>
      <c r="HH31" s="167" t="str">
        <f>IF(COUNTIF(Fériés,DATE(YEAR($B$18),MONTH($B$18),HH$1))&gt;0,"",IF(WEEKDAY(DATE(YEAR($B$18),MONTH($B$18),HH$1),2)&gt;5,"",INDEX('Semaine type'!$AF$4:$AY$49,MATCH(Novembre!$B31,'Semaine type'!$A$4:$A$49,0),MATCH(HH$2,'Semaine type'!$AF$2:$AY$2,0))))</f>
        <v/>
      </c>
      <c r="HI31" s="167" t="str">
        <f>IF(COUNTIF(Fériés,DATE(YEAR($B$18),MONTH($B$18),HI$1))&gt;0,"",IF(WEEKDAY(DATE(YEAR($B$18),MONTH($B$18),HI$1),2)&gt;5,"",INDEX('Semaine type'!$AF$4:$AY$49,MATCH(Novembre!$B31,'Semaine type'!$A$4:$A$49,0),MATCH(HI$2,'Semaine type'!$AF$2:$AY$2,0))))</f>
        <v/>
      </c>
      <c r="HJ31" s="167">
        <f>IF(COUNTIF(Fériés,DATE(YEAR($B$18),MONTH($B$18),HJ$1))&gt;0,"",IF(WEEKDAY(DATE(YEAR($B$18),MONTH($B$18),HJ$1),2)&gt;5,"",INDEX('Semaine type'!$AF$4:$AY$49,MATCH(Novembre!$B31,'Semaine type'!$A$4:$A$49,0),MATCH(HJ$2,'Semaine type'!$AF$2:$AY$2,0))))</f>
        <v>0.36458333333333331</v>
      </c>
      <c r="HK31" s="167">
        <f>IF(COUNTIF(Fériés,DATE(YEAR($B$18),MONTH($B$18),HK$1))&gt;0,"",IF(WEEKDAY(DATE(YEAR($B$18),MONTH($B$18),HK$1),2)&gt;5,"",INDEX('Semaine type'!$AF$4:$AY$49,MATCH(Novembre!$B31,'Semaine type'!$A$4:$A$49,0),MATCH(HK$2,'Semaine type'!$AF$2:$AY$2,0))))</f>
        <v>0.52430555555555558</v>
      </c>
      <c r="HL31" s="167">
        <f>IF(COUNTIF(Fériés,DATE(YEAR($B$18),MONTH($B$18),HL$1))&gt;0,"",IF(WEEKDAY(DATE(YEAR($B$18),MONTH($B$18),HL$1),2)&gt;5,"",INDEX('Semaine type'!$AF$4:$AY$49,MATCH(Novembre!$B31,'Semaine type'!$A$4:$A$49,0),MATCH(HL$2,'Semaine type'!$AF$2:$AY$2,0))))</f>
        <v>0.5625</v>
      </c>
      <c r="HM31" s="167">
        <f>IF(COUNTIF(Fériés,DATE(YEAR($B$18),MONTH($B$18),HM$1))&gt;0,"",IF(WEEKDAY(DATE(YEAR($B$18),MONTH($B$18),HM$1),2)&gt;5,"",INDEX('Semaine type'!$AF$4:$AY$49,MATCH(Novembre!$B31,'Semaine type'!$A$4:$A$49,0),MATCH(HM$2,'Semaine type'!$AF$2:$AY$2,0))))</f>
        <v>0.70833333333333337</v>
      </c>
      <c r="HN31" s="167" t="str">
        <f>IF(COUNTIF(Fériés,DATE(YEAR($B$18),MONTH($B$18),HN$1))&gt;0,"",IF(WEEKDAY(DATE(YEAR($B$18),MONTH($B$18),HN$1),2)&gt;5,"",INDEX('Semaine type'!$AF$4:$AY$49,MATCH(Novembre!$B31,'Semaine type'!$A$4:$A$49,0),MATCH(HN$2,'Semaine type'!$AF$2:$AY$2,0))))</f>
        <v/>
      </c>
      <c r="HO31" s="167" t="str">
        <f>IF(COUNTIF(Fériés,DATE(YEAR($B$18),MONTH($B$18),HO$1))&gt;0,"",IF(WEEKDAY(DATE(YEAR($B$18),MONTH($B$18),HO$1),2)&gt;5,"",INDEX('Semaine type'!$AF$4:$AY$49,MATCH(Novembre!$B31,'Semaine type'!$A$4:$A$49,0),MATCH(HO$2,'Semaine type'!$AF$2:$AY$2,0))))</f>
        <v/>
      </c>
      <c r="HP31" s="167" t="str">
        <f>IF(COUNTIF(Fériés,DATE(YEAR($B$18),MONTH($B$18),HP$1))&gt;0,"",IF(WEEKDAY(DATE(YEAR($B$18),MONTH($B$18),HP$1),2)&gt;5,"",INDEX('Semaine type'!$AF$4:$AY$49,MATCH(Novembre!$B31,'Semaine type'!$A$4:$A$49,0),MATCH(HP$2,'Semaine type'!$AF$2:$AY$2,0))))</f>
        <v/>
      </c>
      <c r="HQ31" s="167" t="str">
        <f>IF(COUNTIF(Fériés,DATE(YEAR($B$18),MONTH($B$18),HQ$1))&gt;0,"",IF(WEEKDAY(DATE(YEAR($B$18),MONTH($B$18),HQ$1),2)&gt;5,"",INDEX('Semaine type'!$AF$4:$AY$49,MATCH(Novembre!$B31,'Semaine type'!$A$4:$A$49,0),MATCH(HQ$2,'Semaine type'!$AF$2:$AY$2,0))))</f>
        <v/>
      </c>
      <c r="HR31" s="167">
        <f>IF(COUNTIF(Fériés,DATE(YEAR($B$18),MONTH($B$18),HR$1))&gt;0,"",IF(WEEKDAY(DATE(YEAR($B$18),MONTH($B$18),HR$1),2)&gt;5,"",INDEX('Semaine type'!$AF$4:$AY$49,MATCH(Novembre!$B31,'Semaine type'!$A$4:$A$49,0),MATCH(HR$2,'Semaine type'!$AF$2:$AY$2,0))))</f>
        <v>0.36458333333333331</v>
      </c>
      <c r="HS31" s="167">
        <f>IF(COUNTIF(Fériés,DATE(YEAR($B$18),MONTH($B$18),HS$1))&gt;0,"",IF(WEEKDAY(DATE(YEAR($B$18),MONTH($B$18),HS$1),2)&gt;5,"",INDEX('Semaine type'!$AF$4:$AY$49,MATCH(Novembre!$B31,'Semaine type'!$A$4:$A$49,0),MATCH(HS$2,'Semaine type'!$AF$2:$AY$2,0))))</f>
        <v>0.52430555555555558</v>
      </c>
      <c r="HT31" s="167">
        <f>IF(COUNTIF(Fériés,DATE(YEAR($B$18),MONTH($B$18),HT$1))&gt;0,"",IF(WEEKDAY(DATE(YEAR($B$18),MONTH($B$18),HT$1),2)&gt;5,"",INDEX('Semaine type'!$AF$4:$AY$49,MATCH(Novembre!$B31,'Semaine type'!$A$4:$A$49,0),MATCH(HT$2,'Semaine type'!$AF$2:$AY$2,0))))</f>
        <v>0.5625</v>
      </c>
      <c r="HU31" s="167">
        <f>IF(COUNTIF(Fériés,DATE(YEAR($B$18),MONTH($B$18),HU$1))&gt;0,"",IF(WEEKDAY(DATE(YEAR($B$18),MONTH($B$18),HU$1),2)&gt;5,"",INDEX('Semaine type'!$AF$4:$AY$49,MATCH(Novembre!$B31,'Semaine type'!$A$4:$A$49,0),MATCH(HU$2,'Semaine type'!$AF$2:$AY$2,0))))</f>
        <v>0.70833333333333337</v>
      </c>
      <c r="HV31" s="167">
        <f>IF(COUNTIF(Fériés,DATE(YEAR($B$18),MONTH($B$18),HV$1))&gt;0,"",IF(WEEKDAY(DATE(YEAR($B$18),MONTH($B$18),HV$1),2)&gt;5,"",INDEX('Semaine type'!$AF$4:$AY$49,MATCH(Novembre!$B31,'Semaine type'!$A$4:$A$49,0),MATCH(HV$2,'Semaine type'!$AF$2:$AY$2,0))))</f>
        <v>0.36458333333333331</v>
      </c>
      <c r="HW31" s="167">
        <f>IF(COUNTIF(Fériés,DATE(YEAR($B$18),MONTH($B$18),HW$1))&gt;0,"",IF(WEEKDAY(DATE(YEAR($B$18),MONTH($B$18),HW$1),2)&gt;5,"",INDEX('Semaine type'!$AF$4:$AY$49,MATCH(Novembre!$B31,'Semaine type'!$A$4:$A$49,0),MATCH(HW$2,'Semaine type'!$AF$2:$AY$2,0))))</f>
        <v>0.52430555555555558</v>
      </c>
      <c r="HX31" s="167">
        <f>IF(COUNTIF(Fériés,DATE(YEAR($B$18),MONTH($B$18),HX$1))&gt;0,"",IF(WEEKDAY(DATE(YEAR($B$18),MONTH($B$18),HX$1),2)&gt;5,"",INDEX('Semaine type'!$AF$4:$AY$49,MATCH(Novembre!$B31,'Semaine type'!$A$4:$A$49,0),MATCH(HX$2,'Semaine type'!$AF$2:$AY$2,0))))</f>
        <v>0.5625</v>
      </c>
      <c r="HY31" s="167">
        <f>IF(COUNTIF(Fériés,DATE(YEAR($B$18),MONTH($B$18),HY$1))&gt;0,"",IF(WEEKDAY(DATE(YEAR($B$18),MONTH($B$18),HY$1),2)&gt;5,"",INDEX('Semaine type'!$AF$4:$AY$49,MATCH(Novembre!$B31,'Semaine type'!$A$4:$A$49,0),MATCH(HY$2,'Semaine type'!$AF$2:$AY$2,0))))</f>
        <v>0.70138888888888884</v>
      </c>
      <c r="HZ31" s="167">
        <f>IF(COUNTIF(Fériés,DATE(YEAR($B$18),MONTH($B$18),HZ$1))&gt;0,"",IF(WEEKDAY(DATE(YEAR($B$18),MONTH($B$18),HZ$1),2)&gt;5,"",INDEX('Semaine type'!$AF$4:$AY$49,MATCH(Novembre!$B31,'Semaine type'!$A$4:$A$49,0),MATCH(HZ$2,'Semaine type'!$AF$2:$AY$2,0))))</f>
        <v>0.36458333333333331</v>
      </c>
      <c r="IA31" s="167">
        <f>IF(COUNTIF(Fériés,DATE(YEAR($B$18),MONTH($B$18),IA$1))&gt;0,"",IF(WEEKDAY(DATE(YEAR($B$18),MONTH($B$18),IA$1),2)&gt;5,"",INDEX('Semaine type'!$AF$4:$AY$49,MATCH(Novembre!$B31,'Semaine type'!$A$4:$A$49,0),MATCH(IA$2,'Semaine type'!$AF$2:$AY$2,0))))</f>
        <v>0.52430555555555558</v>
      </c>
      <c r="IB31" s="167">
        <f>IF(COUNTIF(Fériés,DATE(YEAR($B$18),MONTH($B$18),IB$1))&gt;0,"",IF(WEEKDAY(DATE(YEAR($B$18),MONTH($B$18),IB$1),2)&gt;5,"",INDEX('Semaine type'!$AF$4:$AY$49,MATCH(Novembre!$B31,'Semaine type'!$A$4:$A$49,0),MATCH(IB$2,'Semaine type'!$AF$2:$AY$2,0))))</f>
        <v>0</v>
      </c>
      <c r="IC31" s="167">
        <f>IF(COUNTIF(Fériés,DATE(YEAR($B$18),MONTH($B$18),IC$1))&gt;0,"",IF(WEEKDAY(DATE(YEAR($B$18),MONTH($B$18),IC$1),2)&gt;5,"",INDEX('Semaine type'!$AF$4:$AY$49,MATCH(Novembre!$B31,'Semaine type'!$A$4:$A$49,0),MATCH(IC$2,'Semaine type'!$AF$2:$AY$2,0))))</f>
        <v>0</v>
      </c>
      <c r="ID31" s="167" t="str">
        <f>IF(COUNTIF(Fériés,DATE(YEAR($B$18),MONTH($B$18),ID$1))&gt;0,"",IF(WEEKDAY(DATE(YEAR($B$18),MONTH($B$18),ID$1),2)&gt;5,"",INDEX('Semaine type'!$AF$4:$AY$49,MATCH(Novembre!$B31,'Semaine type'!$A$4:$A$49,0),MATCH(ID$2,'Semaine type'!$AF$2:$AY$2,0))))</f>
        <v/>
      </c>
      <c r="IE31" s="167" t="str">
        <f>IF(COUNTIF(Fériés,DATE(YEAR($B$18),MONTH($B$18),IE$1))&gt;0,"",IF(WEEKDAY(DATE(YEAR($B$18),MONTH($B$18),IE$1),2)&gt;5,"",INDEX('Semaine type'!$AF$4:$AY$49,MATCH(Novembre!$B31,'Semaine type'!$A$4:$A$49,0),MATCH(IE$2,'Semaine type'!$AF$2:$AY$2,0))))</f>
        <v/>
      </c>
      <c r="IF31" s="167" t="str">
        <f>IF(COUNTIF(Fériés,DATE(YEAR($B$18),MONTH($B$18),IF$1))&gt;0,"",IF(WEEKDAY(DATE(YEAR($B$18),MONTH($B$18),IF$1),2)&gt;5,"",INDEX('Semaine type'!$AF$4:$AY$49,MATCH(Novembre!$B31,'Semaine type'!$A$4:$A$49,0),MATCH(IF$2,'Semaine type'!$AF$2:$AY$2,0))))</f>
        <v/>
      </c>
      <c r="IG31" s="167" t="str">
        <f>IF(COUNTIF(Fériés,DATE(YEAR($B$18),MONTH($B$18),IG$1))&gt;0,"",IF(WEEKDAY(DATE(YEAR($B$18),MONTH($B$18),IG$1),2)&gt;5,"",INDEX('Semaine type'!$AF$4:$AY$49,MATCH(Novembre!$B31,'Semaine type'!$A$4:$A$49,0),MATCH(IG$2,'Semaine type'!$AF$2:$AY$2,0))))</f>
        <v/>
      </c>
      <c r="IH31" s="167" t="str">
        <f>IF(COUNTIF(Fériés,DATE(YEAR($B$18),MONTH($B$18),IH$1))&gt;0,"",IF(WEEKDAY(DATE(YEAR($B$18),MONTH($B$18),IH$1),2)&gt;5,"",INDEX('Semaine type'!$AF$4:$AY$49,MATCH(Novembre!$B31,'Semaine type'!$A$4:$A$49,0),MATCH(IH$2,'Semaine type'!$AF$2:$AY$2,0))))</f>
        <v/>
      </c>
      <c r="II31" s="167" t="str">
        <f>IF(COUNTIF(Fériés,DATE(YEAR($B$18),MONTH($B$18),II$1))&gt;0,"",IF(WEEKDAY(DATE(YEAR($B$18),MONTH($B$18),II$1),2)&gt;5,"",INDEX('Semaine type'!$AF$4:$AY$49,MATCH(Novembre!$B31,'Semaine type'!$A$4:$A$49,0),MATCH(II$2,'Semaine type'!$AF$2:$AY$2,0))))</f>
        <v/>
      </c>
      <c r="IJ31" s="167" t="str">
        <f>IF(COUNTIF(Fériés,DATE(YEAR($B$18),MONTH($B$18),IJ$1))&gt;0,"",IF(WEEKDAY(DATE(YEAR($B$18),MONTH($B$18),IJ$1),2)&gt;5,"",INDEX('Semaine type'!$AF$4:$AY$49,MATCH(Novembre!$B31,'Semaine type'!$A$4:$A$49,0),MATCH(IJ$2,'Semaine type'!$AF$2:$AY$2,0))))</f>
        <v/>
      </c>
      <c r="IK31" s="167" t="str">
        <f>IF(COUNTIF(Fériés,DATE(YEAR($B$18),MONTH($B$18),IK$1))&gt;0,"",IF(WEEKDAY(DATE(YEAR($B$18),MONTH($B$18),IK$1),2)&gt;5,"",INDEX('Semaine type'!$AF$4:$AY$49,MATCH(Novembre!$B31,'Semaine type'!$A$4:$A$49,0),MATCH(IK$2,'Semaine type'!$AF$2:$AY$2,0))))</f>
        <v/>
      </c>
      <c r="IL31" s="167">
        <f>IF(COUNTIF(Fériés,DATE(YEAR($B$18),MONTH($B$18),IL$1))&gt;0,"",IF(WEEKDAY(DATE(YEAR($B$18),MONTH($B$18),IL$1),2)&gt;5,"",INDEX('Semaine type'!$AF$4:$AY$49,MATCH(Novembre!$B31,'Semaine type'!$A$4:$A$49,0),MATCH(IL$2,'Semaine type'!$AF$2:$AY$2,0))))</f>
        <v>0.36458333333333331</v>
      </c>
      <c r="IM31" s="167">
        <f>IF(COUNTIF(Fériés,DATE(YEAR($B$18),MONTH($B$18),IM$1))&gt;0,"",IF(WEEKDAY(DATE(YEAR($B$18),MONTH($B$18),IM$1),2)&gt;5,"",INDEX('Semaine type'!$AF$4:$AY$49,MATCH(Novembre!$B31,'Semaine type'!$A$4:$A$49,0),MATCH(IM$2,'Semaine type'!$AF$2:$AY$2,0))))</f>
        <v>0.52430555555555558</v>
      </c>
      <c r="IN31" s="167">
        <f>IF(COUNTIF(Fériés,DATE(YEAR($B$18),MONTH($B$18),IN$1))&gt;0,"",IF(WEEKDAY(DATE(YEAR($B$18),MONTH($B$18),IN$1),2)&gt;5,"",INDEX('Semaine type'!$AF$4:$AY$49,MATCH(Novembre!$B31,'Semaine type'!$A$4:$A$49,0),MATCH(IN$2,'Semaine type'!$AF$2:$AY$2,0))))</f>
        <v>0.5625</v>
      </c>
      <c r="IO31" s="167">
        <f>IF(COUNTIF(Fériés,DATE(YEAR($B$18),MONTH($B$18),IO$1))&gt;0,"",IF(WEEKDAY(DATE(YEAR($B$18),MONTH($B$18),IO$1),2)&gt;5,"",INDEX('Semaine type'!$AF$4:$AY$49,MATCH(Novembre!$B31,'Semaine type'!$A$4:$A$49,0),MATCH(IO$2,'Semaine type'!$AF$2:$AY$2,0))))</f>
        <v>0.70833333333333337</v>
      </c>
      <c r="IP31" s="167">
        <f>IF(COUNTIF(Fériés,DATE(YEAR($B$18),MONTH($B$18),IP$1))&gt;0,"",IF(WEEKDAY(DATE(YEAR($B$18),MONTH($B$18),IP$1),2)&gt;5,"",INDEX('Semaine type'!$AF$4:$AY$49,MATCH(Novembre!$B31,'Semaine type'!$A$4:$A$49,0),MATCH(IP$2,'Semaine type'!$AF$2:$AY$2,0))))</f>
        <v>0.36458333333333331</v>
      </c>
      <c r="IQ31" s="167">
        <f>IF(COUNTIF(Fériés,DATE(YEAR($B$18),MONTH($B$18),IQ$1))&gt;0,"",IF(WEEKDAY(DATE(YEAR($B$18),MONTH($B$18),IQ$1),2)&gt;5,"",INDEX('Semaine type'!$AF$4:$AY$49,MATCH(Novembre!$B31,'Semaine type'!$A$4:$A$49,0),MATCH(IQ$2,'Semaine type'!$AF$2:$AY$2,0))))</f>
        <v>0.52430555555555558</v>
      </c>
      <c r="IR31" s="167">
        <f>IF(COUNTIF(Fériés,DATE(YEAR($B$18),MONTH($B$18),IR$1))&gt;0,"",IF(WEEKDAY(DATE(YEAR($B$18),MONTH($B$18),IR$1),2)&gt;5,"",INDEX('Semaine type'!$AF$4:$AY$49,MATCH(Novembre!$B31,'Semaine type'!$A$4:$A$49,0),MATCH(IR$2,'Semaine type'!$AF$2:$AY$2,0))))</f>
        <v>0.5625</v>
      </c>
      <c r="IS31" s="167">
        <f>IF(COUNTIF(Fériés,DATE(YEAR($B$18),MONTH($B$18),IS$1))&gt;0,"",IF(WEEKDAY(DATE(YEAR($B$18),MONTH($B$18),IS$1),2)&gt;5,"",INDEX('Semaine type'!$AF$4:$AY$49,MATCH(Novembre!$B31,'Semaine type'!$A$4:$A$49,0),MATCH(IS$2,'Semaine type'!$AF$2:$AY$2,0))))</f>
        <v>0.70833333333333337</v>
      </c>
      <c r="IT31" s="167">
        <f>IF(COUNTIF(Fériés,DATE(YEAR($B$18),MONTH($B$18),IT$1))&gt;0,"",IF(WEEKDAY(DATE(YEAR($B$18),MONTH($B$18),IT$1),2)&gt;5,"",INDEX('Semaine type'!$AF$4:$AY$49,MATCH(Novembre!$B31,'Semaine type'!$A$4:$A$49,0),MATCH(IT$2,'Semaine type'!$AF$2:$AY$2,0))))</f>
        <v>0.36458333333333331</v>
      </c>
      <c r="IU31" s="167">
        <f>IF(COUNTIF(Fériés,DATE(YEAR($B$18),MONTH($B$18),IU$1))&gt;0,"",IF(WEEKDAY(DATE(YEAR($B$18),MONTH($B$18),IU$1),2)&gt;5,"",INDEX('Semaine type'!$AF$4:$AY$49,MATCH(Novembre!$B31,'Semaine type'!$A$4:$A$49,0),MATCH(IU$2,'Semaine type'!$AF$2:$AY$2,0))))</f>
        <v>0.52430555555555558</v>
      </c>
      <c r="IV31" s="167">
        <f>IF(COUNTIF(Fériés,DATE(YEAR($B$18),MONTH($B$18),IV$1))&gt;0,"",IF(WEEKDAY(DATE(YEAR($B$18),MONTH($B$18),IV$1),2)&gt;5,"",INDEX('Semaine type'!$AF$4:$AY$49,MATCH(Novembre!$B31,'Semaine type'!$A$4:$A$49,0),MATCH(IV$2,'Semaine type'!$AF$2:$AY$2,0))))</f>
        <v>0.5625</v>
      </c>
      <c r="IW31" s="167">
        <f>IF(COUNTIF(Fériés,DATE(YEAR($B$18),MONTH($B$18),IW$1))&gt;0,"",IF(WEEKDAY(DATE(YEAR($B$18),MONTH($B$18),IW$1),2)&gt;5,"",INDEX('Semaine type'!$AF$4:$AY$49,MATCH(Novembre!$B31,'Semaine type'!$A$4:$A$49,0),MATCH(IW$2,'Semaine type'!$AF$2:$AY$2,0))))</f>
        <v>0.70833333333333337</v>
      </c>
      <c r="IX31" s="167">
        <f>IF(COUNTIF(Fériés,DATE(YEAR($B$18),MONTH($B$18),IX$1))&gt;0,"",IF(WEEKDAY(DATE(YEAR($B$18),MONTH($B$18),IX$1),2)&gt;5,"",INDEX('Semaine type'!$AF$4:$AY$49,MATCH(Novembre!$B31,'Semaine type'!$A$4:$A$49,0),MATCH(IX$2,'Semaine type'!$AF$2:$AY$2,0))))</f>
        <v>0.36458333333333331</v>
      </c>
      <c r="IY31" s="167">
        <f>IF(COUNTIF(Fériés,DATE(YEAR($B$18),MONTH($B$18),IY$1))&gt;0,"",IF(WEEKDAY(DATE(YEAR($B$18),MONTH($B$18),IY$1),2)&gt;5,"",INDEX('Semaine type'!$AF$4:$AY$49,MATCH(Novembre!$B31,'Semaine type'!$A$4:$A$49,0),MATCH(IY$2,'Semaine type'!$AF$2:$AY$2,0))))</f>
        <v>0.52430555555555558</v>
      </c>
      <c r="IZ31" s="167">
        <f>IF(COUNTIF(Fériés,DATE(YEAR($B$18),MONTH($B$18),IZ$1))&gt;0,"",IF(WEEKDAY(DATE(YEAR($B$18),MONTH($B$18),IZ$1),2)&gt;5,"",INDEX('Semaine type'!$AF$4:$AY$49,MATCH(Novembre!$B31,'Semaine type'!$A$4:$A$49,0),MATCH(IZ$2,'Semaine type'!$AF$2:$AY$2,0))))</f>
        <v>0.5625</v>
      </c>
      <c r="JA31" s="167">
        <f>IF(COUNTIF(Fériés,DATE(YEAR($B$18),MONTH($B$18),JA$1))&gt;0,"",IF(WEEKDAY(DATE(YEAR($B$18),MONTH($B$18),JA$1),2)&gt;5,"",INDEX('Semaine type'!$AF$4:$AY$49,MATCH(Novembre!$B31,'Semaine type'!$A$4:$A$49,0),MATCH(JA$2,'Semaine type'!$AF$2:$AY$2,0))))</f>
        <v>0.70138888888888884</v>
      </c>
      <c r="JB31" s="167">
        <f>IF(COUNTIF(Fériés,DATE(YEAR($B$18),MONTH($B$18),JB$1))&gt;0,"",IF(WEEKDAY(DATE(YEAR($B$18),MONTH($B$18),JB$1),2)&gt;5,"",INDEX('Semaine type'!$AF$4:$AY$49,MATCH(Novembre!$B31,'Semaine type'!$A$4:$A$49,0),MATCH(JB$2,'Semaine type'!$AF$2:$AY$2,0))))</f>
        <v>0.36458333333333331</v>
      </c>
      <c r="JC31" s="167">
        <f>IF(COUNTIF(Fériés,DATE(YEAR($B$18),MONTH($B$18),JC$1))&gt;0,"",IF(WEEKDAY(DATE(YEAR($B$18),MONTH($B$18),JC$1),2)&gt;5,"",INDEX('Semaine type'!$AF$4:$AY$49,MATCH(Novembre!$B31,'Semaine type'!$A$4:$A$49,0),MATCH(JC$2,'Semaine type'!$AF$2:$AY$2,0))))</f>
        <v>0.52430555555555558</v>
      </c>
      <c r="JD31" s="167">
        <f>IF(COUNTIF(Fériés,DATE(YEAR($B$18),MONTH($B$18),JD$1))&gt;0,"",IF(WEEKDAY(DATE(YEAR($B$18),MONTH($B$18),JD$1),2)&gt;5,"",INDEX('Semaine type'!$AF$4:$AY$49,MATCH(Novembre!$B31,'Semaine type'!$A$4:$A$49,0),MATCH(JD$2,'Semaine type'!$AF$2:$AY$2,0))))</f>
        <v>0</v>
      </c>
      <c r="JE31" s="167">
        <f>IF(COUNTIF(Fériés,DATE(YEAR($B$18),MONTH($B$18),JE$1))&gt;0,"",IF(WEEKDAY(DATE(YEAR($B$18),MONTH($B$18),JE$1),2)&gt;5,"",INDEX('Semaine type'!$AF$4:$AY$49,MATCH(Novembre!$B31,'Semaine type'!$A$4:$A$49,0),MATCH(JE$2,'Semaine type'!$AF$2:$AY$2,0))))</f>
        <v>0</v>
      </c>
      <c r="JF31" s="167" t="str">
        <f>IF(COUNTIF(Fériés,DATE(YEAR($B$18),MONTH($B$18),JF$1))&gt;0,"",IF(WEEKDAY(DATE(YEAR($B$18),MONTH($B$18),JF$1),2)&gt;5,"",INDEX('Semaine type'!$AF$4:$AY$49,MATCH(Novembre!$B31,'Semaine type'!$A$4:$A$49,0),MATCH(JF$2,'Semaine type'!$AF$2:$AY$2,0))))</f>
        <v/>
      </c>
      <c r="JG31" s="167" t="str">
        <f>IF(COUNTIF(Fériés,DATE(YEAR($B$18),MONTH($B$18),JG$1))&gt;0,"",IF(WEEKDAY(DATE(YEAR($B$18),MONTH($B$18),JG$1),2)&gt;5,"",INDEX('Semaine type'!$AF$4:$AY$49,MATCH(Novembre!$B31,'Semaine type'!$A$4:$A$49,0),MATCH(JG$2,'Semaine type'!$AF$2:$AY$2,0))))</f>
        <v/>
      </c>
      <c r="JH31" s="167" t="str">
        <f>IF(COUNTIF(Fériés,DATE(YEAR($B$18),MONTH($B$18),JH$1))&gt;0,"",IF(WEEKDAY(DATE(YEAR($B$18),MONTH($B$18),JH$1),2)&gt;5,"",INDEX('Semaine type'!$AF$4:$AY$49,MATCH(Novembre!$B31,'Semaine type'!$A$4:$A$49,0),MATCH(JH$2,'Semaine type'!$AF$2:$AY$2,0))))</f>
        <v/>
      </c>
      <c r="JI31" s="167" t="str">
        <f>IF(COUNTIF(Fériés,DATE(YEAR($B$18),MONTH($B$18),JI$1))&gt;0,"",IF(WEEKDAY(DATE(YEAR($B$18),MONTH($B$18),JI$1),2)&gt;5,"",INDEX('Semaine type'!$AF$4:$AY$49,MATCH(Novembre!$B31,'Semaine type'!$A$4:$A$49,0),MATCH(JI$2,'Semaine type'!$AF$2:$AY$2,0))))</f>
        <v/>
      </c>
      <c r="JJ31" s="167" t="str">
        <f>IF(COUNTIF(Fériés,DATE(YEAR($B$18),MONTH($B$18),JJ$1))&gt;0,"",IF(WEEKDAY(DATE(YEAR($B$18),MONTH($B$18),JJ$1),2)&gt;5,"",INDEX('Semaine type'!$AF$4:$AY$49,MATCH(Novembre!$B31,'Semaine type'!$A$4:$A$49,0),MATCH(JJ$2,'Semaine type'!$AF$2:$AY$2,0))))</f>
        <v/>
      </c>
      <c r="JK31" s="167" t="str">
        <f>IF(COUNTIF(Fériés,DATE(YEAR($B$18),MONTH($B$18),JK$1))&gt;0,"",IF(WEEKDAY(DATE(YEAR($B$18),MONTH($B$18),JK$1),2)&gt;5,"",INDEX('Semaine type'!$AF$4:$AY$49,MATCH(Novembre!$B31,'Semaine type'!$A$4:$A$49,0),MATCH(JK$2,'Semaine type'!$AF$2:$AY$2,0))))</f>
        <v/>
      </c>
      <c r="JL31" s="167" t="str">
        <f>IF(COUNTIF(Fériés,DATE(YEAR($B$18),MONTH($B$18),JL$1))&gt;0,"",IF(WEEKDAY(DATE(YEAR($B$18),MONTH($B$18),JL$1),2)&gt;5,"",INDEX('Semaine type'!$AF$4:$AY$49,MATCH(Novembre!$B31,'Semaine type'!$A$4:$A$49,0),MATCH(JL$2,'Semaine type'!$AF$2:$AY$2,0))))</f>
        <v/>
      </c>
      <c r="JM31" s="167" t="str">
        <f>IF(COUNTIF(Fériés,DATE(YEAR($B$18),MONTH($B$18),JM$1))&gt;0,"",IF(WEEKDAY(DATE(YEAR($B$18),MONTH($B$18),JM$1),2)&gt;5,"",INDEX('Semaine type'!$AF$4:$AY$49,MATCH(Novembre!$B31,'Semaine type'!$A$4:$A$49,0),MATCH(JM$2,'Semaine type'!$AF$2:$AY$2,0))))</f>
        <v/>
      </c>
      <c r="JN31" s="167">
        <f>IF(COUNTIF(Fériés,DATE(YEAR($B$18),MONTH($B$18),JN$1))&gt;0,"",IF(WEEKDAY(DATE(YEAR($B$18),MONTH($B$18),JN$1),2)&gt;5,"",INDEX('Semaine type'!$AF$4:$AY$49,MATCH(Novembre!$B31,'Semaine type'!$A$4:$A$49,0),MATCH(JN$2,'Semaine type'!$AF$2:$AY$2,0))))</f>
        <v>0.36458333333333331</v>
      </c>
      <c r="JO31" s="167">
        <f>IF(COUNTIF(Fériés,DATE(YEAR($B$18),MONTH($B$18),JO$1))&gt;0,"",IF(WEEKDAY(DATE(YEAR($B$18),MONTH($B$18),JO$1),2)&gt;5,"",INDEX('Semaine type'!$AF$4:$AY$49,MATCH(Novembre!$B31,'Semaine type'!$A$4:$A$49,0),MATCH(JO$2,'Semaine type'!$AF$2:$AY$2,0))))</f>
        <v>0.52430555555555558</v>
      </c>
      <c r="JP31" s="167">
        <f>IF(COUNTIF(Fériés,DATE(YEAR($B$18),MONTH($B$18),JP$1))&gt;0,"",IF(WEEKDAY(DATE(YEAR($B$18),MONTH($B$18),JP$1),2)&gt;5,"",INDEX('Semaine type'!$AF$4:$AY$49,MATCH(Novembre!$B31,'Semaine type'!$A$4:$A$49,0),MATCH(JP$2,'Semaine type'!$AF$2:$AY$2,0))))</f>
        <v>0.5625</v>
      </c>
      <c r="JQ31" s="167">
        <f>IF(COUNTIF(Fériés,DATE(YEAR($B$18),MONTH($B$18),JQ$1))&gt;0,"",IF(WEEKDAY(DATE(YEAR($B$18),MONTH($B$18),JQ$1),2)&gt;5,"",INDEX('Semaine type'!$AF$4:$AY$49,MATCH(Novembre!$B31,'Semaine type'!$A$4:$A$49,0),MATCH(JQ$2,'Semaine type'!$AF$2:$AY$2,0))))</f>
        <v>0.70833333333333337</v>
      </c>
      <c r="JR31" s="167">
        <f>IF(COUNTIF(Fériés,DATE(YEAR($B$18),MONTH($B$18),JR$1))&gt;0,"",IF(WEEKDAY(DATE(YEAR($B$18),MONTH($B$18),JR$1),2)&gt;5,"",INDEX('Semaine type'!$AF$4:$AY$49,MATCH(Novembre!$B31,'Semaine type'!$A$4:$A$49,0),MATCH(JR$2,'Semaine type'!$AF$2:$AY$2,0))))</f>
        <v>0.36458333333333331</v>
      </c>
      <c r="JS31" s="167">
        <f>IF(COUNTIF(Fériés,DATE(YEAR($B$18),MONTH($B$18),JS$1))&gt;0,"",IF(WEEKDAY(DATE(YEAR($B$18),MONTH($B$18),JS$1),2)&gt;5,"",INDEX('Semaine type'!$AF$4:$AY$49,MATCH(Novembre!$B31,'Semaine type'!$A$4:$A$49,0),MATCH(JS$2,'Semaine type'!$AF$2:$AY$2,0))))</f>
        <v>0.52430555555555558</v>
      </c>
      <c r="JT31" s="167">
        <f>IF(COUNTIF(Fériés,DATE(YEAR($B$18),MONTH($B$18),JT$1))&gt;0,"",IF(WEEKDAY(DATE(YEAR($B$18),MONTH($B$18),JT$1),2)&gt;5,"",INDEX('Semaine type'!$AF$4:$AY$49,MATCH(Novembre!$B31,'Semaine type'!$A$4:$A$49,0),MATCH(JT$2,'Semaine type'!$AF$2:$AY$2,0))))</f>
        <v>0.5625</v>
      </c>
      <c r="JU31" s="167">
        <f>IF(COUNTIF(Fériés,DATE(YEAR($B$18),MONTH($B$18),JU$1))&gt;0,"",IF(WEEKDAY(DATE(YEAR($B$18),MONTH($B$18),JU$1),2)&gt;5,"",INDEX('Semaine type'!$AF$4:$AY$49,MATCH(Novembre!$B31,'Semaine type'!$A$4:$A$49,0),MATCH(JU$2,'Semaine type'!$AF$2:$AY$2,0))))</f>
        <v>0.70833333333333337</v>
      </c>
      <c r="JV31" s="167">
        <f>IF(COUNTIF(Fériés,DATE(YEAR($B$18),MONTH($B$18),JV$1))&gt;0,"",IF(WEEKDAY(DATE(YEAR($B$18),MONTH($B$18),JV$1),2)&gt;5,"",INDEX('Semaine type'!$AF$4:$AY$49,MATCH(Novembre!$B31,'Semaine type'!$A$4:$A$49,0),MATCH(JV$2,'Semaine type'!$AF$2:$AY$2,0))))</f>
        <v>0.36458333333333331</v>
      </c>
      <c r="JW31" s="167">
        <f>IF(COUNTIF(Fériés,DATE(YEAR($B$18),MONTH($B$18),JW$1))&gt;0,"",IF(WEEKDAY(DATE(YEAR($B$18),MONTH($B$18),JW$1),2)&gt;5,"",INDEX('Semaine type'!$AF$4:$AY$49,MATCH(Novembre!$B31,'Semaine type'!$A$4:$A$49,0),MATCH(JW$2,'Semaine type'!$AF$2:$AY$2,0))))</f>
        <v>0.52430555555555558</v>
      </c>
      <c r="JX31" s="167">
        <f>IF(COUNTIF(Fériés,DATE(YEAR($B$18),MONTH($B$18),JX$1))&gt;0,"",IF(WEEKDAY(DATE(YEAR($B$18),MONTH($B$18),JX$1),2)&gt;5,"",INDEX('Semaine type'!$AF$4:$AY$49,MATCH(Novembre!$B31,'Semaine type'!$A$4:$A$49,0),MATCH(JX$2,'Semaine type'!$AF$2:$AY$2,0))))</f>
        <v>0.5625</v>
      </c>
      <c r="JY31" s="167">
        <f>IF(COUNTIF(Fériés,DATE(YEAR($B$18),MONTH($B$18),JY$1))&gt;0,"",IF(WEEKDAY(DATE(YEAR($B$18),MONTH($B$18),JY$1),2)&gt;5,"",INDEX('Semaine type'!$AF$4:$AY$49,MATCH(Novembre!$B31,'Semaine type'!$A$4:$A$49,0),MATCH(JY$2,'Semaine type'!$AF$2:$AY$2,0))))</f>
        <v>0.70833333333333337</v>
      </c>
      <c r="JZ31" s="167">
        <f>IF(COUNTIF(Fériés,DATE(YEAR($B$18),MONTH($B$18),JZ$1))&gt;0,"",IF(WEEKDAY(DATE(YEAR($B$18),MONTH($B$18),JZ$1),2)&gt;5,"",INDEX('Semaine type'!$AF$4:$AY$49,MATCH(Novembre!$B31,'Semaine type'!$A$4:$A$49,0),MATCH(JZ$2,'Semaine type'!$AF$2:$AY$2,0))))</f>
        <v>0.36458333333333331</v>
      </c>
      <c r="KA31" s="167">
        <f>IF(COUNTIF(Fériés,DATE(YEAR($B$18),MONTH($B$18),KA$1))&gt;0,"",IF(WEEKDAY(DATE(YEAR($B$18),MONTH($B$18),KA$1),2)&gt;5,"",INDEX('Semaine type'!$AF$4:$AY$49,MATCH(Novembre!$B31,'Semaine type'!$A$4:$A$49,0),MATCH(KA$2,'Semaine type'!$AF$2:$AY$2,0))))</f>
        <v>0.52430555555555558</v>
      </c>
      <c r="KB31" s="167">
        <f>IF(COUNTIF(Fériés,DATE(YEAR($B$18),MONTH($B$18),KB$1))&gt;0,"",IF(WEEKDAY(DATE(YEAR($B$18),MONTH($B$18),KB$1),2)&gt;5,"",INDEX('Semaine type'!$AF$4:$AY$49,MATCH(Novembre!$B31,'Semaine type'!$A$4:$A$49,0),MATCH(KB$2,'Semaine type'!$AF$2:$AY$2,0))))</f>
        <v>0.5625</v>
      </c>
      <c r="KC31" s="167">
        <f>IF(COUNTIF(Fériés,DATE(YEAR($B$18),MONTH($B$18),KC$1))&gt;0,"",IF(WEEKDAY(DATE(YEAR($B$18),MONTH($B$18),KC$1),2)&gt;5,"",INDEX('Semaine type'!$AF$4:$AY$49,MATCH(Novembre!$B31,'Semaine type'!$A$4:$A$49,0),MATCH(KC$2,'Semaine type'!$AF$2:$AY$2,0))))</f>
        <v>0.70138888888888884</v>
      </c>
      <c r="KD31" s="167">
        <f>IF(COUNTIF(Fériés,DATE(YEAR($B$18),MONTH($B$18),KD$1))&gt;0,"",IF(WEEKDAY(DATE(YEAR($B$18),MONTH($B$18),KD$1),2)&gt;5,"",INDEX('Semaine type'!$AF$4:$AY$49,MATCH(Novembre!$B31,'Semaine type'!$A$4:$A$49,0),MATCH(KD$2,'Semaine type'!$AF$2:$AY$2,0))))</f>
        <v>0.36458333333333331</v>
      </c>
      <c r="KE31" s="167">
        <f>IF(COUNTIF(Fériés,DATE(YEAR($B$18),MONTH($B$18),KE$1))&gt;0,"",IF(WEEKDAY(DATE(YEAR($B$18),MONTH($B$18),KE$1),2)&gt;5,"",INDEX('Semaine type'!$AF$4:$AY$49,MATCH(Novembre!$B31,'Semaine type'!$A$4:$A$49,0),MATCH(KE$2,'Semaine type'!$AF$2:$AY$2,0))))</f>
        <v>0.52430555555555558</v>
      </c>
      <c r="KF31" s="167">
        <f>IF(COUNTIF(Fériés,DATE(YEAR($B$18),MONTH($B$18),KF$1))&gt;0,"",IF(WEEKDAY(DATE(YEAR($B$18),MONTH($B$18),KF$1),2)&gt;5,"",INDEX('Semaine type'!$AF$4:$AY$49,MATCH(Novembre!$B31,'Semaine type'!$A$4:$A$49,0),MATCH(KF$2,'Semaine type'!$AF$2:$AY$2,0))))</f>
        <v>0</v>
      </c>
      <c r="KG31" s="167">
        <f>IF(COUNTIF(Fériés,DATE(YEAR($B$18),MONTH($B$18),KG$1))&gt;0,"",IF(WEEKDAY(DATE(YEAR($B$18),MONTH($B$18),KG$1),2)&gt;5,"",INDEX('Semaine type'!$AF$4:$AY$49,MATCH(Novembre!$B31,'Semaine type'!$A$4:$A$49,0),MATCH(KG$2,'Semaine type'!$AF$2:$AY$2,0))))</f>
        <v>0</v>
      </c>
      <c r="KH31" s="167" t="str">
        <f>IF(COUNTIF(Fériés,DATE(YEAR($B$18),MONTH($B$18),KH$1))&gt;0,"",IF(WEEKDAY(DATE(YEAR($B$18),MONTH($B$18),KH$1),2)&gt;5,"",INDEX('Semaine type'!$AF$4:$AY$49,MATCH(Novembre!$B31,'Semaine type'!$A$4:$A$49,0),MATCH(KH$2,'Semaine type'!$AF$2:$AY$2,0))))</f>
        <v/>
      </c>
      <c r="KI31" s="167" t="str">
        <f>IF(COUNTIF(Fériés,DATE(YEAR($B$18),MONTH($B$18),KI$1))&gt;0,"",IF(WEEKDAY(DATE(YEAR($B$18),MONTH($B$18),KI$1),2)&gt;5,"",INDEX('Semaine type'!$AF$4:$AY$49,MATCH(Novembre!$B31,'Semaine type'!$A$4:$A$49,0),MATCH(KI$2,'Semaine type'!$AF$2:$AY$2,0))))</f>
        <v/>
      </c>
      <c r="KJ31" s="167" t="str">
        <f>IF(COUNTIF(Fériés,DATE(YEAR($B$18),MONTH($B$18),KJ$1))&gt;0,"",IF(WEEKDAY(DATE(YEAR($B$18),MONTH($B$18),KJ$1),2)&gt;5,"",INDEX('Semaine type'!$AF$4:$AY$49,MATCH(Novembre!$B31,'Semaine type'!$A$4:$A$49,0),MATCH(KJ$2,'Semaine type'!$AF$2:$AY$2,0))))</f>
        <v/>
      </c>
      <c r="KK31" s="167" t="str">
        <f>IF(COUNTIF(Fériés,DATE(YEAR($B$18),MONTH($B$18),KK$1))&gt;0,"",IF(WEEKDAY(DATE(YEAR($B$18),MONTH($B$18),KK$1),2)&gt;5,"",INDEX('Semaine type'!$AF$4:$AY$49,MATCH(Novembre!$B31,'Semaine type'!$A$4:$A$49,0),MATCH(KK$2,'Semaine type'!$AF$2:$AY$2,0))))</f>
        <v/>
      </c>
      <c r="KL31" s="167" t="str">
        <f>IF(COUNTIF(Fériés,DATE(YEAR($B$18),MONTH($B$18),KL$1))&gt;0,"",IF(WEEKDAY(DATE(YEAR($B$18),MONTH($B$18),KL$1),2)&gt;5,"",INDEX('Semaine type'!$AF$4:$AY$49,MATCH(Novembre!$B31,'Semaine type'!$A$4:$A$49,0),MATCH(KL$2,'Semaine type'!$AF$2:$AY$2,0))))</f>
        <v/>
      </c>
      <c r="KM31" s="167" t="str">
        <f>IF(COUNTIF(Fériés,DATE(YEAR($B$18),MONTH($B$18),KM$1))&gt;0,"",IF(WEEKDAY(DATE(YEAR($B$18),MONTH($B$18),KM$1),2)&gt;5,"",INDEX('Semaine type'!$AF$4:$AY$49,MATCH(Novembre!$B31,'Semaine type'!$A$4:$A$49,0),MATCH(KM$2,'Semaine type'!$AF$2:$AY$2,0))))</f>
        <v/>
      </c>
      <c r="KN31" s="167" t="str">
        <f>IF(COUNTIF(Fériés,DATE(YEAR($B$18),MONTH($B$18),KN$1))&gt;0,"",IF(WEEKDAY(DATE(YEAR($B$18),MONTH($B$18),KN$1),2)&gt;5,"",INDEX('Semaine type'!$AF$4:$AY$49,MATCH(Novembre!$B31,'Semaine type'!$A$4:$A$49,0),MATCH(KN$2,'Semaine type'!$AF$2:$AY$2,0))))</f>
        <v/>
      </c>
      <c r="KO31" s="167" t="str">
        <f>IF(COUNTIF(Fériés,DATE(YEAR($B$18),MONTH($B$18),KO$1))&gt;0,"",IF(WEEKDAY(DATE(YEAR($B$18),MONTH($B$18),KO$1),2)&gt;5,"",INDEX('Semaine type'!$AF$4:$AY$49,MATCH(Novembre!$B31,'Semaine type'!$A$4:$A$49,0),MATCH(KO$2,'Semaine type'!$AF$2:$AY$2,0))))</f>
        <v/>
      </c>
      <c r="KP31" s="167">
        <f>IF(COUNTIF(Fériés,DATE(YEAR($B$18),MONTH($B$18),KP$1))&gt;0,"",IF(WEEKDAY(DATE(YEAR($B$18),MONTH($B$18),KP$1),2)&gt;5,"",INDEX('Semaine type'!$AF$4:$AY$49,MATCH(Novembre!$B31,'Semaine type'!$A$4:$A$49,0),MATCH(KP$2,'Semaine type'!$AF$2:$AY$2,0))))</f>
        <v>0.36458333333333331</v>
      </c>
      <c r="KQ31" s="167">
        <f>IF(COUNTIF(Fériés,DATE(YEAR($B$18),MONTH($B$18),KQ$1))&gt;0,"",IF(WEEKDAY(DATE(YEAR($B$18),MONTH($B$18),KQ$1),2)&gt;5,"",INDEX('Semaine type'!$AF$4:$AY$49,MATCH(Novembre!$B31,'Semaine type'!$A$4:$A$49,0),MATCH(KQ$2,'Semaine type'!$AF$2:$AY$2,0))))</f>
        <v>0.52430555555555558</v>
      </c>
      <c r="KR31" s="167">
        <f>IF(COUNTIF(Fériés,DATE(YEAR($B$18),MONTH($B$18),KR$1))&gt;0,"",IF(WEEKDAY(DATE(YEAR($B$18),MONTH($B$18),KR$1),2)&gt;5,"",INDEX('Semaine type'!$AF$4:$AY$49,MATCH(Novembre!$B31,'Semaine type'!$A$4:$A$49,0),MATCH(KR$2,'Semaine type'!$AF$2:$AY$2,0))))</f>
        <v>0.5625</v>
      </c>
      <c r="KS31" s="167">
        <f>IF(COUNTIF(Fériés,DATE(YEAR($B$18),MONTH($B$18),KS$1))&gt;0,"",IF(WEEKDAY(DATE(YEAR($B$18),MONTH($B$18),KS$1),2)&gt;5,"",INDEX('Semaine type'!$AF$4:$AY$49,MATCH(Novembre!$B31,'Semaine type'!$A$4:$A$49,0),MATCH(KS$2,'Semaine type'!$AF$2:$AY$2,0))))</f>
        <v>0.70833333333333337</v>
      </c>
    </row>
    <row r="32" spans="1:305" ht="12" customHeight="1" x14ac:dyDescent="0.2">
      <c r="A32" s="183"/>
      <c r="B32" s="52" t="s">
        <v>148</v>
      </c>
      <c r="C32" s="53" t="str">
        <f>'Semaine type'!L17</f>
        <v xml:space="preserve">STI </v>
      </c>
      <c r="D32" s="60" t="s">
        <v>120</v>
      </c>
      <c r="E32" s="60"/>
      <c r="F32" s="60" t="s">
        <v>120</v>
      </c>
      <c r="G32" s="60"/>
      <c r="H32" s="60" t="s">
        <v>28</v>
      </c>
      <c r="I32" s="60" t="s">
        <v>29</v>
      </c>
      <c r="J32" s="60" t="s">
        <v>28</v>
      </c>
      <c r="K32" s="60" t="s">
        <v>29</v>
      </c>
      <c r="L32" s="61" t="s">
        <v>28</v>
      </c>
      <c r="M32" s="61" t="s">
        <v>29</v>
      </c>
      <c r="N32" s="61" t="s">
        <v>28</v>
      </c>
      <c r="O32" s="61" t="s">
        <v>29</v>
      </c>
      <c r="P32" s="61" t="s">
        <v>94</v>
      </c>
      <c r="Q32" s="61"/>
      <c r="R32" s="61"/>
      <c r="S32" s="61"/>
      <c r="T32" s="61"/>
      <c r="U32" s="60"/>
      <c r="V32" s="61" t="s">
        <v>28</v>
      </c>
      <c r="W32" s="61" t="s">
        <v>29</v>
      </c>
      <c r="X32" s="61"/>
      <c r="Y32" s="61"/>
      <c r="Z32" s="60" t="s">
        <v>28</v>
      </c>
      <c r="AA32" s="60" t="s">
        <v>29</v>
      </c>
      <c r="AB32" s="60" t="s">
        <v>28</v>
      </c>
      <c r="AC32" s="60" t="s">
        <v>29</v>
      </c>
      <c r="AD32" s="60" t="s">
        <v>28</v>
      </c>
      <c r="AE32" s="60"/>
      <c r="AF32" s="60"/>
      <c r="AG32" s="60"/>
      <c r="AH32" s="60"/>
      <c r="AI32" s="60"/>
      <c r="AJ32" s="60" t="s">
        <v>28</v>
      </c>
      <c r="AK32" s="60" t="s">
        <v>29</v>
      </c>
      <c r="AL32" s="60" t="s">
        <v>28</v>
      </c>
      <c r="AM32" s="60" t="s">
        <v>29</v>
      </c>
      <c r="AN32" s="60" t="s">
        <v>28</v>
      </c>
      <c r="AO32" s="60" t="s">
        <v>29</v>
      </c>
      <c r="AP32" s="60" t="s">
        <v>28</v>
      </c>
      <c r="AQ32" s="60" t="s">
        <v>29</v>
      </c>
      <c r="AR32" s="60" t="s">
        <v>28</v>
      </c>
      <c r="AS32" s="60"/>
      <c r="AT32" s="60"/>
      <c r="AU32" s="60"/>
      <c r="AV32" s="60"/>
      <c r="AW32" s="60"/>
      <c r="AX32" s="60" t="s">
        <v>28</v>
      </c>
      <c r="AY32" s="60" t="s">
        <v>29</v>
      </c>
      <c r="AZ32" s="60" t="s">
        <v>28</v>
      </c>
      <c r="BA32" s="60" t="s">
        <v>29</v>
      </c>
      <c r="BB32" s="60" t="s">
        <v>28</v>
      </c>
      <c r="BC32" s="60" t="s">
        <v>29</v>
      </c>
      <c r="BD32" s="60" t="s">
        <v>28</v>
      </c>
      <c r="BE32" s="60" t="s">
        <v>29</v>
      </c>
      <c r="BF32" s="60" t="s">
        <v>28</v>
      </c>
      <c r="BG32" s="60"/>
      <c r="BH32" s="60"/>
      <c r="BI32" s="60"/>
      <c r="BJ32" s="60"/>
      <c r="BK32" s="60"/>
      <c r="BL32" s="56" cm="1">
        <f t="array" ref="BL32">SUMPRODUCT(--(RIGHT(D32:BK32,1)="."))</f>
        <v>18</v>
      </c>
      <c r="BM32" s="57"/>
      <c r="BN32" s="62"/>
      <c r="BO32" s="62"/>
      <c r="BP32" s="62"/>
      <c r="BQ32" s="82">
        <f t="shared" si="130"/>
        <v>0</v>
      </c>
      <c r="BR32" s="82">
        <f t="shared" si="130"/>
        <v>0</v>
      </c>
      <c r="BS32" s="82">
        <f t="shared" si="130"/>
        <v>0</v>
      </c>
      <c r="BT32" s="82">
        <f t="shared" si="130"/>
        <v>0</v>
      </c>
      <c r="BU32" s="82">
        <f t="shared" si="130"/>
        <v>0</v>
      </c>
      <c r="BV32" s="82">
        <f t="shared" si="130"/>
        <v>0</v>
      </c>
      <c r="BW32" s="82">
        <f t="shared" si="130"/>
        <v>0</v>
      </c>
      <c r="BX32" s="82">
        <f t="shared" si="130"/>
        <v>0</v>
      </c>
      <c r="BY32" s="82">
        <f t="shared" si="130"/>
        <v>0</v>
      </c>
      <c r="BZ32" s="82">
        <f t="shared" si="130"/>
        <v>0</v>
      </c>
      <c r="CA32" s="82">
        <f t="shared" si="130"/>
        <v>0</v>
      </c>
      <c r="CB32" s="92">
        <f t="shared" si="70"/>
        <v>36</v>
      </c>
      <c r="CC32" s="47">
        <f t="shared" ca="1" si="71"/>
        <v>1.0588235294117647</v>
      </c>
      <c r="DA32" s="169">
        <f t="shared" si="72"/>
        <v>6.3333333333333339</v>
      </c>
      <c r="DB32" s="176">
        <f>IFERROR(IF(COUNTIF(absences,D32)&gt;0,"",IF(D32="PERM",Parametres!$N$25,GA32-FZ32)),)</f>
        <v>0.125</v>
      </c>
      <c r="DC32" s="176" t="str">
        <f t="shared" si="73"/>
        <v/>
      </c>
      <c r="DD32" s="176" t="str">
        <f t="shared" si="74"/>
        <v/>
      </c>
      <c r="DE32" s="176" t="str">
        <f t="shared" si="75"/>
        <v/>
      </c>
      <c r="DF32" s="176">
        <f t="shared" si="76"/>
        <v>0.15972222222222227</v>
      </c>
      <c r="DG32" s="176">
        <f>IFERROR(IF(COUNTIF(absences,I32)&gt;0,"",IF(COUNTIF($D32:$BK32,"PERM")&gt;0,COUNTIF($D32:$BK32,"PERM")*Parametres!$N$25,GF32-GE32)),)</f>
        <v>0.25</v>
      </c>
      <c r="DH32" s="176">
        <f t="shared" si="77"/>
        <v>0.15972222222222227</v>
      </c>
      <c r="DI32" s="176">
        <f t="shared" si="78"/>
        <v>0.14583333333333337</v>
      </c>
      <c r="DJ32" s="176">
        <f t="shared" si="79"/>
        <v>0.15972222222222227</v>
      </c>
      <c r="DK32" s="176">
        <f t="shared" si="80"/>
        <v>0.14583333333333337</v>
      </c>
      <c r="DL32" s="176">
        <f t="shared" si="81"/>
        <v>0.15972222222222227</v>
      </c>
      <c r="DM32" s="176">
        <f t="shared" si="82"/>
        <v>0.13888888888888884</v>
      </c>
      <c r="DN32" s="176">
        <f t="shared" si="83"/>
        <v>0.15972222222222227</v>
      </c>
      <c r="DO32" s="176">
        <f t="shared" si="84"/>
        <v>0</v>
      </c>
      <c r="DP32" s="176" t="str">
        <f t="shared" si="85"/>
        <v/>
      </c>
      <c r="DQ32" s="176" t="str">
        <f t="shared" si="86"/>
        <v/>
      </c>
      <c r="DR32" s="176" t="str">
        <f t="shared" si="87"/>
        <v/>
      </c>
      <c r="DS32" s="176" t="str">
        <f t="shared" si="88"/>
        <v/>
      </c>
      <c r="DT32" s="176">
        <f t="shared" si="89"/>
        <v>0.15972222222222227</v>
      </c>
      <c r="DU32" s="176">
        <f t="shared" si="90"/>
        <v>0.14583333333333337</v>
      </c>
      <c r="DV32" s="176" t="str">
        <f t="shared" si="91"/>
        <v/>
      </c>
      <c r="DW32" s="176" t="str">
        <f t="shared" si="92"/>
        <v/>
      </c>
      <c r="DX32" s="176">
        <f t="shared" si="93"/>
        <v>0.15972222222222227</v>
      </c>
      <c r="DY32" s="176">
        <f t="shared" si="94"/>
        <v>0.14583333333333337</v>
      </c>
      <c r="DZ32" s="176">
        <f t="shared" si="95"/>
        <v>0.15972222222222227</v>
      </c>
      <c r="EA32" s="176">
        <f t="shared" si="96"/>
        <v>0.13888888888888884</v>
      </c>
      <c r="EB32" s="176">
        <f t="shared" si="97"/>
        <v>0.15972222222222227</v>
      </c>
      <c r="EC32" s="176">
        <f t="shared" si="98"/>
        <v>0</v>
      </c>
      <c r="ED32" s="176" t="str">
        <f t="shared" si="99"/>
        <v/>
      </c>
      <c r="EE32" s="176" t="str">
        <f t="shared" si="100"/>
        <v/>
      </c>
      <c r="EF32" s="176" t="str">
        <f t="shared" si="101"/>
        <v/>
      </c>
      <c r="EG32" s="176" t="str">
        <f t="shared" si="102"/>
        <v/>
      </c>
      <c r="EH32" s="176">
        <f t="shared" si="103"/>
        <v>0.15972222222222227</v>
      </c>
      <c r="EI32" s="176">
        <f t="shared" si="104"/>
        <v>0.14583333333333337</v>
      </c>
      <c r="EJ32" s="176">
        <f t="shared" si="105"/>
        <v>0.15972222222222227</v>
      </c>
      <c r="EK32" s="176">
        <f t="shared" si="106"/>
        <v>0.14583333333333337</v>
      </c>
      <c r="EL32" s="176">
        <f t="shared" si="107"/>
        <v>0.15972222222222227</v>
      </c>
      <c r="EM32" s="176">
        <f t="shared" si="108"/>
        <v>0.14583333333333337</v>
      </c>
      <c r="EN32" s="176">
        <f t="shared" si="109"/>
        <v>0.15972222222222227</v>
      </c>
      <c r="EO32" s="176">
        <f t="shared" si="110"/>
        <v>0.13888888888888884</v>
      </c>
      <c r="EP32" s="176">
        <f t="shared" si="111"/>
        <v>0.15972222222222227</v>
      </c>
      <c r="EQ32" s="176">
        <f t="shared" si="112"/>
        <v>0</v>
      </c>
      <c r="ER32" s="176" t="str">
        <f t="shared" si="113"/>
        <v/>
      </c>
      <c r="ES32" s="176" t="str">
        <f t="shared" si="114"/>
        <v/>
      </c>
      <c r="ET32" s="176" t="str">
        <f t="shared" si="115"/>
        <v/>
      </c>
      <c r="EU32" s="176">
        <f>IFERROR(IF(COUNTIF(absences,AW32)&gt;0,"",IF(COUNTIF($D32:$BK32,"PERM")&gt;0,COUNTIF($D32:$BK32,"PERM")*Parametres!$N$25,IW32-IV32)),)</f>
        <v>0.25</v>
      </c>
      <c r="EV32" s="176">
        <f t="shared" si="116"/>
        <v>0.15972222222222227</v>
      </c>
      <c r="EW32" s="176">
        <f t="shared" si="117"/>
        <v>0.14583333333333337</v>
      </c>
      <c r="EX32" s="176">
        <f t="shared" si="118"/>
        <v>0.15972222222222227</v>
      </c>
      <c r="EY32" s="176">
        <f t="shared" si="119"/>
        <v>0.14583333333333337</v>
      </c>
      <c r="EZ32" s="176">
        <f t="shared" si="120"/>
        <v>0.15972222222222227</v>
      </c>
      <c r="FA32" s="176">
        <f t="shared" si="121"/>
        <v>0.14583333333333337</v>
      </c>
      <c r="FB32" s="176">
        <f t="shared" si="122"/>
        <v>0.15972222222222227</v>
      </c>
      <c r="FC32" s="176">
        <f t="shared" si="123"/>
        <v>0.13888888888888884</v>
      </c>
      <c r="FD32" s="176">
        <f t="shared" si="124"/>
        <v>0.15972222222222227</v>
      </c>
      <c r="FE32" s="176">
        <f t="shared" si="125"/>
        <v>0</v>
      </c>
      <c r="FF32" s="176" t="str">
        <f t="shared" si="126"/>
        <v/>
      </c>
      <c r="FG32" s="176" t="str">
        <f t="shared" si="127"/>
        <v/>
      </c>
      <c r="FH32" s="176">
        <f>IFERROR(IF(COUNTIF(absences,BJ32)&gt;0,"",IF(COUNTIF($D32:$BK32,"PERM")&gt;0,COUNTIF($D32:$BK32,"PERM")*Parametres!$N$25,JJ32-JI32)),)</f>
        <v>0.25</v>
      </c>
      <c r="FI32" s="176" t="str">
        <f t="shared" si="128"/>
        <v/>
      </c>
      <c r="FJ32" s="176">
        <f t="shared" si="129"/>
        <v>0.15972222222222227</v>
      </c>
      <c r="FK32" s="176">
        <f>IFERROR(IF(COUNTIF(absences,BM32)&gt;0,"",IF(COUNTIF($D32:$BK32,"PERM")&gt;0,COUNTIF($D32:$BK32,"PERM")*Parametres!$N$25,JM32-JL32)),)</f>
        <v>0.25</v>
      </c>
      <c r="FY32" s="184"/>
      <c r="FZ32" s="167" t="str">
        <f>IF(COUNTIF(Fériés,DATE(YEAR($B$18),MONTH($B$18),FZ$1))&gt;0,"",IF(WEEKDAY(DATE(YEAR($B$18),MONTH($B$18),FZ$1),2)&gt;5,"",INDEX('Semaine type'!$AF$4:$AY$49,MATCH(Novembre!$B32,'Semaine type'!$A$4:$A$49,0),MATCH(FZ$2,'Semaine type'!$AF$2:$AY$2,0))))</f>
        <v/>
      </c>
      <c r="GA32" s="167" t="str">
        <f>IF(COUNTIF(Fériés,DATE(YEAR($B$18),MONTH($B$18),GA$1))&gt;0,"",IF(WEEKDAY(DATE(YEAR($B$18),MONTH($B$18),GA$1),2)&gt;5,"",INDEX('Semaine type'!$AF$4:$AY$49,MATCH(Novembre!$B32,'Semaine type'!$A$4:$A$49,0),MATCH(GA$2,'Semaine type'!$AF$2:$AY$2,0))))</f>
        <v/>
      </c>
      <c r="GB32" s="167" t="str">
        <f>IF(COUNTIF(Fériés,DATE(YEAR($B$18),MONTH($B$18),GB$1))&gt;0,"",IF(WEEKDAY(DATE(YEAR($B$18),MONTH($B$18),GB$1),2)&gt;5,"",INDEX('Semaine type'!$AF$4:$AY$49,MATCH(Novembre!$B32,'Semaine type'!$A$4:$A$49,0),MATCH(GB$2,'Semaine type'!$AF$2:$AY$2,0))))</f>
        <v/>
      </c>
      <c r="GC32" s="167" t="str">
        <f>IF(COUNTIF(Fériés,DATE(YEAR($B$18),MONTH($B$18),GC$1))&gt;0,"",IF(WEEKDAY(DATE(YEAR($B$18),MONTH($B$18),GC$1),2)&gt;5,"",INDEX('Semaine type'!$AF$4:$AY$49,MATCH(Novembre!$B32,'Semaine type'!$A$4:$A$49,0),MATCH(GC$2,'Semaine type'!$AF$2:$AY$2,0))))</f>
        <v/>
      </c>
      <c r="GD32" s="167" t="str">
        <f>IF(COUNTIF(Fériés,DATE(YEAR($B$18),MONTH($B$18),GD$1))&gt;0,"",IF(WEEKDAY(DATE(YEAR($B$18),MONTH($B$18),GD$1),2)&gt;5,"",INDEX('Semaine type'!$AF$4:$AY$49,MATCH(Novembre!$B32,'Semaine type'!$A$4:$A$49,0),MATCH(GD$2,'Semaine type'!$AF$2:$AY$2,0))))</f>
        <v/>
      </c>
      <c r="GE32" s="167" t="str">
        <f>IF(COUNTIF(Fériés,DATE(YEAR($B$18),MONTH($B$18),GE$1))&gt;0,"",IF(WEEKDAY(DATE(YEAR($B$18),MONTH($B$18),GE$1),2)&gt;5,"",INDEX('Semaine type'!$AF$4:$AY$49,MATCH(Novembre!$B32,'Semaine type'!$A$4:$A$49,0),MATCH(GE$2,'Semaine type'!$AF$2:$AY$2,0))))</f>
        <v/>
      </c>
      <c r="GF32" s="167" t="str">
        <f>IF(COUNTIF(Fériés,DATE(YEAR($B$18),MONTH($B$18),GF$1))&gt;0,"",IF(WEEKDAY(DATE(YEAR($B$18),MONTH($B$18),GF$1),2)&gt;5,"",INDEX('Semaine type'!$AF$4:$AY$49,MATCH(Novembre!$B32,'Semaine type'!$A$4:$A$49,0),MATCH(GF$2,'Semaine type'!$AF$2:$AY$2,0))))</f>
        <v/>
      </c>
      <c r="GG32" s="167" t="str">
        <f>IF(COUNTIF(Fériés,DATE(YEAR($B$18),MONTH($B$18),GG$1))&gt;0,"",IF(WEEKDAY(DATE(YEAR($B$18),MONTH($B$18),GG$1),2)&gt;5,"",INDEX('Semaine type'!$AF$4:$AY$49,MATCH(Novembre!$B32,'Semaine type'!$A$4:$A$49,0),MATCH(GG$2,'Semaine type'!$AF$2:$AY$2,0))))</f>
        <v/>
      </c>
      <c r="GH32" s="167">
        <f>IF(COUNTIF(Fériés,DATE(YEAR($B$18),MONTH($B$18),GH$1))&gt;0,"",IF(WEEKDAY(DATE(YEAR($B$18),MONTH($B$18),GH$1),2)&gt;5,"",INDEX('Semaine type'!$AF$4:$AY$49,MATCH(Novembre!$B32,'Semaine type'!$A$4:$A$49,0),MATCH(GH$2,'Semaine type'!$AF$2:$AY$2,0))))</f>
        <v>0.36458333333333331</v>
      </c>
      <c r="GI32" s="167">
        <f>IF(COUNTIF(Fériés,DATE(YEAR($B$18),MONTH($B$18),GI$1))&gt;0,"",IF(WEEKDAY(DATE(YEAR($B$18),MONTH($B$18),GI$1),2)&gt;5,"",INDEX('Semaine type'!$AF$4:$AY$49,MATCH(Novembre!$B32,'Semaine type'!$A$4:$A$49,0),MATCH(GI$2,'Semaine type'!$AF$2:$AY$2,0))))</f>
        <v>0.52430555555555558</v>
      </c>
      <c r="GJ32" s="167">
        <f>IF(COUNTIF(Fériés,DATE(YEAR($B$18),MONTH($B$18),GJ$1))&gt;0,"",IF(WEEKDAY(DATE(YEAR($B$18),MONTH($B$18),GJ$1),2)&gt;5,"",INDEX('Semaine type'!$AF$4:$AY$49,MATCH(Novembre!$B32,'Semaine type'!$A$4:$A$49,0),MATCH(GJ$2,'Semaine type'!$AF$2:$AY$2,0))))</f>
        <v>0.5625</v>
      </c>
      <c r="GK32" s="167">
        <f>IF(COUNTIF(Fériés,DATE(YEAR($B$18),MONTH($B$18),GK$1))&gt;0,"",IF(WEEKDAY(DATE(YEAR($B$18),MONTH($B$18),GK$1),2)&gt;5,"",INDEX('Semaine type'!$AF$4:$AY$49,MATCH(Novembre!$B32,'Semaine type'!$A$4:$A$49,0),MATCH(GK$2,'Semaine type'!$AF$2:$AY$2,0))))</f>
        <v>0.70833333333333337</v>
      </c>
      <c r="GL32" s="167">
        <f>IF(COUNTIF(Fériés,DATE(YEAR($B$18),MONTH($B$18),GL$1))&gt;0,"",IF(WEEKDAY(DATE(YEAR($B$18),MONTH($B$18),GL$1),2)&gt;5,"",INDEX('Semaine type'!$AF$4:$AY$49,MATCH(Novembre!$B32,'Semaine type'!$A$4:$A$49,0),MATCH(GL$2,'Semaine type'!$AF$2:$AY$2,0))))</f>
        <v>0.36458333333333331</v>
      </c>
      <c r="GM32" s="167">
        <f>IF(COUNTIF(Fériés,DATE(YEAR($B$18),MONTH($B$18),GM$1))&gt;0,"",IF(WEEKDAY(DATE(YEAR($B$18),MONTH($B$18),GM$1),2)&gt;5,"",INDEX('Semaine type'!$AF$4:$AY$49,MATCH(Novembre!$B32,'Semaine type'!$A$4:$A$49,0),MATCH(GM$2,'Semaine type'!$AF$2:$AY$2,0))))</f>
        <v>0.52430555555555558</v>
      </c>
      <c r="GN32" s="167">
        <f>IF(COUNTIF(Fériés,DATE(YEAR($B$18),MONTH($B$18),GN$1))&gt;0,"",IF(WEEKDAY(DATE(YEAR($B$18),MONTH($B$18),GN$1),2)&gt;5,"",INDEX('Semaine type'!$AF$4:$AY$49,MATCH(Novembre!$B32,'Semaine type'!$A$4:$A$49,0),MATCH(GN$2,'Semaine type'!$AF$2:$AY$2,0))))</f>
        <v>0.5625</v>
      </c>
      <c r="GO32" s="167">
        <f>IF(COUNTIF(Fériés,DATE(YEAR($B$18),MONTH($B$18),GO$1))&gt;0,"",IF(WEEKDAY(DATE(YEAR($B$18),MONTH($B$18),GO$1),2)&gt;5,"",INDEX('Semaine type'!$AF$4:$AY$49,MATCH(Novembre!$B32,'Semaine type'!$A$4:$A$49,0),MATCH(GO$2,'Semaine type'!$AF$2:$AY$2,0))))</f>
        <v>0.70833333333333337</v>
      </c>
      <c r="GP32" s="167">
        <f>IF(COUNTIF(Fériés,DATE(YEAR($B$18),MONTH($B$18),GP$1))&gt;0,"",IF(WEEKDAY(DATE(YEAR($B$18),MONTH($B$18),GP$1),2)&gt;5,"",INDEX('Semaine type'!$AF$4:$AY$49,MATCH(Novembre!$B32,'Semaine type'!$A$4:$A$49,0),MATCH(GP$2,'Semaine type'!$AF$2:$AY$2,0))))</f>
        <v>0.36458333333333331</v>
      </c>
      <c r="GQ32" s="167">
        <f>IF(COUNTIF(Fériés,DATE(YEAR($B$18),MONTH($B$18),GQ$1))&gt;0,"",IF(WEEKDAY(DATE(YEAR($B$18),MONTH($B$18),GQ$1),2)&gt;5,"",INDEX('Semaine type'!$AF$4:$AY$49,MATCH(Novembre!$B32,'Semaine type'!$A$4:$A$49,0),MATCH(GQ$2,'Semaine type'!$AF$2:$AY$2,0))))</f>
        <v>0.52430555555555558</v>
      </c>
      <c r="GR32" s="167">
        <f>IF(COUNTIF(Fériés,DATE(YEAR($B$18),MONTH($B$18),GR$1))&gt;0,"",IF(WEEKDAY(DATE(YEAR($B$18),MONTH($B$18),GR$1),2)&gt;5,"",INDEX('Semaine type'!$AF$4:$AY$49,MATCH(Novembre!$B32,'Semaine type'!$A$4:$A$49,0),MATCH(GR$2,'Semaine type'!$AF$2:$AY$2,0))))</f>
        <v>0.5625</v>
      </c>
      <c r="GS32" s="167">
        <f>IF(COUNTIF(Fériés,DATE(YEAR($B$18),MONTH($B$18),GS$1))&gt;0,"",IF(WEEKDAY(DATE(YEAR($B$18),MONTH($B$18),GS$1),2)&gt;5,"",INDEX('Semaine type'!$AF$4:$AY$49,MATCH(Novembre!$B32,'Semaine type'!$A$4:$A$49,0),MATCH(GS$2,'Semaine type'!$AF$2:$AY$2,0))))</f>
        <v>0.70833333333333337</v>
      </c>
      <c r="GT32" s="167">
        <f>IF(COUNTIF(Fériés,DATE(YEAR($B$18),MONTH($B$18),GT$1))&gt;0,"",IF(WEEKDAY(DATE(YEAR($B$18),MONTH($B$18),GT$1),2)&gt;5,"",INDEX('Semaine type'!$AF$4:$AY$49,MATCH(Novembre!$B32,'Semaine type'!$A$4:$A$49,0),MATCH(GT$2,'Semaine type'!$AF$2:$AY$2,0))))</f>
        <v>0.36458333333333331</v>
      </c>
      <c r="GU32" s="167">
        <f>IF(COUNTIF(Fériés,DATE(YEAR($B$18),MONTH($B$18),GU$1))&gt;0,"",IF(WEEKDAY(DATE(YEAR($B$18),MONTH($B$18),GU$1),2)&gt;5,"",INDEX('Semaine type'!$AF$4:$AY$49,MATCH(Novembre!$B32,'Semaine type'!$A$4:$A$49,0),MATCH(GU$2,'Semaine type'!$AF$2:$AY$2,0))))</f>
        <v>0.52430555555555558</v>
      </c>
      <c r="GV32" s="167">
        <f>IF(COUNTIF(Fériés,DATE(YEAR($B$18),MONTH($B$18),GV$1))&gt;0,"",IF(WEEKDAY(DATE(YEAR($B$18),MONTH($B$18),GV$1),2)&gt;5,"",INDEX('Semaine type'!$AF$4:$AY$49,MATCH(Novembre!$B32,'Semaine type'!$A$4:$A$49,0),MATCH(GV$2,'Semaine type'!$AF$2:$AY$2,0))))</f>
        <v>0.5625</v>
      </c>
      <c r="GW32" s="167">
        <f>IF(COUNTIF(Fériés,DATE(YEAR($B$18),MONTH($B$18),GW$1))&gt;0,"",IF(WEEKDAY(DATE(YEAR($B$18),MONTH($B$18),GW$1),2)&gt;5,"",INDEX('Semaine type'!$AF$4:$AY$49,MATCH(Novembre!$B32,'Semaine type'!$A$4:$A$49,0),MATCH(GW$2,'Semaine type'!$AF$2:$AY$2,0))))</f>
        <v>0.70138888888888884</v>
      </c>
      <c r="GX32" s="167">
        <f>IF(COUNTIF(Fériés,DATE(YEAR($B$18),MONTH($B$18),GX$1))&gt;0,"",IF(WEEKDAY(DATE(YEAR($B$18),MONTH($B$18),GX$1),2)&gt;5,"",INDEX('Semaine type'!$AF$4:$AY$49,MATCH(Novembre!$B32,'Semaine type'!$A$4:$A$49,0),MATCH(GX$2,'Semaine type'!$AF$2:$AY$2,0))))</f>
        <v>0.36458333333333331</v>
      </c>
      <c r="GY32" s="167">
        <f>IF(COUNTIF(Fériés,DATE(YEAR($B$18),MONTH($B$18),GY$1))&gt;0,"",IF(WEEKDAY(DATE(YEAR($B$18),MONTH($B$18),GY$1),2)&gt;5,"",INDEX('Semaine type'!$AF$4:$AY$49,MATCH(Novembre!$B32,'Semaine type'!$A$4:$A$49,0),MATCH(GY$2,'Semaine type'!$AF$2:$AY$2,0))))</f>
        <v>0.52430555555555558</v>
      </c>
      <c r="GZ32" s="167">
        <f>IF(COUNTIF(Fériés,DATE(YEAR($B$18),MONTH($B$18),GZ$1))&gt;0,"",IF(WEEKDAY(DATE(YEAR($B$18),MONTH($B$18),GZ$1),2)&gt;5,"",INDEX('Semaine type'!$AF$4:$AY$49,MATCH(Novembre!$B32,'Semaine type'!$A$4:$A$49,0),MATCH(GZ$2,'Semaine type'!$AF$2:$AY$2,0))))</f>
        <v>0</v>
      </c>
      <c r="HA32" s="167">
        <f>IF(COUNTIF(Fériés,DATE(YEAR($B$18),MONTH($B$18),HA$1))&gt;0,"",IF(WEEKDAY(DATE(YEAR($B$18),MONTH($B$18),HA$1),2)&gt;5,"",INDEX('Semaine type'!$AF$4:$AY$49,MATCH(Novembre!$B32,'Semaine type'!$A$4:$A$49,0),MATCH(HA$2,'Semaine type'!$AF$2:$AY$2,0))))</f>
        <v>0</v>
      </c>
      <c r="HB32" s="167" t="str">
        <f>IF(COUNTIF(Fériés,DATE(YEAR($B$18),MONTH($B$18),HB$1))&gt;0,"",IF(WEEKDAY(DATE(YEAR($B$18),MONTH($B$18),HB$1),2)&gt;5,"",INDEX('Semaine type'!$AF$4:$AY$49,MATCH(Novembre!$B32,'Semaine type'!$A$4:$A$49,0),MATCH(HB$2,'Semaine type'!$AF$2:$AY$2,0))))</f>
        <v/>
      </c>
      <c r="HC32" s="167" t="str">
        <f>IF(COUNTIF(Fériés,DATE(YEAR($B$18),MONTH($B$18),HC$1))&gt;0,"",IF(WEEKDAY(DATE(YEAR($B$18),MONTH($B$18),HC$1),2)&gt;5,"",INDEX('Semaine type'!$AF$4:$AY$49,MATCH(Novembre!$B32,'Semaine type'!$A$4:$A$49,0),MATCH(HC$2,'Semaine type'!$AF$2:$AY$2,0))))</f>
        <v/>
      </c>
      <c r="HD32" s="167" t="str">
        <f>IF(COUNTIF(Fériés,DATE(YEAR($B$18),MONTH($B$18),HD$1))&gt;0,"",IF(WEEKDAY(DATE(YEAR($B$18),MONTH($B$18),HD$1),2)&gt;5,"",INDEX('Semaine type'!$AF$4:$AY$49,MATCH(Novembre!$B32,'Semaine type'!$A$4:$A$49,0),MATCH(HD$2,'Semaine type'!$AF$2:$AY$2,0))))</f>
        <v/>
      </c>
      <c r="HE32" s="167" t="str">
        <f>IF(COUNTIF(Fériés,DATE(YEAR($B$18),MONTH($B$18),HE$1))&gt;0,"",IF(WEEKDAY(DATE(YEAR($B$18),MONTH($B$18),HE$1),2)&gt;5,"",INDEX('Semaine type'!$AF$4:$AY$49,MATCH(Novembre!$B32,'Semaine type'!$A$4:$A$49,0),MATCH(HE$2,'Semaine type'!$AF$2:$AY$2,0))))</f>
        <v/>
      </c>
      <c r="HF32" s="167" t="str">
        <f>IF(COUNTIF(Fériés,DATE(YEAR($B$18),MONTH($B$18),HF$1))&gt;0,"",IF(WEEKDAY(DATE(YEAR($B$18),MONTH($B$18),HF$1),2)&gt;5,"",INDEX('Semaine type'!$AF$4:$AY$49,MATCH(Novembre!$B32,'Semaine type'!$A$4:$A$49,0),MATCH(HF$2,'Semaine type'!$AF$2:$AY$2,0))))</f>
        <v/>
      </c>
      <c r="HG32" s="167" t="str">
        <f>IF(COUNTIF(Fériés,DATE(YEAR($B$18),MONTH($B$18),HG$1))&gt;0,"",IF(WEEKDAY(DATE(YEAR($B$18),MONTH($B$18),HG$1),2)&gt;5,"",INDEX('Semaine type'!$AF$4:$AY$49,MATCH(Novembre!$B32,'Semaine type'!$A$4:$A$49,0),MATCH(HG$2,'Semaine type'!$AF$2:$AY$2,0))))</f>
        <v/>
      </c>
      <c r="HH32" s="167" t="str">
        <f>IF(COUNTIF(Fériés,DATE(YEAR($B$18),MONTH($B$18),HH$1))&gt;0,"",IF(WEEKDAY(DATE(YEAR($B$18),MONTH($B$18),HH$1),2)&gt;5,"",INDEX('Semaine type'!$AF$4:$AY$49,MATCH(Novembre!$B32,'Semaine type'!$A$4:$A$49,0),MATCH(HH$2,'Semaine type'!$AF$2:$AY$2,0))))</f>
        <v/>
      </c>
      <c r="HI32" s="167" t="str">
        <f>IF(COUNTIF(Fériés,DATE(YEAR($B$18),MONTH($B$18),HI$1))&gt;0,"",IF(WEEKDAY(DATE(YEAR($B$18),MONTH($B$18),HI$1),2)&gt;5,"",INDEX('Semaine type'!$AF$4:$AY$49,MATCH(Novembre!$B32,'Semaine type'!$A$4:$A$49,0),MATCH(HI$2,'Semaine type'!$AF$2:$AY$2,0))))</f>
        <v/>
      </c>
      <c r="HJ32" s="167">
        <f>IF(COUNTIF(Fériés,DATE(YEAR($B$18),MONTH($B$18),HJ$1))&gt;0,"",IF(WEEKDAY(DATE(YEAR($B$18),MONTH($B$18),HJ$1),2)&gt;5,"",INDEX('Semaine type'!$AF$4:$AY$49,MATCH(Novembre!$B32,'Semaine type'!$A$4:$A$49,0),MATCH(HJ$2,'Semaine type'!$AF$2:$AY$2,0))))</f>
        <v>0.36458333333333331</v>
      </c>
      <c r="HK32" s="167">
        <f>IF(COUNTIF(Fériés,DATE(YEAR($B$18),MONTH($B$18),HK$1))&gt;0,"",IF(WEEKDAY(DATE(YEAR($B$18),MONTH($B$18),HK$1),2)&gt;5,"",INDEX('Semaine type'!$AF$4:$AY$49,MATCH(Novembre!$B32,'Semaine type'!$A$4:$A$49,0),MATCH(HK$2,'Semaine type'!$AF$2:$AY$2,0))))</f>
        <v>0.52430555555555558</v>
      </c>
      <c r="HL32" s="167">
        <f>IF(COUNTIF(Fériés,DATE(YEAR($B$18),MONTH($B$18),HL$1))&gt;0,"",IF(WEEKDAY(DATE(YEAR($B$18),MONTH($B$18),HL$1),2)&gt;5,"",INDEX('Semaine type'!$AF$4:$AY$49,MATCH(Novembre!$B32,'Semaine type'!$A$4:$A$49,0),MATCH(HL$2,'Semaine type'!$AF$2:$AY$2,0))))</f>
        <v>0.5625</v>
      </c>
      <c r="HM32" s="167">
        <f>IF(COUNTIF(Fériés,DATE(YEAR($B$18),MONTH($B$18),HM$1))&gt;0,"",IF(WEEKDAY(DATE(YEAR($B$18),MONTH($B$18),HM$1),2)&gt;5,"",INDEX('Semaine type'!$AF$4:$AY$49,MATCH(Novembre!$B32,'Semaine type'!$A$4:$A$49,0),MATCH(HM$2,'Semaine type'!$AF$2:$AY$2,0))))</f>
        <v>0.70833333333333337</v>
      </c>
      <c r="HN32" s="167" t="str">
        <f>IF(COUNTIF(Fériés,DATE(YEAR($B$18),MONTH($B$18),HN$1))&gt;0,"",IF(WEEKDAY(DATE(YEAR($B$18),MONTH($B$18),HN$1),2)&gt;5,"",INDEX('Semaine type'!$AF$4:$AY$49,MATCH(Novembre!$B32,'Semaine type'!$A$4:$A$49,0),MATCH(HN$2,'Semaine type'!$AF$2:$AY$2,0))))</f>
        <v/>
      </c>
      <c r="HO32" s="167" t="str">
        <f>IF(COUNTIF(Fériés,DATE(YEAR($B$18),MONTH($B$18),HO$1))&gt;0,"",IF(WEEKDAY(DATE(YEAR($B$18),MONTH($B$18),HO$1),2)&gt;5,"",INDEX('Semaine type'!$AF$4:$AY$49,MATCH(Novembre!$B32,'Semaine type'!$A$4:$A$49,0),MATCH(HO$2,'Semaine type'!$AF$2:$AY$2,0))))</f>
        <v/>
      </c>
      <c r="HP32" s="167" t="str">
        <f>IF(COUNTIF(Fériés,DATE(YEAR($B$18),MONTH($B$18),HP$1))&gt;0,"",IF(WEEKDAY(DATE(YEAR($B$18),MONTH($B$18),HP$1),2)&gt;5,"",INDEX('Semaine type'!$AF$4:$AY$49,MATCH(Novembre!$B32,'Semaine type'!$A$4:$A$49,0),MATCH(HP$2,'Semaine type'!$AF$2:$AY$2,0))))</f>
        <v/>
      </c>
      <c r="HQ32" s="167" t="str">
        <f>IF(COUNTIF(Fériés,DATE(YEAR($B$18),MONTH($B$18),HQ$1))&gt;0,"",IF(WEEKDAY(DATE(YEAR($B$18),MONTH($B$18),HQ$1),2)&gt;5,"",INDEX('Semaine type'!$AF$4:$AY$49,MATCH(Novembre!$B32,'Semaine type'!$A$4:$A$49,0),MATCH(HQ$2,'Semaine type'!$AF$2:$AY$2,0))))</f>
        <v/>
      </c>
      <c r="HR32" s="167">
        <f>IF(COUNTIF(Fériés,DATE(YEAR($B$18),MONTH($B$18),HR$1))&gt;0,"",IF(WEEKDAY(DATE(YEAR($B$18),MONTH($B$18),HR$1),2)&gt;5,"",INDEX('Semaine type'!$AF$4:$AY$49,MATCH(Novembre!$B32,'Semaine type'!$A$4:$A$49,0),MATCH(HR$2,'Semaine type'!$AF$2:$AY$2,0))))</f>
        <v>0.36458333333333331</v>
      </c>
      <c r="HS32" s="167">
        <f>IF(COUNTIF(Fériés,DATE(YEAR($B$18),MONTH($B$18),HS$1))&gt;0,"",IF(WEEKDAY(DATE(YEAR($B$18),MONTH($B$18),HS$1),2)&gt;5,"",INDEX('Semaine type'!$AF$4:$AY$49,MATCH(Novembre!$B32,'Semaine type'!$A$4:$A$49,0),MATCH(HS$2,'Semaine type'!$AF$2:$AY$2,0))))</f>
        <v>0.52430555555555558</v>
      </c>
      <c r="HT32" s="167">
        <f>IF(COUNTIF(Fériés,DATE(YEAR($B$18),MONTH($B$18),HT$1))&gt;0,"",IF(WEEKDAY(DATE(YEAR($B$18),MONTH($B$18),HT$1),2)&gt;5,"",INDEX('Semaine type'!$AF$4:$AY$49,MATCH(Novembre!$B32,'Semaine type'!$A$4:$A$49,0),MATCH(HT$2,'Semaine type'!$AF$2:$AY$2,0))))</f>
        <v>0.5625</v>
      </c>
      <c r="HU32" s="167">
        <f>IF(COUNTIF(Fériés,DATE(YEAR($B$18),MONTH($B$18),HU$1))&gt;0,"",IF(WEEKDAY(DATE(YEAR($B$18),MONTH($B$18),HU$1),2)&gt;5,"",INDEX('Semaine type'!$AF$4:$AY$49,MATCH(Novembre!$B32,'Semaine type'!$A$4:$A$49,0),MATCH(HU$2,'Semaine type'!$AF$2:$AY$2,0))))</f>
        <v>0.70833333333333337</v>
      </c>
      <c r="HV32" s="167">
        <f>IF(COUNTIF(Fériés,DATE(YEAR($B$18),MONTH($B$18),HV$1))&gt;0,"",IF(WEEKDAY(DATE(YEAR($B$18),MONTH($B$18),HV$1),2)&gt;5,"",INDEX('Semaine type'!$AF$4:$AY$49,MATCH(Novembre!$B32,'Semaine type'!$A$4:$A$49,0),MATCH(HV$2,'Semaine type'!$AF$2:$AY$2,0))))</f>
        <v>0.36458333333333331</v>
      </c>
      <c r="HW32" s="167">
        <f>IF(COUNTIF(Fériés,DATE(YEAR($B$18),MONTH($B$18),HW$1))&gt;0,"",IF(WEEKDAY(DATE(YEAR($B$18),MONTH($B$18),HW$1),2)&gt;5,"",INDEX('Semaine type'!$AF$4:$AY$49,MATCH(Novembre!$B32,'Semaine type'!$A$4:$A$49,0),MATCH(HW$2,'Semaine type'!$AF$2:$AY$2,0))))</f>
        <v>0.52430555555555558</v>
      </c>
      <c r="HX32" s="167">
        <f>IF(COUNTIF(Fériés,DATE(YEAR($B$18),MONTH($B$18),HX$1))&gt;0,"",IF(WEEKDAY(DATE(YEAR($B$18),MONTH($B$18),HX$1),2)&gt;5,"",INDEX('Semaine type'!$AF$4:$AY$49,MATCH(Novembre!$B32,'Semaine type'!$A$4:$A$49,0),MATCH(HX$2,'Semaine type'!$AF$2:$AY$2,0))))</f>
        <v>0.5625</v>
      </c>
      <c r="HY32" s="167">
        <f>IF(COUNTIF(Fériés,DATE(YEAR($B$18),MONTH($B$18),HY$1))&gt;0,"",IF(WEEKDAY(DATE(YEAR($B$18),MONTH($B$18),HY$1),2)&gt;5,"",INDEX('Semaine type'!$AF$4:$AY$49,MATCH(Novembre!$B32,'Semaine type'!$A$4:$A$49,0),MATCH(HY$2,'Semaine type'!$AF$2:$AY$2,0))))</f>
        <v>0.70138888888888884</v>
      </c>
      <c r="HZ32" s="167">
        <f>IF(COUNTIF(Fériés,DATE(YEAR($B$18),MONTH($B$18),HZ$1))&gt;0,"",IF(WEEKDAY(DATE(YEAR($B$18),MONTH($B$18),HZ$1),2)&gt;5,"",INDEX('Semaine type'!$AF$4:$AY$49,MATCH(Novembre!$B32,'Semaine type'!$A$4:$A$49,0),MATCH(HZ$2,'Semaine type'!$AF$2:$AY$2,0))))</f>
        <v>0.36458333333333331</v>
      </c>
      <c r="IA32" s="167">
        <f>IF(COUNTIF(Fériés,DATE(YEAR($B$18),MONTH($B$18),IA$1))&gt;0,"",IF(WEEKDAY(DATE(YEAR($B$18),MONTH($B$18),IA$1),2)&gt;5,"",INDEX('Semaine type'!$AF$4:$AY$49,MATCH(Novembre!$B32,'Semaine type'!$A$4:$A$49,0),MATCH(IA$2,'Semaine type'!$AF$2:$AY$2,0))))</f>
        <v>0.52430555555555558</v>
      </c>
      <c r="IB32" s="167">
        <f>IF(COUNTIF(Fériés,DATE(YEAR($B$18),MONTH($B$18),IB$1))&gt;0,"",IF(WEEKDAY(DATE(YEAR($B$18),MONTH($B$18),IB$1),2)&gt;5,"",INDEX('Semaine type'!$AF$4:$AY$49,MATCH(Novembre!$B32,'Semaine type'!$A$4:$A$49,0),MATCH(IB$2,'Semaine type'!$AF$2:$AY$2,0))))</f>
        <v>0</v>
      </c>
      <c r="IC32" s="167">
        <f>IF(COUNTIF(Fériés,DATE(YEAR($B$18),MONTH($B$18),IC$1))&gt;0,"",IF(WEEKDAY(DATE(YEAR($B$18),MONTH($B$18),IC$1),2)&gt;5,"",INDEX('Semaine type'!$AF$4:$AY$49,MATCH(Novembre!$B32,'Semaine type'!$A$4:$A$49,0),MATCH(IC$2,'Semaine type'!$AF$2:$AY$2,0))))</f>
        <v>0</v>
      </c>
      <c r="ID32" s="167" t="str">
        <f>IF(COUNTIF(Fériés,DATE(YEAR($B$18),MONTH($B$18),ID$1))&gt;0,"",IF(WEEKDAY(DATE(YEAR($B$18),MONTH($B$18),ID$1),2)&gt;5,"",INDEX('Semaine type'!$AF$4:$AY$49,MATCH(Novembre!$B32,'Semaine type'!$A$4:$A$49,0),MATCH(ID$2,'Semaine type'!$AF$2:$AY$2,0))))</f>
        <v/>
      </c>
      <c r="IE32" s="167" t="str">
        <f>IF(COUNTIF(Fériés,DATE(YEAR($B$18),MONTH($B$18),IE$1))&gt;0,"",IF(WEEKDAY(DATE(YEAR($B$18),MONTH($B$18),IE$1),2)&gt;5,"",INDEX('Semaine type'!$AF$4:$AY$49,MATCH(Novembre!$B32,'Semaine type'!$A$4:$A$49,0),MATCH(IE$2,'Semaine type'!$AF$2:$AY$2,0))))</f>
        <v/>
      </c>
      <c r="IF32" s="167" t="str">
        <f>IF(COUNTIF(Fériés,DATE(YEAR($B$18),MONTH($B$18),IF$1))&gt;0,"",IF(WEEKDAY(DATE(YEAR($B$18),MONTH($B$18),IF$1),2)&gt;5,"",INDEX('Semaine type'!$AF$4:$AY$49,MATCH(Novembre!$B32,'Semaine type'!$A$4:$A$49,0),MATCH(IF$2,'Semaine type'!$AF$2:$AY$2,0))))</f>
        <v/>
      </c>
      <c r="IG32" s="167" t="str">
        <f>IF(COUNTIF(Fériés,DATE(YEAR($B$18),MONTH($B$18),IG$1))&gt;0,"",IF(WEEKDAY(DATE(YEAR($B$18),MONTH($B$18),IG$1),2)&gt;5,"",INDEX('Semaine type'!$AF$4:$AY$49,MATCH(Novembre!$B32,'Semaine type'!$A$4:$A$49,0),MATCH(IG$2,'Semaine type'!$AF$2:$AY$2,0))))</f>
        <v/>
      </c>
      <c r="IH32" s="167" t="str">
        <f>IF(COUNTIF(Fériés,DATE(YEAR($B$18),MONTH($B$18),IH$1))&gt;0,"",IF(WEEKDAY(DATE(YEAR($B$18),MONTH($B$18),IH$1),2)&gt;5,"",INDEX('Semaine type'!$AF$4:$AY$49,MATCH(Novembre!$B32,'Semaine type'!$A$4:$A$49,0),MATCH(IH$2,'Semaine type'!$AF$2:$AY$2,0))))</f>
        <v/>
      </c>
      <c r="II32" s="167" t="str">
        <f>IF(COUNTIF(Fériés,DATE(YEAR($B$18),MONTH($B$18),II$1))&gt;0,"",IF(WEEKDAY(DATE(YEAR($B$18),MONTH($B$18),II$1),2)&gt;5,"",INDEX('Semaine type'!$AF$4:$AY$49,MATCH(Novembre!$B32,'Semaine type'!$A$4:$A$49,0),MATCH(II$2,'Semaine type'!$AF$2:$AY$2,0))))</f>
        <v/>
      </c>
      <c r="IJ32" s="167" t="str">
        <f>IF(COUNTIF(Fériés,DATE(YEAR($B$18),MONTH($B$18),IJ$1))&gt;0,"",IF(WEEKDAY(DATE(YEAR($B$18),MONTH($B$18),IJ$1),2)&gt;5,"",INDEX('Semaine type'!$AF$4:$AY$49,MATCH(Novembre!$B32,'Semaine type'!$A$4:$A$49,0),MATCH(IJ$2,'Semaine type'!$AF$2:$AY$2,0))))</f>
        <v/>
      </c>
      <c r="IK32" s="167" t="str">
        <f>IF(COUNTIF(Fériés,DATE(YEAR($B$18),MONTH($B$18),IK$1))&gt;0,"",IF(WEEKDAY(DATE(YEAR($B$18),MONTH($B$18),IK$1),2)&gt;5,"",INDEX('Semaine type'!$AF$4:$AY$49,MATCH(Novembre!$B32,'Semaine type'!$A$4:$A$49,0),MATCH(IK$2,'Semaine type'!$AF$2:$AY$2,0))))</f>
        <v/>
      </c>
      <c r="IL32" s="167">
        <f>IF(COUNTIF(Fériés,DATE(YEAR($B$18),MONTH($B$18),IL$1))&gt;0,"",IF(WEEKDAY(DATE(YEAR($B$18),MONTH($B$18),IL$1),2)&gt;5,"",INDEX('Semaine type'!$AF$4:$AY$49,MATCH(Novembre!$B32,'Semaine type'!$A$4:$A$49,0),MATCH(IL$2,'Semaine type'!$AF$2:$AY$2,0))))</f>
        <v>0.36458333333333331</v>
      </c>
      <c r="IM32" s="167">
        <f>IF(COUNTIF(Fériés,DATE(YEAR($B$18),MONTH($B$18),IM$1))&gt;0,"",IF(WEEKDAY(DATE(YEAR($B$18),MONTH($B$18),IM$1),2)&gt;5,"",INDEX('Semaine type'!$AF$4:$AY$49,MATCH(Novembre!$B32,'Semaine type'!$A$4:$A$49,0),MATCH(IM$2,'Semaine type'!$AF$2:$AY$2,0))))</f>
        <v>0.52430555555555558</v>
      </c>
      <c r="IN32" s="167">
        <f>IF(COUNTIF(Fériés,DATE(YEAR($B$18),MONTH($B$18),IN$1))&gt;0,"",IF(WEEKDAY(DATE(YEAR($B$18),MONTH($B$18),IN$1),2)&gt;5,"",INDEX('Semaine type'!$AF$4:$AY$49,MATCH(Novembre!$B32,'Semaine type'!$A$4:$A$49,0),MATCH(IN$2,'Semaine type'!$AF$2:$AY$2,0))))</f>
        <v>0.5625</v>
      </c>
      <c r="IO32" s="167">
        <f>IF(COUNTIF(Fériés,DATE(YEAR($B$18),MONTH($B$18),IO$1))&gt;0,"",IF(WEEKDAY(DATE(YEAR($B$18),MONTH($B$18),IO$1),2)&gt;5,"",INDEX('Semaine type'!$AF$4:$AY$49,MATCH(Novembre!$B32,'Semaine type'!$A$4:$A$49,0),MATCH(IO$2,'Semaine type'!$AF$2:$AY$2,0))))</f>
        <v>0.70833333333333337</v>
      </c>
      <c r="IP32" s="167">
        <f>IF(COUNTIF(Fériés,DATE(YEAR($B$18),MONTH($B$18),IP$1))&gt;0,"",IF(WEEKDAY(DATE(YEAR($B$18),MONTH($B$18),IP$1),2)&gt;5,"",INDEX('Semaine type'!$AF$4:$AY$49,MATCH(Novembre!$B32,'Semaine type'!$A$4:$A$49,0),MATCH(IP$2,'Semaine type'!$AF$2:$AY$2,0))))</f>
        <v>0.36458333333333331</v>
      </c>
      <c r="IQ32" s="167">
        <f>IF(COUNTIF(Fériés,DATE(YEAR($B$18),MONTH($B$18),IQ$1))&gt;0,"",IF(WEEKDAY(DATE(YEAR($B$18),MONTH($B$18),IQ$1),2)&gt;5,"",INDEX('Semaine type'!$AF$4:$AY$49,MATCH(Novembre!$B32,'Semaine type'!$A$4:$A$49,0),MATCH(IQ$2,'Semaine type'!$AF$2:$AY$2,0))))</f>
        <v>0.52430555555555558</v>
      </c>
      <c r="IR32" s="167">
        <f>IF(COUNTIF(Fériés,DATE(YEAR($B$18),MONTH($B$18),IR$1))&gt;0,"",IF(WEEKDAY(DATE(YEAR($B$18),MONTH($B$18),IR$1),2)&gt;5,"",INDEX('Semaine type'!$AF$4:$AY$49,MATCH(Novembre!$B32,'Semaine type'!$A$4:$A$49,0),MATCH(IR$2,'Semaine type'!$AF$2:$AY$2,0))))</f>
        <v>0.5625</v>
      </c>
      <c r="IS32" s="167">
        <f>IF(COUNTIF(Fériés,DATE(YEAR($B$18),MONTH($B$18),IS$1))&gt;0,"",IF(WEEKDAY(DATE(YEAR($B$18),MONTH($B$18),IS$1),2)&gt;5,"",INDEX('Semaine type'!$AF$4:$AY$49,MATCH(Novembre!$B32,'Semaine type'!$A$4:$A$49,0),MATCH(IS$2,'Semaine type'!$AF$2:$AY$2,0))))</f>
        <v>0.70833333333333337</v>
      </c>
      <c r="IT32" s="167">
        <f>IF(COUNTIF(Fériés,DATE(YEAR($B$18),MONTH($B$18),IT$1))&gt;0,"",IF(WEEKDAY(DATE(YEAR($B$18),MONTH($B$18),IT$1),2)&gt;5,"",INDEX('Semaine type'!$AF$4:$AY$49,MATCH(Novembre!$B32,'Semaine type'!$A$4:$A$49,0),MATCH(IT$2,'Semaine type'!$AF$2:$AY$2,0))))</f>
        <v>0.36458333333333331</v>
      </c>
      <c r="IU32" s="167">
        <f>IF(COUNTIF(Fériés,DATE(YEAR($B$18),MONTH($B$18),IU$1))&gt;0,"",IF(WEEKDAY(DATE(YEAR($B$18),MONTH($B$18),IU$1),2)&gt;5,"",INDEX('Semaine type'!$AF$4:$AY$49,MATCH(Novembre!$B32,'Semaine type'!$A$4:$A$49,0),MATCH(IU$2,'Semaine type'!$AF$2:$AY$2,0))))</f>
        <v>0.52430555555555558</v>
      </c>
      <c r="IV32" s="167">
        <f>IF(COUNTIF(Fériés,DATE(YEAR($B$18),MONTH($B$18),IV$1))&gt;0,"",IF(WEEKDAY(DATE(YEAR($B$18),MONTH($B$18),IV$1),2)&gt;5,"",INDEX('Semaine type'!$AF$4:$AY$49,MATCH(Novembre!$B32,'Semaine type'!$A$4:$A$49,0),MATCH(IV$2,'Semaine type'!$AF$2:$AY$2,0))))</f>
        <v>0.5625</v>
      </c>
      <c r="IW32" s="167">
        <f>IF(COUNTIF(Fériés,DATE(YEAR($B$18),MONTH($B$18),IW$1))&gt;0,"",IF(WEEKDAY(DATE(YEAR($B$18),MONTH($B$18),IW$1),2)&gt;5,"",INDEX('Semaine type'!$AF$4:$AY$49,MATCH(Novembre!$B32,'Semaine type'!$A$4:$A$49,0),MATCH(IW$2,'Semaine type'!$AF$2:$AY$2,0))))</f>
        <v>0.70833333333333337</v>
      </c>
      <c r="IX32" s="167">
        <f>IF(COUNTIF(Fériés,DATE(YEAR($B$18),MONTH($B$18),IX$1))&gt;0,"",IF(WEEKDAY(DATE(YEAR($B$18),MONTH($B$18),IX$1),2)&gt;5,"",INDEX('Semaine type'!$AF$4:$AY$49,MATCH(Novembre!$B32,'Semaine type'!$A$4:$A$49,0),MATCH(IX$2,'Semaine type'!$AF$2:$AY$2,0))))</f>
        <v>0.36458333333333331</v>
      </c>
      <c r="IY32" s="167">
        <f>IF(COUNTIF(Fériés,DATE(YEAR($B$18),MONTH($B$18),IY$1))&gt;0,"",IF(WEEKDAY(DATE(YEAR($B$18),MONTH($B$18),IY$1),2)&gt;5,"",INDEX('Semaine type'!$AF$4:$AY$49,MATCH(Novembre!$B32,'Semaine type'!$A$4:$A$49,0),MATCH(IY$2,'Semaine type'!$AF$2:$AY$2,0))))</f>
        <v>0.52430555555555558</v>
      </c>
      <c r="IZ32" s="167">
        <f>IF(COUNTIF(Fériés,DATE(YEAR($B$18),MONTH($B$18),IZ$1))&gt;0,"",IF(WEEKDAY(DATE(YEAR($B$18),MONTH($B$18),IZ$1),2)&gt;5,"",INDEX('Semaine type'!$AF$4:$AY$49,MATCH(Novembre!$B32,'Semaine type'!$A$4:$A$49,0),MATCH(IZ$2,'Semaine type'!$AF$2:$AY$2,0))))</f>
        <v>0.5625</v>
      </c>
      <c r="JA32" s="167">
        <f>IF(COUNTIF(Fériés,DATE(YEAR($B$18),MONTH($B$18),JA$1))&gt;0,"",IF(WEEKDAY(DATE(YEAR($B$18),MONTH($B$18),JA$1),2)&gt;5,"",INDEX('Semaine type'!$AF$4:$AY$49,MATCH(Novembre!$B32,'Semaine type'!$A$4:$A$49,0),MATCH(JA$2,'Semaine type'!$AF$2:$AY$2,0))))</f>
        <v>0.70138888888888884</v>
      </c>
      <c r="JB32" s="167">
        <f>IF(COUNTIF(Fériés,DATE(YEAR($B$18),MONTH($B$18),JB$1))&gt;0,"",IF(WEEKDAY(DATE(YEAR($B$18),MONTH($B$18),JB$1),2)&gt;5,"",INDEX('Semaine type'!$AF$4:$AY$49,MATCH(Novembre!$B32,'Semaine type'!$A$4:$A$49,0),MATCH(JB$2,'Semaine type'!$AF$2:$AY$2,0))))</f>
        <v>0.36458333333333331</v>
      </c>
      <c r="JC32" s="167">
        <f>IF(COUNTIF(Fériés,DATE(YEAR($B$18),MONTH($B$18),JC$1))&gt;0,"",IF(WEEKDAY(DATE(YEAR($B$18),MONTH($B$18),JC$1),2)&gt;5,"",INDEX('Semaine type'!$AF$4:$AY$49,MATCH(Novembre!$B32,'Semaine type'!$A$4:$A$49,0),MATCH(JC$2,'Semaine type'!$AF$2:$AY$2,0))))</f>
        <v>0.52430555555555558</v>
      </c>
      <c r="JD32" s="167">
        <f>IF(COUNTIF(Fériés,DATE(YEAR($B$18),MONTH($B$18),JD$1))&gt;0,"",IF(WEEKDAY(DATE(YEAR($B$18),MONTH($B$18),JD$1),2)&gt;5,"",INDEX('Semaine type'!$AF$4:$AY$49,MATCH(Novembre!$B32,'Semaine type'!$A$4:$A$49,0),MATCH(JD$2,'Semaine type'!$AF$2:$AY$2,0))))</f>
        <v>0</v>
      </c>
      <c r="JE32" s="167">
        <f>IF(COUNTIF(Fériés,DATE(YEAR($B$18),MONTH($B$18),JE$1))&gt;0,"",IF(WEEKDAY(DATE(YEAR($B$18),MONTH($B$18),JE$1),2)&gt;5,"",INDEX('Semaine type'!$AF$4:$AY$49,MATCH(Novembre!$B32,'Semaine type'!$A$4:$A$49,0),MATCH(JE$2,'Semaine type'!$AF$2:$AY$2,0))))</f>
        <v>0</v>
      </c>
      <c r="JF32" s="167" t="str">
        <f>IF(COUNTIF(Fériés,DATE(YEAR($B$18),MONTH($B$18),JF$1))&gt;0,"",IF(WEEKDAY(DATE(YEAR($B$18),MONTH($B$18),JF$1),2)&gt;5,"",INDEX('Semaine type'!$AF$4:$AY$49,MATCH(Novembre!$B32,'Semaine type'!$A$4:$A$49,0),MATCH(JF$2,'Semaine type'!$AF$2:$AY$2,0))))</f>
        <v/>
      </c>
      <c r="JG32" s="167" t="str">
        <f>IF(COUNTIF(Fériés,DATE(YEAR($B$18),MONTH($B$18),JG$1))&gt;0,"",IF(WEEKDAY(DATE(YEAR($B$18),MONTH($B$18),JG$1),2)&gt;5,"",INDEX('Semaine type'!$AF$4:$AY$49,MATCH(Novembre!$B32,'Semaine type'!$A$4:$A$49,0),MATCH(JG$2,'Semaine type'!$AF$2:$AY$2,0))))</f>
        <v/>
      </c>
      <c r="JH32" s="167" t="str">
        <f>IF(COUNTIF(Fériés,DATE(YEAR($B$18),MONTH($B$18),JH$1))&gt;0,"",IF(WEEKDAY(DATE(YEAR($B$18),MONTH($B$18),JH$1),2)&gt;5,"",INDEX('Semaine type'!$AF$4:$AY$49,MATCH(Novembre!$B32,'Semaine type'!$A$4:$A$49,0),MATCH(JH$2,'Semaine type'!$AF$2:$AY$2,0))))</f>
        <v/>
      </c>
      <c r="JI32" s="167" t="str">
        <f>IF(COUNTIF(Fériés,DATE(YEAR($B$18),MONTH($B$18),JI$1))&gt;0,"",IF(WEEKDAY(DATE(YEAR($B$18),MONTH($B$18),JI$1),2)&gt;5,"",INDEX('Semaine type'!$AF$4:$AY$49,MATCH(Novembre!$B32,'Semaine type'!$A$4:$A$49,0),MATCH(JI$2,'Semaine type'!$AF$2:$AY$2,0))))</f>
        <v/>
      </c>
      <c r="JJ32" s="167" t="str">
        <f>IF(COUNTIF(Fériés,DATE(YEAR($B$18),MONTH($B$18),JJ$1))&gt;0,"",IF(WEEKDAY(DATE(YEAR($B$18),MONTH($B$18),JJ$1),2)&gt;5,"",INDEX('Semaine type'!$AF$4:$AY$49,MATCH(Novembre!$B32,'Semaine type'!$A$4:$A$49,0),MATCH(JJ$2,'Semaine type'!$AF$2:$AY$2,0))))</f>
        <v/>
      </c>
      <c r="JK32" s="167" t="str">
        <f>IF(COUNTIF(Fériés,DATE(YEAR($B$18),MONTH($B$18),JK$1))&gt;0,"",IF(WEEKDAY(DATE(YEAR($B$18),MONTH($B$18),JK$1),2)&gt;5,"",INDEX('Semaine type'!$AF$4:$AY$49,MATCH(Novembre!$B32,'Semaine type'!$A$4:$A$49,0),MATCH(JK$2,'Semaine type'!$AF$2:$AY$2,0))))</f>
        <v/>
      </c>
      <c r="JL32" s="167" t="str">
        <f>IF(COUNTIF(Fériés,DATE(YEAR($B$18),MONTH($B$18),JL$1))&gt;0,"",IF(WEEKDAY(DATE(YEAR($B$18),MONTH($B$18),JL$1),2)&gt;5,"",INDEX('Semaine type'!$AF$4:$AY$49,MATCH(Novembre!$B32,'Semaine type'!$A$4:$A$49,0),MATCH(JL$2,'Semaine type'!$AF$2:$AY$2,0))))</f>
        <v/>
      </c>
      <c r="JM32" s="167" t="str">
        <f>IF(COUNTIF(Fériés,DATE(YEAR($B$18),MONTH($B$18),JM$1))&gt;0,"",IF(WEEKDAY(DATE(YEAR($B$18),MONTH($B$18),JM$1),2)&gt;5,"",INDEX('Semaine type'!$AF$4:$AY$49,MATCH(Novembre!$B32,'Semaine type'!$A$4:$A$49,0),MATCH(JM$2,'Semaine type'!$AF$2:$AY$2,0))))</f>
        <v/>
      </c>
      <c r="JN32" s="167">
        <f>IF(COUNTIF(Fériés,DATE(YEAR($B$18),MONTH($B$18),JN$1))&gt;0,"",IF(WEEKDAY(DATE(YEAR($B$18),MONTH($B$18),JN$1),2)&gt;5,"",INDEX('Semaine type'!$AF$4:$AY$49,MATCH(Novembre!$B32,'Semaine type'!$A$4:$A$49,0),MATCH(JN$2,'Semaine type'!$AF$2:$AY$2,0))))</f>
        <v>0.36458333333333331</v>
      </c>
      <c r="JO32" s="167">
        <f>IF(COUNTIF(Fériés,DATE(YEAR($B$18),MONTH($B$18),JO$1))&gt;0,"",IF(WEEKDAY(DATE(YEAR($B$18),MONTH($B$18),JO$1),2)&gt;5,"",INDEX('Semaine type'!$AF$4:$AY$49,MATCH(Novembre!$B32,'Semaine type'!$A$4:$A$49,0),MATCH(JO$2,'Semaine type'!$AF$2:$AY$2,0))))</f>
        <v>0.52430555555555558</v>
      </c>
      <c r="JP32" s="167">
        <f>IF(COUNTIF(Fériés,DATE(YEAR($B$18),MONTH($B$18),JP$1))&gt;0,"",IF(WEEKDAY(DATE(YEAR($B$18),MONTH($B$18),JP$1),2)&gt;5,"",INDEX('Semaine type'!$AF$4:$AY$49,MATCH(Novembre!$B32,'Semaine type'!$A$4:$A$49,0),MATCH(JP$2,'Semaine type'!$AF$2:$AY$2,0))))</f>
        <v>0.5625</v>
      </c>
      <c r="JQ32" s="167">
        <f>IF(COUNTIF(Fériés,DATE(YEAR($B$18),MONTH($B$18),JQ$1))&gt;0,"",IF(WEEKDAY(DATE(YEAR($B$18),MONTH($B$18),JQ$1),2)&gt;5,"",INDEX('Semaine type'!$AF$4:$AY$49,MATCH(Novembre!$B32,'Semaine type'!$A$4:$A$49,0),MATCH(JQ$2,'Semaine type'!$AF$2:$AY$2,0))))</f>
        <v>0.70833333333333337</v>
      </c>
      <c r="JR32" s="167">
        <f>IF(COUNTIF(Fériés,DATE(YEAR($B$18),MONTH($B$18),JR$1))&gt;0,"",IF(WEEKDAY(DATE(YEAR($B$18),MONTH($B$18),JR$1),2)&gt;5,"",INDEX('Semaine type'!$AF$4:$AY$49,MATCH(Novembre!$B32,'Semaine type'!$A$4:$A$49,0),MATCH(JR$2,'Semaine type'!$AF$2:$AY$2,0))))</f>
        <v>0.36458333333333331</v>
      </c>
      <c r="JS32" s="167">
        <f>IF(COUNTIF(Fériés,DATE(YEAR($B$18),MONTH($B$18),JS$1))&gt;0,"",IF(WEEKDAY(DATE(YEAR($B$18),MONTH($B$18),JS$1),2)&gt;5,"",INDEX('Semaine type'!$AF$4:$AY$49,MATCH(Novembre!$B32,'Semaine type'!$A$4:$A$49,0),MATCH(JS$2,'Semaine type'!$AF$2:$AY$2,0))))</f>
        <v>0.52430555555555558</v>
      </c>
      <c r="JT32" s="167">
        <f>IF(COUNTIF(Fériés,DATE(YEAR($B$18),MONTH($B$18),JT$1))&gt;0,"",IF(WEEKDAY(DATE(YEAR($B$18),MONTH($B$18),JT$1),2)&gt;5,"",INDEX('Semaine type'!$AF$4:$AY$49,MATCH(Novembre!$B32,'Semaine type'!$A$4:$A$49,0),MATCH(JT$2,'Semaine type'!$AF$2:$AY$2,0))))</f>
        <v>0.5625</v>
      </c>
      <c r="JU32" s="167">
        <f>IF(COUNTIF(Fériés,DATE(YEAR($B$18),MONTH($B$18),JU$1))&gt;0,"",IF(WEEKDAY(DATE(YEAR($B$18),MONTH($B$18),JU$1),2)&gt;5,"",INDEX('Semaine type'!$AF$4:$AY$49,MATCH(Novembre!$B32,'Semaine type'!$A$4:$A$49,0),MATCH(JU$2,'Semaine type'!$AF$2:$AY$2,0))))</f>
        <v>0.70833333333333337</v>
      </c>
      <c r="JV32" s="167">
        <f>IF(COUNTIF(Fériés,DATE(YEAR($B$18),MONTH($B$18),JV$1))&gt;0,"",IF(WEEKDAY(DATE(YEAR($B$18),MONTH($B$18),JV$1),2)&gt;5,"",INDEX('Semaine type'!$AF$4:$AY$49,MATCH(Novembre!$B32,'Semaine type'!$A$4:$A$49,0),MATCH(JV$2,'Semaine type'!$AF$2:$AY$2,0))))</f>
        <v>0.36458333333333331</v>
      </c>
      <c r="JW32" s="167">
        <f>IF(COUNTIF(Fériés,DATE(YEAR($B$18),MONTH($B$18),JW$1))&gt;0,"",IF(WEEKDAY(DATE(YEAR($B$18),MONTH($B$18),JW$1),2)&gt;5,"",INDEX('Semaine type'!$AF$4:$AY$49,MATCH(Novembre!$B32,'Semaine type'!$A$4:$A$49,0),MATCH(JW$2,'Semaine type'!$AF$2:$AY$2,0))))</f>
        <v>0.52430555555555558</v>
      </c>
      <c r="JX32" s="167">
        <f>IF(COUNTIF(Fériés,DATE(YEAR($B$18),MONTH($B$18),JX$1))&gt;0,"",IF(WEEKDAY(DATE(YEAR($B$18),MONTH($B$18),JX$1),2)&gt;5,"",INDEX('Semaine type'!$AF$4:$AY$49,MATCH(Novembre!$B32,'Semaine type'!$A$4:$A$49,0),MATCH(JX$2,'Semaine type'!$AF$2:$AY$2,0))))</f>
        <v>0.5625</v>
      </c>
      <c r="JY32" s="167">
        <f>IF(COUNTIF(Fériés,DATE(YEAR($B$18),MONTH($B$18),JY$1))&gt;0,"",IF(WEEKDAY(DATE(YEAR($B$18),MONTH($B$18),JY$1),2)&gt;5,"",INDEX('Semaine type'!$AF$4:$AY$49,MATCH(Novembre!$B32,'Semaine type'!$A$4:$A$49,0),MATCH(JY$2,'Semaine type'!$AF$2:$AY$2,0))))</f>
        <v>0.70833333333333337</v>
      </c>
      <c r="JZ32" s="167">
        <f>IF(COUNTIF(Fériés,DATE(YEAR($B$18),MONTH($B$18),JZ$1))&gt;0,"",IF(WEEKDAY(DATE(YEAR($B$18),MONTH($B$18),JZ$1),2)&gt;5,"",INDEX('Semaine type'!$AF$4:$AY$49,MATCH(Novembre!$B32,'Semaine type'!$A$4:$A$49,0),MATCH(JZ$2,'Semaine type'!$AF$2:$AY$2,0))))</f>
        <v>0.36458333333333331</v>
      </c>
      <c r="KA32" s="167">
        <f>IF(COUNTIF(Fériés,DATE(YEAR($B$18),MONTH($B$18),KA$1))&gt;0,"",IF(WEEKDAY(DATE(YEAR($B$18),MONTH($B$18),KA$1),2)&gt;5,"",INDEX('Semaine type'!$AF$4:$AY$49,MATCH(Novembre!$B32,'Semaine type'!$A$4:$A$49,0),MATCH(KA$2,'Semaine type'!$AF$2:$AY$2,0))))</f>
        <v>0.52430555555555558</v>
      </c>
      <c r="KB32" s="167">
        <f>IF(COUNTIF(Fériés,DATE(YEAR($B$18),MONTH($B$18),KB$1))&gt;0,"",IF(WEEKDAY(DATE(YEAR($B$18),MONTH($B$18),KB$1),2)&gt;5,"",INDEX('Semaine type'!$AF$4:$AY$49,MATCH(Novembre!$B32,'Semaine type'!$A$4:$A$49,0),MATCH(KB$2,'Semaine type'!$AF$2:$AY$2,0))))</f>
        <v>0.5625</v>
      </c>
      <c r="KC32" s="167">
        <f>IF(COUNTIF(Fériés,DATE(YEAR($B$18),MONTH($B$18),KC$1))&gt;0,"",IF(WEEKDAY(DATE(YEAR($B$18),MONTH($B$18),KC$1),2)&gt;5,"",INDEX('Semaine type'!$AF$4:$AY$49,MATCH(Novembre!$B32,'Semaine type'!$A$4:$A$49,0),MATCH(KC$2,'Semaine type'!$AF$2:$AY$2,0))))</f>
        <v>0.70138888888888884</v>
      </c>
      <c r="KD32" s="167">
        <f>IF(COUNTIF(Fériés,DATE(YEAR($B$18),MONTH($B$18),KD$1))&gt;0,"",IF(WEEKDAY(DATE(YEAR($B$18),MONTH($B$18),KD$1),2)&gt;5,"",INDEX('Semaine type'!$AF$4:$AY$49,MATCH(Novembre!$B32,'Semaine type'!$A$4:$A$49,0),MATCH(KD$2,'Semaine type'!$AF$2:$AY$2,0))))</f>
        <v>0.36458333333333331</v>
      </c>
      <c r="KE32" s="167">
        <f>IF(COUNTIF(Fériés,DATE(YEAR($B$18),MONTH($B$18),KE$1))&gt;0,"",IF(WEEKDAY(DATE(YEAR($B$18),MONTH($B$18),KE$1),2)&gt;5,"",INDEX('Semaine type'!$AF$4:$AY$49,MATCH(Novembre!$B32,'Semaine type'!$A$4:$A$49,0),MATCH(KE$2,'Semaine type'!$AF$2:$AY$2,0))))</f>
        <v>0.52430555555555558</v>
      </c>
      <c r="KF32" s="167">
        <f>IF(COUNTIF(Fériés,DATE(YEAR($B$18),MONTH($B$18),KF$1))&gt;0,"",IF(WEEKDAY(DATE(YEAR($B$18),MONTH($B$18),KF$1),2)&gt;5,"",INDEX('Semaine type'!$AF$4:$AY$49,MATCH(Novembre!$B32,'Semaine type'!$A$4:$A$49,0),MATCH(KF$2,'Semaine type'!$AF$2:$AY$2,0))))</f>
        <v>0</v>
      </c>
      <c r="KG32" s="167">
        <f>IF(COUNTIF(Fériés,DATE(YEAR($B$18),MONTH($B$18),KG$1))&gt;0,"",IF(WEEKDAY(DATE(YEAR($B$18),MONTH($B$18),KG$1),2)&gt;5,"",INDEX('Semaine type'!$AF$4:$AY$49,MATCH(Novembre!$B32,'Semaine type'!$A$4:$A$49,0),MATCH(KG$2,'Semaine type'!$AF$2:$AY$2,0))))</f>
        <v>0</v>
      </c>
      <c r="KH32" s="167" t="str">
        <f>IF(COUNTIF(Fériés,DATE(YEAR($B$18),MONTH($B$18),KH$1))&gt;0,"",IF(WEEKDAY(DATE(YEAR($B$18),MONTH($B$18),KH$1),2)&gt;5,"",INDEX('Semaine type'!$AF$4:$AY$49,MATCH(Novembre!$B32,'Semaine type'!$A$4:$A$49,0),MATCH(KH$2,'Semaine type'!$AF$2:$AY$2,0))))</f>
        <v/>
      </c>
      <c r="KI32" s="167" t="str">
        <f>IF(COUNTIF(Fériés,DATE(YEAR($B$18),MONTH($B$18),KI$1))&gt;0,"",IF(WEEKDAY(DATE(YEAR($B$18),MONTH($B$18),KI$1),2)&gt;5,"",INDEX('Semaine type'!$AF$4:$AY$49,MATCH(Novembre!$B32,'Semaine type'!$A$4:$A$49,0),MATCH(KI$2,'Semaine type'!$AF$2:$AY$2,0))))</f>
        <v/>
      </c>
      <c r="KJ32" s="167" t="str">
        <f>IF(COUNTIF(Fériés,DATE(YEAR($B$18),MONTH($B$18),KJ$1))&gt;0,"",IF(WEEKDAY(DATE(YEAR($B$18),MONTH($B$18),KJ$1),2)&gt;5,"",INDEX('Semaine type'!$AF$4:$AY$49,MATCH(Novembre!$B32,'Semaine type'!$A$4:$A$49,0),MATCH(KJ$2,'Semaine type'!$AF$2:$AY$2,0))))</f>
        <v/>
      </c>
      <c r="KK32" s="167" t="str">
        <f>IF(COUNTIF(Fériés,DATE(YEAR($B$18),MONTH($B$18),KK$1))&gt;0,"",IF(WEEKDAY(DATE(YEAR($B$18),MONTH($B$18),KK$1),2)&gt;5,"",INDEX('Semaine type'!$AF$4:$AY$49,MATCH(Novembre!$B32,'Semaine type'!$A$4:$A$49,0),MATCH(KK$2,'Semaine type'!$AF$2:$AY$2,0))))</f>
        <v/>
      </c>
      <c r="KL32" s="167" t="str">
        <f>IF(COUNTIF(Fériés,DATE(YEAR($B$18),MONTH($B$18),KL$1))&gt;0,"",IF(WEEKDAY(DATE(YEAR($B$18),MONTH($B$18),KL$1),2)&gt;5,"",INDEX('Semaine type'!$AF$4:$AY$49,MATCH(Novembre!$B32,'Semaine type'!$A$4:$A$49,0),MATCH(KL$2,'Semaine type'!$AF$2:$AY$2,0))))</f>
        <v/>
      </c>
      <c r="KM32" s="167" t="str">
        <f>IF(COUNTIF(Fériés,DATE(YEAR($B$18),MONTH($B$18),KM$1))&gt;0,"",IF(WEEKDAY(DATE(YEAR($B$18),MONTH($B$18),KM$1),2)&gt;5,"",INDEX('Semaine type'!$AF$4:$AY$49,MATCH(Novembre!$B32,'Semaine type'!$A$4:$A$49,0),MATCH(KM$2,'Semaine type'!$AF$2:$AY$2,0))))</f>
        <v/>
      </c>
      <c r="KN32" s="167" t="str">
        <f>IF(COUNTIF(Fériés,DATE(YEAR($B$18),MONTH($B$18),KN$1))&gt;0,"",IF(WEEKDAY(DATE(YEAR($B$18),MONTH($B$18),KN$1),2)&gt;5,"",INDEX('Semaine type'!$AF$4:$AY$49,MATCH(Novembre!$B32,'Semaine type'!$A$4:$A$49,0),MATCH(KN$2,'Semaine type'!$AF$2:$AY$2,0))))</f>
        <v/>
      </c>
      <c r="KO32" s="167" t="str">
        <f>IF(COUNTIF(Fériés,DATE(YEAR($B$18),MONTH($B$18),KO$1))&gt;0,"",IF(WEEKDAY(DATE(YEAR($B$18),MONTH($B$18),KO$1),2)&gt;5,"",INDEX('Semaine type'!$AF$4:$AY$49,MATCH(Novembre!$B32,'Semaine type'!$A$4:$A$49,0),MATCH(KO$2,'Semaine type'!$AF$2:$AY$2,0))))</f>
        <v/>
      </c>
      <c r="KP32" s="167">
        <f>IF(COUNTIF(Fériés,DATE(YEAR($B$18),MONTH($B$18),KP$1))&gt;0,"",IF(WEEKDAY(DATE(YEAR($B$18),MONTH($B$18),KP$1),2)&gt;5,"",INDEX('Semaine type'!$AF$4:$AY$49,MATCH(Novembre!$B32,'Semaine type'!$A$4:$A$49,0),MATCH(KP$2,'Semaine type'!$AF$2:$AY$2,0))))</f>
        <v>0.36458333333333331</v>
      </c>
      <c r="KQ32" s="167">
        <f>IF(COUNTIF(Fériés,DATE(YEAR($B$18),MONTH($B$18),KQ$1))&gt;0,"",IF(WEEKDAY(DATE(YEAR($B$18),MONTH($B$18),KQ$1),2)&gt;5,"",INDEX('Semaine type'!$AF$4:$AY$49,MATCH(Novembre!$B32,'Semaine type'!$A$4:$A$49,0),MATCH(KQ$2,'Semaine type'!$AF$2:$AY$2,0))))</f>
        <v>0.52430555555555558</v>
      </c>
      <c r="KR32" s="167">
        <f>IF(COUNTIF(Fériés,DATE(YEAR($B$18),MONTH($B$18),KR$1))&gt;0,"",IF(WEEKDAY(DATE(YEAR($B$18),MONTH($B$18),KR$1),2)&gt;5,"",INDEX('Semaine type'!$AF$4:$AY$49,MATCH(Novembre!$B32,'Semaine type'!$A$4:$A$49,0),MATCH(KR$2,'Semaine type'!$AF$2:$AY$2,0))))</f>
        <v>0.5625</v>
      </c>
      <c r="KS32" s="167">
        <f>IF(COUNTIF(Fériés,DATE(YEAR($B$18),MONTH($B$18),KS$1))&gt;0,"",IF(WEEKDAY(DATE(YEAR($B$18),MONTH($B$18),KS$1),2)&gt;5,"",INDEX('Semaine type'!$AF$4:$AY$49,MATCH(Novembre!$B32,'Semaine type'!$A$4:$A$49,0),MATCH(KS$2,'Semaine type'!$AF$2:$AY$2,0))))</f>
        <v>0.70833333333333337</v>
      </c>
    </row>
    <row r="33" spans="1:305" ht="12" customHeight="1" x14ac:dyDescent="0.2">
      <c r="A33" s="183"/>
      <c r="B33" s="52" t="s">
        <v>149</v>
      </c>
      <c r="C33" s="53" t="str">
        <f>'Semaine type'!L18</f>
        <v xml:space="preserve">EV </v>
      </c>
      <c r="D33" s="60"/>
      <c r="E33" s="60"/>
      <c r="F33" s="60"/>
      <c r="G33" s="60"/>
      <c r="H33" s="60" t="s">
        <v>26</v>
      </c>
      <c r="I33" s="60" t="s">
        <v>27</v>
      </c>
      <c r="J33" s="60" t="s">
        <v>26</v>
      </c>
      <c r="K33" s="60" t="s">
        <v>27</v>
      </c>
      <c r="L33" s="60" t="s">
        <v>26</v>
      </c>
      <c r="M33" s="60" t="s">
        <v>27</v>
      </c>
      <c r="N33" s="60" t="s">
        <v>26</v>
      </c>
      <c r="O33" s="60" t="s">
        <v>27</v>
      </c>
      <c r="P33" s="60" t="s">
        <v>26</v>
      </c>
      <c r="Q33" s="61"/>
      <c r="R33" s="60"/>
      <c r="S33" s="60"/>
      <c r="T33" s="60"/>
      <c r="U33" s="60"/>
      <c r="V33" s="61" t="s">
        <v>26</v>
      </c>
      <c r="W33" s="61" t="s">
        <v>27</v>
      </c>
      <c r="X33" s="61"/>
      <c r="Y33" s="61"/>
      <c r="Z33" s="60" t="s">
        <v>26</v>
      </c>
      <c r="AA33" s="60" t="s">
        <v>27</v>
      </c>
      <c r="AB33" s="60" t="s">
        <v>26</v>
      </c>
      <c r="AC33" s="61" t="s">
        <v>27</v>
      </c>
      <c r="AD33" s="60" t="s">
        <v>26</v>
      </c>
      <c r="AE33" s="60"/>
      <c r="AF33" s="60"/>
      <c r="AG33" s="60"/>
      <c r="AH33" s="60"/>
      <c r="AI33" s="60"/>
      <c r="AJ33" s="60" t="s">
        <v>26</v>
      </c>
      <c r="AK33" s="60" t="s">
        <v>27</v>
      </c>
      <c r="AL33" s="60" t="s">
        <v>26</v>
      </c>
      <c r="AM33" s="60" t="s">
        <v>27</v>
      </c>
      <c r="AN33" s="60" t="s">
        <v>26</v>
      </c>
      <c r="AO33" s="60" t="s">
        <v>27</v>
      </c>
      <c r="AP33" s="60" t="s">
        <v>26</v>
      </c>
      <c r="AQ33" s="60" t="s">
        <v>27</v>
      </c>
      <c r="AR33" s="60" t="s">
        <v>26</v>
      </c>
      <c r="AS33" s="60"/>
      <c r="AT33" s="60"/>
      <c r="AU33" s="60"/>
      <c r="AV33" s="60"/>
      <c r="AW33" s="60"/>
      <c r="AX33" s="60" t="s">
        <v>26</v>
      </c>
      <c r="AY33" s="60" t="s">
        <v>27</v>
      </c>
      <c r="AZ33" s="60" t="s">
        <v>26</v>
      </c>
      <c r="BA33" s="60" t="s">
        <v>27</v>
      </c>
      <c r="BB33" s="60" t="s">
        <v>26</v>
      </c>
      <c r="BC33" s="60" t="s">
        <v>27</v>
      </c>
      <c r="BD33" s="60" t="s">
        <v>26</v>
      </c>
      <c r="BE33" s="60" t="s">
        <v>27</v>
      </c>
      <c r="BF33" s="60" t="s">
        <v>26</v>
      </c>
      <c r="BG33" s="60"/>
      <c r="BH33" s="61"/>
      <c r="BI33" s="60"/>
      <c r="BJ33" s="60"/>
      <c r="BK33" s="61"/>
      <c r="BL33" s="56" cm="1">
        <f t="array" ref="BL33">SUMPRODUCT(--(RIGHT(D33:BK33,1)="."))</f>
        <v>19</v>
      </c>
      <c r="BM33" s="57"/>
      <c r="BN33" s="62"/>
      <c r="BO33" s="62"/>
      <c r="BP33" s="62"/>
      <c r="BQ33" s="82">
        <f t="shared" si="130"/>
        <v>0</v>
      </c>
      <c r="BR33" s="82">
        <f t="shared" si="130"/>
        <v>0</v>
      </c>
      <c r="BS33" s="82">
        <f t="shared" si="130"/>
        <v>0</v>
      </c>
      <c r="BT33" s="82">
        <f t="shared" si="130"/>
        <v>0</v>
      </c>
      <c r="BU33" s="82">
        <f t="shared" si="130"/>
        <v>0</v>
      </c>
      <c r="BV33" s="82">
        <f t="shared" si="130"/>
        <v>0</v>
      </c>
      <c r="BW33" s="82">
        <f t="shared" si="130"/>
        <v>0</v>
      </c>
      <c r="BX33" s="82">
        <f t="shared" si="130"/>
        <v>0</v>
      </c>
      <c r="BY33" s="82">
        <f t="shared" si="130"/>
        <v>0</v>
      </c>
      <c r="BZ33" s="82">
        <f t="shared" si="130"/>
        <v>0</v>
      </c>
      <c r="CA33" s="82">
        <f t="shared" si="130"/>
        <v>0</v>
      </c>
      <c r="CB33" s="92">
        <f t="shared" si="70"/>
        <v>34</v>
      </c>
      <c r="CC33" s="47">
        <f t="shared" ca="1" si="71"/>
        <v>1</v>
      </c>
      <c r="DA33" s="169">
        <f t="shared" si="72"/>
        <v>5.3541666666666679</v>
      </c>
      <c r="DB33" s="176">
        <f>IFERROR(IF(COUNTIF(absences,D33)&gt;0,"",IF(D33="PERM",Parametres!$N$25,GA33-FZ33)),)</f>
        <v>0</v>
      </c>
      <c r="DC33" s="176" t="str">
        <f t="shared" si="73"/>
        <v/>
      </c>
      <c r="DD33" s="176" t="str">
        <f t="shared" si="74"/>
        <v/>
      </c>
      <c r="DE33" s="176" t="str">
        <f t="shared" si="75"/>
        <v/>
      </c>
      <c r="DF33" s="176">
        <f t="shared" si="76"/>
        <v>0.15972222222222227</v>
      </c>
      <c r="DG33" s="176">
        <f>IFERROR(IF(COUNTIF(absences,I33)&gt;0,"",IF(COUNTIF($D33:$BK33,"PERM")&gt;0,COUNTIF($D33:$BK33,"PERM")*Parametres!$N$25,GF33-GE33)),)</f>
        <v>0</v>
      </c>
      <c r="DH33" s="176">
        <f t="shared" si="77"/>
        <v>0.15972222222222227</v>
      </c>
      <c r="DI33" s="176">
        <f t="shared" si="78"/>
        <v>0.14583333333333337</v>
      </c>
      <c r="DJ33" s="176">
        <f t="shared" si="79"/>
        <v>0.15972222222222227</v>
      </c>
      <c r="DK33" s="176">
        <f t="shared" si="80"/>
        <v>0.14583333333333337</v>
      </c>
      <c r="DL33" s="176">
        <f t="shared" si="81"/>
        <v>0.15972222222222227</v>
      </c>
      <c r="DM33" s="176">
        <f t="shared" si="82"/>
        <v>0.13888888888888884</v>
      </c>
      <c r="DN33" s="176">
        <f t="shared" si="83"/>
        <v>0.15972222222222227</v>
      </c>
      <c r="DO33" s="176">
        <f t="shared" si="84"/>
        <v>0</v>
      </c>
      <c r="DP33" s="176" t="str">
        <f t="shared" si="85"/>
        <v/>
      </c>
      <c r="DQ33" s="176" t="str">
        <f t="shared" si="86"/>
        <v/>
      </c>
      <c r="DR33" s="176" t="str">
        <f t="shared" si="87"/>
        <v/>
      </c>
      <c r="DS33" s="176" t="str">
        <f t="shared" si="88"/>
        <v/>
      </c>
      <c r="DT33" s="176">
        <f t="shared" si="89"/>
        <v>0.15972222222222227</v>
      </c>
      <c r="DU33" s="176">
        <f t="shared" si="90"/>
        <v>0.14583333333333337</v>
      </c>
      <c r="DV33" s="176" t="str">
        <f t="shared" si="91"/>
        <v/>
      </c>
      <c r="DW33" s="176" t="str">
        <f t="shared" si="92"/>
        <v/>
      </c>
      <c r="DX33" s="176">
        <f t="shared" si="93"/>
        <v>0.15972222222222227</v>
      </c>
      <c r="DY33" s="176">
        <f t="shared" si="94"/>
        <v>0.14583333333333337</v>
      </c>
      <c r="DZ33" s="176">
        <f t="shared" si="95"/>
        <v>0.15972222222222227</v>
      </c>
      <c r="EA33" s="176">
        <f t="shared" si="96"/>
        <v>0.13888888888888884</v>
      </c>
      <c r="EB33" s="176">
        <f t="shared" si="97"/>
        <v>0.15972222222222227</v>
      </c>
      <c r="EC33" s="176">
        <f t="shared" si="98"/>
        <v>0</v>
      </c>
      <c r="ED33" s="176" t="str">
        <f t="shared" si="99"/>
        <v/>
      </c>
      <c r="EE33" s="176" t="str">
        <f t="shared" si="100"/>
        <v/>
      </c>
      <c r="EF33" s="176" t="str">
        <f t="shared" si="101"/>
        <v/>
      </c>
      <c r="EG33" s="176" t="str">
        <f t="shared" si="102"/>
        <v/>
      </c>
      <c r="EH33" s="176">
        <f t="shared" si="103"/>
        <v>0.15972222222222227</v>
      </c>
      <c r="EI33" s="176">
        <f t="shared" si="104"/>
        <v>0.14583333333333337</v>
      </c>
      <c r="EJ33" s="176">
        <f t="shared" si="105"/>
        <v>0.15972222222222227</v>
      </c>
      <c r="EK33" s="176">
        <f t="shared" si="106"/>
        <v>0.14583333333333337</v>
      </c>
      <c r="EL33" s="176">
        <f t="shared" si="107"/>
        <v>0.15972222222222227</v>
      </c>
      <c r="EM33" s="176">
        <f t="shared" si="108"/>
        <v>0.14583333333333337</v>
      </c>
      <c r="EN33" s="176">
        <f t="shared" si="109"/>
        <v>0.15972222222222227</v>
      </c>
      <c r="EO33" s="176">
        <f t="shared" si="110"/>
        <v>0.13888888888888884</v>
      </c>
      <c r="EP33" s="176">
        <f t="shared" si="111"/>
        <v>0.15972222222222227</v>
      </c>
      <c r="EQ33" s="176">
        <f t="shared" si="112"/>
        <v>0</v>
      </c>
      <c r="ER33" s="176" t="str">
        <f t="shared" si="113"/>
        <v/>
      </c>
      <c r="ES33" s="176" t="str">
        <f t="shared" si="114"/>
        <v/>
      </c>
      <c r="ET33" s="176" t="str">
        <f t="shared" si="115"/>
        <v/>
      </c>
      <c r="EU33" s="176">
        <f>IFERROR(IF(COUNTIF(absences,AW33)&gt;0,"",IF(COUNTIF($D33:$BK33,"PERM")&gt;0,COUNTIF($D33:$BK33,"PERM")*Parametres!$N$25,IW33-IV33)),)</f>
        <v>0.14583333333333337</v>
      </c>
      <c r="EV33" s="176">
        <f t="shared" si="116"/>
        <v>0.15972222222222227</v>
      </c>
      <c r="EW33" s="176">
        <f t="shared" si="117"/>
        <v>0.14583333333333337</v>
      </c>
      <c r="EX33" s="176">
        <f t="shared" si="118"/>
        <v>0.15972222222222227</v>
      </c>
      <c r="EY33" s="176">
        <f t="shared" si="119"/>
        <v>0.14583333333333337</v>
      </c>
      <c r="EZ33" s="176">
        <f t="shared" si="120"/>
        <v>0.15972222222222227</v>
      </c>
      <c r="FA33" s="176">
        <f t="shared" si="121"/>
        <v>0.14583333333333337</v>
      </c>
      <c r="FB33" s="176">
        <f t="shared" si="122"/>
        <v>0.15972222222222227</v>
      </c>
      <c r="FC33" s="176">
        <f t="shared" si="123"/>
        <v>0.13888888888888884</v>
      </c>
      <c r="FD33" s="176">
        <f t="shared" si="124"/>
        <v>0.15972222222222227</v>
      </c>
      <c r="FE33" s="176">
        <f t="shared" si="125"/>
        <v>0</v>
      </c>
      <c r="FF33" s="176" t="str">
        <f t="shared" si="126"/>
        <v/>
      </c>
      <c r="FG33" s="176" t="str">
        <f t="shared" si="127"/>
        <v/>
      </c>
      <c r="FH33" s="176">
        <f>IFERROR(IF(COUNTIF(absences,BJ33)&gt;0,"",IF(COUNTIF($D33:$BK33,"PERM")&gt;0,COUNTIF($D33:$BK33,"PERM")*Parametres!$N$25,JJ33-JI33)),)</f>
        <v>0</v>
      </c>
      <c r="FI33" s="176" t="str">
        <f t="shared" si="128"/>
        <v/>
      </c>
      <c r="FJ33" s="176">
        <f t="shared" si="129"/>
        <v>0.15972222222222227</v>
      </c>
      <c r="FK33" s="176">
        <f>IFERROR(IF(COUNTIF(absences,BM33)&gt;0,"",IF(COUNTIF($D33:$BK33,"PERM")&gt;0,COUNTIF($D33:$BK33,"PERM")*Parametres!$N$25,JM33-JL33)),)</f>
        <v>0</v>
      </c>
      <c r="FY33" s="184"/>
      <c r="FZ33" s="167" t="str">
        <f>IF(COUNTIF(Fériés,DATE(YEAR($B$18),MONTH($B$18),FZ$1))&gt;0,"",IF(WEEKDAY(DATE(YEAR($B$18),MONTH($B$18),FZ$1),2)&gt;5,"",INDEX('Semaine type'!$AF$4:$AY$49,MATCH(Novembre!$B33,'Semaine type'!$A$4:$A$49,0),MATCH(FZ$2,'Semaine type'!$AF$2:$AY$2,0))))</f>
        <v/>
      </c>
      <c r="GA33" s="167" t="str">
        <f>IF(COUNTIF(Fériés,DATE(YEAR($B$18),MONTH($B$18),GA$1))&gt;0,"",IF(WEEKDAY(DATE(YEAR($B$18),MONTH($B$18),GA$1),2)&gt;5,"",INDEX('Semaine type'!$AF$4:$AY$49,MATCH(Novembre!$B33,'Semaine type'!$A$4:$A$49,0),MATCH(GA$2,'Semaine type'!$AF$2:$AY$2,0))))</f>
        <v/>
      </c>
      <c r="GB33" s="167" t="str">
        <f>IF(COUNTIF(Fériés,DATE(YEAR($B$18),MONTH($B$18),GB$1))&gt;0,"",IF(WEEKDAY(DATE(YEAR($B$18),MONTH($B$18),GB$1),2)&gt;5,"",INDEX('Semaine type'!$AF$4:$AY$49,MATCH(Novembre!$B33,'Semaine type'!$A$4:$A$49,0),MATCH(GB$2,'Semaine type'!$AF$2:$AY$2,0))))</f>
        <v/>
      </c>
      <c r="GC33" s="167" t="str">
        <f>IF(COUNTIF(Fériés,DATE(YEAR($B$18),MONTH($B$18),GC$1))&gt;0,"",IF(WEEKDAY(DATE(YEAR($B$18),MONTH($B$18),GC$1),2)&gt;5,"",INDEX('Semaine type'!$AF$4:$AY$49,MATCH(Novembre!$B33,'Semaine type'!$A$4:$A$49,0),MATCH(GC$2,'Semaine type'!$AF$2:$AY$2,0))))</f>
        <v/>
      </c>
      <c r="GD33" s="167" t="str">
        <f>IF(COUNTIF(Fériés,DATE(YEAR($B$18),MONTH($B$18),GD$1))&gt;0,"",IF(WEEKDAY(DATE(YEAR($B$18),MONTH($B$18),GD$1),2)&gt;5,"",INDEX('Semaine type'!$AF$4:$AY$49,MATCH(Novembre!$B33,'Semaine type'!$A$4:$A$49,0),MATCH(GD$2,'Semaine type'!$AF$2:$AY$2,0))))</f>
        <v/>
      </c>
      <c r="GE33" s="167" t="str">
        <f>IF(COUNTIF(Fériés,DATE(YEAR($B$18),MONTH($B$18),GE$1))&gt;0,"",IF(WEEKDAY(DATE(YEAR($B$18),MONTH($B$18),GE$1),2)&gt;5,"",INDEX('Semaine type'!$AF$4:$AY$49,MATCH(Novembre!$B33,'Semaine type'!$A$4:$A$49,0),MATCH(GE$2,'Semaine type'!$AF$2:$AY$2,0))))</f>
        <v/>
      </c>
      <c r="GF33" s="167" t="str">
        <f>IF(COUNTIF(Fériés,DATE(YEAR($B$18),MONTH($B$18),GF$1))&gt;0,"",IF(WEEKDAY(DATE(YEAR($B$18),MONTH($B$18),GF$1),2)&gt;5,"",INDEX('Semaine type'!$AF$4:$AY$49,MATCH(Novembre!$B33,'Semaine type'!$A$4:$A$49,0),MATCH(GF$2,'Semaine type'!$AF$2:$AY$2,0))))</f>
        <v/>
      </c>
      <c r="GG33" s="167" t="str">
        <f>IF(COUNTIF(Fériés,DATE(YEAR($B$18),MONTH($B$18),GG$1))&gt;0,"",IF(WEEKDAY(DATE(YEAR($B$18),MONTH($B$18),GG$1),2)&gt;5,"",INDEX('Semaine type'!$AF$4:$AY$49,MATCH(Novembre!$B33,'Semaine type'!$A$4:$A$49,0),MATCH(GG$2,'Semaine type'!$AF$2:$AY$2,0))))</f>
        <v/>
      </c>
      <c r="GH33" s="167">
        <f>IF(COUNTIF(Fériés,DATE(YEAR($B$18),MONTH($B$18),GH$1))&gt;0,"",IF(WEEKDAY(DATE(YEAR($B$18),MONTH($B$18),GH$1),2)&gt;5,"",INDEX('Semaine type'!$AF$4:$AY$49,MATCH(Novembre!$B33,'Semaine type'!$A$4:$A$49,0),MATCH(GH$2,'Semaine type'!$AF$2:$AY$2,0))))</f>
        <v>0.36458333333333331</v>
      </c>
      <c r="GI33" s="167">
        <f>IF(COUNTIF(Fériés,DATE(YEAR($B$18),MONTH($B$18),GI$1))&gt;0,"",IF(WEEKDAY(DATE(YEAR($B$18),MONTH($B$18),GI$1),2)&gt;5,"",INDEX('Semaine type'!$AF$4:$AY$49,MATCH(Novembre!$B33,'Semaine type'!$A$4:$A$49,0),MATCH(GI$2,'Semaine type'!$AF$2:$AY$2,0))))</f>
        <v>0.52430555555555558</v>
      </c>
      <c r="GJ33" s="167">
        <f>IF(COUNTIF(Fériés,DATE(YEAR($B$18),MONTH($B$18),GJ$1))&gt;0,"",IF(WEEKDAY(DATE(YEAR($B$18),MONTH($B$18),GJ$1),2)&gt;5,"",INDEX('Semaine type'!$AF$4:$AY$49,MATCH(Novembre!$B33,'Semaine type'!$A$4:$A$49,0),MATCH(GJ$2,'Semaine type'!$AF$2:$AY$2,0))))</f>
        <v>0.5625</v>
      </c>
      <c r="GK33" s="167">
        <f>IF(COUNTIF(Fériés,DATE(YEAR($B$18),MONTH($B$18),GK$1))&gt;0,"",IF(WEEKDAY(DATE(YEAR($B$18),MONTH($B$18),GK$1),2)&gt;5,"",INDEX('Semaine type'!$AF$4:$AY$49,MATCH(Novembre!$B33,'Semaine type'!$A$4:$A$49,0),MATCH(GK$2,'Semaine type'!$AF$2:$AY$2,0))))</f>
        <v>0.70833333333333337</v>
      </c>
      <c r="GL33" s="167">
        <f>IF(COUNTIF(Fériés,DATE(YEAR($B$18),MONTH($B$18),GL$1))&gt;0,"",IF(WEEKDAY(DATE(YEAR($B$18),MONTH($B$18),GL$1),2)&gt;5,"",INDEX('Semaine type'!$AF$4:$AY$49,MATCH(Novembre!$B33,'Semaine type'!$A$4:$A$49,0),MATCH(GL$2,'Semaine type'!$AF$2:$AY$2,0))))</f>
        <v>0.36458333333333331</v>
      </c>
      <c r="GM33" s="167">
        <f>IF(COUNTIF(Fériés,DATE(YEAR($B$18),MONTH($B$18),GM$1))&gt;0,"",IF(WEEKDAY(DATE(YEAR($B$18),MONTH($B$18),GM$1),2)&gt;5,"",INDEX('Semaine type'!$AF$4:$AY$49,MATCH(Novembre!$B33,'Semaine type'!$A$4:$A$49,0),MATCH(GM$2,'Semaine type'!$AF$2:$AY$2,0))))</f>
        <v>0.52430555555555558</v>
      </c>
      <c r="GN33" s="167">
        <f>IF(COUNTIF(Fériés,DATE(YEAR($B$18),MONTH($B$18),GN$1))&gt;0,"",IF(WEEKDAY(DATE(YEAR($B$18),MONTH($B$18),GN$1),2)&gt;5,"",INDEX('Semaine type'!$AF$4:$AY$49,MATCH(Novembre!$B33,'Semaine type'!$A$4:$A$49,0),MATCH(GN$2,'Semaine type'!$AF$2:$AY$2,0))))</f>
        <v>0.5625</v>
      </c>
      <c r="GO33" s="167">
        <f>IF(COUNTIF(Fériés,DATE(YEAR($B$18),MONTH($B$18),GO$1))&gt;0,"",IF(WEEKDAY(DATE(YEAR($B$18),MONTH($B$18),GO$1),2)&gt;5,"",INDEX('Semaine type'!$AF$4:$AY$49,MATCH(Novembre!$B33,'Semaine type'!$A$4:$A$49,0),MATCH(GO$2,'Semaine type'!$AF$2:$AY$2,0))))</f>
        <v>0.70833333333333337</v>
      </c>
      <c r="GP33" s="167">
        <f>IF(COUNTIF(Fériés,DATE(YEAR($B$18),MONTH($B$18),GP$1))&gt;0,"",IF(WEEKDAY(DATE(YEAR($B$18),MONTH($B$18),GP$1),2)&gt;5,"",INDEX('Semaine type'!$AF$4:$AY$49,MATCH(Novembre!$B33,'Semaine type'!$A$4:$A$49,0),MATCH(GP$2,'Semaine type'!$AF$2:$AY$2,0))))</f>
        <v>0.36458333333333331</v>
      </c>
      <c r="GQ33" s="167">
        <f>IF(COUNTIF(Fériés,DATE(YEAR($B$18),MONTH($B$18),GQ$1))&gt;0,"",IF(WEEKDAY(DATE(YEAR($B$18),MONTH($B$18),GQ$1),2)&gt;5,"",INDEX('Semaine type'!$AF$4:$AY$49,MATCH(Novembre!$B33,'Semaine type'!$A$4:$A$49,0),MATCH(GQ$2,'Semaine type'!$AF$2:$AY$2,0))))</f>
        <v>0.52430555555555558</v>
      </c>
      <c r="GR33" s="167">
        <f>IF(COUNTIF(Fériés,DATE(YEAR($B$18),MONTH($B$18),GR$1))&gt;0,"",IF(WEEKDAY(DATE(YEAR($B$18),MONTH($B$18),GR$1),2)&gt;5,"",INDEX('Semaine type'!$AF$4:$AY$49,MATCH(Novembre!$B33,'Semaine type'!$A$4:$A$49,0),MATCH(GR$2,'Semaine type'!$AF$2:$AY$2,0))))</f>
        <v>0.5625</v>
      </c>
      <c r="GS33" s="167">
        <f>IF(COUNTIF(Fériés,DATE(YEAR($B$18),MONTH($B$18),GS$1))&gt;0,"",IF(WEEKDAY(DATE(YEAR($B$18),MONTH($B$18),GS$1),2)&gt;5,"",INDEX('Semaine type'!$AF$4:$AY$49,MATCH(Novembre!$B33,'Semaine type'!$A$4:$A$49,0),MATCH(GS$2,'Semaine type'!$AF$2:$AY$2,0))))</f>
        <v>0.70833333333333337</v>
      </c>
      <c r="GT33" s="167">
        <f>IF(COUNTIF(Fériés,DATE(YEAR($B$18),MONTH($B$18),GT$1))&gt;0,"",IF(WEEKDAY(DATE(YEAR($B$18),MONTH($B$18),GT$1),2)&gt;5,"",INDEX('Semaine type'!$AF$4:$AY$49,MATCH(Novembre!$B33,'Semaine type'!$A$4:$A$49,0),MATCH(GT$2,'Semaine type'!$AF$2:$AY$2,0))))</f>
        <v>0.36458333333333331</v>
      </c>
      <c r="GU33" s="167">
        <f>IF(COUNTIF(Fériés,DATE(YEAR($B$18),MONTH($B$18),GU$1))&gt;0,"",IF(WEEKDAY(DATE(YEAR($B$18),MONTH($B$18),GU$1),2)&gt;5,"",INDEX('Semaine type'!$AF$4:$AY$49,MATCH(Novembre!$B33,'Semaine type'!$A$4:$A$49,0),MATCH(GU$2,'Semaine type'!$AF$2:$AY$2,0))))</f>
        <v>0.52430555555555558</v>
      </c>
      <c r="GV33" s="167">
        <f>IF(COUNTIF(Fériés,DATE(YEAR($B$18),MONTH($B$18),GV$1))&gt;0,"",IF(WEEKDAY(DATE(YEAR($B$18),MONTH($B$18),GV$1),2)&gt;5,"",INDEX('Semaine type'!$AF$4:$AY$49,MATCH(Novembre!$B33,'Semaine type'!$A$4:$A$49,0),MATCH(GV$2,'Semaine type'!$AF$2:$AY$2,0))))</f>
        <v>0.5625</v>
      </c>
      <c r="GW33" s="167">
        <f>IF(COUNTIF(Fériés,DATE(YEAR($B$18),MONTH($B$18),GW$1))&gt;0,"",IF(WEEKDAY(DATE(YEAR($B$18),MONTH($B$18),GW$1),2)&gt;5,"",INDEX('Semaine type'!$AF$4:$AY$49,MATCH(Novembre!$B33,'Semaine type'!$A$4:$A$49,0),MATCH(GW$2,'Semaine type'!$AF$2:$AY$2,0))))</f>
        <v>0.70138888888888884</v>
      </c>
      <c r="GX33" s="167">
        <f>IF(COUNTIF(Fériés,DATE(YEAR($B$18),MONTH($B$18),GX$1))&gt;0,"",IF(WEEKDAY(DATE(YEAR($B$18),MONTH($B$18),GX$1),2)&gt;5,"",INDEX('Semaine type'!$AF$4:$AY$49,MATCH(Novembre!$B33,'Semaine type'!$A$4:$A$49,0),MATCH(GX$2,'Semaine type'!$AF$2:$AY$2,0))))</f>
        <v>0.36458333333333331</v>
      </c>
      <c r="GY33" s="167">
        <f>IF(COUNTIF(Fériés,DATE(YEAR($B$18),MONTH($B$18),GY$1))&gt;0,"",IF(WEEKDAY(DATE(YEAR($B$18),MONTH($B$18),GY$1),2)&gt;5,"",INDEX('Semaine type'!$AF$4:$AY$49,MATCH(Novembre!$B33,'Semaine type'!$A$4:$A$49,0),MATCH(GY$2,'Semaine type'!$AF$2:$AY$2,0))))</f>
        <v>0.52430555555555558</v>
      </c>
      <c r="GZ33" s="167">
        <f>IF(COUNTIF(Fériés,DATE(YEAR($B$18),MONTH($B$18),GZ$1))&gt;0,"",IF(WEEKDAY(DATE(YEAR($B$18),MONTH($B$18),GZ$1),2)&gt;5,"",INDEX('Semaine type'!$AF$4:$AY$49,MATCH(Novembre!$B33,'Semaine type'!$A$4:$A$49,0),MATCH(GZ$2,'Semaine type'!$AF$2:$AY$2,0))))</f>
        <v>0</v>
      </c>
      <c r="HA33" s="167">
        <f>IF(COUNTIF(Fériés,DATE(YEAR($B$18),MONTH($B$18),HA$1))&gt;0,"",IF(WEEKDAY(DATE(YEAR($B$18),MONTH($B$18),HA$1),2)&gt;5,"",INDEX('Semaine type'!$AF$4:$AY$49,MATCH(Novembre!$B33,'Semaine type'!$A$4:$A$49,0),MATCH(HA$2,'Semaine type'!$AF$2:$AY$2,0))))</f>
        <v>0</v>
      </c>
      <c r="HB33" s="167" t="str">
        <f>IF(COUNTIF(Fériés,DATE(YEAR($B$18),MONTH($B$18),HB$1))&gt;0,"",IF(WEEKDAY(DATE(YEAR($B$18),MONTH($B$18),HB$1),2)&gt;5,"",INDEX('Semaine type'!$AF$4:$AY$49,MATCH(Novembre!$B33,'Semaine type'!$A$4:$A$49,0),MATCH(HB$2,'Semaine type'!$AF$2:$AY$2,0))))</f>
        <v/>
      </c>
      <c r="HC33" s="167" t="str">
        <f>IF(COUNTIF(Fériés,DATE(YEAR($B$18),MONTH($B$18),HC$1))&gt;0,"",IF(WEEKDAY(DATE(YEAR($B$18),MONTH($B$18),HC$1),2)&gt;5,"",INDEX('Semaine type'!$AF$4:$AY$49,MATCH(Novembre!$B33,'Semaine type'!$A$4:$A$49,0),MATCH(HC$2,'Semaine type'!$AF$2:$AY$2,0))))</f>
        <v/>
      </c>
      <c r="HD33" s="167" t="str">
        <f>IF(COUNTIF(Fériés,DATE(YEAR($B$18),MONTH($B$18),HD$1))&gt;0,"",IF(WEEKDAY(DATE(YEAR($B$18),MONTH($B$18),HD$1),2)&gt;5,"",INDEX('Semaine type'!$AF$4:$AY$49,MATCH(Novembre!$B33,'Semaine type'!$A$4:$A$49,0),MATCH(HD$2,'Semaine type'!$AF$2:$AY$2,0))))</f>
        <v/>
      </c>
      <c r="HE33" s="167" t="str">
        <f>IF(COUNTIF(Fériés,DATE(YEAR($B$18),MONTH($B$18),HE$1))&gt;0,"",IF(WEEKDAY(DATE(YEAR($B$18),MONTH($B$18),HE$1),2)&gt;5,"",INDEX('Semaine type'!$AF$4:$AY$49,MATCH(Novembre!$B33,'Semaine type'!$A$4:$A$49,0),MATCH(HE$2,'Semaine type'!$AF$2:$AY$2,0))))</f>
        <v/>
      </c>
      <c r="HF33" s="167" t="str">
        <f>IF(COUNTIF(Fériés,DATE(YEAR($B$18),MONTH($B$18),HF$1))&gt;0,"",IF(WEEKDAY(DATE(YEAR($B$18),MONTH($B$18),HF$1),2)&gt;5,"",INDEX('Semaine type'!$AF$4:$AY$49,MATCH(Novembre!$B33,'Semaine type'!$A$4:$A$49,0),MATCH(HF$2,'Semaine type'!$AF$2:$AY$2,0))))</f>
        <v/>
      </c>
      <c r="HG33" s="167" t="str">
        <f>IF(COUNTIF(Fériés,DATE(YEAR($B$18),MONTH($B$18),HG$1))&gt;0,"",IF(WEEKDAY(DATE(YEAR($B$18),MONTH($B$18),HG$1),2)&gt;5,"",INDEX('Semaine type'!$AF$4:$AY$49,MATCH(Novembre!$B33,'Semaine type'!$A$4:$A$49,0),MATCH(HG$2,'Semaine type'!$AF$2:$AY$2,0))))</f>
        <v/>
      </c>
      <c r="HH33" s="167" t="str">
        <f>IF(COUNTIF(Fériés,DATE(YEAR($B$18),MONTH($B$18),HH$1))&gt;0,"",IF(WEEKDAY(DATE(YEAR($B$18),MONTH($B$18),HH$1),2)&gt;5,"",INDEX('Semaine type'!$AF$4:$AY$49,MATCH(Novembre!$B33,'Semaine type'!$A$4:$A$49,0),MATCH(HH$2,'Semaine type'!$AF$2:$AY$2,0))))</f>
        <v/>
      </c>
      <c r="HI33" s="167" t="str">
        <f>IF(COUNTIF(Fériés,DATE(YEAR($B$18),MONTH($B$18),HI$1))&gt;0,"",IF(WEEKDAY(DATE(YEAR($B$18),MONTH($B$18),HI$1),2)&gt;5,"",INDEX('Semaine type'!$AF$4:$AY$49,MATCH(Novembre!$B33,'Semaine type'!$A$4:$A$49,0),MATCH(HI$2,'Semaine type'!$AF$2:$AY$2,0))))</f>
        <v/>
      </c>
      <c r="HJ33" s="167">
        <f>IF(COUNTIF(Fériés,DATE(YEAR($B$18),MONTH($B$18),HJ$1))&gt;0,"",IF(WEEKDAY(DATE(YEAR($B$18),MONTH($B$18),HJ$1),2)&gt;5,"",INDEX('Semaine type'!$AF$4:$AY$49,MATCH(Novembre!$B33,'Semaine type'!$A$4:$A$49,0),MATCH(HJ$2,'Semaine type'!$AF$2:$AY$2,0))))</f>
        <v>0.36458333333333331</v>
      </c>
      <c r="HK33" s="167">
        <f>IF(COUNTIF(Fériés,DATE(YEAR($B$18),MONTH($B$18),HK$1))&gt;0,"",IF(WEEKDAY(DATE(YEAR($B$18),MONTH($B$18),HK$1),2)&gt;5,"",INDEX('Semaine type'!$AF$4:$AY$49,MATCH(Novembre!$B33,'Semaine type'!$A$4:$A$49,0),MATCH(HK$2,'Semaine type'!$AF$2:$AY$2,0))))</f>
        <v>0.52430555555555558</v>
      </c>
      <c r="HL33" s="167">
        <f>IF(COUNTIF(Fériés,DATE(YEAR($B$18),MONTH($B$18),HL$1))&gt;0,"",IF(WEEKDAY(DATE(YEAR($B$18),MONTH($B$18),HL$1),2)&gt;5,"",INDEX('Semaine type'!$AF$4:$AY$49,MATCH(Novembre!$B33,'Semaine type'!$A$4:$A$49,0),MATCH(HL$2,'Semaine type'!$AF$2:$AY$2,0))))</f>
        <v>0.5625</v>
      </c>
      <c r="HM33" s="167">
        <f>IF(COUNTIF(Fériés,DATE(YEAR($B$18),MONTH($B$18),HM$1))&gt;0,"",IF(WEEKDAY(DATE(YEAR($B$18),MONTH($B$18),HM$1),2)&gt;5,"",INDEX('Semaine type'!$AF$4:$AY$49,MATCH(Novembre!$B33,'Semaine type'!$A$4:$A$49,0),MATCH(HM$2,'Semaine type'!$AF$2:$AY$2,0))))</f>
        <v>0.70833333333333337</v>
      </c>
      <c r="HN33" s="167" t="str">
        <f>IF(COUNTIF(Fériés,DATE(YEAR($B$18),MONTH($B$18),HN$1))&gt;0,"",IF(WEEKDAY(DATE(YEAR($B$18),MONTH($B$18),HN$1),2)&gt;5,"",INDEX('Semaine type'!$AF$4:$AY$49,MATCH(Novembre!$B33,'Semaine type'!$A$4:$A$49,0),MATCH(HN$2,'Semaine type'!$AF$2:$AY$2,0))))</f>
        <v/>
      </c>
      <c r="HO33" s="167" t="str">
        <f>IF(COUNTIF(Fériés,DATE(YEAR($B$18),MONTH($B$18),HO$1))&gt;0,"",IF(WEEKDAY(DATE(YEAR($B$18),MONTH($B$18),HO$1),2)&gt;5,"",INDEX('Semaine type'!$AF$4:$AY$49,MATCH(Novembre!$B33,'Semaine type'!$A$4:$A$49,0),MATCH(HO$2,'Semaine type'!$AF$2:$AY$2,0))))</f>
        <v/>
      </c>
      <c r="HP33" s="167" t="str">
        <f>IF(COUNTIF(Fériés,DATE(YEAR($B$18),MONTH($B$18),HP$1))&gt;0,"",IF(WEEKDAY(DATE(YEAR($B$18),MONTH($B$18),HP$1),2)&gt;5,"",INDEX('Semaine type'!$AF$4:$AY$49,MATCH(Novembre!$B33,'Semaine type'!$A$4:$A$49,0),MATCH(HP$2,'Semaine type'!$AF$2:$AY$2,0))))</f>
        <v/>
      </c>
      <c r="HQ33" s="167" t="str">
        <f>IF(COUNTIF(Fériés,DATE(YEAR($B$18),MONTH($B$18),HQ$1))&gt;0,"",IF(WEEKDAY(DATE(YEAR($B$18),MONTH($B$18),HQ$1),2)&gt;5,"",INDEX('Semaine type'!$AF$4:$AY$49,MATCH(Novembre!$B33,'Semaine type'!$A$4:$A$49,0),MATCH(HQ$2,'Semaine type'!$AF$2:$AY$2,0))))</f>
        <v/>
      </c>
      <c r="HR33" s="167">
        <f>IF(COUNTIF(Fériés,DATE(YEAR($B$18),MONTH($B$18),HR$1))&gt;0,"",IF(WEEKDAY(DATE(YEAR($B$18),MONTH($B$18),HR$1),2)&gt;5,"",INDEX('Semaine type'!$AF$4:$AY$49,MATCH(Novembre!$B33,'Semaine type'!$A$4:$A$49,0),MATCH(HR$2,'Semaine type'!$AF$2:$AY$2,0))))</f>
        <v>0.36458333333333331</v>
      </c>
      <c r="HS33" s="167">
        <f>IF(COUNTIF(Fériés,DATE(YEAR($B$18),MONTH($B$18),HS$1))&gt;0,"",IF(WEEKDAY(DATE(YEAR($B$18),MONTH($B$18),HS$1),2)&gt;5,"",INDEX('Semaine type'!$AF$4:$AY$49,MATCH(Novembre!$B33,'Semaine type'!$A$4:$A$49,0),MATCH(HS$2,'Semaine type'!$AF$2:$AY$2,0))))</f>
        <v>0.52430555555555558</v>
      </c>
      <c r="HT33" s="167">
        <f>IF(COUNTIF(Fériés,DATE(YEAR($B$18),MONTH($B$18),HT$1))&gt;0,"",IF(WEEKDAY(DATE(YEAR($B$18),MONTH($B$18),HT$1),2)&gt;5,"",INDEX('Semaine type'!$AF$4:$AY$49,MATCH(Novembre!$B33,'Semaine type'!$A$4:$A$49,0),MATCH(HT$2,'Semaine type'!$AF$2:$AY$2,0))))</f>
        <v>0.5625</v>
      </c>
      <c r="HU33" s="167">
        <f>IF(COUNTIF(Fériés,DATE(YEAR($B$18),MONTH($B$18),HU$1))&gt;0,"",IF(WEEKDAY(DATE(YEAR($B$18),MONTH($B$18),HU$1),2)&gt;5,"",INDEX('Semaine type'!$AF$4:$AY$49,MATCH(Novembre!$B33,'Semaine type'!$A$4:$A$49,0),MATCH(HU$2,'Semaine type'!$AF$2:$AY$2,0))))</f>
        <v>0.70833333333333337</v>
      </c>
      <c r="HV33" s="167">
        <f>IF(COUNTIF(Fériés,DATE(YEAR($B$18),MONTH($B$18),HV$1))&gt;0,"",IF(WEEKDAY(DATE(YEAR($B$18),MONTH($B$18),HV$1),2)&gt;5,"",INDEX('Semaine type'!$AF$4:$AY$49,MATCH(Novembre!$B33,'Semaine type'!$A$4:$A$49,0),MATCH(HV$2,'Semaine type'!$AF$2:$AY$2,0))))</f>
        <v>0.36458333333333331</v>
      </c>
      <c r="HW33" s="167">
        <f>IF(COUNTIF(Fériés,DATE(YEAR($B$18),MONTH($B$18),HW$1))&gt;0,"",IF(WEEKDAY(DATE(YEAR($B$18),MONTH($B$18),HW$1),2)&gt;5,"",INDEX('Semaine type'!$AF$4:$AY$49,MATCH(Novembre!$B33,'Semaine type'!$A$4:$A$49,0),MATCH(HW$2,'Semaine type'!$AF$2:$AY$2,0))))</f>
        <v>0.52430555555555558</v>
      </c>
      <c r="HX33" s="167">
        <f>IF(COUNTIF(Fériés,DATE(YEAR($B$18),MONTH($B$18),HX$1))&gt;0,"",IF(WEEKDAY(DATE(YEAR($B$18),MONTH($B$18),HX$1),2)&gt;5,"",INDEX('Semaine type'!$AF$4:$AY$49,MATCH(Novembre!$B33,'Semaine type'!$A$4:$A$49,0),MATCH(HX$2,'Semaine type'!$AF$2:$AY$2,0))))</f>
        <v>0.5625</v>
      </c>
      <c r="HY33" s="167">
        <f>IF(COUNTIF(Fériés,DATE(YEAR($B$18),MONTH($B$18),HY$1))&gt;0,"",IF(WEEKDAY(DATE(YEAR($B$18),MONTH($B$18),HY$1),2)&gt;5,"",INDEX('Semaine type'!$AF$4:$AY$49,MATCH(Novembre!$B33,'Semaine type'!$A$4:$A$49,0),MATCH(HY$2,'Semaine type'!$AF$2:$AY$2,0))))</f>
        <v>0.70138888888888884</v>
      </c>
      <c r="HZ33" s="167">
        <f>IF(COUNTIF(Fériés,DATE(YEAR($B$18),MONTH($B$18),HZ$1))&gt;0,"",IF(WEEKDAY(DATE(YEAR($B$18),MONTH($B$18),HZ$1),2)&gt;5,"",INDEX('Semaine type'!$AF$4:$AY$49,MATCH(Novembre!$B33,'Semaine type'!$A$4:$A$49,0),MATCH(HZ$2,'Semaine type'!$AF$2:$AY$2,0))))</f>
        <v>0.36458333333333331</v>
      </c>
      <c r="IA33" s="167">
        <f>IF(COUNTIF(Fériés,DATE(YEAR($B$18),MONTH($B$18),IA$1))&gt;0,"",IF(WEEKDAY(DATE(YEAR($B$18),MONTH($B$18),IA$1),2)&gt;5,"",INDEX('Semaine type'!$AF$4:$AY$49,MATCH(Novembre!$B33,'Semaine type'!$A$4:$A$49,0),MATCH(IA$2,'Semaine type'!$AF$2:$AY$2,0))))</f>
        <v>0.52430555555555558</v>
      </c>
      <c r="IB33" s="167">
        <f>IF(COUNTIF(Fériés,DATE(YEAR($B$18),MONTH($B$18),IB$1))&gt;0,"",IF(WEEKDAY(DATE(YEAR($B$18),MONTH($B$18),IB$1),2)&gt;5,"",INDEX('Semaine type'!$AF$4:$AY$49,MATCH(Novembre!$B33,'Semaine type'!$A$4:$A$49,0),MATCH(IB$2,'Semaine type'!$AF$2:$AY$2,0))))</f>
        <v>0</v>
      </c>
      <c r="IC33" s="167">
        <f>IF(COUNTIF(Fériés,DATE(YEAR($B$18),MONTH($B$18),IC$1))&gt;0,"",IF(WEEKDAY(DATE(YEAR($B$18),MONTH($B$18),IC$1),2)&gt;5,"",INDEX('Semaine type'!$AF$4:$AY$49,MATCH(Novembre!$B33,'Semaine type'!$A$4:$A$49,0),MATCH(IC$2,'Semaine type'!$AF$2:$AY$2,0))))</f>
        <v>0</v>
      </c>
      <c r="ID33" s="167" t="str">
        <f>IF(COUNTIF(Fériés,DATE(YEAR($B$18),MONTH($B$18),ID$1))&gt;0,"",IF(WEEKDAY(DATE(YEAR($B$18),MONTH($B$18),ID$1),2)&gt;5,"",INDEX('Semaine type'!$AF$4:$AY$49,MATCH(Novembre!$B33,'Semaine type'!$A$4:$A$49,0),MATCH(ID$2,'Semaine type'!$AF$2:$AY$2,0))))</f>
        <v/>
      </c>
      <c r="IE33" s="167" t="str">
        <f>IF(COUNTIF(Fériés,DATE(YEAR($B$18),MONTH($B$18),IE$1))&gt;0,"",IF(WEEKDAY(DATE(YEAR($B$18),MONTH($B$18),IE$1),2)&gt;5,"",INDEX('Semaine type'!$AF$4:$AY$49,MATCH(Novembre!$B33,'Semaine type'!$A$4:$A$49,0),MATCH(IE$2,'Semaine type'!$AF$2:$AY$2,0))))</f>
        <v/>
      </c>
      <c r="IF33" s="167" t="str">
        <f>IF(COUNTIF(Fériés,DATE(YEAR($B$18),MONTH($B$18),IF$1))&gt;0,"",IF(WEEKDAY(DATE(YEAR($B$18),MONTH($B$18),IF$1),2)&gt;5,"",INDEX('Semaine type'!$AF$4:$AY$49,MATCH(Novembre!$B33,'Semaine type'!$A$4:$A$49,0),MATCH(IF$2,'Semaine type'!$AF$2:$AY$2,0))))</f>
        <v/>
      </c>
      <c r="IG33" s="167" t="str">
        <f>IF(COUNTIF(Fériés,DATE(YEAR($B$18),MONTH($B$18),IG$1))&gt;0,"",IF(WEEKDAY(DATE(YEAR($B$18),MONTH($B$18),IG$1),2)&gt;5,"",INDEX('Semaine type'!$AF$4:$AY$49,MATCH(Novembre!$B33,'Semaine type'!$A$4:$A$49,0),MATCH(IG$2,'Semaine type'!$AF$2:$AY$2,0))))</f>
        <v/>
      </c>
      <c r="IH33" s="167" t="str">
        <f>IF(COUNTIF(Fériés,DATE(YEAR($B$18),MONTH($B$18),IH$1))&gt;0,"",IF(WEEKDAY(DATE(YEAR($B$18),MONTH($B$18),IH$1),2)&gt;5,"",INDEX('Semaine type'!$AF$4:$AY$49,MATCH(Novembre!$B33,'Semaine type'!$A$4:$A$49,0),MATCH(IH$2,'Semaine type'!$AF$2:$AY$2,0))))</f>
        <v/>
      </c>
      <c r="II33" s="167" t="str">
        <f>IF(COUNTIF(Fériés,DATE(YEAR($B$18),MONTH($B$18),II$1))&gt;0,"",IF(WEEKDAY(DATE(YEAR($B$18),MONTH($B$18),II$1),2)&gt;5,"",INDEX('Semaine type'!$AF$4:$AY$49,MATCH(Novembre!$B33,'Semaine type'!$A$4:$A$49,0),MATCH(II$2,'Semaine type'!$AF$2:$AY$2,0))))</f>
        <v/>
      </c>
      <c r="IJ33" s="167" t="str">
        <f>IF(COUNTIF(Fériés,DATE(YEAR($B$18),MONTH($B$18),IJ$1))&gt;0,"",IF(WEEKDAY(DATE(YEAR($B$18),MONTH($B$18),IJ$1),2)&gt;5,"",INDEX('Semaine type'!$AF$4:$AY$49,MATCH(Novembre!$B33,'Semaine type'!$A$4:$A$49,0),MATCH(IJ$2,'Semaine type'!$AF$2:$AY$2,0))))</f>
        <v/>
      </c>
      <c r="IK33" s="167" t="str">
        <f>IF(COUNTIF(Fériés,DATE(YEAR($B$18),MONTH($B$18),IK$1))&gt;0,"",IF(WEEKDAY(DATE(YEAR($B$18),MONTH($B$18),IK$1),2)&gt;5,"",INDEX('Semaine type'!$AF$4:$AY$49,MATCH(Novembre!$B33,'Semaine type'!$A$4:$A$49,0),MATCH(IK$2,'Semaine type'!$AF$2:$AY$2,0))))</f>
        <v/>
      </c>
      <c r="IL33" s="167">
        <f>IF(COUNTIF(Fériés,DATE(YEAR($B$18),MONTH($B$18),IL$1))&gt;0,"",IF(WEEKDAY(DATE(YEAR($B$18),MONTH($B$18),IL$1),2)&gt;5,"",INDEX('Semaine type'!$AF$4:$AY$49,MATCH(Novembre!$B33,'Semaine type'!$A$4:$A$49,0),MATCH(IL$2,'Semaine type'!$AF$2:$AY$2,0))))</f>
        <v>0.36458333333333331</v>
      </c>
      <c r="IM33" s="167">
        <f>IF(COUNTIF(Fériés,DATE(YEAR($B$18),MONTH($B$18),IM$1))&gt;0,"",IF(WEEKDAY(DATE(YEAR($B$18),MONTH($B$18),IM$1),2)&gt;5,"",INDEX('Semaine type'!$AF$4:$AY$49,MATCH(Novembre!$B33,'Semaine type'!$A$4:$A$49,0),MATCH(IM$2,'Semaine type'!$AF$2:$AY$2,0))))</f>
        <v>0.52430555555555558</v>
      </c>
      <c r="IN33" s="167">
        <f>IF(COUNTIF(Fériés,DATE(YEAR($B$18),MONTH($B$18),IN$1))&gt;0,"",IF(WEEKDAY(DATE(YEAR($B$18),MONTH($B$18),IN$1),2)&gt;5,"",INDEX('Semaine type'!$AF$4:$AY$49,MATCH(Novembre!$B33,'Semaine type'!$A$4:$A$49,0),MATCH(IN$2,'Semaine type'!$AF$2:$AY$2,0))))</f>
        <v>0.5625</v>
      </c>
      <c r="IO33" s="167">
        <f>IF(COUNTIF(Fériés,DATE(YEAR($B$18),MONTH($B$18),IO$1))&gt;0,"",IF(WEEKDAY(DATE(YEAR($B$18),MONTH($B$18),IO$1),2)&gt;5,"",INDEX('Semaine type'!$AF$4:$AY$49,MATCH(Novembre!$B33,'Semaine type'!$A$4:$A$49,0),MATCH(IO$2,'Semaine type'!$AF$2:$AY$2,0))))</f>
        <v>0.70833333333333337</v>
      </c>
      <c r="IP33" s="167">
        <f>IF(COUNTIF(Fériés,DATE(YEAR($B$18),MONTH($B$18),IP$1))&gt;0,"",IF(WEEKDAY(DATE(YEAR($B$18),MONTH($B$18),IP$1),2)&gt;5,"",INDEX('Semaine type'!$AF$4:$AY$49,MATCH(Novembre!$B33,'Semaine type'!$A$4:$A$49,0),MATCH(IP$2,'Semaine type'!$AF$2:$AY$2,0))))</f>
        <v>0.36458333333333331</v>
      </c>
      <c r="IQ33" s="167">
        <f>IF(COUNTIF(Fériés,DATE(YEAR($B$18),MONTH($B$18),IQ$1))&gt;0,"",IF(WEEKDAY(DATE(YEAR($B$18),MONTH($B$18),IQ$1),2)&gt;5,"",INDEX('Semaine type'!$AF$4:$AY$49,MATCH(Novembre!$B33,'Semaine type'!$A$4:$A$49,0),MATCH(IQ$2,'Semaine type'!$AF$2:$AY$2,0))))</f>
        <v>0.52430555555555558</v>
      </c>
      <c r="IR33" s="167">
        <f>IF(COUNTIF(Fériés,DATE(YEAR($B$18),MONTH($B$18),IR$1))&gt;0,"",IF(WEEKDAY(DATE(YEAR($B$18),MONTH($B$18),IR$1),2)&gt;5,"",INDEX('Semaine type'!$AF$4:$AY$49,MATCH(Novembre!$B33,'Semaine type'!$A$4:$A$49,0),MATCH(IR$2,'Semaine type'!$AF$2:$AY$2,0))))</f>
        <v>0.5625</v>
      </c>
      <c r="IS33" s="167">
        <f>IF(COUNTIF(Fériés,DATE(YEAR($B$18),MONTH($B$18),IS$1))&gt;0,"",IF(WEEKDAY(DATE(YEAR($B$18),MONTH($B$18),IS$1),2)&gt;5,"",INDEX('Semaine type'!$AF$4:$AY$49,MATCH(Novembre!$B33,'Semaine type'!$A$4:$A$49,0),MATCH(IS$2,'Semaine type'!$AF$2:$AY$2,0))))</f>
        <v>0.70833333333333337</v>
      </c>
      <c r="IT33" s="167">
        <f>IF(COUNTIF(Fériés,DATE(YEAR($B$18),MONTH($B$18),IT$1))&gt;0,"",IF(WEEKDAY(DATE(YEAR($B$18),MONTH($B$18),IT$1),2)&gt;5,"",INDEX('Semaine type'!$AF$4:$AY$49,MATCH(Novembre!$B33,'Semaine type'!$A$4:$A$49,0),MATCH(IT$2,'Semaine type'!$AF$2:$AY$2,0))))</f>
        <v>0.36458333333333331</v>
      </c>
      <c r="IU33" s="167">
        <f>IF(COUNTIF(Fériés,DATE(YEAR($B$18),MONTH($B$18),IU$1))&gt;0,"",IF(WEEKDAY(DATE(YEAR($B$18),MONTH($B$18),IU$1),2)&gt;5,"",INDEX('Semaine type'!$AF$4:$AY$49,MATCH(Novembre!$B33,'Semaine type'!$A$4:$A$49,0),MATCH(IU$2,'Semaine type'!$AF$2:$AY$2,0))))</f>
        <v>0.52430555555555558</v>
      </c>
      <c r="IV33" s="167">
        <f>IF(COUNTIF(Fériés,DATE(YEAR($B$18),MONTH($B$18),IV$1))&gt;0,"",IF(WEEKDAY(DATE(YEAR($B$18),MONTH($B$18),IV$1),2)&gt;5,"",INDEX('Semaine type'!$AF$4:$AY$49,MATCH(Novembre!$B33,'Semaine type'!$A$4:$A$49,0),MATCH(IV$2,'Semaine type'!$AF$2:$AY$2,0))))</f>
        <v>0.5625</v>
      </c>
      <c r="IW33" s="167">
        <f>IF(COUNTIF(Fériés,DATE(YEAR($B$18),MONTH($B$18),IW$1))&gt;0,"",IF(WEEKDAY(DATE(YEAR($B$18),MONTH($B$18),IW$1),2)&gt;5,"",INDEX('Semaine type'!$AF$4:$AY$49,MATCH(Novembre!$B33,'Semaine type'!$A$4:$A$49,0),MATCH(IW$2,'Semaine type'!$AF$2:$AY$2,0))))</f>
        <v>0.70833333333333337</v>
      </c>
      <c r="IX33" s="167">
        <f>IF(COUNTIF(Fériés,DATE(YEAR($B$18),MONTH($B$18),IX$1))&gt;0,"",IF(WEEKDAY(DATE(YEAR($B$18),MONTH($B$18),IX$1),2)&gt;5,"",INDEX('Semaine type'!$AF$4:$AY$49,MATCH(Novembre!$B33,'Semaine type'!$A$4:$A$49,0),MATCH(IX$2,'Semaine type'!$AF$2:$AY$2,0))))</f>
        <v>0.36458333333333331</v>
      </c>
      <c r="IY33" s="167">
        <f>IF(COUNTIF(Fériés,DATE(YEAR($B$18),MONTH($B$18),IY$1))&gt;0,"",IF(WEEKDAY(DATE(YEAR($B$18),MONTH($B$18),IY$1),2)&gt;5,"",INDEX('Semaine type'!$AF$4:$AY$49,MATCH(Novembre!$B33,'Semaine type'!$A$4:$A$49,0),MATCH(IY$2,'Semaine type'!$AF$2:$AY$2,0))))</f>
        <v>0.52430555555555558</v>
      </c>
      <c r="IZ33" s="167">
        <f>IF(COUNTIF(Fériés,DATE(YEAR($B$18),MONTH($B$18),IZ$1))&gt;0,"",IF(WEEKDAY(DATE(YEAR($B$18),MONTH($B$18),IZ$1),2)&gt;5,"",INDEX('Semaine type'!$AF$4:$AY$49,MATCH(Novembre!$B33,'Semaine type'!$A$4:$A$49,0),MATCH(IZ$2,'Semaine type'!$AF$2:$AY$2,0))))</f>
        <v>0.5625</v>
      </c>
      <c r="JA33" s="167">
        <f>IF(COUNTIF(Fériés,DATE(YEAR($B$18),MONTH($B$18),JA$1))&gt;0,"",IF(WEEKDAY(DATE(YEAR($B$18),MONTH($B$18),JA$1),2)&gt;5,"",INDEX('Semaine type'!$AF$4:$AY$49,MATCH(Novembre!$B33,'Semaine type'!$A$4:$A$49,0),MATCH(JA$2,'Semaine type'!$AF$2:$AY$2,0))))</f>
        <v>0.70138888888888884</v>
      </c>
      <c r="JB33" s="167">
        <f>IF(COUNTIF(Fériés,DATE(YEAR($B$18),MONTH($B$18),JB$1))&gt;0,"",IF(WEEKDAY(DATE(YEAR($B$18),MONTH($B$18),JB$1),2)&gt;5,"",INDEX('Semaine type'!$AF$4:$AY$49,MATCH(Novembre!$B33,'Semaine type'!$A$4:$A$49,0),MATCH(JB$2,'Semaine type'!$AF$2:$AY$2,0))))</f>
        <v>0.36458333333333331</v>
      </c>
      <c r="JC33" s="167">
        <f>IF(COUNTIF(Fériés,DATE(YEAR($B$18),MONTH($B$18),JC$1))&gt;0,"",IF(WEEKDAY(DATE(YEAR($B$18),MONTH($B$18),JC$1),2)&gt;5,"",INDEX('Semaine type'!$AF$4:$AY$49,MATCH(Novembre!$B33,'Semaine type'!$A$4:$A$49,0),MATCH(JC$2,'Semaine type'!$AF$2:$AY$2,0))))</f>
        <v>0.52430555555555558</v>
      </c>
      <c r="JD33" s="167">
        <f>IF(COUNTIF(Fériés,DATE(YEAR($B$18),MONTH($B$18),JD$1))&gt;0,"",IF(WEEKDAY(DATE(YEAR($B$18),MONTH($B$18),JD$1),2)&gt;5,"",INDEX('Semaine type'!$AF$4:$AY$49,MATCH(Novembre!$B33,'Semaine type'!$A$4:$A$49,0),MATCH(JD$2,'Semaine type'!$AF$2:$AY$2,0))))</f>
        <v>0</v>
      </c>
      <c r="JE33" s="167">
        <f>IF(COUNTIF(Fériés,DATE(YEAR($B$18),MONTH($B$18),JE$1))&gt;0,"",IF(WEEKDAY(DATE(YEAR($B$18),MONTH($B$18),JE$1),2)&gt;5,"",INDEX('Semaine type'!$AF$4:$AY$49,MATCH(Novembre!$B33,'Semaine type'!$A$4:$A$49,0),MATCH(JE$2,'Semaine type'!$AF$2:$AY$2,0))))</f>
        <v>0</v>
      </c>
      <c r="JF33" s="167" t="str">
        <f>IF(COUNTIF(Fériés,DATE(YEAR($B$18),MONTH($B$18),JF$1))&gt;0,"",IF(WEEKDAY(DATE(YEAR($B$18),MONTH($B$18),JF$1),2)&gt;5,"",INDEX('Semaine type'!$AF$4:$AY$49,MATCH(Novembre!$B33,'Semaine type'!$A$4:$A$49,0),MATCH(JF$2,'Semaine type'!$AF$2:$AY$2,0))))</f>
        <v/>
      </c>
      <c r="JG33" s="167" t="str">
        <f>IF(COUNTIF(Fériés,DATE(YEAR($B$18),MONTH($B$18),JG$1))&gt;0,"",IF(WEEKDAY(DATE(YEAR($B$18),MONTH($B$18),JG$1),2)&gt;5,"",INDEX('Semaine type'!$AF$4:$AY$49,MATCH(Novembre!$B33,'Semaine type'!$A$4:$A$49,0),MATCH(JG$2,'Semaine type'!$AF$2:$AY$2,0))))</f>
        <v/>
      </c>
      <c r="JH33" s="167" t="str">
        <f>IF(COUNTIF(Fériés,DATE(YEAR($B$18),MONTH($B$18),JH$1))&gt;0,"",IF(WEEKDAY(DATE(YEAR($B$18),MONTH($B$18),JH$1),2)&gt;5,"",INDEX('Semaine type'!$AF$4:$AY$49,MATCH(Novembre!$B33,'Semaine type'!$A$4:$A$49,0),MATCH(JH$2,'Semaine type'!$AF$2:$AY$2,0))))</f>
        <v/>
      </c>
      <c r="JI33" s="167" t="str">
        <f>IF(COUNTIF(Fériés,DATE(YEAR($B$18),MONTH($B$18),JI$1))&gt;0,"",IF(WEEKDAY(DATE(YEAR($B$18),MONTH($B$18),JI$1),2)&gt;5,"",INDEX('Semaine type'!$AF$4:$AY$49,MATCH(Novembre!$B33,'Semaine type'!$A$4:$A$49,0),MATCH(JI$2,'Semaine type'!$AF$2:$AY$2,0))))</f>
        <v/>
      </c>
      <c r="JJ33" s="167" t="str">
        <f>IF(COUNTIF(Fériés,DATE(YEAR($B$18),MONTH($B$18),JJ$1))&gt;0,"",IF(WEEKDAY(DATE(YEAR($B$18),MONTH($B$18),JJ$1),2)&gt;5,"",INDEX('Semaine type'!$AF$4:$AY$49,MATCH(Novembre!$B33,'Semaine type'!$A$4:$A$49,0),MATCH(JJ$2,'Semaine type'!$AF$2:$AY$2,0))))</f>
        <v/>
      </c>
      <c r="JK33" s="167" t="str">
        <f>IF(COUNTIF(Fériés,DATE(YEAR($B$18),MONTH($B$18),JK$1))&gt;0,"",IF(WEEKDAY(DATE(YEAR($B$18),MONTH($B$18),JK$1),2)&gt;5,"",INDEX('Semaine type'!$AF$4:$AY$49,MATCH(Novembre!$B33,'Semaine type'!$A$4:$A$49,0),MATCH(JK$2,'Semaine type'!$AF$2:$AY$2,0))))</f>
        <v/>
      </c>
      <c r="JL33" s="167" t="str">
        <f>IF(COUNTIF(Fériés,DATE(YEAR($B$18),MONTH($B$18),JL$1))&gt;0,"",IF(WEEKDAY(DATE(YEAR($B$18),MONTH($B$18),JL$1),2)&gt;5,"",INDEX('Semaine type'!$AF$4:$AY$49,MATCH(Novembre!$B33,'Semaine type'!$A$4:$A$49,0),MATCH(JL$2,'Semaine type'!$AF$2:$AY$2,0))))</f>
        <v/>
      </c>
      <c r="JM33" s="167" t="str">
        <f>IF(COUNTIF(Fériés,DATE(YEAR($B$18),MONTH($B$18),JM$1))&gt;0,"",IF(WEEKDAY(DATE(YEAR($B$18),MONTH($B$18),JM$1),2)&gt;5,"",INDEX('Semaine type'!$AF$4:$AY$49,MATCH(Novembre!$B33,'Semaine type'!$A$4:$A$49,0),MATCH(JM$2,'Semaine type'!$AF$2:$AY$2,0))))</f>
        <v/>
      </c>
      <c r="JN33" s="167">
        <f>IF(COUNTIF(Fériés,DATE(YEAR($B$18),MONTH($B$18),JN$1))&gt;0,"",IF(WEEKDAY(DATE(YEAR($B$18),MONTH($B$18),JN$1),2)&gt;5,"",INDEX('Semaine type'!$AF$4:$AY$49,MATCH(Novembre!$B33,'Semaine type'!$A$4:$A$49,0),MATCH(JN$2,'Semaine type'!$AF$2:$AY$2,0))))</f>
        <v>0.36458333333333331</v>
      </c>
      <c r="JO33" s="167">
        <f>IF(COUNTIF(Fériés,DATE(YEAR($B$18),MONTH($B$18),JO$1))&gt;0,"",IF(WEEKDAY(DATE(YEAR($B$18),MONTH($B$18),JO$1),2)&gt;5,"",INDEX('Semaine type'!$AF$4:$AY$49,MATCH(Novembre!$B33,'Semaine type'!$A$4:$A$49,0),MATCH(JO$2,'Semaine type'!$AF$2:$AY$2,0))))</f>
        <v>0.52430555555555558</v>
      </c>
      <c r="JP33" s="167">
        <f>IF(COUNTIF(Fériés,DATE(YEAR($B$18),MONTH($B$18),JP$1))&gt;0,"",IF(WEEKDAY(DATE(YEAR($B$18),MONTH($B$18),JP$1),2)&gt;5,"",INDEX('Semaine type'!$AF$4:$AY$49,MATCH(Novembre!$B33,'Semaine type'!$A$4:$A$49,0),MATCH(JP$2,'Semaine type'!$AF$2:$AY$2,0))))</f>
        <v>0.5625</v>
      </c>
      <c r="JQ33" s="167">
        <f>IF(COUNTIF(Fériés,DATE(YEAR($B$18),MONTH($B$18),JQ$1))&gt;0,"",IF(WEEKDAY(DATE(YEAR($B$18),MONTH($B$18),JQ$1),2)&gt;5,"",INDEX('Semaine type'!$AF$4:$AY$49,MATCH(Novembre!$B33,'Semaine type'!$A$4:$A$49,0),MATCH(JQ$2,'Semaine type'!$AF$2:$AY$2,0))))</f>
        <v>0.70833333333333337</v>
      </c>
      <c r="JR33" s="167">
        <f>IF(COUNTIF(Fériés,DATE(YEAR($B$18),MONTH($B$18),JR$1))&gt;0,"",IF(WEEKDAY(DATE(YEAR($B$18),MONTH($B$18),JR$1),2)&gt;5,"",INDEX('Semaine type'!$AF$4:$AY$49,MATCH(Novembre!$B33,'Semaine type'!$A$4:$A$49,0),MATCH(JR$2,'Semaine type'!$AF$2:$AY$2,0))))</f>
        <v>0.36458333333333331</v>
      </c>
      <c r="JS33" s="167">
        <f>IF(COUNTIF(Fériés,DATE(YEAR($B$18),MONTH($B$18),JS$1))&gt;0,"",IF(WEEKDAY(DATE(YEAR($B$18),MONTH($B$18),JS$1),2)&gt;5,"",INDEX('Semaine type'!$AF$4:$AY$49,MATCH(Novembre!$B33,'Semaine type'!$A$4:$A$49,0),MATCH(JS$2,'Semaine type'!$AF$2:$AY$2,0))))</f>
        <v>0.52430555555555558</v>
      </c>
      <c r="JT33" s="167">
        <f>IF(COUNTIF(Fériés,DATE(YEAR($B$18),MONTH($B$18),JT$1))&gt;0,"",IF(WEEKDAY(DATE(YEAR($B$18),MONTH($B$18),JT$1),2)&gt;5,"",INDEX('Semaine type'!$AF$4:$AY$49,MATCH(Novembre!$B33,'Semaine type'!$A$4:$A$49,0),MATCH(JT$2,'Semaine type'!$AF$2:$AY$2,0))))</f>
        <v>0.5625</v>
      </c>
      <c r="JU33" s="167">
        <f>IF(COUNTIF(Fériés,DATE(YEAR($B$18),MONTH($B$18),JU$1))&gt;0,"",IF(WEEKDAY(DATE(YEAR($B$18),MONTH($B$18),JU$1),2)&gt;5,"",INDEX('Semaine type'!$AF$4:$AY$49,MATCH(Novembre!$B33,'Semaine type'!$A$4:$A$49,0),MATCH(JU$2,'Semaine type'!$AF$2:$AY$2,0))))</f>
        <v>0.70833333333333337</v>
      </c>
      <c r="JV33" s="167">
        <f>IF(COUNTIF(Fériés,DATE(YEAR($B$18),MONTH($B$18),JV$1))&gt;0,"",IF(WEEKDAY(DATE(YEAR($B$18),MONTH($B$18),JV$1),2)&gt;5,"",INDEX('Semaine type'!$AF$4:$AY$49,MATCH(Novembre!$B33,'Semaine type'!$A$4:$A$49,0),MATCH(JV$2,'Semaine type'!$AF$2:$AY$2,0))))</f>
        <v>0.36458333333333331</v>
      </c>
      <c r="JW33" s="167">
        <f>IF(COUNTIF(Fériés,DATE(YEAR($B$18),MONTH($B$18),JW$1))&gt;0,"",IF(WEEKDAY(DATE(YEAR($B$18),MONTH($B$18),JW$1),2)&gt;5,"",INDEX('Semaine type'!$AF$4:$AY$49,MATCH(Novembre!$B33,'Semaine type'!$A$4:$A$49,0),MATCH(JW$2,'Semaine type'!$AF$2:$AY$2,0))))</f>
        <v>0.52430555555555558</v>
      </c>
      <c r="JX33" s="167">
        <f>IF(COUNTIF(Fériés,DATE(YEAR($B$18),MONTH($B$18),JX$1))&gt;0,"",IF(WEEKDAY(DATE(YEAR($B$18),MONTH($B$18),JX$1),2)&gt;5,"",INDEX('Semaine type'!$AF$4:$AY$49,MATCH(Novembre!$B33,'Semaine type'!$A$4:$A$49,0),MATCH(JX$2,'Semaine type'!$AF$2:$AY$2,0))))</f>
        <v>0.5625</v>
      </c>
      <c r="JY33" s="167">
        <f>IF(COUNTIF(Fériés,DATE(YEAR($B$18),MONTH($B$18),JY$1))&gt;0,"",IF(WEEKDAY(DATE(YEAR($B$18),MONTH($B$18),JY$1),2)&gt;5,"",INDEX('Semaine type'!$AF$4:$AY$49,MATCH(Novembre!$B33,'Semaine type'!$A$4:$A$49,0),MATCH(JY$2,'Semaine type'!$AF$2:$AY$2,0))))</f>
        <v>0.70833333333333337</v>
      </c>
      <c r="JZ33" s="167">
        <f>IF(COUNTIF(Fériés,DATE(YEAR($B$18),MONTH($B$18),JZ$1))&gt;0,"",IF(WEEKDAY(DATE(YEAR($B$18),MONTH($B$18),JZ$1),2)&gt;5,"",INDEX('Semaine type'!$AF$4:$AY$49,MATCH(Novembre!$B33,'Semaine type'!$A$4:$A$49,0),MATCH(JZ$2,'Semaine type'!$AF$2:$AY$2,0))))</f>
        <v>0.36458333333333331</v>
      </c>
      <c r="KA33" s="167">
        <f>IF(COUNTIF(Fériés,DATE(YEAR($B$18),MONTH($B$18),KA$1))&gt;0,"",IF(WEEKDAY(DATE(YEAR($B$18),MONTH($B$18),KA$1),2)&gt;5,"",INDEX('Semaine type'!$AF$4:$AY$49,MATCH(Novembre!$B33,'Semaine type'!$A$4:$A$49,0),MATCH(KA$2,'Semaine type'!$AF$2:$AY$2,0))))</f>
        <v>0.52430555555555558</v>
      </c>
      <c r="KB33" s="167">
        <f>IF(COUNTIF(Fériés,DATE(YEAR($B$18),MONTH($B$18),KB$1))&gt;0,"",IF(WEEKDAY(DATE(YEAR($B$18),MONTH($B$18),KB$1),2)&gt;5,"",INDEX('Semaine type'!$AF$4:$AY$49,MATCH(Novembre!$B33,'Semaine type'!$A$4:$A$49,0),MATCH(KB$2,'Semaine type'!$AF$2:$AY$2,0))))</f>
        <v>0.5625</v>
      </c>
      <c r="KC33" s="167">
        <f>IF(COUNTIF(Fériés,DATE(YEAR($B$18),MONTH($B$18),KC$1))&gt;0,"",IF(WEEKDAY(DATE(YEAR($B$18),MONTH($B$18),KC$1),2)&gt;5,"",INDEX('Semaine type'!$AF$4:$AY$49,MATCH(Novembre!$B33,'Semaine type'!$A$4:$A$49,0),MATCH(KC$2,'Semaine type'!$AF$2:$AY$2,0))))</f>
        <v>0.70138888888888884</v>
      </c>
      <c r="KD33" s="167">
        <f>IF(COUNTIF(Fériés,DATE(YEAR($B$18),MONTH($B$18),KD$1))&gt;0,"",IF(WEEKDAY(DATE(YEAR($B$18),MONTH($B$18),KD$1),2)&gt;5,"",INDEX('Semaine type'!$AF$4:$AY$49,MATCH(Novembre!$B33,'Semaine type'!$A$4:$A$49,0),MATCH(KD$2,'Semaine type'!$AF$2:$AY$2,0))))</f>
        <v>0.36458333333333331</v>
      </c>
      <c r="KE33" s="167">
        <f>IF(COUNTIF(Fériés,DATE(YEAR($B$18),MONTH($B$18),KE$1))&gt;0,"",IF(WEEKDAY(DATE(YEAR($B$18),MONTH($B$18),KE$1),2)&gt;5,"",INDEX('Semaine type'!$AF$4:$AY$49,MATCH(Novembre!$B33,'Semaine type'!$A$4:$A$49,0),MATCH(KE$2,'Semaine type'!$AF$2:$AY$2,0))))</f>
        <v>0.52430555555555558</v>
      </c>
      <c r="KF33" s="167">
        <f>IF(COUNTIF(Fériés,DATE(YEAR($B$18),MONTH($B$18),KF$1))&gt;0,"",IF(WEEKDAY(DATE(YEAR($B$18),MONTH($B$18),KF$1),2)&gt;5,"",INDEX('Semaine type'!$AF$4:$AY$49,MATCH(Novembre!$B33,'Semaine type'!$A$4:$A$49,0),MATCH(KF$2,'Semaine type'!$AF$2:$AY$2,0))))</f>
        <v>0</v>
      </c>
      <c r="KG33" s="167">
        <f>IF(COUNTIF(Fériés,DATE(YEAR($B$18),MONTH($B$18),KG$1))&gt;0,"",IF(WEEKDAY(DATE(YEAR($B$18),MONTH($B$18),KG$1),2)&gt;5,"",INDEX('Semaine type'!$AF$4:$AY$49,MATCH(Novembre!$B33,'Semaine type'!$A$4:$A$49,0),MATCH(KG$2,'Semaine type'!$AF$2:$AY$2,0))))</f>
        <v>0</v>
      </c>
      <c r="KH33" s="167" t="str">
        <f>IF(COUNTIF(Fériés,DATE(YEAR($B$18),MONTH($B$18),KH$1))&gt;0,"",IF(WEEKDAY(DATE(YEAR($B$18),MONTH($B$18),KH$1),2)&gt;5,"",INDEX('Semaine type'!$AF$4:$AY$49,MATCH(Novembre!$B33,'Semaine type'!$A$4:$A$49,0),MATCH(KH$2,'Semaine type'!$AF$2:$AY$2,0))))</f>
        <v/>
      </c>
      <c r="KI33" s="167" t="str">
        <f>IF(COUNTIF(Fériés,DATE(YEAR($B$18),MONTH($B$18),KI$1))&gt;0,"",IF(WEEKDAY(DATE(YEAR($B$18),MONTH($B$18),KI$1),2)&gt;5,"",INDEX('Semaine type'!$AF$4:$AY$49,MATCH(Novembre!$B33,'Semaine type'!$A$4:$A$49,0),MATCH(KI$2,'Semaine type'!$AF$2:$AY$2,0))))</f>
        <v/>
      </c>
      <c r="KJ33" s="167" t="str">
        <f>IF(COUNTIF(Fériés,DATE(YEAR($B$18),MONTH($B$18),KJ$1))&gt;0,"",IF(WEEKDAY(DATE(YEAR($B$18),MONTH($B$18),KJ$1),2)&gt;5,"",INDEX('Semaine type'!$AF$4:$AY$49,MATCH(Novembre!$B33,'Semaine type'!$A$4:$A$49,0),MATCH(KJ$2,'Semaine type'!$AF$2:$AY$2,0))))</f>
        <v/>
      </c>
      <c r="KK33" s="167" t="str">
        <f>IF(COUNTIF(Fériés,DATE(YEAR($B$18),MONTH($B$18),KK$1))&gt;0,"",IF(WEEKDAY(DATE(YEAR($B$18),MONTH($B$18),KK$1),2)&gt;5,"",INDEX('Semaine type'!$AF$4:$AY$49,MATCH(Novembre!$B33,'Semaine type'!$A$4:$A$49,0),MATCH(KK$2,'Semaine type'!$AF$2:$AY$2,0))))</f>
        <v/>
      </c>
      <c r="KL33" s="167" t="str">
        <f>IF(COUNTIF(Fériés,DATE(YEAR($B$18),MONTH($B$18),KL$1))&gt;0,"",IF(WEEKDAY(DATE(YEAR($B$18),MONTH($B$18),KL$1),2)&gt;5,"",INDEX('Semaine type'!$AF$4:$AY$49,MATCH(Novembre!$B33,'Semaine type'!$A$4:$A$49,0),MATCH(KL$2,'Semaine type'!$AF$2:$AY$2,0))))</f>
        <v/>
      </c>
      <c r="KM33" s="167" t="str">
        <f>IF(COUNTIF(Fériés,DATE(YEAR($B$18),MONTH($B$18),KM$1))&gt;0,"",IF(WEEKDAY(DATE(YEAR($B$18),MONTH($B$18),KM$1),2)&gt;5,"",INDEX('Semaine type'!$AF$4:$AY$49,MATCH(Novembre!$B33,'Semaine type'!$A$4:$A$49,0),MATCH(KM$2,'Semaine type'!$AF$2:$AY$2,0))))</f>
        <v/>
      </c>
      <c r="KN33" s="167" t="str">
        <f>IF(COUNTIF(Fériés,DATE(YEAR($B$18),MONTH($B$18),KN$1))&gt;0,"",IF(WEEKDAY(DATE(YEAR($B$18),MONTH($B$18),KN$1),2)&gt;5,"",INDEX('Semaine type'!$AF$4:$AY$49,MATCH(Novembre!$B33,'Semaine type'!$A$4:$A$49,0),MATCH(KN$2,'Semaine type'!$AF$2:$AY$2,0))))</f>
        <v/>
      </c>
      <c r="KO33" s="167" t="str">
        <f>IF(COUNTIF(Fériés,DATE(YEAR($B$18),MONTH($B$18),KO$1))&gt;0,"",IF(WEEKDAY(DATE(YEAR($B$18),MONTH($B$18),KO$1),2)&gt;5,"",INDEX('Semaine type'!$AF$4:$AY$49,MATCH(Novembre!$B33,'Semaine type'!$A$4:$A$49,0),MATCH(KO$2,'Semaine type'!$AF$2:$AY$2,0))))</f>
        <v/>
      </c>
      <c r="KP33" s="167">
        <f>IF(COUNTIF(Fériés,DATE(YEAR($B$18),MONTH($B$18),KP$1))&gt;0,"",IF(WEEKDAY(DATE(YEAR($B$18),MONTH($B$18),KP$1),2)&gt;5,"",INDEX('Semaine type'!$AF$4:$AY$49,MATCH(Novembre!$B33,'Semaine type'!$A$4:$A$49,0),MATCH(KP$2,'Semaine type'!$AF$2:$AY$2,0))))</f>
        <v>0.36458333333333331</v>
      </c>
      <c r="KQ33" s="167">
        <f>IF(COUNTIF(Fériés,DATE(YEAR($B$18),MONTH($B$18),KQ$1))&gt;0,"",IF(WEEKDAY(DATE(YEAR($B$18),MONTH($B$18),KQ$1),2)&gt;5,"",INDEX('Semaine type'!$AF$4:$AY$49,MATCH(Novembre!$B33,'Semaine type'!$A$4:$A$49,0),MATCH(KQ$2,'Semaine type'!$AF$2:$AY$2,0))))</f>
        <v>0.52430555555555558</v>
      </c>
      <c r="KR33" s="167">
        <f>IF(COUNTIF(Fériés,DATE(YEAR($B$18),MONTH($B$18),KR$1))&gt;0,"",IF(WEEKDAY(DATE(YEAR($B$18),MONTH($B$18),KR$1),2)&gt;5,"",INDEX('Semaine type'!$AF$4:$AY$49,MATCH(Novembre!$B33,'Semaine type'!$A$4:$A$49,0),MATCH(KR$2,'Semaine type'!$AF$2:$AY$2,0))))</f>
        <v>0.5625</v>
      </c>
      <c r="KS33" s="167">
        <f>IF(COUNTIF(Fériés,DATE(YEAR($B$18),MONTH($B$18),KS$1))&gt;0,"",IF(WEEKDAY(DATE(YEAR($B$18),MONTH($B$18),KS$1),2)&gt;5,"",INDEX('Semaine type'!$AF$4:$AY$49,MATCH(Novembre!$B33,'Semaine type'!$A$4:$A$49,0),MATCH(KS$2,'Semaine type'!$AF$2:$AY$2,0))))</f>
        <v>0.70833333333333337</v>
      </c>
    </row>
    <row r="34" spans="1:305" ht="12" customHeight="1" x14ac:dyDescent="0.2">
      <c r="A34" s="183"/>
      <c r="B34" s="52" t="s">
        <v>150</v>
      </c>
      <c r="C34" s="53" t="str">
        <f>'Semaine type'!L19</f>
        <v xml:space="preserve">R </v>
      </c>
      <c r="D34" s="60"/>
      <c r="E34" s="60"/>
      <c r="F34" s="60"/>
      <c r="G34" s="60"/>
      <c r="H34" s="60" t="s">
        <v>38</v>
      </c>
      <c r="I34" s="60" t="s">
        <v>31</v>
      </c>
      <c r="J34" s="60" t="s">
        <v>38</v>
      </c>
      <c r="K34" s="60" t="s">
        <v>31</v>
      </c>
      <c r="L34" s="60" t="s">
        <v>38</v>
      </c>
      <c r="M34" s="60" t="s">
        <v>31</v>
      </c>
      <c r="N34" s="60" t="s">
        <v>15</v>
      </c>
      <c r="O34" s="60" t="s">
        <v>15</v>
      </c>
      <c r="P34" s="60"/>
      <c r="Q34" s="60"/>
      <c r="R34" s="60"/>
      <c r="S34" s="60"/>
      <c r="T34" s="60"/>
      <c r="U34" s="60"/>
      <c r="V34" s="61" t="s">
        <v>38</v>
      </c>
      <c r="W34" s="61" t="s">
        <v>31</v>
      </c>
      <c r="X34" s="60"/>
      <c r="Y34" s="60"/>
      <c r="Z34" s="60" t="s">
        <v>38</v>
      </c>
      <c r="AA34" s="60" t="s">
        <v>31</v>
      </c>
      <c r="AB34" s="61" t="s">
        <v>38</v>
      </c>
      <c r="AC34" s="61" t="s">
        <v>31</v>
      </c>
      <c r="AD34" s="61"/>
      <c r="AE34" s="61"/>
      <c r="AF34" s="61"/>
      <c r="AG34" s="60"/>
      <c r="AH34" s="60"/>
      <c r="AI34" s="60"/>
      <c r="AJ34" s="60" t="s">
        <v>38</v>
      </c>
      <c r="AK34" s="60" t="s">
        <v>31</v>
      </c>
      <c r="AL34" s="60" t="s">
        <v>38</v>
      </c>
      <c r="AM34" s="60" t="s">
        <v>31</v>
      </c>
      <c r="AN34" s="60" t="s">
        <v>38</v>
      </c>
      <c r="AO34" s="60" t="s">
        <v>31</v>
      </c>
      <c r="AP34" s="60" t="s">
        <v>38</v>
      </c>
      <c r="AQ34" s="60" t="s">
        <v>31</v>
      </c>
      <c r="AR34" s="60"/>
      <c r="AS34" s="60"/>
      <c r="AT34" s="60"/>
      <c r="AU34" s="60"/>
      <c r="AV34" s="60"/>
      <c r="AW34" s="60"/>
      <c r="AX34" s="60" t="s">
        <v>38</v>
      </c>
      <c r="AY34" s="60" t="s">
        <v>31</v>
      </c>
      <c r="AZ34" s="60" t="s">
        <v>38</v>
      </c>
      <c r="BA34" s="60" t="s">
        <v>31</v>
      </c>
      <c r="BB34" s="60" t="s">
        <v>38</v>
      </c>
      <c r="BC34" s="60" t="s">
        <v>31</v>
      </c>
      <c r="BD34" s="60" t="s">
        <v>38</v>
      </c>
      <c r="BE34" s="60" t="s">
        <v>31</v>
      </c>
      <c r="BF34" s="60"/>
      <c r="BG34" s="60"/>
      <c r="BH34" s="60"/>
      <c r="BI34" s="60"/>
      <c r="BJ34" s="60"/>
      <c r="BK34" s="60"/>
      <c r="BL34" s="56" cm="1">
        <f t="array" ref="BL34">SUMPRODUCT(--(RIGHT(D34:BK34,1)="."))</f>
        <v>14</v>
      </c>
      <c r="BM34" s="57"/>
      <c r="BN34" s="62"/>
      <c r="BO34" s="62"/>
      <c r="BP34" s="62"/>
      <c r="BQ34" s="82">
        <f t="shared" si="130"/>
        <v>0</v>
      </c>
      <c r="BR34" s="82">
        <f t="shared" si="130"/>
        <v>0</v>
      </c>
      <c r="BS34" s="82">
        <f t="shared" si="130"/>
        <v>0</v>
      </c>
      <c r="BT34" s="82">
        <f t="shared" si="130"/>
        <v>1</v>
      </c>
      <c r="BU34" s="82">
        <f t="shared" si="130"/>
        <v>0</v>
      </c>
      <c r="BV34" s="82">
        <f t="shared" si="130"/>
        <v>0</v>
      </c>
      <c r="BW34" s="82">
        <f t="shared" si="130"/>
        <v>0</v>
      </c>
      <c r="BX34" s="82">
        <f t="shared" si="130"/>
        <v>0</v>
      </c>
      <c r="BY34" s="82">
        <f t="shared" si="130"/>
        <v>0</v>
      </c>
      <c r="BZ34" s="82">
        <f t="shared" si="130"/>
        <v>0</v>
      </c>
      <c r="CA34" s="82">
        <f t="shared" si="130"/>
        <v>0</v>
      </c>
      <c r="CB34" s="92">
        <f t="shared" si="70"/>
        <v>30</v>
      </c>
      <c r="CC34" s="47">
        <f t="shared" ca="1" si="71"/>
        <v>0.88235294117647056</v>
      </c>
      <c r="DA34" s="169">
        <f t="shared" si="72"/>
        <v>3.7986111111111129</v>
      </c>
      <c r="DB34" s="176">
        <f>IFERROR(IF(COUNTIF(absences,D34)&gt;0,"",IF(D34="PERM",Parametres!$N$25,GA34-FZ34)),)</f>
        <v>0</v>
      </c>
      <c r="DC34" s="176" t="str">
        <f t="shared" si="73"/>
        <v/>
      </c>
      <c r="DD34" s="176" t="str">
        <f t="shared" si="74"/>
        <v/>
      </c>
      <c r="DE34" s="176" t="str">
        <f t="shared" si="75"/>
        <v/>
      </c>
      <c r="DF34" s="176">
        <f t="shared" si="76"/>
        <v>0.15972222222222227</v>
      </c>
      <c r="DG34" s="176">
        <f>IFERROR(IF(COUNTIF(absences,I34)&gt;0,"",IF(COUNTIF($D34:$BK34,"PERM")&gt;0,COUNTIF($D34:$BK34,"PERM")*Parametres!$N$25,GF34-GE34)),)</f>
        <v>0</v>
      </c>
      <c r="DH34" s="176" t="str">
        <f t="shared" si="77"/>
        <v/>
      </c>
      <c r="DI34" s="176" t="str">
        <f t="shared" si="78"/>
        <v/>
      </c>
      <c r="DJ34" s="176">
        <f t="shared" si="79"/>
        <v>0.15972222222222227</v>
      </c>
      <c r="DK34" s="176">
        <f t="shared" si="80"/>
        <v>0.14583333333333337</v>
      </c>
      <c r="DL34" s="176">
        <f t="shared" si="81"/>
        <v>0.15972222222222227</v>
      </c>
      <c r="DM34" s="176">
        <f t="shared" si="82"/>
        <v>0.13888888888888884</v>
      </c>
      <c r="DN34" s="176" t="str">
        <f t="shared" si="83"/>
        <v/>
      </c>
      <c r="DO34" s="176">
        <f t="shared" si="84"/>
        <v>0</v>
      </c>
      <c r="DP34" s="176" t="str">
        <f t="shared" si="85"/>
        <v/>
      </c>
      <c r="DQ34" s="176" t="str">
        <f t="shared" si="86"/>
        <v/>
      </c>
      <c r="DR34" s="176" t="str">
        <f t="shared" si="87"/>
        <v/>
      </c>
      <c r="DS34" s="176" t="str">
        <f t="shared" si="88"/>
        <v/>
      </c>
      <c r="DT34" s="176">
        <f t="shared" si="89"/>
        <v>0.15972222222222227</v>
      </c>
      <c r="DU34" s="176">
        <f t="shared" si="90"/>
        <v>0.14583333333333337</v>
      </c>
      <c r="DV34" s="176" t="str">
        <f t="shared" si="91"/>
        <v/>
      </c>
      <c r="DW34" s="176" t="str">
        <f t="shared" si="92"/>
        <v/>
      </c>
      <c r="DX34" s="176">
        <f t="shared" si="93"/>
        <v>0.15972222222222227</v>
      </c>
      <c r="DY34" s="176">
        <f t="shared" si="94"/>
        <v>0.14583333333333337</v>
      </c>
      <c r="DZ34" s="176">
        <f t="shared" si="95"/>
        <v>0.15972222222222227</v>
      </c>
      <c r="EA34" s="176">
        <f t="shared" si="96"/>
        <v>0.13888888888888884</v>
      </c>
      <c r="EB34" s="176" t="str">
        <f t="shared" si="97"/>
        <v/>
      </c>
      <c r="EC34" s="176">
        <f t="shared" si="98"/>
        <v>0</v>
      </c>
      <c r="ED34" s="176" t="str">
        <f t="shared" si="99"/>
        <v/>
      </c>
      <c r="EE34" s="176" t="str">
        <f t="shared" si="100"/>
        <v/>
      </c>
      <c r="EF34" s="176" t="str">
        <f t="shared" si="101"/>
        <v/>
      </c>
      <c r="EG34" s="176" t="str">
        <f t="shared" si="102"/>
        <v/>
      </c>
      <c r="EH34" s="176">
        <f t="shared" si="103"/>
        <v>0.15972222222222227</v>
      </c>
      <c r="EI34" s="176">
        <f t="shared" si="104"/>
        <v>0.14583333333333337</v>
      </c>
      <c r="EJ34" s="176" t="str">
        <f t="shared" si="105"/>
        <v/>
      </c>
      <c r="EK34" s="176" t="str">
        <f t="shared" si="106"/>
        <v/>
      </c>
      <c r="EL34" s="176">
        <f t="shared" si="107"/>
        <v>0.15972222222222227</v>
      </c>
      <c r="EM34" s="176">
        <f t="shared" si="108"/>
        <v>0.14583333333333337</v>
      </c>
      <c r="EN34" s="176">
        <f t="shared" si="109"/>
        <v>0.15972222222222227</v>
      </c>
      <c r="EO34" s="176">
        <f t="shared" si="110"/>
        <v>0.13888888888888884</v>
      </c>
      <c r="EP34" s="176" t="str">
        <f t="shared" si="111"/>
        <v/>
      </c>
      <c r="EQ34" s="176">
        <f t="shared" si="112"/>
        <v>0</v>
      </c>
      <c r="ER34" s="176" t="str">
        <f t="shared" si="113"/>
        <v/>
      </c>
      <c r="ES34" s="176" t="str">
        <f t="shared" si="114"/>
        <v/>
      </c>
      <c r="ET34" s="176" t="str">
        <f t="shared" si="115"/>
        <v/>
      </c>
      <c r="EU34" s="176">
        <f>IFERROR(IF(COUNTIF(absences,AW34)&gt;0,"",IF(COUNTIF($D34:$BK34,"PERM")&gt;0,COUNTIF($D34:$BK34,"PERM")*Parametres!$N$25,IW34-IV34)),)</f>
        <v>0.14583333333333337</v>
      </c>
      <c r="EV34" s="176">
        <f t="shared" si="116"/>
        <v>0.15972222222222227</v>
      </c>
      <c r="EW34" s="176">
        <f t="shared" si="117"/>
        <v>0.14583333333333337</v>
      </c>
      <c r="EX34" s="176" t="str">
        <f t="shared" si="118"/>
        <v/>
      </c>
      <c r="EY34" s="176" t="str">
        <f t="shared" si="119"/>
        <v/>
      </c>
      <c r="EZ34" s="176">
        <f t="shared" si="120"/>
        <v>0.15972222222222227</v>
      </c>
      <c r="FA34" s="176">
        <f t="shared" si="121"/>
        <v>0.14583333333333337</v>
      </c>
      <c r="FB34" s="176">
        <f t="shared" si="122"/>
        <v>0.15972222222222227</v>
      </c>
      <c r="FC34" s="176">
        <f t="shared" si="123"/>
        <v>0.13888888888888884</v>
      </c>
      <c r="FD34" s="176" t="str">
        <f t="shared" si="124"/>
        <v/>
      </c>
      <c r="FE34" s="176">
        <f t="shared" si="125"/>
        <v>0</v>
      </c>
      <c r="FF34" s="176" t="str">
        <f t="shared" si="126"/>
        <v/>
      </c>
      <c r="FG34" s="176" t="str">
        <f t="shared" si="127"/>
        <v/>
      </c>
      <c r="FH34" s="176">
        <f>IFERROR(IF(COUNTIF(absences,BJ34)&gt;0,"",IF(COUNTIF($D34:$BK34,"PERM")&gt;0,COUNTIF($D34:$BK34,"PERM")*Parametres!$N$25,JJ34-JI34)),)</f>
        <v>0</v>
      </c>
      <c r="FI34" s="176" t="str">
        <f t="shared" si="128"/>
        <v/>
      </c>
      <c r="FJ34" s="176">
        <f t="shared" si="129"/>
        <v>0.15972222222222227</v>
      </c>
      <c r="FK34" s="176">
        <f>IFERROR(IF(COUNTIF(absences,BM34)&gt;0,"",IF(COUNTIF($D34:$BK34,"PERM")&gt;0,COUNTIF($D34:$BK34,"PERM")*Parametres!$N$25,JM34-JL34)),)</f>
        <v>0</v>
      </c>
      <c r="FY34" s="184"/>
      <c r="FZ34" s="167" t="str">
        <f>IF(COUNTIF(Fériés,DATE(YEAR($B$18),MONTH($B$18),FZ$1))&gt;0,"",IF(WEEKDAY(DATE(YEAR($B$18),MONTH($B$18),FZ$1),2)&gt;5,"",INDEX('Semaine type'!$AF$4:$AY$49,MATCH(Novembre!$B34,'Semaine type'!$A$4:$A$49,0),MATCH(FZ$2,'Semaine type'!$AF$2:$AY$2,0))))</f>
        <v/>
      </c>
      <c r="GA34" s="167" t="str">
        <f>IF(COUNTIF(Fériés,DATE(YEAR($B$18),MONTH($B$18),GA$1))&gt;0,"",IF(WEEKDAY(DATE(YEAR($B$18),MONTH($B$18),GA$1),2)&gt;5,"",INDEX('Semaine type'!$AF$4:$AY$49,MATCH(Novembre!$B34,'Semaine type'!$A$4:$A$49,0),MATCH(GA$2,'Semaine type'!$AF$2:$AY$2,0))))</f>
        <v/>
      </c>
      <c r="GB34" s="167" t="str">
        <f>IF(COUNTIF(Fériés,DATE(YEAR($B$18),MONTH($B$18),GB$1))&gt;0,"",IF(WEEKDAY(DATE(YEAR($B$18),MONTH($B$18),GB$1),2)&gt;5,"",INDEX('Semaine type'!$AF$4:$AY$49,MATCH(Novembre!$B34,'Semaine type'!$A$4:$A$49,0),MATCH(GB$2,'Semaine type'!$AF$2:$AY$2,0))))</f>
        <v/>
      </c>
      <c r="GC34" s="167" t="str">
        <f>IF(COUNTIF(Fériés,DATE(YEAR($B$18),MONTH($B$18),GC$1))&gt;0,"",IF(WEEKDAY(DATE(YEAR($B$18),MONTH($B$18),GC$1),2)&gt;5,"",INDEX('Semaine type'!$AF$4:$AY$49,MATCH(Novembre!$B34,'Semaine type'!$A$4:$A$49,0),MATCH(GC$2,'Semaine type'!$AF$2:$AY$2,0))))</f>
        <v/>
      </c>
      <c r="GD34" s="167" t="str">
        <f>IF(COUNTIF(Fériés,DATE(YEAR($B$18),MONTH($B$18),GD$1))&gt;0,"",IF(WEEKDAY(DATE(YEAR($B$18),MONTH($B$18),GD$1),2)&gt;5,"",INDEX('Semaine type'!$AF$4:$AY$49,MATCH(Novembre!$B34,'Semaine type'!$A$4:$A$49,0),MATCH(GD$2,'Semaine type'!$AF$2:$AY$2,0))))</f>
        <v/>
      </c>
      <c r="GE34" s="167" t="str">
        <f>IF(COUNTIF(Fériés,DATE(YEAR($B$18),MONTH($B$18),GE$1))&gt;0,"",IF(WEEKDAY(DATE(YEAR($B$18),MONTH($B$18),GE$1),2)&gt;5,"",INDEX('Semaine type'!$AF$4:$AY$49,MATCH(Novembre!$B34,'Semaine type'!$A$4:$A$49,0),MATCH(GE$2,'Semaine type'!$AF$2:$AY$2,0))))</f>
        <v/>
      </c>
      <c r="GF34" s="167" t="str">
        <f>IF(COUNTIF(Fériés,DATE(YEAR($B$18),MONTH($B$18),GF$1))&gt;0,"",IF(WEEKDAY(DATE(YEAR($B$18),MONTH($B$18),GF$1),2)&gt;5,"",INDEX('Semaine type'!$AF$4:$AY$49,MATCH(Novembre!$B34,'Semaine type'!$A$4:$A$49,0),MATCH(GF$2,'Semaine type'!$AF$2:$AY$2,0))))</f>
        <v/>
      </c>
      <c r="GG34" s="167" t="str">
        <f>IF(COUNTIF(Fériés,DATE(YEAR($B$18),MONTH($B$18),GG$1))&gt;0,"",IF(WEEKDAY(DATE(YEAR($B$18),MONTH($B$18),GG$1),2)&gt;5,"",INDEX('Semaine type'!$AF$4:$AY$49,MATCH(Novembre!$B34,'Semaine type'!$A$4:$A$49,0),MATCH(GG$2,'Semaine type'!$AF$2:$AY$2,0))))</f>
        <v/>
      </c>
      <c r="GH34" s="167">
        <f>IF(COUNTIF(Fériés,DATE(YEAR($B$18),MONTH($B$18),GH$1))&gt;0,"",IF(WEEKDAY(DATE(YEAR($B$18),MONTH($B$18),GH$1),2)&gt;5,"",INDEX('Semaine type'!$AF$4:$AY$49,MATCH(Novembre!$B34,'Semaine type'!$A$4:$A$49,0),MATCH(GH$2,'Semaine type'!$AF$2:$AY$2,0))))</f>
        <v>0.36458333333333331</v>
      </c>
      <c r="GI34" s="167">
        <f>IF(COUNTIF(Fériés,DATE(YEAR($B$18),MONTH($B$18),GI$1))&gt;0,"",IF(WEEKDAY(DATE(YEAR($B$18),MONTH($B$18),GI$1),2)&gt;5,"",INDEX('Semaine type'!$AF$4:$AY$49,MATCH(Novembre!$B34,'Semaine type'!$A$4:$A$49,0),MATCH(GI$2,'Semaine type'!$AF$2:$AY$2,0))))</f>
        <v>0.52430555555555558</v>
      </c>
      <c r="GJ34" s="167">
        <f>IF(COUNTIF(Fériés,DATE(YEAR($B$18),MONTH($B$18),GJ$1))&gt;0,"",IF(WEEKDAY(DATE(YEAR($B$18),MONTH($B$18),GJ$1),2)&gt;5,"",INDEX('Semaine type'!$AF$4:$AY$49,MATCH(Novembre!$B34,'Semaine type'!$A$4:$A$49,0),MATCH(GJ$2,'Semaine type'!$AF$2:$AY$2,0))))</f>
        <v>0.5625</v>
      </c>
      <c r="GK34" s="167">
        <f>IF(COUNTIF(Fériés,DATE(YEAR($B$18),MONTH($B$18),GK$1))&gt;0,"",IF(WEEKDAY(DATE(YEAR($B$18),MONTH($B$18),GK$1),2)&gt;5,"",INDEX('Semaine type'!$AF$4:$AY$49,MATCH(Novembre!$B34,'Semaine type'!$A$4:$A$49,0),MATCH(GK$2,'Semaine type'!$AF$2:$AY$2,0))))</f>
        <v>0.70833333333333337</v>
      </c>
      <c r="GL34" s="167" t="str">
        <f>IF(COUNTIF(Fériés,DATE(YEAR($B$18),MONTH($B$18),GL$1))&gt;0,"",IF(WEEKDAY(DATE(YEAR($B$18),MONTH($B$18),GL$1),2)&gt;5,"",INDEX('Semaine type'!$AF$4:$AY$49,MATCH(Novembre!$B34,'Semaine type'!$A$4:$A$49,0),MATCH(GL$2,'Semaine type'!$AF$2:$AY$2,0))))</f>
        <v/>
      </c>
      <c r="GM34" s="167" t="str">
        <f>IF(COUNTIF(Fériés,DATE(YEAR($B$18),MONTH($B$18),GM$1))&gt;0,"",IF(WEEKDAY(DATE(YEAR($B$18),MONTH($B$18),GM$1),2)&gt;5,"",INDEX('Semaine type'!$AF$4:$AY$49,MATCH(Novembre!$B34,'Semaine type'!$A$4:$A$49,0),MATCH(GM$2,'Semaine type'!$AF$2:$AY$2,0))))</f>
        <v/>
      </c>
      <c r="GN34" s="167" t="str">
        <f>IF(COUNTIF(Fériés,DATE(YEAR($B$18),MONTH($B$18),GN$1))&gt;0,"",IF(WEEKDAY(DATE(YEAR($B$18),MONTH($B$18),GN$1),2)&gt;5,"",INDEX('Semaine type'!$AF$4:$AY$49,MATCH(Novembre!$B34,'Semaine type'!$A$4:$A$49,0),MATCH(GN$2,'Semaine type'!$AF$2:$AY$2,0))))</f>
        <v/>
      </c>
      <c r="GO34" s="167" t="str">
        <f>IF(COUNTIF(Fériés,DATE(YEAR($B$18),MONTH($B$18),GO$1))&gt;0,"",IF(WEEKDAY(DATE(YEAR($B$18),MONTH($B$18),GO$1),2)&gt;5,"",INDEX('Semaine type'!$AF$4:$AY$49,MATCH(Novembre!$B34,'Semaine type'!$A$4:$A$49,0),MATCH(GO$2,'Semaine type'!$AF$2:$AY$2,0))))</f>
        <v/>
      </c>
      <c r="GP34" s="167">
        <f>IF(COUNTIF(Fériés,DATE(YEAR($B$18),MONTH($B$18),GP$1))&gt;0,"",IF(WEEKDAY(DATE(YEAR($B$18),MONTH($B$18),GP$1),2)&gt;5,"",INDEX('Semaine type'!$AF$4:$AY$49,MATCH(Novembre!$B34,'Semaine type'!$A$4:$A$49,0),MATCH(GP$2,'Semaine type'!$AF$2:$AY$2,0))))</f>
        <v>0.36458333333333331</v>
      </c>
      <c r="GQ34" s="167">
        <f>IF(COUNTIF(Fériés,DATE(YEAR($B$18),MONTH($B$18),GQ$1))&gt;0,"",IF(WEEKDAY(DATE(YEAR($B$18),MONTH($B$18),GQ$1),2)&gt;5,"",INDEX('Semaine type'!$AF$4:$AY$49,MATCH(Novembre!$B34,'Semaine type'!$A$4:$A$49,0),MATCH(GQ$2,'Semaine type'!$AF$2:$AY$2,0))))</f>
        <v>0.52430555555555558</v>
      </c>
      <c r="GR34" s="167">
        <f>IF(COUNTIF(Fériés,DATE(YEAR($B$18),MONTH($B$18),GR$1))&gt;0,"",IF(WEEKDAY(DATE(YEAR($B$18),MONTH($B$18),GR$1),2)&gt;5,"",INDEX('Semaine type'!$AF$4:$AY$49,MATCH(Novembre!$B34,'Semaine type'!$A$4:$A$49,0),MATCH(GR$2,'Semaine type'!$AF$2:$AY$2,0))))</f>
        <v>0.5625</v>
      </c>
      <c r="GS34" s="167">
        <f>IF(COUNTIF(Fériés,DATE(YEAR($B$18),MONTH($B$18),GS$1))&gt;0,"",IF(WEEKDAY(DATE(YEAR($B$18),MONTH($B$18),GS$1),2)&gt;5,"",INDEX('Semaine type'!$AF$4:$AY$49,MATCH(Novembre!$B34,'Semaine type'!$A$4:$A$49,0),MATCH(GS$2,'Semaine type'!$AF$2:$AY$2,0))))</f>
        <v>0.70833333333333337</v>
      </c>
      <c r="GT34" s="167">
        <f>IF(COUNTIF(Fériés,DATE(YEAR($B$18),MONTH($B$18),GT$1))&gt;0,"",IF(WEEKDAY(DATE(YEAR($B$18),MONTH($B$18),GT$1),2)&gt;5,"",INDEX('Semaine type'!$AF$4:$AY$49,MATCH(Novembre!$B34,'Semaine type'!$A$4:$A$49,0),MATCH(GT$2,'Semaine type'!$AF$2:$AY$2,0))))</f>
        <v>0.36458333333333331</v>
      </c>
      <c r="GU34" s="167">
        <f>IF(COUNTIF(Fériés,DATE(YEAR($B$18),MONTH($B$18),GU$1))&gt;0,"",IF(WEEKDAY(DATE(YEAR($B$18),MONTH($B$18),GU$1),2)&gt;5,"",INDEX('Semaine type'!$AF$4:$AY$49,MATCH(Novembre!$B34,'Semaine type'!$A$4:$A$49,0),MATCH(GU$2,'Semaine type'!$AF$2:$AY$2,0))))</f>
        <v>0.52430555555555558</v>
      </c>
      <c r="GV34" s="167">
        <f>IF(COUNTIF(Fériés,DATE(YEAR($B$18),MONTH($B$18),GV$1))&gt;0,"",IF(WEEKDAY(DATE(YEAR($B$18),MONTH($B$18),GV$1),2)&gt;5,"",INDEX('Semaine type'!$AF$4:$AY$49,MATCH(Novembre!$B34,'Semaine type'!$A$4:$A$49,0),MATCH(GV$2,'Semaine type'!$AF$2:$AY$2,0))))</f>
        <v>0.5625</v>
      </c>
      <c r="GW34" s="167">
        <f>IF(COUNTIF(Fériés,DATE(YEAR($B$18),MONTH($B$18),GW$1))&gt;0,"",IF(WEEKDAY(DATE(YEAR($B$18),MONTH($B$18),GW$1),2)&gt;5,"",INDEX('Semaine type'!$AF$4:$AY$49,MATCH(Novembre!$B34,'Semaine type'!$A$4:$A$49,0),MATCH(GW$2,'Semaine type'!$AF$2:$AY$2,0))))</f>
        <v>0.70138888888888884</v>
      </c>
      <c r="GX34" s="167" t="str">
        <f>IF(COUNTIF(Fériés,DATE(YEAR($B$18),MONTH($B$18),GX$1))&gt;0,"",IF(WEEKDAY(DATE(YEAR($B$18),MONTH($B$18),GX$1),2)&gt;5,"",INDEX('Semaine type'!$AF$4:$AY$49,MATCH(Novembre!$B34,'Semaine type'!$A$4:$A$49,0),MATCH(GX$2,'Semaine type'!$AF$2:$AY$2,0))))</f>
        <v/>
      </c>
      <c r="GY34" s="167" t="str">
        <f>IF(COUNTIF(Fériés,DATE(YEAR($B$18),MONTH($B$18),GY$1))&gt;0,"",IF(WEEKDAY(DATE(YEAR($B$18),MONTH($B$18),GY$1),2)&gt;5,"",INDEX('Semaine type'!$AF$4:$AY$49,MATCH(Novembre!$B34,'Semaine type'!$A$4:$A$49,0),MATCH(GY$2,'Semaine type'!$AF$2:$AY$2,0))))</f>
        <v/>
      </c>
      <c r="GZ34" s="167">
        <f>IF(COUNTIF(Fériés,DATE(YEAR($B$18),MONTH($B$18),GZ$1))&gt;0,"",IF(WEEKDAY(DATE(YEAR($B$18),MONTH($B$18),GZ$1),2)&gt;5,"",INDEX('Semaine type'!$AF$4:$AY$49,MATCH(Novembre!$B34,'Semaine type'!$A$4:$A$49,0),MATCH(GZ$2,'Semaine type'!$AF$2:$AY$2,0))))</f>
        <v>0</v>
      </c>
      <c r="HA34" s="167">
        <f>IF(COUNTIF(Fériés,DATE(YEAR($B$18),MONTH($B$18),HA$1))&gt;0,"",IF(WEEKDAY(DATE(YEAR($B$18),MONTH($B$18),HA$1),2)&gt;5,"",INDEX('Semaine type'!$AF$4:$AY$49,MATCH(Novembre!$B34,'Semaine type'!$A$4:$A$49,0),MATCH(HA$2,'Semaine type'!$AF$2:$AY$2,0))))</f>
        <v>0</v>
      </c>
      <c r="HB34" s="167" t="str">
        <f>IF(COUNTIF(Fériés,DATE(YEAR($B$18),MONTH($B$18),HB$1))&gt;0,"",IF(WEEKDAY(DATE(YEAR($B$18),MONTH($B$18),HB$1),2)&gt;5,"",INDEX('Semaine type'!$AF$4:$AY$49,MATCH(Novembre!$B34,'Semaine type'!$A$4:$A$49,0),MATCH(HB$2,'Semaine type'!$AF$2:$AY$2,0))))</f>
        <v/>
      </c>
      <c r="HC34" s="167" t="str">
        <f>IF(COUNTIF(Fériés,DATE(YEAR($B$18),MONTH($B$18),HC$1))&gt;0,"",IF(WEEKDAY(DATE(YEAR($B$18),MONTH($B$18),HC$1),2)&gt;5,"",INDEX('Semaine type'!$AF$4:$AY$49,MATCH(Novembre!$B34,'Semaine type'!$A$4:$A$49,0),MATCH(HC$2,'Semaine type'!$AF$2:$AY$2,0))))</f>
        <v/>
      </c>
      <c r="HD34" s="167" t="str">
        <f>IF(COUNTIF(Fériés,DATE(YEAR($B$18),MONTH($B$18),HD$1))&gt;0,"",IF(WEEKDAY(DATE(YEAR($B$18),MONTH($B$18),HD$1),2)&gt;5,"",INDEX('Semaine type'!$AF$4:$AY$49,MATCH(Novembre!$B34,'Semaine type'!$A$4:$A$49,0),MATCH(HD$2,'Semaine type'!$AF$2:$AY$2,0))))</f>
        <v/>
      </c>
      <c r="HE34" s="167" t="str">
        <f>IF(COUNTIF(Fériés,DATE(YEAR($B$18),MONTH($B$18),HE$1))&gt;0,"",IF(WEEKDAY(DATE(YEAR($B$18),MONTH($B$18),HE$1),2)&gt;5,"",INDEX('Semaine type'!$AF$4:$AY$49,MATCH(Novembre!$B34,'Semaine type'!$A$4:$A$49,0),MATCH(HE$2,'Semaine type'!$AF$2:$AY$2,0))))</f>
        <v/>
      </c>
      <c r="HF34" s="167" t="str">
        <f>IF(COUNTIF(Fériés,DATE(YEAR($B$18),MONTH($B$18),HF$1))&gt;0,"",IF(WEEKDAY(DATE(YEAR($B$18),MONTH($B$18),HF$1),2)&gt;5,"",INDEX('Semaine type'!$AF$4:$AY$49,MATCH(Novembre!$B34,'Semaine type'!$A$4:$A$49,0),MATCH(HF$2,'Semaine type'!$AF$2:$AY$2,0))))</f>
        <v/>
      </c>
      <c r="HG34" s="167" t="str">
        <f>IF(COUNTIF(Fériés,DATE(YEAR($B$18),MONTH($B$18),HG$1))&gt;0,"",IF(WEEKDAY(DATE(YEAR($B$18),MONTH($B$18),HG$1),2)&gt;5,"",INDEX('Semaine type'!$AF$4:$AY$49,MATCH(Novembre!$B34,'Semaine type'!$A$4:$A$49,0),MATCH(HG$2,'Semaine type'!$AF$2:$AY$2,0))))</f>
        <v/>
      </c>
      <c r="HH34" s="167" t="str">
        <f>IF(COUNTIF(Fériés,DATE(YEAR($B$18),MONTH($B$18),HH$1))&gt;0,"",IF(WEEKDAY(DATE(YEAR($B$18),MONTH($B$18),HH$1),2)&gt;5,"",INDEX('Semaine type'!$AF$4:$AY$49,MATCH(Novembre!$B34,'Semaine type'!$A$4:$A$49,0),MATCH(HH$2,'Semaine type'!$AF$2:$AY$2,0))))</f>
        <v/>
      </c>
      <c r="HI34" s="167" t="str">
        <f>IF(COUNTIF(Fériés,DATE(YEAR($B$18),MONTH($B$18),HI$1))&gt;0,"",IF(WEEKDAY(DATE(YEAR($B$18),MONTH($B$18),HI$1),2)&gt;5,"",INDEX('Semaine type'!$AF$4:$AY$49,MATCH(Novembre!$B34,'Semaine type'!$A$4:$A$49,0),MATCH(HI$2,'Semaine type'!$AF$2:$AY$2,0))))</f>
        <v/>
      </c>
      <c r="HJ34" s="167">
        <f>IF(COUNTIF(Fériés,DATE(YEAR($B$18),MONTH($B$18),HJ$1))&gt;0,"",IF(WEEKDAY(DATE(YEAR($B$18),MONTH($B$18),HJ$1),2)&gt;5,"",INDEX('Semaine type'!$AF$4:$AY$49,MATCH(Novembre!$B34,'Semaine type'!$A$4:$A$49,0),MATCH(HJ$2,'Semaine type'!$AF$2:$AY$2,0))))</f>
        <v>0.36458333333333331</v>
      </c>
      <c r="HK34" s="167">
        <f>IF(COUNTIF(Fériés,DATE(YEAR($B$18),MONTH($B$18),HK$1))&gt;0,"",IF(WEEKDAY(DATE(YEAR($B$18),MONTH($B$18),HK$1),2)&gt;5,"",INDEX('Semaine type'!$AF$4:$AY$49,MATCH(Novembre!$B34,'Semaine type'!$A$4:$A$49,0),MATCH(HK$2,'Semaine type'!$AF$2:$AY$2,0))))</f>
        <v>0.52430555555555558</v>
      </c>
      <c r="HL34" s="167">
        <f>IF(COUNTIF(Fériés,DATE(YEAR($B$18),MONTH($B$18),HL$1))&gt;0,"",IF(WEEKDAY(DATE(YEAR($B$18),MONTH($B$18),HL$1),2)&gt;5,"",INDEX('Semaine type'!$AF$4:$AY$49,MATCH(Novembre!$B34,'Semaine type'!$A$4:$A$49,0),MATCH(HL$2,'Semaine type'!$AF$2:$AY$2,0))))</f>
        <v>0.5625</v>
      </c>
      <c r="HM34" s="167">
        <f>IF(COUNTIF(Fériés,DATE(YEAR($B$18),MONTH($B$18),HM$1))&gt;0,"",IF(WEEKDAY(DATE(YEAR($B$18),MONTH($B$18),HM$1),2)&gt;5,"",INDEX('Semaine type'!$AF$4:$AY$49,MATCH(Novembre!$B34,'Semaine type'!$A$4:$A$49,0),MATCH(HM$2,'Semaine type'!$AF$2:$AY$2,0))))</f>
        <v>0.70833333333333337</v>
      </c>
      <c r="HN34" s="167" t="str">
        <f>IF(COUNTIF(Fériés,DATE(YEAR($B$18),MONTH($B$18),HN$1))&gt;0,"",IF(WEEKDAY(DATE(YEAR($B$18),MONTH($B$18),HN$1),2)&gt;5,"",INDEX('Semaine type'!$AF$4:$AY$49,MATCH(Novembre!$B34,'Semaine type'!$A$4:$A$49,0),MATCH(HN$2,'Semaine type'!$AF$2:$AY$2,0))))</f>
        <v/>
      </c>
      <c r="HO34" s="167" t="str">
        <f>IF(COUNTIF(Fériés,DATE(YEAR($B$18),MONTH($B$18),HO$1))&gt;0,"",IF(WEEKDAY(DATE(YEAR($B$18),MONTH($B$18),HO$1),2)&gt;5,"",INDEX('Semaine type'!$AF$4:$AY$49,MATCH(Novembre!$B34,'Semaine type'!$A$4:$A$49,0),MATCH(HO$2,'Semaine type'!$AF$2:$AY$2,0))))</f>
        <v/>
      </c>
      <c r="HP34" s="167" t="str">
        <f>IF(COUNTIF(Fériés,DATE(YEAR($B$18),MONTH($B$18),HP$1))&gt;0,"",IF(WEEKDAY(DATE(YEAR($B$18),MONTH($B$18),HP$1),2)&gt;5,"",INDEX('Semaine type'!$AF$4:$AY$49,MATCH(Novembre!$B34,'Semaine type'!$A$4:$A$49,0),MATCH(HP$2,'Semaine type'!$AF$2:$AY$2,0))))</f>
        <v/>
      </c>
      <c r="HQ34" s="167" t="str">
        <f>IF(COUNTIF(Fériés,DATE(YEAR($B$18),MONTH($B$18),HQ$1))&gt;0,"",IF(WEEKDAY(DATE(YEAR($B$18),MONTH($B$18),HQ$1),2)&gt;5,"",INDEX('Semaine type'!$AF$4:$AY$49,MATCH(Novembre!$B34,'Semaine type'!$A$4:$A$49,0),MATCH(HQ$2,'Semaine type'!$AF$2:$AY$2,0))))</f>
        <v/>
      </c>
      <c r="HR34" s="167">
        <f>IF(COUNTIF(Fériés,DATE(YEAR($B$18),MONTH($B$18),HR$1))&gt;0,"",IF(WEEKDAY(DATE(YEAR($B$18),MONTH($B$18),HR$1),2)&gt;5,"",INDEX('Semaine type'!$AF$4:$AY$49,MATCH(Novembre!$B34,'Semaine type'!$A$4:$A$49,0),MATCH(HR$2,'Semaine type'!$AF$2:$AY$2,0))))</f>
        <v>0.36458333333333331</v>
      </c>
      <c r="HS34" s="167">
        <f>IF(COUNTIF(Fériés,DATE(YEAR($B$18),MONTH($B$18),HS$1))&gt;0,"",IF(WEEKDAY(DATE(YEAR($B$18),MONTH($B$18),HS$1),2)&gt;5,"",INDEX('Semaine type'!$AF$4:$AY$49,MATCH(Novembre!$B34,'Semaine type'!$A$4:$A$49,0),MATCH(HS$2,'Semaine type'!$AF$2:$AY$2,0))))</f>
        <v>0.52430555555555558</v>
      </c>
      <c r="HT34" s="167">
        <f>IF(COUNTIF(Fériés,DATE(YEAR($B$18),MONTH($B$18),HT$1))&gt;0,"",IF(WEEKDAY(DATE(YEAR($B$18),MONTH($B$18),HT$1),2)&gt;5,"",INDEX('Semaine type'!$AF$4:$AY$49,MATCH(Novembre!$B34,'Semaine type'!$A$4:$A$49,0),MATCH(HT$2,'Semaine type'!$AF$2:$AY$2,0))))</f>
        <v>0.5625</v>
      </c>
      <c r="HU34" s="167">
        <f>IF(COUNTIF(Fériés,DATE(YEAR($B$18),MONTH($B$18),HU$1))&gt;0,"",IF(WEEKDAY(DATE(YEAR($B$18),MONTH($B$18),HU$1),2)&gt;5,"",INDEX('Semaine type'!$AF$4:$AY$49,MATCH(Novembre!$B34,'Semaine type'!$A$4:$A$49,0),MATCH(HU$2,'Semaine type'!$AF$2:$AY$2,0))))</f>
        <v>0.70833333333333337</v>
      </c>
      <c r="HV34" s="167">
        <f>IF(COUNTIF(Fériés,DATE(YEAR($B$18),MONTH($B$18),HV$1))&gt;0,"",IF(WEEKDAY(DATE(YEAR($B$18),MONTH($B$18),HV$1),2)&gt;5,"",INDEX('Semaine type'!$AF$4:$AY$49,MATCH(Novembre!$B34,'Semaine type'!$A$4:$A$49,0),MATCH(HV$2,'Semaine type'!$AF$2:$AY$2,0))))</f>
        <v>0.36458333333333331</v>
      </c>
      <c r="HW34" s="167">
        <f>IF(COUNTIF(Fériés,DATE(YEAR($B$18),MONTH($B$18),HW$1))&gt;0,"",IF(WEEKDAY(DATE(YEAR($B$18),MONTH($B$18),HW$1),2)&gt;5,"",INDEX('Semaine type'!$AF$4:$AY$49,MATCH(Novembre!$B34,'Semaine type'!$A$4:$A$49,0),MATCH(HW$2,'Semaine type'!$AF$2:$AY$2,0))))</f>
        <v>0.52430555555555558</v>
      </c>
      <c r="HX34" s="167">
        <f>IF(COUNTIF(Fériés,DATE(YEAR($B$18),MONTH($B$18),HX$1))&gt;0,"",IF(WEEKDAY(DATE(YEAR($B$18),MONTH($B$18),HX$1),2)&gt;5,"",INDEX('Semaine type'!$AF$4:$AY$49,MATCH(Novembre!$B34,'Semaine type'!$A$4:$A$49,0),MATCH(HX$2,'Semaine type'!$AF$2:$AY$2,0))))</f>
        <v>0.5625</v>
      </c>
      <c r="HY34" s="167">
        <f>IF(COUNTIF(Fériés,DATE(YEAR($B$18),MONTH($B$18),HY$1))&gt;0,"",IF(WEEKDAY(DATE(YEAR($B$18),MONTH($B$18),HY$1),2)&gt;5,"",INDEX('Semaine type'!$AF$4:$AY$49,MATCH(Novembre!$B34,'Semaine type'!$A$4:$A$49,0),MATCH(HY$2,'Semaine type'!$AF$2:$AY$2,0))))</f>
        <v>0.70138888888888884</v>
      </c>
      <c r="HZ34" s="167" t="str">
        <f>IF(COUNTIF(Fériés,DATE(YEAR($B$18),MONTH($B$18),HZ$1))&gt;0,"",IF(WEEKDAY(DATE(YEAR($B$18),MONTH($B$18),HZ$1),2)&gt;5,"",INDEX('Semaine type'!$AF$4:$AY$49,MATCH(Novembre!$B34,'Semaine type'!$A$4:$A$49,0),MATCH(HZ$2,'Semaine type'!$AF$2:$AY$2,0))))</f>
        <v/>
      </c>
      <c r="IA34" s="167" t="str">
        <f>IF(COUNTIF(Fériés,DATE(YEAR($B$18),MONTH($B$18),IA$1))&gt;0,"",IF(WEEKDAY(DATE(YEAR($B$18),MONTH($B$18),IA$1),2)&gt;5,"",INDEX('Semaine type'!$AF$4:$AY$49,MATCH(Novembre!$B34,'Semaine type'!$A$4:$A$49,0),MATCH(IA$2,'Semaine type'!$AF$2:$AY$2,0))))</f>
        <v/>
      </c>
      <c r="IB34" s="167">
        <f>IF(COUNTIF(Fériés,DATE(YEAR($B$18),MONTH($B$18),IB$1))&gt;0,"",IF(WEEKDAY(DATE(YEAR($B$18),MONTH($B$18),IB$1),2)&gt;5,"",INDEX('Semaine type'!$AF$4:$AY$49,MATCH(Novembre!$B34,'Semaine type'!$A$4:$A$49,0),MATCH(IB$2,'Semaine type'!$AF$2:$AY$2,0))))</f>
        <v>0</v>
      </c>
      <c r="IC34" s="167">
        <f>IF(COUNTIF(Fériés,DATE(YEAR($B$18),MONTH($B$18),IC$1))&gt;0,"",IF(WEEKDAY(DATE(YEAR($B$18),MONTH($B$18),IC$1),2)&gt;5,"",INDEX('Semaine type'!$AF$4:$AY$49,MATCH(Novembre!$B34,'Semaine type'!$A$4:$A$49,0),MATCH(IC$2,'Semaine type'!$AF$2:$AY$2,0))))</f>
        <v>0</v>
      </c>
      <c r="ID34" s="167" t="str">
        <f>IF(COUNTIF(Fériés,DATE(YEAR($B$18),MONTH($B$18),ID$1))&gt;0,"",IF(WEEKDAY(DATE(YEAR($B$18),MONTH($B$18),ID$1),2)&gt;5,"",INDEX('Semaine type'!$AF$4:$AY$49,MATCH(Novembre!$B34,'Semaine type'!$A$4:$A$49,0),MATCH(ID$2,'Semaine type'!$AF$2:$AY$2,0))))</f>
        <v/>
      </c>
      <c r="IE34" s="167" t="str">
        <f>IF(COUNTIF(Fériés,DATE(YEAR($B$18),MONTH($B$18),IE$1))&gt;0,"",IF(WEEKDAY(DATE(YEAR($B$18),MONTH($B$18),IE$1),2)&gt;5,"",INDEX('Semaine type'!$AF$4:$AY$49,MATCH(Novembre!$B34,'Semaine type'!$A$4:$A$49,0),MATCH(IE$2,'Semaine type'!$AF$2:$AY$2,0))))</f>
        <v/>
      </c>
      <c r="IF34" s="167" t="str">
        <f>IF(COUNTIF(Fériés,DATE(YEAR($B$18),MONTH($B$18),IF$1))&gt;0,"",IF(WEEKDAY(DATE(YEAR($B$18),MONTH($B$18),IF$1),2)&gt;5,"",INDEX('Semaine type'!$AF$4:$AY$49,MATCH(Novembre!$B34,'Semaine type'!$A$4:$A$49,0),MATCH(IF$2,'Semaine type'!$AF$2:$AY$2,0))))</f>
        <v/>
      </c>
      <c r="IG34" s="167" t="str">
        <f>IF(COUNTIF(Fériés,DATE(YEAR($B$18),MONTH($B$18),IG$1))&gt;0,"",IF(WEEKDAY(DATE(YEAR($B$18),MONTH($B$18),IG$1),2)&gt;5,"",INDEX('Semaine type'!$AF$4:$AY$49,MATCH(Novembre!$B34,'Semaine type'!$A$4:$A$49,0),MATCH(IG$2,'Semaine type'!$AF$2:$AY$2,0))))</f>
        <v/>
      </c>
      <c r="IH34" s="167" t="str">
        <f>IF(COUNTIF(Fériés,DATE(YEAR($B$18),MONTH($B$18),IH$1))&gt;0,"",IF(WEEKDAY(DATE(YEAR($B$18),MONTH($B$18),IH$1),2)&gt;5,"",INDEX('Semaine type'!$AF$4:$AY$49,MATCH(Novembre!$B34,'Semaine type'!$A$4:$A$49,0),MATCH(IH$2,'Semaine type'!$AF$2:$AY$2,0))))</f>
        <v/>
      </c>
      <c r="II34" s="167" t="str">
        <f>IF(COUNTIF(Fériés,DATE(YEAR($B$18),MONTH($B$18),II$1))&gt;0,"",IF(WEEKDAY(DATE(YEAR($B$18),MONTH($B$18),II$1),2)&gt;5,"",INDEX('Semaine type'!$AF$4:$AY$49,MATCH(Novembre!$B34,'Semaine type'!$A$4:$A$49,0),MATCH(II$2,'Semaine type'!$AF$2:$AY$2,0))))</f>
        <v/>
      </c>
      <c r="IJ34" s="167" t="str">
        <f>IF(COUNTIF(Fériés,DATE(YEAR($B$18),MONTH($B$18),IJ$1))&gt;0,"",IF(WEEKDAY(DATE(YEAR($B$18),MONTH($B$18),IJ$1),2)&gt;5,"",INDEX('Semaine type'!$AF$4:$AY$49,MATCH(Novembre!$B34,'Semaine type'!$A$4:$A$49,0),MATCH(IJ$2,'Semaine type'!$AF$2:$AY$2,0))))</f>
        <v/>
      </c>
      <c r="IK34" s="167" t="str">
        <f>IF(COUNTIF(Fériés,DATE(YEAR($B$18),MONTH($B$18),IK$1))&gt;0,"",IF(WEEKDAY(DATE(YEAR($B$18),MONTH($B$18),IK$1),2)&gt;5,"",INDEX('Semaine type'!$AF$4:$AY$49,MATCH(Novembre!$B34,'Semaine type'!$A$4:$A$49,0),MATCH(IK$2,'Semaine type'!$AF$2:$AY$2,0))))</f>
        <v/>
      </c>
      <c r="IL34" s="167">
        <f>IF(COUNTIF(Fériés,DATE(YEAR($B$18),MONTH($B$18),IL$1))&gt;0,"",IF(WEEKDAY(DATE(YEAR($B$18),MONTH($B$18),IL$1),2)&gt;5,"",INDEX('Semaine type'!$AF$4:$AY$49,MATCH(Novembre!$B34,'Semaine type'!$A$4:$A$49,0),MATCH(IL$2,'Semaine type'!$AF$2:$AY$2,0))))</f>
        <v>0.36458333333333331</v>
      </c>
      <c r="IM34" s="167">
        <f>IF(COUNTIF(Fériés,DATE(YEAR($B$18),MONTH($B$18),IM$1))&gt;0,"",IF(WEEKDAY(DATE(YEAR($B$18),MONTH($B$18),IM$1),2)&gt;5,"",INDEX('Semaine type'!$AF$4:$AY$49,MATCH(Novembre!$B34,'Semaine type'!$A$4:$A$49,0),MATCH(IM$2,'Semaine type'!$AF$2:$AY$2,0))))</f>
        <v>0.52430555555555558</v>
      </c>
      <c r="IN34" s="167">
        <f>IF(COUNTIF(Fériés,DATE(YEAR($B$18),MONTH($B$18),IN$1))&gt;0,"",IF(WEEKDAY(DATE(YEAR($B$18),MONTH($B$18),IN$1),2)&gt;5,"",INDEX('Semaine type'!$AF$4:$AY$49,MATCH(Novembre!$B34,'Semaine type'!$A$4:$A$49,0),MATCH(IN$2,'Semaine type'!$AF$2:$AY$2,0))))</f>
        <v>0.5625</v>
      </c>
      <c r="IO34" s="167">
        <f>IF(COUNTIF(Fériés,DATE(YEAR($B$18),MONTH($B$18),IO$1))&gt;0,"",IF(WEEKDAY(DATE(YEAR($B$18),MONTH($B$18),IO$1),2)&gt;5,"",INDEX('Semaine type'!$AF$4:$AY$49,MATCH(Novembre!$B34,'Semaine type'!$A$4:$A$49,0),MATCH(IO$2,'Semaine type'!$AF$2:$AY$2,0))))</f>
        <v>0.70833333333333337</v>
      </c>
      <c r="IP34" s="167" t="str">
        <f>IF(COUNTIF(Fériés,DATE(YEAR($B$18),MONTH($B$18),IP$1))&gt;0,"",IF(WEEKDAY(DATE(YEAR($B$18),MONTH($B$18),IP$1),2)&gt;5,"",INDEX('Semaine type'!$AF$4:$AY$49,MATCH(Novembre!$B34,'Semaine type'!$A$4:$A$49,0),MATCH(IP$2,'Semaine type'!$AF$2:$AY$2,0))))</f>
        <v/>
      </c>
      <c r="IQ34" s="167" t="str">
        <f>IF(COUNTIF(Fériés,DATE(YEAR($B$18),MONTH($B$18),IQ$1))&gt;0,"",IF(WEEKDAY(DATE(YEAR($B$18),MONTH($B$18),IQ$1),2)&gt;5,"",INDEX('Semaine type'!$AF$4:$AY$49,MATCH(Novembre!$B34,'Semaine type'!$A$4:$A$49,0),MATCH(IQ$2,'Semaine type'!$AF$2:$AY$2,0))))</f>
        <v/>
      </c>
      <c r="IR34" s="167" t="str">
        <f>IF(COUNTIF(Fériés,DATE(YEAR($B$18),MONTH($B$18),IR$1))&gt;0,"",IF(WEEKDAY(DATE(YEAR($B$18),MONTH($B$18),IR$1),2)&gt;5,"",INDEX('Semaine type'!$AF$4:$AY$49,MATCH(Novembre!$B34,'Semaine type'!$A$4:$A$49,0),MATCH(IR$2,'Semaine type'!$AF$2:$AY$2,0))))</f>
        <v/>
      </c>
      <c r="IS34" s="167" t="str">
        <f>IF(COUNTIF(Fériés,DATE(YEAR($B$18),MONTH($B$18),IS$1))&gt;0,"",IF(WEEKDAY(DATE(YEAR($B$18),MONTH($B$18),IS$1),2)&gt;5,"",INDEX('Semaine type'!$AF$4:$AY$49,MATCH(Novembre!$B34,'Semaine type'!$A$4:$A$49,0),MATCH(IS$2,'Semaine type'!$AF$2:$AY$2,0))))</f>
        <v/>
      </c>
      <c r="IT34" s="167">
        <f>IF(COUNTIF(Fériés,DATE(YEAR($B$18),MONTH($B$18),IT$1))&gt;0,"",IF(WEEKDAY(DATE(YEAR($B$18),MONTH($B$18),IT$1),2)&gt;5,"",INDEX('Semaine type'!$AF$4:$AY$49,MATCH(Novembre!$B34,'Semaine type'!$A$4:$A$49,0),MATCH(IT$2,'Semaine type'!$AF$2:$AY$2,0))))</f>
        <v>0.36458333333333331</v>
      </c>
      <c r="IU34" s="167">
        <f>IF(COUNTIF(Fériés,DATE(YEAR($B$18),MONTH($B$18),IU$1))&gt;0,"",IF(WEEKDAY(DATE(YEAR($B$18),MONTH($B$18),IU$1),2)&gt;5,"",INDEX('Semaine type'!$AF$4:$AY$49,MATCH(Novembre!$B34,'Semaine type'!$A$4:$A$49,0),MATCH(IU$2,'Semaine type'!$AF$2:$AY$2,0))))</f>
        <v>0.52430555555555558</v>
      </c>
      <c r="IV34" s="167">
        <f>IF(COUNTIF(Fériés,DATE(YEAR($B$18),MONTH($B$18),IV$1))&gt;0,"",IF(WEEKDAY(DATE(YEAR($B$18),MONTH($B$18),IV$1),2)&gt;5,"",INDEX('Semaine type'!$AF$4:$AY$49,MATCH(Novembre!$B34,'Semaine type'!$A$4:$A$49,0),MATCH(IV$2,'Semaine type'!$AF$2:$AY$2,0))))</f>
        <v>0.5625</v>
      </c>
      <c r="IW34" s="167">
        <f>IF(COUNTIF(Fériés,DATE(YEAR($B$18),MONTH($B$18),IW$1))&gt;0,"",IF(WEEKDAY(DATE(YEAR($B$18),MONTH($B$18),IW$1),2)&gt;5,"",INDEX('Semaine type'!$AF$4:$AY$49,MATCH(Novembre!$B34,'Semaine type'!$A$4:$A$49,0),MATCH(IW$2,'Semaine type'!$AF$2:$AY$2,0))))</f>
        <v>0.70833333333333337</v>
      </c>
      <c r="IX34" s="167">
        <f>IF(COUNTIF(Fériés,DATE(YEAR($B$18),MONTH($B$18),IX$1))&gt;0,"",IF(WEEKDAY(DATE(YEAR($B$18),MONTH($B$18),IX$1),2)&gt;5,"",INDEX('Semaine type'!$AF$4:$AY$49,MATCH(Novembre!$B34,'Semaine type'!$A$4:$A$49,0),MATCH(IX$2,'Semaine type'!$AF$2:$AY$2,0))))</f>
        <v>0.36458333333333331</v>
      </c>
      <c r="IY34" s="167">
        <f>IF(COUNTIF(Fériés,DATE(YEAR($B$18),MONTH($B$18),IY$1))&gt;0,"",IF(WEEKDAY(DATE(YEAR($B$18),MONTH($B$18),IY$1),2)&gt;5,"",INDEX('Semaine type'!$AF$4:$AY$49,MATCH(Novembre!$B34,'Semaine type'!$A$4:$A$49,0),MATCH(IY$2,'Semaine type'!$AF$2:$AY$2,0))))</f>
        <v>0.52430555555555558</v>
      </c>
      <c r="IZ34" s="167">
        <f>IF(COUNTIF(Fériés,DATE(YEAR($B$18),MONTH($B$18),IZ$1))&gt;0,"",IF(WEEKDAY(DATE(YEAR($B$18),MONTH($B$18),IZ$1),2)&gt;5,"",INDEX('Semaine type'!$AF$4:$AY$49,MATCH(Novembre!$B34,'Semaine type'!$A$4:$A$49,0),MATCH(IZ$2,'Semaine type'!$AF$2:$AY$2,0))))</f>
        <v>0.5625</v>
      </c>
      <c r="JA34" s="167">
        <f>IF(COUNTIF(Fériés,DATE(YEAR($B$18),MONTH($B$18),JA$1))&gt;0,"",IF(WEEKDAY(DATE(YEAR($B$18),MONTH($B$18),JA$1),2)&gt;5,"",INDEX('Semaine type'!$AF$4:$AY$49,MATCH(Novembre!$B34,'Semaine type'!$A$4:$A$49,0),MATCH(JA$2,'Semaine type'!$AF$2:$AY$2,0))))</f>
        <v>0.70138888888888884</v>
      </c>
      <c r="JB34" s="167" t="str">
        <f>IF(COUNTIF(Fériés,DATE(YEAR($B$18),MONTH($B$18),JB$1))&gt;0,"",IF(WEEKDAY(DATE(YEAR($B$18),MONTH($B$18),JB$1),2)&gt;5,"",INDEX('Semaine type'!$AF$4:$AY$49,MATCH(Novembre!$B34,'Semaine type'!$A$4:$A$49,0),MATCH(JB$2,'Semaine type'!$AF$2:$AY$2,0))))</f>
        <v/>
      </c>
      <c r="JC34" s="167" t="str">
        <f>IF(COUNTIF(Fériés,DATE(YEAR($B$18),MONTH($B$18),JC$1))&gt;0,"",IF(WEEKDAY(DATE(YEAR($B$18),MONTH($B$18),JC$1),2)&gt;5,"",INDEX('Semaine type'!$AF$4:$AY$49,MATCH(Novembre!$B34,'Semaine type'!$A$4:$A$49,0),MATCH(JC$2,'Semaine type'!$AF$2:$AY$2,0))))</f>
        <v/>
      </c>
      <c r="JD34" s="167">
        <f>IF(COUNTIF(Fériés,DATE(YEAR($B$18),MONTH($B$18),JD$1))&gt;0,"",IF(WEEKDAY(DATE(YEAR($B$18),MONTH($B$18),JD$1),2)&gt;5,"",INDEX('Semaine type'!$AF$4:$AY$49,MATCH(Novembre!$B34,'Semaine type'!$A$4:$A$49,0),MATCH(JD$2,'Semaine type'!$AF$2:$AY$2,0))))</f>
        <v>0</v>
      </c>
      <c r="JE34" s="167">
        <f>IF(COUNTIF(Fériés,DATE(YEAR($B$18),MONTH($B$18),JE$1))&gt;0,"",IF(WEEKDAY(DATE(YEAR($B$18),MONTH($B$18),JE$1),2)&gt;5,"",INDEX('Semaine type'!$AF$4:$AY$49,MATCH(Novembre!$B34,'Semaine type'!$A$4:$A$49,0),MATCH(JE$2,'Semaine type'!$AF$2:$AY$2,0))))</f>
        <v>0</v>
      </c>
      <c r="JF34" s="167" t="str">
        <f>IF(COUNTIF(Fériés,DATE(YEAR($B$18),MONTH($B$18),JF$1))&gt;0,"",IF(WEEKDAY(DATE(YEAR($B$18),MONTH($B$18),JF$1),2)&gt;5,"",INDEX('Semaine type'!$AF$4:$AY$49,MATCH(Novembre!$B34,'Semaine type'!$A$4:$A$49,0),MATCH(JF$2,'Semaine type'!$AF$2:$AY$2,0))))</f>
        <v/>
      </c>
      <c r="JG34" s="167" t="str">
        <f>IF(COUNTIF(Fériés,DATE(YEAR($B$18),MONTH($B$18),JG$1))&gt;0,"",IF(WEEKDAY(DATE(YEAR($B$18),MONTH($B$18),JG$1),2)&gt;5,"",INDEX('Semaine type'!$AF$4:$AY$49,MATCH(Novembre!$B34,'Semaine type'!$A$4:$A$49,0),MATCH(JG$2,'Semaine type'!$AF$2:$AY$2,0))))</f>
        <v/>
      </c>
      <c r="JH34" s="167" t="str">
        <f>IF(COUNTIF(Fériés,DATE(YEAR($B$18),MONTH($B$18),JH$1))&gt;0,"",IF(WEEKDAY(DATE(YEAR($B$18),MONTH($B$18),JH$1),2)&gt;5,"",INDEX('Semaine type'!$AF$4:$AY$49,MATCH(Novembre!$B34,'Semaine type'!$A$4:$A$49,0),MATCH(JH$2,'Semaine type'!$AF$2:$AY$2,0))))</f>
        <v/>
      </c>
      <c r="JI34" s="167" t="str">
        <f>IF(COUNTIF(Fériés,DATE(YEAR($B$18),MONTH($B$18),JI$1))&gt;0,"",IF(WEEKDAY(DATE(YEAR($B$18),MONTH($B$18),JI$1),2)&gt;5,"",INDEX('Semaine type'!$AF$4:$AY$49,MATCH(Novembre!$B34,'Semaine type'!$A$4:$A$49,0),MATCH(JI$2,'Semaine type'!$AF$2:$AY$2,0))))</f>
        <v/>
      </c>
      <c r="JJ34" s="167" t="str">
        <f>IF(COUNTIF(Fériés,DATE(YEAR($B$18),MONTH($B$18),JJ$1))&gt;0,"",IF(WEEKDAY(DATE(YEAR($B$18),MONTH($B$18),JJ$1),2)&gt;5,"",INDEX('Semaine type'!$AF$4:$AY$49,MATCH(Novembre!$B34,'Semaine type'!$A$4:$A$49,0),MATCH(JJ$2,'Semaine type'!$AF$2:$AY$2,0))))</f>
        <v/>
      </c>
      <c r="JK34" s="167" t="str">
        <f>IF(COUNTIF(Fériés,DATE(YEAR($B$18),MONTH($B$18),JK$1))&gt;0,"",IF(WEEKDAY(DATE(YEAR($B$18),MONTH($B$18),JK$1),2)&gt;5,"",INDEX('Semaine type'!$AF$4:$AY$49,MATCH(Novembre!$B34,'Semaine type'!$A$4:$A$49,0),MATCH(JK$2,'Semaine type'!$AF$2:$AY$2,0))))</f>
        <v/>
      </c>
      <c r="JL34" s="167" t="str">
        <f>IF(COUNTIF(Fériés,DATE(YEAR($B$18),MONTH($B$18),JL$1))&gt;0,"",IF(WEEKDAY(DATE(YEAR($B$18),MONTH($B$18),JL$1),2)&gt;5,"",INDEX('Semaine type'!$AF$4:$AY$49,MATCH(Novembre!$B34,'Semaine type'!$A$4:$A$49,0),MATCH(JL$2,'Semaine type'!$AF$2:$AY$2,0))))</f>
        <v/>
      </c>
      <c r="JM34" s="167" t="str">
        <f>IF(COUNTIF(Fériés,DATE(YEAR($B$18),MONTH($B$18),JM$1))&gt;0,"",IF(WEEKDAY(DATE(YEAR($B$18),MONTH($B$18),JM$1),2)&gt;5,"",INDEX('Semaine type'!$AF$4:$AY$49,MATCH(Novembre!$B34,'Semaine type'!$A$4:$A$49,0),MATCH(JM$2,'Semaine type'!$AF$2:$AY$2,0))))</f>
        <v/>
      </c>
      <c r="JN34" s="167">
        <f>IF(COUNTIF(Fériés,DATE(YEAR($B$18),MONTH($B$18),JN$1))&gt;0,"",IF(WEEKDAY(DATE(YEAR($B$18),MONTH($B$18),JN$1),2)&gt;5,"",INDEX('Semaine type'!$AF$4:$AY$49,MATCH(Novembre!$B34,'Semaine type'!$A$4:$A$49,0),MATCH(JN$2,'Semaine type'!$AF$2:$AY$2,0))))</f>
        <v>0.36458333333333331</v>
      </c>
      <c r="JO34" s="167">
        <f>IF(COUNTIF(Fériés,DATE(YEAR($B$18),MONTH($B$18),JO$1))&gt;0,"",IF(WEEKDAY(DATE(YEAR($B$18),MONTH($B$18),JO$1),2)&gt;5,"",INDEX('Semaine type'!$AF$4:$AY$49,MATCH(Novembre!$B34,'Semaine type'!$A$4:$A$49,0),MATCH(JO$2,'Semaine type'!$AF$2:$AY$2,0))))</f>
        <v>0.52430555555555558</v>
      </c>
      <c r="JP34" s="167">
        <f>IF(COUNTIF(Fériés,DATE(YEAR($B$18),MONTH($B$18),JP$1))&gt;0,"",IF(WEEKDAY(DATE(YEAR($B$18),MONTH($B$18),JP$1),2)&gt;5,"",INDEX('Semaine type'!$AF$4:$AY$49,MATCH(Novembre!$B34,'Semaine type'!$A$4:$A$49,0),MATCH(JP$2,'Semaine type'!$AF$2:$AY$2,0))))</f>
        <v>0.5625</v>
      </c>
      <c r="JQ34" s="167">
        <f>IF(COUNTIF(Fériés,DATE(YEAR($B$18),MONTH($B$18),JQ$1))&gt;0,"",IF(WEEKDAY(DATE(YEAR($B$18),MONTH($B$18),JQ$1),2)&gt;5,"",INDEX('Semaine type'!$AF$4:$AY$49,MATCH(Novembre!$B34,'Semaine type'!$A$4:$A$49,0),MATCH(JQ$2,'Semaine type'!$AF$2:$AY$2,0))))</f>
        <v>0.70833333333333337</v>
      </c>
      <c r="JR34" s="167" t="str">
        <f>IF(COUNTIF(Fériés,DATE(YEAR($B$18),MONTH($B$18),JR$1))&gt;0,"",IF(WEEKDAY(DATE(YEAR($B$18),MONTH($B$18),JR$1),2)&gt;5,"",INDEX('Semaine type'!$AF$4:$AY$49,MATCH(Novembre!$B34,'Semaine type'!$A$4:$A$49,0),MATCH(JR$2,'Semaine type'!$AF$2:$AY$2,0))))</f>
        <v/>
      </c>
      <c r="JS34" s="167" t="str">
        <f>IF(COUNTIF(Fériés,DATE(YEAR($B$18),MONTH($B$18),JS$1))&gt;0,"",IF(WEEKDAY(DATE(YEAR($B$18),MONTH($B$18),JS$1),2)&gt;5,"",INDEX('Semaine type'!$AF$4:$AY$49,MATCH(Novembre!$B34,'Semaine type'!$A$4:$A$49,0),MATCH(JS$2,'Semaine type'!$AF$2:$AY$2,0))))</f>
        <v/>
      </c>
      <c r="JT34" s="167" t="str">
        <f>IF(COUNTIF(Fériés,DATE(YEAR($B$18),MONTH($B$18),JT$1))&gt;0,"",IF(WEEKDAY(DATE(YEAR($B$18),MONTH($B$18),JT$1),2)&gt;5,"",INDEX('Semaine type'!$AF$4:$AY$49,MATCH(Novembre!$B34,'Semaine type'!$A$4:$A$49,0),MATCH(JT$2,'Semaine type'!$AF$2:$AY$2,0))))</f>
        <v/>
      </c>
      <c r="JU34" s="167" t="str">
        <f>IF(COUNTIF(Fériés,DATE(YEAR($B$18),MONTH($B$18),JU$1))&gt;0,"",IF(WEEKDAY(DATE(YEAR($B$18),MONTH($B$18),JU$1),2)&gt;5,"",INDEX('Semaine type'!$AF$4:$AY$49,MATCH(Novembre!$B34,'Semaine type'!$A$4:$A$49,0),MATCH(JU$2,'Semaine type'!$AF$2:$AY$2,0))))</f>
        <v/>
      </c>
      <c r="JV34" s="167">
        <f>IF(COUNTIF(Fériés,DATE(YEAR($B$18),MONTH($B$18),JV$1))&gt;0,"",IF(WEEKDAY(DATE(YEAR($B$18),MONTH($B$18),JV$1),2)&gt;5,"",INDEX('Semaine type'!$AF$4:$AY$49,MATCH(Novembre!$B34,'Semaine type'!$A$4:$A$49,0),MATCH(JV$2,'Semaine type'!$AF$2:$AY$2,0))))</f>
        <v>0.36458333333333331</v>
      </c>
      <c r="JW34" s="167">
        <f>IF(COUNTIF(Fériés,DATE(YEAR($B$18),MONTH($B$18),JW$1))&gt;0,"",IF(WEEKDAY(DATE(YEAR($B$18),MONTH($B$18),JW$1),2)&gt;5,"",INDEX('Semaine type'!$AF$4:$AY$49,MATCH(Novembre!$B34,'Semaine type'!$A$4:$A$49,0),MATCH(JW$2,'Semaine type'!$AF$2:$AY$2,0))))</f>
        <v>0.52430555555555558</v>
      </c>
      <c r="JX34" s="167">
        <f>IF(COUNTIF(Fériés,DATE(YEAR($B$18),MONTH($B$18),JX$1))&gt;0,"",IF(WEEKDAY(DATE(YEAR($B$18),MONTH($B$18),JX$1),2)&gt;5,"",INDEX('Semaine type'!$AF$4:$AY$49,MATCH(Novembre!$B34,'Semaine type'!$A$4:$A$49,0),MATCH(JX$2,'Semaine type'!$AF$2:$AY$2,0))))</f>
        <v>0.5625</v>
      </c>
      <c r="JY34" s="167">
        <f>IF(COUNTIF(Fériés,DATE(YEAR($B$18),MONTH($B$18),JY$1))&gt;0,"",IF(WEEKDAY(DATE(YEAR($B$18),MONTH($B$18),JY$1),2)&gt;5,"",INDEX('Semaine type'!$AF$4:$AY$49,MATCH(Novembre!$B34,'Semaine type'!$A$4:$A$49,0),MATCH(JY$2,'Semaine type'!$AF$2:$AY$2,0))))</f>
        <v>0.70833333333333337</v>
      </c>
      <c r="JZ34" s="167">
        <f>IF(COUNTIF(Fériés,DATE(YEAR($B$18),MONTH($B$18),JZ$1))&gt;0,"",IF(WEEKDAY(DATE(YEAR($B$18),MONTH($B$18),JZ$1),2)&gt;5,"",INDEX('Semaine type'!$AF$4:$AY$49,MATCH(Novembre!$B34,'Semaine type'!$A$4:$A$49,0),MATCH(JZ$2,'Semaine type'!$AF$2:$AY$2,0))))</f>
        <v>0.36458333333333331</v>
      </c>
      <c r="KA34" s="167">
        <f>IF(COUNTIF(Fériés,DATE(YEAR($B$18),MONTH($B$18),KA$1))&gt;0,"",IF(WEEKDAY(DATE(YEAR($B$18),MONTH($B$18),KA$1),2)&gt;5,"",INDEX('Semaine type'!$AF$4:$AY$49,MATCH(Novembre!$B34,'Semaine type'!$A$4:$A$49,0),MATCH(KA$2,'Semaine type'!$AF$2:$AY$2,0))))</f>
        <v>0.52430555555555558</v>
      </c>
      <c r="KB34" s="167">
        <f>IF(COUNTIF(Fériés,DATE(YEAR($B$18),MONTH($B$18),KB$1))&gt;0,"",IF(WEEKDAY(DATE(YEAR($B$18),MONTH($B$18),KB$1),2)&gt;5,"",INDEX('Semaine type'!$AF$4:$AY$49,MATCH(Novembre!$B34,'Semaine type'!$A$4:$A$49,0),MATCH(KB$2,'Semaine type'!$AF$2:$AY$2,0))))</f>
        <v>0.5625</v>
      </c>
      <c r="KC34" s="167">
        <f>IF(COUNTIF(Fériés,DATE(YEAR($B$18),MONTH($B$18),KC$1))&gt;0,"",IF(WEEKDAY(DATE(YEAR($B$18),MONTH($B$18),KC$1),2)&gt;5,"",INDEX('Semaine type'!$AF$4:$AY$49,MATCH(Novembre!$B34,'Semaine type'!$A$4:$A$49,0),MATCH(KC$2,'Semaine type'!$AF$2:$AY$2,0))))</f>
        <v>0.70138888888888884</v>
      </c>
      <c r="KD34" s="167" t="str">
        <f>IF(COUNTIF(Fériés,DATE(YEAR($B$18),MONTH($B$18),KD$1))&gt;0,"",IF(WEEKDAY(DATE(YEAR($B$18),MONTH($B$18),KD$1),2)&gt;5,"",INDEX('Semaine type'!$AF$4:$AY$49,MATCH(Novembre!$B34,'Semaine type'!$A$4:$A$49,0),MATCH(KD$2,'Semaine type'!$AF$2:$AY$2,0))))</f>
        <v/>
      </c>
      <c r="KE34" s="167" t="str">
        <f>IF(COUNTIF(Fériés,DATE(YEAR($B$18),MONTH($B$18),KE$1))&gt;0,"",IF(WEEKDAY(DATE(YEAR($B$18),MONTH($B$18),KE$1),2)&gt;5,"",INDEX('Semaine type'!$AF$4:$AY$49,MATCH(Novembre!$B34,'Semaine type'!$A$4:$A$49,0),MATCH(KE$2,'Semaine type'!$AF$2:$AY$2,0))))</f>
        <v/>
      </c>
      <c r="KF34" s="167">
        <f>IF(COUNTIF(Fériés,DATE(YEAR($B$18),MONTH($B$18),KF$1))&gt;0,"",IF(WEEKDAY(DATE(YEAR($B$18),MONTH($B$18),KF$1),2)&gt;5,"",INDEX('Semaine type'!$AF$4:$AY$49,MATCH(Novembre!$B34,'Semaine type'!$A$4:$A$49,0),MATCH(KF$2,'Semaine type'!$AF$2:$AY$2,0))))</f>
        <v>0</v>
      </c>
      <c r="KG34" s="167">
        <f>IF(COUNTIF(Fériés,DATE(YEAR($B$18),MONTH($B$18),KG$1))&gt;0,"",IF(WEEKDAY(DATE(YEAR($B$18),MONTH($B$18),KG$1),2)&gt;5,"",INDEX('Semaine type'!$AF$4:$AY$49,MATCH(Novembre!$B34,'Semaine type'!$A$4:$A$49,0),MATCH(KG$2,'Semaine type'!$AF$2:$AY$2,0))))</f>
        <v>0</v>
      </c>
      <c r="KH34" s="167" t="str">
        <f>IF(COUNTIF(Fériés,DATE(YEAR($B$18),MONTH($B$18),KH$1))&gt;0,"",IF(WEEKDAY(DATE(YEAR($B$18),MONTH($B$18),KH$1),2)&gt;5,"",INDEX('Semaine type'!$AF$4:$AY$49,MATCH(Novembre!$B34,'Semaine type'!$A$4:$A$49,0),MATCH(KH$2,'Semaine type'!$AF$2:$AY$2,0))))</f>
        <v/>
      </c>
      <c r="KI34" s="167" t="str">
        <f>IF(COUNTIF(Fériés,DATE(YEAR($B$18),MONTH($B$18),KI$1))&gt;0,"",IF(WEEKDAY(DATE(YEAR($B$18),MONTH($B$18),KI$1),2)&gt;5,"",INDEX('Semaine type'!$AF$4:$AY$49,MATCH(Novembre!$B34,'Semaine type'!$A$4:$A$49,0),MATCH(KI$2,'Semaine type'!$AF$2:$AY$2,0))))</f>
        <v/>
      </c>
      <c r="KJ34" s="167" t="str">
        <f>IF(COUNTIF(Fériés,DATE(YEAR($B$18),MONTH($B$18),KJ$1))&gt;0,"",IF(WEEKDAY(DATE(YEAR($B$18),MONTH($B$18),KJ$1),2)&gt;5,"",INDEX('Semaine type'!$AF$4:$AY$49,MATCH(Novembre!$B34,'Semaine type'!$A$4:$A$49,0),MATCH(KJ$2,'Semaine type'!$AF$2:$AY$2,0))))</f>
        <v/>
      </c>
      <c r="KK34" s="167" t="str">
        <f>IF(COUNTIF(Fériés,DATE(YEAR($B$18),MONTH($B$18),KK$1))&gt;0,"",IF(WEEKDAY(DATE(YEAR($B$18),MONTH($B$18),KK$1),2)&gt;5,"",INDEX('Semaine type'!$AF$4:$AY$49,MATCH(Novembre!$B34,'Semaine type'!$A$4:$A$49,0),MATCH(KK$2,'Semaine type'!$AF$2:$AY$2,0))))</f>
        <v/>
      </c>
      <c r="KL34" s="167" t="str">
        <f>IF(COUNTIF(Fériés,DATE(YEAR($B$18),MONTH($B$18),KL$1))&gt;0,"",IF(WEEKDAY(DATE(YEAR($B$18),MONTH($B$18),KL$1),2)&gt;5,"",INDEX('Semaine type'!$AF$4:$AY$49,MATCH(Novembre!$B34,'Semaine type'!$A$4:$A$49,0),MATCH(KL$2,'Semaine type'!$AF$2:$AY$2,0))))</f>
        <v/>
      </c>
      <c r="KM34" s="167" t="str">
        <f>IF(COUNTIF(Fériés,DATE(YEAR($B$18),MONTH($B$18),KM$1))&gt;0,"",IF(WEEKDAY(DATE(YEAR($B$18),MONTH($B$18),KM$1),2)&gt;5,"",INDEX('Semaine type'!$AF$4:$AY$49,MATCH(Novembre!$B34,'Semaine type'!$A$4:$A$49,0),MATCH(KM$2,'Semaine type'!$AF$2:$AY$2,0))))</f>
        <v/>
      </c>
      <c r="KN34" s="167" t="str">
        <f>IF(COUNTIF(Fériés,DATE(YEAR($B$18),MONTH($B$18),KN$1))&gt;0,"",IF(WEEKDAY(DATE(YEAR($B$18),MONTH($B$18),KN$1),2)&gt;5,"",INDEX('Semaine type'!$AF$4:$AY$49,MATCH(Novembre!$B34,'Semaine type'!$A$4:$A$49,0),MATCH(KN$2,'Semaine type'!$AF$2:$AY$2,0))))</f>
        <v/>
      </c>
      <c r="KO34" s="167" t="str">
        <f>IF(COUNTIF(Fériés,DATE(YEAR($B$18),MONTH($B$18),KO$1))&gt;0,"",IF(WEEKDAY(DATE(YEAR($B$18),MONTH($B$18),KO$1),2)&gt;5,"",INDEX('Semaine type'!$AF$4:$AY$49,MATCH(Novembre!$B34,'Semaine type'!$A$4:$A$49,0),MATCH(KO$2,'Semaine type'!$AF$2:$AY$2,0))))</f>
        <v/>
      </c>
      <c r="KP34" s="167">
        <f>IF(COUNTIF(Fériés,DATE(YEAR($B$18),MONTH($B$18),KP$1))&gt;0,"",IF(WEEKDAY(DATE(YEAR($B$18),MONTH($B$18),KP$1),2)&gt;5,"",INDEX('Semaine type'!$AF$4:$AY$49,MATCH(Novembre!$B34,'Semaine type'!$A$4:$A$49,0),MATCH(KP$2,'Semaine type'!$AF$2:$AY$2,0))))</f>
        <v>0.36458333333333331</v>
      </c>
      <c r="KQ34" s="167">
        <f>IF(COUNTIF(Fériés,DATE(YEAR($B$18),MONTH($B$18),KQ$1))&gt;0,"",IF(WEEKDAY(DATE(YEAR($B$18),MONTH($B$18),KQ$1),2)&gt;5,"",INDEX('Semaine type'!$AF$4:$AY$49,MATCH(Novembre!$B34,'Semaine type'!$A$4:$A$49,0),MATCH(KQ$2,'Semaine type'!$AF$2:$AY$2,0))))</f>
        <v>0.52430555555555558</v>
      </c>
      <c r="KR34" s="167">
        <f>IF(COUNTIF(Fériés,DATE(YEAR($B$18),MONTH($B$18),KR$1))&gt;0,"",IF(WEEKDAY(DATE(YEAR($B$18),MONTH($B$18),KR$1),2)&gt;5,"",INDEX('Semaine type'!$AF$4:$AY$49,MATCH(Novembre!$B34,'Semaine type'!$A$4:$A$49,0),MATCH(KR$2,'Semaine type'!$AF$2:$AY$2,0))))</f>
        <v>0.5625</v>
      </c>
      <c r="KS34" s="167">
        <f>IF(COUNTIF(Fériés,DATE(YEAR($B$18),MONTH($B$18),KS$1))&gt;0,"",IF(WEEKDAY(DATE(YEAR($B$18),MONTH($B$18),KS$1),2)&gt;5,"",INDEX('Semaine type'!$AF$4:$AY$49,MATCH(Novembre!$B34,'Semaine type'!$A$4:$A$49,0),MATCH(KS$2,'Semaine type'!$AF$2:$AY$2,0))))</f>
        <v>0.70833333333333337</v>
      </c>
    </row>
    <row r="35" spans="1:305" ht="12" customHeight="1" x14ac:dyDescent="0.2">
      <c r="A35" s="183"/>
      <c r="B35" s="52" t="s">
        <v>151</v>
      </c>
      <c r="C35" s="53" t="str">
        <f>'Semaine type'!L20</f>
        <v xml:space="preserve">EL </v>
      </c>
      <c r="D35" s="60"/>
      <c r="E35" s="60"/>
      <c r="F35" s="60"/>
      <c r="G35" s="60"/>
      <c r="H35" s="60" t="s">
        <v>34</v>
      </c>
      <c r="I35" s="60" t="s">
        <v>35</v>
      </c>
      <c r="J35" s="60"/>
      <c r="K35" s="60"/>
      <c r="L35" s="60" t="s">
        <v>34</v>
      </c>
      <c r="M35" s="60" t="s">
        <v>35</v>
      </c>
      <c r="N35" s="60"/>
      <c r="O35" s="60"/>
      <c r="P35" s="60" t="s">
        <v>35</v>
      </c>
      <c r="Q35" s="60"/>
      <c r="R35" s="60"/>
      <c r="S35" s="60"/>
      <c r="T35" s="60"/>
      <c r="U35" s="60"/>
      <c r="V35" s="61" t="s">
        <v>34</v>
      </c>
      <c r="W35" s="61" t="s">
        <v>35</v>
      </c>
      <c r="X35" s="60"/>
      <c r="Y35" s="60"/>
      <c r="Z35" s="60" t="s">
        <v>34</v>
      </c>
      <c r="AA35" s="60" t="s">
        <v>35</v>
      </c>
      <c r="AB35" s="60"/>
      <c r="AC35" s="60"/>
      <c r="AD35" s="60" t="s">
        <v>35</v>
      </c>
      <c r="AE35" s="60"/>
      <c r="AF35" s="60"/>
      <c r="AG35" s="60"/>
      <c r="AH35" s="60"/>
      <c r="AI35" s="60"/>
      <c r="AJ35" s="60" t="s">
        <v>34</v>
      </c>
      <c r="AK35" s="60" t="s">
        <v>35</v>
      </c>
      <c r="AL35" s="60"/>
      <c r="AM35" s="60"/>
      <c r="AN35" s="60" t="s">
        <v>34</v>
      </c>
      <c r="AO35" s="60" t="s">
        <v>35</v>
      </c>
      <c r="AP35" s="60"/>
      <c r="AQ35" s="60"/>
      <c r="AR35" s="60" t="s">
        <v>35</v>
      </c>
      <c r="AS35" s="60"/>
      <c r="AT35" s="60"/>
      <c r="AU35" s="60"/>
      <c r="AV35" s="60"/>
      <c r="AW35" s="60"/>
      <c r="AX35" s="60" t="s">
        <v>34</v>
      </c>
      <c r="AY35" s="60" t="s">
        <v>35</v>
      </c>
      <c r="AZ35" s="60"/>
      <c r="BA35" s="60"/>
      <c r="BB35" s="60" t="s">
        <v>34</v>
      </c>
      <c r="BC35" s="60" t="s">
        <v>35</v>
      </c>
      <c r="BD35" s="60"/>
      <c r="BE35" s="60"/>
      <c r="BF35" s="60" t="s">
        <v>35</v>
      </c>
      <c r="BG35" s="60"/>
      <c r="BH35" s="60"/>
      <c r="BI35" s="60"/>
      <c r="BJ35" s="60"/>
      <c r="BK35" s="60"/>
      <c r="BL35" s="56" cm="1">
        <f t="array" ref="BL35">SUMPRODUCT(--(RIGHT(D35:BK35,1)="."))</f>
        <v>8</v>
      </c>
      <c r="BM35" s="57"/>
      <c r="BN35" s="62"/>
      <c r="BO35" s="62"/>
      <c r="BP35" s="62"/>
      <c r="BQ35" s="82">
        <f t="shared" si="130"/>
        <v>0</v>
      </c>
      <c r="BR35" s="82">
        <f t="shared" si="130"/>
        <v>0</v>
      </c>
      <c r="BS35" s="82">
        <f t="shared" si="130"/>
        <v>0</v>
      </c>
      <c r="BT35" s="82">
        <f t="shared" si="130"/>
        <v>0</v>
      </c>
      <c r="BU35" s="82">
        <f t="shared" si="130"/>
        <v>0</v>
      </c>
      <c r="BV35" s="82">
        <f t="shared" si="130"/>
        <v>0</v>
      </c>
      <c r="BW35" s="82">
        <f t="shared" si="130"/>
        <v>0</v>
      </c>
      <c r="BX35" s="82">
        <f t="shared" si="130"/>
        <v>0</v>
      </c>
      <c r="BY35" s="82">
        <f t="shared" si="130"/>
        <v>0</v>
      </c>
      <c r="BZ35" s="82">
        <f t="shared" si="130"/>
        <v>0</v>
      </c>
      <c r="CA35" s="82">
        <f t="shared" si="130"/>
        <v>0</v>
      </c>
      <c r="CB35" s="92">
        <f t="shared" si="70"/>
        <v>20</v>
      </c>
      <c r="CC35" s="47">
        <f t="shared" ca="1" si="71"/>
        <v>0.58823529411764708</v>
      </c>
      <c r="DA35" s="169">
        <f t="shared" si="72"/>
        <v>5.3541666666666679</v>
      </c>
      <c r="DB35" s="176">
        <f>IFERROR(IF(COUNTIF(absences,D35)&gt;0,"",IF(D35="PERM",Parametres!$N$25,GA35-FZ35)),)</f>
        <v>0</v>
      </c>
      <c r="DC35" s="176" t="str">
        <f t="shared" si="73"/>
        <v/>
      </c>
      <c r="DD35" s="176" t="str">
        <f t="shared" si="74"/>
        <v/>
      </c>
      <c r="DE35" s="176" t="str">
        <f t="shared" si="75"/>
        <v/>
      </c>
      <c r="DF35" s="176">
        <f t="shared" si="76"/>
        <v>0.15972222222222227</v>
      </c>
      <c r="DG35" s="176">
        <f>IFERROR(IF(COUNTIF(absences,I35)&gt;0,"",IF(COUNTIF($D35:$BK35,"PERM")&gt;0,COUNTIF($D35:$BK35,"PERM")*Parametres!$N$25,GF35-GE35)),)</f>
        <v>0</v>
      </c>
      <c r="DH35" s="176">
        <f t="shared" si="77"/>
        <v>0.15972222222222227</v>
      </c>
      <c r="DI35" s="176">
        <f t="shared" si="78"/>
        <v>0.14583333333333337</v>
      </c>
      <c r="DJ35" s="176">
        <f t="shared" si="79"/>
        <v>0.15972222222222227</v>
      </c>
      <c r="DK35" s="176">
        <f t="shared" si="80"/>
        <v>0.14583333333333337</v>
      </c>
      <c r="DL35" s="176">
        <f t="shared" si="81"/>
        <v>0.15972222222222227</v>
      </c>
      <c r="DM35" s="176">
        <f t="shared" si="82"/>
        <v>0.13888888888888884</v>
      </c>
      <c r="DN35" s="176">
        <f t="shared" si="83"/>
        <v>0.15972222222222227</v>
      </c>
      <c r="DO35" s="176">
        <f t="shared" si="84"/>
        <v>0</v>
      </c>
      <c r="DP35" s="176" t="str">
        <f t="shared" si="85"/>
        <v/>
      </c>
      <c r="DQ35" s="176" t="str">
        <f t="shared" si="86"/>
        <v/>
      </c>
      <c r="DR35" s="176" t="str">
        <f t="shared" si="87"/>
        <v/>
      </c>
      <c r="DS35" s="176" t="str">
        <f t="shared" si="88"/>
        <v/>
      </c>
      <c r="DT35" s="176">
        <f t="shared" si="89"/>
        <v>0.15972222222222227</v>
      </c>
      <c r="DU35" s="176">
        <f t="shared" si="90"/>
        <v>0.14583333333333337</v>
      </c>
      <c r="DV35" s="176" t="str">
        <f t="shared" si="91"/>
        <v/>
      </c>
      <c r="DW35" s="176" t="str">
        <f t="shared" si="92"/>
        <v/>
      </c>
      <c r="DX35" s="176">
        <f t="shared" si="93"/>
        <v>0.15972222222222227</v>
      </c>
      <c r="DY35" s="176">
        <f t="shared" si="94"/>
        <v>0.14583333333333337</v>
      </c>
      <c r="DZ35" s="176">
        <f t="shared" si="95"/>
        <v>0.15972222222222227</v>
      </c>
      <c r="EA35" s="176">
        <f t="shared" si="96"/>
        <v>0.13888888888888884</v>
      </c>
      <c r="EB35" s="176">
        <f t="shared" si="97"/>
        <v>0.15972222222222227</v>
      </c>
      <c r="EC35" s="176">
        <f t="shared" si="98"/>
        <v>0</v>
      </c>
      <c r="ED35" s="176" t="str">
        <f t="shared" si="99"/>
        <v/>
      </c>
      <c r="EE35" s="176" t="str">
        <f t="shared" si="100"/>
        <v/>
      </c>
      <c r="EF35" s="176" t="str">
        <f t="shared" si="101"/>
        <v/>
      </c>
      <c r="EG35" s="176" t="str">
        <f t="shared" si="102"/>
        <v/>
      </c>
      <c r="EH35" s="176">
        <f t="shared" si="103"/>
        <v>0.15972222222222227</v>
      </c>
      <c r="EI35" s="176">
        <f t="shared" si="104"/>
        <v>0.14583333333333337</v>
      </c>
      <c r="EJ35" s="176">
        <f t="shared" si="105"/>
        <v>0.15972222222222227</v>
      </c>
      <c r="EK35" s="176">
        <f t="shared" si="106"/>
        <v>0.14583333333333337</v>
      </c>
      <c r="EL35" s="176">
        <f t="shared" si="107"/>
        <v>0.15972222222222227</v>
      </c>
      <c r="EM35" s="176">
        <f t="shared" si="108"/>
        <v>0.14583333333333337</v>
      </c>
      <c r="EN35" s="176">
        <f t="shared" si="109"/>
        <v>0.15972222222222227</v>
      </c>
      <c r="EO35" s="176">
        <f t="shared" si="110"/>
        <v>0.13888888888888884</v>
      </c>
      <c r="EP35" s="176">
        <f t="shared" si="111"/>
        <v>0.15972222222222227</v>
      </c>
      <c r="EQ35" s="176">
        <f t="shared" si="112"/>
        <v>0</v>
      </c>
      <c r="ER35" s="176" t="str">
        <f t="shared" si="113"/>
        <v/>
      </c>
      <c r="ES35" s="176" t="str">
        <f t="shared" si="114"/>
        <v/>
      </c>
      <c r="ET35" s="176" t="str">
        <f t="shared" si="115"/>
        <v/>
      </c>
      <c r="EU35" s="176">
        <f>IFERROR(IF(COUNTIF(absences,AW35)&gt;0,"",IF(COUNTIF($D35:$BK35,"PERM")&gt;0,COUNTIF($D35:$BK35,"PERM")*Parametres!$N$25,IW35-IV35)),)</f>
        <v>0.14583333333333337</v>
      </c>
      <c r="EV35" s="176">
        <f t="shared" si="116"/>
        <v>0.15972222222222227</v>
      </c>
      <c r="EW35" s="176">
        <f t="shared" si="117"/>
        <v>0.14583333333333337</v>
      </c>
      <c r="EX35" s="176">
        <f t="shared" si="118"/>
        <v>0.15972222222222227</v>
      </c>
      <c r="EY35" s="176">
        <f t="shared" si="119"/>
        <v>0.14583333333333337</v>
      </c>
      <c r="EZ35" s="176">
        <f t="shared" si="120"/>
        <v>0.15972222222222227</v>
      </c>
      <c r="FA35" s="176">
        <f t="shared" si="121"/>
        <v>0.14583333333333337</v>
      </c>
      <c r="FB35" s="176">
        <f t="shared" si="122"/>
        <v>0.15972222222222227</v>
      </c>
      <c r="FC35" s="176">
        <f t="shared" si="123"/>
        <v>0.13888888888888884</v>
      </c>
      <c r="FD35" s="176">
        <f t="shared" si="124"/>
        <v>0.15972222222222227</v>
      </c>
      <c r="FE35" s="176">
        <f t="shared" si="125"/>
        <v>0</v>
      </c>
      <c r="FF35" s="176" t="str">
        <f t="shared" si="126"/>
        <v/>
      </c>
      <c r="FG35" s="176" t="str">
        <f t="shared" si="127"/>
        <v/>
      </c>
      <c r="FH35" s="176">
        <f>IFERROR(IF(COUNTIF(absences,BJ35)&gt;0,"",IF(COUNTIF($D35:$BK35,"PERM")&gt;0,COUNTIF($D35:$BK35,"PERM")*Parametres!$N$25,JJ35-JI35)),)</f>
        <v>0</v>
      </c>
      <c r="FI35" s="176" t="str">
        <f t="shared" si="128"/>
        <v/>
      </c>
      <c r="FJ35" s="176">
        <f t="shared" si="129"/>
        <v>0.15972222222222227</v>
      </c>
      <c r="FK35" s="176">
        <f>IFERROR(IF(COUNTIF(absences,BM35)&gt;0,"",IF(COUNTIF($D35:$BK35,"PERM")&gt;0,COUNTIF($D35:$BK35,"PERM")*Parametres!$N$25,JM35-JL35)),)</f>
        <v>0</v>
      </c>
      <c r="FY35" s="184"/>
      <c r="FZ35" s="167" t="str">
        <f>IF(COUNTIF(Fériés,DATE(YEAR($B$18),MONTH($B$18),FZ$1))&gt;0,"",IF(WEEKDAY(DATE(YEAR($B$18),MONTH($B$18),FZ$1),2)&gt;5,"",INDEX('Semaine type'!$AF$4:$AY$49,MATCH(Novembre!$B35,'Semaine type'!$A$4:$A$49,0),MATCH(FZ$2,'Semaine type'!$AF$2:$AY$2,0))))</f>
        <v/>
      </c>
      <c r="GA35" s="167" t="str">
        <f>IF(COUNTIF(Fériés,DATE(YEAR($B$18),MONTH($B$18),GA$1))&gt;0,"",IF(WEEKDAY(DATE(YEAR($B$18),MONTH($B$18),GA$1),2)&gt;5,"",INDEX('Semaine type'!$AF$4:$AY$49,MATCH(Novembre!$B35,'Semaine type'!$A$4:$A$49,0),MATCH(GA$2,'Semaine type'!$AF$2:$AY$2,0))))</f>
        <v/>
      </c>
      <c r="GB35" s="167" t="str">
        <f>IF(COUNTIF(Fériés,DATE(YEAR($B$18),MONTH($B$18),GB$1))&gt;0,"",IF(WEEKDAY(DATE(YEAR($B$18),MONTH($B$18),GB$1),2)&gt;5,"",INDEX('Semaine type'!$AF$4:$AY$49,MATCH(Novembre!$B35,'Semaine type'!$A$4:$A$49,0),MATCH(GB$2,'Semaine type'!$AF$2:$AY$2,0))))</f>
        <v/>
      </c>
      <c r="GC35" s="167" t="str">
        <f>IF(COUNTIF(Fériés,DATE(YEAR($B$18),MONTH($B$18),GC$1))&gt;0,"",IF(WEEKDAY(DATE(YEAR($B$18),MONTH($B$18),GC$1),2)&gt;5,"",INDEX('Semaine type'!$AF$4:$AY$49,MATCH(Novembre!$B35,'Semaine type'!$A$4:$A$49,0),MATCH(GC$2,'Semaine type'!$AF$2:$AY$2,0))))</f>
        <v/>
      </c>
      <c r="GD35" s="167" t="str">
        <f>IF(COUNTIF(Fériés,DATE(YEAR($B$18),MONTH($B$18),GD$1))&gt;0,"",IF(WEEKDAY(DATE(YEAR($B$18),MONTH($B$18),GD$1),2)&gt;5,"",INDEX('Semaine type'!$AF$4:$AY$49,MATCH(Novembre!$B35,'Semaine type'!$A$4:$A$49,0),MATCH(GD$2,'Semaine type'!$AF$2:$AY$2,0))))</f>
        <v/>
      </c>
      <c r="GE35" s="167" t="str">
        <f>IF(COUNTIF(Fériés,DATE(YEAR($B$18),MONTH($B$18),GE$1))&gt;0,"",IF(WEEKDAY(DATE(YEAR($B$18),MONTH($B$18),GE$1),2)&gt;5,"",INDEX('Semaine type'!$AF$4:$AY$49,MATCH(Novembre!$B35,'Semaine type'!$A$4:$A$49,0),MATCH(GE$2,'Semaine type'!$AF$2:$AY$2,0))))</f>
        <v/>
      </c>
      <c r="GF35" s="167" t="str">
        <f>IF(COUNTIF(Fériés,DATE(YEAR($B$18),MONTH($B$18),GF$1))&gt;0,"",IF(WEEKDAY(DATE(YEAR($B$18),MONTH($B$18),GF$1),2)&gt;5,"",INDEX('Semaine type'!$AF$4:$AY$49,MATCH(Novembre!$B35,'Semaine type'!$A$4:$A$49,0),MATCH(GF$2,'Semaine type'!$AF$2:$AY$2,0))))</f>
        <v/>
      </c>
      <c r="GG35" s="167" t="str">
        <f>IF(COUNTIF(Fériés,DATE(YEAR($B$18),MONTH($B$18),GG$1))&gt;0,"",IF(WEEKDAY(DATE(YEAR($B$18),MONTH($B$18),GG$1),2)&gt;5,"",INDEX('Semaine type'!$AF$4:$AY$49,MATCH(Novembre!$B35,'Semaine type'!$A$4:$A$49,0),MATCH(GG$2,'Semaine type'!$AF$2:$AY$2,0))))</f>
        <v/>
      </c>
      <c r="GH35" s="167">
        <f>IF(COUNTIF(Fériés,DATE(YEAR($B$18),MONTH($B$18),GH$1))&gt;0,"",IF(WEEKDAY(DATE(YEAR($B$18),MONTH($B$18),GH$1),2)&gt;5,"",INDEX('Semaine type'!$AF$4:$AY$49,MATCH(Novembre!$B35,'Semaine type'!$A$4:$A$49,0),MATCH(GH$2,'Semaine type'!$AF$2:$AY$2,0))))</f>
        <v>0.36458333333333331</v>
      </c>
      <c r="GI35" s="167">
        <f>IF(COUNTIF(Fériés,DATE(YEAR($B$18),MONTH($B$18),GI$1))&gt;0,"",IF(WEEKDAY(DATE(YEAR($B$18),MONTH($B$18),GI$1),2)&gt;5,"",INDEX('Semaine type'!$AF$4:$AY$49,MATCH(Novembre!$B35,'Semaine type'!$A$4:$A$49,0),MATCH(GI$2,'Semaine type'!$AF$2:$AY$2,0))))</f>
        <v>0.52430555555555558</v>
      </c>
      <c r="GJ35" s="167">
        <f>IF(COUNTIF(Fériés,DATE(YEAR($B$18),MONTH($B$18),GJ$1))&gt;0,"",IF(WEEKDAY(DATE(YEAR($B$18),MONTH($B$18),GJ$1),2)&gt;5,"",INDEX('Semaine type'!$AF$4:$AY$49,MATCH(Novembre!$B35,'Semaine type'!$A$4:$A$49,0),MATCH(GJ$2,'Semaine type'!$AF$2:$AY$2,0))))</f>
        <v>0.5625</v>
      </c>
      <c r="GK35" s="167">
        <f>IF(COUNTIF(Fériés,DATE(YEAR($B$18),MONTH($B$18),GK$1))&gt;0,"",IF(WEEKDAY(DATE(YEAR($B$18),MONTH($B$18),GK$1),2)&gt;5,"",INDEX('Semaine type'!$AF$4:$AY$49,MATCH(Novembre!$B35,'Semaine type'!$A$4:$A$49,0),MATCH(GK$2,'Semaine type'!$AF$2:$AY$2,0))))</f>
        <v>0.70833333333333337</v>
      </c>
      <c r="GL35" s="167">
        <f>IF(COUNTIF(Fériés,DATE(YEAR($B$18),MONTH($B$18),GL$1))&gt;0,"",IF(WEEKDAY(DATE(YEAR($B$18),MONTH($B$18),GL$1),2)&gt;5,"",INDEX('Semaine type'!$AF$4:$AY$49,MATCH(Novembre!$B35,'Semaine type'!$A$4:$A$49,0),MATCH(GL$2,'Semaine type'!$AF$2:$AY$2,0))))</f>
        <v>0.36458333333333331</v>
      </c>
      <c r="GM35" s="167">
        <f>IF(COUNTIF(Fériés,DATE(YEAR($B$18),MONTH($B$18),GM$1))&gt;0,"",IF(WEEKDAY(DATE(YEAR($B$18),MONTH($B$18),GM$1),2)&gt;5,"",INDEX('Semaine type'!$AF$4:$AY$49,MATCH(Novembre!$B35,'Semaine type'!$A$4:$A$49,0),MATCH(GM$2,'Semaine type'!$AF$2:$AY$2,0))))</f>
        <v>0.52430555555555558</v>
      </c>
      <c r="GN35" s="167">
        <f>IF(COUNTIF(Fériés,DATE(YEAR($B$18),MONTH($B$18),GN$1))&gt;0,"",IF(WEEKDAY(DATE(YEAR($B$18),MONTH($B$18),GN$1),2)&gt;5,"",INDEX('Semaine type'!$AF$4:$AY$49,MATCH(Novembre!$B35,'Semaine type'!$A$4:$A$49,0),MATCH(GN$2,'Semaine type'!$AF$2:$AY$2,0))))</f>
        <v>0.5625</v>
      </c>
      <c r="GO35" s="167">
        <f>IF(COUNTIF(Fériés,DATE(YEAR($B$18),MONTH($B$18),GO$1))&gt;0,"",IF(WEEKDAY(DATE(YEAR($B$18),MONTH($B$18),GO$1),2)&gt;5,"",INDEX('Semaine type'!$AF$4:$AY$49,MATCH(Novembre!$B35,'Semaine type'!$A$4:$A$49,0),MATCH(GO$2,'Semaine type'!$AF$2:$AY$2,0))))</f>
        <v>0.70833333333333337</v>
      </c>
      <c r="GP35" s="167">
        <f>IF(COUNTIF(Fériés,DATE(YEAR($B$18),MONTH($B$18),GP$1))&gt;0,"",IF(WEEKDAY(DATE(YEAR($B$18),MONTH($B$18),GP$1),2)&gt;5,"",INDEX('Semaine type'!$AF$4:$AY$49,MATCH(Novembre!$B35,'Semaine type'!$A$4:$A$49,0),MATCH(GP$2,'Semaine type'!$AF$2:$AY$2,0))))</f>
        <v>0.36458333333333331</v>
      </c>
      <c r="GQ35" s="167">
        <f>IF(COUNTIF(Fériés,DATE(YEAR($B$18),MONTH($B$18),GQ$1))&gt;0,"",IF(WEEKDAY(DATE(YEAR($B$18),MONTH($B$18),GQ$1),2)&gt;5,"",INDEX('Semaine type'!$AF$4:$AY$49,MATCH(Novembre!$B35,'Semaine type'!$A$4:$A$49,0),MATCH(GQ$2,'Semaine type'!$AF$2:$AY$2,0))))</f>
        <v>0.52430555555555558</v>
      </c>
      <c r="GR35" s="167">
        <f>IF(COUNTIF(Fériés,DATE(YEAR($B$18),MONTH($B$18),GR$1))&gt;0,"",IF(WEEKDAY(DATE(YEAR($B$18),MONTH($B$18),GR$1),2)&gt;5,"",INDEX('Semaine type'!$AF$4:$AY$49,MATCH(Novembre!$B35,'Semaine type'!$A$4:$A$49,0),MATCH(GR$2,'Semaine type'!$AF$2:$AY$2,0))))</f>
        <v>0.5625</v>
      </c>
      <c r="GS35" s="167">
        <f>IF(COUNTIF(Fériés,DATE(YEAR($B$18),MONTH($B$18),GS$1))&gt;0,"",IF(WEEKDAY(DATE(YEAR($B$18),MONTH($B$18),GS$1),2)&gt;5,"",INDEX('Semaine type'!$AF$4:$AY$49,MATCH(Novembre!$B35,'Semaine type'!$A$4:$A$49,0),MATCH(GS$2,'Semaine type'!$AF$2:$AY$2,0))))</f>
        <v>0.70833333333333337</v>
      </c>
      <c r="GT35" s="167">
        <f>IF(COUNTIF(Fériés,DATE(YEAR($B$18),MONTH($B$18),GT$1))&gt;0,"",IF(WEEKDAY(DATE(YEAR($B$18),MONTH($B$18),GT$1),2)&gt;5,"",INDEX('Semaine type'!$AF$4:$AY$49,MATCH(Novembre!$B35,'Semaine type'!$A$4:$A$49,0),MATCH(GT$2,'Semaine type'!$AF$2:$AY$2,0))))</f>
        <v>0.36458333333333331</v>
      </c>
      <c r="GU35" s="167">
        <f>IF(COUNTIF(Fériés,DATE(YEAR($B$18),MONTH($B$18),GU$1))&gt;0,"",IF(WEEKDAY(DATE(YEAR($B$18),MONTH($B$18),GU$1),2)&gt;5,"",INDEX('Semaine type'!$AF$4:$AY$49,MATCH(Novembre!$B35,'Semaine type'!$A$4:$A$49,0),MATCH(GU$2,'Semaine type'!$AF$2:$AY$2,0))))</f>
        <v>0.52430555555555558</v>
      </c>
      <c r="GV35" s="167">
        <f>IF(COUNTIF(Fériés,DATE(YEAR($B$18),MONTH($B$18),GV$1))&gt;0,"",IF(WEEKDAY(DATE(YEAR($B$18),MONTH($B$18),GV$1),2)&gt;5,"",INDEX('Semaine type'!$AF$4:$AY$49,MATCH(Novembre!$B35,'Semaine type'!$A$4:$A$49,0),MATCH(GV$2,'Semaine type'!$AF$2:$AY$2,0))))</f>
        <v>0.5625</v>
      </c>
      <c r="GW35" s="167">
        <f>IF(COUNTIF(Fériés,DATE(YEAR($B$18),MONTH($B$18),GW$1))&gt;0,"",IF(WEEKDAY(DATE(YEAR($B$18),MONTH($B$18),GW$1),2)&gt;5,"",INDEX('Semaine type'!$AF$4:$AY$49,MATCH(Novembre!$B35,'Semaine type'!$A$4:$A$49,0),MATCH(GW$2,'Semaine type'!$AF$2:$AY$2,0))))</f>
        <v>0.70138888888888884</v>
      </c>
      <c r="GX35" s="167">
        <f>IF(COUNTIF(Fériés,DATE(YEAR($B$18),MONTH($B$18),GX$1))&gt;0,"",IF(WEEKDAY(DATE(YEAR($B$18),MONTH($B$18),GX$1),2)&gt;5,"",INDEX('Semaine type'!$AF$4:$AY$49,MATCH(Novembre!$B35,'Semaine type'!$A$4:$A$49,0),MATCH(GX$2,'Semaine type'!$AF$2:$AY$2,0))))</f>
        <v>0.36458333333333331</v>
      </c>
      <c r="GY35" s="167">
        <f>IF(COUNTIF(Fériés,DATE(YEAR($B$18),MONTH($B$18),GY$1))&gt;0,"",IF(WEEKDAY(DATE(YEAR($B$18),MONTH($B$18),GY$1),2)&gt;5,"",INDEX('Semaine type'!$AF$4:$AY$49,MATCH(Novembre!$B35,'Semaine type'!$A$4:$A$49,0),MATCH(GY$2,'Semaine type'!$AF$2:$AY$2,0))))</f>
        <v>0.52430555555555558</v>
      </c>
      <c r="GZ35" s="167">
        <f>IF(COUNTIF(Fériés,DATE(YEAR($B$18),MONTH($B$18),GZ$1))&gt;0,"",IF(WEEKDAY(DATE(YEAR($B$18),MONTH($B$18),GZ$1),2)&gt;5,"",INDEX('Semaine type'!$AF$4:$AY$49,MATCH(Novembre!$B35,'Semaine type'!$A$4:$A$49,0),MATCH(GZ$2,'Semaine type'!$AF$2:$AY$2,0))))</f>
        <v>0</v>
      </c>
      <c r="HA35" s="167">
        <f>IF(COUNTIF(Fériés,DATE(YEAR($B$18),MONTH($B$18),HA$1))&gt;0,"",IF(WEEKDAY(DATE(YEAR($B$18),MONTH($B$18),HA$1),2)&gt;5,"",INDEX('Semaine type'!$AF$4:$AY$49,MATCH(Novembre!$B35,'Semaine type'!$A$4:$A$49,0),MATCH(HA$2,'Semaine type'!$AF$2:$AY$2,0))))</f>
        <v>0</v>
      </c>
      <c r="HB35" s="167" t="str">
        <f>IF(COUNTIF(Fériés,DATE(YEAR($B$18),MONTH($B$18),HB$1))&gt;0,"",IF(WEEKDAY(DATE(YEAR($B$18),MONTH($B$18),HB$1),2)&gt;5,"",INDEX('Semaine type'!$AF$4:$AY$49,MATCH(Novembre!$B35,'Semaine type'!$A$4:$A$49,0),MATCH(HB$2,'Semaine type'!$AF$2:$AY$2,0))))</f>
        <v/>
      </c>
      <c r="HC35" s="167" t="str">
        <f>IF(COUNTIF(Fériés,DATE(YEAR($B$18),MONTH($B$18),HC$1))&gt;0,"",IF(WEEKDAY(DATE(YEAR($B$18),MONTH($B$18),HC$1),2)&gt;5,"",INDEX('Semaine type'!$AF$4:$AY$49,MATCH(Novembre!$B35,'Semaine type'!$A$4:$A$49,0),MATCH(HC$2,'Semaine type'!$AF$2:$AY$2,0))))</f>
        <v/>
      </c>
      <c r="HD35" s="167" t="str">
        <f>IF(COUNTIF(Fériés,DATE(YEAR($B$18),MONTH($B$18),HD$1))&gt;0,"",IF(WEEKDAY(DATE(YEAR($B$18),MONTH($B$18),HD$1),2)&gt;5,"",INDEX('Semaine type'!$AF$4:$AY$49,MATCH(Novembre!$B35,'Semaine type'!$A$4:$A$49,0),MATCH(HD$2,'Semaine type'!$AF$2:$AY$2,0))))</f>
        <v/>
      </c>
      <c r="HE35" s="167" t="str">
        <f>IF(COUNTIF(Fériés,DATE(YEAR($B$18),MONTH($B$18),HE$1))&gt;0,"",IF(WEEKDAY(DATE(YEAR($B$18),MONTH($B$18),HE$1),2)&gt;5,"",INDEX('Semaine type'!$AF$4:$AY$49,MATCH(Novembre!$B35,'Semaine type'!$A$4:$A$49,0),MATCH(HE$2,'Semaine type'!$AF$2:$AY$2,0))))</f>
        <v/>
      </c>
      <c r="HF35" s="167" t="str">
        <f>IF(COUNTIF(Fériés,DATE(YEAR($B$18),MONTH($B$18),HF$1))&gt;0,"",IF(WEEKDAY(DATE(YEAR($B$18),MONTH($B$18),HF$1),2)&gt;5,"",INDEX('Semaine type'!$AF$4:$AY$49,MATCH(Novembre!$B35,'Semaine type'!$A$4:$A$49,0),MATCH(HF$2,'Semaine type'!$AF$2:$AY$2,0))))</f>
        <v/>
      </c>
      <c r="HG35" s="167" t="str">
        <f>IF(COUNTIF(Fériés,DATE(YEAR($B$18),MONTH($B$18),HG$1))&gt;0,"",IF(WEEKDAY(DATE(YEAR($B$18),MONTH($B$18),HG$1),2)&gt;5,"",INDEX('Semaine type'!$AF$4:$AY$49,MATCH(Novembre!$B35,'Semaine type'!$A$4:$A$49,0),MATCH(HG$2,'Semaine type'!$AF$2:$AY$2,0))))</f>
        <v/>
      </c>
      <c r="HH35" s="167" t="str">
        <f>IF(COUNTIF(Fériés,DATE(YEAR($B$18),MONTH($B$18),HH$1))&gt;0,"",IF(WEEKDAY(DATE(YEAR($B$18),MONTH($B$18),HH$1),2)&gt;5,"",INDEX('Semaine type'!$AF$4:$AY$49,MATCH(Novembre!$B35,'Semaine type'!$A$4:$A$49,0),MATCH(HH$2,'Semaine type'!$AF$2:$AY$2,0))))</f>
        <v/>
      </c>
      <c r="HI35" s="167" t="str">
        <f>IF(COUNTIF(Fériés,DATE(YEAR($B$18),MONTH($B$18),HI$1))&gt;0,"",IF(WEEKDAY(DATE(YEAR($B$18),MONTH($B$18),HI$1),2)&gt;5,"",INDEX('Semaine type'!$AF$4:$AY$49,MATCH(Novembre!$B35,'Semaine type'!$A$4:$A$49,0),MATCH(HI$2,'Semaine type'!$AF$2:$AY$2,0))))</f>
        <v/>
      </c>
      <c r="HJ35" s="167">
        <f>IF(COUNTIF(Fériés,DATE(YEAR($B$18),MONTH($B$18),HJ$1))&gt;0,"",IF(WEEKDAY(DATE(YEAR($B$18),MONTH($B$18),HJ$1),2)&gt;5,"",INDEX('Semaine type'!$AF$4:$AY$49,MATCH(Novembre!$B35,'Semaine type'!$A$4:$A$49,0),MATCH(HJ$2,'Semaine type'!$AF$2:$AY$2,0))))</f>
        <v>0.36458333333333331</v>
      </c>
      <c r="HK35" s="167">
        <f>IF(COUNTIF(Fériés,DATE(YEAR($B$18),MONTH($B$18),HK$1))&gt;0,"",IF(WEEKDAY(DATE(YEAR($B$18),MONTH($B$18),HK$1),2)&gt;5,"",INDEX('Semaine type'!$AF$4:$AY$49,MATCH(Novembre!$B35,'Semaine type'!$A$4:$A$49,0),MATCH(HK$2,'Semaine type'!$AF$2:$AY$2,0))))</f>
        <v>0.52430555555555558</v>
      </c>
      <c r="HL35" s="167">
        <f>IF(COUNTIF(Fériés,DATE(YEAR($B$18),MONTH($B$18),HL$1))&gt;0,"",IF(WEEKDAY(DATE(YEAR($B$18),MONTH($B$18),HL$1),2)&gt;5,"",INDEX('Semaine type'!$AF$4:$AY$49,MATCH(Novembre!$B35,'Semaine type'!$A$4:$A$49,0),MATCH(HL$2,'Semaine type'!$AF$2:$AY$2,0))))</f>
        <v>0.5625</v>
      </c>
      <c r="HM35" s="167">
        <f>IF(COUNTIF(Fériés,DATE(YEAR($B$18),MONTH($B$18),HM$1))&gt;0,"",IF(WEEKDAY(DATE(YEAR($B$18),MONTH($B$18),HM$1),2)&gt;5,"",INDEX('Semaine type'!$AF$4:$AY$49,MATCH(Novembre!$B35,'Semaine type'!$A$4:$A$49,0),MATCH(HM$2,'Semaine type'!$AF$2:$AY$2,0))))</f>
        <v>0.70833333333333337</v>
      </c>
      <c r="HN35" s="167" t="str">
        <f>IF(COUNTIF(Fériés,DATE(YEAR($B$18),MONTH($B$18),HN$1))&gt;0,"",IF(WEEKDAY(DATE(YEAR($B$18),MONTH($B$18),HN$1),2)&gt;5,"",INDEX('Semaine type'!$AF$4:$AY$49,MATCH(Novembre!$B35,'Semaine type'!$A$4:$A$49,0),MATCH(HN$2,'Semaine type'!$AF$2:$AY$2,0))))</f>
        <v/>
      </c>
      <c r="HO35" s="167" t="str">
        <f>IF(COUNTIF(Fériés,DATE(YEAR($B$18),MONTH($B$18),HO$1))&gt;0,"",IF(WEEKDAY(DATE(YEAR($B$18),MONTH($B$18),HO$1),2)&gt;5,"",INDEX('Semaine type'!$AF$4:$AY$49,MATCH(Novembre!$B35,'Semaine type'!$A$4:$A$49,0),MATCH(HO$2,'Semaine type'!$AF$2:$AY$2,0))))</f>
        <v/>
      </c>
      <c r="HP35" s="167" t="str">
        <f>IF(COUNTIF(Fériés,DATE(YEAR($B$18),MONTH($B$18),HP$1))&gt;0,"",IF(WEEKDAY(DATE(YEAR($B$18),MONTH($B$18),HP$1),2)&gt;5,"",INDEX('Semaine type'!$AF$4:$AY$49,MATCH(Novembre!$B35,'Semaine type'!$A$4:$A$49,0),MATCH(HP$2,'Semaine type'!$AF$2:$AY$2,0))))</f>
        <v/>
      </c>
      <c r="HQ35" s="167" t="str">
        <f>IF(COUNTIF(Fériés,DATE(YEAR($B$18),MONTH($B$18),HQ$1))&gt;0,"",IF(WEEKDAY(DATE(YEAR($B$18),MONTH($B$18),HQ$1),2)&gt;5,"",INDEX('Semaine type'!$AF$4:$AY$49,MATCH(Novembre!$B35,'Semaine type'!$A$4:$A$49,0),MATCH(HQ$2,'Semaine type'!$AF$2:$AY$2,0))))</f>
        <v/>
      </c>
      <c r="HR35" s="167">
        <f>IF(COUNTIF(Fériés,DATE(YEAR($B$18),MONTH($B$18),HR$1))&gt;0,"",IF(WEEKDAY(DATE(YEAR($B$18),MONTH($B$18),HR$1),2)&gt;5,"",INDEX('Semaine type'!$AF$4:$AY$49,MATCH(Novembre!$B35,'Semaine type'!$A$4:$A$49,0),MATCH(HR$2,'Semaine type'!$AF$2:$AY$2,0))))</f>
        <v>0.36458333333333331</v>
      </c>
      <c r="HS35" s="167">
        <f>IF(COUNTIF(Fériés,DATE(YEAR($B$18),MONTH($B$18),HS$1))&gt;0,"",IF(WEEKDAY(DATE(YEAR($B$18),MONTH($B$18),HS$1),2)&gt;5,"",INDEX('Semaine type'!$AF$4:$AY$49,MATCH(Novembre!$B35,'Semaine type'!$A$4:$A$49,0),MATCH(HS$2,'Semaine type'!$AF$2:$AY$2,0))))</f>
        <v>0.52430555555555558</v>
      </c>
      <c r="HT35" s="167">
        <f>IF(COUNTIF(Fériés,DATE(YEAR($B$18),MONTH($B$18),HT$1))&gt;0,"",IF(WEEKDAY(DATE(YEAR($B$18),MONTH($B$18),HT$1),2)&gt;5,"",INDEX('Semaine type'!$AF$4:$AY$49,MATCH(Novembre!$B35,'Semaine type'!$A$4:$A$49,0),MATCH(HT$2,'Semaine type'!$AF$2:$AY$2,0))))</f>
        <v>0.5625</v>
      </c>
      <c r="HU35" s="167">
        <f>IF(COUNTIF(Fériés,DATE(YEAR($B$18),MONTH($B$18),HU$1))&gt;0,"",IF(WEEKDAY(DATE(YEAR($B$18),MONTH($B$18),HU$1),2)&gt;5,"",INDEX('Semaine type'!$AF$4:$AY$49,MATCH(Novembre!$B35,'Semaine type'!$A$4:$A$49,0),MATCH(HU$2,'Semaine type'!$AF$2:$AY$2,0))))</f>
        <v>0.70833333333333337</v>
      </c>
      <c r="HV35" s="167">
        <f>IF(COUNTIF(Fériés,DATE(YEAR($B$18),MONTH($B$18),HV$1))&gt;0,"",IF(WEEKDAY(DATE(YEAR($B$18),MONTH($B$18),HV$1),2)&gt;5,"",INDEX('Semaine type'!$AF$4:$AY$49,MATCH(Novembre!$B35,'Semaine type'!$A$4:$A$49,0),MATCH(HV$2,'Semaine type'!$AF$2:$AY$2,0))))</f>
        <v>0.36458333333333331</v>
      </c>
      <c r="HW35" s="167">
        <f>IF(COUNTIF(Fériés,DATE(YEAR($B$18),MONTH($B$18),HW$1))&gt;0,"",IF(WEEKDAY(DATE(YEAR($B$18),MONTH($B$18),HW$1),2)&gt;5,"",INDEX('Semaine type'!$AF$4:$AY$49,MATCH(Novembre!$B35,'Semaine type'!$A$4:$A$49,0),MATCH(HW$2,'Semaine type'!$AF$2:$AY$2,0))))</f>
        <v>0.52430555555555558</v>
      </c>
      <c r="HX35" s="167">
        <f>IF(COUNTIF(Fériés,DATE(YEAR($B$18),MONTH($B$18),HX$1))&gt;0,"",IF(WEEKDAY(DATE(YEAR($B$18),MONTH($B$18),HX$1),2)&gt;5,"",INDEX('Semaine type'!$AF$4:$AY$49,MATCH(Novembre!$B35,'Semaine type'!$A$4:$A$49,0),MATCH(HX$2,'Semaine type'!$AF$2:$AY$2,0))))</f>
        <v>0.5625</v>
      </c>
      <c r="HY35" s="167">
        <f>IF(COUNTIF(Fériés,DATE(YEAR($B$18),MONTH($B$18),HY$1))&gt;0,"",IF(WEEKDAY(DATE(YEAR($B$18),MONTH($B$18),HY$1),2)&gt;5,"",INDEX('Semaine type'!$AF$4:$AY$49,MATCH(Novembre!$B35,'Semaine type'!$A$4:$A$49,0),MATCH(HY$2,'Semaine type'!$AF$2:$AY$2,0))))</f>
        <v>0.70138888888888884</v>
      </c>
      <c r="HZ35" s="167">
        <f>IF(COUNTIF(Fériés,DATE(YEAR($B$18),MONTH($B$18),HZ$1))&gt;0,"",IF(WEEKDAY(DATE(YEAR($B$18),MONTH($B$18),HZ$1),2)&gt;5,"",INDEX('Semaine type'!$AF$4:$AY$49,MATCH(Novembre!$B35,'Semaine type'!$A$4:$A$49,0),MATCH(HZ$2,'Semaine type'!$AF$2:$AY$2,0))))</f>
        <v>0.36458333333333331</v>
      </c>
      <c r="IA35" s="167">
        <f>IF(COUNTIF(Fériés,DATE(YEAR($B$18),MONTH($B$18),IA$1))&gt;0,"",IF(WEEKDAY(DATE(YEAR($B$18),MONTH($B$18),IA$1),2)&gt;5,"",INDEX('Semaine type'!$AF$4:$AY$49,MATCH(Novembre!$B35,'Semaine type'!$A$4:$A$49,0),MATCH(IA$2,'Semaine type'!$AF$2:$AY$2,0))))</f>
        <v>0.52430555555555558</v>
      </c>
      <c r="IB35" s="167">
        <f>IF(COUNTIF(Fériés,DATE(YEAR($B$18),MONTH($B$18),IB$1))&gt;0,"",IF(WEEKDAY(DATE(YEAR($B$18),MONTH($B$18),IB$1),2)&gt;5,"",INDEX('Semaine type'!$AF$4:$AY$49,MATCH(Novembre!$B35,'Semaine type'!$A$4:$A$49,0),MATCH(IB$2,'Semaine type'!$AF$2:$AY$2,0))))</f>
        <v>0</v>
      </c>
      <c r="IC35" s="167">
        <f>IF(COUNTIF(Fériés,DATE(YEAR($B$18),MONTH($B$18),IC$1))&gt;0,"",IF(WEEKDAY(DATE(YEAR($B$18),MONTH($B$18),IC$1),2)&gt;5,"",INDEX('Semaine type'!$AF$4:$AY$49,MATCH(Novembre!$B35,'Semaine type'!$A$4:$A$49,0),MATCH(IC$2,'Semaine type'!$AF$2:$AY$2,0))))</f>
        <v>0</v>
      </c>
      <c r="ID35" s="167" t="str">
        <f>IF(COUNTIF(Fériés,DATE(YEAR($B$18),MONTH($B$18),ID$1))&gt;0,"",IF(WEEKDAY(DATE(YEAR($B$18),MONTH($B$18),ID$1),2)&gt;5,"",INDEX('Semaine type'!$AF$4:$AY$49,MATCH(Novembre!$B35,'Semaine type'!$A$4:$A$49,0),MATCH(ID$2,'Semaine type'!$AF$2:$AY$2,0))))</f>
        <v/>
      </c>
      <c r="IE35" s="167" t="str">
        <f>IF(COUNTIF(Fériés,DATE(YEAR($B$18),MONTH($B$18),IE$1))&gt;0,"",IF(WEEKDAY(DATE(YEAR($B$18),MONTH($B$18),IE$1),2)&gt;5,"",INDEX('Semaine type'!$AF$4:$AY$49,MATCH(Novembre!$B35,'Semaine type'!$A$4:$A$49,0),MATCH(IE$2,'Semaine type'!$AF$2:$AY$2,0))))</f>
        <v/>
      </c>
      <c r="IF35" s="167" t="str">
        <f>IF(COUNTIF(Fériés,DATE(YEAR($B$18),MONTH($B$18),IF$1))&gt;0,"",IF(WEEKDAY(DATE(YEAR($B$18),MONTH($B$18),IF$1),2)&gt;5,"",INDEX('Semaine type'!$AF$4:$AY$49,MATCH(Novembre!$B35,'Semaine type'!$A$4:$A$49,0),MATCH(IF$2,'Semaine type'!$AF$2:$AY$2,0))))</f>
        <v/>
      </c>
      <c r="IG35" s="167" t="str">
        <f>IF(COUNTIF(Fériés,DATE(YEAR($B$18),MONTH($B$18),IG$1))&gt;0,"",IF(WEEKDAY(DATE(YEAR($B$18),MONTH($B$18),IG$1),2)&gt;5,"",INDEX('Semaine type'!$AF$4:$AY$49,MATCH(Novembre!$B35,'Semaine type'!$A$4:$A$49,0),MATCH(IG$2,'Semaine type'!$AF$2:$AY$2,0))))</f>
        <v/>
      </c>
      <c r="IH35" s="167" t="str">
        <f>IF(COUNTIF(Fériés,DATE(YEAR($B$18),MONTH($B$18),IH$1))&gt;0,"",IF(WEEKDAY(DATE(YEAR($B$18),MONTH($B$18),IH$1),2)&gt;5,"",INDEX('Semaine type'!$AF$4:$AY$49,MATCH(Novembre!$B35,'Semaine type'!$A$4:$A$49,0),MATCH(IH$2,'Semaine type'!$AF$2:$AY$2,0))))</f>
        <v/>
      </c>
      <c r="II35" s="167" t="str">
        <f>IF(COUNTIF(Fériés,DATE(YEAR($B$18),MONTH($B$18),II$1))&gt;0,"",IF(WEEKDAY(DATE(YEAR($B$18),MONTH($B$18),II$1),2)&gt;5,"",INDEX('Semaine type'!$AF$4:$AY$49,MATCH(Novembre!$B35,'Semaine type'!$A$4:$A$49,0),MATCH(II$2,'Semaine type'!$AF$2:$AY$2,0))))</f>
        <v/>
      </c>
      <c r="IJ35" s="167" t="str">
        <f>IF(COUNTIF(Fériés,DATE(YEAR($B$18),MONTH($B$18),IJ$1))&gt;0,"",IF(WEEKDAY(DATE(YEAR($B$18),MONTH($B$18),IJ$1),2)&gt;5,"",INDEX('Semaine type'!$AF$4:$AY$49,MATCH(Novembre!$B35,'Semaine type'!$A$4:$A$49,0),MATCH(IJ$2,'Semaine type'!$AF$2:$AY$2,0))))</f>
        <v/>
      </c>
      <c r="IK35" s="167" t="str">
        <f>IF(COUNTIF(Fériés,DATE(YEAR($B$18),MONTH($B$18),IK$1))&gt;0,"",IF(WEEKDAY(DATE(YEAR($B$18),MONTH($B$18),IK$1),2)&gt;5,"",INDEX('Semaine type'!$AF$4:$AY$49,MATCH(Novembre!$B35,'Semaine type'!$A$4:$A$49,0),MATCH(IK$2,'Semaine type'!$AF$2:$AY$2,0))))</f>
        <v/>
      </c>
      <c r="IL35" s="167">
        <f>IF(COUNTIF(Fériés,DATE(YEAR($B$18),MONTH($B$18),IL$1))&gt;0,"",IF(WEEKDAY(DATE(YEAR($B$18),MONTH($B$18),IL$1),2)&gt;5,"",INDEX('Semaine type'!$AF$4:$AY$49,MATCH(Novembre!$B35,'Semaine type'!$A$4:$A$49,0),MATCH(IL$2,'Semaine type'!$AF$2:$AY$2,0))))</f>
        <v>0.36458333333333331</v>
      </c>
      <c r="IM35" s="167">
        <f>IF(COUNTIF(Fériés,DATE(YEAR($B$18),MONTH($B$18),IM$1))&gt;0,"",IF(WEEKDAY(DATE(YEAR($B$18),MONTH($B$18),IM$1),2)&gt;5,"",INDEX('Semaine type'!$AF$4:$AY$49,MATCH(Novembre!$B35,'Semaine type'!$A$4:$A$49,0),MATCH(IM$2,'Semaine type'!$AF$2:$AY$2,0))))</f>
        <v>0.52430555555555558</v>
      </c>
      <c r="IN35" s="167">
        <f>IF(COUNTIF(Fériés,DATE(YEAR($B$18),MONTH($B$18),IN$1))&gt;0,"",IF(WEEKDAY(DATE(YEAR($B$18),MONTH($B$18),IN$1),2)&gt;5,"",INDEX('Semaine type'!$AF$4:$AY$49,MATCH(Novembre!$B35,'Semaine type'!$A$4:$A$49,0),MATCH(IN$2,'Semaine type'!$AF$2:$AY$2,0))))</f>
        <v>0.5625</v>
      </c>
      <c r="IO35" s="167">
        <f>IF(COUNTIF(Fériés,DATE(YEAR($B$18),MONTH($B$18),IO$1))&gt;0,"",IF(WEEKDAY(DATE(YEAR($B$18),MONTH($B$18),IO$1),2)&gt;5,"",INDEX('Semaine type'!$AF$4:$AY$49,MATCH(Novembre!$B35,'Semaine type'!$A$4:$A$49,0),MATCH(IO$2,'Semaine type'!$AF$2:$AY$2,0))))</f>
        <v>0.70833333333333337</v>
      </c>
      <c r="IP35" s="167">
        <f>IF(COUNTIF(Fériés,DATE(YEAR($B$18),MONTH($B$18),IP$1))&gt;0,"",IF(WEEKDAY(DATE(YEAR($B$18),MONTH($B$18),IP$1),2)&gt;5,"",INDEX('Semaine type'!$AF$4:$AY$49,MATCH(Novembre!$B35,'Semaine type'!$A$4:$A$49,0),MATCH(IP$2,'Semaine type'!$AF$2:$AY$2,0))))</f>
        <v>0.36458333333333331</v>
      </c>
      <c r="IQ35" s="167">
        <f>IF(COUNTIF(Fériés,DATE(YEAR($B$18),MONTH($B$18),IQ$1))&gt;0,"",IF(WEEKDAY(DATE(YEAR($B$18),MONTH($B$18),IQ$1),2)&gt;5,"",INDEX('Semaine type'!$AF$4:$AY$49,MATCH(Novembre!$B35,'Semaine type'!$A$4:$A$49,0),MATCH(IQ$2,'Semaine type'!$AF$2:$AY$2,0))))</f>
        <v>0.52430555555555558</v>
      </c>
      <c r="IR35" s="167">
        <f>IF(COUNTIF(Fériés,DATE(YEAR($B$18),MONTH($B$18),IR$1))&gt;0,"",IF(WEEKDAY(DATE(YEAR($B$18),MONTH($B$18),IR$1),2)&gt;5,"",INDEX('Semaine type'!$AF$4:$AY$49,MATCH(Novembre!$B35,'Semaine type'!$A$4:$A$49,0),MATCH(IR$2,'Semaine type'!$AF$2:$AY$2,0))))</f>
        <v>0.5625</v>
      </c>
      <c r="IS35" s="167">
        <f>IF(COUNTIF(Fériés,DATE(YEAR($B$18),MONTH($B$18),IS$1))&gt;0,"",IF(WEEKDAY(DATE(YEAR($B$18),MONTH($B$18),IS$1),2)&gt;5,"",INDEX('Semaine type'!$AF$4:$AY$49,MATCH(Novembre!$B35,'Semaine type'!$A$4:$A$49,0),MATCH(IS$2,'Semaine type'!$AF$2:$AY$2,0))))</f>
        <v>0.70833333333333337</v>
      </c>
      <c r="IT35" s="167">
        <f>IF(COUNTIF(Fériés,DATE(YEAR($B$18),MONTH($B$18),IT$1))&gt;0,"",IF(WEEKDAY(DATE(YEAR($B$18),MONTH($B$18),IT$1),2)&gt;5,"",INDEX('Semaine type'!$AF$4:$AY$49,MATCH(Novembre!$B35,'Semaine type'!$A$4:$A$49,0),MATCH(IT$2,'Semaine type'!$AF$2:$AY$2,0))))</f>
        <v>0.36458333333333331</v>
      </c>
      <c r="IU35" s="167">
        <f>IF(COUNTIF(Fériés,DATE(YEAR($B$18),MONTH($B$18),IU$1))&gt;0,"",IF(WEEKDAY(DATE(YEAR($B$18),MONTH($B$18),IU$1),2)&gt;5,"",INDEX('Semaine type'!$AF$4:$AY$49,MATCH(Novembre!$B35,'Semaine type'!$A$4:$A$49,0),MATCH(IU$2,'Semaine type'!$AF$2:$AY$2,0))))</f>
        <v>0.52430555555555558</v>
      </c>
      <c r="IV35" s="167">
        <f>IF(COUNTIF(Fériés,DATE(YEAR($B$18),MONTH($B$18),IV$1))&gt;0,"",IF(WEEKDAY(DATE(YEAR($B$18),MONTH($B$18),IV$1),2)&gt;5,"",INDEX('Semaine type'!$AF$4:$AY$49,MATCH(Novembre!$B35,'Semaine type'!$A$4:$A$49,0),MATCH(IV$2,'Semaine type'!$AF$2:$AY$2,0))))</f>
        <v>0.5625</v>
      </c>
      <c r="IW35" s="167">
        <f>IF(COUNTIF(Fériés,DATE(YEAR($B$18),MONTH($B$18),IW$1))&gt;0,"",IF(WEEKDAY(DATE(YEAR($B$18),MONTH($B$18),IW$1),2)&gt;5,"",INDEX('Semaine type'!$AF$4:$AY$49,MATCH(Novembre!$B35,'Semaine type'!$A$4:$A$49,0),MATCH(IW$2,'Semaine type'!$AF$2:$AY$2,0))))</f>
        <v>0.70833333333333337</v>
      </c>
      <c r="IX35" s="167">
        <f>IF(COUNTIF(Fériés,DATE(YEAR($B$18),MONTH($B$18),IX$1))&gt;0,"",IF(WEEKDAY(DATE(YEAR($B$18),MONTH($B$18),IX$1),2)&gt;5,"",INDEX('Semaine type'!$AF$4:$AY$49,MATCH(Novembre!$B35,'Semaine type'!$A$4:$A$49,0),MATCH(IX$2,'Semaine type'!$AF$2:$AY$2,0))))</f>
        <v>0.36458333333333331</v>
      </c>
      <c r="IY35" s="167">
        <f>IF(COUNTIF(Fériés,DATE(YEAR($B$18),MONTH($B$18),IY$1))&gt;0,"",IF(WEEKDAY(DATE(YEAR($B$18),MONTH($B$18),IY$1),2)&gt;5,"",INDEX('Semaine type'!$AF$4:$AY$49,MATCH(Novembre!$B35,'Semaine type'!$A$4:$A$49,0),MATCH(IY$2,'Semaine type'!$AF$2:$AY$2,0))))</f>
        <v>0.52430555555555558</v>
      </c>
      <c r="IZ35" s="167">
        <f>IF(COUNTIF(Fériés,DATE(YEAR($B$18),MONTH($B$18),IZ$1))&gt;0,"",IF(WEEKDAY(DATE(YEAR($B$18),MONTH($B$18),IZ$1),2)&gt;5,"",INDEX('Semaine type'!$AF$4:$AY$49,MATCH(Novembre!$B35,'Semaine type'!$A$4:$A$49,0),MATCH(IZ$2,'Semaine type'!$AF$2:$AY$2,0))))</f>
        <v>0.5625</v>
      </c>
      <c r="JA35" s="167">
        <f>IF(COUNTIF(Fériés,DATE(YEAR($B$18),MONTH($B$18),JA$1))&gt;0,"",IF(WEEKDAY(DATE(YEAR($B$18),MONTH($B$18),JA$1),2)&gt;5,"",INDEX('Semaine type'!$AF$4:$AY$49,MATCH(Novembre!$B35,'Semaine type'!$A$4:$A$49,0),MATCH(JA$2,'Semaine type'!$AF$2:$AY$2,0))))</f>
        <v>0.70138888888888884</v>
      </c>
      <c r="JB35" s="167">
        <f>IF(COUNTIF(Fériés,DATE(YEAR($B$18),MONTH($B$18),JB$1))&gt;0,"",IF(WEEKDAY(DATE(YEAR($B$18),MONTH($B$18),JB$1),2)&gt;5,"",INDEX('Semaine type'!$AF$4:$AY$49,MATCH(Novembre!$B35,'Semaine type'!$A$4:$A$49,0),MATCH(JB$2,'Semaine type'!$AF$2:$AY$2,0))))</f>
        <v>0.36458333333333331</v>
      </c>
      <c r="JC35" s="167">
        <f>IF(COUNTIF(Fériés,DATE(YEAR($B$18),MONTH($B$18),JC$1))&gt;0,"",IF(WEEKDAY(DATE(YEAR($B$18),MONTH($B$18),JC$1),2)&gt;5,"",INDEX('Semaine type'!$AF$4:$AY$49,MATCH(Novembre!$B35,'Semaine type'!$A$4:$A$49,0),MATCH(JC$2,'Semaine type'!$AF$2:$AY$2,0))))</f>
        <v>0.52430555555555558</v>
      </c>
      <c r="JD35" s="167">
        <f>IF(COUNTIF(Fériés,DATE(YEAR($B$18),MONTH($B$18),JD$1))&gt;0,"",IF(WEEKDAY(DATE(YEAR($B$18),MONTH($B$18),JD$1),2)&gt;5,"",INDEX('Semaine type'!$AF$4:$AY$49,MATCH(Novembre!$B35,'Semaine type'!$A$4:$A$49,0),MATCH(JD$2,'Semaine type'!$AF$2:$AY$2,0))))</f>
        <v>0</v>
      </c>
      <c r="JE35" s="167">
        <f>IF(COUNTIF(Fériés,DATE(YEAR($B$18),MONTH($B$18),JE$1))&gt;0,"",IF(WEEKDAY(DATE(YEAR($B$18),MONTH($B$18),JE$1),2)&gt;5,"",INDEX('Semaine type'!$AF$4:$AY$49,MATCH(Novembre!$B35,'Semaine type'!$A$4:$A$49,0),MATCH(JE$2,'Semaine type'!$AF$2:$AY$2,0))))</f>
        <v>0</v>
      </c>
      <c r="JF35" s="167" t="str">
        <f>IF(COUNTIF(Fériés,DATE(YEAR($B$18),MONTH($B$18),JF$1))&gt;0,"",IF(WEEKDAY(DATE(YEAR($B$18),MONTH($B$18),JF$1),2)&gt;5,"",INDEX('Semaine type'!$AF$4:$AY$49,MATCH(Novembre!$B35,'Semaine type'!$A$4:$A$49,0),MATCH(JF$2,'Semaine type'!$AF$2:$AY$2,0))))</f>
        <v/>
      </c>
      <c r="JG35" s="167" t="str">
        <f>IF(COUNTIF(Fériés,DATE(YEAR($B$18),MONTH($B$18),JG$1))&gt;0,"",IF(WEEKDAY(DATE(YEAR($B$18),MONTH($B$18),JG$1),2)&gt;5,"",INDEX('Semaine type'!$AF$4:$AY$49,MATCH(Novembre!$B35,'Semaine type'!$A$4:$A$49,0),MATCH(JG$2,'Semaine type'!$AF$2:$AY$2,0))))</f>
        <v/>
      </c>
      <c r="JH35" s="167" t="str">
        <f>IF(COUNTIF(Fériés,DATE(YEAR($B$18),MONTH($B$18),JH$1))&gt;0,"",IF(WEEKDAY(DATE(YEAR($B$18),MONTH($B$18),JH$1),2)&gt;5,"",INDEX('Semaine type'!$AF$4:$AY$49,MATCH(Novembre!$B35,'Semaine type'!$A$4:$A$49,0),MATCH(JH$2,'Semaine type'!$AF$2:$AY$2,0))))</f>
        <v/>
      </c>
      <c r="JI35" s="167" t="str">
        <f>IF(COUNTIF(Fériés,DATE(YEAR($B$18),MONTH($B$18),JI$1))&gt;0,"",IF(WEEKDAY(DATE(YEAR($B$18),MONTH($B$18),JI$1),2)&gt;5,"",INDEX('Semaine type'!$AF$4:$AY$49,MATCH(Novembre!$B35,'Semaine type'!$A$4:$A$49,0),MATCH(JI$2,'Semaine type'!$AF$2:$AY$2,0))))</f>
        <v/>
      </c>
      <c r="JJ35" s="167" t="str">
        <f>IF(COUNTIF(Fériés,DATE(YEAR($B$18),MONTH($B$18),JJ$1))&gt;0,"",IF(WEEKDAY(DATE(YEAR($B$18),MONTH($B$18),JJ$1),2)&gt;5,"",INDEX('Semaine type'!$AF$4:$AY$49,MATCH(Novembre!$B35,'Semaine type'!$A$4:$A$49,0),MATCH(JJ$2,'Semaine type'!$AF$2:$AY$2,0))))</f>
        <v/>
      </c>
      <c r="JK35" s="167" t="str">
        <f>IF(COUNTIF(Fériés,DATE(YEAR($B$18),MONTH($B$18),JK$1))&gt;0,"",IF(WEEKDAY(DATE(YEAR($B$18),MONTH($B$18),JK$1),2)&gt;5,"",INDEX('Semaine type'!$AF$4:$AY$49,MATCH(Novembre!$B35,'Semaine type'!$A$4:$A$49,0),MATCH(JK$2,'Semaine type'!$AF$2:$AY$2,0))))</f>
        <v/>
      </c>
      <c r="JL35" s="167" t="str">
        <f>IF(COUNTIF(Fériés,DATE(YEAR($B$18),MONTH($B$18),JL$1))&gt;0,"",IF(WEEKDAY(DATE(YEAR($B$18),MONTH($B$18),JL$1),2)&gt;5,"",INDEX('Semaine type'!$AF$4:$AY$49,MATCH(Novembre!$B35,'Semaine type'!$A$4:$A$49,0),MATCH(JL$2,'Semaine type'!$AF$2:$AY$2,0))))</f>
        <v/>
      </c>
      <c r="JM35" s="167" t="str">
        <f>IF(COUNTIF(Fériés,DATE(YEAR($B$18),MONTH($B$18),JM$1))&gt;0,"",IF(WEEKDAY(DATE(YEAR($B$18),MONTH($B$18),JM$1),2)&gt;5,"",INDEX('Semaine type'!$AF$4:$AY$49,MATCH(Novembre!$B35,'Semaine type'!$A$4:$A$49,0),MATCH(JM$2,'Semaine type'!$AF$2:$AY$2,0))))</f>
        <v/>
      </c>
      <c r="JN35" s="167">
        <f>IF(COUNTIF(Fériés,DATE(YEAR($B$18),MONTH($B$18),JN$1))&gt;0,"",IF(WEEKDAY(DATE(YEAR($B$18),MONTH($B$18),JN$1),2)&gt;5,"",INDEX('Semaine type'!$AF$4:$AY$49,MATCH(Novembre!$B35,'Semaine type'!$A$4:$A$49,0),MATCH(JN$2,'Semaine type'!$AF$2:$AY$2,0))))</f>
        <v>0.36458333333333331</v>
      </c>
      <c r="JO35" s="167">
        <f>IF(COUNTIF(Fériés,DATE(YEAR($B$18),MONTH($B$18),JO$1))&gt;0,"",IF(WEEKDAY(DATE(YEAR($B$18),MONTH($B$18),JO$1),2)&gt;5,"",INDEX('Semaine type'!$AF$4:$AY$49,MATCH(Novembre!$B35,'Semaine type'!$A$4:$A$49,0),MATCH(JO$2,'Semaine type'!$AF$2:$AY$2,0))))</f>
        <v>0.52430555555555558</v>
      </c>
      <c r="JP35" s="167">
        <f>IF(COUNTIF(Fériés,DATE(YEAR($B$18),MONTH($B$18),JP$1))&gt;0,"",IF(WEEKDAY(DATE(YEAR($B$18),MONTH($B$18),JP$1),2)&gt;5,"",INDEX('Semaine type'!$AF$4:$AY$49,MATCH(Novembre!$B35,'Semaine type'!$A$4:$A$49,0),MATCH(JP$2,'Semaine type'!$AF$2:$AY$2,0))))</f>
        <v>0.5625</v>
      </c>
      <c r="JQ35" s="167">
        <f>IF(COUNTIF(Fériés,DATE(YEAR($B$18),MONTH($B$18),JQ$1))&gt;0,"",IF(WEEKDAY(DATE(YEAR($B$18),MONTH($B$18),JQ$1),2)&gt;5,"",INDEX('Semaine type'!$AF$4:$AY$49,MATCH(Novembre!$B35,'Semaine type'!$A$4:$A$49,0),MATCH(JQ$2,'Semaine type'!$AF$2:$AY$2,0))))</f>
        <v>0.70833333333333337</v>
      </c>
      <c r="JR35" s="167">
        <f>IF(COUNTIF(Fériés,DATE(YEAR($B$18),MONTH($B$18),JR$1))&gt;0,"",IF(WEEKDAY(DATE(YEAR($B$18),MONTH($B$18),JR$1),2)&gt;5,"",INDEX('Semaine type'!$AF$4:$AY$49,MATCH(Novembre!$B35,'Semaine type'!$A$4:$A$49,0),MATCH(JR$2,'Semaine type'!$AF$2:$AY$2,0))))</f>
        <v>0.36458333333333331</v>
      </c>
      <c r="JS35" s="167">
        <f>IF(COUNTIF(Fériés,DATE(YEAR($B$18),MONTH($B$18),JS$1))&gt;0,"",IF(WEEKDAY(DATE(YEAR($B$18),MONTH($B$18),JS$1),2)&gt;5,"",INDEX('Semaine type'!$AF$4:$AY$49,MATCH(Novembre!$B35,'Semaine type'!$A$4:$A$49,0),MATCH(JS$2,'Semaine type'!$AF$2:$AY$2,0))))</f>
        <v>0.52430555555555558</v>
      </c>
      <c r="JT35" s="167">
        <f>IF(COUNTIF(Fériés,DATE(YEAR($B$18),MONTH($B$18),JT$1))&gt;0,"",IF(WEEKDAY(DATE(YEAR($B$18),MONTH($B$18),JT$1),2)&gt;5,"",INDEX('Semaine type'!$AF$4:$AY$49,MATCH(Novembre!$B35,'Semaine type'!$A$4:$A$49,0),MATCH(JT$2,'Semaine type'!$AF$2:$AY$2,0))))</f>
        <v>0.5625</v>
      </c>
      <c r="JU35" s="167">
        <f>IF(COUNTIF(Fériés,DATE(YEAR($B$18),MONTH($B$18),JU$1))&gt;0,"",IF(WEEKDAY(DATE(YEAR($B$18),MONTH($B$18),JU$1),2)&gt;5,"",INDEX('Semaine type'!$AF$4:$AY$49,MATCH(Novembre!$B35,'Semaine type'!$A$4:$A$49,0),MATCH(JU$2,'Semaine type'!$AF$2:$AY$2,0))))</f>
        <v>0.70833333333333337</v>
      </c>
      <c r="JV35" s="167">
        <f>IF(COUNTIF(Fériés,DATE(YEAR($B$18),MONTH($B$18),JV$1))&gt;0,"",IF(WEEKDAY(DATE(YEAR($B$18),MONTH($B$18),JV$1),2)&gt;5,"",INDEX('Semaine type'!$AF$4:$AY$49,MATCH(Novembre!$B35,'Semaine type'!$A$4:$A$49,0),MATCH(JV$2,'Semaine type'!$AF$2:$AY$2,0))))</f>
        <v>0.36458333333333331</v>
      </c>
      <c r="JW35" s="167">
        <f>IF(COUNTIF(Fériés,DATE(YEAR($B$18),MONTH($B$18),JW$1))&gt;0,"",IF(WEEKDAY(DATE(YEAR($B$18),MONTH($B$18),JW$1),2)&gt;5,"",INDEX('Semaine type'!$AF$4:$AY$49,MATCH(Novembre!$B35,'Semaine type'!$A$4:$A$49,0),MATCH(JW$2,'Semaine type'!$AF$2:$AY$2,0))))</f>
        <v>0.52430555555555558</v>
      </c>
      <c r="JX35" s="167">
        <f>IF(COUNTIF(Fériés,DATE(YEAR($B$18),MONTH($B$18),JX$1))&gt;0,"",IF(WEEKDAY(DATE(YEAR($B$18),MONTH($B$18),JX$1),2)&gt;5,"",INDEX('Semaine type'!$AF$4:$AY$49,MATCH(Novembre!$B35,'Semaine type'!$A$4:$A$49,0),MATCH(JX$2,'Semaine type'!$AF$2:$AY$2,0))))</f>
        <v>0.5625</v>
      </c>
      <c r="JY35" s="167">
        <f>IF(COUNTIF(Fériés,DATE(YEAR($B$18),MONTH($B$18),JY$1))&gt;0,"",IF(WEEKDAY(DATE(YEAR($B$18),MONTH($B$18),JY$1),2)&gt;5,"",INDEX('Semaine type'!$AF$4:$AY$49,MATCH(Novembre!$B35,'Semaine type'!$A$4:$A$49,0),MATCH(JY$2,'Semaine type'!$AF$2:$AY$2,0))))</f>
        <v>0.70833333333333337</v>
      </c>
      <c r="JZ35" s="167">
        <f>IF(COUNTIF(Fériés,DATE(YEAR($B$18),MONTH($B$18),JZ$1))&gt;0,"",IF(WEEKDAY(DATE(YEAR($B$18),MONTH($B$18),JZ$1),2)&gt;5,"",INDEX('Semaine type'!$AF$4:$AY$49,MATCH(Novembre!$B35,'Semaine type'!$A$4:$A$49,0),MATCH(JZ$2,'Semaine type'!$AF$2:$AY$2,0))))</f>
        <v>0.36458333333333331</v>
      </c>
      <c r="KA35" s="167">
        <f>IF(COUNTIF(Fériés,DATE(YEAR($B$18),MONTH($B$18),KA$1))&gt;0,"",IF(WEEKDAY(DATE(YEAR($B$18),MONTH($B$18),KA$1),2)&gt;5,"",INDEX('Semaine type'!$AF$4:$AY$49,MATCH(Novembre!$B35,'Semaine type'!$A$4:$A$49,0),MATCH(KA$2,'Semaine type'!$AF$2:$AY$2,0))))</f>
        <v>0.52430555555555558</v>
      </c>
      <c r="KB35" s="167">
        <f>IF(COUNTIF(Fériés,DATE(YEAR($B$18),MONTH($B$18),KB$1))&gt;0,"",IF(WEEKDAY(DATE(YEAR($B$18),MONTH($B$18),KB$1),2)&gt;5,"",INDEX('Semaine type'!$AF$4:$AY$49,MATCH(Novembre!$B35,'Semaine type'!$A$4:$A$49,0),MATCH(KB$2,'Semaine type'!$AF$2:$AY$2,0))))</f>
        <v>0.5625</v>
      </c>
      <c r="KC35" s="167">
        <f>IF(COUNTIF(Fériés,DATE(YEAR($B$18),MONTH($B$18),KC$1))&gt;0,"",IF(WEEKDAY(DATE(YEAR($B$18),MONTH($B$18),KC$1),2)&gt;5,"",INDEX('Semaine type'!$AF$4:$AY$49,MATCH(Novembre!$B35,'Semaine type'!$A$4:$A$49,0),MATCH(KC$2,'Semaine type'!$AF$2:$AY$2,0))))</f>
        <v>0.70138888888888884</v>
      </c>
      <c r="KD35" s="167">
        <f>IF(COUNTIF(Fériés,DATE(YEAR($B$18),MONTH($B$18),KD$1))&gt;0,"",IF(WEEKDAY(DATE(YEAR($B$18),MONTH($B$18),KD$1),2)&gt;5,"",INDEX('Semaine type'!$AF$4:$AY$49,MATCH(Novembre!$B35,'Semaine type'!$A$4:$A$49,0),MATCH(KD$2,'Semaine type'!$AF$2:$AY$2,0))))</f>
        <v>0.36458333333333331</v>
      </c>
      <c r="KE35" s="167">
        <f>IF(COUNTIF(Fériés,DATE(YEAR($B$18),MONTH($B$18),KE$1))&gt;0,"",IF(WEEKDAY(DATE(YEAR($B$18),MONTH($B$18),KE$1),2)&gt;5,"",INDEX('Semaine type'!$AF$4:$AY$49,MATCH(Novembre!$B35,'Semaine type'!$A$4:$A$49,0),MATCH(KE$2,'Semaine type'!$AF$2:$AY$2,0))))</f>
        <v>0.52430555555555558</v>
      </c>
      <c r="KF35" s="167">
        <f>IF(COUNTIF(Fériés,DATE(YEAR($B$18),MONTH($B$18),KF$1))&gt;0,"",IF(WEEKDAY(DATE(YEAR($B$18),MONTH($B$18),KF$1),2)&gt;5,"",INDEX('Semaine type'!$AF$4:$AY$49,MATCH(Novembre!$B35,'Semaine type'!$A$4:$A$49,0),MATCH(KF$2,'Semaine type'!$AF$2:$AY$2,0))))</f>
        <v>0</v>
      </c>
      <c r="KG35" s="167">
        <f>IF(COUNTIF(Fériés,DATE(YEAR($B$18),MONTH($B$18),KG$1))&gt;0,"",IF(WEEKDAY(DATE(YEAR($B$18),MONTH($B$18),KG$1),2)&gt;5,"",INDEX('Semaine type'!$AF$4:$AY$49,MATCH(Novembre!$B35,'Semaine type'!$A$4:$A$49,0),MATCH(KG$2,'Semaine type'!$AF$2:$AY$2,0))))</f>
        <v>0</v>
      </c>
      <c r="KH35" s="167" t="str">
        <f>IF(COUNTIF(Fériés,DATE(YEAR($B$18),MONTH($B$18),KH$1))&gt;0,"",IF(WEEKDAY(DATE(YEAR($B$18),MONTH($B$18),KH$1),2)&gt;5,"",INDEX('Semaine type'!$AF$4:$AY$49,MATCH(Novembre!$B35,'Semaine type'!$A$4:$A$49,0),MATCH(KH$2,'Semaine type'!$AF$2:$AY$2,0))))</f>
        <v/>
      </c>
      <c r="KI35" s="167" t="str">
        <f>IF(COUNTIF(Fériés,DATE(YEAR($B$18),MONTH($B$18),KI$1))&gt;0,"",IF(WEEKDAY(DATE(YEAR($B$18),MONTH($B$18),KI$1),2)&gt;5,"",INDEX('Semaine type'!$AF$4:$AY$49,MATCH(Novembre!$B35,'Semaine type'!$A$4:$A$49,0),MATCH(KI$2,'Semaine type'!$AF$2:$AY$2,0))))</f>
        <v/>
      </c>
      <c r="KJ35" s="167" t="str">
        <f>IF(COUNTIF(Fériés,DATE(YEAR($B$18),MONTH($B$18),KJ$1))&gt;0,"",IF(WEEKDAY(DATE(YEAR($B$18),MONTH($B$18),KJ$1),2)&gt;5,"",INDEX('Semaine type'!$AF$4:$AY$49,MATCH(Novembre!$B35,'Semaine type'!$A$4:$A$49,0),MATCH(KJ$2,'Semaine type'!$AF$2:$AY$2,0))))</f>
        <v/>
      </c>
      <c r="KK35" s="167" t="str">
        <f>IF(COUNTIF(Fériés,DATE(YEAR($B$18),MONTH($B$18),KK$1))&gt;0,"",IF(WEEKDAY(DATE(YEAR($B$18),MONTH($B$18),KK$1),2)&gt;5,"",INDEX('Semaine type'!$AF$4:$AY$49,MATCH(Novembre!$B35,'Semaine type'!$A$4:$A$49,0),MATCH(KK$2,'Semaine type'!$AF$2:$AY$2,0))))</f>
        <v/>
      </c>
      <c r="KL35" s="167" t="str">
        <f>IF(COUNTIF(Fériés,DATE(YEAR($B$18),MONTH($B$18),KL$1))&gt;0,"",IF(WEEKDAY(DATE(YEAR($B$18),MONTH($B$18),KL$1),2)&gt;5,"",INDEX('Semaine type'!$AF$4:$AY$49,MATCH(Novembre!$B35,'Semaine type'!$A$4:$A$49,0),MATCH(KL$2,'Semaine type'!$AF$2:$AY$2,0))))</f>
        <v/>
      </c>
      <c r="KM35" s="167" t="str">
        <f>IF(COUNTIF(Fériés,DATE(YEAR($B$18),MONTH($B$18),KM$1))&gt;0,"",IF(WEEKDAY(DATE(YEAR($B$18),MONTH($B$18),KM$1),2)&gt;5,"",INDEX('Semaine type'!$AF$4:$AY$49,MATCH(Novembre!$B35,'Semaine type'!$A$4:$A$49,0),MATCH(KM$2,'Semaine type'!$AF$2:$AY$2,0))))</f>
        <v/>
      </c>
      <c r="KN35" s="167" t="str">
        <f>IF(COUNTIF(Fériés,DATE(YEAR($B$18),MONTH($B$18),KN$1))&gt;0,"",IF(WEEKDAY(DATE(YEAR($B$18),MONTH($B$18),KN$1),2)&gt;5,"",INDEX('Semaine type'!$AF$4:$AY$49,MATCH(Novembre!$B35,'Semaine type'!$A$4:$A$49,0),MATCH(KN$2,'Semaine type'!$AF$2:$AY$2,0))))</f>
        <v/>
      </c>
      <c r="KO35" s="167" t="str">
        <f>IF(COUNTIF(Fériés,DATE(YEAR($B$18),MONTH($B$18),KO$1))&gt;0,"",IF(WEEKDAY(DATE(YEAR($B$18),MONTH($B$18),KO$1),2)&gt;5,"",INDEX('Semaine type'!$AF$4:$AY$49,MATCH(Novembre!$B35,'Semaine type'!$A$4:$A$49,0),MATCH(KO$2,'Semaine type'!$AF$2:$AY$2,0))))</f>
        <v/>
      </c>
      <c r="KP35" s="167">
        <f>IF(COUNTIF(Fériés,DATE(YEAR($B$18),MONTH($B$18),KP$1))&gt;0,"",IF(WEEKDAY(DATE(YEAR($B$18),MONTH($B$18),KP$1),2)&gt;5,"",INDEX('Semaine type'!$AF$4:$AY$49,MATCH(Novembre!$B35,'Semaine type'!$A$4:$A$49,0),MATCH(KP$2,'Semaine type'!$AF$2:$AY$2,0))))</f>
        <v>0.36458333333333331</v>
      </c>
      <c r="KQ35" s="167">
        <f>IF(COUNTIF(Fériés,DATE(YEAR($B$18),MONTH($B$18),KQ$1))&gt;0,"",IF(WEEKDAY(DATE(YEAR($B$18),MONTH($B$18),KQ$1),2)&gt;5,"",INDEX('Semaine type'!$AF$4:$AY$49,MATCH(Novembre!$B35,'Semaine type'!$A$4:$A$49,0),MATCH(KQ$2,'Semaine type'!$AF$2:$AY$2,0))))</f>
        <v>0.52430555555555558</v>
      </c>
      <c r="KR35" s="167">
        <f>IF(COUNTIF(Fériés,DATE(YEAR($B$18),MONTH($B$18),KR$1))&gt;0,"",IF(WEEKDAY(DATE(YEAR($B$18),MONTH($B$18),KR$1),2)&gt;5,"",INDEX('Semaine type'!$AF$4:$AY$49,MATCH(Novembre!$B35,'Semaine type'!$A$4:$A$49,0),MATCH(KR$2,'Semaine type'!$AF$2:$AY$2,0))))</f>
        <v>0.5625</v>
      </c>
      <c r="KS35" s="167">
        <f>IF(COUNTIF(Fériés,DATE(YEAR($B$18),MONTH($B$18),KS$1))&gt;0,"",IF(WEEKDAY(DATE(YEAR($B$18),MONTH($B$18),KS$1),2)&gt;5,"",INDEX('Semaine type'!$AF$4:$AY$49,MATCH(Novembre!$B35,'Semaine type'!$A$4:$A$49,0),MATCH(KS$2,'Semaine type'!$AF$2:$AY$2,0))))</f>
        <v>0.70833333333333337</v>
      </c>
    </row>
    <row r="36" spans="1:305" ht="12" customHeight="1" x14ac:dyDescent="0.2">
      <c r="A36" s="183"/>
      <c r="B36" s="52" t="s">
        <v>152</v>
      </c>
      <c r="C36" s="53" t="str">
        <f>'Semaine type'!L21</f>
        <v xml:space="preserve">EV </v>
      </c>
      <c r="D36" s="60"/>
      <c r="E36" s="60"/>
      <c r="F36" s="61"/>
      <c r="G36" s="60"/>
      <c r="H36" s="60" t="s">
        <v>27</v>
      </c>
      <c r="I36" s="60" t="s">
        <v>27</v>
      </c>
      <c r="J36" s="60" t="s">
        <v>27</v>
      </c>
      <c r="K36" s="60" t="s">
        <v>27</v>
      </c>
      <c r="L36" s="60" t="s">
        <v>27</v>
      </c>
      <c r="M36" s="60" t="s">
        <v>27</v>
      </c>
      <c r="N36" s="60" t="s">
        <v>27</v>
      </c>
      <c r="O36" s="60" t="s">
        <v>27</v>
      </c>
      <c r="P36" s="60" t="s">
        <v>27</v>
      </c>
      <c r="Q36" s="60"/>
      <c r="R36" s="60"/>
      <c r="S36" s="60"/>
      <c r="T36" s="60"/>
      <c r="U36" s="60"/>
      <c r="V36" s="61" t="s">
        <v>27</v>
      </c>
      <c r="W36" s="61" t="s">
        <v>27</v>
      </c>
      <c r="X36" s="60"/>
      <c r="Y36" s="60"/>
      <c r="Z36" s="60" t="s">
        <v>27</v>
      </c>
      <c r="AA36" s="60" t="s">
        <v>27</v>
      </c>
      <c r="AB36" s="60" t="s">
        <v>27</v>
      </c>
      <c r="AC36" s="60" t="s">
        <v>27</v>
      </c>
      <c r="AD36" s="60" t="s">
        <v>27</v>
      </c>
      <c r="AE36" s="60"/>
      <c r="AF36" s="61"/>
      <c r="AG36" s="60"/>
      <c r="AH36" s="60"/>
      <c r="AI36" s="60"/>
      <c r="AJ36" s="60" t="s">
        <v>27</v>
      </c>
      <c r="AK36" s="60" t="s">
        <v>27</v>
      </c>
      <c r="AL36" s="60" t="s">
        <v>27</v>
      </c>
      <c r="AM36" s="60" t="s">
        <v>27</v>
      </c>
      <c r="AN36" s="60" t="s">
        <v>27</v>
      </c>
      <c r="AO36" s="60" t="s">
        <v>27</v>
      </c>
      <c r="AP36" s="60" t="s">
        <v>27</v>
      </c>
      <c r="AQ36" s="60" t="s">
        <v>27</v>
      </c>
      <c r="AR36" s="60" t="s">
        <v>27</v>
      </c>
      <c r="AS36" s="60"/>
      <c r="AT36" s="60"/>
      <c r="AU36" s="60"/>
      <c r="AV36" s="60"/>
      <c r="AW36" s="60"/>
      <c r="AX36" s="60" t="s">
        <v>27</v>
      </c>
      <c r="AY36" s="60" t="s">
        <v>27</v>
      </c>
      <c r="AZ36" s="60" t="s">
        <v>27</v>
      </c>
      <c r="BA36" s="60" t="s">
        <v>27</v>
      </c>
      <c r="BB36" s="60" t="s">
        <v>27</v>
      </c>
      <c r="BC36" s="60" t="s">
        <v>27</v>
      </c>
      <c r="BD36" s="60" t="s">
        <v>27</v>
      </c>
      <c r="BE36" s="60" t="s">
        <v>27</v>
      </c>
      <c r="BF36" s="60" t="s">
        <v>94</v>
      </c>
      <c r="BG36" s="60"/>
      <c r="BH36" s="60" t="s">
        <v>120</v>
      </c>
      <c r="BI36" s="60"/>
      <c r="BJ36" s="60" t="s">
        <v>120</v>
      </c>
      <c r="BK36" s="60"/>
      <c r="BL36" s="56" cm="1">
        <f t="array" ref="BL36">SUMPRODUCT(--(RIGHT(D36:BK36,1)="."))</f>
        <v>0</v>
      </c>
      <c r="BM36" s="57"/>
      <c r="BN36" s="62"/>
      <c r="BO36" s="62"/>
      <c r="BP36" s="62"/>
      <c r="BQ36" s="82">
        <f t="shared" si="130"/>
        <v>0</v>
      </c>
      <c r="BR36" s="82">
        <f t="shared" si="130"/>
        <v>0</v>
      </c>
      <c r="BS36" s="82">
        <f t="shared" si="130"/>
        <v>0</v>
      </c>
      <c r="BT36" s="82">
        <f t="shared" si="130"/>
        <v>0</v>
      </c>
      <c r="BU36" s="82">
        <f t="shared" si="130"/>
        <v>0</v>
      </c>
      <c r="BV36" s="82">
        <f t="shared" si="130"/>
        <v>0</v>
      </c>
      <c r="BW36" s="82">
        <f t="shared" si="130"/>
        <v>0</v>
      </c>
      <c r="BX36" s="82">
        <f t="shared" si="130"/>
        <v>0</v>
      </c>
      <c r="BY36" s="82">
        <f t="shared" si="130"/>
        <v>0</v>
      </c>
      <c r="BZ36" s="82">
        <f t="shared" si="130"/>
        <v>0</v>
      </c>
      <c r="CA36" s="82">
        <f t="shared" si="130"/>
        <v>0</v>
      </c>
      <c r="CB36" s="92">
        <f t="shared" si="70"/>
        <v>36</v>
      </c>
      <c r="CC36" s="47">
        <f t="shared" ca="1" si="71"/>
        <v>1.0588235294117647</v>
      </c>
      <c r="DA36" s="169">
        <f t="shared" si="72"/>
        <v>6.2083333333333339</v>
      </c>
      <c r="DB36" s="176">
        <f>IFERROR(IF(COUNTIF(absences,D36)&gt;0,"",IF(D36="PERM",Parametres!$N$25,GA36-FZ36)),)</f>
        <v>0</v>
      </c>
      <c r="DC36" s="176" t="str">
        <f t="shared" si="73"/>
        <v/>
      </c>
      <c r="DD36" s="176" t="str">
        <f t="shared" si="74"/>
        <v/>
      </c>
      <c r="DE36" s="176" t="str">
        <f t="shared" si="75"/>
        <v/>
      </c>
      <c r="DF36" s="176">
        <f t="shared" si="76"/>
        <v>0.15972222222222227</v>
      </c>
      <c r="DG36" s="176">
        <f>IFERROR(IF(COUNTIF(absences,I36)&gt;0,"",IF(COUNTIF($D36:$BK36,"PERM")&gt;0,COUNTIF($D36:$BK36,"PERM")*Parametres!$N$25,GF36-GE36)),)</f>
        <v>0.25</v>
      </c>
      <c r="DH36" s="176">
        <f t="shared" si="77"/>
        <v>0.15972222222222227</v>
      </c>
      <c r="DI36" s="176">
        <f t="shared" si="78"/>
        <v>0.14583333333333337</v>
      </c>
      <c r="DJ36" s="176">
        <f t="shared" si="79"/>
        <v>0.15972222222222227</v>
      </c>
      <c r="DK36" s="176">
        <f t="shared" si="80"/>
        <v>0.14583333333333337</v>
      </c>
      <c r="DL36" s="176">
        <f t="shared" si="81"/>
        <v>0.15972222222222227</v>
      </c>
      <c r="DM36" s="176">
        <f t="shared" si="82"/>
        <v>0.13888888888888884</v>
      </c>
      <c r="DN36" s="176">
        <f t="shared" si="83"/>
        <v>0.15972222222222227</v>
      </c>
      <c r="DO36" s="176">
        <f t="shared" si="84"/>
        <v>0</v>
      </c>
      <c r="DP36" s="176" t="str">
        <f t="shared" si="85"/>
        <v/>
      </c>
      <c r="DQ36" s="176" t="str">
        <f t="shared" si="86"/>
        <v/>
      </c>
      <c r="DR36" s="176" t="str">
        <f t="shared" si="87"/>
        <v/>
      </c>
      <c r="DS36" s="176" t="str">
        <f t="shared" si="88"/>
        <v/>
      </c>
      <c r="DT36" s="176">
        <f t="shared" si="89"/>
        <v>0.15972222222222227</v>
      </c>
      <c r="DU36" s="176">
        <f t="shared" si="90"/>
        <v>0.14583333333333337</v>
      </c>
      <c r="DV36" s="176" t="str">
        <f t="shared" si="91"/>
        <v/>
      </c>
      <c r="DW36" s="176" t="str">
        <f t="shared" si="92"/>
        <v/>
      </c>
      <c r="DX36" s="176">
        <f t="shared" si="93"/>
        <v>0.15972222222222227</v>
      </c>
      <c r="DY36" s="176">
        <f t="shared" si="94"/>
        <v>0.14583333333333337</v>
      </c>
      <c r="DZ36" s="176">
        <f t="shared" si="95"/>
        <v>0.15972222222222227</v>
      </c>
      <c r="EA36" s="176">
        <f t="shared" si="96"/>
        <v>0.13888888888888884</v>
      </c>
      <c r="EB36" s="176">
        <f t="shared" si="97"/>
        <v>0.15972222222222227</v>
      </c>
      <c r="EC36" s="176">
        <f t="shared" si="98"/>
        <v>0</v>
      </c>
      <c r="ED36" s="176" t="str">
        <f t="shared" si="99"/>
        <v/>
      </c>
      <c r="EE36" s="176" t="str">
        <f t="shared" si="100"/>
        <v/>
      </c>
      <c r="EF36" s="176" t="str">
        <f t="shared" si="101"/>
        <v/>
      </c>
      <c r="EG36" s="176" t="str">
        <f t="shared" si="102"/>
        <v/>
      </c>
      <c r="EH36" s="176">
        <f t="shared" si="103"/>
        <v>0.15972222222222227</v>
      </c>
      <c r="EI36" s="176">
        <f t="shared" si="104"/>
        <v>0.14583333333333337</v>
      </c>
      <c r="EJ36" s="176">
        <f t="shared" si="105"/>
        <v>0.15972222222222227</v>
      </c>
      <c r="EK36" s="176">
        <f t="shared" si="106"/>
        <v>0.14583333333333337</v>
      </c>
      <c r="EL36" s="176">
        <f t="shared" si="107"/>
        <v>0.15972222222222227</v>
      </c>
      <c r="EM36" s="176">
        <f t="shared" si="108"/>
        <v>0.14583333333333337</v>
      </c>
      <c r="EN36" s="176">
        <f t="shared" si="109"/>
        <v>0.15972222222222227</v>
      </c>
      <c r="EO36" s="176">
        <f t="shared" si="110"/>
        <v>0.13888888888888884</v>
      </c>
      <c r="EP36" s="176">
        <f t="shared" si="111"/>
        <v>0.15972222222222227</v>
      </c>
      <c r="EQ36" s="176">
        <f t="shared" si="112"/>
        <v>0</v>
      </c>
      <c r="ER36" s="176" t="str">
        <f t="shared" si="113"/>
        <v/>
      </c>
      <c r="ES36" s="176" t="str">
        <f t="shared" si="114"/>
        <v/>
      </c>
      <c r="ET36" s="176" t="str">
        <f t="shared" si="115"/>
        <v/>
      </c>
      <c r="EU36" s="176">
        <f>IFERROR(IF(COUNTIF(absences,AW36)&gt;0,"",IF(COUNTIF($D36:$BK36,"PERM")&gt;0,COUNTIF($D36:$BK36,"PERM")*Parametres!$N$25,IW36-IV36)),)</f>
        <v>0.25</v>
      </c>
      <c r="EV36" s="176">
        <f t="shared" si="116"/>
        <v>0.15972222222222227</v>
      </c>
      <c r="EW36" s="176">
        <f t="shared" si="117"/>
        <v>0.14583333333333337</v>
      </c>
      <c r="EX36" s="176">
        <f t="shared" si="118"/>
        <v>0.15972222222222227</v>
      </c>
      <c r="EY36" s="176">
        <f t="shared" si="119"/>
        <v>0.14583333333333337</v>
      </c>
      <c r="EZ36" s="176">
        <f t="shared" si="120"/>
        <v>0.15972222222222227</v>
      </c>
      <c r="FA36" s="176">
        <f t="shared" si="121"/>
        <v>0.14583333333333337</v>
      </c>
      <c r="FB36" s="176">
        <f t="shared" si="122"/>
        <v>0.15972222222222227</v>
      </c>
      <c r="FC36" s="176">
        <f t="shared" si="123"/>
        <v>0.13888888888888884</v>
      </c>
      <c r="FD36" s="176">
        <f t="shared" si="124"/>
        <v>0.15972222222222227</v>
      </c>
      <c r="FE36" s="176">
        <f t="shared" si="125"/>
        <v>0</v>
      </c>
      <c r="FF36" s="176" t="str">
        <f t="shared" si="126"/>
        <v/>
      </c>
      <c r="FG36" s="176" t="str">
        <f t="shared" si="127"/>
        <v/>
      </c>
      <c r="FH36" s="176">
        <f>IFERROR(IF(COUNTIF(absences,BJ36)&gt;0,"",IF(COUNTIF($D36:$BK36,"PERM")&gt;0,COUNTIF($D36:$BK36,"PERM")*Parametres!$N$25,JJ36-JI36)),)</f>
        <v>0.25</v>
      </c>
      <c r="FI36" s="176" t="str">
        <f t="shared" si="128"/>
        <v/>
      </c>
      <c r="FJ36" s="176">
        <f t="shared" si="129"/>
        <v>0.15972222222222227</v>
      </c>
      <c r="FK36" s="176">
        <f>IFERROR(IF(COUNTIF(absences,BM36)&gt;0,"",IF(COUNTIF($D36:$BK36,"PERM")&gt;0,COUNTIF($D36:$BK36,"PERM")*Parametres!$N$25,JM36-JL36)),)</f>
        <v>0.25</v>
      </c>
      <c r="FY36" s="184"/>
      <c r="FZ36" s="167" t="str">
        <f>IF(COUNTIF(Fériés,DATE(YEAR($B$18),MONTH($B$18),FZ$1))&gt;0,"",IF(WEEKDAY(DATE(YEAR($B$18),MONTH($B$18),FZ$1),2)&gt;5,"",INDEX('Semaine type'!$AF$4:$AY$49,MATCH(Novembre!$B36,'Semaine type'!$A$4:$A$49,0),MATCH(FZ$2,'Semaine type'!$AF$2:$AY$2,0))))</f>
        <v/>
      </c>
      <c r="GA36" s="167" t="str">
        <f>IF(COUNTIF(Fériés,DATE(YEAR($B$18),MONTH($B$18),GA$1))&gt;0,"",IF(WEEKDAY(DATE(YEAR($B$18),MONTH($B$18),GA$1),2)&gt;5,"",INDEX('Semaine type'!$AF$4:$AY$49,MATCH(Novembre!$B36,'Semaine type'!$A$4:$A$49,0),MATCH(GA$2,'Semaine type'!$AF$2:$AY$2,0))))</f>
        <v/>
      </c>
      <c r="GB36" s="167" t="str">
        <f>IF(COUNTIF(Fériés,DATE(YEAR($B$18),MONTH($B$18),GB$1))&gt;0,"",IF(WEEKDAY(DATE(YEAR($B$18),MONTH($B$18),GB$1),2)&gt;5,"",INDEX('Semaine type'!$AF$4:$AY$49,MATCH(Novembre!$B36,'Semaine type'!$A$4:$A$49,0),MATCH(GB$2,'Semaine type'!$AF$2:$AY$2,0))))</f>
        <v/>
      </c>
      <c r="GC36" s="167" t="str">
        <f>IF(COUNTIF(Fériés,DATE(YEAR($B$18),MONTH($B$18),GC$1))&gt;0,"",IF(WEEKDAY(DATE(YEAR($B$18),MONTH($B$18),GC$1),2)&gt;5,"",INDEX('Semaine type'!$AF$4:$AY$49,MATCH(Novembre!$B36,'Semaine type'!$A$4:$A$49,0),MATCH(GC$2,'Semaine type'!$AF$2:$AY$2,0))))</f>
        <v/>
      </c>
      <c r="GD36" s="167" t="str">
        <f>IF(COUNTIF(Fériés,DATE(YEAR($B$18),MONTH($B$18),GD$1))&gt;0,"",IF(WEEKDAY(DATE(YEAR($B$18),MONTH($B$18),GD$1),2)&gt;5,"",INDEX('Semaine type'!$AF$4:$AY$49,MATCH(Novembre!$B36,'Semaine type'!$A$4:$A$49,0),MATCH(GD$2,'Semaine type'!$AF$2:$AY$2,0))))</f>
        <v/>
      </c>
      <c r="GE36" s="167" t="str">
        <f>IF(COUNTIF(Fériés,DATE(YEAR($B$18),MONTH($B$18),GE$1))&gt;0,"",IF(WEEKDAY(DATE(YEAR($B$18),MONTH($B$18),GE$1),2)&gt;5,"",INDEX('Semaine type'!$AF$4:$AY$49,MATCH(Novembre!$B36,'Semaine type'!$A$4:$A$49,0),MATCH(GE$2,'Semaine type'!$AF$2:$AY$2,0))))</f>
        <v/>
      </c>
      <c r="GF36" s="167" t="str">
        <f>IF(COUNTIF(Fériés,DATE(YEAR($B$18),MONTH($B$18),GF$1))&gt;0,"",IF(WEEKDAY(DATE(YEAR($B$18),MONTH($B$18),GF$1),2)&gt;5,"",INDEX('Semaine type'!$AF$4:$AY$49,MATCH(Novembre!$B36,'Semaine type'!$A$4:$A$49,0),MATCH(GF$2,'Semaine type'!$AF$2:$AY$2,0))))</f>
        <v/>
      </c>
      <c r="GG36" s="167" t="str">
        <f>IF(COUNTIF(Fériés,DATE(YEAR($B$18),MONTH($B$18),GG$1))&gt;0,"",IF(WEEKDAY(DATE(YEAR($B$18),MONTH($B$18),GG$1),2)&gt;5,"",INDEX('Semaine type'!$AF$4:$AY$49,MATCH(Novembre!$B36,'Semaine type'!$A$4:$A$49,0),MATCH(GG$2,'Semaine type'!$AF$2:$AY$2,0))))</f>
        <v/>
      </c>
      <c r="GH36" s="167">
        <f>IF(COUNTIF(Fériés,DATE(YEAR($B$18),MONTH($B$18),GH$1))&gt;0,"",IF(WEEKDAY(DATE(YEAR($B$18),MONTH($B$18),GH$1),2)&gt;5,"",INDEX('Semaine type'!$AF$4:$AY$49,MATCH(Novembre!$B36,'Semaine type'!$A$4:$A$49,0),MATCH(GH$2,'Semaine type'!$AF$2:$AY$2,0))))</f>
        <v>0.36458333333333331</v>
      </c>
      <c r="GI36" s="167">
        <f>IF(COUNTIF(Fériés,DATE(YEAR($B$18),MONTH($B$18),GI$1))&gt;0,"",IF(WEEKDAY(DATE(YEAR($B$18),MONTH($B$18),GI$1),2)&gt;5,"",INDEX('Semaine type'!$AF$4:$AY$49,MATCH(Novembre!$B36,'Semaine type'!$A$4:$A$49,0),MATCH(GI$2,'Semaine type'!$AF$2:$AY$2,0))))</f>
        <v>0.52430555555555558</v>
      </c>
      <c r="GJ36" s="167">
        <f>IF(COUNTIF(Fériés,DATE(YEAR($B$18),MONTH($B$18),GJ$1))&gt;0,"",IF(WEEKDAY(DATE(YEAR($B$18),MONTH($B$18),GJ$1),2)&gt;5,"",INDEX('Semaine type'!$AF$4:$AY$49,MATCH(Novembre!$B36,'Semaine type'!$A$4:$A$49,0),MATCH(GJ$2,'Semaine type'!$AF$2:$AY$2,0))))</f>
        <v>0.5625</v>
      </c>
      <c r="GK36" s="167">
        <f>IF(COUNTIF(Fériés,DATE(YEAR($B$18),MONTH($B$18),GK$1))&gt;0,"",IF(WEEKDAY(DATE(YEAR($B$18),MONTH($B$18),GK$1),2)&gt;5,"",INDEX('Semaine type'!$AF$4:$AY$49,MATCH(Novembre!$B36,'Semaine type'!$A$4:$A$49,0),MATCH(GK$2,'Semaine type'!$AF$2:$AY$2,0))))</f>
        <v>0.70833333333333337</v>
      </c>
      <c r="GL36" s="167">
        <f>IF(COUNTIF(Fériés,DATE(YEAR($B$18),MONTH($B$18),GL$1))&gt;0,"",IF(WEEKDAY(DATE(YEAR($B$18),MONTH($B$18),GL$1),2)&gt;5,"",INDEX('Semaine type'!$AF$4:$AY$49,MATCH(Novembre!$B36,'Semaine type'!$A$4:$A$49,0),MATCH(GL$2,'Semaine type'!$AF$2:$AY$2,0))))</f>
        <v>0.36458333333333331</v>
      </c>
      <c r="GM36" s="167">
        <f>IF(COUNTIF(Fériés,DATE(YEAR($B$18),MONTH($B$18),GM$1))&gt;0,"",IF(WEEKDAY(DATE(YEAR($B$18),MONTH($B$18),GM$1),2)&gt;5,"",INDEX('Semaine type'!$AF$4:$AY$49,MATCH(Novembre!$B36,'Semaine type'!$A$4:$A$49,0),MATCH(GM$2,'Semaine type'!$AF$2:$AY$2,0))))</f>
        <v>0.52430555555555558</v>
      </c>
      <c r="GN36" s="167">
        <f>IF(COUNTIF(Fériés,DATE(YEAR($B$18),MONTH($B$18),GN$1))&gt;0,"",IF(WEEKDAY(DATE(YEAR($B$18),MONTH($B$18),GN$1),2)&gt;5,"",INDEX('Semaine type'!$AF$4:$AY$49,MATCH(Novembre!$B36,'Semaine type'!$A$4:$A$49,0),MATCH(GN$2,'Semaine type'!$AF$2:$AY$2,0))))</f>
        <v>0.5625</v>
      </c>
      <c r="GO36" s="167">
        <f>IF(COUNTIF(Fériés,DATE(YEAR($B$18),MONTH($B$18),GO$1))&gt;0,"",IF(WEEKDAY(DATE(YEAR($B$18),MONTH($B$18),GO$1),2)&gt;5,"",INDEX('Semaine type'!$AF$4:$AY$49,MATCH(Novembre!$B36,'Semaine type'!$A$4:$A$49,0),MATCH(GO$2,'Semaine type'!$AF$2:$AY$2,0))))</f>
        <v>0.70833333333333337</v>
      </c>
      <c r="GP36" s="167">
        <f>IF(COUNTIF(Fériés,DATE(YEAR($B$18),MONTH($B$18),GP$1))&gt;0,"",IF(WEEKDAY(DATE(YEAR($B$18),MONTH($B$18),GP$1),2)&gt;5,"",INDEX('Semaine type'!$AF$4:$AY$49,MATCH(Novembre!$B36,'Semaine type'!$A$4:$A$49,0),MATCH(GP$2,'Semaine type'!$AF$2:$AY$2,0))))</f>
        <v>0.36458333333333331</v>
      </c>
      <c r="GQ36" s="167">
        <f>IF(COUNTIF(Fériés,DATE(YEAR($B$18),MONTH($B$18),GQ$1))&gt;0,"",IF(WEEKDAY(DATE(YEAR($B$18),MONTH($B$18),GQ$1),2)&gt;5,"",INDEX('Semaine type'!$AF$4:$AY$49,MATCH(Novembre!$B36,'Semaine type'!$A$4:$A$49,0),MATCH(GQ$2,'Semaine type'!$AF$2:$AY$2,0))))</f>
        <v>0.52430555555555558</v>
      </c>
      <c r="GR36" s="167">
        <f>IF(COUNTIF(Fériés,DATE(YEAR($B$18),MONTH($B$18),GR$1))&gt;0,"",IF(WEEKDAY(DATE(YEAR($B$18),MONTH($B$18),GR$1),2)&gt;5,"",INDEX('Semaine type'!$AF$4:$AY$49,MATCH(Novembre!$B36,'Semaine type'!$A$4:$A$49,0),MATCH(GR$2,'Semaine type'!$AF$2:$AY$2,0))))</f>
        <v>0.5625</v>
      </c>
      <c r="GS36" s="167">
        <f>IF(COUNTIF(Fériés,DATE(YEAR($B$18),MONTH($B$18),GS$1))&gt;0,"",IF(WEEKDAY(DATE(YEAR($B$18),MONTH($B$18),GS$1),2)&gt;5,"",INDEX('Semaine type'!$AF$4:$AY$49,MATCH(Novembre!$B36,'Semaine type'!$A$4:$A$49,0),MATCH(GS$2,'Semaine type'!$AF$2:$AY$2,0))))</f>
        <v>0.70833333333333337</v>
      </c>
      <c r="GT36" s="167">
        <f>IF(COUNTIF(Fériés,DATE(YEAR($B$18),MONTH($B$18),GT$1))&gt;0,"",IF(WEEKDAY(DATE(YEAR($B$18),MONTH($B$18),GT$1),2)&gt;5,"",INDEX('Semaine type'!$AF$4:$AY$49,MATCH(Novembre!$B36,'Semaine type'!$A$4:$A$49,0),MATCH(GT$2,'Semaine type'!$AF$2:$AY$2,0))))</f>
        <v>0.36458333333333331</v>
      </c>
      <c r="GU36" s="167">
        <f>IF(COUNTIF(Fériés,DATE(YEAR($B$18),MONTH($B$18),GU$1))&gt;0,"",IF(WEEKDAY(DATE(YEAR($B$18),MONTH($B$18),GU$1),2)&gt;5,"",INDEX('Semaine type'!$AF$4:$AY$49,MATCH(Novembre!$B36,'Semaine type'!$A$4:$A$49,0),MATCH(GU$2,'Semaine type'!$AF$2:$AY$2,0))))</f>
        <v>0.52430555555555558</v>
      </c>
      <c r="GV36" s="167">
        <f>IF(COUNTIF(Fériés,DATE(YEAR($B$18),MONTH($B$18),GV$1))&gt;0,"",IF(WEEKDAY(DATE(YEAR($B$18),MONTH($B$18),GV$1),2)&gt;5,"",INDEX('Semaine type'!$AF$4:$AY$49,MATCH(Novembre!$B36,'Semaine type'!$A$4:$A$49,0),MATCH(GV$2,'Semaine type'!$AF$2:$AY$2,0))))</f>
        <v>0.5625</v>
      </c>
      <c r="GW36" s="167">
        <f>IF(COUNTIF(Fériés,DATE(YEAR($B$18),MONTH($B$18),GW$1))&gt;0,"",IF(WEEKDAY(DATE(YEAR($B$18),MONTH($B$18),GW$1),2)&gt;5,"",INDEX('Semaine type'!$AF$4:$AY$49,MATCH(Novembre!$B36,'Semaine type'!$A$4:$A$49,0),MATCH(GW$2,'Semaine type'!$AF$2:$AY$2,0))))</f>
        <v>0.70138888888888884</v>
      </c>
      <c r="GX36" s="167">
        <f>IF(COUNTIF(Fériés,DATE(YEAR($B$18),MONTH($B$18),GX$1))&gt;0,"",IF(WEEKDAY(DATE(YEAR($B$18),MONTH($B$18),GX$1),2)&gt;5,"",INDEX('Semaine type'!$AF$4:$AY$49,MATCH(Novembre!$B36,'Semaine type'!$A$4:$A$49,0),MATCH(GX$2,'Semaine type'!$AF$2:$AY$2,0))))</f>
        <v>0.36458333333333331</v>
      </c>
      <c r="GY36" s="167">
        <f>IF(COUNTIF(Fériés,DATE(YEAR($B$18),MONTH($B$18),GY$1))&gt;0,"",IF(WEEKDAY(DATE(YEAR($B$18),MONTH($B$18),GY$1),2)&gt;5,"",INDEX('Semaine type'!$AF$4:$AY$49,MATCH(Novembre!$B36,'Semaine type'!$A$4:$A$49,0),MATCH(GY$2,'Semaine type'!$AF$2:$AY$2,0))))</f>
        <v>0.52430555555555558</v>
      </c>
      <c r="GZ36" s="167">
        <f>IF(COUNTIF(Fériés,DATE(YEAR($B$18),MONTH($B$18),GZ$1))&gt;0,"",IF(WEEKDAY(DATE(YEAR($B$18),MONTH($B$18),GZ$1),2)&gt;5,"",INDEX('Semaine type'!$AF$4:$AY$49,MATCH(Novembre!$B36,'Semaine type'!$A$4:$A$49,0),MATCH(GZ$2,'Semaine type'!$AF$2:$AY$2,0))))</f>
        <v>0</v>
      </c>
      <c r="HA36" s="167">
        <f>IF(COUNTIF(Fériés,DATE(YEAR($B$18),MONTH($B$18),HA$1))&gt;0,"",IF(WEEKDAY(DATE(YEAR($B$18),MONTH($B$18),HA$1),2)&gt;5,"",INDEX('Semaine type'!$AF$4:$AY$49,MATCH(Novembre!$B36,'Semaine type'!$A$4:$A$49,0),MATCH(HA$2,'Semaine type'!$AF$2:$AY$2,0))))</f>
        <v>0</v>
      </c>
      <c r="HB36" s="167" t="str">
        <f>IF(COUNTIF(Fériés,DATE(YEAR($B$18),MONTH($B$18),HB$1))&gt;0,"",IF(WEEKDAY(DATE(YEAR($B$18),MONTH($B$18),HB$1),2)&gt;5,"",INDEX('Semaine type'!$AF$4:$AY$49,MATCH(Novembre!$B36,'Semaine type'!$A$4:$A$49,0),MATCH(HB$2,'Semaine type'!$AF$2:$AY$2,0))))</f>
        <v/>
      </c>
      <c r="HC36" s="167" t="str">
        <f>IF(COUNTIF(Fériés,DATE(YEAR($B$18),MONTH($B$18),HC$1))&gt;0,"",IF(WEEKDAY(DATE(YEAR($B$18),MONTH($B$18),HC$1),2)&gt;5,"",INDEX('Semaine type'!$AF$4:$AY$49,MATCH(Novembre!$B36,'Semaine type'!$A$4:$A$49,0),MATCH(HC$2,'Semaine type'!$AF$2:$AY$2,0))))</f>
        <v/>
      </c>
      <c r="HD36" s="167" t="str">
        <f>IF(COUNTIF(Fériés,DATE(YEAR($B$18),MONTH($B$18),HD$1))&gt;0,"",IF(WEEKDAY(DATE(YEAR($B$18),MONTH($B$18),HD$1),2)&gt;5,"",INDEX('Semaine type'!$AF$4:$AY$49,MATCH(Novembre!$B36,'Semaine type'!$A$4:$A$49,0),MATCH(HD$2,'Semaine type'!$AF$2:$AY$2,0))))</f>
        <v/>
      </c>
      <c r="HE36" s="167" t="str">
        <f>IF(COUNTIF(Fériés,DATE(YEAR($B$18),MONTH($B$18),HE$1))&gt;0,"",IF(WEEKDAY(DATE(YEAR($B$18),MONTH($B$18),HE$1),2)&gt;5,"",INDEX('Semaine type'!$AF$4:$AY$49,MATCH(Novembre!$B36,'Semaine type'!$A$4:$A$49,0),MATCH(HE$2,'Semaine type'!$AF$2:$AY$2,0))))</f>
        <v/>
      </c>
      <c r="HF36" s="167" t="str">
        <f>IF(COUNTIF(Fériés,DATE(YEAR($B$18),MONTH($B$18),HF$1))&gt;0,"",IF(WEEKDAY(DATE(YEAR($B$18),MONTH($B$18),HF$1),2)&gt;5,"",INDEX('Semaine type'!$AF$4:$AY$49,MATCH(Novembre!$B36,'Semaine type'!$A$4:$A$49,0),MATCH(HF$2,'Semaine type'!$AF$2:$AY$2,0))))</f>
        <v/>
      </c>
      <c r="HG36" s="167" t="str">
        <f>IF(COUNTIF(Fériés,DATE(YEAR($B$18),MONTH($B$18),HG$1))&gt;0,"",IF(WEEKDAY(DATE(YEAR($B$18),MONTH($B$18),HG$1),2)&gt;5,"",INDEX('Semaine type'!$AF$4:$AY$49,MATCH(Novembre!$B36,'Semaine type'!$A$4:$A$49,0),MATCH(HG$2,'Semaine type'!$AF$2:$AY$2,0))))</f>
        <v/>
      </c>
      <c r="HH36" s="167" t="str">
        <f>IF(COUNTIF(Fériés,DATE(YEAR($B$18),MONTH($B$18),HH$1))&gt;0,"",IF(WEEKDAY(DATE(YEAR($B$18),MONTH($B$18),HH$1),2)&gt;5,"",INDEX('Semaine type'!$AF$4:$AY$49,MATCH(Novembre!$B36,'Semaine type'!$A$4:$A$49,0),MATCH(HH$2,'Semaine type'!$AF$2:$AY$2,0))))</f>
        <v/>
      </c>
      <c r="HI36" s="167" t="str">
        <f>IF(COUNTIF(Fériés,DATE(YEAR($B$18),MONTH($B$18),HI$1))&gt;0,"",IF(WEEKDAY(DATE(YEAR($B$18),MONTH($B$18),HI$1),2)&gt;5,"",INDEX('Semaine type'!$AF$4:$AY$49,MATCH(Novembre!$B36,'Semaine type'!$A$4:$A$49,0),MATCH(HI$2,'Semaine type'!$AF$2:$AY$2,0))))</f>
        <v/>
      </c>
      <c r="HJ36" s="167">
        <f>IF(COUNTIF(Fériés,DATE(YEAR($B$18),MONTH($B$18),HJ$1))&gt;0,"",IF(WEEKDAY(DATE(YEAR($B$18),MONTH($B$18),HJ$1),2)&gt;5,"",INDEX('Semaine type'!$AF$4:$AY$49,MATCH(Novembre!$B36,'Semaine type'!$A$4:$A$49,0),MATCH(HJ$2,'Semaine type'!$AF$2:$AY$2,0))))</f>
        <v>0.36458333333333331</v>
      </c>
      <c r="HK36" s="167">
        <f>IF(COUNTIF(Fériés,DATE(YEAR($B$18),MONTH($B$18),HK$1))&gt;0,"",IF(WEEKDAY(DATE(YEAR($B$18),MONTH($B$18),HK$1),2)&gt;5,"",INDEX('Semaine type'!$AF$4:$AY$49,MATCH(Novembre!$B36,'Semaine type'!$A$4:$A$49,0),MATCH(HK$2,'Semaine type'!$AF$2:$AY$2,0))))</f>
        <v>0.52430555555555558</v>
      </c>
      <c r="HL36" s="167">
        <f>IF(COUNTIF(Fériés,DATE(YEAR($B$18),MONTH($B$18),HL$1))&gt;0,"",IF(WEEKDAY(DATE(YEAR($B$18),MONTH($B$18),HL$1),2)&gt;5,"",INDEX('Semaine type'!$AF$4:$AY$49,MATCH(Novembre!$B36,'Semaine type'!$A$4:$A$49,0),MATCH(HL$2,'Semaine type'!$AF$2:$AY$2,0))))</f>
        <v>0.5625</v>
      </c>
      <c r="HM36" s="167">
        <f>IF(COUNTIF(Fériés,DATE(YEAR($B$18),MONTH($B$18),HM$1))&gt;0,"",IF(WEEKDAY(DATE(YEAR($B$18),MONTH($B$18),HM$1),2)&gt;5,"",INDEX('Semaine type'!$AF$4:$AY$49,MATCH(Novembre!$B36,'Semaine type'!$A$4:$A$49,0),MATCH(HM$2,'Semaine type'!$AF$2:$AY$2,0))))</f>
        <v>0.70833333333333337</v>
      </c>
      <c r="HN36" s="167" t="str">
        <f>IF(COUNTIF(Fériés,DATE(YEAR($B$18),MONTH($B$18),HN$1))&gt;0,"",IF(WEEKDAY(DATE(YEAR($B$18),MONTH($B$18),HN$1),2)&gt;5,"",INDEX('Semaine type'!$AF$4:$AY$49,MATCH(Novembre!$B36,'Semaine type'!$A$4:$A$49,0),MATCH(HN$2,'Semaine type'!$AF$2:$AY$2,0))))</f>
        <v/>
      </c>
      <c r="HO36" s="167" t="str">
        <f>IF(COUNTIF(Fériés,DATE(YEAR($B$18),MONTH($B$18),HO$1))&gt;0,"",IF(WEEKDAY(DATE(YEAR($B$18),MONTH($B$18),HO$1),2)&gt;5,"",INDEX('Semaine type'!$AF$4:$AY$49,MATCH(Novembre!$B36,'Semaine type'!$A$4:$A$49,0),MATCH(HO$2,'Semaine type'!$AF$2:$AY$2,0))))</f>
        <v/>
      </c>
      <c r="HP36" s="167" t="str">
        <f>IF(COUNTIF(Fériés,DATE(YEAR($B$18),MONTH($B$18),HP$1))&gt;0,"",IF(WEEKDAY(DATE(YEAR($B$18),MONTH($B$18),HP$1),2)&gt;5,"",INDEX('Semaine type'!$AF$4:$AY$49,MATCH(Novembre!$B36,'Semaine type'!$A$4:$A$49,0),MATCH(HP$2,'Semaine type'!$AF$2:$AY$2,0))))</f>
        <v/>
      </c>
      <c r="HQ36" s="167" t="str">
        <f>IF(COUNTIF(Fériés,DATE(YEAR($B$18),MONTH($B$18),HQ$1))&gt;0,"",IF(WEEKDAY(DATE(YEAR($B$18),MONTH($B$18),HQ$1),2)&gt;5,"",INDEX('Semaine type'!$AF$4:$AY$49,MATCH(Novembre!$B36,'Semaine type'!$A$4:$A$49,0),MATCH(HQ$2,'Semaine type'!$AF$2:$AY$2,0))))</f>
        <v/>
      </c>
      <c r="HR36" s="167">
        <f>IF(COUNTIF(Fériés,DATE(YEAR($B$18),MONTH($B$18),HR$1))&gt;0,"",IF(WEEKDAY(DATE(YEAR($B$18),MONTH($B$18),HR$1),2)&gt;5,"",INDEX('Semaine type'!$AF$4:$AY$49,MATCH(Novembre!$B36,'Semaine type'!$A$4:$A$49,0),MATCH(HR$2,'Semaine type'!$AF$2:$AY$2,0))))</f>
        <v>0.36458333333333331</v>
      </c>
      <c r="HS36" s="167">
        <f>IF(COUNTIF(Fériés,DATE(YEAR($B$18),MONTH($B$18),HS$1))&gt;0,"",IF(WEEKDAY(DATE(YEAR($B$18),MONTH($B$18),HS$1),2)&gt;5,"",INDEX('Semaine type'!$AF$4:$AY$49,MATCH(Novembre!$B36,'Semaine type'!$A$4:$A$49,0),MATCH(HS$2,'Semaine type'!$AF$2:$AY$2,0))))</f>
        <v>0.52430555555555558</v>
      </c>
      <c r="HT36" s="167">
        <f>IF(COUNTIF(Fériés,DATE(YEAR($B$18),MONTH($B$18),HT$1))&gt;0,"",IF(WEEKDAY(DATE(YEAR($B$18),MONTH($B$18),HT$1),2)&gt;5,"",INDEX('Semaine type'!$AF$4:$AY$49,MATCH(Novembre!$B36,'Semaine type'!$A$4:$A$49,0),MATCH(HT$2,'Semaine type'!$AF$2:$AY$2,0))))</f>
        <v>0.5625</v>
      </c>
      <c r="HU36" s="167">
        <f>IF(COUNTIF(Fériés,DATE(YEAR($B$18),MONTH($B$18),HU$1))&gt;0,"",IF(WEEKDAY(DATE(YEAR($B$18),MONTH($B$18),HU$1),2)&gt;5,"",INDEX('Semaine type'!$AF$4:$AY$49,MATCH(Novembre!$B36,'Semaine type'!$A$4:$A$49,0),MATCH(HU$2,'Semaine type'!$AF$2:$AY$2,0))))</f>
        <v>0.70833333333333337</v>
      </c>
      <c r="HV36" s="167">
        <f>IF(COUNTIF(Fériés,DATE(YEAR($B$18),MONTH($B$18),HV$1))&gt;0,"",IF(WEEKDAY(DATE(YEAR($B$18),MONTH($B$18),HV$1),2)&gt;5,"",INDEX('Semaine type'!$AF$4:$AY$49,MATCH(Novembre!$B36,'Semaine type'!$A$4:$A$49,0),MATCH(HV$2,'Semaine type'!$AF$2:$AY$2,0))))</f>
        <v>0.36458333333333331</v>
      </c>
      <c r="HW36" s="167">
        <f>IF(COUNTIF(Fériés,DATE(YEAR($B$18),MONTH($B$18),HW$1))&gt;0,"",IF(WEEKDAY(DATE(YEAR($B$18),MONTH($B$18),HW$1),2)&gt;5,"",INDEX('Semaine type'!$AF$4:$AY$49,MATCH(Novembre!$B36,'Semaine type'!$A$4:$A$49,0),MATCH(HW$2,'Semaine type'!$AF$2:$AY$2,0))))</f>
        <v>0.52430555555555558</v>
      </c>
      <c r="HX36" s="167">
        <f>IF(COUNTIF(Fériés,DATE(YEAR($B$18),MONTH($B$18),HX$1))&gt;0,"",IF(WEEKDAY(DATE(YEAR($B$18),MONTH($B$18),HX$1),2)&gt;5,"",INDEX('Semaine type'!$AF$4:$AY$49,MATCH(Novembre!$B36,'Semaine type'!$A$4:$A$49,0),MATCH(HX$2,'Semaine type'!$AF$2:$AY$2,0))))</f>
        <v>0.5625</v>
      </c>
      <c r="HY36" s="167">
        <f>IF(COUNTIF(Fériés,DATE(YEAR($B$18),MONTH($B$18),HY$1))&gt;0,"",IF(WEEKDAY(DATE(YEAR($B$18),MONTH($B$18),HY$1),2)&gt;5,"",INDEX('Semaine type'!$AF$4:$AY$49,MATCH(Novembre!$B36,'Semaine type'!$A$4:$A$49,0),MATCH(HY$2,'Semaine type'!$AF$2:$AY$2,0))))</f>
        <v>0.70138888888888884</v>
      </c>
      <c r="HZ36" s="167">
        <f>IF(COUNTIF(Fériés,DATE(YEAR($B$18),MONTH($B$18),HZ$1))&gt;0,"",IF(WEEKDAY(DATE(YEAR($B$18),MONTH($B$18),HZ$1),2)&gt;5,"",INDEX('Semaine type'!$AF$4:$AY$49,MATCH(Novembre!$B36,'Semaine type'!$A$4:$A$49,0),MATCH(HZ$2,'Semaine type'!$AF$2:$AY$2,0))))</f>
        <v>0.36458333333333331</v>
      </c>
      <c r="IA36" s="167">
        <f>IF(COUNTIF(Fériés,DATE(YEAR($B$18),MONTH($B$18),IA$1))&gt;0,"",IF(WEEKDAY(DATE(YEAR($B$18),MONTH($B$18),IA$1),2)&gt;5,"",INDEX('Semaine type'!$AF$4:$AY$49,MATCH(Novembre!$B36,'Semaine type'!$A$4:$A$49,0),MATCH(IA$2,'Semaine type'!$AF$2:$AY$2,0))))</f>
        <v>0.52430555555555558</v>
      </c>
      <c r="IB36" s="167">
        <f>IF(COUNTIF(Fériés,DATE(YEAR($B$18),MONTH($B$18),IB$1))&gt;0,"",IF(WEEKDAY(DATE(YEAR($B$18),MONTH($B$18),IB$1),2)&gt;5,"",INDEX('Semaine type'!$AF$4:$AY$49,MATCH(Novembre!$B36,'Semaine type'!$A$4:$A$49,0),MATCH(IB$2,'Semaine type'!$AF$2:$AY$2,0))))</f>
        <v>0</v>
      </c>
      <c r="IC36" s="167">
        <f>IF(COUNTIF(Fériés,DATE(YEAR($B$18),MONTH($B$18),IC$1))&gt;0,"",IF(WEEKDAY(DATE(YEAR($B$18),MONTH($B$18),IC$1),2)&gt;5,"",INDEX('Semaine type'!$AF$4:$AY$49,MATCH(Novembre!$B36,'Semaine type'!$A$4:$A$49,0),MATCH(IC$2,'Semaine type'!$AF$2:$AY$2,0))))</f>
        <v>0</v>
      </c>
      <c r="ID36" s="167" t="str">
        <f>IF(COUNTIF(Fériés,DATE(YEAR($B$18),MONTH($B$18),ID$1))&gt;0,"",IF(WEEKDAY(DATE(YEAR($B$18),MONTH($B$18),ID$1),2)&gt;5,"",INDEX('Semaine type'!$AF$4:$AY$49,MATCH(Novembre!$B36,'Semaine type'!$A$4:$A$49,0),MATCH(ID$2,'Semaine type'!$AF$2:$AY$2,0))))</f>
        <v/>
      </c>
      <c r="IE36" s="167" t="str">
        <f>IF(COUNTIF(Fériés,DATE(YEAR($B$18),MONTH($B$18),IE$1))&gt;0,"",IF(WEEKDAY(DATE(YEAR($B$18),MONTH($B$18),IE$1),2)&gt;5,"",INDEX('Semaine type'!$AF$4:$AY$49,MATCH(Novembre!$B36,'Semaine type'!$A$4:$A$49,0),MATCH(IE$2,'Semaine type'!$AF$2:$AY$2,0))))</f>
        <v/>
      </c>
      <c r="IF36" s="167" t="str">
        <f>IF(COUNTIF(Fériés,DATE(YEAR($B$18),MONTH($B$18),IF$1))&gt;0,"",IF(WEEKDAY(DATE(YEAR($B$18),MONTH($B$18),IF$1),2)&gt;5,"",INDEX('Semaine type'!$AF$4:$AY$49,MATCH(Novembre!$B36,'Semaine type'!$A$4:$A$49,0),MATCH(IF$2,'Semaine type'!$AF$2:$AY$2,0))))</f>
        <v/>
      </c>
      <c r="IG36" s="167" t="str">
        <f>IF(COUNTIF(Fériés,DATE(YEAR($B$18),MONTH($B$18),IG$1))&gt;0,"",IF(WEEKDAY(DATE(YEAR($B$18),MONTH($B$18),IG$1),2)&gt;5,"",INDEX('Semaine type'!$AF$4:$AY$49,MATCH(Novembre!$B36,'Semaine type'!$A$4:$A$49,0),MATCH(IG$2,'Semaine type'!$AF$2:$AY$2,0))))</f>
        <v/>
      </c>
      <c r="IH36" s="167" t="str">
        <f>IF(COUNTIF(Fériés,DATE(YEAR($B$18),MONTH($B$18),IH$1))&gt;0,"",IF(WEEKDAY(DATE(YEAR($B$18),MONTH($B$18),IH$1),2)&gt;5,"",INDEX('Semaine type'!$AF$4:$AY$49,MATCH(Novembre!$B36,'Semaine type'!$A$4:$A$49,0),MATCH(IH$2,'Semaine type'!$AF$2:$AY$2,0))))</f>
        <v/>
      </c>
      <c r="II36" s="167" t="str">
        <f>IF(COUNTIF(Fériés,DATE(YEAR($B$18),MONTH($B$18),II$1))&gt;0,"",IF(WEEKDAY(DATE(YEAR($B$18),MONTH($B$18),II$1),2)&gt;5,"",INDEX('Semaine type'!$AF$4:$AY$49,MATCH(Novembre!$B36,'Semaine type'!$A$4:$A$49,0),MATCH(II$2,'Semaine type'!$AF$2:$AY$2,0))))</f>
        <v/>
      </c>
      <c r="IJ36" s="167" t="str">
        <f>IF(COUNTIF(Fériés,DATE(YEAR($B$18),MONTH($B$18),IJ$1))&gt;0,"",IF(WEEKDAY(DATE(YEAR($B$18),MONTH($B$18),IJ$1),2)&gt;5,"",INDEX('Semaine type'!$AF$4:$AY$49,MATCH(Novembre!$B36,'Semaine type'!$A$4:$A$49,0),MATCH(IJ$2,'Semaine type'!$AF$2:$AY$2,0))))</f>
        <v/>
      </c>
      <c r="IK36" s="167" t="str">
        <f>IF(COUNTIF(Fériés,DATE(YEAR($B$18),MONTH($B$18),IK$1))&gt;0,"",IF(WEEKDAY(DATE(YEAR($B$18),MONTH($B$18),IK$1),2)&gt;5,"",INDEX('Semaine type'!$AF$4:$AY$49,MATCH(Novembre!$B36,'Semaine type'!$A$4:$A$49,0),MATCH(IK$2,'Semaine type'!$AF$2:$AY$2,0))))</f>
        <v/>
      </c>
      <c r="IL36" s="167">
        <f>IF(COUNTIF(Fériés,DATE(YEAR($B$18),MONTH($B$18),IL$1))&gt;0,"",IF(WEEKDAY(DATE(YEAR($B$18),MONTH($B$18),IL$1),2)&gt;5,"",INDEX('Semaine type'!$AF$4:$AY$49,MATCH(Novembre!$B36,'Semaine type'!$A$4:$A$49,0),MATCH(IL$2,'Semaine type'!$AF$2:$AY$2,0))))</f>
        <v>0.36458333333333331</v>
      </c>
      <c r="IM36" s="167">
        <f>IF(COUNTIF(Fériés,DATE(YEAR($B$18),MONTH($B$18),IM$1))&gt;0,"",IF(WEEKDAY(DATE(YEAR($B$18),MONTH($B$18),IM$1),2)&gt;5,"",INDEX('Semaine type'!$AF$4:$AY$49,MATCH(Novembre!$B36,'Semaine type'!$A$4:$A$49,0),MATCH(IM$2,'Semaine type'!$AF$2:$AY$2,0))))</f>
        <v>0.52430555555555558</v>
      </c>
      <c r="IN36" s="167">
        <f>IF(COUNTIF(Fériés,DATE(YEAR($B$18),MONTH($B$18),IN$1))&gt;0,"",IF(WEEKDAY(DATE(YEAR($B$18),MONTH($B$18),IN$1),2)&gt;5,"",INDEX('Semaine type'!$AF$4:$AY$49,MATCH(Novembre!$B36,'Semaine type'!$A$4:$A$49,0),MATCH(IN$2,'Semaine type'!$AF$2:$AY$2,0))))</f>
        <v>0.5625</v>
      </c>
      <c r="IO36" s="167">
        <f>IF(COUNTIF(Fériés,DATE(YEAR($B$18),MONTH($B$18),IO$1))&gt;0,"",IF(WEEKDAY(DATE(YEAR($B$18),MONTH($B$18),IO$1),2)&gt;5,"",INDEX('Semaine type'!$AF$4:$AY$49,MATCH(Novembre!$B36,'Semaine type'!$A$4:$A$49,0),MATCH(IO$2,'Semaine type'!$AF$2:$AY$2,0))))</f>
        <v>0.70833333333333337</v>
      </c>
      <c r="IP36" s="167">
        <f>IF(COUNTIF(Fériés,DATE(YEAR($B$18),MONTH($B$18),IP$1))&gt;0,"",IF(WEEKDAY(DATE(YEAR($B$18),MONTH($B$18),IP$1),2)&gt;5,"",INDEX('Semaine type'!$AF$4:$AY$49,MATCH(Novembre!$B36,'Semaine type'!$A$4:$A$49,0),MATCH(IP$2,'Semaine type'!$AF$2:$AY$2,0))))</f>
        <v>0.36458333333333331</v>
      </c>
      <c r="IQ36" s="167">
        <f>IF(COUNTIF(Fériés,DATE(YEAR($B$18),MONTH($B$18),IQ$1))&gt;0,"",IF(WEEKDAY(DATE(YEAR($B$18),MONTH($B$18),IQ$1),2)&gt;5,"",INDEX('Semaine type'!$AF$4:$AY$49,MATCH(Novembre!$B36,'Semaine type'!$A$4:$A$49,0),MATCH(IQ$2,'Semaine type'!$AF$2:$AY$2,0))))</f>
        <v>0.52430555555555558</v>
      </c>
      <c r="IR36" s="167">
        <f>IF(COUNTIF(Fériés,DATE(YEAR($B$18),MONTH($B$18),IR$1))&gt;0,"",IF(WEEKDAY(DATE(YEAR($B$18),MONTH($B$18),IR$1),2)&gt;5,"",INDEX('Semaine type'!$AF$4:$AY$49,MATCH(Novembre!$B36,'Semaine type'!$A$4:$A$49,0),MATCH(IR$2,'Semaine type'!$AF$2:$AY$2,0))))</f>
        <v>0.5625</v>
      </c>
      <c r="IS36" s="167">
        <f>IF(COUNTIF(Fériés,DATE(YEAR($B$18),MONTH($B$18),IS$1))&gt;0,"",IF(WEEKDAY(DATE(YEAR($B$18),MONTH($B$18),IS$1),2)&gt;5,"",INDEX('Semaine type'!$AF$4:$AY$49,MATCH(Novembre!$B36,'Semaine type'!$A$4:$A$49,0),MATCH(IS$2,'Semaine type'!$AF$2:$AY$2,0))))</f>
        <v>0.70833333333333337</v>
      </c>
      <c r="IT36" s="167">
        <f>IF(COUNTIF(Fériés,DATE(YEAR($B$18),MONTH($B$18),IT$1))&gt;0,"",IF(WEEKDAY(DATE(YEAR($B$18),MONTH($B$18),IT$1),2)&gt;5,"",INDEX('Semaine type'!$AF$4:$AY$49,MATCH(Novembre!$B36,'Semaine type'!$A$4:$A$49,0),MATCH(IT$2,'Semaine type'!$AF$2:$AY$2,0))))</f>
        <v>0.36458333333333331</v>
      </c>
      <c r="IU36" s="167">
        <f>IF(COUNTIF(Fériés,DATE(YEAR($B$18),MONTH($B$18),IU$1))&gt;0,"",IF(WEEKDAY(DATE(YEAR($B$18),MONTH($B$18),IU$1),2)&gt;5,"",INDEX('Semaine type'!$AF$4:$AY$49,MATCH(Novembre!$B36,'Semaine type'!$A$4:$A$49,0),MATCH(IU$2,'Semaine type'!$AF$2:$AY$2,0))))</f>
        <v>0.52430555555555558</v>
      </c>
      <c r="IV36" s="167">
        <f>IF(COUNTIF(Fériés,DATE(YEAR($B$18),MONTH($B$18),IV$1))&gt;0,"",IF(WEEKDAY(DATE(YEAR($B$18),MONTH($B$18),IV$1),2)&gt;5,"",INDEX('Semaine type'!$AF$4:$AY$49,MATCH(Novembre!$B36,'Semaine type'!$A$4:$A$49,0),MATCH(IV$2,'Semaine type'!$AF$2:$AY$2,0))))</f>
        <v>0.5625</v>
      </c>
      <c r="IW36" s="167">
        <f>IF(COUNTIF(Fériés,DATE(YEAR($B$18),MONTH($B$18),IW$1))&gt;0,"",IF(WEEKDAY(DATE(YEAR($B$18),MONTH($B$18),IW$1),2)&gt;5,"",INDEX('Semaine type'!$AF$4:$AY$49,MATCH(Novembre!$B36,'Semaine type'!$A$4:$A$49,0),MATCH(IW$2,'Semaine type'!$AF$2:$AY$2,0))))</f>
        <v>0.70833333333333337</v>
      </c>
      <c r="IX36" s="167">
        <f>IF(COUNTIF(Fériés,DATE(YEAR($B$18),MONTH($B$18),IX$1))&gt;0,"",IF(WEEKDAY(DATE(YEAR($B$18),MONTH($B$18),IX$1),2)&gt;5,"",INDEX('Semaine type'!$AF$4:$AY$49,MATCH(Novembre!$B36,'Semaine type'!$A$4:$A$49,0),MATCH(IX$2,'Semaine type'!$AF$2:$AY$2,0))))</f>
        <v>0.36458333333333331</v>
      </c>
      <c r="IY36" s="167">
        <f>IF(COUNTIF(Fériés,DATE(YEAR($B$18),MONTH($B$18),IY$1))&gt;0,"",IF(WEEKDAY(DATE(YEAR($B$18),MONTH($B$18),IY$1),2)&gt;5,"",INDEX('Semaine type'!$AF$4:$AY$49,MATCH(Novembre!$B36,'Semaine type'!$A$4:$A$49,0),MATCH(IY$2,'Semaine type'!$AF$2:$AY$2,0))))</f>
        <v>0.52430555555555558</v>
      </c>
      <c r="IZ36" s="167">
        <f>IF(COUNTIF(Fériés,DATE(YEAR($B$18),MONTH($B$18),IZ$1))&gt;0,"",IF(WEEKDAY(DATE(YEAR($B$18),MONTH($B$18),IZ$1),2)&gt;5,"",INDEX('Semaine type'!$AF$4:$AY$49,MATCH(Novembre!$B36,'Semaine type'!$A$4:$A$49,0),MATCH(IZ$2,'Semaine type'!$AF$2:$AY$2,0))))</f>
        <v>0.5625</v>
      </c>
      <c r="JA36" s="167">
        <f>IF(COUNTIF(Fériés,DATE(YEAR($B$18),MONTH($B$18),JA$1))&gt;0,"",IF(WEEKDAY(DATE(YEAR($B$18),MONTH($B$18),JA$1),2)&gt;5,"",INDEX('Semaine type'!$AF$4:$AY$49,MATCH(Novembre!$B36,'Semaine type'!$A$4:$A$49,0),MATCH(JA$2,'Semaine type'!$AF$2:$AY$2,0))))</f>
        <v>0.70138888888888884</v>
      </c>
      <c r="JB36" s="167">
        <f>IF(COUNTIF(Fériés,DATE(YEAR($B$18),MONTH($B$18),JB$1))&gt;0,"",IF(WEEKDAY(DATE(YEAR($B$18),MONTH($B$18),JB$1),2)&gt;5,"",INDEX('Semaine type'!$AF$4:$AY$49,MATCH(Novembre!$B36,'Semaine type'!$A$4:$A$49,0),MATCH(JB$2,'Semaine type'!$AF$2:$AY$2,0))))</f>
        <v>0.36458333333333331</v>
      </c>
      <c r="JC36" s="167">
        <f>IF(COUNTIF(Fériés,DATE(YEAR($B$18),MONTH($B$18),JC$1))&gt;0,"",IF(WEEKDAY(DATE(YEAR($B$18),MONTH($B$18),JC$1),2)&gt;5,"",INDEX('Semaine type'!$AF$4:$AY$49,MATCH(Novembre!$B36,'Semaine type'!$A$4:$A$49,0),MATCH(JC$2,'Semaine type'!$AF$2:$AY$2,0))))</f>
        <v>0.52430555555555558</v>
      </c>
      <c r="JD36" s="167">
        <f>IF(COUNTIF(Fériés,DATE(YEAR($B$18),MONTH($B$18),JD$1))&gt;0,"",IF(WEEKDAY(DATE(YEAR($B$18),MONTH($B$18),JD$1),2)&gt;5,"",INDEX('Semaine type'!$AF$4:$AY$49,MATCH(Novembre!$B36,'Semaine type'!$A$4:$A$49,0),MATCH(JD$2,'Semaine type'!$AF$2:$AY$2,0))))</f>
        <v>0</v>
      </c>
      <c r="JE36" s="167">
        <f>IF(COUNTIF(Fériés,DATE(YEAR($B$18),MONTH($B$18),JE$1))&gt;0,"",IF(WEEKDAY(DATE(YEAR($B$18),MONTH($B$18),JE$1),2)&gt;5,"",INDEX('Semaine type'!$AF$4:$AY$49,MATCH(Novembre!$B36,'Semaine type'!$A$4:$A$49,0),MATCH(JE$2,'Semaine type'!$AF$2:$AY$2,0))))</f>
        <v>0</v>
      </c>
      <c r="JF36" s="167" t="str">
        <f>IF(COUNTIF(Fériés,DATE(YEAR($B$18),MONTH($B$18),JF$1))&gt;0,"",IF(WEEKDAY(DATE(YEAR($B$18),MONTH($B$18),JF$1),2)&gt;5,"",INDEX('Semaine type'!$AF$4:$AY$49,MATCH(Novembre!$B36,'Semaine type'!$A$4:$A$49,0),MATCH(JF$2,'Semaine type'!$AF$2:$AY$2,0))))</f>
        <v/>
      </c>
      <c r="JG36" s="167" t="str">
        <f>IF(COUNTIF(Fériés,DATE(YEAR($B$18),MONTH($B$18),JG$1))&gt;0,"",IF(WEEKDAY(DATE(YEAR($B$18),MONTH($B$18),JG$1),2)&gt;5,"",INDEX('Semaine type'!$AF$4:$AY$49,MATCH(Novembre!$B36,'Semaine type'!$A$4:$A$49,0),MATCH(JG$2,'Semaine type'!$AF$2:$AY$2,0))))</f>
        <v/>
      </c>
      <c r="JH36" s="167" t="str">
        <f>IF(COUNTIF(Fériés,DATE(YEAR($B$18),MONTH($B$18),JH$1))&gt;0,"",IF(WEEKDAY(DATE(YEAR($B$18),MONTH($B$18),JH$1),2)&gt;5,"",INDEX('Semaine type'!$AF$4:$AY$49,MATCH(Novembre!$B36,'Semaine type'!$A$4:$A$49,0),MATCH(JH$2,'Semaine type'!$AF$2:$AY$2,0))))</f>
        <v/>
      </c>
      <c r="JI36" s="167" t="str">
        <f>IF(COUNTIF(Fériés,DATE(YEAR($B$18),MONTH($B$18),JI$1))&gt;0,"",IF(WEEKDAY(DATE(YEAR($B$18),MONTH($B$18),JI$1),2)&gt;5,"",INDEX('Semaine type'!$AF$4:$AY$49,MATCH(Novembre!$B36,'Semaine type'!$A$4:$A$49,0),MATCH(JI$2,'Semaine type'!$AF$2:$AY$2,0))))</f>
        <v/>
      </c>
      <c r="JJ36" s="167" t="str">
        <f>IF(COUNTIF(Fériés,DATE(YEAR($B$18),MONTH($B$18),JJ$1))&gt;0,"",IF(WEEKDAY(DATE(YEAR($B$18),MONTH($B$18),JJ$1),2)&gt;5,"",INDEX('Semaine type'!$AF$4:$AY$49,MATCH(Novembre!$B36,'Semaine type'!$A$4:$A$49,0),MATCH(JJ$2,'Semaine type'!$AF$2:$AY$2,0))))</f>
        <v/>
      </c>
      <c r="JK36" s="167" t="str">
        <f>IF(COUNTIF(Fériés,DATE(YEAR($B$18),MONTH($B$18),JK$1))&gt;0,"",IF(WEEKDAY(DATE(YEAR($B$18),MONTH($B$18),JK$1),2)&gt;5,"",INDEX('Semaine type'!$AF$4:$AY$49,MATCH(Novembre!$B36,'Semaine type'!$A$4:$A$49,0),MATCH(JK$2,'Semaine type'!$AF$2:$AY$2,0))))</f>
        <v/>
      </c>
      <c r="JL36" s="167" t="str">
        <f>IF(COUNTIF(Fériés,DATE(YEAR($B$18),MONTH($B$18),JL$1))&gt;0,"",IF(WEEKDAY(DATE(YEAR($B$18),MONTH($B$18),JL$1),2)&gt;5,"",INDEX('Semaine type'!$AF$4:$AY$49,MATCH(Novembre!$B36,'Semaine type'!$A$4:$A$49,0),MATCH(JL$2,'Semaine type'!$AF$2:$AY$2,0))))</f>
        <v/>
      </c>
      <c r="JM36" s="167" t="str">
        <f>IF(COUNTIF(Fériés,DATE(YEAR($B$18),MONTH($B$18),JM$1))&gt;0,"",IF(WEEKDAY(DATE(YEAR($B$18),MONTH($B$18),JM$1),2)&gt;5,"",INDEX('Semaine type'!$AF$4:$AY$49,MATCH(Novembre!$B36,'Semaine type'!$A$4:$A$49,0),MATCH(JM$2,'Semaine type'!$AF$2:$AY$2,0))))</f>
        <v/>
      </c>
      <c r="JN36" s="167">
        <f>IF(COUNTIF(Fériés,DATE(YEAR($B$18),MONTH($B$18),JN$1))&gt;0,"",IF(WEEKDAY(DATE(YEAR($B$18),MONTH($B$18),JN$1),2)&gt;5,"",INDEX('Semaine type'!$AF$4:$AY$49,MATCH(Novembre!$B36,'Semaine type'!$A$4:$A$49,0),MATCH(JN$2,'Semaine type'!$AF$2:$AY$2,0))))</f>
        <v>0.36458333333333331</v>
      </c>
      <c r="JO36" s="167">
        <f>IF(COUNTIF(Fériés,DATE(YEAR($B$18),MONTH($B$18),JO$1))&gt;0,"",IF(WEEKDAY(DATE(YEAR($B$18),MONTH($B$18),JO$1),2)&gt;5,"",INDEX('Semaine type'!$AF$4:$AY$49,MATCH(Novembre!$B36,'Semaine type'!$A$4:$A$49,0),MATCH(JO$2,'Semaine type'!$AF$2:$AY$2,0))))</f>
        <v>0.52430555555555558</v>
      </c>
      <c r="JP36" s="167">
        <f>IF(COUNTIF(Fériés,DATE(YEAR($B$18),MONTH($B$18),JP$1))&gt;0,"",IF(WEEKDAY(DATE(YEAR($B$18),MONTH($B$18),JP$1),2)&gt;5,"",INDEX('Semaine type'!$AF$4:$AY$49,MATCH(Novembre!$B36,'Semaine type'!$A$4:$A$49,0),MATCH(JP$2,'Semaine type'!$AF$2:$AY$2,0))))</f>
        <v>0.5625</v>
      </c>
      <c r="JQ36" s="167">
        <f>IF(COUNTIF(Fériés,DATE(YEAR($B$18),MONTH($B$18),JQ$1))&gt;0,"",IF(WEEKDAY(DATE(YEAR($B$18),MONTH($B$18),JQ$1),2)&gt;5,"",INDEX('Semaine type'!$AF$4:$AY$49,MATCH(Novembre!$B36,'Semaine type'!$A$4:$A$49,0),MATCH(JQ$2,'Semaine type'!$AF$2:$AY$2,0))))</f>
        <v>0.70833333333333337</v>
      </c>
      <c r="JR36" s="167">
        <f>IF(COUNTIF(Fériés,DATE(YEAR($B$18),MONTH($B$18),JR$1))&gt;0,"",IF(WEEKDAY(DATE(YEAR($B$18),MONTH($B$18),JR$1),2)&gt;5,"",INDEX('Semaine type'!$AF$4:$AY$49,MATCH(Novembre!$B36,'Semaine type'!$A$4:$A$49,0),MATCH(JR$2,'Semaine type'!$AF$2:$AY$2,0))))</f>
        <v>0.36458333333333331</v>
      </c>
      <c r="JS36" s="167">
        <f>IF(COUNTIF(Fériés,DATE(YEAR($B$18),MONTH($B$18),JS$1))&gt;0,"",IF(WEEKDAY(DATE(YEAR($B$18),MONTH($B$18),JS$1),2)&gt;5,"",INDEX('Semaine type'!$AF$4:$AY$49,MATCH(Novembre!$B36,'Semaine type'!$A$4:$A$49,0),MATCH(JS$2,'Semaine type'!$AF$2:$AY$2,0))))</f>
        <v>0.52430555555555558</v>
      </c>
      <c r="JT36" s="167">
        <f>IF(COUNTIF(Fériés,DATE(YEAR($B$18),MONTH($B$18),JT$1))&gt;0,"",IF(WEEKDAY(DATE(YEAR($B$18),MONTH($B$18),JT$1),2)&gt;5,"",INDEX('Semaine type'!$AF$4:$AY$49,MATCH(Novembre!$B36,'Semaine type'!$A$4:$A$49,0),MATCH(JT$2,'Semaine type'!$AF$2:$AY$2,0))))</f>
        <v>0.5625</v>
      </c>
      <c r="JU36" s="167">
        <f>IF(COUNTIF(Fériés,DATE(YEAR($B$18),MONTH($B$18),JU$1))&gt;0,"",IF(WEEKDAY(DATE(YEAR($B$18),MONTH($B$18),JU$1),2)&gt;5,"",INDEX('Semaine type'!$AF$4:$AY$49,MATCH(Novembre!$B36,'Semaine type'!$A$4:$A$49,0),MATCH(JU$2,'Semaine type'!$AF$2:$AY$2,0))))</f>
        <v>0.70833333333333337</v>
      </c>
      <c r="JV36" s="167">
        <f>IF(COUNTIF(Fériés,DATE(YEAR($B$18),MONTH($B$18),JV$1))&gt;0,"",IF(WEEKDAY(DATE(YEAR($B$18),MONTH($B$18),JV$1),2)&gt;5,"",INDEX('Semaine type'!$AF$4:$AY$49,MATCH(Novembre!$B36,'Semaine type'!$A$4:$A$49,0),MATCH(JV$2,'Semaine type'!$AF$2:$AY$2,0))))</f>
        <v>0.36458333333333331</v>
      </c>
      <c r="JW36" s="167">
        <f>IF(COUNTIF(Fériés,DATE(YEAR($B$18),MONTH($B$18),JW$1))&gt;0,"",IF(WEEKDAY(DATE(YEAR($B$18),MONTH($B$18),JW$1),2)&gt;5,"",INDEX('Semaine type'!$AF$4:$AY$49,MATCH(Novembre!$B36,'Semaine type'!$A$4:$A$49,0),MATCH(JW$2,'Semaine type'!$AF$2:$AY$2,0))))</f>
        <v>0.52430555555555558</v>
      </c>
      <c r="JX36" s="167">
        <f>IF(COUNTIF(Fériés,DATE(YEAR($B$18),MONTH($B$18),JX$1))&gt;0,"",IF(WEEKDAY(DATE(YEAR($B$18),MONTH($B$18),JX$1),2)&gt;5,"",INDEX('Semaine type'!$AF$4:$AY$49,MATCH(Novembre!$B36,'Semaine type'!$A$4:$A$49,0),MATCH(JX$2,'Semaine type'!$AF$2:$AY$2,0))))</f>
        <v>0.5625</v>
      </c>
      <c r="JY36" s="167">
        <f>IF(COUNTIF(Fériés,DATE(YEAR($B$18),MONTH($B$18),JY$1))&gt;0,"",IF(WEEKDAY(DATE(YEAR($B$18),MONTH($B$18),JY$1),2)&gt;5,"",INDEX('Semaine type'!$AF$4:$AY$49,MATCH(Novembre!$B36,'Semaine type'!$A$4:$A$49,0),MATCH(JY$2,'Semaine type'!$AF$2:$AY$2,0))))</f>
        <v>0.70833333333333337</v>
      </c>
      <c r="JZ36" s="167">
        <f>IF(COUNTIF(Fériés,DATE(YEAR($B$18),MONTH($B$18),JZ$1))&gt;0,"",IF(WEEKDAY(DATE(YEAR($B$18),MONTH($B$18),JZ$1),2)&gt;5,"",INDEX('Semaine type'!$AF$4:$AY$49,MATCH(Novembre!$B36,'Semaine type'!$A$4:$A$49,0),MATCH(JZ$2,'Semaine type'!$AF$2:$AY$2,0))))</f>
        <v>0.36458333333333331</v>
      </c>
      <c r="KA36" s="167">
        <f>IF(COUNTIF(Fériés,DATE(YEAR($B$18),MONTH($B$18),KA$1))&gt;0,"",IF(WEEKDAY(DATE(YEAR($B$18),MONTH($B$18),KA$1),2)&gt;5,"",INDEX('Semaine type'!$AF$4:$AY$49,MATCH(Novembre!$B36,'Semaine type'!$A$4:$A$49,0),MATCH(KA$2,'Semaine type'!$AF$2:$AY$2,0))))</f>
        <v>0.52430555555555558</v>
      </c>
      <c r="KB36" s="167">
        <f>IF(COUNTIF(Fériés,DATE(YEAR($B$18),MONTH($B$18),KB$1))&gt;0,"",IF(WEEKDAY(DATE(YEAR($B$18),MONTH($B$18),KB$1),2)&gt;5,"",INDEX('Semaine type'!$AF$4:$AY$49,MATCH(Novembre!$B36,'Semaine type'!$A$4:$A$49,0),MATCH(KB$2,'Semaine type'!$AF$2:$AY$2,0))))</f>
        <v>0.5625</v>
      </c>
      <c r="KC36" s="167">
        <f>IF(COUNTIF(Fériés,DATE(YEAR($B$18),MONTH($B$18),KC$1))&gt;0,"",IF(WEEKDAY(DATE(YEAR($B$18),MONTH($B$18),KC$1),2)&gt;5,"",INDEX('Semaine type'!$AF$4:$AY$49,MATCH(Novembre!$B36,'Semaine type'!$A$4:$A$49,0),MATCH(KC$2,'Semaine type'!$AF$2:$AY$2,0))))</f>
        <v>0.70138888888888884</v>
      </c>
      <c r="KD36" s="167">
        <f>IF(COUNTIF(Fériés,DATE(YEAR($B$18),MONTH($B$18),KD$1))&gt;0,"",IF(WEEKDAY(DATE(YEAR($B$18),MONTH($B$18),KD$1),2)&gt;5,"",INDEX('Semaine type'!$AF$4:$AY$49,MATCH(Novembre!$B36,'Semaine type'!$A$4:$A$49,0),MATCH(KD$2,'Semaine type'!$AF$2:$AY$2,0))))</f>
        <v>0.36458333333333331</v>
      </c>
      <c r="KE36" s="167">
        <f>IF(COUNTIF(Fériés,DATE(YEAR($B$18),MONTH($B$18),KE$1))&gt;0,"",IF(WEEKDAY(DATE(YEAR($B$18),MONTH($B$18),KE$1),2)&gt;5,"",INDEX('Semaine type'!$AF$4:$AY$49,MATCH(Novembre!$B36,'Semaine type'!$A$4:$A$49,0),MATCH(KE$2,'Semaine type'!$AF$2:$AY$2,0))))</f>
        <v>0.52430555555555558</v>
      </c>
      <c r="KF36" s="167">
        <f>IF(COUNTIF(Fériés,DATE(YEAR($B$18),MONTH($B$18),KF$1))&gt;0,"",IF(WEEKDAY(DATE(YEAR($B$18),MONTH($B$18),KF$1),2)&gt;5,"",INDEX('Semaine type'!$AF$4:$AY$49,MATCH(Novembre!$B36,'Semaine type'!$A$4:$A$49,0),MATCH(KF$2,'Semaine type'!$AF$2:$AY$2,0))))</f>
        <v>0</v>
      </c>
      <c r="KG36" s="167">
        <f>IF(COUNTIF(Fériés,DATE(YEAR($B$18),MONTH($B$18),KG$1))&gt;0,"",IF(WEEKDAY(DATE(YEAR($B$18),MONTH($B$18),KG$1),2)&gt;5,"",INDEX('Semaine type'!$AF$4:$AY$49,MATCH(Novembre!$B36,'Semaine type'!$A$4:$A$49,0),MATCH(KG$2,'Semaine type'!$AF$2:$AY$2,0))))</f>
        <v>0</v>
      </c>
      <c r="KH36" s="167" t="str">
        <f>IF(COUNTIF(Fériés,DATE(YEAR($B$18),MONTH($B$18),KH$1))&gt;0,"",IF(WEEKDAY(DATE(YEAR($B$18),MONTH($B$18),KH$1),2)&gt;5,"",INDEX('Semaine type'!$AF$4:$AY$49,MATCH(Novembre!$B36,'Semaine type'!$A$4:$A$49,0),MATCH(KH$2,'Semaine type'!$AF$2:$AY$2,0))))</f>
        <v/>
      </c>
      <c r="KI36" s="167" t="str">
        <f>IF(COUNTIF(Fériés,DATE(YEAR($B$18),MONTH($B$18),KI$1))&gt;0,"",IF(WEEKDAY(DATE(YEAR($B$18),MONTH($B$18),KI$1),2)&gt;5,"",INDEX('Semaine type'!$AF$4:$AY$49,MATCH(Novembre!$B36,'Semaine type'!$A$4:$A$49,0),MATCH(KI$2,'Semaine type'!$AF$2:$AY$2,0))))</f>
        <v/>
      </c>
      <c r="KJ36" s="167" t="str">
        <f>IF(COUNTIF(Fériés,DATE(YEAR($B$18),MONTH($B$18),KJ$1))&gt;0,"",IF(WEEKDAY(DATE(YEAR($B$18),MONTH($B$18),KJ$1),2)&gt;5,"",INDEX('Semaine type'!$AF$4:$AY$49,MATCH(Novembre!$B36,'Semaine type'!$A$4:$A$49,0),MATCH(KJ$2,'Semaine type'!$AF$2:$AY$2,0))))</f>
        <v/>
      </c>
      <c r="KK36" s="167" t="str">
        <f>IF(COUNTIF(Fériés,DATE(YEAR($B$18),MONTH($B$18),KK$1))&gt;0,"",IF(WEEKDAY(DATE(YEAR($B$18),MONTH($B$18),KK$1),2)&gt;5,"",INDEX('Semaine type'!$AF$4:$AY$49,MATCH(Novembre!$B36,'Semaine type'!$A$4:$A$49,0),MATCH(KK$2,'Semaine type'!$AF$2:$AY$2,0))))</f>
        <v/>
      </c>
      <c r="KL36" s="167" t="str">
        <f>IF(COUNTIF(Fériés,DATE(YEAR($B$18),MONTH($B$18),KL$1))&gt;0,"",IF(WEEKDAY(DATE(YEAR($B$18),MONTH($B$18),KL$1),2)&gt;5,"",INDEX('Semaine type'!$AF$4:$AY$49,MATCH(Novembre!$B36,'Semaine type'!$A$4:$A$49,0),MATCH(KL$2,'Semaine type'!$AF$2:$AY$2,0))))</f>
        <v/>
      </c>
      <c r="KM36" s="167" t="str">
        <f>IF(COUNTIF(Fériés,DATE(YEAR($B$18),MONTH($B$18),KM$1))&gt;0,"",IF(WEEKDAY(DATE(YEAR($B$18),MONTH($B$18),KM$1),2)&gt;5,"",INDEX('Semaine type'!$AF$4:$AY$49,MATCH(Novembre!$B36,'Semaine type'!$A$4:$A$49,0),MATCH(KM$2,'Semaine type'!$AF$2:$AY$2,0))))</f>
        <v/>
      </c>
      <c r="KN36" s="167" t="str">
        <f>IF(COUNTIF(Fériés,DATE(YEAR($B$18),MONTH($B$18),KN$1))&gt;0,"",IF(WEEKDAY(DATE(YEAR($B$18),MONTH($B$18),KN$1),2)&gt;5,"",INDEX('Semaine type'!$AF$4:$AY$49,MATCH(Novembre!$B36,'Semaine type'!$A$4:$A$49,0),MATCH(KN$2,'Semaine type'!$AF$2:$AY$2,0))))</f>
        <v/>
      </c>
      <c r="KO36" s="167" t="str">
        <f>IF(COUNTIF(Fériés,DATE(YEAR($B$18),MONTH($B$18),KO$1))&gt;0,"",IF(WEEKDAY(DATE(YEAR($B$18),MONTH($B$18),KO$1),2)&gt;5,"",INDEX('Semaine type'!$AF$4:$AY$49,MATCH(Novembre!$B36,'Semaine type'!$A$4:$A$49,0),MATCH(KO$2,'Semaine type'!$AF$2:$AY$2,0))))</f>
        <v/>
      </c>
      <c r="KP36" s="167">
        <f>IF(COUNTIF(Fériés,DATE(YEAR($B$18),MONTH($B$18),KP$1))&gt;0,"",IF(WEEKDAY(DATE(YEAR($B$18),MONTH($B$18),KP$1),2)&gt;5,"",INDEX('Semaine type'!$AF$4:$AY$49,MATCH(Novembre!$B36,'Semaine type'!$A$4:$A$49,0),MATCH(KP$2,'Semaine type'!$AF$2:$AY$2,0))))</f>
        <v>0.36458333333333331</v>
      </c>
      <c r="KQ36" s="167">
        <f>IF(COUNTIF(Fériés,DATE(YEAR($B$18),MONTH($B$18),KQ$1))&gt;0,"",IF(WEEKDAY(DATE(YEAR($B$18),MONTH($B$18),KQ$1),2)&gt;5,"",INDEX('Semaine type'!$AF$4:$AY$49,MATCH(Novembre!$B36,'Semaine type'!$A$4:$A$49,0),MATCH(KQ$2,'Semaine type'!$AF$2:$AY$2,0))))</f>
        <v>0.52430555555555558</v>
      </c>
      <c r="KR36" s="167">
        <f>IF(COUNTIF(Fériés,DATE(YEAR($B$18),MONTH($B$18),KR$1))&gt;0,"",IF(WEEKDAY(DATE(YEAR($B$18),MONTH($B$18),KR$1),2)&gt;5,"",INDEX('Semaine type'!$AF$4:$AY$49,MATCH(Novembre!$B36,'Semaine type'!$A$4:$A$49,0),MATCH(KR$2,'Semaine type'!$AF$2:$AY$2,0))))</f>
        <v>0.5625</v>
      </c>
      <c r="KS36" s="167">
        <f>IF(COUNTIF(Fériés,DATE(YEAR($B$18),MONTH($B$18),KS$1))&gt;0,"",IF(WEEKDAY(DATE(YEAR($B$18),MONTH($B$18),KS$1),2)&gt;5,"",INDEX('Semaine type'!$AF$4:$AY$49,MATCH(Novembre!$B36,'Semaine type'!$A$4:$A$49,0),MATCH(KS$2,'Semaine type'!$AF$2:$AY$2,0))))</f>
        <v>0.70833333333333337</v>
      </c>
    </row>
    <row r="37" spans="1:305" ht="12" customHeight="1" x14ac:dyDescent="0.2">
      <c r="A37" s="183"/>
      <c r="B37" s="52" t="s">
        <v>153</v>
      </c>
      <c r="C37" s="53" t="str">
        <f>'Semaine type'!L22</f>
        <v xml:space="preserve">CONS </v>
      </c>
      <c r="D37" s="60"/>
      <c r="E37" s="60"/>
      <c r="F37" s="61"/>
      <c r="G37" s="60"/>
      <c r="H37" s="60" t="s">
        <v>36</v>
      </c>
      <c r="I37" s="60" t="s">
        <v>37</v>
      </c>
      <c r="J37" s="60" t="s">
        <v>36</v>
      </c>
      <c r="K37" s="60" t="s">
        <v>37</v>
      </c>
      <c r="L37" s="61" t="s">
        <v>36</v>
      </c>
      <c r="M37" s="61" t="s">
        <v>37</v>
      </c>
      <c r="N37" s="61" t="s">
        <v>36</v>
      </c>
      <c r="O37" s="61" t="s">
        <v>37</v>
      </c>
      <c r="P37" s="60" t="s">
        <v>37</v>
      </c>
      <c r="Q37" s="60"/>
      <c r="R37" s="60"/>
      <c r="S37" s="60"/>
      <c r="T37" s="60"/>
      <c r="U37" s="60"/>
      <c r="V37" s="61" t="s">
        <v>36</v>
      </c>
      <c r="W37" s="61" t="s">
        <v>37</v>
      </c>
      <c r="X37" s="60"/>
      <c r="Y37" s="60"/>
      <c r="Z37" s="60" t="s">
        <v>36</v>
      </c>
      <c r="AA37" s="60" t="s">
        <v>37</v>
      </c>
      <c r="AB37" s="60" t="s">
        <v>36</v>
      </c>
      <c r="AC37" s="60" t="s">
        <v>37</v>
      </c>
      <c r="AD37" s="60" t="s">
        <v>37</v>
      </c>
      <c r="AE37" s="60"/>
      <c r="AF37" s="61"/>
      <c r="AG37" s="60"/>
      <c r="AH37" s="60"/>
      <c r="AI37" s="60"/>
      <c r="AJ37" s="60" t="s">
        <v>36</v>
      </c>
      <c r="AK37" s="60" t="s">
        <v>37</v>
      </c>
      <c r="AL37" s="60" t="s">
        <v>36</v>
      </c>
      <c r="AM37" s="60" t="s">
        <v>37</v>
      </c>
      <c r="AN37" s="60" t="s">
        <v>15</v>
      </c>
      <c r="AO37" s="60" t="s">
        <v>15</v>
      </c>
      <c r="AP37" s="60" t="s">
        <v>36</v>
      </c>
      <c r="AQ37" s="60" t="s">
        <v>37</v>
      </c>
      <c r="AR37" s="60" t="s">
        <v>37</v>
      </c>
      <c r="AS37" s="60"/>
      <c r="AT37" s="60"/>
      <c r="AU37" s="60"/>
      <c r="AV37" s="60"/>
      <c r="AW37" s="60"/>
      <c r="AX37" s="60" t="s">
        <v>36</v>
      </c>
      <c r="AY37" s="60" t="s">
        <v>37</v>
      </c>
      <c r="AZ37" s="60" t="s">
        <v>36</v>
      </c>
      <c r="BA37" s="60" t="s">
        <v>37</v>
      </c>
      <c r="BB37" s="60" t="s">
        <v>36</v>
      </c>
      <c r="BC37" s="60" t="s">
        <v>37</v>
      </c>
      <c r="BD37" s="60" t="s">
        <v>36</v>
      </c>
      <c r="BE37" s="60" t="s">
        <v>37</v>
      </c>
      <c r="BF37" s="60" t="s">
        <v>37</v>
      </c>
      <c r="BG37" s="60"/>
      <c r="BH37" s="60"/>
      <c r="BI37" s="60"/>
      <c r="BJ37" s="60"/>
      <c r="BK37" s="60"/>
      <c r="BL37" s="56" cm="1">
        <f t="array" ref="BL37">SUMPRODUCT(--(RIGHT(D37:BK37,1)="."))</f>
        <v>14</v>
      </c>
      <c r="BM37" s="57"/>
      <c r="BN37" s="62"/>
      <c r="BO37" s="62"/>
      <c r="BP37" s="62"/>
      <c r="BQ37" s="82">
        <f t="shared" si="130"/>
        <v>0</v>
      </c>
      <c r="BR37" s="82">
        <f t="shared" si="130"/>
        <v>0</v>
      </c>
      <c r="BS37" s="82">
        <f t="shared" si="130"/>
        <v>0</v>
      </c>
      <c r="BT37" s="82">
        <f t="shared" si="130"/>
        <v>1</v>
      </c>
      <c r="BU37" s="82">
        <f t="shared" si="130"/>
        <v>0</v>
      </c>
      <c r="BV37" s="82">
        <f t="shared" si="130"/>
        <v>0</v>
      </c>
      <c r="BW37" s="82">
        <f t="shared" si="130"/>
        <v>0</v>
      </c>
      <c r="BX37" s="82">
        <f t="shared" si="130"/>
        <v>0</v>
      </c>
      <c r="BY37" s="82">
        <f t="shared" si="130"/>
        <v>0</v>
      </c>
      <c r="BZ37" s="82">
        <f t="shared" si="130"/>
        <v>0</v>
      </c>
      <c r="CA37" s="82">
        <f t="shared" si="130"/>
        <v>0</v>
      </c>
      <c r="CB37" s="92">
        <f t="shared" si="70"/>
        <v>34</v>
      </c>
      <c r="CC37" s="47">
        <f t="shared" ca="1" si="71"/>
        <v>1</v>
      </c>
      <c r="DA37" s="169">
        <f t="shared" si="72"/>
        <v>5.3541666666666679</v>
      </c>
      <c r="DB37" s="176">
        <f>IFERROR(IF(COUNTIF(absences,D37)&gt;0,"",IF(D37="PERM",Parametres!$N$25,GA37-FZ37)),)</f>
        <v>0</v>
      </c>
      <c r="DC37" s="176" t="str">
        <f t="shared" si="73"/>
        <v/>
      </c>
      <c r="DD37" s="176" t="str">
        <f t="shared" si="74"/>
        <v/>
      </c>
      <c r="DE37" s="176" t="str">
        <f t="shared" si="75"/>
        <v/>
      </c>
      <c r="DF37" s="176">
        <f t="shared" si="76"/>
        <v>0.15972222222222227</v>
      </c>
      <c r="DG37" s="176">
        <f>IFERROR(IF(COUNTIF(absences,I37)&gt;0,"",IF(COUNTIF($D37:$BK37,"PERM")&gt;0,COUNTIF($D37:$BK37,"PERM")*Parametres!$N$25,GF37-GE37)),)</f>
        <v>0</v>
      </c>
      <c r="DH37" s="176">
        <f t="shared" si="77"/>
        <v>0.15972222222222227</v>
      </c>
      <c r="DI37" s="176">
        <f t="shared" si="78"/>
        <v>0.14583333333333337</v>
      </c>
      <c r="DJ37" s="176">
        <f t="shared" si="79"/>
        <v>0.15972222222222227</v>
      </c>
      <c r="DK37" s="176">
        <f t="shared" si="80"/>
        <v>0.14583333333333337</v>
      </c>
      <c r="DL37" s="176">
        <f t="shared" si="81"/>
        <v>0.15972222222222227</v>
      </c>
      <c r="DM37" s="176">
        <f t="shared" si="82"/>
        <v>0.13888888888888884</v>
      </c>
      <c r="DN37" s="176">
        <f t="shared" si="83"/>
        <v>0.15972222222222227</v>
      </c>
      <c r="DO37" s="176">
        <f t="shared" si="84"/>
        <v>0</v>
      </c>
      <c r="DP37" s="176" t="str">
        <f t="shared" si="85"/>
        <v/>
      </c>
      <c r="DQ37" s="176" t="str">
        <f t="shared" si="86"/>
        <v/>
      </c>
      <c r="DR37" s="176" t="str">
        <f t="shared" si="87"/>
        <v/>
      </c>
      <c r="DS37" s="176" t="str">
        <f t="shared" si="88"/>
        <v/>
      </c>
      <c r="DT37" s="176">
        <f t="shared" si="89"/>
        <v>0.15972222222222227</v>
      </c>
      <c r="DU37" s="176">
        <f t="shared" si="90"/>
        <v>0.14583333333333337</v>
      </c>
      <c r="DV37" s="176" t="str">
        <f t="shared" si="91"/>
        <v/>
      </c>
      <c r="DW37" s="176" t="str">
        <f t="shared" si="92"/>
        <v/>
      </c>
      <c r="DX37" s="176">
        <f t="shared" si="93"/>
        <v>0.15972222222222227</v>
      </c>
      <c r="DY37" s="176">
        <f t="shared" si="94"/>
        <v>0.14583333333333337</v>
      </c>
      <c r="DZ37" s="176">
        <f t="shared" si="95"/>
        <v>0.15972222222222227</v>
      </c>
      <c r="EA37" s="176">
        <f t="shared" si="96"/>
        <v>0.13888888888888884</v>
      </c>
      <c r="EB37" s="176">
        <f t="shared" si="97"/>
        <v>0.15972222222222227</v>
      </c>
      <c r="EC37" s="176">
        <f t="shared" si="98"/>
        <v>0</v>
      </c>
      <c r="ED37" s="176" t="str">
        <f t="shared" si="99"/>
        <v/>
      </c>
      <c r="EE37" s="176" t="str">
        <f t="shared" si="100"/>
        <v/>
      </c>
      <c r="EF37" s="176" t="str">
        <f t="shared" si="101"/>
        <v/>
      </c>
      <c r="EG37" s="176" t="str">
        <f t="shared" si="102"/>
        <v/>
      </c>
      <c r="EH37" s="176">
        <f t="shared" si="103"/>
        <v>0.15972222222222227</v>
      </c>
      <c r="EI37" s="176">
        <f t="shared" si="104"/>
        <v>0.14583333333333337</v>
      </c>
      <c r="EJ37" s="176">
        <f t="shared" si="105"/>
        <v>0.15972222222222227</v>
      </c>
      <c r="EK37" s="176">
        <f t="shared" si="106"/>
        <v>0.14583333333333337</v>
      </c>
      <c r="EL37" s="176">
        <f t="shared" si="107"/>
        <v>0.15972222222222227</v>
      </c>
      <c r="EM37" s="176">
        <f t="shared" si="108"/>
        <v>0.14583333333333337</v>
      </c>
      <c r="EN37" s="176">
        <f t="shared" si="109"/>
        <v>0.15972222222222227</v>
      </c>
      <c r="EO37" s="176">
        <f t="shared" si="110"/>
        <v>0.13888888888888884</v>
      </c>
      <c r="EP37" s="176">
        <f t="shared" si="111"/>
        <v>0.15972222222222227</v>
      </c>
      <c r="EQ37" s="176">
        <f t="shared" si="112"/>
        <v>0</v>
      </c>
      <c r="ER37" s="176" t="str">
        <f t="shared" si="113"/>
        <v/>
      </c>
      <c r="ES37" s="176" t="str">
        <f t="shared" si="114"/>
        <v/>
      </c>
      <c r="ET37" s="176" t="str">
        <f t="shared" si="115"/>
        <v/>
      </c>
      <c r="EU37" s="176">
        <f>IFERROR(IF(COUNTIF(absences,AW37)&gt;0,"",IF(COUNTIF($D37:$BK37,"PERM")&gt;0,COUNTIF($D37:$BK37,"PERM")*Parametres!$N$25,IW37-IV37)),)</f>
        <v>0.14583333333333337</v>
      </c>
      <c r="EV37" s="176">
        <f t="shared" si="116"/>
        <v>0.15972222222222227</v>
      </c>
      <c r="EW37" s="176">
        <f t="shared" si="117"/>
        <v>0.14583333333333337</v>
      </c>
      <c r="EX37" s="176">
        <f t="shared" si="118"/>
        <v>0.15972222222222227</v>
      </c>
      <c r="EY37" s="176">
        <f t="shared" si="119"/>
        <v>0.14583333333333337</v>
      </c>
      <c r="EZ37" s="176">
        <f t="shared" si="120"/>
        <v>0.15972222222222227</v>
      </c>
      <c r="FA37" s="176">
        <f t="shared" si="121"/>
        <v>0.14583333333333337</v>
      </c>
      <c r="FB37" s="176">
        <f t="shared" si="122"/>
        <v>0.15972222222222227</v>
      </c>
      <c r="FC37" s="176">
        <f t="shared" si="123"/>
        <v>0.13888888888888884</v>
      </c>
      <c r="FD37" s="176">
        <f t="shared" si="124"/>
        <v>0.15972222222222227</v>
      </c>
      <c r="FE37" s="176">
        <f t="shared" si="125"/>
        <v>0</v>
      </c>
      <c r="FF37" s="176" t="str">
        <f t="shared" si="126"/>
        <v/>
      </c>
      <c r="FG37" s="176" t="str">
        <f t="shared" si="127"/>
        <v/>
      </c>
      <c r="FH37" s="176">
        <f>IFERROR(IF(COUNTIF(absences,BJ37)&gt;0,"",IF(COUNTIF($D37:$BK37,"PERM")&gt;0,COUNTIF($D37:$BK37,"PERM")*Parametres!$N$25,JJ37-JI37)),)</f>
        <v>0</v>
      </c>
      <c r="FI37" s="176" t="str">
        <f t="shared" si="128"/>
        <v/>
      </c>
      <c r="FJ37" s="176">
        <f t="shared" si="129"/>
        <v>0.15972222222222227</v>
      </c>
      <c r="FK37" s="176">
        <f>IFERROR(IF(COUNTIF(absences,BM37)&gt;0,"",IF(COUNTIF($D37:$BK37,"PERM")&gt;0,COUNTIF($D37:$BK37,"PERM")*Parametres!$N$25,JM37-JL37)),)</f>
        <v>0</v>
      </c>
      <c r="FY37" s="184"/>
      <c r="FZ37" s="167" t="str">
        <f>IF(COUNTIF(Fériés,DATE(YEAR($B$18),MONTH($B$18),FZ$1))&gt;0,"",IF(WEEKDAY(DATE(YEAR($B$18),MONTH($B$18),FZ$1),2)&gt;5,"",INDEX('Semaine type'!$AF$4:$AY$49,MATCH(Novembre!$B37,'Semaine type'!$A$4:$A$49,0),MATCH(FZ$2,'Semaine type'!$AF$2:$AY$2,0))))</f>
        <v/>
      </c>
      <c r="GA37" s="167" t="str">
        <f>IF(COUNTIF(Fériés,DATE(YEAR($B$18),MONTH($B$18),GA$1))&gt;0,"",IF(WEEKDAY(DATE(YEAR($B$18),MONTH($B$18),GA$1),2)&gt;5,"",INDEX('Semaine type'!$AF$4:$AY$49,MATCH(Novembre!$B37,'Semaine type'!$A$4:$A$49,0),MATCH(GA$2,'Semaine type'!$AF$2:$AY$2,0))))</f>
        <v/>
      </c>
      <c r="GB37" s="167" t="str">
        <f>IF(COUNTIF(Fériés,DATE(YEAR($B$18),MONTH($B$18),GB$1))&gt;0,"",IF(WEEKDAY(DATE(YEAR($B$18),MONTH($B$18),GB$1),2)&gt;5,"",INDEX('Semaine type'!$AF$4:$AY$49,MATCH(Novembre!$B37,'Semaine type'!$A$4:$A$49,0),MATCH(GB$2,'Semaine type'!$AF$2:$AY$2,0))))</f>
        <v/>
      </c>
      <c r="GC37" s="167" t="str">
        <f>IF(COUNTIF(Fériés,DATE(YEAR($B$18),MONTH($B$18),GC$1))&gt;0,"",IF(WEEKDAY(DATE(YEAR($B$18),MONTH($B$18),GC$1),2)&gt;5,"",INDEX('Semaine type'!$AF$4:$AY$49,MATCH(Novembre!$B37,'Semaine type'!$A$4:$A$49,0),MATCH(GC$2,'Semaine type'!$AF$2:$AY$2,0))))</f>
        <v/>
      </c>
      <c r="GD37" s="167" t="str">
        <f>IF(COUNTIF(Fériés,DATE(YEAR($B$18),MONTH($B$18),GD$1))&gt;0,"",IF(WEEKDAY(DATE(YEAR($B$18),MONTH($B$18),GD$1),2)&gt;5,"",INDEX('Semaine type'!$AF$4:$AY$49,MATCH(Novembre!$B37,'Semaine type'!$A$4:$A$49,0),MATCH(GD$2,'Semaine type'!$AF$2:$AY$2,0))))</f>
        <v/>
      </c>
      <c r="GE37" s="167" t="str">
        <f>IF(COUNTIF(Fériés,DATE(YEAR($B$18),MONTH($B$18),GE$1))&gt;0,"",IF(WEEKDAY(DATE(YEAR($B$18),MONTH($B$18),GE$1),2)&gt;5,"",INDEX('Semaine type'!$AF$4:$AY$49,MATCH(Novembre!$B37,'Semaine type'!$A$4:$A$49,0),MATCH(GE$2,'Semaine type'!$AF$2:$AY$2,0))))</f>
        <v/>
      </c>
      <c r="GF37" s="167" t="str">
        <f>IF(COUNTIF(Fériés,DATE(YEAR($B$18),MONTH($B$18),GF$1))&gt;0,"",IF(WEEKDAY(DATE(YEAR($B$18),MONTH($B$18),GF$1),2)&gt;5,"",INDEX('Semaine type'!$AF$4:$AY$49,MATCH(Novembre!$B37,'Semaine type'!$A$4:$A$49,0),MATCH(GF$2,'Semaine type'!$AF$2:$AY$2,0))))</f>
        <v/>
      </c>
      <c r="GG37" s="167" t="str">
        <f>IF(COUNTIF(Fériés,DATE(YEAR($B$18),MONTH($B$18),GG$1))&gt;0,"",IF(WEEKDAY(DATE(YEAR($B$18),MONTH($B$18),GG$1),2)&gt;5,"",INDEX('Semaine type'!$AF$4:$AY$49,MATCH(Novembre!$B37,'Semaine type'!$A$4:$A$49,0),MATCH(GG$2,'Semaine type'!$AF$2:$AY$2,0))))</f>
        <v/>
      </c>
      <c r="GH37" s="167">
        <f>IF(COUNTIF(Fériés,DATE(YEAR($B$18),MONTH($B$18),GH$1))&gt;0,"",IF(WEEKDAY(DATE(YEAR($B$18),MONTH($B$18),GH$1),2)&gt;5,"",INDEX('Semaine type'!$AF$4:$AY$49,MATCH(Novembre!$B37,'Semaine type'!$A$4:$A$49,0),MATCH(GH$2,'Semaine type'!$AF$2:$AY$2,0))))</f>
        <v>0.36458333333333331</v>
      </c>
      <c r="GI37" s="167">
        <f>IF(COUNTIF(Fériés,DATE(YEAR($B$18),MONTH($B$18),GI$1))&gt;0,"",IF(WEEKDAY(DATE(YEAR($B$18),MONTH($B$18),GI$1),2)&gt;5,"",INDEX('Semaine type'!$AF$4:$AY$49,MATCH(Novembre!$B37,'Semaine type'!$A$4:$A$49,0),MATCH(GI$2,'Semaine type'!$AF$2:$AY$2,0))))</f>
        <v>0.52430555555555558</v>
      </c>
      <c r="GJ37" s="167">
        <f>IF(COUNTIF(Fériés,DATE(YEAR($B$18),MONTH($B$18),GJ$1))&gt;0,"",IF(WEEKDAY(DATE(YEAR($B$18),MONTH($B$18),GJ$1),2)&gt;5,"",INDEX('Semaine type'!$AF$4:$AY$49,MATCH(Novembre!$B37,'Semaine type'!$A$4:$A$49,0),MATCH(GJ$2,'Semaine type'!$AF$2:$AY$2,0))))</f>
        <v>0.5625</v>
      </c>
      <c r="GK37" s="167">
        <f>IF(COUNTIF(Fériés,DATE(YEAR($B$18),MONTH($B$18),GK$1))&gt;0,"",IF(WEEKDAY(DATE(YEAR($B$18),MONTH($B$18),GK$1),2)&gt;5,"",INDEX('Semaine type'!$AF$4:$AY$49,MATCH(Novembre!$B37,'Semaine type'!$A$4:$A$49,0),MATCH(GK$2,'Semaine type'!$AF$2:$AY$2,0))))</f>
        <v>0.70833333333333337</v>
      </c>
      <c r="GL37" s="167">
        <f>IF(COUNTIF(Fériés,DATE(YEAR($B$18),MONTH($B$18),GL$1))&gt;0,"",IF(WEEKDAY(DATE(YEAR($B$18),MONTH($B$18),GL$1),2)&gt;5,"",INDEX('Semaine type'!$AF$4:$AY$49,MATCH(Novembre!$B37,'Semaine type'!$A$4:$A$49,0),MATCH(GL$2,'Semaine type'!$AF$2:$AY$2,0))))</f>
        <v>0.36458333333333331</v>
      </c>
      <c r="GM37" s="167">
        <f>IF(COUNTIF(Fériés,DATE(YEAR($B$18),MONTH($B$18),GM$1))&gt;0,"",IF(WEEKDAY(DATE(YEAR($B$18),MONTH($B$18),GM$1),2)&gt;5,"",INDEX('Semaine type'!$AF$4:$AY$49,MATCH(Novembre!$B37,'Semaine type'!$A$4:$A$49,0),MATCH(GM$2,'Semaine type'!$AF$2:$AY$2,0))))</f>
        <v>0.52430555555555558</v>
      </c>
      <c r="GN37" s="167">
        <f>IF(COUNTIF(Fériés,DATE(YEAR($B$18),MONTH($B$18),GN$1))&gt;0,"",IF(WEEKDAY(DATE(YEAR($B$18),MONTH($B$18),GN$1),2)&gt;5,"",INDEX('Semaine type'!$AF$4:$AY$49,MATCH(Novembre!$B37,'Semaine type'!$A$4:$A$49,0),MATCH(GN$2,'Semaine type'!$AF$2:$AY$2,0))))</f>
        <v>0.5625</v>
      </c>
      <c r="GO37" s="167">
        <f>IF(COUNTIF(Fériés,DATE(YEAR($B$18),MONTH($B$18),GO$1))&gt;0,"",IF(WEEKDAY(DATE(YEAR($B$18),MONTH($B$18),GO$1),2)&gt;5,"",INDEX('Semaine type'!$AF$4:$AY$49,MATCH(Novembre!$B37,'Semaine type'!$A$4:$A$49,0),MATCH(GO$2,'Semaine type'!$AF$2:$AY$2,0))))</f>
        <v>0.70833333333333337</v>
      </c>
      <c r="GP37" s="167">
        <f>IF(COUNTIF(Fériés,DATE(YEAR($B$18),MONTH($B$18),GP$1))&gt;0,"",IF(WEEKDAY(DATE(YEAR($B$18),MONTH($B$18),GP$1),2)&gt;5,"",INDEX('Semaine type'!$AF$4:$AY$49,MATCH(Novembre!$B37,'Semaine type'!$A$4:$A$49,0),MATCH(GP$2,'Semaine type'!$AF$2:$AY$2,0))))</f>
        <v>0.36458333333333331</v>
      </c>
      <c r="GQ37" s="167">
        <f>IF(COUNTIF(Fériés,DATE(YEAR($B$18),MONTH($B$18),GQ$1))&gt;0,"",IF(WEEKDAY(DATE(YEAR($B$18),MONTH($B$18),GQ$1),2)&gt;5,"",INDEX('Semaine type'!$AF$4:$AY$49,MATCH(Novembre!$B37,'Semaine type'!$A$4:$A$49,0),MATCH(GQ$2,'Semaine type'!$AF$2:$AY$2,0))))</f>
        <v>0.52430555555555558</v>
      </c>
      <c r="GR37" s="167">
        <f>IF(COUNTIF(Fériés,DATE(YEAR($B$18),MONTH($B$18),GR$1))&gt;0,"",IF(WEEKDAY(DATE(YEAR($B$18),MONTH($B$18),GR$1),2)&gt;5,"",INDEX('Semaine type'!$AF$4:$AY$49,MATCH(Novembre!$B37,'Semaine type'!$A$4:$A$49,0),MATCH(GR$2,'Semaine type'!$AF$2:$AY$2,0))))</f>
        <v>0.5625</v>
      </c>
      <c r="GS37" s="167">
        <f>IF(COUNTIF(Fériés,DATE(YEAR($B$18),MONTH($B$18),GS$1))&gt;0,"",IF(WEEKDAY(DATE(YEAR($B$18),MONTH($B$18),GS$1),2)&gt;5,"",INDEX('Semaine type'!$AF$4:$AY$49,MATCH(Novembre!$B37,'Semaine type'!$A$4:$A$49,0),MATCH(GS$2,'Semaine type'!$AF$2:$AY$2,0))))</f>
        <v>0.70833333333333337</v>
      </c>
      <c r="GT37" s="167">
        <f>IF(COUNTIF(Fériés,DATE(YEAR($B$18),MONTH($B$18),GT$1))&gt;0,"",IF(WEEKDAY(DATE(YEAR($B$18),MONTH($B$18),GT$1),2)&gt;5,"",INDEX('Semaine type'!$AF$4:$AY$49,MATCH(Novembre!$B37,'Semaine type'!$A$4:$A$49,0),MATCH(GT$2,'Semaine type'!$AF$2:$AY$2,0))))</f>
        <v>0.36458333333333331</v>
      </c>
      <c r="GU37" s="167">
        <f>IF(COUNTIF(Fériés,DATE(YEAR($B$18),MONTH($B$18),GU$1))&gt;0,"",IF(WEEKDAY(DATE(YEAR($B$18),MONTH($B$18),GU$1),2)&gt;5,"",INDEX('Semaine type'!$AF$4:$AY$49,MATCH(Novembre!$B37,'Semaine type'!$A$4:$A$49,0),MATCH(GU$2,'Semaine type'!$AF$2:$AY$2,0))))</f>
        <v>0.52430555555555558</v>
      </c>
      <c r="GV37" s="167">
        <f>IF(COUNTIF(Fériés,DATE(YEAR($B$18),MONTH($B$18),GV$1))&gt;0,"",IF(WEEKDAY(DATE(YEAR($B$18),MONTH($B$18),GV$1),2)&gt;5,"",INDEX('Semaine type'!$AF$4:$AY$49,MATCH(Novembre!$B37,'Semaine type'!$A$4:$A$49,0),MATCH(GV$2,'Semaine type'!$AF$2:$AY$2,0))))</f>
        <v>0.5625</v>
      </c>
      <c r="GW37" s="167">
        <f>IF(COUNTIF(Fériés,DATE(YEAR($B$18),MONTH($B$18),GW$1))&gt;0,"",IF(WEEKDAY(DATE(YEAR($B$18),MONTH($B$18),GW$1),2)&gt;5,"",INDEX('Semaine type'!$AF$4:$AY$49,MATCH(Novembre!$B37,'Semaine type'!$A$4:$A$49,0),MATCH(GW$2,'Semaine type'!$AF$2:$AY$2,0))))</f>
        <v>0.70138888888888884</v>
      </c>
      <c r="GX37" s="167">
        <f>IF(COUNTIF(Fériés,DATE(YEAR($B$18),MONTH($B$18),GX$1))&gt;0,"",IF(WEEKDAY(DATE(YEAR($B$18),MONTH($B$18),GX$1),2)&gt;5,"",INDEX('Semaine type'!$AF$4:$AY$49,MATCH(Novembre!$B37,'Semaine type'!$A$4:$A$49,0),MATCH(GX$2,'Semaine type'!$AF$2:$AY$2,0))))</f>
        <v>0.36458333333333331</v>
      </c>
      <c r="GY37" s="167">
        <f>IF(COUNTIF(Fériés,DATE(YEAR($B$18),MONTH($B$18),GY$1))&gt;0,"",IF(WEEKDAY(DATE(YEAR($B$18),MONTH($B$18),GY$1),2)&gt;5,"",INDEX('Semaine type'!$AF$4:$AY$49,MATCH(Novembre!$B37,'Semaine type'!$A$4:$A$49,0),MATCH(GY$2,'Semaine type'!$AF$2:$AY$2,0))))</f>
        <v>0.52430555555555558</v>
      </c>
      <c r="GZ37" s="167">
        <f>IF(COUNTIF(Fériés,DATE(YEAR($B$18),MONTH($B$18),GZ$1))&gt;0,"",IF(WEEKDAY(DATE(YEAR($B$18),MONTH($B$18),GZ$1),2)&gt;5,"",INDEX('Semaine type'!$AF$4:$AY$49,MATCH(Novembre!$B37,'Semaine type'!$A$4:$A$49,0),MATCH(GZ$2,'Semaine type'!$AF$2:$AY$2,0))))</f>
        <v>0</v>
      </c>
      <c r="HA37" s="167">
        <f>IF(COUNTIF(Fériés,DATE(YEAR($B$18),MONTH($B$18),HA$1))&gt;0,"",IF(WEEKDAY(DATE(YEAR($B$18),MONTH($B$18),HA$1),2)&gt;5,"",INDEX('Semaine type'!$AF$4:$AY$49,MATCH(Novembre!$B37,'Semaine type'!$A$4:$A$49,0),MATCH(HA$2,'Semaine type'!$AF$2:$AY$2,0))))</f>
        <v>0</v>
      </c>
      <c r="HB37" s="167" t="str">
        <f>IF(COUNTIF(Fériés,DATE(YEAR($B$18),MONTH($B$18),HB$1))&gt;0,"",IF(WEEKDAY(DATE(YEAR($B$18),MONTH($B$18),HB$1),2)&gt;5,"",INDEX('Semaine type'!$AF$4:$AY$49,MATCH(Novembre!$B37,'Semaine type'!$A$4:$A$49,0),MATCH(HB$2,'Semaine type'!$AF$2:$AY$2,0))))</f>
        <v/>
      </c>
      <c r="HC37" s="167" t="str">
        <f>IF(COUNTIF(Fériés,DATE(YEAR($B$18),MONTH($B$18),HC$1))&gt;0,"",IF(WEEKDAY(DATE(YEAR($B$18),MONTH($B$18),HC$1),2)&gt;5,"",INDEX('Semaine type'!$AF$4:$AY$49,MATCH(Novembre!$B37,'Semaine type'!$A$4:$A$49,0),MATCH(HC$2,'Semaine type'!$AF$2:$AY$2,0))))</f>
        <v/>
      </c>
      <c r="HD37" s="167" t="str">
        <f>IF(COUNTIF(Fériés,DATE(YEAR($B$18),MONTH($B$18),HD$1))&gt;0,"",IF(WEEKDAY(DATE(YEAR($B$18),MONTH($B$18),HD$1),2)&gt;5,"",INDEX('Semaine type'!$AF$4:$AY$49,MATCH(Novembre!$B37,'Semaine type'!$A$4:$A$49,0),MATCH(HD$2,'Semaine type'!$AF$2:$AY$2,0))))</f>
        <v/>
      </c>
      <c r="HE37" s="167" t="str">
        <f>IF(COUNTIF(Fériés,DATE(YEAR($B$18),MONTH($B$18),HE$1))&gt;0,"",IF(WEEKDAY(DATE(YEAR($B$18),MONTH($B$18),HE$1),2)&gt;5,"",INDEX('Semaine type'!$AF$4:$AY$49,MATCH(Novembre!$B37,'Semaine type'!$A$4:$A$49,0),MATCH(HE$2,'Semaine type'!$AF$2:$AY$2,0))))</f>
        <v/>
      </c>
      <c r="HF37" s="167" t="str">
        <f>IF(COUNTIF(Fériés,DATE(YEAR($B$18),MONTH($B$18),HF$1))&gt;0,"",IF(WEEKDAY(DATE(YEAR($B$18),MONTH($B$18),HF$1),2)&gt;5,"",INDEX('Semaine type'!$AF$4:$AY$49,MATCH(Novembre!$B37,'Semaine type'!$A$4:$A$49,0),MATCH(HF$2,'Semaine type'!$AF$2:$AY$2,0))))</f>
        <v/>
      </c>
      <c r="HG37" s="167" t="str">
        <f>IF(COUNTIF(Fériés,DATE(YEAR($B$18),MONTH($B$18),HG$1))&gt;0,"",IF(WEEKDAY(DATE(YEAR($B$18),MONTH($B$18),HG$1),2)&gt;5,"",INDEX('Semaine type'!$AF$4:$AY$49,MATCH(Novembre!$B37,'Semaine type'!$A$4:$A$49,0),MATCH(HG$2,'Semaine type'!$AF$2:$AY$2,0))))</f>
        <v/>
      </c>
      <c r="HH37" s="167" t="str">
        <f>IF(COUNTIF(Fériés,DATE(YEAR($B$18),MONTH($B$18),HH$1))&gt;0,"",IF(WEEKDAY(DATE(YEAR($B$18),MONTH($B$18),HH$1),2)&gt;5,"",INDEX('Semaine type'!$AF$4:$AY$49,MATCH(Novembre!$B37,'Semaine type'!$A$4:$A$49,0),MATCH(HH$2,'Semaine type'!$AF$2:$AY$2,0))))</f>
        <v/>
      </c>
      <c r="HI37" s="167" t="str">
        <f>IF(COUNTIF(Fériés,DATE(YEAR($B$18),MONTH($B$18),HI$1))&gt;0,"",IF(WEEKDAY(DATE(YEAR($B$18),MONTH($B$18),HI$1),2)&gt;5,"",INDEX('Semaine type'!$AF$4:$AY$49,MATCH(Novembre!$B37,'Semaine type'!$A$4:$A$49,0),MATCH(HI$2,'Semaine type'!$AF$2:$AY$2,0))))</f>
        <v/>
      </c>
      <c r="HJ37" s="167">
        <f>IF(COUNTIF(Fériés,DATE(YEAR($B$18),MONTH($B$18),HJ$1))&gt;0,"",IF(WEEKDAY(DATE(YEAR($B$18),MONTH($B$18),HJ$1),2)&gt;5,"",INDEX('Semaine type'!$AF$4:$AY$49,MATCH(Novembre!$B37,'Semaine type'!$A$4:$A$49,0),MATCH(HJ$2,'Semaine type'!$AF$2:$AY$2,0))))</f>
        <v>0.36458333333333331</v>
      </c>
      <c r="HK37" s="167">
        <f>IF(COUNTIF(Fériés,DATE(YEAR($B$18),MONTH($B$18),HK$1))&gt;0,"",IF(WEEKDAY(DATE(YEAR($B$18),MONTH($B$18),HK$1),2)&gt;5,"",INDEX('Semaine type'!$AF$4:$AY$49,MATCH(Novembre!$B37,'Semaine type'!$A$4:$A$49,0),MATCH(HK$2,'Semaine type'!$AF$2:$AY$2,0))))</f>
        <v>0.52430555555555558</v>
      </c>
      <c r="HL37" s="167">
        <f>IF(COUNTIF(Fériés,DATE(YEAR($B$18),MONTH($B$18),HL$1))&gt;0,"",IF(WEEKDAY(DATE(YEAR($B$18),MONTH($B$18),HL$1),2)&gt;5,"",INDEX('Semaine type'!$AF$4:$AY$49,MATCH(Novembre!$B37,'Semaine type'!$A$4:$A$49,0),MATCH(HL$2,'Semaine type'!$AF$2:$AY$2,0))))</f>
        <v>0.5625</v>
      </c>
      <c r="HM37" s="167">
        <f>IF(COUNTIF(Fériés,DATE(YEAR($B$18),MONTH($B$18),HM$1))&gt;0,"",IF(WEEKDAY(DATE(YEAR($B$18),MONTH($B$18),HM$1),2)&gt;5,"",INDEX('Semaine type'!$AF$4:$AY$49,MATCH(Novembre!$B37,'Semaine type'!$A$4:$A$49,0),MATCH(HM$2,'Semaine type'!$AF$2:$AY$2,0))))</f>
        <v>0.70833333333333337</v>
      </c>
      <c r="HN37" s="167" t="str">
        <f>IF(COUNTIF(Fériés,DATE(YEAR($B$18),MONTH($B$18),HN$1))&gt;0,"",IF(WEEKDAY(DATE(YEAR($B$18),MONTH($B$18),HN$1),2)&gt;5,"",INDEX('Semaine type'!$AF$4:$AY$49,MATCH(Novembre!$B37,'Semaine type'!$A$4:$A$49,0),MATCH(HN$2,'Semaine type'!$AF$2:$AY$2,0))))</f>
        <v/>
      </c>
      <c r="HO37" s="167" t="str">
        <f>IF(COUNTIF(Fériés,DATE(YEAR($B$18),MONTH($B$18),HO$1))&gt;0,"",IF(WEEKDAY(DATE(YEAR($B$18),MONTH($B$18),HO$1),2)&gt;5,"",INDEX('Semaine type'!$AF$4:$AY$49,MATCH(Novembre!$B37,'Semaine type'!$A$4:$A$49,0),MATCH(HO$2,'Semaine type'!$AF$2:$AY$2,0))))</f>
        <v/>
      </c>
      <c r="HP37" s="167" t="str">
        <f>IF(COUNTIF(Fériés,DATE(YEAR($B$18),MONTH($B$18),HP$1))&gt;0,"",IF(WEEKDAY(DATE(YEAR($B$18),MONTH($B$18),HP$1),2)&gt;5,"",INDEX('Semaine type'!$AF$4:$AY$49,MATCH(Novembre!$B37,'Semaine type'!$A$4:$A$49,0),MATCH(HP$2,'Semaine type'!$AF$2:$AY$2,0))))</f>
        <v/>
      </c>
      <c r="HQ37" s="167" t="str">
        <f>IF(COUNTIF(Fériés,DATE(YEAR($B$18),MONTH($B$18),HQ$1))&gt;0,"",IF(WEEKDAY(DATE(YEAR($B$18),MONTH($B$18),HQ$1),2)&gt;5,"",INDEX('Semaine type'!$AF$4:$AY$49,MATCH(Novembre!$B37,'Semaine type'!$A$4:$A$49,0),MATCH(HQ$2,'Semaine type'!$AF$2:$AY$2,0))))</f>
        <v/>
      </c>
      <c r="HR37" s="167">
        <f>IF(COUNTIF(Fériés,DATE(YEAR($B$18),MONTH($B$18),HR$1))&gt;0,"",IF(WEEKDAY(DATE(YEAR($B$18),MONTH($B$18),HR$1),2)&gt;5,"",INDEX('Semaine type'!$AF$4:$AY$49,MATCH(Novembre!$B37,'Semaine type'!$A$4:$A$49,0),MATCH(HR$2,'Semaine type'!$AF$2:$AY$2,0))))</f>
        <v>0.36458333333333331</v>
      </c>
      <c r="HS37" s="167">
        <f>IF(COUNTIF(Fériés,DATE(YEAR($B$18),MONTH($B$18),HS$1))&gt;0,"",IF(WEEKDAY(DATE(YEAR($B$18),MONTH($B$18),HS$1),2)&gt;5,"",INDEX('Semaine type'!$AF$4:$AY$49,MATCH(Novembre!$B37,'Semaine type'!$A$4:$A$49,0),MATCH(HS$2,'Semaine type'!$AF$2:$AY$2,0))))</f>
        <v>0.52430555555555558</v>
      </c>
      <c r="HT37" s="167">
        <f>IF(COUNTIF(Fériés,DATE(YEAR($B$18),MONTH($B$18),HT$1))&gt;0,"",IF(WEEKDAY(DATE(YEAR($B$18),MONTH($B$18),HT$1),2)&gt;5,"",INDEX('Semaine type'!$AF$4:$AY$49,MATCH(Novembre!$B37,'Semaine type'!$A$4:$A$49,0),MATCH(HT$2,'Semaine type'!$AF$2:$AY$2,0))))</f>
        <v>0.5625</v>
      </c>
      <c r="HU37" s="167">
        <f>IF(COUNTIF(Fériés,DATE(YEAR($B$18),MONTH($B$18),HU$1))&gt;0,"",IF(WEEKDAY(DATE(YEAR($B$18),MONTH($B$18),HU$1),2)&gt;5,"",INDEX('Semaine type'!$AF$4:$AY$49,MATCH(Novembre!$B37,'Semaine type'!$A$4:$A$49,0),MATCH(HU$2,'Semaine type'!$AF$2:$AY$2,0))))</f>
        <v>0.70833333333333337</v>
      </c>
      <c r="HV37" s="167">
        <f>IF(COUNTIF(Fériés,DATE(YEAR($B$18),MONTH($B$18),HV$1))&gt;0,"",IF(WEEKDAY(DATE(YEAR($B$18),MONTH($B$18),HV$1),2)&gt;5,"",INDEX('Semaine type'!$AF$4:$AY$49,MATCH(Novembre!$B37,'Semaine type'!$A$4:$A$49,0),MATCH(HV$2,'Semaine type'!$AF$2:$AY$2,0))))</f>
        <v>0.36458333333333331</v>
      </c>
      <c r="HW37" s="167">
        <f>IF(COUNTIF(Fériés,DATE(YEAR($B$18),MONTH($B$18),HW$1))&gt;0,"",IF(WEEKDAY(DATE(YEAR($B$18),MONTH($B$18),HW$1),2)&gt;5,"",INDEX('Semaine type'!$AF$4:$AY$49,MATCH(Novembre!$B37,'Semaine type'!$A$4:$A$49,0),MATCH(HW$2,'Semaine type'!$AF$2:$AY$2,0))))</f>
        <v>0.52430555555555558</v>
      </c>
      <c r="HX37" s="167">
        <f>IF(COUNTIF(Fériés,DATE(YEAR($B$18),MONTH($B$18),HX$1))&gt;0,"",IF(WEEKDAY(DATE(YEAR($B$18),MONTH($B$18),HX$1),2)&gt;5,"",INDEX('Semaine type'!$AF$4:$AY$49,MATCH(Novembre!$B37,'Semaine type'!$A$4:$A$49,0),MATCH(HX$2,'Semaine type'!$AF$2:$AY$2,0))))</f>
        <v>0.5625</v>
      </c>
      <c r="HY37" s="167">
        <f>IF(COUNTIF(Fériés,DATE(YEAR($B$18),MONTH($B$18),HY$1))&gt;0,"",IF(WEEKDAY(DATE(YEAR($B$18),MONTH($B$18),HY$1),2)&gt;5,"",INDEX('Semaine type'!$AF$4:$AY$49,MATCH(Novembre!$B37,'Semaine type'!$A$4:$A$49,0),MATCH(HY$2,'Semaine type'!$AF$2:$AY$2,0))))</f>
        <v>0.70138888888888884</v>
      </c>
      <c r="HZ37" s="167">
        <f>IF(COUNTIF(Fériés,DATE(YEAR($B$18),MONTH($B$18),HZ$1))&gt;0,"",IF(WEEKDAY(DATE(YEAR($B$18),MONTH($B$18),HZ$1),2)&gt;5,"",INDEX('Semaine type'!$AF$4:$AY$49,MATCH(Novembre!$B37,'Semaine type'!$A$4:$A$49,0),MATCH(HZ$2,'Semaine type'!$AF$2:$AY$2,0))))</f>
        <v>0.36458333333333331</v>
      </c>
      <c r="IA37" s="167">
        <f>IF(COUNTIF(Fériés,DATE(YEAR($B$18),MONTH($B$18),IA$1))&gt;0,"",IF(WEEKDAY(DATE(YEAR($B$18),MONTH($B$18),IA$1),2)&gt;5,"",INDEX('Semaine type'!$AF$4:$AY$49,MATCH(Novembre!$B37,'Semaine type'!$A$4:$A$49,0),MATCH(IA$2,'Semaine type'!$AF$2:$AY$2,0))))</f>
        <v>0.52430555555555558</v>
      </c>
      <c r="IB37" s="167">
        <f>IF(COUNTIF(Fériés,DATE(YEAR($B$18),MONTH($B$18),IB$1))&gt;0,"",IF(WEEKDAY(DATE(YEAR($B$18),MONTH($B$18),IB$1),2)&gt;5,"",INDEX('Semaine type'!$AF$4:$AY$49,MATCH(Novembre!$B37,'Semaine type'!$A$4:$A$49,0),MATCH(IB$2,'Semaine type'!$AF$2:$AY$2,0))))</f>
        <v>0</v>
      </c>
      <c r="IC37" s="167">
        <f>IF(COUNTIF(Fériés,DATE(YEAR($B$18),MONTH($B$18),IC$1))&gt;0,"",IF(WEEKDAY(DATE(YEAR($B$18),MONTH($B$18),IC$1),2)&gt;5,"",INDEX('Semaine type'!$AF$4:$AY$49,MATCH(Novembre!$B37,'Semaine type'!$A$4:$A$49,0),MATCH(IC$2,'Semaine type'!$AF$2:$AY$2,0))))</f>
        <v>0</v>
      </c>
      <c r="ID37" s="167" t="str">
        <f>IF(COUNTIF(Fériés,DATE(YEAR($B$18),MONTH($B$18),ID$1))&gt;0,"",IF(WEEKDAY(DATE(YEAR($B$18),MONTH($B$18),ID$1),2)&gt;5,"",INDEX('Semaine type'!$AF$4:$AY$49,MATCH(Novembre!$B37,'Semaine type'!$A$4:$A$49,0),MATCH(ID$2,'Semaine type'!$AF$2:$AY$2,0))))</f>
        <v/>
      </c>
      <c r="IE37" s="167" t="str">
        <f>IF(COUNTIF(Fériés,DATE(YEAR($B$18),MONTH($B$18),IE$1))&gt;0,"",IF(WEEKDAY(DATE(YEAR($B$18),MONTH($B$18),IE$1),2)&gt;5,"",INDEX('Semaine type'!$AF$4:$AY$49,MATCH(Novembre!$B37,'Semaine type'!$A$4:$A$49,0),MATCH(IE$2,'Semaine type'!$AF$2:$AY$2,0))))</f>
        <v/>
      </c>
      <c r="IF37" s="167" t="str">
        <f>IF(COUNTIF(Fériés,DATE(YEAR($B$18),MONTH($B$18),IF$1))&gt;0,"",IF(WEEKDAY(DATE(YEAR($B$18),MONTH($B$18),IF$1),2)&gt;5,"",INDEX('Semaine type'!$AF$4:$AY$49,MATCH(Novembre!$B37,'Semaine type'!$A$4:$A$49,0),MATCH(IF$2,'Semaine type'!$AF$2:$AY$2,0))))</f>
        <v/>
      </c>
      <c r="IG37" s="167" t="str">
        <f>IF(COUNTIF(Fériés,DATE(YEAR($B$18),MONTH($B$18),IG$1))&gt;0,"",IF(WEEKDAY(DATE(YEAR($B$18),MONTH($B$18),IG$1),2)&gt;5,"",INDEX('Semaine type'!$AF$4:$AY$49,MATCH(Novembre!$B37,'Semaine type'!$A$4:$A$49,0),MATCH(IG$2,'Semaine type'!$AF$2:$AY$2,0))))</f>
        <v/>
      </c>
      <c r="IH37" s="167" t="str">
        <f>IF(COUNTIF(Fériés,DATE(YEAR($B$18),MONTH($B$18),IH$1))&gt;0,"",IF(WEEKDAY(DATE(YEAR($B$18),MONTH($B$18),IH$1),2)&gt;5,"",INDEX('Semaine type'!$AF$4:$AY$49,MATCH(Novembre!$B37,'Semaine type'!$A$4:$A$49,0),MATCH(IH$2,'Semaine type'!$AF$2:$AY$2,0))))</f>
        <v/>
      </c>
      <c r="II37" s="167" t="str">
        <f>IF(COUNTIF(Fériés,DATE(YEAR($B$18),MONTH($B$18),II$1))&gt;0,"",IF(WEEKDAY(DATE(YEAR($B$18),MONTH($B$18),II$1),2)&gt;5,"",INDEX('Semaine type'!$AF$4:$AY$49,MATCH(Novembre!$B37,'Semaine type'!$A$4:$A$49,0),MATCH(II$2,'Semaine type'!$AF$2:$AY$2,0))))</f>
        <v/>
      </c>
      <c r="IJ37" s="167" t="str">
        <f>IF(COUNTIF(Fériés,DATE(YEAR($B$18),MONTH($B$18),IJ$1))&gt;0,"",IF(WEEKDAY(DATE(YEAR($B$18),MONTH($B$18),IJ$1),2)&gt;5,"",INDEX('Semaine type'!$AF$4:$AY$49,MATCH(Novembre!$B37,'Semaine type'!$A$4:$A$49,0),MATCH(IJ$2,'Semaine type'!$AF$2:$AY$2,0))))</f>
        <v/>
      </c>
      <c r="IK37" s="167" t="str">
        <f>IF(COUNTIF(Fériés,DATE(YEAR($B$18),MONTH($B$18),IK$1))&gt;0,"",IF(WEEKDAY(DATE(YEAR($B$18),MONTH($B$18),IK$1),2)&gt;5,"",INDEX('Semaine type'!$AF$4:$AY$49,MATCH(Novembre!$B37,'Semaine type'!$A$4:$A$49,0),MATCH(IK$2,'Semaine type'!$AF$2:$AY$2,0))))</f>
        <v/>
      </c>
      <c r="IL37" s="167">
        <f>IF(COUNTIF(Fériés,DATE(YEAR($B$18),MONTH($B$18),IL$1))&gt;0,"",IF(WEEKDAY(DATE(YEAR($B$18),MONTH($B$18),IL$1),2)&gt;5,"",INDEX('Semaine type'!$AF$4:$AY$49,MATCH(Novembre!$B37,'Semaine type'!$A$4:$A$49,0),MATCH(IL$2,'Semaine type'!$AF$2:$AY$2,0))))</f>
        <v>0.36458333333333331</v>
      </c>
      <c r="IM37" s="167">
        <f>IF(COUNTIF(Fériés,DATE(YEAR($B$18),MONTH($B$18),IM$1))&gt;0,"",IF(WEEKDAY(DATE(YEAR($B$18),MONTH($B$18),IM$1),2)&gt;5,"",INDEX('Semaine type'!$AF$4:$AY$49,MATCH(Novembre!$B37,'Semaine type'!$A$4:$A$49,0),MATCH(IM$2,'Semaine type'!$AF$2:$AY$2,0))))</f>
        <v>0.52430555555555558</v>
      </c>
      <c r="IN37" s="167">
        <f>IF(COUNTIF(Fériés,DATE(YEAR($B$18),MONTH($B$18),IN$1))&gt;0,"",IF(WEEKDAY(DATE(YEAR($B$18),MONTH($B$18),IN$1),2)&gt;5,"",INDEX('Semaine type'!$AF$4:$AY$49,MATCH(Novembre!$B37,'Semaine type'!$A$4:$A$49,0),MATCH(IN$2,'Semaine type'!$AF$2:$AY$2,0))))</f>
        <v>0.5625</v>
      </c>
      <c r="IO37" s="167">
        <f>IF(COUNTIF(Fériés,DATE(YEAR($B$18),MONTH($B$18),IO$1))&gt;0,"",IF(WEEKDAY(DATE(YEAR($B$18),MONTH($B$18),IO$1),2)&gt;5,"",INDEX('Semaine type'!$AF$4:$AY$49,MATCH(Novembre!$B37,'Semaine type'!$A$4:$A$49,0),MATCH(IO$2,'Semaine type'!$AF$2:$AY$2,0))))</f>
        <v>0.70833333333333337</v>
      </c>
      <c r="IP37" s="167">
        <f>IF(COUNTIF(Fériés,DATE(YEAR($B$18),MONTH($B$18),IP$1))&gt;0,"",IF(WEEKDAY(DATE(YEAR($B$18),MONTH($B$18),IP$1),2)&gt;5,"",INDEX('Semaine type'!$AF$4:$AY$49,MATCH(Novembre!$B37,'Semaine type'!$A$4:$A$49,0),MATCH(IP$2,'Semaine type'!$AF$2:$AY$2,0))))</f>
        <v>0.36458333333333331</v>
      </c>
      <c r="IQ37" s="167">
        <f>IF(COUNTIF(Fériés,DATE(YEAR($B$18),MONTH($B$18),IQ$1))&gt;0,"",IF(WEEKDAY(DATE(YEAR($B$18),MONTH($B$18),IQ$1),2)&gt;5,"",INDEX('Semaine type'!$AF$4:$AY$49,MATCH(Novembre!$B37,'Semaine type'!$A$4:$A$49,0),MATCH(IQ$2,'Semaine type'!$AF$2:$AY$2,0))))</f>
        <v>0.52430555555555558</v>
      </c>
      <c r="IR37" s="167">
        <f>IF(COUNTIF(Fériés,DATE(YEAR($B$18),MONTH($B$18),IR$1))&gt;0,"",IF(WEEKDAY(DATE(YEAR($B$18),MONTH($B$18),IR$1),2)&gt;5,"",INDEX('Semaine type'!$AF$4:$AY$49,MATCH(Novembre!$B37,'Semaine type'!$A$4:$A$49,0),MATCH(IR$2,'Semaine type'!$AF$2:$AY$2,0))))</f>
        <v>0.5625</v>
      </c>
      <c r="IS37" s="167">
        <f>IF(COUNTIF(Fériés,DATE(YEAR($B$18),MONTH($B$18),IS$1))&gt;0,"",IF(WEEKDAY(DATE(YEAR($B$18),MONTH($B$18),IS$1),2)&gt;5,"",INDEX('Semaine type'!$AF$4:$AY$49,MATCH(Novembre!$B37,'Semaine type'!$A$4:$A$49,0),MATCH(IS$2,'Semaine type'!$AF$2:$AY$2,0))))</f>
        <v>0.70833333333333337</v>
      </c>
      <c r="IT37" s="167">
        <f>IF(COUNTIF(Fériés,DATE(YEAR($B$18),MONTH($B$18),IT$1))&gt;0,"",IF(WEEKDAY(DATE(YEAR($B$18),MONTH($B$18),IT$1),2)&gt;5,"",INDEX('Semaine type'!$AF$4:$AY$49,MATCH(Novembre!$B37,'Semaine type'!$A$4:$A$49,0),MATCH(IT$2,'Semaine type'!$AF$2:$AY$2,0))))</f>
        <v>0.36458333333333331</v>
      </c>
      <c r="IU37" s="167">
        <f>IF(COUNTIF(Fériés,DATE(YEAR($B$18),MONTH($B$18),IU$1))&gt;0,"",IF(WEEKDAY(DATE(YEAR($B$18),MONTH($B$18),IU$1),2)&gt;5,"",INDEX('Semaine type'!$AF$4:$AY$49,MATCH(Novembre!$B37,'Semaine type'!$A$4:$A$49,0),MATCH(IU$2,'Semaine type'!$AF$2:$AY$2,0))))</f>
        <v>0.52430555555555558</v>
      </c>
      <c r="IV37" s="167">
        <f>IF(COUNTIF(Fériés,DATE(YEAR($B$18),MONTH($B$18),IV$1))&gt;0,"",IF(WEEKDAY(DATE(YEAR($B$18),MONTH($B$18),IV$1),2)&gt;5,"",INDEX('Semaine type'!$AF$4:$AY$49,MATCH(Novembre!$B37,'Semaine type'!$A$4:$A$49,0),MATCH(IV$2,'Semaine type'!$AF$2:$AY$2,0))))</f>
        <v>0.5625</v>
      </c>
      <c r="IW37" s="167">
        <f>IF(COUNTIF(Fériés,DATE(YEAR($B$18),MONTH($B$18),IW$1))&gt;0,"",IF(WEEKDAY(DATE(YEAR($B$18),MONTH($B$18),IW$1),2)&gt;5,"",INDEX('Semaine type'!$AF$4:$AY$49,MATCH(Novembre!$B37,'Semaine type'!$A$4:$A$49,0),MATCH(IW$2,'Semaine type'!$AF$2:$AY$2,0))))</f>
        <v>0.70833333333333337</v>
      </c>
      <c r="IX37" s="167">
        <f>IF(COUNTIF(Fériés,DATE(YEAR($B$18),MONTH($B$18),IX$1))&gt;0,"",IF(WEEKDAY(DATE(YEAR($B$18),MONTH($B$18),IX$1),2)&gt;5,"",INDEX('Semaine type'!$AF$4:$AY$49,MATCH(Novembre!$B37,'Semaine type'!$A$4:$A$49,0),MATCH(IX$2,'Semaine type'!$AF$2:$AY$2,0))))</f>
        <v>0.36458333333333331</v>
      </c>
      <c r="IY37" s="167">
        <f>IF(COUNTIF(Fériés,DATE(YEAR($B$18),MONTH($B$18),IY$1))&gt;0,"",IF(WEEKDAY(DATE(YEAR($B$18),MONTH($B$18),IY$1),2)&gt;5,"",INDEX('Semaine type'!$AF$4:$AY$49,MATCH(Novembre!$B37,'Semaine type'!$A$4:$A$49,0),MATCH(IY$2,'Semaine type'!$AF$2:$AY$2,0))))</f>
        <v>0.52430555555555558</v>
      </c>
      <c r="IZ37" s="167">
        <f>IF(COUNTIF(Fériés,DATE(YEAR($B$18),MONTH($B$18),IZ$1))&gt;0,"",IF(WEEKDAY(DATE(YEAR($B$18),MONTH($B$18),IZ$1),2)&gt;5,"",INDEX('Semaine type'!$AF$4:$AY$49,MATCH(Novembre!$B37,'Semaine type'!$A$4:$A$49,0),MATCH(IZ$2,'Semaine type'!$AF$2:$AY$2,0))))</f>
        <v>0.5625</v>
      </c>
      <c r="JA37" s="167">
        <f>IF(COUNTIF(Fériés,DATE(YEAR($B$18),MONTH($B$18),JA$1))&gt;0,"",IF(WEEKDAY(DATE(YEAR($B$18),MONTH($B$18),JA$1),2)&gt;5,"",INDEX('Semaine type'!$AF$4:$AY$49,MATCH(Novembre!$B37,'Semaine type'!$A$4:$A$49,0),MATCH(JA$2,'Semaine type'!$AF$2:$AY$2,0))))</f>
        <v>0.70138888888888884</v>
      </c>
      <c r="JB37" s="167">
        <f>IF(COUNTIF(Fériés,DATE(YEAR($B$18),MONTH($B$18),JB$1))&gt;0,"",IF(WEEKDAY(DATE(YEAR($B$18),MONTH($B$18),JB$1),2)&gt;5,"",INDEX('Semaine type'!$AF$4:$AY$49,MATCH(Novembre!$B37,'Semaine type'!$A$4:$A$49,0),MATCH(JB$2,'Semaine type'!$AF$2:$AY$2,0))))</f>
        <v>0.36458333333333331</v>
      </c>
      <c r="JC37" s="167">
        <f>IF(COUNTIF(Fériés,DATE(YEAR($B$18),MONTH($B$18),JC$1))&gt;0,"",IF(WEEKDAY(DATE(YEAR($B$18),MONTH($B$18),JC$1),2)&gt;5,"",INDEX('Semaine type'!$AF$4:$AY$49,MATCH(Novembre!$B37,'Semaine type'!$A$4:$A$49,0),MATCH(JC$2,'Semaine type'!$AF$2:$AY$2,0))))</f>
        <v>0.52430555555555558</v>
      </c>
      <c r="JD37" s="167">
        <f>IF(COUNTIF(Fériés,DATE(YEAR($B$18),MONTH($B$18),JD$1))&gt;0,"",IF(WEEKDAY(DATE(YEAR($B$18),MONTH($B$18),JD$1),2)&gt;5,"",INDEX('Semaine type'!$AF$4:$AY$49,MATCH(Novembre!$B37,'Semaine type'!$A$4:$A$49,0),MATCH(JD$2,'Semaine type'!$AF$2:$AY$2,0))))</f>
        <v>0</v>
      </c>
      <c r="JE37" s="167">
        <f>IF(COUNTIF(Fériés,DATE(YEAR($B$18),MONTH($B$18),JE$1))&gt;0,"",IF(WEEKDAY(DATE(YEAR($B$18),MONTH($B$18),JE$1),2)&gt;5,"",INDEX('Semaine type'!$AF$4:$AY$49,MATCH(Novembre!$B37,'Semaine type'!$A$4:$A$49,0),MATCH(JE$2,'Semaine type'!$AF$2:$AY$2,0))))</f>
        <v>0</v>
      </c>
      <c r="JF37" s="167" t="str">
        <f>IF(COUNTIF(Fériés,DATE(YEAR($B$18),MONTH($B$18),JF$1))&gt;0,"",IF(WEEKDAY(DATE(YEAR($B$18),MONTH($B$18),JF$1),2)&gt;5,"",INDEX('Semaine type'!$AF$4:$AY$49,MATCH(Novembre!$B37,'Semaine type'!$A$4:$A$49,0),MATCH(JF$2,'Semaine type'!$AF$2:$AY$2,0))))</f>
        <v/>
      </c>
      <c r="JG37" s="167" t="str">
        <f>IF(COUNTIF(Fériés,DATE(YEAR($B$18),MONTH($B$18),JG$1))&gt;0,"",IF(WEEKDAY(DATE(YEAR($B$18),MONTH($B$18),JG$1),2)&gt;5,"",INDEX('Semaine type'!$AF$4:$AY$49,MATCH(Novembre!$B37,'Semaine type'!$A$4:$A$49,0),MATCH(JG$2,'Semaine type'!$AF$2:$AY$2,0))))</f>
        <v/>
      </c>
      <c r="JH37" s="167" t="str">
        <f>IF(COUNTIF(Fériés,DATE(YEAR($B$18),MONTH($B$18),JH$1))&gt;0,"",IF(WEEKDAY(DATE(YEAR($B$18),MONTH($B$18),JH$1),2)&gt;5,"",INDEX('Semaine type'!$AF$4:$AY$49,MATCH(Novembre!$B37,'Semaine type'!$A$4:$A$49,0),MATCH(JH$2,'Semaine type'!$AF$2:$AY$2,0))))</f>
        <v/>
      </c>
      <c r="JI37" s="167" t="str">
        <f>IF(COUNTIF(Fériés,DATE(YEAR($B$18),MONTH($B$18),JI$1))&gt;0,"",IF(WEEKDAY(DATE(YEAR($B$18),MONTH($B$18),JI$1),2)&gt;5,"",INDEX('Semaine type'!$AF$4:$AY$49,MATCH(Novembre!$B37,'Semaine type'!$A$4:$A$49,0),MATCH(JI$2,'Semaine type'!$AF$2:$AY$2,0))))</f>
        <v/>
      </c>
      <c r="JJ37" s="167" t="str">
        <f>IF(COUNTIF(Fériés,DATE(YEAR($B$18),MONTH($B$18),JJ$1))&gt;0,"",IF(WEEKDAY(DATE(YEAR($B$18),MONTH($B$18),JJ$1),2)&gt;5,"",INDEX('Semaine type'!$AF$4:$AY$49,MATCH(Novembre!$B37,'Semaine type'!$A$4:$A$49,0),MATCH(JJ$2,'Semaine type'!$AF$2:$AY$2,0))))</f>
        <v/>
      </c>
      <c r="JK37" s="167" t="str">
        <f>IF(COUNTIF(Fériés,DATE(YEAR($B$18),MONTH($B$18),JK$1))&gt;0,"",IF(WEEKDAY(DATE(YEAR($B$18),MONTH($B$18),JK$1),2)&gt;5,"",INDEX('Semaine type'!$AF$4:$AY$49,MATCH(Novembre!$B37,'Semaine type'!$A$4:$A$49,0),MATCH(JK$2,'Semaine type'!$AF$2:$AY$2,0))))</f>
        <v/>
      </c>
      <c r="JL37" s="167" t="str">
        <f>IF(COUNTIF(Fériés,DATE(YEAR($B$18),MONTH($B$18),JL$1))&gt;0,"",IF(WEEKDAY(DATE(YEAR($B$18),MONTH($B$18),JL$1),2)&gt;5,"",INDEX('Semaine type'!$AF$4:$AY$49,MATCH(Novembre!$B37,'Semaine type'!$A$4:$A$49,0),MATCH(JL$2,'Semaine type'!$AF$2:$AY$2,0))))</f>
        <v/>
      </c>
      <c r="JM37" s="167" t="str">
        <f>IF(COUNTIF(Fériés,DATE(YEAR($B$18),MONTH($B$18),JM$1))&gt;0,"",IF(WEEKDAY(DATE(YEAR($B$18),MONTH($B$18),JM$1),2)&gt;5,"",INDEX('Semaine type'!$AF$4:$AY$49,MATCH(Novembre!$B37,'Semaine type'!$A$4:$A$49,0),MATCH(JM$2,'Semaine type'!$AF$2:$AY$2,0))))</f>
        <v/>
      </c>
      <c r="JN37" s="167">
        <f>IF(COUNTIF(Fériés,DATE(YEAR($B$18),MONTH($B$18),JN$1))&gt;0,"",IF(WEEKDAY(DATE(YEAR($B$18),MONTH($B$18),JN$1),2)&gt;5,"",INDEX('Semaine type'!$AF$4:$AY$49,MATCH(Novembre!$B37,'Semaine type'!$A$4:$A$49,0),MATCH(JN$2,'Semaine type'!$AF$2:$AY$2,0))))</f>
        <v>0.36458333333333331</v>
      </c>
      <c r="JO37" s="167">
        <f>IF(COUNTIF(Fériés,DATE(YEAR($B$18),MONTH($B$18),JO$1))&gt;0,"",IF(WEEKDAY(DATE(YEAR($B$18),MONTH($B$18),JO$1),2)&gt;5,"",INDEX('Semaine type'!$AF$4:$AY$49,MATCH(Novembre!$B37,'Semaine type'!$A$4:$A$49,0),MATCH(JO$2,'Semaine type'!$AF$2:$AY$2,0))))</f>
        <v>0.52430555555555558</v>
      </c>
      <c r="JP37" s="167">
        <f>IF(COUNTIF(Fériés,DATE(YEAR($B$18),MONTH($B$18),JP$1))&gt;0,"",IF(WEEKDAY(DATE(YEAR($B$18),MONTH($B$18),JP$1),2)&gt;5,"",INDEX('Semaine type'!$AF$4:$AY$49,MATCH(Novembre!$B37,'Semaine type'!$A$4:$A$49,0),MATCH(JP$2,'Semaine type'!$AF$2:$AY$2,0))))</f>
        <v>0.5625</v>
      </c>
      <c r="JQ37" s="167">
        <f>IF(COUNTIF(Fériés,DATE(YEAR($B$18),MONTH($B$18),JQ$1))&gt;0,"",IF(WEEKDAY(DATE(YEAR($B$18),MONTH($B$18),JQ$1),2)&gt;5,"",INDEX('Semaine type'!$AF$4:$AY$49,MATCH(Novembre!$B37,'Semaine type'!$A$4:$A$49,0),MATCH(JQ$2,'Semaine type'!$AF$2:$AY$2,0))))</f>
        <v>0.70833333333333337</v>
      </c>
      <c r="JR37" s="167">
        <f>IF(COUNTIF(Fériés,DATE(YEAR($B$18),MONTH($B$18),JR$1))&gt;0,"",IF(WEEKDAY(DATE(YEAR($B$18),MONTH($B$18),JR$1),2)&gt;5,"",INDEX('Semaine type'!$AF$4:$AY$49,MATCH(Novembre!$B37,'Semaine type'!$A$4:$A$49,0),MATCH(JR$2,'Semaine type'!$AF$2:$AY$2,0))))</f>
        <v>0.36458333333333331</v>
      </c>
      <c r="JS37" s="167">
        <f>IF(COUNTIF(Fériés,DATE(YEAR($B$18),MONTH($B$18),JS$1))&gt;0,"",IF(WEEKDAY(DATE(YEAR($B$18),MONTH($B$18),JS$1),2)&gt;5,"",INDEX('Semaine type'!$AF$4:$AY$49,MATCH(Novembre!$B37,'Semaine type'!$A$4:$A$49,0),MATCH(JS$2,'Semaine type'!$AF$2:$AY$2,0))))</f>
        <v>0.52430555555555558</v>
      </c>
      <c r="JT37" s="167">
        <f>IF(COUNTIF(Fériés,DATE(YEAR($B$18),MONTH($B$18),JT$1))&gt;0,"",IF(WEEKDAY(DATE(YEAR($B$18),MONTH($B$18),JT$1),2)&gt;5,"",INDEX('Semaine type'!$AF$4:$AY$49,MATCH(Novembre!$B37,'Semaine type'!$A$4:$A$49,0),MATCH(JT$2,'Semaine type'!$AF$2:$AY$2,0))))</f>
        <v>0.5625</v>
      </c>
      <c r="JU37" s="167">
        <f>IF(COUNTIF(Fériés,DATE(YEAR($B$18),MONTH($B$18),JU$1))&gt;0,"",IF(WEEKDAY(DATE(YEAR($B$18),MONTH($B$18),JU$1),2)&gt;5,"",INDEX('Semaine type'!$AF$4:$AY$49,MATCH(Novembre!$B37,'Semaine type'!$A$4:$A$49,0),MATCH(JU$2,'Semaine type'!$AF$2:$AY$2,0))))</f>
        <v>0.70833333333333337</v>
      </c>
      <c r="JV37" s="167">
        <f>IF(COUNTIF(Fériés,DATE(YEAR($B$18),MONTH($B$18),JV$1))&gt;0,"",IF(WEEKDAY(DATE(YEAR($B$18),MONTH($B$18),JV$1),2)&gt;5,"",INDEX('Semaine type'!$AF$4:$AY$49,MATCH(Novembre!$B37,'Semaine type'!$A$4:$A$49,0),MATCH(JV$2,'Semaine type'!$AF$2:$AY$2,0))))</f>
        <v>0.36458333333333331</v>
      </c>
      <c r="JW37" s="167">
        <f>IF(COUNTIF(Fériés,DATE(YEAR($B$18),MONTH($B$18),JW$1))&gt;0,"",IF(WEEKDAY(DATE(YEAR($B$18),MONTH($B$18),JW$1),2)&gt;5,"",INDEX('Semaine type'!$AF$4:$AY$49,MATCH(Novembre!$B37,'Semaine type'!$A$4:$A$49,0),MATCH(JW$2,'Semaine type'!$AF$2:$AY$2,0))))</f>
        <v>0.52430555555555558</v>
      </c>
      <c r="JX37" s="167">
        <f>IF(COUNTIF(Fériés,DATE(YEAR($B$18),MONTH($B$18),JX$1))&gt;0,"",IF(WEEKDAY(DATE(YEAR($B$18),MONTH($B$18),JX$1),2)&gt;5,"",INDEX('Semaine type'!$AF$4:$AY$49,MATCH(Novembre!$B37,'Semaine type'!$A$4:$A$49,0),MATCH(JX$2,'Semaine type'!$AF$2:$AY$2,0))))</f>
        <v>0.5625</v>
      </c>
      <c r="JY37" s="167">
        <f>IF(COUNTIF(Fériés,DATE(YEAR($B$18),MONTH($B$18),JY$1))&gt;0,"",IF(WEEKDAY(DATE(YEAR($B$18),MONTH($B$18),JY$1),2)&gt;5,"",INDEX('Semaine type'!$AF$4:$AY$49,MATCH(Novembre!$B37,'Semaine type'!$A$4:$A$49,0),MATCH(JY$2,'Semaine type'!$AF$2:$AY$2,0))))</f>
        <v>0.70833333333333337</v>
      </c>
      <c r="JZ37" s="167">
        <f>IF(COUNTIF(Fériés,DATE(YEAR($B$18),MONTH($B$18),JZ$1))&gt;0,"",IF(WEEKDAY(DATE(YEAR($B$18),MONTH($B$18),JZ$1),2)&gt;5,"",INDEX('Semaine type'!$AF$4:$AY$49,MATCH(Novembre!$B37,'Semaine type'!$A$4:$A$49,0),MATCH(JZ$2,'Semaine type'!$AF$2:$AY$2,0))))</f>
        <v>0.36458333333333331</v>
      </c>
      <c r="KA37" s="167">
        <f>IF(COUNTIF(Fériés,DATE(YEAR($B$18),MONTH($B$18),KA$1))&gt;0,"",IF(WEEKDAY(DATE(YEAR($B$18),MONTH($B$18),KA$1),2)&gt;5,"",INDEX('Semaine type'!$AF$4:$AY$49,MATCH(Novembre!$B37,'Semaine type'!$A$4:$A$49,0),MATCH(KA$2,'Semaine type'!$AF$2:$AY$2,0))))</f>
        <v>0.52430555555555558</v>
      </c>
      <c r="KB37" s="167">
        <f>IF(COUNTIF(Fériés,DATE(YEAR($B$18),MONTH($B$18),KB$1))&gt;0,"",IF(WEEKDAY(DATE(YEAR($B$18),MONTH($B$18),KB$1),2)&gt;5,"",INDEX('Semaine type'!$AF$4:$AY$49,MATCH(Novembre!$B37,'Semaine type'!$A$4:$A$49,0),MATCH(KB$2,'Semaine type'!$AF$2:$AY$2,0))))</f>
        <v>0.5625</v>
      </c>
      <c r="KC37" s="167">
        <f>IF(COUNTIF(Fériés,DATE(YEAR($B$18),MONTH($B$18),KC$1))&gt;0,"",IF(WEEKDAY(DATE(YEAR($B$18),MONTH($B$18),KC$1),2)&gt;5,"",INDEX('Semaine type'!$AF$4:$AY$49,MATCH(Novembre!$B37,'Semaine type'!$A$4:$A$49,0),MATCH(KC$2,'Semaine type'!$AF$2:$AY$2,0))))</f>
        <v>0.70138888888888884</v>
      </c>
      <c r="KD37" s="167">
        <f>IF(COUNTIF(Fériés,DATE(YEAR($B$18),MONTH($B$18),KD$1))&gt;0,"",IF(WEEKDAY(DATE(YEAR($B$18),MONTH($B$18),KD$1),2)&gt;5,"",INDEX('Semaine type'!$AF$4:$AY$49,MATCH(Novembre!$B37,'Semaine type'!$A$4:$A$49,0),MATCH(KD$2,'Semaine type'!$AF$2:$AY$2,0))))</f>
        <v>0.36458333333333331</v>
      </c>
      <c r="KE37" s="167">
        <f>IF(COUNTIF(Fériés,DATE(YEAR($B$18),MONTH($B$18),KE$1))&gt;0,"",IF(WEEKDAY(DATE(YEAR($B$18),MONTH($B$18),KE$1),2)&gt;5,"",INDEX('Semaine type'!$AF$4:$AY$49,MATCH(Novembre!$B37,'Semaine type'!$A$4:$A$49,0),MATCH(KE$2,'Semaine type'!$AF$2:$AY$2,0))))</f>
        <v>0.52430555555555558</v>
      </c>
      <c r="KF37" s="167">
        <f>IF(COUNTIF(Fériés,DATE(YEAR($B$18),MONTH($B$18),KF$1))&gt;0,"",IF(WEEKDAY(DATE(YEAR($B$18),MONTH($B$18),KF$1),2)&gt;5,"",INDEX('Semaine type'!$AF$4:$AY$49,MATCH(Novembre!$B37,'Semaine type'!$A$4:$A$49,0),MATCH(KF$2,'Semaine type'!$AF$2:$AY$2,0))))</f>
        <v>0</v>
      </c>
      <c r="KG37" s="167">
        <f>IF(COUNTIF(Fériés,DATE(YEAR($B$18),MONTH($B$18),KG$1))&gt;0,"",IF(WEEKDAY(DATE(YEAR($B$18),MONTH($B$18),KG$1),2)&gt;5,"",INDEX('Semaine type'!$AF$4:$AY$49,MATCH(Novembre!$B37,'Semaine type'!$A$4:$A$49,0),MATCH(KG$2,'Semaine type'!$AF$2:$AY$2,0))))</f>
        <v>0</v>
      </c>
      <c r="KH37" s="167" t="str">
        <f>IF(COUNTIF(Fériés,DATE(YEAR($B$18),MONTH($B$18),KH$1))&gt;0,"",IF(WEEKDAY(DATE(YEAR($B$18),MONTH($B$18),KH$1),2)&gt;5,"",INDEX('Semaine type'!$AF$4:$AY$49,MATCH(Novembre!$B37,'Semaine type'!$A$4:$A$49,0),MATCH(KH$2,'Semaine type'!$AF$2:$AY$2,0))))</f>
        <v/>
      </c>
      <c r="KI37" s="167" t="str">
        <f>IF(COUNTIF(Fériés,DATE(YEAR($B$18),MONTH($B$18),KI$1))&gt;0,"",IF(WEEKDAY(DATE(YEAR($B$18),MONTH($B$18),KI$1),2)&gt;5,"",INDEX('Semaine type'!$AF$4:$AY$49,MATCH(Novembre!$B37,'Semaine type'!$A$4:$A$49,0),MATCH(KI$2,'Semaine type'!$AF$2:$AY$2,0))))</f>
        <v/>
      </c>
      <c r="KJ37" s="167" t="str">
        <f>IF(COUNTIF(Fériés,DATE(YEAR($B$18),MONTH($B$18),KJ$1))&gt;0,"",IF(WEEKDAY(DATE(YEAR($B$18),MONTH($B$18),KJ$1),2)&gt;5,"",INDEX('Semaine type'!$AF$4:$AY$49,MATCH(Novembre!$B37,'Semaine type'!$A$4:$A$49,0),MATCH(KJ$2,'Semaine type'!$AF$2:$AY$2,0))))</f>
        <v/>
      </c>
      <c r="KK37" s="167" t="str">
        <f>IF(COUNTIF(Fériés,DATE(YEAR($B$18),MONTH($B$18),KK$1))&gt;0,"",IF(WEEKDAY(DATE(YEAR($B$18),MONTH($B$18),KK$1),2)&gt;5,"",INDEX('Semaine type'!$AF$4:$AY$49,MATCH(Novembre!$B37,'Semaine type'!$A$4:$A$49,0),MATCH(KK$2,'Semaine type'!$AF$2:$AY$2,0))))</f>
        <v/>
      </c>
      <c r="KL37" s="167" t="str">
        <f>IF(COUNTIF(Fériés,DATE(YEAR($B$18),MONTH($B$18),KL$1))&gt;0,"",IF(WEEKDAY(DATE(YEAR($B$18),MONTH($B$18),KL$1),2)&gt;5,"",INDEX('Semaine type'!$AF$4:$AY$49,MATCH(Novembre!$B37,'Semaine type'!$A$4:$A$49,0),MATCH(KL$2,'Semaine type'!$AF$2:$AY$2,0))))</f>
        <v/>
      </c>
      <c r="KM37" s="167" t="str">
        <f>IF(COUNTIF(Fériés,DATE(YEAR($B$18),MONTH($B$18),KM$1))&gt;0,"",IF(WEEKDAY(DATE(YEAR($B$18),MONTH($B$18),KM$1),2)&gt;5,"",INDEX('Semaine type'!$AF$4:$AY$49,MATCH(Novembre!$B37,'Semaine type'!$A$4:$A$49,0),MATCH(KM$2,'Semaine type'!$AF$2:$AY$2,0))))</f>
        <v/>
      </c>
      <c r="KN37" s="167" t="str">
        <f>IF(COUNTIF(Fériés,DATE(YEAR($B$18),MONTH($B$18),KN$1))&gt;0,"",IF(WEEKDAY(DATE(YEAR($B$18),MONTH($B$18),KN$1),2)&gt;5,"",INDEX('Semaine type'!$AF$4:$AY$49,MATCH(Novembre!$B37,'Semaine type'!$A$4:$A$49,0),MATCH(KN$2,'Semaine type'!$AF$2:$AY$2,0))))</f>
        <v/>
      </c>
      <c r="KO37" s="167" t="str">
        <f>IF(COUNTIF(Fériés,DATE(YEAR($B$18),MONTH($B$18),KO$1))&gt;0,"",IF(WEEKDAY(DATE(YEAR($B$18),MONTH($B$18),KO$1),2)&gt;5,"",INDEX('Semaine type'!$AF$4:$AY$49,MATCH(Novembre!$B37,'Semaine type'!$A$4:$A$49,0),MATCH(KO$2,'Semaine type'!$AF$2:$AY$2,0))))</f>
        <v/>
      </c>
      <c r="KP37" s="167">
        <f>IF(COUNTIF(Fériés,DATE(YEAR($B$18),MONTH($B$18),KP$1))&gt;0,"",IF(WEEKDAY(DATE(YEAR($B$18),MONTH($B$18),KP$1),2)&gt;5,"",INDEX('Semaine type'!$AF$4:$AY$49,MATCH(Novembre!$B37,'Semaine type'!$A$4:$A$49,0),MATCH(KP$2,'Semaine type'!$AF$2:$AY$2,0))))</f>
        <v>0.36458333333333331</v>
      </c>
      <c r="KQ37" s="167">
        <f>IF(COUNTIF(Fériés,DATE(YEAR($B$18),MONTH($B$18),KQ$1))&gt;0,"",IF(WEEKDAY(DATE(YEAR($B$18),MONTH($B$18),KQ$1),2)&gt;5,"",INDEX('Semaine type'!$AF$4:$AY$49,MATCH(Novembre!$B37,'Semaine type'!$A$4:$A$49,0),MATCH(KQ$2,'Semaine type'!$AF$2:$AY$2,0))))</f>
        <v>0.52430555555555558</v>
      </c>
      <c r="KR37" s="167">
        <f>IF(COUNTIF(Fériés,DATE(YEAR($B$18),MONTH($B$18),KR$1))&gt;0,"",IF(WEEKDAY(DATE(YEAR($B$18),MONTH($B$18),KR$1),2)&gt;5,"",INDEX('Semaine type'!$AF$4:$AY$49,MATCH(Novembre!$B37,'Semaine type'!$A$4:$A$49,0),MATCH(KR$2,'Semaine type'!$AF$2:$AY$2,0))))</f>
        <v>0.5625</v>
      </c>
      <c r="KS37" s="167">
        <f>IF(COUNTIF(Fériés,DATE(YEAR($B$18),MONTH($B$18),KS$1))&gt;0,"",IF(WEEKDAY(DATE(YEAR($B$18),MONTH($B$18),KS$1),2)&gt;5,"",INDEX('Semaine type'!$AF$4:$AY$49,MATCH(Novembre!$B37,'Semaine type'!$A$4:$A$49,0),MATCH(KS$2,'Semaine type'!$AF$2:$AY$2,0))))</f>
        <v>0.70833333333333337</v>
      </c>
    </row>
    <row r="38" spans="1:305" ht="12" customHeight="1" x14ac:dyDescent="0.2">
      <c r="A38" s="183"/>
      <c r="B38" s="52" t="s">
        <v>154</v>
      </c>
      <c r="C38" s="53" t="str">
        <f>'Semaine type'!L23</f>
        <v>STI EL</v>
      </c>
      <c r="D38" s="60" t="s">
        <v>63</v>
      </c>
      <c r="E38" s="60" t="s">
        <v>63</v>
      </c>
      <c r="F38" s="60" t="s">
        <v>63</v>
      </c>
      <c r="G38" s="60" t="s">
        <v>63</v>
      </c>
      <c r="H38" s="60" t="s">
        <v>63</v>
      </c>
      <c r="I38" s="60" t="s">
        <v>63</v>
      </c>
      <c r="J38" s="60" t="s">
        <v>63</v>
      </c>
      <c r="K38" s="60" t="s">
        <v>63</v>
      </c>
      <c r="L38" s="60" t="s">
        <v>63</v>
      </c>
      <c r="M38" s="60" t="s">
        <v>63</v>
      </c>
      <c r="N38" s="60" t="s">
        <v>63</v>
      </c>
      <c r="O38" s="60" t="s">
        <v>63</v>
      </c>
      <c r="P38" s="60" t="s">
        <v>63</v>
      </c>
      <c r="Q38" s="60" t="s">
        <v>63</v>
      </c>
      <c r="R38" s="60" t="s">
        <v>63</v>
      </c>
      <c r="S38" s="60" t="s">
        <v>63</v>
      </c>
      <c r="T38" s="60" t="s">
        <v>63</v>
      </c>
      <c r="U38" s="60" t="s">
        <v>63</v>
      </c>
      <c r="V38" s="60" t="s">
        <v>63</v>
      </c>
      <c r="W38" s="60" t="s">
        <v>63</v>
      </c>
      <c r="X38" s="60" t="s">
        <v>63</v>
      </c>
      <c r="Y38" s="60" t="s">
        <v>63</v>
      </c>
      <c r="Z38" s="60" t="s">
        <v>63</v>
      </c>
      <c r="AA38" s="60" t="s">
        <v>63</v>
      </c>
      <c r="AB38" s="60" t="s">
        <v>63</v>
      </c>
      <c r="AC38" s="60" t="s">
        <v>63</v>
      </c>
      <c r="AD38" s="60" t="s">
        <v>63</v>
      </c>
      <c r="AE38" s="60" t="s">
        <v>63</v>
      </c>
      <c r="AF38" s="161" t="s">
        <v>63</v>
      </c>
      <c r="AG38" s="60" t="s">
        <v>63</v>
      </c>
      <c r="AH38" s="60" t="s">
        <v>63</v>
      </c>
      <c r="AI38" s="60" t="s">
        <v>63</v>
      </c>
      <c r="AJ38" s="60" t="s">
        <v>63</v>
      </c>
      <c r="AK38" s="60" t="s">
        <v>63</v>
      </c>
      <c r="AL38" s="60" t="s">
        <v>63</v>
      </c>
      <c r="AM38" s="60" t="s">
        <v>63</v>
      </c>
      <c r="AN38" s="60" t="s">
        <v>63</v>
      </c>
      <c r="AO38" s="60" t="s">
        <v>63</v>
      </c>
      <c r="AP38" s="60" t="s">
        <v>63</v>
      </c>
      <c r="AQ38" s="60" t="s">
        <v>63</v>
      </c>
      <c r="AR38" s="60" t="s">
        <v>63</v>
      </c>
      <c r="AS38" s="60" t="s">
        <v>63</v>
      </c>
      <c r="AT38" s="60" t="s">
        <v>63</v>
      </c>
      <c r="AU38" s="60" t="s">
        <v>63</v>
      </c>
      <c r="AV38" s="60" t="s">
        <v>63</v>
      </c>
      <c r="AW38" s="60" t="s">
        <v>63</v>
      </c>
      <c r="AX38" s="60" t="s">
        <v>63</v>
      </c>
      <c r="AY38" s="60" t="s">
        <v>63</v>
      </c>
      <c r="AZ38" s="60" t="s">
        <v>63</v>
      </c>
      <c r="BA38" s="60" t="s">
        <v>63</v>
      </c>
      <c r="BB38" s="60" t="s">
        <v>63</v>
      </c>
      <c r="BC38" s="60" t="s">
        <v>63</v>
      </c>
      <c r="BD38" s="60" t="s">
        <v>63</v>
      </c>
      <c r="BE38" s="60" t="s">
        <v>63</v>
      </c>
      <c r="BF38" s="60" t="s">
        <v>63</v>
      </c>
      <c r="BG38" s="60" t="s">
        <v>63</v>
      </c>
      <c r="BH38" s="60" t="s">
        <v>63</v>
      </c>
      <c r="BI38" s="60" t="s">
        <v>63</v>
      </c>
      <c r="BJ38" s="60" t="s">
        <v>63</v>
      </c>
      <c r="BK38" s="60" t="s">
        <v>63</v>
      </c>
      <c r="BL38" s="56" cm="1">
        <f t="array" ref="BL38">SUMPRODUCT(--(RIGHT(D38:BK38,1)="."))</f>
        <v>0</v>
      </c>
      <c r="BM38" s="57"/>
      <c r="BN38" s="62"/>
      <c r="BO38" s="62"/>
      <c r="BP38" s="62"/>
      <c r="BQ38" s="82">
        <f t="shared" si="130"/>
        <v>0</v>
      </c>
      <c r="BR38" s="82">
        <f t="shared" si="130"/>
        <v>30</v>
      </c>
      <c r="BS38" s="82">
        <f t="shared" si="130"/>
        <v>0</v>
      </c>
      <c r="BT38" s="82">
        <f t="shared" si="130"/>
        <v>0</v>
      </c>
      <c r="BU38" s="82">
        <f t="shared" si="130"/>
        <v>0</v>
      </c>
      <c r="BV38" s="82">
        <f t="shared" si="130"/>
        <v>0</v>
      </c>
      <c r="BW38" s="82">
        <f t="shared" si="130"/>
        <v>0</v>
      </c>
      <c r="BX38" s="82">
        <f t="shared" si="130"/>
        <v>0</v>
      </c>
      <c r="BY38" s="82">
        <f t="shared" si="130"/>
        <v>0</v>
      </c>
      <c r="BZ38" s="82">
        <f t="shared" si="130"/>
        <v>0</v>
      </c>
      <c r="CA38" s="82">
        <f t="shared" si="130"/>
        <v>0</v>
      </c>
      <c r="CB38" s="92">
        <f t="shared" si="70"/>
        <v>60</v>
      </c>
      <c r="CC38" s="47">
        <f t="shared" ca="1" si="71"/>
        <v>1.7647058823529411</v>
      </c>
      <c r="DA38" s="169">
        <f t="shared" si="72"/>
        <v>2.9166666666666652</v>
      </c>
      <c r="DB38" s="176" t="str">
        <f>IFERROR(IF(COUNTIF(absences,D38)&gt;0,"",IF(D38="PERM",Parametres!$N$25,GA38-FZ38)),)</f>
        <v/>
      </c>
      <c r="DC38" s="176" t="str">
        <f t="shared" si="73"/>
        <v/>
      </c>
      <c r="DD38" s="176" t="str">
        <f t="shared" si="74"/>
        <v/>
      </c>
      <c r="DE38" s="176" t="str">
        <f t="shared" si="75"/>
        <v/>
      </c>
      <c r="DF38" s="176">
        <f t="shared" si="76"/>
        <v>7.291666666666663E-2</v>
      </c>
      <c r="DG38" s="176" t="str">
        <f>IFERROR(IF(COUNTIF(absences,I38)&gt;0,"",IF(COUNTIF($D38:$BK38,"PERM")&gt;0,COUNTIF($D38:$BK38,"PERM")*Parametres!$N$25,GF38-GE38)),)</f>
        <v/>
      </c>
      <c r="DH38" s="176">
        <f t="shared" si="77"/>
        <v>7.291666666666663E-2</v>
      </c>
      <c r="DI38" s="176">
        <f t="shared" si="78"/>
        <v>0.125</v>
      </c>
      <c r="DJ38" s="176">
        <f t="shared" si="79"/>
        <v>7.291666666666663E-2</v>
      </c>
      <c r="DK38" s="176">
        <f t="shared" si="80"/>
        <v>0.125</v>
      </c>
      <c r="DL38" s="176">
        <f t="shared" si="81"/>
        <v>7.291666666666663E-2</v>
      </c>
      <c r="DM38" s="176">
        <f t="shared" si="82"/>
        <v>0.125</v>
      </c>
      <c r="DN38" s="176" t="str">
        <f t="shared" si="83"/>
        <v/>
      </c>
      <c r="DO38" s="176">
        <f t="shared" si="84"/>
        <v>0</v>
      </c>
      <c r="DP38" s="176" t="str">
        <f t="shared" si="85"/>
        <v/>
      </c>
      <c r="DQ38" s="176" t="str">
        <f t="shared" si="86"/>
        <v/>
      </c>
      <c r="DR38" s="176" t="str">
        <f t="shared" si="87"/>
        <v/>
      </c>
      <c r="DS38" s="176" t="str">
        <f t="shared" si="88"/>
        <v/>
      </c>
      <c r="DT38" s="176">
        <f t="shared" si="89"/>
        <v>7.291666666666663E-2</v>
      </c>
      <c r="DU38" s="176">
        <f t="shared" si="90"/>
        <v>0.125</v>
      </c>
      <c r="DV38" s="176" t="str">
        <f t="shared" si="91"/>
        <v/>
      </c>
      <c r="DW38" s="176" t="str">
        <f t="shared" si="92"/>
        <v/>
      </c>
      <c r="DX38" s="176">
        <f t="shared" si="93"/>
        <v>7.291666666666663E-2</v>
      </c>
      <c r="DY38" s="176">
        <f t="shared" si="94"/>
        <v>0.125</v>
      </c>
      <c r="DZ38" s="176">
        <f t="shared" si="95"/>
        <v>7.291666666666663E-2</v>
      </c>
      <c r="EA38" s="176">
        <f t="shared" si="96"/>
        <v>0.125</v>
      </c>
      <c r="EB38" s="176" t="str">
        <f t="shared" si="97"/>
        <v/>
      </c>
      <c r="EC38" s="176">
        <f t="shared" si="98"/>
        <v>0</v>
      </c>
      <c r="ED38" s="176" t="str">
        <f t="shared" si="99"/>
        <v/>
      </c>
      <c r="EE38" s="176" t="str">
        <f t="shared" si="100"/>
        <v/>
      </c>
      <c r="EF38" s="176" t="str">
        <f t="shared" si="101"/>
        <v/>
      </c>
      <c r="EG38" s="176" t="str">
        <f t="shared" si="102"/>
        <v/>
      </c>
      <c r="EH38" s="176">
        <f t="shared" si="103"/>
        <v>7.291666666666663E-2</v>
      </c>
      <c r="EI38" s="176">
        <f t="shared" si="104"/>
        <v>0.125</v>
      </c>
      <c r="EJ38" s="176">
        <f t="shared" si="105"/>
        <v>7.291666666666663E-2</v>
      </c>
      <c r="EK38" s="176">
        <f t="shared" si="106"/>
        <v>0.125</v>
      </c>
      <c r="EL38" s="176">
        <f t="shared" si="107"/>
        <v>7.291666666666663E-2</v>
      </c>
      <c r="EM38" s="176">
        <f t="shared" si="108"/>
        <v>0.125</v>
      </c>
      <c r="EN38" s="176">
        <f t="shared" si="109"/>
        <v>7.291666666666663E-2</v>
      </c>
      <c r="EO38" s="176">
        <f t="shared" si="110"/>
        <v>0.125</v>
      </c>
      <c r="EP38" s="176" t="str">
        <f t="shared" si="111"/>
        <v/>
      </c>
      <c r="EQ38" s="176">
        <f t="shared" si="112"/>
        <v>0</v>
      </c>
      <c r="ER38" s="176" t="str">
        <f t="shared" si="113"/>
        <v/>
      </c>
      <c r="ES38" s="176" t="str">
        <f t="shared" si="114"/>
        <v/>
      </c>
      <c r="ET38" s="176" t="str">
        <f t="shared" si="115"/>
        <v/>
      </c>
      <c r="EU38" s="176" t="str">
        <f>IFERROR(IF(COUNTIF(absences,AW38)&gt;0,"",IF(COUNTIF($D38:$BK38,"PERM")&gt;0,COUNTIF($D38:$BK38,"PERM")*Parametres!$N$25,IW38-IV38)),)</f>
        <v/>
      </c>
      <c r="EV38" s="176">
        <f t="shared" si="116"/>
        <v>7.291666666666663E-2</v>
      </c>
      <c r="EW38" s="176">
        <f t="shared" si="117"/>
        <v>0.125</v>
      </c>
      <c r="EX38" s="176">
        <f t="shared" si="118"/>
        <v>7.291666666666663E-2</v>
      </c>
      <c r="EY38" s="176">
        <f t="shared" si="119"/>
        <v>0.125</v>
      </c>
      <c r="EZ38" s="176">
        <f t="shared" si="120"/>
        <v>7.291666666666663E-2</v>
      </c>
      <c r="FA38" s="176">
        <f t="shared" si="121"/>
        <v>0.125</v>
      </c>
      <c r="FB38" s="176">
        <f t="shared" si="122"/>
        <v>7.291666666666663E-2</v>
      </c>
      <c r="FC38" s="176">
        <f t="shared" si="123"/>
        <v>0.125</v>
      </c>
      <c r="FD38" s="176" t="str">
        <f t="shared" si="124"/>
        <v/>
      </c>
      <c r="FE38" s="176">
        <f t="shared" si="125"/>
        <v>0</v>
      </c>
      <c r="FF38" s="176" t="str">
        <f t="shared" si="126"/>
        <v/>
      </c>
      <c r="FG38" s="176" t="str">
        <f t="shared" si="127"/>
        <v/>
      </c>
      <c r="FH38" s="176" t="str">
        <f>IFERROR(IF(COUNTIF(absences,BJ38)&gt;0,"",IF(COUNTIF($D38:$BK38,"PERM")&gt;0,COUNTIF($D38:$BK38,"PERM")*Parametres!$N$25,JJ38-JI38)),)</f>
        <v/>
      </c>
      <c r="FI38" s="176" t="str">
        <f t="shared" si="128"/>
        <v/>
      </c>
      <c r="FJ38" s="176">
        <f t="shared" si="129"/>
        <v>7.291666666666663E-2</v>
      </c>
      <c r="FK38" s="176">
        <f>IFERROR(IF(COUNTIF(absences,BM38)&gt;0,"",IF(COUNTIF($D38:$BK38,"PERM")&gt;0,COUNTIF($D38:$BK38,"PERM")*Parametres!$N$25,JM38-JL38)),)</f>
        <v>0</v>
      </c>
      <c r="FY38" s="184"/>
      <c r="FZ38" s="167" t="str">
        <f>IF(COUNTIF(Fériés,DATE(YEAR($B$18),MONTH($B$18),FZ$1))&gt;0,"",IF(WEEKDAY(DATE(YEAR($B$18),MONTH($B$18),FZ$1),2)&gt;5,"",INDEX('Semaine type'!$AF$4:$AY$49,MATCH(Novembre!$B38,'Semaine type'!$A$4:$A$49,0),MATCH(FZ$2,'Semaine type'!$AF$2:$AY$2,0))))</f>
        <v/>
      </c>
      <c r="GA38" s="167" t="str">
        <f>IF(COUNTIF(Fériés,DATE(YEAR($B$18),MONTH($B$18),GA$1))&gt;0,"",IF(WEEKDAY(DATE(YEAR($B$18),MONTH($B$18),GA$1),2)&gt;5,"",INDEX('Semaine type'!$AF$4:$AY$49,MATCH(Novembre!$B38,'Semaine type'!$A$4:$A$49,0),MATCH(GA$2,'Semaine type'!$AF$2:$AY$2,0))))</f>
        <v/>
      </c>
      <c r="GB38" s="167" t="str">
        <f>IF(COUNTIF(Fériés,DATE(YEAR($B$18),MONTH($B$18),GB$1))&gt;0,"",IF(WEEKDAY(DATE(YEAR($B$18),MONTH($B$18),GB$1),2)&gt;5,"",INDEX('Semaine type'!$AF$4:$AY$49,MATCH(Novembre!$B38,'Semaine type'!$A$4:$A$49,0),MATCH(GB$2,'Semaine type'!$AF$2:$AY$2,0))))</f>
        <v/>
      </c>
      <c r="GC38" s="167" t="str">
        <f>IF(COUNTIF(Fériés,DATE(YEAR($B$18),MONTH($B$18),GC$1))&gt;0,"",IF(WEEKDAY(DATE(YEAR($B$18),MONTH($B$18),GC$1),2)&gt;5,"",INDEX('Semaine type'!$AF$4:$AY$49,MATCH(Novembre!$B38,'Semaine type'!$A$4:$A$49,0),MATCH(GC$2,'Semaine type'!$AF$2:$AY$2,0))))</f>
        <v/>
      </c>
      <c r="GD38" s="167" t="str">
        <f>IF(COUNTIF(Fériés,DATE(YEAR($B$18),MONTH($B$18),GD$1))&gt;0,"",IF(WEEKDAY(DATE(YEAR($B$18),MONTH($B$18),GD$1),2)&gt;5,"",INDEX('Semaine type'!$AF$4:$AY$49,MATCH(Novembre!$B38,'Semaine type'!$A$4:$A$49,0),MATCH(GD$2,'Semaine type'!$AF$2:$AY$2,0))))</f>
        <v/>
      </c>
      <c r="GE38" s="167" t="str">
        <f>IF(COUNTIF(Fériés,DATE(YEAR($B$18),MONTH($B$18),GE$1))&gt;0,"",IF(WEEKDAY(DATE(YEAR($B$18),MONTH($B$18),GE$1),2)&gt;5,"",INDEX('Semaine type'!$AF$4:$AY$49,MATCH(Novembre!$B38,'Semaine type'!$A$4:$A$49,0),MATCH(GE$2,'Semaine type'!$AF$2:$AY$2,0))))</f>
        <v/>
      </c>
      <c r="GF38" s="167" t="str">
        <f>IF(COUNTIF(Fériés,DATE(YEAR($B$18),MONTH($B$18),GF$1))&gt;0,"",IF(WEEKDAY(DATE(YEAR($B$18),MONTH($B$18),GF$1),2)&gt;5,"",INDEX('Semaine type'!$AF$4:$AY$49,MATCH(Novembre!$B38,'Semaine type'!$A$4:$A$49,0),MATCH(GF$2,'Semaine type'!$AF$2:$AY$2,0))))</f>
        <v/>
      </c>
      <c r="GG38" s="167" t="str">
        <f>IF(COUNTIF(Fériés,DATE(YEAR($B$18),MONTH($B$18),GG$1))&gt;0,"",IF(WEEKDAY(DATE(YEAR($B$18),MONTH($B$18),GG$1),2)&gt;5,"",INDEX('Semaine type'!$AF$4:$AY$49,MATCH(Novembre!$B38,'Semaine type'!$A$4:$A$49,0),MATCH(GG$2,'Semaine type'!$AF$2:$AY$2,0))))</f>
        <v/>
      </c>
      <c r="GH38" s="167">
        <f>IF(COUNTIF(Fériés,DATE(YEAR($B$18),MONTH($B$18),GH$1))&gt;0,"",IF(WEEKDAY(DATE(YEAR($B$18),MONTH($B$18),GH$1),2)&gt;5,"",INDEX('Semaine type'!$AF$4:$AY$49,MATCH(Novembre!$B38,'Semaine type'!$A$4:$A$49,0),MATCH(GH$2,'Semaine type'!$AF$2:$AY$2,0))))</f>
        <v>0.41666666666666669</v>
      </c>
      <c r="GI38" s="167">
        <f>IF(COUNTIF(Fériés,DATE(YEAR($B$18),MONTH($B$18),GI$1))&gt;0,"",IF(WEEKDAY(DATE(YEAR($B$18),MONTH($B$18),GI$1),2)&gt;5,"",INDEX('Semaine type'!$AF$4:$AY$49,MATCH(Novembre!$B38,'Semaine type'!$A$4:$A$49,0),MATCH(GI$2,'Semaine type'!$AF$2:$AY$2,0))))</f>
        <v>0.48958333333333331</v>
      </c>
      <c r="GJ38" s="167">
        <f>IF(COUNTIF(Fériés,DATE(YEAR($B$18),MONTH($B$18),GJ$1))&gt;0,"",IF(WEEKDAY(DATE(YEAR($B$18),MONTH($B$18),GJ$1),2)&gt;5,"",INDEX('Semaine type'!$AF$4:$AY$49,MATCH(Novembre!$B38,'Semaine type'!$A$4:$A$49,0),MATCH(GJ$2,'Semaine type'!$AF$2:$AY$2,0))))</f>
        <v>0.52083333333333337</v>
      </c>
      <c r="GK38" s="167">
        <f>IF(COUNTIF(Fériés,DATE(YEAR($B$18),MONTH($B$18),GK$1))&gt;0,"",IF(WEEKDAY(DATE(YEAR($B$18),MONTH($B$18),GK$1),2)&gt;5,"",INDEX('Semaine type'!$AF$4:$AY$49,MATCH(Novembre!$B38,'Semaine type'!$A$4:$A$49,0),MATCH(GK$2,'Semaine type'!$AF$2:$AY$2,0))))</f>
        <v>0.64583333333333337</v>
      </c>
      <c r="GL38" s="167">
        <f>IF(COUNTIF(Fériés,DATE(YEAR($B$18),MONTH($B$18),GL$1))&gt;0,"",IF(WEEKDAY(DATE(YEAR($B$18),MONTH($B$18),GL$1),2)&gt;5,"",INDEX('Semaine type'!$AF$4:$AY$49,MATCH(Novembre!$B38,'Semaine type'!$A$4:$A$49,0),MATCH(GL$2,'Semaine type'!$AF$2:$AY$2,0))))</f>
        <v>0.41666666666666669</v>
      </c>
      <c r="GM38" s="167">
        <f>IF(COUNTIF(Fériés,DATE(YEAR($B$18),MONTH($B$18),GM$1))&gt;0,"",IF(WEEKDAY(DATE(YEAR($B$18),MONTH($B$18),GM$1),2)&gt;5,"",INDEX('Semaine type'!$AF$4:$AY$49,MATCH(Novembre!$B38,'Semaine type'!$A$4:$A$49,0),MATCH(GM$2,'Semaine type'!$AF$2:$AY$2,0))))</f>
        <v>0.48958333333333331</v>
      </c>
      <c r="GN38" s="167">
        <f>IF(COUNTIF(Fériés,DATE(YEAR($B$18),MONTH($B$18),GN$1))&gt;0,"",IF(WEEKDAY(DATE(YEAR($B$18),MONTH($B$18),GN$1),2)&gt;5,"",INDEX('Semaine type'!$AF$4:$AY$49,MATCH(Novembre!$B38,'Semaine type'!$A$4:$A$49,0),MATCH(GN$2,'Semaine type'!$AF$2:$AY$2,0))))</f>
        <v>0.52083333333333337</v>
      </c>
      <c r="GO38" s="167">
        <f>IF(COUNTIF(Fériés,DATE(YEAR($B$18),MONTH($B$18),GO$1))&gt;0,"",IF(WEEKDAY(DATE(YEAR($B$18),MONTH($B$18),GO$1),2)&gt;5,"",INDEX('Semaine type'!$AF$4:$AY$49,MATCH(Novembre!$B38,'Semaine type'!$A$4:$A$49,0),MATCH(GO$2,'Semaine type'!$AF$2:$AY$2,0))))</f>
        <v>0.64583333333333337</v>
      </c>
      <c r="GP38" s="167">
        <f>IF(COUNTIF(Fériés,DATE(YEAR($B$18),MONTH($B$18),GP$1))&gt;0,"",IF(WEEKDAY(DATE(YEAR($B$18),MONTH($B$18),GP$1),2)&gt;5,"",INDEX('Semaine type'!$AF$4:$AY$49,MATCH(Novembre!$B38,'Semaine type'!$A$4:$A$49,0),MATCH(GP$2,'Semaine type'!$AF$2:$AY$2,0))))</f>
        <v>0.41666666666666669</v>
      </c>
      <c r="GQ38" s="167">
        <f>IF(COUNTIF(Fériés,DATE(YEAR($B$18),MONTH($B$18),GQ$1))&gt;0,"",IF(WEEKDAY(DATE(YEAR($B$18),MONTH($B$18),GQ$1),2)&gt;5,"",INDEX('Semaine type'!$AF$4:$AY$49,MATCH(Novembre!$B38,'Semaine type'!$A$4:$A$49,0),MATCH(GQ$2,'Semaine type'!$AF$2:$AY$2,0))))</f>
        <v>0.48958333333333331</v>
      </c>
      <c r="GR38" s="167">
        <f>IF(COUNTIF(Fériés,DATE(YEAR($B$18),MONTH($B$18),GR$1))&gt;0,"",IF(WEEKDAY(DATE(YEAR($B$18),MONTH($B$18),GR$1),2)&gt;5,"",INDEX('Semaine type'!$AF$4:$AY$49,MATCH(Novembre!$B38,'Semaine type'!$A$4:$A$49,0),MATCH(GR$2,'Semaine type'!$AF$2:$AY$2,0))))</f>
        <v>0.52083333333333337</v>
      </c>
      <c r="GS38" s="167">
        <f>IF(COUNTIF(Fériés,DATE(YEAR($B$18),MONTH($B$18),GS$1))&gt;0,"",IF(WEEKDAY(DATE(YEAR($B$18),MONTH($B$18),GS$1),2)&gt;5,"",INDEX('Semaine type'!$AF$4:$AY$49,MATCH(Novembre!$B38,'Semaine type'!$A$4:$A$49,0),MATCH(GS$2,'Semaine type'!$AF$2:$AY$2,0))))</f>
        <v>0.64583333333333337</v>
      </c>
      <c r="GT38" s="167">
        <f>IF(COUNTIF(Fériés,DATE(YEAR($B$18),MONTH($B$18),GT$1))&gt;0,"",IF(WEEKDAY(DATE(YEAR($B$18),MONTH($B$18),GT$1),2)&gt;5,"",INDEX('Semaine type'!$AF$4:$AY$49,MATCH(Novembre!$B38,'Semaine type'!$A$4:$A$49,0),MATCH(GT$2,'Semaine type'!$AF$2:$AY$2,0))))</f>
        <v>0.41666666666666669</v>
      </c>
      <c r="GU38" s="167">
        <f>IF(COUNTIF(Fériés,DATE(YEAR($B$18),MONTH($B$18),GU$1))&gt;0,"",IF(WEEKDAY(DATE(YEAR($B$18),MONTH($B$18),GU$1),2)&gt;5,"",INDEX('Semaine type'!$AF$4:$AY$49,MATCH(Novembre!$B38,'Semaine type'!$A$4:$A$49,0),MATCH(GU$2,'Semaine type'!$AF$2:$AY$2,0))))</f>
        <v>0.48958333333333331</v>
      </c>
      <c r="GV38" s="167">
        <f>IF(COUNTIF(Fériés,DATE(YEAR($B$18),MONTH($B$18),GV$1))&gt;0,"",IF(WEEKDAY(DATE(YEAR($B$18),MONTH($B$18),GV$1),2)&gt;5,"",INDEX('Semaine type'!$AF$4:$AY$49,MATCH(Novembre!$B38,'Semaine type'!$A$4:$A$49,0),MATCH(GV$2,'Semaine type'!$AF$2:$AY$2,0))))</f>
        <v>0.52083333333333337</v>
      </c>
      <c r="GW38" s="167">
        <f>IF(COUNTIF(Fériés,DATE(YEAR($B$18),MONTH($B$18),GW$1))&gt;0,"",IF(WEEKDAY(DATE(YEAR($B$18),MONTH($B$18),GW$1),2)&gt;5,"",INDEX('Semaine type'!$AF$4:$AY$49,MATCH(Novembre!$B38,'Semaine type'!$A$4:$A$49,0),MATCH(GW$2,'Semaine type'!$AF$2:$AY$2,0))))</f>
        <v>0.64583333333333337</v>
      </c>
      <c r="GX38" s="167" t="str">
        <f>IF(COUNTIF(Fériés,DATE(YEAR($B$18),MONTH($B$18),GX$1))&gt;0,"",IF(WEEKDAY(DATE(YEAR($B$18),MONTH($B$18),GX$1),2)&gt;5,"",INDEX('Semaine type'!$AF$4:$AY$49,MATCH(Novembre!$B38,'Semaine type'!$A$4:$A$49,0),MATCH(GX$2,'Semaine type'!$AF$2:$AY$2,0))))</f>
        <v/>
      </c>
      <c r="GY38" s="167" t="str">
        <f>IF(COUNTIF(Fériés,DATE(YEAR($B$18),MONTH($B$18),GY$1))&gt;0,"",IF(WEEKDAY(DATE(YEAR($B$18),MONTH($B$18),GY$1),2)&gt;5,"",INDEX('Semaine type'!$AF$4:$AY$49,MATCH(Novembre!$B38,'Semaine type'!$A$4:$A$49,0),MATCH(GY$2,'Semaine type'!$AF$2:$AY$2,0))))</f>
        <v/>
      </c>
      <c r="GZ38" s="167">
        <f>IF(COUNTIF(Fériés,DATE(YEAR($B$18),MONTH($B$18),GZ$1))&gt;0,"",IF(WEEKDAY(DATE(YEAR($B$18),MONTH($B$18),GZ$1),2)&gt;5,"",INDEX('Semaine type'!$AF$4:$AY$49,MATCH(Novembre!$B38,'Semaine type'!$A$4:$A$49,0),MATCH(GZ$2,'Semaine type'!$AF$2:$AY$2,0))))</f>
        <v>0</v>
      </c>
      <c r="HA38" s="167">
        <f>IF(COUNTIF(Fériés,DATE(YEAR($B$18),MONTH($B$18),HA$1))&gt;0,"",IF(WEEKDAY(DATE(YEAR($B$18),MONTH($B$18),HA$1),2)&gt;5,"",INDEX('Semaine type'!$AF$4:$AY$49,MATCH(Novembre!$B38,'Semaine type'!$A$4:$A$49,0),MATCH(HA$2,'Semaine type'!$AF$2:$AY$2,0))))</f>
        <v>0</v>
      </c>
      <c r="HB38" s="167" t="str">
        <f>IF(COUNTIF(Fériés,DATE(YEAR($B$18),MONTH($B$18),HB$1))&gt;0,"",IF(WEEKDAY(DATE(YEAR($B$18),MONTH($B$18),HB$1),2)&gt;5,"",INDEX('Semaine type'!$AF$4:$AY$49,MATCH(Novembre!$B38,'Semaine type'!$A$4:$A$49,0),MATCH(HB$2,'Semaine type'!$AF$2:$AY$2,0))))</f>
        <v/>
      </c>
      <c r="HC38" s="167" t="str">
        <f>IF(COUNTIF(Fériés,DATE(YEAR($B$18),MONTH($B$18),HC$1))&gt;0,"",IF(WEEKDAY(DATE(YEAR($B$18),MONTH($B$18),HC$1),2)&gt;5,"",INDEX('Semaine type'!$AF$4:$AY$49,MATCH(Novembre!$B38,'Semaine type'!$A$4:$A$49,0),MATCH(HC$2,'Semaine type'!$AF$2:$AY$2,0))))</f>
        <v/>
      </c>
      <c r="HD38" s="167" t="str">
        <f>IF(COUNTIF(Fériés,DATE(YEAR($B$18),MONTH($B$18),HD$1))&gt;0,"",IF(WEEKDAY(DATE(YEAR($B$18),MONTH($B$18),HD$1),2)&gt;5,"",INDEX('Semaine type'!$AF$4:$AY$49,MATCH(Novembre!$B38,'Semaine type'!$A$4:$A$49,0),MATCH(HD$2,'Semaine type'!$AF$2:$AY$2,0))))</f>
        <v/>
      </c>
      <c r="HE38" s="167" t="str">
        <f>IF(COUNTIF(Fériés,DATE(YEAR($B$18),MONTH($B$18),HE$1))&gt;0,"",IF(WEEKDAY(DATE(YEAR($B$18),MONTH($B$18),HE$1),2)&gt;5,"",INDEX('Semaine type'!$AF$4:$AY$49,MATCH(Novembre!$B38,'Semaine type'!$A$4:$A$49,0),MATCH(HE$2,'Semaine type'!$AF$2:$AY$2,0))))</f>
        <v/>
      </c>
      <c r="HF38" s="167" t="str">
        <f>IF(COUNTIF(Fériés,DATE(YEAR($B$18),MONTH($B$18),HF$1))&gt;0,"",IF(WEEKDAY(DATE(YEAR($B$18),MONTH($B$18),HF$1),2)&gt;5,"",INDEX('Semaine type'!$AF$4:$AY$49,MATCH(Novembre!$B38,'Semaine type'!$A$4:$A$49,0),MATCH(HF$2,'Semaine type'!$AF$2:$AY$2,0))))</f>
        <v/>
      </c>
      <c r="HG38" s="167" t="str">
        <f>IF(COUNTIF(Fériés,DATE(YEAR($B$18),MONTH($B$18),HG$1))&gt;0,"",IF(WEEKDAY(DATE(YEAR($B$18),MONTH($B$18),HG$1),2)&gt;5,"",INDEX('Semaine type'!$AF$4:$AY$49,MATCH(Novembre!$B38,'Semaine type'!$A$4:$A$49,0),MATCH(HG$2,'Semaine type'!$AF$2:$AY$2,0))))</f>
        <v/>
      </c>
      <c r="HH38" s="167" t="str">
        <f>IF(COUNTIF(Fériés,DATE(YEAR($B$18),MONTH($B$18),HH$1))&gt;0,"",IF(WEEKDAY(DATE(YEAR($B$18),MONTH($B$18),HH$1),2)&gt;5,"",INDEX('Semaine type'!$AF$4:$AY$49,MATCH(Novembre!$B38,'Semaine type'!$A$4:$A$49,0),MATCH(HH$2,'Semaine type'!$AF$2:$AY$2,0))))</f>
        <v/>
      </c>
      <c r="HI38" s="167" t="str">
        <f>IF(COUNTIF(Fériés,DATE(YEAR($B$18),MONTH($B$18),HI$1))&gt;0,"",IF(WEEKDAY(DATE(YEAR($B$18),MONTH($B$18),HI$1),2)&gt;5,"",INDEX('Semaine type'!$AF$4:$AY$49,MATCH(Novembre!$B38,'Semaine type'!$A$4:$A$49,0),MATCH(HI$2,'Semaine type'!$AF$2:$AY$2,0))))</f>
        <v/>
      </c>
      <c r="HJ38" s="167">
        <f>IF(COUNTIF(Fériés,DATE(YEAR($B$18),MONTH($B$18),HJ$1))&gt;0,"",IF(WEEKDAY(DATE(YEAR($B$18),MONTH($B$18),HJ$1),2)&gt;5,"",INDEX('Semaine type'!$AF$4:$AY$49,MATCH(Novembre!$B38,'Semaine type'!$A$4:$A$49,0),MATCH(HJ$2,'Semaine type'!$AF$2:$AY$2,0))))</f>
        <v>0.41666666666666669</v>
      </c>
      <c r="HK38" s="167">
        <f>IF(COUNTIF(Fériés,DATE(YEAR($B$18),MONTH($B$18),HK$1))&gt;0,"",IF(WEEKDAY(DATE(YEAR($B$18),MONTH($B$18),HK$1),2)&gt;5,"",INDEX('Semaine type'!$AF$4:$AY$49,MATCH(Novembre!$B38,'Semaine type'!$A$4:$A$49,0),MATCH(HK$2,'Semaine type'!$AF$2:$AY$2,0))))</f>
        <v>0.48958333333333331</v>
      </c>
      <c r="HL38" s="167">
        <f>IF(COUNTIF(Fériés,DATE(YEAR($B$18),MONTH($B$18),HL$1))&gt;0,"",IF(WEEKDAY(DATE(YEAR($B$18),MONTH($B$18),HL$1),2)&gt;5,"",INDEX('Semaine type'!$AF$4:$AY$49,MATCH(Novembre!$B38,'Semaine type'!$A$4:$A$49,0),MATCH(HL$2,'Semaine type'!$AF$2:$AY$2,0))))</f>
        <v>0.52083333333333337</v>
      </c>
      <c r="HM38" s="167">
        <f>IF(COUNTIF(Fériés,DATE(YEAR($B$18),MONTH($B$18),HM$1))&gt;0,"",IF(WEEKDAY(DATE(YEAR($B$18),MONTH($B$18),HM$1),2)&gt;5,"",INDEX('Semaine type'!$AF$4:$AY$49,MATCH(Novembre!$B38,'Semaine type'!$A$4:$A$49,0),MATCH(HM$2,'Semaine type'!$AF$2:$AY$2,0))))</f>
        <v>0.64583333333333337</v>
      </c>
      <c r="HN38" s="167" t="str">
        <f>IF(COUNTIF(Fériés,DATE(YEAR($B$18),MONTH($B$18),HN$1))&gt;0,"",IF(WEEKDAY(DATE(YEAR($B$18),MONTH($B$18),HN$1),2)&gt;5,"",INDEX('Semaine type'!$AF$4:$AY$49,MATCH(Novembre!$B38,'Semaine type'!$A$4:$A$49,0),MATCH(HN$2,'Semaine type'!$AF$2:$AY$2,0))))</f>
        <v/>
      </c>
      <c r="HO38" s="167" t="str">
        <f>IF(COUNTIF(Fériés,DATE(YEAR($B$18),MONTH($B$18),HO$1))&gt;0,"",IF(WEEKDAY(DATE(YEAR($B$18),MONTH($B$18),HO$1),2)&gt;5,"",INDEX('Semaine type'!$AF$4:$AY$49,MATCH(Novembre!$B38,'Semaine type'!$A$4:$A$49,0),MATCH(HO$2,'Semaine type'!$AF$2:$AY$2,0))))</f>
        <v/>
      </c>
      <c r="HP38" s="167" t="str">
        <f>IF(COUNTIF(Fériés,DATE(YEAR($B$18),MONTH($B$18),HP$1))&gt;0,"",IF(WEEKDAY(DATE(YEAR($B$18),MONTH($B$18),HP$1),2)&gt;5,"",INDEX('Semaine type'!$AF$4:$AY$49,MATCH(Novembre!$B38,'Semaine type'!$A$4:$A$49,0),MATCH(HP$2,'Semaine type'!$AF$2:$AY$2,0))))</f>
        <v/>
      </c>
      <c r="HQ38" s="167" t="str">
        <f>IF(COUNTIF(Fériés,DATE(YEAR($B$18),MONTH($B$18),HQ$1))&gt;0,"",IF(WEEKDAY(DATE(YEAR($B$18),MONTH($B$18),HQ$1),2)&gt;5,"",INDEX('Semaine type'!$AF$4:$AY$49,MATCH(Novembre!$B38,'Semaine type'!$A$4:$A$49,0),MATCH(HQ$2,'Semaine type'!$AF$2:$AY$2,0))))</f>
        <v/>
      </c>
      <c r="HR38" s="167">
        <f>IF(COUNTIF(Fériés,DATE(YEAR($B$18),MONTH($B$18),HR$1))&gt;0,"",IF(WEEKDAY(DATE(YEAR($B$18),MONTH($B$18),HR$1),2)&gt;5,"",INDEX('Semaine type'!$AF$4:$AY$49,MATCH(Novembre!$B38,'Semaine type'!$A$4:$A$49,0),MATCH(HR$2,'Semaine type'!$AF$2:$AY$2,0))))</f>
        <v>0.41666666666666669</v>
      </c>
      <c r="HS38" s="167">
        <f>IF(COUNTIF(Fériés,DATE(YEAR($B$18),MONTH($B$18),HS$1))&gt;0,"",IF(WEEKDAY(DATE(YEAR($B$18),MONTH($B$18),HS$1),2)&gt;5,"",INDEX('Semaine type'!$AF$4:$AY$49,MATCH(Novembre!$B38,'Semaine type'!$A$4:$A$49,0),MATCH(HS$2,'Semaine type'!$AF$2:$AY$2,0))))</f>
        <v>0.48958333333333331</v>
      </c>
      <c r="HT38" s="167">
        <f>IF(COUNTIF(Fériés,DATE(YEAR($B$18),MONTH($B$18),HT$1))&gt;0,"",IF(WEEKDAY(DATE(YEAR($B$18),MONTH($B$18),HT$1),2)&gt;5,"",INDEX('Semaine type'!$AF$4:$AY$49,MATCH(Novembre!$B38,'Semaine type'!$A$4:$A$49,0),MATCH(HT$2,'Semaine type'!$AF$2:$AY$2,0))))</f>
        <v>0.52083333333333337</v>
      </c>
      <c r="HU38" s="167">
        <f>IF(COUNTIF(Fériés,DATE(YEAR($B$18),MONTH($B$18),HU$1))&gt;0,"",IF(WEEKDAY(DATE(YEAR($B$18),MONTH($B$18),HU$1),2)&gt;5,"",INDEX('Semaine type'!$AF$4:$AY$49,MATCH(Novembre!$B38,'Semaine type'!$A$4:$A$49,0),MATCH(HU$2,'Semaine type'!$AF$2:$AY$2,0))))</f>
        <v>0.64583333333333337</v>
      </c>
      <c r="HV38" s="167">
        <f>IF(COUNTIF(Fériés,DATE(YEAR($B$18),MONTH($B$18),HV$1))&gt;0,"",IF(WEEKDAY(DATE(YEAR($B$18),MONTH($B$18),HV$1),2)&gt;5,"",INDEX('Semaine type'!$AF$4:$AY$49,MATCH(Novembre!$B38,'Semaine type'!$A$4:$A$49,0),MATCH(HV$2,'Semaine type'!$AF$2:$AY$2,0))))</f>
        <v>0.41666666666666669</v>
      </c>
      <c r="HW38" s="167">
        <f>IF(COUNTIF(Fériés,DATE(YEAR($B$18),MONTH($B$18),HW$1))&gt;0,"",IF(WEEKDAY(DATE(YEAR($B$18),MONTH($B$18),HW$1),2)&gt;5,"",INDEX('Semaine type'!$AF$4:$AY$49,MATCH(Novembre!$B38,'Semaine type'!$A$4:$A$49,0),MATCH(HW$2,'Semaine type'!$AF$2:$AY$2,0))))</f>
        <v>0.48958333333333331</v>
      </c>
      <c r="HX38" s="167">
        <f>IF(COUNTIF(Fériés,DATE(YEAR($B$18),MONTH($B$18),HX$1))&gt;0,"",IF(WEEKDAY(DATE(YEAR($B$18),MONTH($B$18),HX$1),2)&gt;5,"",INDEX('Semaine type'!$AF$4:$AY$49,MATCH(Novembre!$B38,'Semaine type'!$A$4:$A$49,0),MATCH(HX$2,'Semaine type'!$AF$2:$AY$2,0))))</f>
        <v>0.52083333333333337</v>
      </c>
      <c r="HY38" s="167">
        <f>IF(COUNTIF(Fériés,DATE(YEAR($B$18),MONTH($B$18),HY$1))&gt;0,"",IF(WEEKDAY(DATE(YEAR($B$18),MONTH($B$18),HY$1),2)&gt;5,"",INDEX('Semaine type'!$AF$4:$AY$49,MATCH(Novembre!$B38,'Semaine type'!$A$4:$A$49,0),MATCH(HY$2,'Semaine type'!$AF$2:$AY$2,0))))</f>
        <v>0.64583333333333337</v>
      </c>
      <c r="HZ38" s="167" t="str">
        <f>IF(COUNTIF(Fériés,DATE(YEAR($B$18),MONTH($B$18),HZ$1))&gt;0,"",IF(WEEKDAY(DATE(YEAR($B$18),MONTH($B$18),HZ$1),2)&gt;5,"",INDEX('Semaine type'!$AF$4:$AY$49,MATCH(Novembre!$B38,'Semaine type'!$A$4:$A$49,0),MATCH(HZ$2,'Semaine type'!$AF$2:$AY$2,0))))</f>
        <v/>
      </c>
      <c r="IA38" s="167" t="str">
        <f>IF(COUNTIF(Fériés,DATE(YEAR($B$18),MONTH($B$18),IA$1))&gt;0,"",IF(WEEKDAY(DATE(YEAR($B$18),MONTH($B$18),IA$1),2)&gt;5,"",INDEX('Semaine type'!$AF$4:$AY$49,MATCH(Novembre!$B38,'Semaine type'!$A$4:$A$49,0),MATCH(IA$2,'Semaine type'!$AF$2:$AY$2,0))))</f>
        <v/>
      </c>
      <c r="IB38" s="167">
        <f>IF(COUNTIF(Fériés,DATE(YEAR($B$18),MONTH($B$18),IB$1))&gt;0,"",IF(WEEKDAY(DATE(YEAR($B$18),MONTH($B$18),IB$1),2)&gt;5,"",INDEX('Semaine type'!$AF$4:$AY$49,MATCH(Novembre!$B38,'Semaine type'!$A$4:$A$49,0),MATCH(IB$2,'Semaine type'!$AF$2:$AY$2,0))))</f>
        <v>0</v>
      </c>
      <c r="IC38" s="167">
        <f>IF(COUNTIF(Fériés,DATE(YEAR($B$18),MONTH($B$18),IC$1))&gt;0,"",IF(WEEKDAY(DATE(YEAR($B$18),MONTH($B$18),IC$1),2)&gt;5,"",INDEX('Semaine type'!$AF$4:$AY$49,MATCH(Novembre!$B38,'Semaine type'!$A$4:$A$49,0),MATCH(IC$2,'Semaine type'!$AF$2:$AY$2,0))))</f>
        <v>0</v>
      </c>
      <c r="ID38" s="167" t="str">
        <f>IF(COUNTIF(Fériés,DATE(YEAR($B$18),MONTH($B$18),ID$1))&gt;0,"",IF(WEEKDAY(DATE(YEAR($B$18),MONTH($B$18),ID$1),2)&gt;5,"",INDEX('Semaine type'!$AF$4:$AY$49,MATCH(Novembre!$B38,'Semaine type'!$A$4:$A$49,0),MATCH(ID$2,'Semaine type'!$AF$2:$AY$2,0))))</f>
        <v/>
      </c>
      <c r="IE38" s="167" t="str">
        <f>IF(COUNTIF(Fériés,DATE(YEAR($B$18),MONTH($B$18),IE$1))&gt;0,"",IF(WEEKDAY(DATE(YEAR($B$18),MONTH($B$18),IE$1),2)&gt;5,"",INDEX('Semaine type'!$AF$4:$AY$49,MATCH(Novembre!$B38,'Semaine type'!$A$4:$A$49,0),MATCH(IE$2,'Semaine type'!$AF$2:$AY$2,0))))</f>
        <v/>
      </c>
      <c r="IF38" s="167" t="str">
        <f>IF(COUNTIF(Fériés,DATE(YEAR($B$18),MONTH($B$18),IF$1))&gt;0,"",IF(WEEKDAY(DATE(YEAR($B$18),MONTH($B$18),IF$1),2)&gt;5,"",INDEX('Semaine type'!$AF$4:$AY$49,MATCH(Novembre!$B38,'Semaine type'!$A$4:$A$49,0),MATCH(IF$2,'Semaine type'!$AF$2:$AY$2,0))))</f>
        <v/>
      </c>
      <c r="IG38" s="167" t="str">
        <f>IF(COUNTIF(Fériés,DATE(YEAR($B$18),MONTH($B$18),IG$1))&gt;0,"",IF(WEEKDAY(DATE(YEAR($B$18),MONTH($B$18),IG$1),2)&gt;5,"",INDEX('Semaine type'!$AF$4:$AY$49,MATCH(Novembre!$B38,'Semaine type'!$A$4:$A$49,0),MATCH(IG$2,'Semaine type'!$AF$2:$AY$2,0))))</f>
        <v/>
      </c>
      <c r="IH38" s="167" t="str">
        <f>IF(COUNTIF(Fériés,DATE(YEAR($B$18),MONTH($B$18),IH$1))&gt;0,"",IF(WEEKDAY(DATE(YEAR($B$18),MONTH($B$18),IH$1),2)&gt;5,"",INDEX('Semaine type'!$AF$4:$AY$49,MATCH(Novembre!$B38,'Semaine type'!$A$4:$A$49,0),MATCH(IH$2,'Semaine type'!$AF$2:$AY$2,0))))</f>
        <v/>
      </c>
      <c r="II38" s="167" t="str">
        <f>IF(COUNTIF(Fériés,DATE(YEAR($B$18),MONTH($B$18),II$1))&gt;0,"",IF(WEEKDAY(DATE(YEAR($B$18),MONTH($B$18),II$1),2)&gt;5,"",INDEX('Semaine type'!$AF$4:$AY$49,MATCH(Novembre!$B38,'Semaine type'!$A$4:$A$49,0),MATCH(II$2,'Semaine type'!$AF$2:$AY$2,0))))</f>
        <v/>
      </c>
      <c r="IJ38" s="167" t="str">
        <f>IF(COUNTIF(Fériés,DATE(YEAR($B$18),MONTH($B$18),IJ$1))&gt;0,"",IF(WEEKDAY(DATE(YEAR($B$18),MONTH($B$18),IJ$1),2)&gt;5,"",INDEX('Semaine type'!$AF$4:$AY$49,MATCH(Novembre!$B38,'Semaine type'!$A$4:$A$49,0),MATCH(IJ$2,'Semaine type'!$AF$2:$AY$2,0))))</f>
        <v/>
      </c>
      <c r="IK38" s="167" t="str">
        <f>IF(COUNTIF(Fériés,DATE(YEAR($B$18),MONTH($B$18),IK$1))&gt;0,"",IF(WEEKDAY(DATE(YEAR($B$18),MONTH($B$18),IK$1),2)&gt;5,"",INDEX('Semaine type'!$AF$4:$AY$49,MATCH(Novembre!$B38,'Semaine type'!$A$4:$A$49,0),MATCH(IK$2,'Semaine type'!$AF$2:$AY$2,0))))</f>
        <v/>
      </c>
      <c r="IL38" s="167">
        <f>IF(COUNTIF(Fériés,DATE(YEAR($B$18),MONTH($B$18),IL$1))&gt;0,"",IF(WEEKDAY(DATE(YEAR($B$18),MONTH($B$18),IL$1),2)&gt;5,"",INDEX('Semaine type'!$AF$4:$AY$49,MATCH(Novembre!$B38,'Semaine type'!$A$4:$A$49,0),MATCH(IL$2,'Semaine type'!$AF$2:$AY$2,0))))</f>
        <v>0.41666666666666669</v>
      </c>
      <c r="IM38" s="167">
        <f>IF(COUNTIF(Fériés,DATE(YEAR($B$18),MONTH($B$18),IM$1))&gt;0,"",IF(WEEKDAY(DATE(YEAR($B$18),MONTH($B$18),IM$1),2)&gt;5,"",INDEX('Semaine type'!$AF$4:$AY$49,MATCH(Novembre!$B38,'Semaine type'!$A$4:$A$49,0),MATCH(IM$2,'Semaine type'!$AF$2:$AY$2,0))))</f>
        <v>0.48958333333333331</v>
      </c>
      <c r="IN38" s="167">
        <f>IF(COUNTIF(Fériés,DATE(YEAR($B$18),MONTH($B$18),IN$1))&gt;0,"",IF(WEEKDAY(DATE(YEAR($B$18),MONTH($B$18),IN$1),2)&gt;5,"",INDEX('Semaine type'!$AF$4:$AY$49,MATCH(Novembre!$B38,'Semaine type'!$A$4:$A$49,0),MATCH(IN$2,'Semaine type'!$AF$2:$AY$2,0))))</f>
        <v>0.52083333333333337</v>
      </c>
      <c r="IO38" s="167">
        <f>IF(COUNTIF(Fériés,DATE(YEAR($B$18),MONTH($B$18),IO$1))&gt;0,"",IF(WEEKDAY(DATE(YEAR($B$18),MONTH($B$18),IO$1),2)&gt;5,"",INDEX('Semaine type'!$AF$4:$AY$49,MATCH(Novembre!$B38,'Semaine type'!$A$4:$A$49,0),MATCH(IO$2,'Semaine type'!$AF$2:$AY$2,0))))</f>
        <v>0.64583333333333337</v>
      </c>
      <c r="IP38" s="167">
        <f>IF(COUNTIF(Fériés,DATE(YEAR($B$18),MONTH($B$18),IP$1))&gt;0,"",IF(WEEKDAY(DATE(YEAR($B$18),MONTH($B$18),IP$1),2)&gt;5,"",INDEX('Semaine type'!$AF$4:$AY$49,MATCH(Novembre!$B38,'Semaine type'!$A$4:$A$49,0),MATCH(IP$2,'Semaine type'!$AF$2:$AY$2,0))))</f>
        <v>0.41666666666666669</v>
      </c>
      <c r="IQ38" s="167">
        <f>IF(COUNTIF(Fériés,DATE(YEAR($B$18),MONTH($B$18),IQ$1))&gt;0,"",IF(WEEKDAY(DATE(YEAR($B$18),MONTH($B$18),IQ$1),2)&gt;5,"",INDEX('Semaine type'!$AF$4:$AY$49,MATCH(Novembre!$B38,'Semaine type'!$A$4:$A$49,0),MATCH(IQ$2,'Semaine type'!$AF$2:$AY$2,0))))</f>
        <v>0.48958333333333331</v>
      </c>
      <c r="IR38" s="167">
        <f>IF(COUNTIF(Fériés,DATE(YEAR($B$18),MONTH($B$18),IR$1))&gt;0,"",IF(WEEKDAY(DATE(YEAR($B$18),MONTH($B$18),IR$1),2)&gt;5,"",INDEX('Semaine type'!$AF$4:$AY$49,MATCH(Novembre!$B38,'Semaine type'!$A$4:$A$49,0),MATCH(IR$2,'Semaine type'!$AF$2:$AY$2,0))))</f>
        <v>0.52083333333333337</v>
      </c>
      <c r="IS38" s="167">
        <f>IF(COUNTIF(Fériés,DATE(YEAR($B$18),MONTH($B$18),IS$1))&gt;0,"",IF(WEEKDAY(DATE(YEAR($B$18),MONTH($B$18),IS$1),2)&gt;5,"",INDEX('Semaine type'!$AF$4:$AY$49,MATCH(Novembre!$B38,'Semaine type'!$A$4:$A$49,0),MATCH(IS$2,'Semaine type'!$AF$2:$AY$2,0))))</f>
        <v>0.64583333333333337</v>
      </c>
      <c r="IT38" s="167">
        <f>IF(COUNTIF(Fériés,DATE(YEAR($B$18),MONTH($B$18),IT$1))&gt;0,"",IF(WEEKDAY(DATE(YEAR($B$18),MONTH($B$18),IT$1),2)&gt;5,"",INDEX('Semaine type'!$AF$4:$AY$49,MATCH(Novembre!$B38,'Semaine type'!$A$4:$A$49,0),MATCH(IT$2,'Semaine type'!$AF$2:$AY$2,0))))</f>
        <v>0.41666666666666669</v>
      </c>
      <c r="IU38" s="167">
        <f>IF(COUNTIF(Fériés,DATE(YEAR($B$18),MONTH($B$18),IU$1))&gt;0,"",IF(WEEKDAY(DATE(YEAR($B$18),MONTH($B$18),IU$1),2)&gt;5,"",INDEX('Semaine type'!$AF$4:$AY$49,MATCH(Novembre!$B38,'Semaine type'!$A$4:$A$49,0),MATCH(IU$2,'Semaine type'!$AF$2:$AY$2,0))))</f>
        <v>0.48958333333333331</v>
      </c>
      <c r="IV38" s="167">
        <f>IF(COUNTIF(Fériés,DATE(YEAR($B$18),MONTH($B$18),IV$1))&gt;0,"",IF(WEEKDAY(DATE(YEAR($B$18),MONTH($B$18),IV$1),2)&gt;5,"",INDEX('Semaine type'!$AF$4:$AY$49,MATCH(Novembre!$B38,'Semaine type'!$A$4:$A$49,0),MATCH(IV$2,'Semaine type'!$AF$2:$AY$2,0))))</f>
        <v>0.52083333333333337</v>
      </c>
      <c r="IW38" s="167">
        <f>IF(COUNTIF(Fériés,DATE(YEAR($B$18),MONTH($B$18),IW$1))&gt;0,"",IF(WEEKDAY(DATE(YEAR($B$18),MONTH($B$18),IW$1),2)&gt;5,"",INDEX('Semaine type'!$AF$4:$AY$49,MATCH(Novembre!$B38,'Semaine type'!$A$4:$A$49,0),MATCH(IW$2,'Semaine type'!$AF$2:$AY$2,0))))</f>
        <v>0.64583333333333337</v>
      </c>
      <c r="IX38" s="167">
        <f>IF(COUNTIF(Fériés,DATE(YEAR($B$18),MONTH($B$18),IX$1))&gt;0,"",IF(WEEKDAY(DATE(YEAR($B$18),MONTH($B$18),IX$1),2)&gt;5,"",INDEX('Semaine type'!$AF$4:$AY$49,MATCH(Novembre!$B38,'Semaine type'!$A$4:$A$49,0),MATCH(IX$2,'Semaine type'!$AF$2:$AY$2,0))))</f>
        <v>0.41666666666666669</v>
      </c>
      <c r="IY38" s="167">
        <f>IF(COUNTIF(Fériés,DATE(YEAR($B$18),MONTH($B$18),IY$1))&gt;0,"",IF(WEEKDAY(DATE(YEAR($B$18),MONTH($B$18),IY$1),2)&gt;5,"",INDEX('Semaine type'!$AF$4:$AY$49,MATCH(Novembre!$B38,'Semaine type'!$A$4:$A$49,0),MATCH(IY$2,'Semaine type'!$AF$2:$AY$2,0))))</f>
        <v>0.48958333333333331</v>
      </c>
      <c r="IZ38" s="167">
        <f>IF(COUNTIF(Fériés,DATE(YEAR($B$18),MONTH($B$18),IZ$1))&gt;0,"",IF(WEEKDAY(DATE(YEAR($B$18),MONTH($B$18),IZ$1),2)&gt;5,"",INDEX('Semaine type'!$AF$4:$AY$49,MATCH(Novembre!$B38,'Semaine type'!$A$4:$A$49,0),MATCH(IZ$2,'Semaine type'!$AF$2:$AY$2,0))))</f>
        <v>0.52083333333333337</v>
      </c>
      <c r="JA38" s="167">
        <f>IF(COUNTIF(Fériés,DATE(YEAR($B$18),MONTH($B$18),JA$1))&gt;0,"",IF(WEEKDAY(DATE(YEAR($B$18),MONTH($B$18),JA$1),2)&gt;5,"",INDEX('Semaine type'!$AF$4:$AY$49,MATCH(Novembre!$B38,'Semaine type'!$A$4:$A$49,0),MATCH(JA$2,'Semaine type'!$AF$2:$AY$2,0))))</f>
        <v>0.64583333333333337</v>
      </c>
      <c r="JB38" s="167" t="str">
        <f>IF(COUNTIF(Fériés,DATE(YEAR($B$18),MONTH($B$18),JB$1))&gt;0,"",IF(WEEKDAY(DATE(YEAR($B$18),MONTH($B$18),JB$1),2)&gt;5,"",INDEX('Semaine type'!$AF$4:$AY$49,MATCH(Novembre!$B38,'Semaine type'!$A$4:$A$49,0),MATCH(JB$2,'Semaine type'!$AF$2:$AY$2,0))))</f>
        <v/>
      </c>
      <c r="JC38" s="167" t="str">
        <f>IF(COUNTIF(Fériés,DATE(YEAR($B$18),MONTH($B$18),JC$1))&gt;0,"",IF(WEEKDAY(DATE(YEAR($B$18),MONTH($B$18),JC$1),2)&gt;5,"",INDEX('Semaine type'!$AF$4:$AY$49,MATCH(Novembre!$B38,'Semaine type'!$A$4:$A$49,0),MATCH(JC$2,'Semaine type'!$AF$2:$AY$2,0))))</f>
        <v/>
      </c>
      <c r="JD38" s="167">
        <f>IF(COUNTIF(Fériés,DATE(YEAR($B$18),MONTH($B$18),JD$1))&gt;0,"",IF(WEEKDAY(DATE(YEAR($B$18),MONTH($B$18),JD$1),2)&gt;5,"",INDEX('Semaine type'!$AF$4:$AY$49,MATCH(Novembre!$B38,'Semaine type'!$A$4:$A$49,0),MATCH(JD$2,'Semaine type'!$AF$2:$AY$2,0))))</f>
        <v>0</v>
      </c>
      <c r="JE38" s="167">
        <f>IF(COUNTIF(Fériés,DATE(YEAR($B$18),MONTH($B$18),JE$1))&gt;0,"",IF(WEEKDAY(DATE(YEAR($B$18),MONTH($B$18),JE$1),2)&gt;5,"",INDEX('Semaine type'!$AF$4:$AY$49,MATCH(Novembre!$B38,'Semaine type'!$A$4:$A$49,0),MATCH(JE$2,'Semaine type'!$AF$2:$AY$2,0))))</f>
        <v>0</v>
      </c>
      <c r="JF38" s="167" t="str">
        <f>IF(COUNTIF(Fériés,DATE(YEAR($B$18),MONTH($B$18),JF$1))&gt;0,"",IF(WEEKDAY(DATE(YEAR($B$18),MONTH($B$18),JF$1),2)&gt;5,"",INDEX('Semaine type'!$AF$4:$AY$49,MATCH(Novembre!$B38,'Semaine type'!$A$4:$A$49,0),MATCH(JF$2,'Semaine type'!$AF$2:$AY$2,0))))</f>
        <v/>
      </c>
      <c r="JG38" s="167" t="str">
        <f>IF(COUNTIF(Fériés,DATE(YEAR($B$18),MONTH($B$18),JG$1))&gt;0,"",IF(WEEKDAY(DATE(YEAR($B$18),MONTH($B$18),JG$1),2)&gt;5,"",INDEX('Semaine type'!$AF$4:$AY$49,MATCH(Novembre!$B38,'Semaine type'!$A$4:$A$49,0),MATCH(JG$2,'Semaine type'!$AF$2:$AY$2,0))))</f>
        <v/>
      </c>
      <c r="JH38" s="167" t="str">
        <f>IF(COUNTIF(Fériés,DATE(YEAR($B$18),MONTH($B$18),JH$1))&gt;0,"",IF(WEEKDAY(DATE(YEAR($B$18),MONTH($B$18),JH$1),2)&gt;5,"",INDEX('Semaine type'!$AF$4:$AY$49,MATCH(Novembre!$B38,'Semaine type'!$A$4:$A$49,0),MATCH(JH$2,'Semaine type'!$AF$2:$AY$2,0))))</f>
        <v/>
      </c>
      <c r="JI38" s="167" t="str">
        <f>IF(COUNTIF(Fériés,DATE(YEAR($B$18),MONTH($B$18),JI$1))&gt;0,"",IF(WEEKDAY(DATE(YEAR($B$18),MONTH($B$18),JI$1),2)&gt;5,"",INDEX('Semaine type'!$AF$4:$AY$49,MATCH(Novembre!$B38,'Semaine type'!$A$4:$A$49,0),MATCH(JI$2,'Semaine type'!$AF$2:$AY$2,0))))</f>
        <v/>
      </c>
      <c r="JJ38" s="167" t="str">
        <f>IF(COUNTIF(Fériés,DATE(YEAR($B$18),MONTH($B$18),JJ$1))&gt;0,"",IF(WEEKDAY(DATE(YEAR($B$18),MONTH($B$18),JJ$1),2)&gt;5,"",INDEX('Semaine type'!$AF$4:$AY$49,MATCH(Novembre!$B38,'Semaine type'!$A$4:$A$49,0),MATCH(JJ$2,'Semaine type'!$AF$2:$AY$2,0))))</f>
        <v/>
      </c>
      <c r="JK38" s="167" t="str">
        <f>IF(COUNTIF(Fériés,DATE(YEAR($B$18),MONTH($B$18),JK$1))&gt;0,"",IF(WEEKDAY(DATE(YEAR($B$18),MONTH($B$18),JK$1),2)&gt;5,"",INDEX('Semaine type'!$AF$4:$AY$49,MATCH(Novembre!$B38,'Semaine type'!$A$4:$A$49,0),MATCH(JK$2,'Semaine type'!$AF$2:$AY$2,0))))</f>
        <v/>
      </c>
      <c r="JL38" s="167" t="str">
        <f>IF(COUNTIF(Fériés,DATE(YEAR($B$18),MONTH($B$18),JL$1))&gt;0,"",IF(WEEKDAY(DATE(YEAR($B$18),MONTH($B$18),JL$1),2)&gt;5,"",INDEX('Semaine type'!$AF$4:$AY$49,MATCH(Novembre!$B38,'Semaine type'!$A$4:$A$49,0),MATCH(JL$2,'Semaine type'!$AF$2:$AY$2,0))))</f>
        <v/>
      </c>
      <c r="JM38" s="167" t="str">
        <f>IF(COUNTIF(Fériés,DATE(YEAR($B$18),MONTH($B$18),JM$1))&gt;0,"",IF(WEEKDAY(DATE(YEAR($B$18),MONTH($B$18),JM$1),2)&gt;5,"",INDEX('Semaine type'!$AF$4:$AY$49,MATCH(Novembre!$B38,'Semaine type'!$A$4:$A$49,0),MATCH(JM$2,'Semaine type'!$AF$2:$AY$2,0))))</f>
        <v/>
      </c>
      <c r="JN38" s="167">
        <f>IF(COUNTIF(Fériés,DATE(YEAR($B$18),MONTH($B$18),JN$1))&gt;0,"",IF(WEEKDAY(DATE(YEAR($B$18),MONTH($B$18),JN$1),2)&gt;5,"",INDEX('Semaine type'!$AF$4:$AY$49,MATCH(Novembre!$B38,'Semaine type'!$A$4:$A$49,0),MATCH(JN$2,'Semaine type'!$AF$2:$AY$2,0))))</f>
        <v>0.41666666666666669</v>
      </c>
      <c r="JO38" s="167">
        <f>IF(COUNTIF(Fériés,DATE(YEAR($B$18),MONTH($B$18),JO$1))&gt;0,"",IF(WEEKDAY(DATE(YEAR($B$18),MONTH($B$18),JO$1),2)&gt;5,"",INDEX('Semaine type'!$AF$4:$AY$49,MATCH(Novembre!$B38,'Semaine type'!$A$4:$A$49,0),MATCH(JO$2,'Semaine type'!$AF$2:$AY$2,0))))</f>
        <v>0.48958333333333331</v>
      </c>
      <c r="JP38" s="167">
        <f>IF(COUNTIF(Fériés,DATE(YEAR($B$18),MONTH($B$18),JP$1))&gt;0,"",IF(WEEKDAY(DATE(YEAR($B$18),MONTH($B$18),JP$1),2)&gt;5,"",INDEX('Semaine type'!$AF$4:$AY$49,MATCH(Novembre!$B38,'Semaine type'!$A$4:$A$49,0),MATCH(JP$2,'Semaine type'!$AF$2:$AY$2,0))))</f>
        <v>0.52083333333333337</v>
      </c>
      <c r="JQ38" s="167">
        <f>IF(COUNTIF(Fériés,DATE(YEAR($B$18),MONTH($B$18),JQ$1))&gt;0,"",IF(WEEKDAY(DATE(YEAR($B$18),MONTH($B$18),JQ$1),2)&gt;5,"",INDEX('Semaine type'!$AF$4:$AY$49,MATCH(Novembre!$B38,'Semaine type'!$A$4:$A$49,0),MATCH(JQ$2,'Semaine type'!$AF$2:$AY$2,0))))</f>
        <v>0.64583333333333337</v>
      </c>
      <c r="JR38" s="167">
        <f>IF(COUNTIF(Fériés,DATE(YEAR($B$18),MONTH($B$18),JR$1))&gt;0,"",IF(WEEKDAY(DATE(YEAR($B$18),MONTH($B$18),JR$1),2)&gt;5,"",INDEX('Semaine type'!$AF$4:$AY$49,MATCH(Novembre!$B38,'Semaine type'!$A$4:$A$49,0),MATCH(JR$2,'Semaine type'!$AF$2:$AY$2,0))))</f>
        <v>0.41666666666666669</v>
      </c>
      <c r="JS38" s="167">
        <f>IF(COUNTIF(Fériés,DATE(YEAR($B$18),MONTH($B$18),JS$1))&gt;0,"",IF(WEEKDAY(DATE(YEAR($B$18),MONTH($B$18),JS$1),2)&gt;5,"",INDEX('Semaine type'!$AF$4:$AY$49,MATCH(Novembre!$B38,'Semaine type'!$A$4:$A$49,0),MATCH(JS$2,'Semaine type'!$AF$2:$AY$2,0))))</f>
        <v>0.48958333333333331</v>
      </c>
      <c r="JT38" s="167">
        <f>IF(COUNTIF(Fériés,DATE(YEAR($B$18),MONTH($B$18),JT$1))&gt;0,"",IF(WEEKDAY(DATE(YEAR($B$18),MONTH($B$18),JT$1),2)&gt;5,"",INDEX('Semaine type'!$AF$4:$AY$49,MATCH(Novembre!$B38,'Semaine type'!$A$4:$A$49,0),MATCH(JT$2,'Semaine type'!$AF$2:$AY$2,0))))</f>
        <v>0.52083333333333337</v>
      </c>
      <c r="JU38" s="167">
        <f>IF(COUNTIF(Fériés,DATE(YEAR($B$18),MONTH($B$18),JU$1))&gt;0,"",IF(WEEKDAY(DATE(YEAR($B$18),MONTH($B$18),JU$1),2)&gt;5,"",INDEX('Semaine type'!$AF$4:$AY$49,MATCH(Novembre!$B38,'Semaine type'!$A$4:$A$49,0),MATCH(JU$2,'Semaine type'!$AF$2:$AY$2,0))))</f>
        <v>0.64583333333333337</v>
      </c>
      <c r="JV38" s="167">
        <f>IF(COUNTIF(Fériés,DATE(YEAR($B$18),MONTH($B$18),JV$1))&gt;0,"",IF(WEEKDAY(DATE(YEAR($B$18),MONTH($B$18),JV$1),2)&gt;5,"",INDEX('Semaine type'!$AF$4:$AY$49,MATCH(Novembre!$B38,'Semaine type'!$A$4:$A$49,0),MATCH(JV$2,'Semaine type'!$AF$2:$AY$2,0))))</f>
        <v>0.41666666666666669</v>
      </c>
      <c r="JW38" s="167">
        <f>IF(COUNTIF(Fériés,DATE(YEAR($B$18),MONTH($B$18),JW$1))&gt;0,"",IF(WEEKDAY(DATE(YEAR($B$18),MONTH($B$18),JW$1),2)&gt;5,"",INDEX('Semaine type'!$AF$4:$AY$49,MATCH(Novembre!$B38,'Semaine type'!$A$4:$A$49,0),MATCH(JW$2,'Semaine type'!$AF$2:$AY$2,0))))</f>
        <v>0.48958333333333331</v>
      </c>
      <c r="JX38" s="167">
        <f>IF(COUNTIF(Fériés,DATE(YEAR($B$18),MONTH($B$18),JX$1))&gt;0,"",IF(WEEKDAY(DATE(YEAR($B$18),MONTH($B$18),JX$1),2)&gt;5,"",INDEX('Semaine type'!$AF$4:$AY$49,MATCH(Novembre!$B38,'Semaine type'!$A$4:$A$49,0),MATCH(JX$2,'Semaine type'!$AF$2:$AY$2,0))))</f>
        <v>0.52083333333333337</v>
      </c>
      <c r="JY38" s="167">
        <f>IF(COUNTIF(Fériés,DATE(YEAR($B$18),MONTH($B$18),JY$1))&gt;0,"",IF(WEEKDAY(DATE(YEAR($B$18),MONTH($B$18),JY$1),2)&gt;5,"",INDEX('Semaine type'!$AF$4:$AY$49,MATCH(Novembre!$B38,'Semaine type'!$A$4:$A$49,0),MATCH(JY$2,'Semaine type'!$AF$2:$AY$2,0))))</f>
        <v>0.64583333333333337</v>
      </c>
      <c r="JZ38" s="167">
        <f>IF(COUNTIF(Fériés,DATE(YEAR($B$18),MONTH($B$18),JZ$1))&gt;0,"",IF(WEEKDAY(DATE(YEAR($B$18),MONTH($B$18),JZ$1),2)&gt;5,"",INDEX('Semaine type'!$AF$4:$AY$49,MATCH(Novembre!$B38,'Semaine type'!$A$4:$A$49,0),MATCH(JZ$2,'Semaine type'!$AF$2:$AY$2,0))))</f>
        <v>0.41666666666666669</v>
      </c>
      <c r="KA38" s="167">
        <f>IF(COUNTIF(Fériés,DATE(YEAR($B$18),MONTH($B$18),KA$1))&gt;0,"",IF(WEEKDAY(DATE(YEAR($B$18),MONTH($B$18),KA$1),2)&gt;5,"",INDEX('Semaine type'!$AF$4:$AY$49,MATCH(Novembre!$B38,'Semaine type'!$A$4:$A$49,0),MATCH(KA$2,'Semaine type'!$AF$2:$AY$2,0))))</f>
        <v>0.48958333333333331</v>
      </c>
      <c r="KB38" s="167">
        <f>IF(COUNTIF(Fériés,DATE(YEAR($B$18),MONTH($B$18),KB$1))&gt;0,"",IF(WEEKDAY(DATE(YEAR($B$18),MONTH($B$18),KB$1),2)&gt;5,"",INDEX('Semaine type'!$AF$4:$AY$49,MATCH(Novembre!$B38,'Semaine type'!$A$4:$A$49,0),MATCH(KB$2,'Semaine type'!$AF$2:$AY$2,0))))</f>
        <v>0.52083333333333337</v>
      </c>
      <c r="KC38" s="167">
        <f>IF(COUNTIF(Fériés,DATE(YEAR($B$18),MONTH($B$18),KC$1))&gt;0,"",IF(WEEKDAY(DATE(YEAR($B$18),MONTH($B$18),KC$1),2)&gt;5,"",INDEX('Semaine type'!$AF$4:$AY$49,MATCH(Novembre!$B38,'Semaine type'!$A$4:$A$49,0),MATCH(KC$2,'Semaine type'!$AF$2:$AY$2,0))))</f>
        <v>0.64583333333333337</v>
      </c>
      <c r="KD38" s="167" t="str">
        <f>IF(COUNTIF(Fériés,DATE(YEAR($B$18),MONTH($B$18),KD$1))&gt;0,"",IF(WEEKDAY(DATE(YEAR($B$18),MONTH($B$18),KD$1),2)&gt;5,"",INDEX('Semaine type'!$AF$4:$AY$49,MATCH(Novembre!$B38,'Semaine type'!$A$4:$A$49,0),MATCH(KD$2,'Semaine type'!$AF$2:$AY$2,0))))</f>
        <v/>
      </c>
      <c r="KE38" s="167" t="str">
        <f>IF(COUNTIF(Fériés,DATE(YEAR($B$18),MONTH($B$18),KE$1))&gt;0,"",IF(WEEKDAY(DATE(YEAR($B$18),MONTH($B$18),KE$1),2)&gt;5,"",INDEX('Semaine type'!$AF$4:$AY$49,MATCH(Novembre!$B38,'Semaine type'!$A$4:$A$49,0),MATCH(KE$2,'Semaine type'!$AF$2:$AY$2,0))))</f>
        <v/>
      </c>
      <c r="KF38" s="167">
        <f>IF(COUNTIF(Fériés,DATE(YEAR($B$18),MONTH($B$18),KF$1))&gt;0,"",IF(WEEKDAY(DATE(YEAR($B$18),MONTH($B$18),KF$1),2)&gt;5,"",INDEX('Semaine type'!$AF$4:$AY$49,MATCH(Novembre!$B38,'Semaine type'!$A$4:$A$49,0),MATCH(KF$2,'Semaine type'!$AF$2:$AY$2,0))))</f>
        <v>0</v>
      </c>
      <c r="KG38" s="167">
        <f>IF(COUNTIF(Fériés,DATE(YEAR($B$18),MONTH($B$18),KG$1))&gt;0,"",IF(WEEKDAY(DATE(YEAR($B$18),MONTH($B$18),KG$1),2)&gt;5,"",INDEX('Semaine type'!$AF$4:$AY$49,MATCH(Novembre!$B38,'Semaine type'!$A$4:$A$49,0),MATCH(KG$2,'Semaine type'!$AF$2:$AY$2,0))))</f>
        <v>0</v>
      </c>
      <c r="KH38" s="167" t="str">
        <f>IF(COUNTIF(Fériés,DATE(YEAR($B$18),MONTH($B$18),KH$1))&gt;0,"",IF(WEEKDAY(DATE(YEAR($B$18),MONTH($B$18),KH$1),2)&gt;5,"",INDEX('Semaine type'!$AF$4:$AY$49,MATCH(Novembre!$B38,'Semaine type'!$A$4:$A$49,0),MATCH(KH$2,'Semaine type'!$AF$2:$AY$2,0))))</f>
        <v/>
      </c>
      <c r="KI38" s="167" t="str">
        <f>IF(COUNTIF(Fériés,DATE(YEAR($B$18),MONTH($B$18),KI$1))&gt;0,"",IF(WEEKDAY(DATE(YEAR($B$18),MONTH($B$18),KI$1),2)&gt;5,"",INDEX('Semaine type'!$AF$4:$AY$49,MATCH(Novembre!$B38,'Semaine type'!$A$4:$A$49,0),MATCH(KI$2,'Semaine type'!$AF$2:$AY$2,0))))</f>
        <v/>
      </c>
      <c r="KJ38" s="167" t="str">
        <f>IF(COUNTIF(Fériés,DATE(YEAR($B$18),MONTH($B$18),KJ$1))&gt;0,"",IF(WEEKDAY(DATE(YEAR($B$18),MONTH($B$18),KJ$1),2)&gt;5,"",INDEX('Semaine type'!$AF$4:$AY$49,MATCH(Novembre!$B38,'Semaine type'!$A$4:$A$49,0),MATCH(KJ$2,'Semaine type'!$AF$2:$AY$2,0))))</f>
        <v/>
      </c>
      <c r="KK38" s="167" t="str">
        <f>IF(COUNTIF(Fériés,DATE(YEAR($B$18),MONTH($B$18),KK$1))&gt;0,"",IF(WEEKDAY(DATE(YEAR($B$18),MONTH($B$18),KK$1),2)&gt;5,"",INDEX('Semaine type'!$AF$4:$AY$49,MATCH(Novembre!$B38,'Semaine type'!$A$4:$A$49,0),MATCH(KK$2,'Semaine type'!$AF$2:$AY$2,0))))</f>
        <v/>
      </c>
      <c r="KL38" s="167" t="str">
        <f>IF(COUNTIF(Fériés,DATE(YEAR($B$18),MONTH($B$18),KL$1))&gt;0,"",IF(WEEKDAY(DATE(YEAR($B$18),MONTH($B$18),KL$1),2)&gt;5,"",INDEX('Semaine type'!$AF$4:$AY$49,MATCH(Novembre!$B38,'Semaine type'!$A$4:$A$49,0),MATCH(KL$2,'Semaine type'!$AF$2:$AY$2,0))))</f>
        <v/>
      </c>
      <c r="KM38" s="167" t="str">
        <f>IF(COUNTIF(Fériés,DATE(YEAR($B$18),MONTH($B$18),KM$1))&gt;0,"",IF(WEEKDAY(DATE(YEAR($B$18),MONTH($B$18),KM$1),2)&gt;5,"",INDEX('Semaine type'!$AF$4:$AY$49,MATCH(Novembre!$B38,'Semaine type'!$A$4:$A$49,0),MATCH(KM$2,'Semaine type'!$AF$2:$AY$2,0))))</f>
        <v/>
      </c>
      <c r="KN38" s="167" t="str">
        <f>IF(COUNTIF(Fériés,DATE(YEAR($B$18),MONTH($B$18),KN$1))&gt;0,"",IF(WEEKDAY(DATE(YEAR($B$18),MONTH($B$18),KN$1),2)&gt;5,"",INDEX('Semaine type'!$AF$4:$AY$49,MATCH(Novembre!$B38,'Semaine type'!$A$4:$A$49,0),MATCH(KN$2,'Semaine type'!$AF$2:$AY$2,0))))</f>
        <v/>
      </c>
      <c r="KO38" s="167" t="str">
        <f>IF(COUNTIF(Fériés,DATE(YEAR($B$18),MONTH($B$18),KO$1))&gt;0,"",IF(WEEKDAY(DATE(YEAR($B$18),MONTH($B$18),KO$1),2)&gt;5,"",INDEX('Semaine type'!$AF$4:$AY$49,MATCH(Novembre!$B38,'Semaine type'!$A$4:$A$49,0),MATCH(KO$2,'Semaine type'!$AF$2:$AY$2,0))))</f>
        <v/>
      </c>
      <c r="KP38" s="167">
        <f>IF(COUNTIF(Fériés,DATE(YEAR($B$18),MONTH($B$18),KP$1))&gt;0,"",IF(WEEKDAY(DATE(YEAR($B$18),MONTH($B$18),KP$1),2)&gt;5,"",INDEX('Semaine type'!$AF$4:$AY$49,MATCH(Novembre!$B38,'Semaine type'!$A$4:$A$49,0),MATCH(KP$2,'Semaine type'!$AF$2:$AY$2,0))))</f>
        <v>0.41666666666666669</v>
      </c>
      <c r="KQ38" s="167">
        <f>IF(COUNTIF(Fériés,DATE(YEAR($B$18),MONTH($B$18),KQ$1))&gt;0,"",IF(WEEKDAY(DATE(YEAR($B$18),MONTH($B$18),KQ$1),2)&gt;5,"",INDEX('Semaine type'!$AF$4:$AY$49,MATCH(Novembre!$B38,'Semaine type'!$A$4:$A$49,0),MATCH(KQ$2,'Semaine type'!$AF$2:$AY$2,0))))</f>
        <v>0.48958333333333331</v>
      </c>
      <c r="KR38" s="167">
        <f>IF(COUNTIF(Fériés,DATE(YEAR($B$18),MONTH($B$18),KR$1))&gt;0,"",IF(WEEKDAY(DATE(YEAR($B$18),MONTH($B$18),KR$1),2)&gt;5,"",INDEX('Semaine type'!$AF$4:$AY$49,MATCH(Novembre!$B38,'Semaine type'!$A$4:$A$49,0),MATCH(KR$2,'Semaine type'!$AF$2:$AY$2,0))))</f>
        <v>0.52083333333333337</v>
      </c>
      <c r="KS38" s="167">
        <f>IF(COUNTIF(Fériés,DATE(YEAR($B$18),MONTH($B$18),KS$1))&gt;0,"",IF(WEEKDAY(DATE(YEAR($B$18),MONTH($B$18),KS$1),2)&gt;5,"",INDEX('Semaine type'!$AF$4:$AY$49,MATCH(Novembre!$B38,'Semaine type'!$A$4:$A$49,0),MATCH(KS$2,'Semaine type'!$AF$2:$AY$2,0))))</f>
        <v>0.64583333333333337</v>
      </c>
    </row>
    <row r="39" spans="1:305" ht="12" customHeight="1" x14ac:dyDescent="0.2">
      <c r="A39" s="183"/>
      <c r="B39" s="52" t="s">
        <v>155</v>
      </c>
      <c r="C39" s="53" t="str">
        <f>'Semaine type'!L24</f>
        <v>PA CONS</v>
      </c>
      <c r="D39" s="60"/>
      <c r="E39" s="60"/>
      <c r="F39" s="61"/>
      <c r="G39" s="60"/>
      <c r="H39" s="60" t="s">
        <v>17</v>
      </c>
      <c r="I39" s="60" t="s">
        <v>17</v>
      </c>
      <c r="J39" s="60" t="s">
        <v>18</v>
      </c>
      <c r="K39" s="60" t="s">
        <v>18</v>
      </c>
      <c r="L39" s="61" t="s">
        <v>32</v>
      </c>
      <c r="M39" s="61" t="s">
        <v>33</v>
      </c>
      <c r="N39" s="61" t="s">
        <v>36</v>
      </c>
      <c r="O39" s="61" t="s">
        <v>37</v>
      </c>
      <c r="P39" s="60" t="s">
        <v>33</v>
      </c>
      <c r="Q39" s="60"/>
      <c r="R39" s="60"/>
      <c r="S39" s="60"/>
      <c r="T39" s="60"/>
      <c r="U39" s="60"/>
      <c r="V39" s="60" t="s">
        <v>17</v>
      </c>
      <c r="W39" s="60" t="s">
        <v>17</v>
      </c>
      <c r="X39" s="60"/>
      <c r="Y39" s="60"/>
      <c r="Z39" s="60" t="s">
        <v>32</v>
      </c>
      <c r="AA39" s="60" t="s">
        <v>33</v>
      </c>
      <c r="AB39" s="60" t="s">
        <v>36</v>
      </c>
      <c r="AC39" s="60" t="s">
        <v>15</v>
      </c>
      <c r="AD39" s="60" t="s">
        <v>33</v>
      </c>
      <c r="AE39" s="60"/>
      <c r="AF39" s="61"/>
      <c r="AG39" s="60"/>
      <c r="AH39" s="60"/>
      <c r="AI39" s="60"/>
      <c r="AJ39" s="60" t="s">
        <v>17</v>
      </c>
      <c r="AK39" s="60" t="s">
        <v>17</v>
      </c>
      <c r="AL39" s="60" t="s">
        <v>18</v>
      </c>
      <c r="AM39" s="60" t="s">
        <v>18</v>
      </c>
      <c r="AN39" s="60" t="s">
        <v>32</v>
      </c>
      <c r="AO39" s="60" t="s">
        <v>33</v>
      </c>
      <c r="AP39" s="60" t="s">
        <v>36</v>
      </c>
      <c r="AQ39" s="60" t="s">
        <v>37</v>
      </c>
      <c r="AR39" s="60" t="s">
        <v>33</v>
      </c>
      <c r="AS39" s="60"/>
      <c r="AT39" s="60"/>
      <c r="AU39" s="60"/>
      <c r="AV39" s="60"/>
      <c r="AW39" s="60"/>
      <c r="AX39" s="60" t="s">
        <v>17</v>
      </c>
      <c r="AY39" s="60" t="s">
        <v>17</v>
      </c>
      <c r="AZ39" s="60" t="s">
        <v>18</v>
      </c>
      <c r="BA39" s="60" t="s">
        <v>18</v>
      </c>
      <c r="BB39" s="60" t="s">
        <v>32</v>
      </c>
      <c r="BC39" s="60" t="s">
        <v>33</v>
      </c>
      <c r="BD39" s="60" t="s">
        <v>36</v>
      </c>
      <c r="BE39" s="60" t="s">
        <v>37</v>
      </c>
      <c r="BF39" s="60" t="s">
        <v>33</v>
      </c>
      <c r="BG39" s="60"/>
      <c r="BH39" s="60"/>
      <c r="BI39" s="60"/>
      <c r="BJ39" s="60"/>
      <c r="BK39" s="60"/>
      <c r="BL39" s="56" cm="1">
        <f t="array" ref="BL39">SUMPRODUCT(--(RIGHT(D39:BK39,1)="."))</f>
        <v>8</v>
      </c>
      <c r="BM39" s="57"/>
      <c r="BN39" s="62"/>
      <c r="BO39" s="62"/>
      <c r="BP39" s="62"/>
      <c r="BQ39" s="82">
        <f t="shared" ref="BQ39:CA48" si="131">COUNTIF($D39:$BK39,BQ$18)/2</f>
        <v>0</v>
      </c>
      <c r="BR39" s="82">
        <f t="shared" si="131"/>
        <v>0</v>
      </c>
      <c r="BS39" s="82">
        <f t="shared" si="131"/>
        <v>0</v>
      </c>
      <c r="BT39" s="82">
        <f t="shared" si="131"/>
        <v>0.5</v>
      </c>
      <c r="BU39" s="82">
        <f t="shared" si="131"/>
        <v>0</v>
      </c>
      <c r="BV39" s="82">
        <f t="shared" si="131"/>
        <v>0</v>
      </c>
      <c r="BW39" s="82">
        <f t="shared" si="131"/>
        <v>4</v>
      </c>
      <c r="BX39" s="82">
        <f t="shared" si="131"/>
        <v>3</v>
      </c>
      <c r="BY39" s="82">
        <f t="shared" si="131"/>
        <v>0</v>
      </c>
      <c r="BZ39" s="82">
        <f t="shared" si="131"/>
        <v>0</v>
      </c>
      <c r="CA39" s="82">
        <f t="shared" si="131"/>
        <v>0</v>
      </c>
      <c r="CB39" s="92">
        <f t="shared" si="70"/>
        <v>34</v>
      </c>
      <c r="CC39" s="47">
        <f t="shared" ca="1" si="71"/>
        <v>1</v>
      </c>
      <c r="DA39" s="169">
        <f t="shared" si="72"/>
        <v>3.2430555555555576</v>
      </c>
      <c r="DB39" s="176">
        <f>IFERROR(IF(COUNTIF(absences,D39)&gt;0,"",IF(D39="PERM",Parametres!$N$25,GA39-FZ39)),)</f>
        <v>0</v>
      </c>
      <c r="DC39" s="176" t="str">
        <f t="shared" si="73"/>
        <v/>
      </c>
      <c r="DD39" s="176" t="str">
        <f t="shared" si="74"/>
        <v/>
      </c>
      <c r="DE39" s="176" t="str">
        <f t="shared" si="75"/>
        <v/>
      </c>
      <c r="DF39" s="176">
        <f t="shared" si="76"/>
        <v>0.15972222222222227</v>
      </c>
      <c r="DG39" s="176" t="str">
        <f>IFERROR(IF(COUNTIF(absences,I39)&gt;0,"",IF(COUNTIF($D39:$BK39,"PERM")&gt;0,COUNTIF($D39:$BK39,"PERM")*Parametres!$N$25,GF39-GE39)),)</f>
        <v/>
      </c>
      <c r="DH39" s="176" t="str">
        <f t="shared" si="77"/>
        <v/>
      </c>
      <c r="DI39" s="176" t="str">
        <f t="shared" si="78"/>
        <v/>
      </c>
      <c r="DJ39" s="176">
        <f t="shared" si="79"/>
        <v>0.15972222222222227</v>
      </c>
      <c r="DK39" s="176">
        <f t="shared" si="80"/>
        <v>0.14583333333333337</v>
      </c>
      <c r="DL39" s="176" t="str">
        <f t="shared" si="81"/>
        <v/>
      </c>
      <c r="DM39" s="176" t="str">
        <f t="shared" si="82"/>
        <v/>
      </c>
      <c r="DN39" s="176">
        <f t="shared" si="83"/>
        <v>0.15972222222222227</v>
      </c>
      <c r="DO39" s="176">
        <f t="shared" si="84"/>
        <v>0</v>
      </c>
      <c r="DP39" s="176" t="str">
        <f t="shared" si="85"/>
        <v/>
      </c>
      <c r="DQ39" s="176" t="str">
        <f t="shared" si="86"/>
        <v/>
      </c>
      <c r="DR39" s="176" t="str">
        <f t="shared" si="87"/>
        <v/>
      </c>
      <c r="DS39" s="176" t="str">
        <f t="shared" si="88"/>
        <v/>
      </c>
      <c r="DT39" s="176">
        <f t="shared" si="89"/>
        <v>0.15972222222222227</v>
      </c>
      <c r="DU39" s="176">
        <f t="shared" si="90"/>
        <v>0.14583333333333337</v>
      </c>
      <c r="DV39" s="176" t="str">
        <f t="shared" si="91"/>
        <v/>
      </c>
      <c r="DW39" s="176" t="str">
        <f t="shared" si="92"/>
        <v/>
      </c>
      <c r="DX39" s="176">
        <f t="shared" si="93"/>
        <v>0.15972222222222227</v>
      </c>
      <c r="DY39" s="176">
        <f t="shared" si="94"/>
        <v>0.14583333333333337</v>
      </c>
      <c r="DZ39" s="176" t="str">
        <f t="shared" si="95"/>
        <v/>
      </c>
      <c r="EA39" s="176" t="str">
        <f t="shared" si="96"/>
        <v/>
      </c>
      <c r="EB39" s="176">
        <f t="shared" si="97"/>
        <v>0.15972222222222227</v>
      </c>
      <c r="EC39" s="176">
        <f t="shared" si="98"/>
        <v>0</v>
      </c>
      <c r="ED39" s="176" t="str">
        <f t="shared" si="99"/>
        <v/>
      </c>
      <c r="EE39" s="176" t="str">
        <f t="shared" si="100"/>
        <v/>
      </c>
      <c r="EF39" s="176" t="str">
        <f t="shared" si="101"/>
        <v/>
      </c>
      <c r="EG39" s="176" t="str">
        <f t="shared" si="102"/>
        <v/>
      </c>
      <c r="EH39" s="176">
        <f t="shared" si="103"/>
        <v>0.15972222222222227</v>
      </c>
      <c r="EI39" s="176">
        <f t="shared" si="104"/>
        <v>0.14583333333333337</v>
      </c>
      <c r="EJ39" s="176" t="str">
        <f t="shared" si="105"/>
        <v/>
      </c>
      <c r="EK39" s="176" t="str">
        <f t="shared" si="106"/>
        <v/>
      </c>
      <c r="EL39" s="176">
        <f t="shared" si="107"/>
        <v>0.15972222222222227</v>
      </c>
      <c r="EM39" s="176">
        <f t="shared" si="108"/>
        <v>0.14583333333333337</v>
      </c>
      <c r="EN39" s="176" t="str">
        <f t="shared" si="109"/>
        <v/>
      </c>
      <c r="EO39" s="176" t="str">
        <f t="shared" si="110"/>
        <v/>
      </c>
      <c r="EP39" s="176">
        <f t="shared" si="111"/>
        <v>0.15972222222222227</v>
      </c>
      <c r="EQ39" s="176">
        <f t="shared" si="112"/>
        <v>0</v>
      </c>
      <c r="ER39" s="176" t="str">
        <f t="shared" si="113"/>
        <v/>
      </c>
      <c r="ES39" s="176" t="str">
        <f t="shared" si="114"/>
        <v/>
      </c>
      <c r="ET39" s="176" t="str">
        <f t="shared" si="115"/>
        <v/>
      </c>
      <c r="EU39" s="176">
        <f>IFERROR(IF(COUNTIF(absences,AW39)&gt;0,"",IF(COUNTIF($D39:$BK39,"PERM")&gt;0,COUNTIF($D39:$BK39,"PERM")*Parametres!$N$25,IW39-IV39)),)</f>
        <v>0.14583333333333337</v>
      </c>
      <c r="EV39" s="176">
        <f t="shared" si="116"/>
        <v>0.15972222222222227</v>
      </c>
      <c r="EW39" s="176">
        <f t="shared" si="117"/>
        <v>0.14583333333333337</v>
      </c>
      <c r="EX39" s="176" t="str">
        <f t="shared" si="118"/>
        <v/>
      </c>
      <c r="EY39" s="176" t="str">
        <f t="shared" si="119"/>
        <v/>
      </c>
      <c r="EZ39" s="176">
        <f t="shared" si="120"/>
        <v>0.15972222222222227</v>
      </c>
      <c r="FA39" s="176">
        <f t="shared" si="121"/>
        <v>0.14583333333333337</v>
      </c>
      <c r="FB39" s="176" t="str">
        <f t="shared" si="122"/>
        <v/>
      </c>
      <c r="FC39" s="176" t="str">
        <f t="shared" si="123"/>
        <v/>
      </c>
      <c r="FD39" s="176">
        <f t="shared" si="124"/>
        <v>0.15972222222222227</v>
      </c>
      <c r="FE39" s="176">
        <f t="shared" si="125"/>
        <v>0</v>
      </c>
      <c r="FF39" s="176" t="str">
        <f t="shared" si="126"/>
        <v/>
      </c>
      <c r="FG39" s="176" t="str">
        <f t="shared" si="127"/>
        <v/>
      </c>
      <c r="FH39" s="176">
        <f>IFERROR(IF(COUNTIF(absences,BJ39)&gt;0,"",IF(COUNTIF($D39:$BK39,"PERM")&gt;0,COUNTIF($D39:$BK39,"PERM")*Parametres!$N$25,JJ39-JI39)),)</f>
        <v>0</v>
      </c>
      <c r="FI39" s="176" t="str">
        <f t="shared" si="128"/>
        <v/>
      </c>
      <c r="FJ39" s="176">
        <f t="shared" si="129"/>
        <v>0.15972222222222227</v>
      </c>
      <c r="FK39" s="176">
        <f>IFERROR(IF(COUNTIF(absences,BM39)&gt;0,"",IF(COUNTIF($D39:$BK39,"PERM")&gt;0,COUNTIF($D39:$BK39,"PERM")*Parametres!$N$25,JM39-JL39)),)</f>
        <v>0</v>
      </c>
      <c r="FY39" s="184"/>
      <c r="FZ39" s="167" t="str">
        <f>IF(COUNTIF(Fériés,DATE(YEAR($B$18),MONTH($B$18),FZ$1))&gt;0,"",IF(WEEKDAY(DATE(YEAR($B$18),MONTH($B$18),FZ$1),2)&gt;5,"",INDEX('Semaine type'!$AF$4:$AY$49,MATCH(Novembre!$B39,'Semaine type'!$A$4:$A$49,0),MATCH(FZ$2,'Semaine type'!$AF$2:$AY$2,0))))</f>
        <v/>
      </c>
      <c r="GA39" s="167" t="str">
        <f>IF(COUNTIF(Fériés,DATE(YEAR($B$18),MONTH($B$18),GA$1))&gt;0,"",IF(WEEKDAY(DATE(YEAR($B$18),MONTH($B$18),GA$1),2)&gt;5,"",INDEX('Semaine type'!$AF$4:$AY$49,MATCH(Novembre!$B39,'Semaine type'!$A$4:$A$49,0),MATCH(GA$2,'Semaine type'!$AF$2:$AY$2,0))))</f>
        <v/>
      </c>
      <c r="GB39" s="167" t="str">
        <f>IF(COUNTIF(Fériés,DATE(YEAR($B$18),MONTH($B$18),GB$1))&gt;0,"",IF(WEEKDAY(DATE(YEAR($B$18),MONTH($B$18),GB$1),2)&gt;5,"",INDEX('Semaine type'!$AF$4:$AY$49,MATCH(Novembre!$B39,'Semaine type'!$A$4:$A$49,0),MATCH(GB$2,'Semaine type'!$AF$2:$AY$2,0))))</f>
        <v/>
      </c>
      <c r="GC39" s="167" t="str">
        <f>IF(COUNTIF(Fériés,DATE(YEAR($B$18),MONTH($B$18),GC$1))&gt;0,"",IF(WEEKDAY(DATE(YEAR($B$18),MONTH($B$18),GC$1),2)&gt;5,"",INDEX('Semaine type'!$AF$4:$AY$49,MATCH(Novembre!$B39,'Semaine type'!$A$4:$A$49,0),MATCH(GC$2,'Semaine type'!$AF$2:$AY$2,0))))</f>
        <v/>
      </c>
      <c r="GD39" s="167" t="str">
        <f>IF(COUNTIF(Fériés,DATE(YEAR($B$18),MONTH($B$18),GD$1))&gt;0,"",IF(WEEKDAY(DATE(YEAR($B$18),MONTH($B$18),GD$1),2)&gt;5,"",INDEX('Semaine type'!$AF$4:$AY$49,MATCH(Novembre!$B39,'Semaine type'!$A$4:$A$49,0),MATCH(GD$2,'Semaine type'!$AF$2:$AY$2,0))))</f>
        <v/>
      </c>
      <c r="GE39" s="167" t="str">
        <f>IF(COUNTIF(Fériés,DATE(YEAR($B$18),MONTH($B$18),GE$1))&gt;0,"",IF(WEEKDAY(DATE(YEAR($B$18),MONTH($B$18),GE$1),2)&gt;5,"",INDEX('Semaine type'!$AF$4:$AY$49,MATCH(Novembre!$B39,'Semaine type'!$A$4:$A$49,0),MATCH(GE$2,'Semaine type'!$AF$2:$AY$2,0))))</f>
        <v/>
      </c>
      <c r="GF39" s="167" t="str">
        <f>IF(COUNTIF(Fériés,DATE(YEAR($B$18),MONTH($B$18),GF$1))&gt;0,"",IF(WEEKDAY(DATE(YEAR($B$18),MONTH($B$18),GF$1),2)&gt;5,"",INDEX('Semaine type'!$AF$4:$AY$49,MATCH(Novembre!$B39,'Semaine type'!$A$4:$A$49,0),MATCH(GF$2,'Semaine type'!$AF$2:$AY$2,0))))</f>
        <v/>
      </c>
      <c r="GG39" s="167" t="str">
        <f>IF(COUNTIF(Fériés,DATE(YEAR($B$18),MONTH($B$18),GG$1))&gt;0,"",IF(WEEKDAY(DATE(YEAR($B$18),MONTH($B$18),GG$1),2)&gt;5,"",INDEX('Semaine type'!$AF$4:$AY$49,MATCH(Novembre!$B39,'Semaine type'!$A$4:$A$49,0),MATCH(GG$2,'Semaine type'!$AF$2:$AY$2,0))))</f>
        <v/>
      </c>
      <c r="GH39" s="167">
        <f>IF(COUNTIF(Fériés,DATE(YEAR($B$18),MONTH($B$18),GH$1))&gt;0,"",IF(WEEKDAY(DATE(YEAR($B$18),MONTH($B$18),GH$1),2)&gt;5,"",INDEX('Semaine type'!$AF$4:$AY$49,MATCH(Novembre!$B39,'Semaine type'!$A$4:$A$49,0),MATCH(GH$2,'Semaine type'!$AF$2:$AY$2,0))))</f>
        <v>0.36458333333333331</v>
      </c>
      <c r="GI39" s="167">
        <f>IF(COUNTIF(Fériés,DATE(YEAR($B$18),MONTH($B$18),GI$1))&gt;0,"",IF(WEEKDAY(DATE(YEAR($B$18),MONTH($B$18),GI$1),2)&gt;5,"",INDEX('Semaine type'!$AF$4:$AY$49,MATCH(Novembre!$B39,'Semaine type'!$A$4:$A$49,0),MATCH(GI$2,'Semaine type'!$AF$2:$AY$2,0))))</f>
        <v>0.52430555555555558</v>
      </c>
      <c r="GJ39" s="167">
        <f>IF(COUNTIF(Fériés,DATE(YEAR($B$18),MONTH($B$18),GJ$1))&gt;0,"",IF(WEEKDAY(DATE(YEAR($B$18),MONTH($B$18),GJ$1),2)&gt;5,"",INDEX('Semaine type'!$AF$4:$AY$49,MATCH(Novembre!$B39,'Semaine type'!$A$4:$A$49,0),MATCH(GJ$2,'Semaine type'!$AF$2:$AY$2,0))))</f>
        <v>0.5625</v>
      </c>
      <c r="GK39" s="167">
        <f>IF(COUNTIF(Fériés,DATE(YEAR($B$18),MONTH($B$18),GK$1))&gt;0,"",IF(WEEKDAY(DATE(YEAR($B$18),MONTH($B$18),GK$1),2)&gt;5,"",INDEX('Semaine type'!$AF$4:$AY$49,MATCH(Novembre!$B39,'Semaine type'!$A$4:$A$49,0),MATCH(GK$2,'Semaine type'!$AF$2:$AY$2,0))))</f>
        <v>0.70833333333333337</v>
      </c>
      <c r="GL39" s="167" t="str">
        <f>IF(COUNTIF(Fériés,DATE(YEAR($B$18),MONTH($B$18),GL$1))&gt;0,"",IF(WEEKDAY(DATE(YEAR($B$18),MONTH($B$18),GL$1),2)&gt;5,"",INDEX('Semaine type'!$AF$4:$AY$49,MATCH(Novembre!$B39,'Semaine type'!$A$4:$A$49,0),MATCH(GL$2,'Semaine type'!$AF$2:$AY$2,0))))</f>
        <v/>
      </c>
      <c r="GM39" s="167" t="str">
        <f>IF(COUNTIF(Fériés,DATE(YEAR($B$18),MONTH($B$18),GM$1))&gt;0,"",IF(WEEKDAY(DATE(YEAR($B$18),MONTH($B$18),GM$1),2)&gt;5,"",INDEX('Semaine type'!$AF$4:$AY$49,MATCH(Novembre!$B39,'Semaine type'!$A$4:$A$49,0),MATCH(GM$2,'Semaine type'!$AF$2:$AY$2,0))))</f>
        <v/>
      </c>
      <c r="GN39" s="167" t="str">
        <f>IF(COUNTIF(Fériés,DATE(YEAR($B$18),MONTH($B$18),GN$1))&gt;0,"",IF(WEEKDAY(DATE(YEAR($B$18),MONTH($B$18),GN$1),2)&gt;5,"",INDEX('Semaine type'!$AF$4:$AY$49,MATCH(Novembre!$B39,'Semaine type'!$A$4:$A$49,0),MATCH(GN$2,'Semaine type'!$AF$2:$AY$2,0))))</f>
        <v/>
      </c>
      <c r="GO39" s="167" t="str">
        <f>IF(COUNTIF(Fériés,DATE(YEAR($B$18),MONTH($B$18),GO$1))&gt;0,"",IF(WEEKDAY(DATE(YEAR($B$18),MONTH($B$18),GO$1),2)&gt;5,"",INDEX('Semaine type'!$AF$4:$AY$49,MATCH(Novembre!$B39,'Semaine type'!$A$4:$A$49,0),MATCH(GO$2,'Semaine type'!$AF$2:$AY$2,0))))</f>
        <v/>
      </c>
      <c r="GP39" s="167">
        <f>IF(COUNTIF(Fériés,DATE(YEAR($B$18),MONTH($B$18),GP$1))&gt;0,"",IF(WEEKDAY(DATE(YEAR($B$18),MONTH($B$18),GP$1),2)&gt;5,"",INDEX('Semaine type'!$AF$4:$AY$49,MATCH(Novembre!$B39,'Semaine type'!$A$4:$A$49,0),MATCH(GP$2,'Semaine type'!$AF$2:$AY$2,0))))</f>
        <v>0.36458333333333331</v>
      </c>
      <c r="GQ39" s="167">
        <f>IF(COUNTIF(Fériés,DATE(YEAR($B$18),MONTH($B$18),GQ$1))&gt;0,"",IF(WEEKDAY(DATE(YEAR($B$18),MONTH($B$18),GQ$1),2)&gt;5,"",INDEX('Semaine type'!$AF$4:$AY$49,MATCH(Novembre!$B39,'Semaine type'!$A$4:$A$49,0),MATCH(GQ$2,'Semaine type'!$AF$2:$AY$2,0))))</f>
        <v>0.52430555555555558</v>
      </c>
      <c r="GR39" s="167">
        <f>IF(COUNTIF(Fériés,DATE(YEAR($B$18),MONTH($B$18),GR$1))&gt;0,"",IF(WEEKDAY(DATE(YEAR($B$18),MONTH($B$18),GR$1),2)&gt;5,"",INDEX('Semaine type'!$AF$4:$AY$49,MATCH(Novembre!$B39,'Semaine type'!$A$4:$A$49,0),MATCH(GR$2,'Semaine type'!$AF$2:$AY$2,0))))</f>
        <v>0.5625</v>
      </c>
      <c r="GS39" s="167">
        <f>IF(COUNTIF(Fériés,DATE(YEAR($B$18),MONTH($B$18),GS$1))&gt;0,"",IF(WEEKDAY(DATE(YEAR($B$18),MONTH($B$18),GS$1),2)&gt;5,"",INDEX('Semaine type'!$AF$4:$AY$49,MATCH(Novembre!$B39,'Semaine type'!$A$4:$A$49,0),MATCH(GS$2,'Semaine type'!$AF$2:$AY$2,0))))</f>
        <v>0.70833333333333337</v>
      </c>
      <c r="GT39" s="167" t="str">
        <f>IF(COUNTIF(Fériés,DATE(YEAR($B$18),MONTH($B$18),GT$1))&gt;0,"",IF(WEEKDAY(DATE(YEAR($B$18),MONTH($B$18),GT$1),2)&gt;5,"",INDEX('Semaine type'!$AF$4:$AY$49,MATCH(Novembre!$B39,'Semaine type'!$A$4:$A$49,0),MATCH(GT$2,'Semaine type'!$AF$2:$AY$2,0))))</f>
        <v/>
      </c>
      <c r="GU39" s="167" t="str">
        <f>IF(COUNTIF(Fériés,DATE(YEAR($B$18),MONTH($B$18),GU$1))&gt;0,"",IF(WEEKDAY(DATE(YEAR($B$18),MONTH($B$18),GU$1),2)&gt;5,"",INDEX('Semaine type'!$AF$4:$AY$49,MATCH(Novembre!$B39,'Semaine type'!$A$4:$A$49,0),MATCH(GU$2,'Semaine type'!$AF$2:$AY$2,0))))</f>
        <v/>
      </c>
      <c r="GV39" s="167" t="str">
        <f>IF(COUNTIF(Fériés,DATE(YEAR($B$18),MONTH($B$18),GV$1))&gt;0,"",IF(WEEKDAY(DATE(YEAR($B$18),MONTH($B$18),GV$1),2)&gt;5,"",INDEX('Semaine type'!$AF$4:$AY$49,MATCH(Novembre!$B39,'Semaine type'!$A$4:$A$49,0),MATCH(GV$2,'Semaine type'!$AF$2:$AY$2,0))))</f>
        <v/>
      </c>
      <c r="GW39" s="167" t="str">
        <f>IF(COUNTIF(Fériés,DATE(YEAR($B$18),MONTH($B$18),GW$1))&gt;0,"",IF(WEEKDAY(DATE(YEAR($B$18),MONTH($B$18),GW$1),2)&gt;5,"",INDEX('Semaine type'!$AF$4:$AY$49,MATCH(Novembre!$B39,'Semaine type'!$A$4:$A$49,0),MATCH(GW$2,'Semaine type'!$AF$2:$AY$2,0))))</f>
        <v/>
      </c>
      <c r="GX39" s="167">
        <f>IF(COUNTIF(Fériés,DATE(YEAR($B$18),MONTH($B$18),GX$1))&gt;0,"",IF(WEEKDAY(DATE(YEAR($B$18),MONTH($B$18),GX$1),2)&gt;5,"",INDEX('Semaine type'!$AF$4:$AY$49,MATCH(Novembre!$B39,'Semaine type'!$A$4:$A$49,0),MATCH(GX$2,'Semaine type'!$AF$2:$AY$2,0))))</f>
        <v>0.36458333333333331</v>
      </c>
      <c r="GY39" s="167">
        <f>IF(COUNTIF(Fériés,DATE(YEAR($B$18),MONTH($B$18),GY$1))&gt;0,"",IF(WEEKDAY(DATE(YEAR($B$18),MONTH($B$18),GY$1),2)&gt;5,"",INDEX('Semaine type'!$AF$4:$AY$49,MATCH(Novembre!$B39,'Semaine type'!$A$4:$A$49,0),MATCH(GY$2,'Semaine type'!$AF$2:$AY$2,0))))</f>
        <v>0.52430555555555558</v>
      </c>
      <c r="GZ39" s="167">
        <f>IF(COUNTIF(Fériés,DATE(YEAR($B$18),MONTH($B$18),GZ$1))&gt;0,"",IF(WEEKDAY(DATE(YEAR($B$18),MONTH($B$18),GZ$1),2)&gt;5,"",INDEX('Semaine type'!$AF$4:$AY$49,MATCH(Novembre!$B39,'Semaine type'!$A$4:$A$49,0),MATCH(GZ$2,'Semaine type'!$AF$2:$AY$2,0))))</f>
        <v>0</v>
      </c>
      <c r="HA39" s="167">
        <f>IF(COUNTIF(Fériés,DATE(YEAR($B$18),MONTH($B$18),HA$1))&gt;0,"",IF(WEEKDAY(DATE(YEAR($B$18),MONTH($B$18),HA$1),2)&gt;5,"",INDEX('Semaine type'!$AF$4:$AY$49,MATCH(Novembre!$B39,'Semaine type'!$A$4:$A$49,0),MATCH(HA$2,'Semaine type'!$AF$2:$AY$2,0))))</f>
        <v>0</v>
      </c>
      <c r="HB39" s="167" t="str">
        <f>IF(COUNTIF(Fériés,DATE(YEAR($B$18),MONTH($B$18),HB$1))&gt;0,"",IF(WEEKDAY(DATE(YEAR($B$18),MONTH($B$18),HB$1),2)&gt;5,"",INDEX('Semaine type'!$AF$4:$AY$49,MATCH(Novembre!$B39,'Semaine type'!$A$4:$A$49,0),MATCH(HB$2,'Semaine type'!$AF$2:$AY$2,0))))</f>
        <v/>
      </c>
      <c r="HC39" s="167" t="str">
        <f>IF(COUNTIF(Fériés,DATE(YEAR($B$18),MONTH($B$18),HC$1))&gt;0,"",IF(WEEKDAY(DATE(YEAR($B$18),MONTH($B$18),HC$1),2)&gt;5,"",INDEX('Semaine type'!$AF$4:$AY$49,MATCH(Novembre!$B39,'Semaine type'!$A$4:$A$49,0),MATCH(HC$2,'Semaine type'!$AF$2:$AY$2,0))))</f>
        <v/>
      </c>
      <c r="HD39" s="167" t="str">
        <f>IF(COUNTIF(Fériés,DATE(YEAR($B$18),MONTH($B$18),HD$1))&gt;0,"",IF(WEEKDAY(DATE(YEAR($B$18),MONTH($B$18),HD$1),2)&gt;5,"",INDEX('Semaine type'!$AF$4:$AY$49,MATCH(Novembre!$B39,'Semaine type'!$A$4:$A$49,0),MATCH(HD$2,'Semaine type'!$AF$2:$AY$2,0))))</f>
        <v/>
      </c>
      <c r="HE39" s="167" t="str">
        <f>IF(COUNTIF(Fériés,DATE(YEAR($B$18),MONTH($B$18),HE$1))&gt;0,"",IF(WEEKDAY(DATE(YEAR($B$18),MONTH($B$18),HE$1),2)&gt;5,"",INDEX('Semaine type'!$AF$4:$AY$49,MATCH(Novembre!$B39,'Semaine type'!$A$4:$A$49,0),MATCH(HE$2,'Semaine type'!$AF$2:$AY$2,0))))</f>
        <v/>
      </c>
      <c r="HF39" s="167" t="str">
        <f>IF(COUNTIF(Fériés,DATE(YEAR($B$18),MONTH($B$18),HF$1))&gt;0,"",IF(WEEKDAY(DATE(YEAR($B$18),MONTH($B$18),HF$1),2)&gt;5,"",INDEX('Semaine type'!$AF$4:$AY$49,MATCH(Novembre!$B39,'Semaine type'!$A$4:$A$49,0),MATCH(HF$2,'Semaine type'!$AF$2:$AY$2,0))))</f>
        <v/>
      </c>
      <c r="HG39" s="167" t="str">
        <f>IF(COUNTIF(Fériés,DATE(YEAR($B$18),MONTH($B$18),HG$1))&gt;0,"",IF(WEEKDAY(DATE(YEAR($B$18),MONTH($B$18),HG$1),2)&gt;5,"",INDEX('Semaine type'!$AF$4:$AY$49,MATCH(Novembre!$B39,'Semaine type'!$A$4:$A$49,0),MATCH(HG$2,'Semaine type'!$AF$2:$AY$2,0))))</f>
        <v/>
      </c>
      <c r="HH39" s="167" t="str">
        <f>IF(COUNTIF(Fériés,DATE(YEAR($B$18),MONTH($B$18),HH$1))&gt;0,"",IF(WEEKDAY(DATE(YEAR($B$18),MONTH($B$18),HH$1),2)&gt;5,"",INDEX('Semaine type'!$AF$4:$AY$49,MATCH(Novembre!$B39,'Semaine type'!$A$4:$A$49,0),MATCH(HH$2,'Semaine type'!$AF$2:$AY$2,0))))</f>
        <v/>
      </c>
      <c r="HI39" s="167" t="str">
        <f>IF(COUNTIF(Fériés,DATE(YEAR($B$18),MONTH($B$18),HI$1))&gt;0,"",IF(WEEKDAY(DATE(YEAR($B$18),MONTH($B$18),HI$1),2)&gt;5,"",INDEX('Semaine type'!$AF$4:$AY$49,MATCH(Novembre!$B39,'Semaine type'!$A$4:$A$49,0),MATCH(HI$2,'Semaine type'!$AF$2:$AY$2,0))))</f>
        <v/>
      </c>
      <c r="HJ39" s="167">
        <f>IF(COUNTIF(Fériés,DATE(YEAR($B$18),MONTH($B$18),HJ$1))&gt;0,"",IF(WEEKDAY(DATE(YEAR($B$18),MONTH($B$18),HJ$1),2)&gt;5,"",INDEX('Semaine type'!$AF$4:$AY$49,MATCH(Novembre!$B39,'Semaine type'!$A$4:$A$49,0),MATCH(HJ$2,'Semaine type'!$AF$2:$AY$2,0))))</f>
        <v>0.36458333333333331</v>
      </c>
      <c r="HK39" s="167">
        <f>IF(COUNTIF(Fériés,DATE(YEAR($B$18),MONTH($B$18),HK$1))&gt;0,"",IF(WEEKDAY(DATE(YEAR($B$18),MONTH($B$18),HK$1),2)&gt;5,"",INDEX('Semaine type'!$AF$4:$AY$49,MATCH(Novembre!$B39,'Semaine type'!$A$4:$A$49,0),MATCH(HK$2,'Semaine type'!$AF$2:$AY$2,0))))</f>
        <v>0.52430555555555558</v>
      </c>
      <c r="HL39" s="167">
        <f>IF(COUNTIF(Fériés,DATE(YEAR($B$18),MONTH($B$18),HL$1))&gt;0,"",IF(WEEKDAY(DATE(YEAR($B$18),MONTH($B$18),HL$1),2)&gt;5,"",INDEX('Semaine type'!$AF$4:$AY$49,MATCH(Novembre!$B39,'Semaine type'!$A$4:$A$49,0),MATCH(HL$2,'Semaine type'!$AF$2:$AY$2,0))))</f>
        <v>0.5625</v>
      </c>
      <c r="HM39" s="167">
        <f>IF(COUNTIF(Fériés,DATE(YEAR($B$18),MONTH($B$18),HM$1))&gt;0,"",IF(WEEKDAY(DATE(YEAR($B$18),MONTH($B$18),HM$1),2)&gt;5,"",INDEX('Semaine type'!$AF$4:$AY$49,MATCH(Novembre!$B39,'Semaine type'!$A$4:$A$49,0),MATCH(HM$2,'Semaine type'!$AF$2:$AY$2,0))))</f>
        <v>0.70833333333333337</v>
      </c>
      <c r="HN39" s="167" t="str">
        <f>IF(COUNTIF(Fériés,DATE(YEAR($B$18),MONTH($B$18),HN$1))&gt;0,"",IF(WEEKDAY(DATE(YEAR($B$18),MONTH($B$18),HN$1),2)&gt;5,"",INDEX('Semaine type'!$AF$4:$AY$49,MATCH(Novembre!$B39,'Semaine type'!$A$4:$A$49,0),MATCH(HN$2,'Semaine type'!$AF$2:$AY$2,0))))</f>
        <v/>
      </c>
      <c r="HO39" s="167" t="str">
        <f>IF(COUNTIF(Fériés,DATE(YEAR($B$18),MONTH($B$18),HO$1))&gt;0,"",IF(WEEKDAY(DATE(YEAR($B$18),MONTH($B$18),HO$1),2)&gt;5,"",INDEX('Semaine type'!$AF$4:$AY$49,MATCH(Novembre!$B39,'Semaine type'!$A$4:$A$49,0),MATCH(HO$2,'Semaine type'!$AF$2:$AY$2,0))))</f>
        <v/>
      </c>
      <c r="HP39" s="167" t="str">
        <f>IF(COUNTIF(Fériés,DATE(YEAR($B$18),MONTH($B$18),HP$1))&gt;0,"",IF(WEEKDAY(DATE(YEAR($B$18),MONTH($B$18),HP$1),2)&gt;5,"",INDEX('Semaine type'!$AF$4:$AY$49,MATCH(Novembre!$B39,'Semaine type'!$A$4:$A$49,0),MATCH(HP$2,'Semaine type'!$AF$2:$AY$2,0))))</f>
        <v/>
      </c>
      <c r="HQ39" s="167" t="str">
        <f>IF(COUNTIF(Fériés,DATE(YEAR($B$18),MONTH($B$18),HQ$1))&gt;0,"",IF(WEEKDAY(DATE(YEAR($B$18),MONTH($B$18),HQ$1),2)&gt;5,"",INDEX('Semaine type'!$AF$4:$AY$49,MATCH(Novembre!$B39,'Semaine type'!$A$4:$A$49,0),MATCH(HQ$2,'Semaine type'!$AF$2:$AY$2,0))))</f>
        <v/>
      </c>
      <c r="HR39" s="167">
        <f>IF(COUNTIF(Fériés,DATE(YEAR($B$18),MONTH($B$18),HR$1))&gt;0,"",IF(WEEKDAY(DATE(YEAR($B$18),MONTH($B$18),HR$1),2)&gt;5,"",INDEX('Semaine type'!$AF$4:$AY$49,MATCH(Novembre!$B39,'Semaine type'!$A$4:$A$49,0),MATCH(HR$2,'Semaine type'!$AF$2:$AY$2,0))))</f>
        <v>0.36458333333333331</v>
      </c>
      <c r="HS39" s="167">
        <f>IF(COUNTIF(Fériés,DATE(YEAR($B$18),MONTH($B$18),HS$1))&gt;0,"",IF(WEEKDAY(DATE(YEAR($B$18),MONTH($B$18),HS$1),2)&gt;5,"",INDEX('Semaine type'!$AF$4:$AY$49,MATCH(Novembre!$B39,'Semaine type'!$A$4:$A$49,0),MATCH(HS$2,'Semaine type'!$AF$2:$AY$2,0))))</f>
        <v>0.52430555555555558</v>
      </c>
      <c r="HT39" s="167">
        <f>IF(COUNTIF(Fériés,DATE(YEAR($B$18),MONTH($B$18),HT$1))&gt;0,"",IF(WEEKDAY(DATE(YEAR($B$18),MONTH($B$18),HT$1),2)&gt;5,"",INDEX('Semaine type'!$AF$4:$AY$49,MATCH(Novembre!$B39,'Semaine type'!$A$4:$A$49,0),MATCH(HT$2,'Semaine type'!$AF$2:$AY$2,0))))</f>
        <v>0.5625</v>
      </c>
      <c r="HU39" s="167">
        <f>IF(COUNTIF(Fériés,DATE(YEAR($B$18),MONTH($B$18),HU$1))&gt;0,"",IF(WEEKDAY(DATE(YEAR($B$18),MONTH($B$18),HU$1),2)&gt;5,"",INDEX('Semaine type'!$AF$4:$AY$49,MATCH(Novembre!$B39,'Semaine type'!$A$4:$A$49,0),MATCH(HU$2,'Semaine type'!$AF$2:$AY$2,0))))</f>
        <v>0.70833333333333337</v>
      </c>
      <c r="HV39" s="167" t="str">
        <f>IF(COUNTIF(Fériés,DATE(YEAR($B$18),MONTH($B$18),HV$1))&gt;0,"",IF(WEEKDAY(DATE(YEAR($B$18),MONTH($B$18),HV$1),2)&gt;5,"",INDEX('Semaine type'!$AF$4:$AY$49,MATCH(Novembre!$B39,'Semaine type'!$A$4:$A$49,0),MATCH(HV$2,'Semaine type'!$AF$2:$AY$2,0))))</f>
        <v/>
      </c>
      <c r="HW39" s="167" t="str">
        <f>IF(COUNTIF(Fériés,DATE(YEAR($B$18),MONTH($B$18),HW$1))&gt;0,"",IF(WEEKDAY(DATE(YEAR($B$18),MONTH($B$18),HW$1),2)&gt;5,"",INDEX('Semaine type'!$AF$4:$AY$49,MATCH(Novembre!$B39,'Semaine type'!$A$4:$A$49,0),MATCH(HW$2,'Semaine type'!$AF$2:$AY$2,0))))</f>
        <v/>
      </c>
      <c r="HX39" s="167" t="str">
        <f>IF(COUNTIF(Fériés,DATE(YEAR($B$18),MONTH($B$18),HX$1))&gt;0,"",IF(WEEKDAY(DATE(YEAR($B$18),MONTH($B$18),HX$1),2)&gt;5,"",INDEX('Semaine type'!$AF$4:$AY$49,MATCH(Novembre!$B39,'Semaine type'!$A$4:$A$49,0),MATCH(HX$2,'Semaine type'!$AF$2:$AY$2,0))))</f>
        <v/>
      </c>
      <c r="HY39" s="167" t="str">
        <f>IF(COUNTIF(Fériés,DATE(YEAR($B$18),MONTH($B$18),HY$1))&gt;0,"",IF(WEEKDAY(DATE(YEAR($B$18),MONTH($B$18),HY$1),2)&gt;5,"",INDEX('Semaine type'!$AF$4:$AY$49,MATCH(Novembre!$B39,'Semaine type'!$A$4:$A$49,0),MATCH(HY$2,'Semaine type'!$AF$2:$AY$2,0))))</f>
        <v/>
      </c>
      <c r="HZ39" s="167">
        <f>IF(COUNTIF(Fériés,DATE(YEAR($B$18),MONTH($B$18),HZ$1))&gt;0,"",IF(WEEKDAY(DATE(YEAR($B$18),MONTH($B$18),HZ$1),2)&gt;5,"",INDEX('Semaine type'!$AF$4:$AY$49,MATCH(Novembre!$B39,'Semaine type'!$A$4:$A$49,0),MATCH(HZ$2,'Semaine type'!$AF$2:$AY$2,0))))</f>
        <v>0.36458333333333331</v>
      </c>
      <c r="IA39" s="167">
        <f>IF(COUNTIF(Fériés,DATE(YEAR($B$18),MONTH($B$18),IA$1))&gt;0,"",IF(WEEKDAY(DATE(YEAR($B$18),MONTH($B$18),IA$1),2)&gt;5,"",INDEX('Semaine type'!$AF$4:$AY$49,MATCH(Novembre!$B39,'Semaine type'!$A$4:$A$49,0),MATCH(IA$2,'Semaine type'!$AF$2:$AY$2,0))))</f>
        <v>0.52430555555555558</v>
      </c>
      <c r="IB39" s="167">
        <f>IF(COUNTIF(Fériés,DATE(YEAR($B$18),MONTH($B$18),IB$1))&gt;0,"",IF(WEEKDAY(DATE(YEAR($B$18),MONTH($B$18),IB$1),2)&gt;5,"",INDEX('Semaine type'!$AF$4:$AY$49,MATCH(Novembre!$B39,'Semaine type'!$A$4:$A$49,0),MATCH(IB$2,'Semaine type'!$AF$2:$AY$2,0))))</f>
        <v>0</v>
      </c>
      <c r="IC39" s="167">
        <f>IF(COUNTIF(Fériés,DATE(YEAR($B$18),MONTH($B$18),IC$1))&gt;0,"",IF(WEEKDAY(DATE(YEAR($B$18),MONTH($B$18),IC$1),2)&gt;5,"",INDEX('Semaine type'!$AF$4:$AY$49,MATCH(Novembre!$B39,'Semaine type'!$A$4:$A$49,0),MATCH(IC$2,'Semaine type'!$AF$2:$AY$2,0))))</f>
        <v>0</v>
      </c>
      <c r="ID39" s="167" t="str">
        <f>IF(COUNTIF(Fériés,DATE(YEAR($B$18),MONTH($B$18),ID$1))&gt;0,"",IF(WEEKDAY(DATE(YEAR($B$18),MONTH($B$18),ID$1),2)&gt;5,"",INDEX('Semaine type'!$AF$4:$AY$49,MATCH(Novembre!$B39,'Semaine type'!$A$4:$A$49,0),MATCH(ID$2,'Semaine type'!$AF$2:$AY$2,0))))</f>
        <v/>
      </c>
      <c r="IE39" s="167" t="str">
        <f>IF(COUNTIF(Fériés,DATE(YEAR($B$18),MONTH($B$18),IE$1))&gt;0,"",IF(WEEKDAY(DATE(YEAR($B$18),MONTH($B$18),IE$1),2)&gt;5,"",INDEX('Semaine type'!$AF$4:$AY$49,MATCH(Novembre!$B39,'Semaine type'!$A$4:$A$49,0),MATCH(IE$2,'Semaine type'!$AF$2:$AY$2,0))))</f>
        <v/>
      </c>
      <c r="IF39" s="167" t="str">
        <f>IF(COUNTIF(Fériés,DATE(YEAR($B$18),MONTH($B$18),IF$1))&gt;0,"",IF(WEEKDAY(DATE(YEAR($B$18),MONTH($B$18),IF$1),2)&gt;5,"",INDEX('Semaine type'!$AF$4:$AY$49,MATCH(Novembre!$B39,'Semaine type'!$A$4:$A$49,0),MATCH(IF$2,'Semaine type'!$AF$2:$AY$2,0))))</f>
        <v/>
      </c>
      <c r="IG39" s="167" t="str">
        <f>IF(COUNTIF(Fériés,DATE(YEAR($B$18),MONTH($B$18),IG$1))&gt;0,"",IF(WEEKDAY(DATE(YEAR($B$18),MONTH($B$18),IG$1),2)&gt;5,"",INDEX('Semaine type'!$AF$4:$AY$49,MATCH(Novembre!$B39,'Semaine type'!$A$4:$A$49,0),MATCH(IG$2,'Semaine type'!$AF$2:$AY$2,0))))</f>
        <v/>
      </c>
      <c r="IH39" s="167" t="str">
        <f>IF(COUNTIF(Fériés,DATE(YEAR($B$18),MONTH($B$18),IH$1))&gt;0,"",IF(WEEKDAY(DATE(YEAR($B$18),MONTH($B$18),IH$1),2)&gt;5,"",INDEX('Semaine type'!$AF$4:$AY$49,MATCH(Novembre!$B39,'Semaine type'!$A$4:$A$49,0),MATCH(IH$2,'Semaine type'!$AF$2:$AY$2,0))))</f>
        <v/>
      </c>
      <c r="II39" s="167" t="str">
        <f>IF(COUNTIF(Fériés,DATE(YEAR($B$18),MONTH($B$18),II$1))&gt;0,"",IF(WEEKDAY(DATE(YEAR($B$18),MONTH($B$18),II$1),2)&gt;5,"",INDEX('Semaine type'!$AF$4:$AY$49,MATCH(Novembre!$B39,'Semaine type'!$A$4:$A$49,0),MATCH(II$2,'Semaine type'!$AF$2:$AY$2,0))))</f>
        <v/>
      </c>
      <c r="IJ39" s="167" t="str">
        <f>IF(COUNTIF(Fériés,DATE(YEAR($B$18),MONTH($B$18),IJ$1))&gt;0,"",IF(WEEKDAY(DATE(YEAR($B$18),MONTH($B$18),IJ$1),2)&gt;5,"",INDEX('Semaine type'!$AF$4:$AY$49,MATCH(Novembre!$B39,'Semaine type'!$A$4:$A$49,0),MATCH(IJ$2,'Semaine type'!$AF$2:$AY$2,0))))</f>
        <v/>
      </c>
      <c r="IK39" s="167" t="str">
        <f>IF(COUNTIF(Fériés,DATE(YEAR($B$18),MONTH($B$18),IK$1))&gt;0,"",IF(WEEKDAY(DATE(YEAR($B$18),MONTH($B$18),IK$1),2)&gt;5,"",INDEX('Semaine type'!$AF$4:$AY$49,MATCH(Novembre!$B39,'Semaine type'!$A$4:$A$49,0),MATCH(IK$2,'Semaine type'!$AF$2:$AY$2,0))))</f>
        <v/>
      </c>
      <c r="IL39" s="167">
        <f>IF(COUNTIF(Fériés,DATE(YEAR($B$18),MONTH($B$18),IL$1))&gt;0,"",IF(WEEKDAY(DATE(YEAR($B$18),MONTH($B$18),IL$1),2)&gt;5,"",INDEX('Semaine type'!$AF$4:$AY$49,MATCH(Novembre!$B39,'Semaine type'!$A$4:$A$49,0),MATCH(IL$2,'Semaine type'!$AF$2:$AY$2,0))))</f>
        <v>0.36458333333333331</v>
      </c>
      <c r="IM39" s="167">
        <f>IF(COUNTIF(Fériés,DATE(YEAR($B$18),MONTH($B$18),IM$1))&gt;0,"",IF(WEEKDAY(DATE(YEAR($B$18),MONTH($B$18),IM$1),2)&gt;5,"",INDEX('Semaine type'!$AF$4:$AY$49,MATCH(Novembre!$B39,'Semaine type'!$A$4:$A$49,0),MATCH(IM$2,'Semaine type'!$AF$2:$AY$2,0))))</f>
        <v>0.52430555555555558</v>
      </c>
      <c r="IN39" s="167">
        <f>IF(COUNTIF(Fériés,DATE(YEAR($B$18),MONTH($B$18),IN$1))&gt;0,"",IF(WEEKDAY(DATE(YEAR($B$18),MONTH($B$18),IN$1),2)&gt;5,"",INDEX('Semaine type'!$AF$4:$AY$49,MATCH(Novembre!$B39,'Semaine type'!$A$4:$A$49,0),MATCH(IN$2,'Semaine type'!$AF$2:$AY$2,0))))</f>
        <v>0.5625</v>
      </c>
      <c r="IO39" s="167">
        <f>IF(COUNTIF(Fériés,DATE(YEAR($B$18),MONTH($B$18),IO$1))&gt;0,"",IF(WEEKDAY(DATE(YEAR($B$18),MONTH($B$18),IO$1),2)&gt;5,"",INDEX('Semaine type'!$AF$4:$AY$49,MATCH(Novembre!$B39,'Semaine type'!$A$4:$A$49,0),MATCH(IO$2,'Semaine type'!$AF$2:$AY$2,0))))</f>
        <v>0.70833333333333337</v>
      </c>
      <c r="IP39" s="167" t="str">
        <f>IF(COUNTIF(Fériés,DATE(YEAR($B$18),MONTH($B$18),IP$1))&gt;0,"",IF(WEEKDAY(DATE(YEAR($B$18),MONTH($B$18),IP$1),2)&gt;5,"",INDEX('Semaine type'!$AF$4:$AY$49,MATCH(Novembre!$B39,'Semaine type'!$A$4:$A$49,0),MATCH(IP$2,'Semaine type'!$AF$2:$AY$2,0))))</f>
        <v/>
      </c>
      <c r="IQ39" s="167" t="str">
        <f>IF(COUNTIF(Fériés,DATE(YEAR($B$18),MONTH($B$18),IQ$1))&gt;0,"",IF(WEEKDAY(DATE(YEAR($B$18),MONTH($B$18),IQ$1),2)&gt;5,"",INDEX('Semaine type'!$AF$4:$AY$49,MATCH(Novembre!$B39,'Semaine type'!$A$4:$A$49,0),MATCH(IQ$2,'Semaine type'!$AF$2:$AY$2,0))))</f>
        <v/>
      </c>
      <c r="IR39" s="167" t="str">
        <f>IF(COUNTIF(Fériés,DATE(YEAR($B$18),MONTH($B$18),IR$1))&gt;0,"",IF(WEEKDAY(DATE(YEAR($B$18),MONTH($B$18),IR$1),2)&gt;5,"",INDEX('Semaine type'!$AF$4:$AY$49,MATCH(Novembre!$B39,'Semaine type'!$A$4:$A$49,0),MATCH(IR$2,'Semaine type'!$AF$2:$AY$2,0))))</f>
        <v/>
      </c>
      <c r="IS39" s="167" t="str">
        <f>IF(COUNTIF(Fériés,DATE(YEAR($B$18),MONTH($B$18),IS$1))&gt;0,"",IF(WEEKDAY(DATE(YEAR($B$18),MONTH($B$18),IS$1),2)&gt;5,"",INDEX('Semaine type'!$AF$4:$AY$49,MATCH(Novembre!$B39,'Semaine type'!$A$4:$A$49,0),MATCH(IS$2,'Semaine type'!$AF$2:$AY$2,0))))</f>
        <v/>
      </c>
      <c r="IT39" s="167">
        <f>IF(COUNTIF(Fériés,DATE(YEAR($B$18),MONTH($B$18),IT$1))&gt;0,"",IF(WEEKDAY(DATE(YEAR($B$18),MONTH($B$18),IT$1),2)&gt;5,"",INDEX('Semaine type'!$AF$4:$AY$49,MATCH(Novembre!$B39,'Semaine type'!$A$4:$A$49,0),MATCH(IT$2,'Semaine type'!$AF$2:$AY$2,0))))</f>
        <v>0.36458333333333331</v>
      </c>
      <c r="IU39" s="167">
        <f>IF(COUNTIF(Fériés,DATE(YEAR($B$18),MONTH($B$18),IU$1))&gt;0,"",IF(WEEKDAY(DATE(YEAR($B$18),MONTH($B$18),IU$1),2)&gt;5,"",INDEX('Semaine type'!$AF$4:$AY$49,MATCH(Novembre!$B39,'Semaine type'!$A$4:$A$49,0),MATCH(IU$2,'Semaine type'!$AF$2:$AY$2,0))))</f>
        <v>0.52430555555555558</v>
      </c>
      <c r="IV39" s="167">
        <f>IF(COUNTIF(Fériés,DATE(YEAR($B$18),MONTH($B$18),IV$1))&gt;0,"",IF(WEEKDAY(DATE(YEAR($B$18),MONTH($B$18),IV$1),2)&gt;5,"",INDEX('Semaine type'!$AF$4:$AY$49,MATCH(Novembre!$B39,'Semaine type'!$A$4:$A$49,0),MATCH(IV$2,'Semaine type'!$AF$2:$AY$2,0))))</f>
        <v>0.5625</v>
      </c>
      <c r="IW39" s="167">
        <f>IF(COUNTIF(Fériés,DATE(YEAR($B$18),MONTH($B$18),IW$1))&gt;0,"",IF(WEEKDAY(DATE(YEAR($B$18),MONTH($B$18),IW$1),2)&gt;5,"",INDEX('Semaine type'!$AF$4:$AY$49,MATCH(Novembre!$B39,'Semaine type'!$A$4:$A$49,0),MATCH(IW$2,'Semaine type'!$AF$2:$AY$2,0))))</f>
        <v>0.70833333333333337</v>
      </c>
      <c r="IX39" s="167" t="str">
        <f>IF(COUNTIF(Fériés,DATE(YEAR($B$18),MONTH($B$18),IX$1))&gt;0,"",IF(WEEKDAY(DATE(YEAR($B$18),MONTH($B$18),IX$1),2)&gt;5,"",INDEX('Semaine type'!$AF$4:$AY$49,MATCH(Novembre!$B39,'Semaine type'!$A$4:$A$49,0),MATCH(IX$2,'Semaine type'!$AF$2:$AY$2,0))))</f>
        <v/>
      </c>
      <c r="IY39" s="167" t="str">
        <f>IF(COUNTIF(Fériés,DATE(YEAR($B$18),MONTH($B$18),IY$1))&gt;0,"",IF(WEEKDAY(DATE(YEAR($B$18),MONTH($B$18),IY$1),2)&gt;5,"",INDEX('Semaine type'!$AF$4:$AY$49,MATCH(Novembre!$B39,'Semaine type'!$A$4:$A$49,0),MATCH(IY$2,'Semaine type'!$AF$2:$AY$2,0))))</f>
        <v/>
      </c>
      <c r="IZ39" s="167" t="str">
        <f>IF(COUNTIF(Fériés,DATE(YEAR($B$18),MONTH($B$18),IZ$1))&gt;0,"",IF(WEEKDAY(DATE(YEAR($B$18),MONTH($B$18),IZ$1),2)&gt;5,"",INDEX('Semaine type'!$AF$4:$AY$49,MATCH(Novembre!$B39,'Semaine type'!$A$4:$A$49,0),MATCH(IZ$2,'Semaine type'!$AF$2:$AY$2,0))))</f>
        <v/>
      </c>
      <c r="JA39" s="167" t="str">
        <f>IF(COUNTIF(Fériés,DATE(YEAR($B$18),MONTH($B$18),JA$1))&gt;0,"",IF(WEEKDAY(DATE(YEAR($B$18),MONTH($B$18),JA$1),2)&gt;5,"",INDEX('Semaine type'!$AF$4:$AY$49,MATCH(Novembre!$B39,'Semaine type'!$A$4:$A$49,0),MATCH(JA$2,'Semaine type'!$AF$2:$AY$2,0))))</f>
        <v/>
      </c>
      <c r="JB39" s="167">
        <f>IF(COUNTIF(Fériés,DATE(YEAR($B$18),MONTH($B$18),JB$1))&gt;0,"",IF(WEEKDAY(DATE(YEAR($B$18),MONTH($B$18),JB$1),2)&gt;5,"",INDEX('Semaine type'!$AF$4:$AY$49,MATCH(Novembre!$B39,'Semaine type'!$A$4:$A$49,0),MATCH(JB$2,'Semaine type'!$AF$2:$AY$2,0))))</f>
        <v>0.36458333333333331</v>
      </c>
      <c r="JC39" s="167">
        <f>IF(COUNTIF(Fériés,DATE(YEAR($B$18),MONTH($B$18),JC$1))&gt;0,"",IF(WEEKDAY(DATE(YEAR($B$18),MONTH($B$18),JC$1),2)&gt;5,"",INDEX('Semaine type'!$AF$4:$AY$49,MATCH(Novembre!$B39,'Semaine type'!$A$4:$A$49,0),MATCH(JC$2,'Semaine type'!$AF$2:$AY$2,0))))</f>
        <v>0.52430555555555558</v>
      </c>
      <c r="JD39" s="167">
        <f>IF(COUNTIF(Fériés,DATE(YEAR($B$18),MONTH($B$18),JD$1))&gt;0,"",IF(WEEKDAY(DATE(YEAR($B$18),MONTH($B$18),JD$1),2)&gt;5,"",INDEX('Semaine type'!$AF$4:$AY$49,MATCH(Novembre!$B39,'Semaine type'!$A$4:$A$49,0),MATCH(JD$2,'Semaine type'!$AF$2:$AY$2,0))))</f>
        <v>0</v>
      </c>
      <c r="JE39" s="167">
        <f>IF(COUNTIF(Fériés,DATE(YEAR($B$18),MONTH($B$18),JE$1))&gt;0,"",IF(WEEKDAY(DATE(YEAR($B$18),MONTH($B$18),JE$1),2)&gt;5,"",INDEX('Semaine type'!$AF$4:$AY$49,MATCH(Novembre!$B39,'Semaine type'!$A$4:$A$49,0),MATCH(JE$2,'Semaine type'!$AF$2:$AY$2,0))))</f>
        <v>0</v>
      </c>
      <c r="JF39" s="167" t="str">
        <f>IF(COUNTIF(Fériés,DATE(YEAR($B$18),MONTH($B$18),JF$1))&gt;0,"",IF(WEEKDAY(DATE(YEAR($B$18),MONTH($B$18),JF$1),2)&gt;5,"",INDEX('Semaine type'!$AF$4:$AY$49,MATCH(Novembre!$B39,'Semaine type'!$A$4:$A$49,0),MATCH(JF$2,'Semaine type'!$AF$2:$AY$2,0))))</f>
        <v/>
      </c>
      <c r="JG39" s="167" t="str">
        <f>IF(COUNTIF(Fériés,DATE(YEAR($B$18),MONTH($B$18),JG$1))&gt;0,"",IF(WEEKDAY(DATE(YEAR($B$18),MONTH($B$18),JG$1),2)&gt;5,"",INDEX('Semaine type'!$AF$4:$AY$49,MATCH(Novembre!$B39,'Semaine type'!$A$4:$A$49,0),MATCH(JG$2,'Semaine type'!$AF$2:$AY$2,0))))</f>
        <v/>
      </c>
      <c r="JH39" s="167" t="str">
        <f>IF(COUNTIF(Fériés,DATE(YEAR($B$18),MONTH($B$18),JH$1))&gt;0,"",IF(WEEKDAY(DATE(YEAR($B$18),MONTH($B$18),JH$1),2)&gt;5,"",INDEX('Semaine type'!$AF$4:$AY$49,MATCH(Novembre!$B39,'Semaine type'!$A$4:$A$49,0),MATCH(JH$2,'Semaine type'!$AF$2:$AY$2,0))))</f>
        <v/>
      </c>
      <c r="JI39" s="167" t="str">
        <f>IF(COUNTIF(Fériés,DATE(YEAR($B$18),MONTH($B$18),JI$1))&gt;0,"",IF(WEEKDAY(DATE(YEAR($B$18),MONTH($B$18),JI$1),2)&gt;5,"",INDEX('Semaine type'!$AF$4:$AY$49,MATCH(Novembre!$B39,'Semaine type'!$A$4:$A$49,0),MATCH(JI$2,'Semaine type'!$AF$2:$AY$2,0))))</f>
        <v/>
      </c>
      <c r="JJ39" s="167" t="str">
        <f>IF(COUNTIF(Fériés,DATE(YEAR($B$18),MONTH($B$18),JJ$1))&gt;0,"",IF(WEEKDAY(DATE(YEAR($B$18),MONTH($B$18),JJ$1),2)&gt;5,"",INDEX('Semaine type'!$AF$4:$AY$49,MATCH(Novembre!$B39,'Semaine type'!$A$4:$A$49,0),MATCH(JJ$2,'Semaine type'!$AF$2:$AY$2,0))))</f>
        <v/>
      </c>
      <c r="JK39" s="167" t="str">
        <f>IF(COUNTIF(Fériés,DATE(YEAR($B$18),MONTH($B$18),JK$1))&gt;0,"",IF(WEEKDAY(DATE(YEAR($B$18),MONTH($B$18),JK$1),2)&gt;5,"",INDEX('Semaine type'!$AF$4:$AY$49,MATCH(Novembre!$B39,'Semaine type'!$A$4:$A$49,0),MATCH(JK$2,'Semaine type'!$AF$2:$AY$2,0))))</f>
        <v/>
      </c>
      <c r="JL39" s="167" t="str">
        <f>IF(COUNTIF(Fériés,DATE(YEAR($B$18),MONTH($B$18),JL$1))&gt;0,"",IF(WEEKDAY(DATE(YEAR($B$18),MONTH($B$18),JL$1),2)&gt;5,"",INDEX('Semaine type'!$AF$4:$AY$49,MATCH(Novembre!$B39,'Semaine type'!$A$4:$A$49,0),MATCH(JL$2,'Semaine type'!$AF$2:$AY$2,0))))</f>
        <v/>
      </c>
      <c r="JM39" s="167" t="str">
        <f>IF(COUNTIF(Fériés,DATE(YEAR($B$18),MONTH($B$18),JM$1))&gt;0,"",IF(WEEKDAY(DATE(YEAR($B$18),MONTH($B$18),JM$1),2)&gt;5,"",INDEX('Semaine type'!$AF$4:$AY$49,MATCH(Novembre!$B39,'Semaine type'!$A$4:$A$49,0),MATCH(JM$2,'Semaine type'!$AF$2:$AY$2,0))))</f>
        <v/>
      </c>
      <c r="JN39" s="167">
        <f>IF(COUNTIF(Fériés,DATE(YEAR($B$18),MONTH($B$18),JN$1))&gt;0,"",IF(WEEKDAY(DATE(YEAR($B$18),MONTH($B$18),JN$1),2)&gt;5,"",INDEX('Semaine type'!$AF$4:$AY$49,MATCH(Novembre!$B39,'Semaine type'!$A$4:$A$49,0),MATCH(JN$2,'Semaine type'!$AF$2:$AY$2,0))))</f>
        <v>0.36458333333333331</v>
      </c>
      <c r="JO39" s="167">
        <f>IF(COUNTIF(Fériés,DATE(YEAR($B$18),MONTH($B$18),JO$1))&gt;0,"",IF(WEEKDAY(DATE(YEAR($B$18),MONTH($B$18),JO$1),2)&gt;5,"",INDEX('Semaine type'!$AF$4:$AY$49,MATCH(Novembre!$B39,'Semaine type'!$A$4:$A$49,0),MATCH(JO$2,'Semaine type'!$AF$2:$AY$2,0))))</f>
        <v>0.52430555555555558</v>
      </c>
      <c r="JP39" s="167">
        <f>IF(COUNTIF(Fériés,DATE(YEAR($B$18),MONTH($B$18),JP$1))&gt;0,"",IF(WEEKDAY(DATE(YEAR($B$18),MONTH($B$18),JP$1),2)&gt;5,"",INDEX('Semaine type'!$AF$4:$AY$49,MATCH(Novembre!$B39,'Semaine type'!$A$4:$A$49,0),MATCH(JP$2,'Semaine type'!$AF$2:$AY$2,0))))</f>
        <v>0.5625</v>
      </c>
      <c r="JQ39" s="167">
        <f>IF(COUNTIF(Fériés,DATE(YEAR($B$18),MONTH($B$18),JQ$1))&gt;0,"",IF(WEEKDAY(DATE(YEAR($B$18),MONTH($B$18),JQ$1),2)&gt;5,"",INDEX('Semaine type'!$AF$4:$AY$49,MATCH(Novembre!$B39,'Semaine type'!$A$4:$A$49,0),MATCH(JQ$2,'Semaine type'!$AF$2:$AY$2,0))))</f>
        <v>0.70833333333333337</v>
      </c>
      <c r="JR39" s="167" t="str">
        <f>IF(COUNTIF(Fériés,DATE(YEAR($B$18),MONTH($B$18),JR$1))&gt;0,"",IF(WEEKDAY(DATE(YEAR($B$18),MONTH($B$18),JR$1),2)&gt;5,"",INDEX('Semaine type'!$AF$4:$AY$49,MATCH(Novembre!$B39,'Semaine type'!$A$4:$A$49,0),MATCH(JR$2,'Semaine type'!$AF$2:$AY$2,0))))</f>
        <v/>
      </c>
      <c r="JS39" s="167" t="str">
        <f>IF(COUNTIF(Fériés,DATE(YEAR($B$18),MONTH($B$18),JS$1))&gt;0,"",IF(WEEKDAY(DATE(YEAR($B$18),MONTH($B$18),JS$1),2)&gt;5,"",INDEX('Semaine type'!$AF$4:$AY$49,MATCH(Novembre!$B39,'Semaine type'!$A$4:$A$49,0),MATCH(JS$2,'Semaine type'!$AF$2:$AY$2,0))))</f>
        <v/>
      </c>
      <c r="JT39" s="167" t="str">
        <f>IF(COUNTIF(Fériés,DATE(YEAR($B$18),MONTH($B$18),JT$1))&gt;0,"",IF(WEEKDAY(DATE(YEAR($B$18),MONTH($B$18),JT$1),2)&gt;5,"",INDEX('Semaine type'!$AF$4:$AY$49,MATCH(Novembre!$B39,'Semaine type'!$A$4:$A$49,0),MATCH(JT$2,'Semaine type'!$AF$2:$AY$2,0))))</f>
        <v/>
      </c>
      <c r="JU39" s="167" t="str">
        <f>IF(COUNTIF(Fériés,DATE(YEAR($B$18),MONTH($B$18),JU$1))&gt;0,"",IF(WEEKDAY(DATE(YEAR($B$18),MONTH($B$18),JU$1),2)&gt;5,"",INDEX('Semaine type'!$AF$4:$AY$49,MATCH(Novembre!$B39,'Semaine type'!$A$4:$A$49,0),MATCH(JU$2,'Semaine type'!$AF$2:$AY$2,0))))</f>
        <v/>
      </c>
      <c r="JV39" s="167">
        <f>IF(COUNTIF(Fériés,DATE(YEAR($B$18),MONTH($B$18),JV$1))&gt;0,"",IF(WEEKDAY(DATE(YEAR($B$18),MONTH($B$18),JV$1),2)&gt;5,"",INDEX('Semaine type'!$AF$4:$AY$49,MATCH(Novembre!$B39,'Semaine type'!$A$4:$A$49,0),MATCH(JV$2,'Semaine type'!$AF$2:$AY$2,0))))</f>
        <v>0.36458333333333331</v>
      </c>
      <c r="JW39" s="167">
        <f>IF(COUNTIF(Fériés,DATE(YEAR($B$18),MONTH($B$18),JW$1))&gt;0,"",IF(WEEKDAY(DATE(YEAR($B$18),MONTH($B$18),JW$1),2)&gt;5,"",INDEX('Semaine type'!$AF$4:$AY$49,MATCH(Novembre!$B39,'Semaine type'!$A$4:$A$49,0),MATCH(JW$2,'Semaine type'!$AF$2:$AY$2,0))))</f>
        <v>0.52430555555555558</v>
      </c>
      <c r="JX39" s="167">
        <f>IF(COUNTIF(Fériés,DATE(YEAR($B$18),MONTH($B$18),JX$1))&gt;0,"",IF(WEEKDAY(DATE(YEAR($B$18),MONTH($B$18),JX$1),2)&gt;5,"",INDEX('Semaine type'!$AF$4:$AY$49,MATCH(Novembre!$B39,'Semaine type'!$A$4:$A$49,0),MATCH(JX$2,'Semaine type'!$AF$2:$AY$2,0))))</f>
        <v>0.5625</v>
      </c>
      <c r="JY39" s="167">
        <f>IF(COUNTIF(Fériés,DATE(YEAR($B$18),MONTH($B$18),JY$1))&gt;0,"",IF(WEEKDAY(DATE(YEAR($B$18),MONTH($B$18),JY$1),2)&gt;5,"",INDEX('Semaine type'!$AF$4:$AY$49,MATCH(Novembre!$B39,'Semaine type'!$A$4:$A$49,0),MATCH(JY$2,'Semaine type'!$AF$2:$AY$2,0))))</f>
        <v>0.70833333333333337</v>
      </c>
      <c r="JZ39" s="167" t="str">
        <f>IF(COUNTIF(Fériés,DATE(YEAR($B$18),MONTH($B$18),JZ$1))&gt;0,"",IF(WEEKDAY(DATE(YEAR($B$18),MONTH($B$18),JZ$1),2)&gt;5,"",INDEX('Semaine type'!$AF$4:$AY$49,MATCH(Novembre!$B39,'Semaine type'!$A$4:$A$49,0),MATCH(JZ$2,'Semaine type'!$AF$2:$AY$2,0))))</f>
        <v/>
      </c>
      <c r="KA39" s="167" t="str">
        <f>IF(COUNTIF(Fériés,DATE(YEAR($B$18),MONTH($B$18),KA$1))&gt;0,"",IF(WEEKDAY(DATE(YEAR($B$18),MONTH($B$18),KA$1),2)&gt;5,"",INDEX('Semaine type'!$AF$4:$AY$49,MATCH(Novembre!$B39,'Semaine type'!$A$4:$A$49,0),MATCH(KA$2,'Semaine type'!$AF$2:$AY$2,0))))</f>
        <v/>
      </c>
      <c r="KB39" s="167" t="str">
        <f>IF(COUNTIF(Fériés,DATE(YEAR($B$18),MONTH($B$18),KB$1))&gt;0,"",IF(WEEKDAY(DATE(YEAR($B$18),MONTH($B$18),KB$1),2)&gt;5,"",INDEX('Semaine type'!$AF$4:$AY$49,MATCH(Novembre!$B39,'Semaine type'!$A$4:$A$49,0),MATCH(KB$2,'Semaine type'!$AF$2:$AY$2,0))))</f>
        <v/>
      </c>
      <c r="KC39" s="167" t="str">
        <f>IF(COUNTIF(Fériés,DATE(YEAR($B$18),MONTH($B$18),KC$1))&gt;0,"",IF(WEEKDAY(DATE(YEAR($B$18),MONTH($B$18),KC$1),2)&gt;5,"",INDEX('Semaine type'!$AF$4:$AY$49,MATCH(Novembre!$B39,'Semaine type'!$A$4:$A$49,0),MATCH(KC$2,'Semaine type'!$AF$2:$AY$2,0))))</f>
        <v/>
      </c>
      <c r="KD39" s="167">
        <f>IF(COUNTIF(Fériés,DATE(YEAR($B$18),MONTH($B$18),KD$1))&gt;0,"",IF(WEEKDAY(DATE(YEAR($B$18),MONTH($B$18),KD$1),2)&gt;5,"",INDEX('Semaine type'!$AF$4:$AY$49,MATCH(Novembre!$B39,'Semaine type'!$A$4:$A$49,0),MATCH(KD$2,'Semaine type'!$AF$2:$AY$2,0))))</f>
        <v>0.36458333333333331</v>
      </c>
      <c r="KE39" s="167">
        <f>IF(COUNTIF(Fériés,DATE(YEAR($B$18),MONTH($B$18),KE$1))&gt;0,"",IF(WEEKDAY(DATE(YEAR($B$18),MONTH($B$18),KE$1),2)&gt;5,"",INDEX('Semaine type'!$AF$4:$AY$49,MATCH(Novembre!$B39,'Semaine type'!$A$4:$A$49,0),MATCH(KE$2,'Semaine type'!$AF$2:$AY$2,0))))</f>
        <v>0.52430555555555558</v>
      </c>
      <c r="KF39" s="167">
        <f>IF(COUNTIF(Fériés,DATE(YEAR($B$18),MONTH($B$18),KF$1))&gt;0,"",IF(WEEKDAY(DATE(YEAR($B$18),MONTH($B$18),KF$1),2)&gt;5,"",INDEX('Semaine type'!$AF$4:$AY$49,MATCH(Novembre!$B39,'Semaine type'!$A$4:$A$49,0),MATCH(KF$2,'Semaine type'!$AF$2:$AY$2,0))))</f>
        <v>0</v>
      </c>
      <c r="KG39" s="167">
        <f>IF(COUNTIF(Fériés,DATE(YEAR($B$18),MONTH($B$18),KG$1))&gt;0,"",IF(WEEKDAY(DATE(YEAR($B$18),MONTH($B$18),KG$1),2)&gt;5,"",INDEX('Semaine type'!$AF$4:$AY$49,MATCH(Novembre!$B39,'Semaine type'!$A$4:$A$49,0),MATCH(KG$2,'Semaine type'!$AF$2:$AY$2,0))))</f>
        <v>0</v>
      </c>
      <c r="KH39" s="167" t="str">
        <f>IF(COUNTIF(Fériés,DATE(YEAR($B$18),MONTH($B$18),KH$1))&gt;0,"",IF(WEEKDAY(DATE(YEAR($B$18),MONTH($B$18),KH$1),2)&gt;5,"",INDEX('Semaine type'!$AF$4:$AY$49,MATCH(Novembre!$B39,'Semaine type'!$A$4:$A$49,0),MATCH(KH$2,'Semaine type'!$AF$2:$AY$2,0))))</f>
        <v/>
      </c>
      <c r="KI39" s="167" t="str">
        <f>IF(COUNTIF(Fériés,DATE(YEAR($B$18),MONTH($B$18),KI$1))&gt;0,"",IF(WEEKDAY(DATE(YEAR($B$18),MONTH($B$18),KI$1),2)&gt;5,"",INDEX('Semaine type'!$AF$4:$AY$49,MATCH(Novembre!$B39,'Semaine type'!$A$4:$A$49,0),MATCH(KI$2,'Semaine type'!$AF$2:$AY$2,0))))</f>
        <v/>
      </c>
      <c r="KJ39" s="167" t="str">
        <f>IF(COUNTIF(Fériés,DATE(YEAR($B$18),MONTH($B$18),KJ$1))&gt;0,"",IF(WEEKDAY(DATE(YEAR($B$18),MONTH($B$18),KJ$1),2)&gt;5,"",INDEX('Semaine type'!$AF$4:$AY$49,MATCH(Novembre!$B39,'Semaine type'!$A$4:$A$49,0),MATCH(KJ$2,'Semaine type'!$AF$2:$AY$2,0))))</f>
        <v/>
      </c>
      <c r="KK39" s="167" t="str">
        <f>IF(COUNTIF(Fériés,DATE(YEAR($B$18),MONTH($B$18),KK$1))&gt;0,"",IF(WEEKDAY(DATE(YEAR($B$18),MONTH($B$18),KK$1),2)&gt;5,"",INDEX('Semaine type'!$AF$4:$AY$49,MATCH(Novembre!$B39,'Semaine type'!$A$4:$A$49,0),MATCH(KK$2,'Semaine type'!$AF$2:$AY$2,0))))</f>
        <v/>
      </c>
      <c r="KL39" s="167" t="str">
        <f>IF(COUNTIF(Fériés,DATE(YEAR($B$18),MONTH($B$18),KL$1))&gt;0,"",IF(WEEKDAY(DATE(YEAR($B$18),MONTH($B$18),KL$1),2)&gt;5,"",INDEX('Semaine type'!$AF$4:$AY$49,MATCH(Novembre!$B39,'Semaine type'!$A$4:$A$49,0),MATCH(KL$2,'Semaine type'!$AF$2:$AY$2,0))))</f>
        <v/>
      </c>
      <c r="KM39" s="167" t="str">
        <f>IF(COUNTIF(Fériés,DATE(YEAR($B$18),MONTH($B$18),KM$1))&gt;0,"",IF(WEEKDAY(DATE(YEAR($B$18),MONTH($B$18),KM$1),2)&gt;5,"",INDEX('Semaine type'!$AF$4:$AY$49,MATCH(Novembre!$B39,'Semaine type'!$A$4:$A$49,0),MATCH(KM$2,'Semaine type'!$AF$2:$AY$2,0))))</f>
        <v/>
      </c>
      <c r="KN39" s="167" t="str">
        <f>IF(COUNTIF(Fériés,DATE(YEAR($B$18),MONTH($B$18),KN$1))&gt;0,"",IF(WEEKDAY(DATE(YEAR($B$18),MONTH($B$18),KN$1),2)&gt;5,"",INDEX('Semaine type'!$AF$4:$AY$49,MATCH(Novembre!$B39,'Semaine type'!$A$4:$A$49,0),MATCH(KN$2,'Semaine type'!$AF$2:$AY$2,0))))</f>
        <v/>
      </c>
      <c r="KO39" s="167" t="str">
        <f>IF(COUNTIF(Fériés,DATE(YEAR($B$18),MONTH($B$18),KO$1))&gt;0,"",IF(WEEKDAY(DATE(YEAR($B$18),MONTH($B$18),KO$1),2)&gt;5,"",INDEX('Semaine type'!$AF$4:$AY$49,MATCH(Novembre!$B39,'Semaine type'!$A$4:$A$49,0),MATCH(KO$2,'Semaine type'!$AF$2:$AY$2,0))))</f>
        <v/>
      </c>
      <c r="KP39" s="167">
        <f>IF(COUNTIF(Fériés,DATE(YEAR($B$18),MONTH($B$18),KP$1))&gt;0,"",IF(WEEKDAY(DATE(YEAR($B$18),MONTH($B$18),KP$1),2)&gt;5,"",INDEX('Semaine type'!$AF$4:$AY$49,MATCH(Novembre!$B39,'Semaine type'!$A$4:$A$49,0),MATCH(KP$2,'Semaine type'!$AF$2:$AY$2,0))))</f>
        <v>0.36458333333333331</v>
      </c>
      <c r="KQ39" s="167">
        <f>IF(COUNTIF(Fériés,DATE(YEAR($B$18),MONTH($B$18),KQ$1))&gt;0,"",IF(WEEKDAY(DATE(YEAR($B$18),MONTH($B$18),KQ$1),2)&gt;5,"",INDEX('Semaine type'!$AF$4:$AY$49,MATCH(Novembre!$B39,'Semaine type'!$A$4:$A$49,0),MATCH(KQ$2,'Semaine type'!$AF$2:$AY$2,0))))</f>
        <v>0.52430555555555558</v>
      </c>
      <c r="KR39" s="167">
        <f>IF(COUNTIF(Fériés,DATE(YEAR($B$18),MONTH($B$18),KR$1))&gt;0,"",IF(WEEKDAY(DATE(YEAR($B$18),MONTH($B$18),KR$1),2)&gt;5,"",INDEX('Semaine type'!$AF$4:$AY$49,MATCH(Novembre!$B39,'Semaine type'!$A$4:$A$49,0),MATCH(KR$2,'Semaine type'!$AF$2:$AY$2,0))))</f>
        <v>0.5625</v>
      </c>
      <c r="KS39" s="167">
        <f>IF(COUNTIF(Fériés,DATE(YEAR($B$18),MONTH($B$18),KS$1))&gt;0,"",IF(WEEKDAY(DATE(YEAR($B$18),MONTH($B$18),KS$1),2)&gt;5,"",INDEX('Semaine type'!$AF$4:$AY$49,MATCH(Novembre!$B39,'Semaine type'!$A$4:$A$49,0),MATCH(KS$2,'Semaine type'!$AF$2:$AY$2,0))))</f>
        <v>0.70833333333333337</v>
      </c>
    </row>
    <row r="40" spans="1:305" ht="12" customHeight="1" x14ac:dyDescent="0.2">
      <c r="A40" s="183"/>
      <c r="B40" s="52" t="s">
        <v>156</v>
      </c>
      <c r="C40" s="53" t="str">
        <f>'Semaine type'!L25</f>
        <v xml:space="preserve">PA </v>
      </c>
      <c r="D40" s="60" t="s">
        <v>120</v>
      </c>
      <c r="E40" s="60"/>
      <c r="F40" s="61" t="s">
        <v>120</v>
      </c>
      <c r="G40" s="60"/>
      <c r="H40" s="60" t="s">
        <v>15</v>
      </c>
      <c r="I40" s="60" t="s">
        <v>15</v>
      </c>
      <c r="J40" s="60" t="s">
        <v>15</v>
      </c>
      <c r="K40" s="60" t="s">
        <v>15</v>
      </c>
      <c r="L40" s="61" t="s">
        <v>32</v>
      </c>
      <c r="M40" s="61" t="s">
        <v>33</v>
      </c>
      <c r="N40" s="61" t="s">
        <v>32</v>
      </c>
      <c r="O40" s="61" t="s">
        <v>33</v>
      </c>
      <c r="P40" s="60" t="s">
        <v>94</v>
      </c>
      <c r="Q40" s="60"/>
      <c r="R40" s="60"/>
      <c r="S40" s="60"/>
      <c r="T40" s="60"/>
      <c r="U40" s="60"/>
      <c r="V40" s="61" t="s">
        <v>32</v>
      </c>
      <c r="W40" s="61" t="s">
        <v>33</v>
      </c>
      <c r="X40" s="60"/>
      <c r="Y40" s="60"/>
      <c r="Z40" s="60" t="s">
        <v>32</v>
      </c>
      <c r="AA40" s="60" t="s">
        <v>33</v>
      </c>
      <c r="AB40" s="60" t="s">
        <v>32</v>
      </c>
      <c r="AC40" s="60" t="s">
        <v>33</v>
      </c>
      <c r="AD40" s="60" t="s">
        <v>32</v>
      </c>
      <c r="AE40" s="60"/>
      <c r="AF40" s="61"/>
      <c r="AG40" s="60"/>
      <c r="AH40" s="60"/>
      <c r="AI40" s="60"/>
      <c r="AJ40" s="60" t="s">
        <v>32</v>
      </c>
      <c r="AK40" s="60" t="s">
        <v>33</v>
      </c>
      <c r="AL40" s="60" t="s">
        <v>32</v>
      </c>
      <c r="AM40" s="60" t="s">
        <v>33</v>
      </c>
      <c r="AN40" s="60" t="s">
        <v>32</v>
      </c>
      <c r="AO40" s="60" t="s">
        <v>33</v>
      </c>
      <c r="AP40" s="60" t="s">
        <v>32</v>
      </c>
      <c r="AQ40" s="60" t="s">
        <v>33</v>
      </c>
      <c r="AR40" s="60" t="s">
        <v>32</v>
      </c>
      <c r="AS40" s="60"/>
      <c r="AT40" s="60"/>
      <c r="AU40" s="60"/>
      <c r="AV40" s="60"/>
      <c r="AW40" s="60"/>
      <c r="AX40" s="60" t="s">
        <v>32</v>
      </c>
      <c r="AY40" s="60" t="s">
        <v>33</v>
      </c>
      <c r="AZ40" s="60" t="s">
        <v>32</v>
      </c>
      <c r="BA40" s="60" t="s">
        <v>33</v>
      </c>
      <c r="BB40" s="60" t="s">
        <v>32</v>
      </c>
      <c r="BC40" s="60" t="s">
        <v>33</v>
      </c>
      <c r="BD40" s="60" t="s">
        <v>32</v>
      </c>
      <c r="BE40" s="60" t="s">
        <v>33</v>
      </c>
      <c r="BF40" s="60" t="s">
        <v>32</v>
      </c>
      <c r="BG40" s="60"/>
      <c r="BH40" s="60"/>
      <c r="BI40" s="60"/>
      <c r="BJ40" s="60"/>
      <c r="BK40" s="60"/>
      <c r="BL40" s="56" cm="1">
        <f t="array" ref="BL40">SUMPRODUCT(--(RIGHT(D40:BK40,1)="."))</f>
        <v>16</v>
      </c>
      <c r="BM40" s="57"/>
      <c r="BN40" s="62"/>
      <c r="BO40" s="62"/>
      <c r="BP40" s="62"/>
      <c r="BQ40" s="82">
        <f t="shared" si="131"/>
        <v>0</v>
      </c>
      <c r="BR40" s="82">
        <f t="shared" si="131"/>
        <v>0</v>
      </c>
      <c r="BS40" s="82">
        <f t="shared" si="131"/>
        <v>0</v>
      </c>
      <c r="BT40" s="82">
        <f t="shared" si="131"/>
        <v>2</v>
      </c>
      <c r="BU40" s="82">
        <f t="shared" si="131"/>
        <v>0</v>
      </c>
      <c r="BV40" s="82">
        <f t="shared" si="131"/>
        <v>0</v>
      </c>
      <c r="BW40" s="82">
        <f t="shared" si="131"/>
        <v>0</v>
      </c>
      <c r="BX40" s="82">
        <f t="shared" si="131"/>
        <v>0</v>
      </c>
      <c r="BY40" s="82">
        <f t="shared" si="131"/>
        <v>0</v>
      </c>
      <c r="BZ40" s="82">
        <f t="shared" si="131"/>
        <v>0</v>
      </c>
      <c r="CA40" s="82">
        <f t="shared" si="131"/>
        <v>0</v>
      </c>
      <c r="CB40" s="92">
        <f t="shared" si="70"/>
        <v>36</v>
      </c>
      <c r="CC40" s="47">
        <f t="shared" ca="1" si="71"/>
        <v>1.0588235294117647</v>
      </c>
      <c r="DA40" s="169">
        <f t="shared" si="72"/>
        <v>6.0833333333333339</v>
      </c>
      <c r="DB40" s="176">
        <f>IFERROR(IF(COUNTIF(absences,D40)&gt;0,"",IF(D40="PERM",Parametres!$N$25,GA40-FZ40)),)</f>
        <v>0.125</v>
      </c>
      <c r="DC40" s="176" t="str">
        <f t="shared" si="73"/>
        <v/>
      </c>
      <c r="DD40" s="176" t="str">
        <f t="shared" si="74"/>
        <v/>
      </c>
      <c r="DE40" s="176" t="str">
        <f t="shared" si="75"/>
        <v/>
      </c>
      <c r="DF40" s="176">
        <f t="shared" si="76"/>
        <v>0.15972222222222227</v>
      </c>
      <c r="DG40" s="176" t="str">
        <f>IFERROR(IF(COUNTIF(absences,I40)&gt;0,"",IF(COUNTIF($D40:$BK40,"PERM")&gt;0,COUNTIF($D40:$BK40,"PERM")*Parametres!$N$25,GF40-GE40)),)</f>
        <v/>
      </c>
      <c r="DH40" s="176">
        <f t="shared" si="77"/>
        <v>0.15972222222222227</v>
      </c>
      <c r="DI40" s="176">
        <f t="shared" si="78"/>
        <v>0.14583333333333337</v>
      </c>
      <c r="DJ40" s="176">
        <f t="shared" si="79"/>
        <v>0.15972222222222227</v>
      </c>
      <c r="DK40" s="176">
        <f t="shared" si="80"/>
        <v>0.14583333333333337</v>
      </c>
      <c r="DL40" s="176">
        <f t="shared" si="81"/>
        <v>0.15972222222222227</v>
      </c>
      <c r="DM40" s="176">
        <f t="shared" si="82"/>
        <v>0.13888888888888884</v>
      </c>
      <c r="DN40" s="176">
        <f t="shared" si="83"/>
        <v>0.15972222222222227</v>
      </c>
      <c r="DO40" s="176">
        <f t="shared" si="84"/>
        <v>0</v>
      </c>
      <c r="DP40" s="176" t="str">
        <f t="shared" si="85"/>
        <v/>
      </c>
      <c r="DQ40" s="176" t="str">
        <f t="shared" si="86"/>
        <v/>
      </c>
      <c r="DR40" s="176" t="str">
        <f t="shared" si="87"/>
        <v/>
      </c>
      <c r="DS40" s="176" t="str">
        <f t="shared" si="88"/>
        <v/>
      </c>
      <c r="DT40" s="176">
        <f t="shared" si="89"/>
        <v>0.15972222222222227</v>
      </c>
      <c r="DU40" s="176">
        <f t="shared" si="90"/>
        <v>0.14583333333333337</v>
      </c>
      <c r="DV40" s="176" t="str">
        <f t="shared" si="91"/>
        <v/>
      </c>
      <c r="DW40" s="176" t="str">
        <f t="shared" si="92"/>
        <v/>
      </c>
      <c r="DX40" s="176">
        <f t="shared" si="93"/>
        <v>0.15972222222222227</v>
      </c>
      <c r="DY40" s="176">
        <f t="shared" si="94"/>
        <v>0.14583333333333337</v>
      </c>
      <c r="DZ40" s="176">
        <f t="shared" si="95"/>
        <v>0.15972222222222227</v>
      </c>
      <c r="EA40" s="176">
        <f t="shared" si="96"/>
        <v>0.13888888888888884</v>
      </c>
      <c r="EB40" s="176">
        <f t="shared" si="97"/>
        <v>0.15972222222222227</v>
      </c>
      <c r="EC40" s="176">
        <f t="shared" si="98"/>
        <v>0</v>
      </c>
      <c r="ED40" s="176" t="str">
        <f t="shared" si="99"/>
        <v/>
      </c>
      <c r="EE40" s="176" t="str">
        <f t="shared" si="100"/>
        <v/>
      </c>
      <c r="EF40" s="176" t="str">
        <f t="shared" si="101"/>
        <v/>
      </c>
      <c r="EG40" s="176" t="str">
        <f t="shared" si="102"/>
        <v/>
      </c>
      <c r="EH40" s="176">
        <f t="shared" si="103"/>
        <v>0.15972222222222227</v>
      </c>
      <c r="EI40" s="176">
        <f t="shared" si="104"/>
        <v>0.14583333333333337</v>
      </c>
      <c r="EJ40" s="176">
        <f t="shared" si="105"/>
        <v>0.15972222222222227</v>
      </c>
      <c r="EK40" s="176">
        <f t="shared" si="106"/>
        <v>0.14583333333333337</v>
      </c>
      <c r="EL40" s="176">
        <f t="shared" si="107"/>
        <v>0.15972222222222227</v>
      </c>
      <c r="EM40" s="176">
        <f t="shared" si="108"/>
        <v>0.14583333333333337</v>
      </c>
      <c r="EN40" s="176">
        <f t="shared" si="109"/>
        <v>0.15972222222222227</v>
      </c>
      <c r="EO40" s="176">
        <f t="shared" si="110"/>
        <v>0.13888888888888884</v>
      </c>
      <c r="EP40" s="176">
        <f t="shared" si="111"/>
        <v>0.15972222222222227</v>
      </c>
      <c r="EQ40" s="176">
        <f t="shared" si="112"/>
        <v>0</v>
      </c>
      <c r="ER40" s="176" t="str">
        <f t="shared" si="113"/>
        <v/>
      </c>
      <c r="ES40" s="176" t="str">
        <f t="shared" si="114"/>
        <v/>
      </c>
      <c r="ET40" s="176" t="str">
        <f t="shared" si="115"/>
        <v/>
      </c>
      <c r="EU40" s="176">
        <f>IFERROR(IF(COUNTIF(absences,AW40)&gt;0,"",IF(COUNTIF($D40:$BK40,"PERM")&gt;0,COUNTIF($D40:$BK40,"PERM")*Parametres!$N$25,IW40-IV40)),)</f>
        <v>0.25</v>
      </c>
      <c r="EV40" s="176">
        <f t="shared" si="116"/>
        <v>0.15972222222222227</v>
      </c>
      <c r="EW40" s="176">
        <f t="shared" si="117"/>
        <v>0.14583333333333337</v>
      </c>
      <c r="EX40" s="176">
        <f t="shared" si="118"/>
        <v>0.15972222222222227</v>
      </c>
      <c r="EY40" s="176">
        <f t="shared" si="119"/>
        <v>0.14583333333333337</v>
      </c>
      <c r="EZ40" s="176">
        <f t="shared" si="120"/>
        <v>0.15972222222222227</v>
      </c>
      <c r="FA40" s="176">
        <f t="shared" si="121"/>
        <v>0.14583333333333337</v>
      </c>
      <c r="FB40" s="176">
        <f t="shared" si="122"/>
        <v>0.15972222222222227</v>
      </c>
      <c r="FC40" s="176">
        <f t="shared" si="123"/>
        <v>0.13888888888888884</v>
      </c>
      <c r="FD40" s="176">
        <f t="shared" si="124"/>
        <v>0.15972222222222227</v>
      </c>
      <c r="FE40" s="176">
        <f t="shared" si="125"/>
        <v>0</v>
      </c>
      <c r="FF40" s="176" t="str">
        <f t="shared" si="126"/>
        <v/>
      </c>
      <c r="FG40" s="176" t="str">
        <f t="shared" si="127"/>
        <v/>
      </c>
      <c r="FH40" s="176">
        <f>IFERROR(IF(COUNTIF(absences,BJ40)&gt;0,"",IF(COUNTIF($D40:$BK40,"PERM")&gt;0,COUNTIF($D40:$BK40,"PERM")*Parametres!$N$25,JJ40-JI40)),)</f>
        <v>0.25</v>
      </c>
      <c r="FI40" s="176" t="str">
        <f t="shared" si="128"/>
        <v/>
      </c>
      <c r="FJ40" s="176">
        <f t="shared" si="129"/>
        <v>0.15972222222222227</v>
      </c>
      <c r="FK40" s="176">
        <f>IFERROR(IF(COUNTIF(absences,BM40)&gt;0,"",IF(COUNTIF($D40:$BK40,"PERM")&gt;0,COUNTIF($D40:$BK40,"PERM")*Parametres!$N$25,JM40-JL40)),)</f>
        <v>0.25</v>
      </c>
      <c r="FY40" s="184"/>
      <c r="FZ40" s="167" t="str">
        <f>IF(COUNTIF(Fériés,DATE(YEAR($B$18),MONTH($B$18),FZ$1))&gt;0,"",IF(WEEKDAY(DATE(YEAR($B$18),MONTH($B$18),FZ$1),2)&gt;5,"",INDEX('Semaine type'!$AF$4:$AY$49,MATCH(Novembre!$B40,'Semaine type'!$A$4:$A$49,0),MATCH(FZ$2,'Semaine type'!$AF$2:$AY$2,0))))</f>
        <v/>
      </c>
      <c r="GA40" s="167" t="str">
        <f>IF(COUNTIF(Fériés,DATE(YEAR($B$18),MONTH($B$18),GA$1))&gt;0,"",IF(WEEKDAY(DATE(YEAR($B$18),MONTH($B$18),GA$1),2)&gt;5,"",INDEX('Semaine type'!$AF$4:$AY$49,MATCH(Novembre!$B40,'Semaine type'!$A$4:$A$49,0),MATCH(GA$2,'Semaine type'!$AF$2:$AY$2,0))))</f>
        <v/>
      </c>
      <c r="GB40" s="167" t="str">
        <f>IF(COUNTIF(Fériés,DATE(YEAR($B$18),MONTH($B$18),GB$1))&gt;0,"",IF(WEEKDAY(DATE(YEAR($B$18),MONTH($B$18),GB$1),2)&gt;5,"",INDEX('Semaine type'!$AF$4:$AY$49,MATCH(Novembre!$B40,'Semaine type'!$A$4:$A$49,0),MATCH(GB$2,'Semaine type'!$AF$2:$AY$2,0))))</f>
        <v/>
      </c>
      <c r="GC40" s="167" t="str">
        <f>IF(COUNTIF(Fériés,DATE(YEAR($B$18),MONTH($B$18),GC$1))&gt;0,"",IF(WEEKDAY(DATE(YEAR($B$18),MONTH($B$18),GC$1),2)&gt;5,"",INDEX('Semaine type'!$AF$4:$AY$49,MATCH(Novembre!$B40,'Semaine type'!$A$4:$A$49,0),MATCH(GC$2,'Semaine type'!$AF$2:$AY$2,0))))</f>
        <v/>
      </c>
      <c r="GD40" s="167" t="str">
        <f>IF(COUNTIF(Fériés,DATE(YEAR($B$18),MONTH($B$18),GD$1))&gt;0,"",IF(WEEKDAY(DATE(YEAR($B$18),MONTH($B$18),GD$1),2)&gt;5,"",INDEX('Semaine type'!$AF$4:$AY$49,MATCH(Novembre!$B40,'Semaine type'!$A$4:$A$49,0),MATCH(GD$2,'Semaine type'!$AF$2:$AY$2,0))))</f>
        <v/>
      </c>
      <c r="GE40" s="167" t="str">
        <f>IF(COUNTIF(Fériés,DATE(YEAR($B$18),MONTH($B$18),GE$1))&gt;0,"",IF(WEEKDAY(DATE(YEAR($B$18),MONTH($B$18),GE$1),2)&gt;5,"",INDEX('Semaine type'!$AF$4:$AY$49,MATCH(Novembre!$B40,'Semaine type'!$A$4:$A$49,0),MATCH(GE$2,'Semaine type'!$AF$2:$AY$2,0))))</f>
        <v/>
      </c>
      <c r="GF40" s="167" t="str">
        <f>IF(COUNTIF(Fériés,DATE(YEAR($B$18),MONTH($B$18),GF$1))&gt;0,"",IF(WEEKDAY(DATE(YEAR($B$18),MONTH($B$18),GF$1),2)&gt;5,"",INDEX('Semaine type'!$AF$4:$AY$49,MATCH(Novembre!$B40,'Semaine type'!$A$4:$A$49,0),MATCH(GF$2,'Semaine type'!$AF$2:$AY$2,0))))</f>
        <v/>
      </c>
      <c r="GG40" s="167" t="str">
        <f>IF(COUNTIF(Fériés,DATE(YEAR($B$18),MONTH($B$18),GG$1))&gt;0,"",IF(WEEKDAY(DATE(YEAR($B$18),MONTH($B$18),GG$1),2)&gt;5,"",INDEX('Semaine type'!$AF$4:$AY$49,MATCH(Novembre!$B40,'Semaine type'!$A$4:$A$49,0),MATCH(GG$2,'Semaine type'!$AF$2:$AY$2,0))))</f>
        <v/>
      </c>
      <c r="GH40" s="167">
        <f>IF(COUNTIF(Fériés,DATE(YEAR($B$18),MONTH($B$18),GH$1))&gt;0,"",IF(WEEKDAY(DATE(YEAR($B$18),MONTH($B$18),GH$1),2)&gt;5,"",INDEX('Semaine type'!$AF$4:$AY$49,MATCH(Novembre!$B40,'Semaine type'!$A$4:$A$49,0),MATCH(GH$2,'Semaine type'!$AF$2:$AY$2,0))))</f>
        <v>0.36458333333333331</v>
      </c>
      <c r="GI40" s="167">
        <f>IF(COUNTIF(Fériés,DATE(YEAR($B$18),MONTH($B$18),GI$1))&gt;0,"",IF(WEEKDAY(DATE(YEAR($B$18),MONTH($B$18),GI$1),2)&gt;5,"",INDEX('Semaine type'!$AF$4:$AY$49,MATCH(Novembre!$B40,'Semaine type'!$A$4:$A$49,0),MATCH(GI$2,'Semaine type'!$AF$2:$AY$2,0))))</f>
        <v>0.52430555555555558</v>
      </c>
      <c r="GJ40" s="167">
        <f>IF(COUNTIF(Fériés,DATE(YEAR($B$18),MONTH($B$18),GJ$1))&gt;0,"",IF(WEEKDAY(DATE(YEAR($B$18),MONTH($B$18),GJ$1),2)&gt;5,"",INDEX('Semaine type'!$AF$4:$AY$49,MATCH(Novembre!$B40,'Semaine type'!$A$4:$A$49,0),MATCH(GJ$2,'Semaine type'!$AF$2:$AY$2,0))))</f>
        <v>0.5625</v>
      </c>
      <c r="GK40" s="167">
        <f>IF(COUNTIF(Fériés,DATE(YEAR($B$18),MONTH($B$18),GK$1))&gt;0,"",IF(WEEKDAY(DATE(YEAR($B$18),MONTH($B$18),GK$1),2)&gt;5,"",INDEX('Semaine type'!$AF$4:$AY$49,MATCH(Novembre!$B40,'Semaine type'!$A$4:$A$49,0),MATCH(GK$2,'Semaine type'!$AF$2:$AY$2,0))))</f>
        <v>0.70833333333333337</v>
      </c>
      <c r="GL40" s="167">
        <f>IF(COUNTIF(Fériés,DATE(YEAR($B$18),MONTH($B$18),GL$1))&gt;0,"",IF(WEEKDAY(DATE(YEAR($B$18),MONTH($B$18),GL$1),2)&gt;5,"",INDEX('Semaine type'!$AF$4:$AY$49,MATCH(Novembre!$B40,'Semaine type'!$A$4:$A$49,0),MATCH(GL$2,'Semaine type'!$AF$2:$AY$2,0))))</f>
        <v>0.36458333333333331</v>
      </c>
      <c r="GM40" s="167">
        <f>IF(COUNTIF(Fériés,DATE(YEAR($B$18),MONTH($B$18),GM$1))&gt;0,"",IF(WEEKDAY(DATE(YEAR($B$18),MONTH($B$18),GM$1),2)&gt;5,"",INDEX('Semaine type'!$AF$4:$AY$49,MATCH(Novembre!$B40,'Semaine type'!$A$4:$A$49,0),MATCH(GM$2,'Semaine type'!$AF$2:$AY$2,0))))</f>
        <v>0.52430555555555558</v>
      </c>
      <c r="GN40" s="167">
        <f>IF(COUNTIF(Fériés,DATE(YEAR($B$18),MONTH($B$18),GN$1))&gt;0,"",IF(WEEKDAY(DATE(YEAR($B$18),MONTH($B$18),GN$1),2)&gt;5,"",INDEX('Semaine type'!$AF$4:$AY$49,MATCH(Novembre!$B40,'Semaine type'!$A$4:$A$49,0),MATCH(GN$2,'Semaine type'!$AF$2:$AY$2,0))))</f>
        <v>0.5625</v>
      </c>
      <c r="GO40" s="167">
        <f>IF(COUNTIF(Fériés,DATE(YEAR($B$18),MONTH($B$18),GO$1))&gt;0,"",IF(WEEKDAY(DATE(YEAR($B$18),MONTH($B$18),GO$1),2)&gt;5,"",INDEX('Semaine type'!$AF$4:$AY$49,MATCH(Novembre!$B40,'Semaine type'!$A$4:$A$49,0),MATCH(GO$2,'Semaine type'!$AF$2:$AY$2,0))))</f>
        <v>0.70833333333333337</v>
      </c>
      <c r="GP40" s="167">
        <f>IF(COUNTIF(Fériés,DATE(YEAR($B$18),MONTH($B$18),GP$1))&gt;0,"",IF(WEEKDAY(DATE(YEAR($B$18),MONTH($B$18),GP$1),2)&gt;5,"",INDEX('Semaine type'!$AF$4:$AY$49,MATCH(Novembre!$B40,'Semaine type'!$A$4:$A$49,0),MATCH(GP$2,'Semaine type'!$AF$2:$AY$2,0))))</f>
        <v>0.36458333333333331</v>
      </c>
      <c r="GQ40" s="167">
        <f>IF(COUNTIF(Fériés,DATE(YEAR($B$18),MONTH($B$18),GQ$1))&gt;0,"",IF(WEEKDAY(DATE(YEAR($B$18),MONTH($B$18),GQ$1),2)&gt;5,"",INDEX('Semaine type'!$AF$4:$AY$49,MATCH(Novembre!$B40,'Semaine type'!$A$4:$A$49,0),MATCH(GQ$2,'Semaine type'!$AF$2:$AY$2,0))))</f>
        <v>0.52430555555555558</v>
      </c>
      <c r="GR40" s="167">
        <f>IF(COUNTIF(Fériés,DATE(YEAR($B$18),MONTH($B$18),GR$1))&gt;0,"",IF(WEEKDAY(DATE(YEAR($B$18),MONTH($B$18),GR$1),2)&gt;5,"",INDEX('Semaine type'!$AF$4:$AY$49,MATCH(Novembre!$B40,'Semaine type'!$A$4:$A$49,0),MATCH(GR$2,'Semaine type'!$AF$2:$AY$2,0))))</f>
        <v>0.5625</v>
      </c>
      <c r="GS40" s="167">
        <f>IF(COUNTIF(Fériés,DATE(YEAR($B$18),MONTH($B$18),GS$1))&gt;0,"",IF(WEEKDAY(DATE(YEAR($B$18),MONTH($B$18),GS$1),2)&gt;5,"",INDEX('Semaine type'!$AF$4:$AY$49,MATCH(Novembre!$B40,'Semaine type'!$A$4:$A$49,0),MATCH(GS$2,'Semaine type'!$AF$2:$AY$2,0))))</f>
        <v>0.70833333333333337</v>
      </c>
      <c r="GT40" s="167">
        <f>IF(COUNTIF(Fériés,DATE(YEAR($B$18),MONTH($B$18),GT$1))&gt;0,"",IF(WEEKDAY(DATE(YEAR($B$18),MONTH($B$18),GT$1),2)&gt;5,"",INDEX('Semaine type'!$AF$4:$AY$49,MATCH(Novembre!$B40,'Semaine type'!$A$4:$A$49,0),MATCH(GT$2,'Semaine type'!$AF$2:$AY$2,0))))</f>
        <v>0.36458333333333331</v>
      </c>
      <c r="GU40" s="167">
        <f>IF(COUNTIF(Fériés,DATE(YEAR($B$18),MONTH($B$18),GU$1))&gt;0,"",IF(WEEKDAY(DATE(YEAR($B$18),MONTH($B$18),GU$1),2)&gt;5,"",INDEX('Semaine type'!$AF$4:$AY$49,MATCH(Novembre!$B40,'Semaine type'!$A$4:$A$49,0),MATCH(GU$2,'Semaine type'!$AF$2:$AY$2,0))))</f>
        <v>0.52430555555555558</v>
      </c>
      <c r="GV40" s="167">
        <f>IF(COUNTIF(Fériés,DATE(YEAR($B$18),MONTH($B$18),GV$1))&gt;0,"",IF(WEEKDAY(DATE(YEAR($B$18),MONTH($B$18),GV$1),2)&gt;5,"",INDEX('Semaine type'!$AF$4:$AY$49,MATCH(Novembre!$B40,'Semaine type'!$A$4:$A$49,0),MATCH(GV$2,'Semaine type'!$AF$2:$AY$2,0))))</f>
        <v>0.5625</v>
      </c>
      <c r="GW40" s="167">
        <f>IF(COUNTIF(Fériés,DATE(YEAR($B$18),MONTH($B$18),GW$1))&gt;0,"",IF(WEEKDAY(DATE(YEAR($B$18),MONTH($B$18),GW$1),2)&gt;5,"",INDEX('Semaine type'!$AF$4:$AY$49,MATCH(Novembre!$B40,'Semaine type'!$A$4:$A$49,0),MATCH(GW$2,'Semaine type'!$AF$2:$AY$2,0))))</f>
        <v>0.70138888888888884</v>
      </c>
      <c r="GX40" s="167">
        <f>IF(COUNTIF(Fériés,DATE(YEAR($B$18),MONTH($B$18),GX$1))&gt;0,"",IF(WEEKDAY(DATE(YEAR($B$18),MONTH($B$18),GX$1),2)&gt;5,"",INDEX('Semaine type'!$AF$4:$AY$49,MATCH(Novembre!$B40,'Semaine type'!$A$4:$A$49,0),MATCH(GX$2,'Semaine type'!$AF$2:$AY$2,0))))</f>
        <v>0.36458333333333331</v>
      </c>
      <c r="GY40" s="167">
        <f>IF(COUNTIF(Fériés,DATE(YEAR($B$18),MONTH($B$18),GY$1))&gt;0,"",IF(WEEKDAY(DATE(YEAR($B$18),MONTH($B$18),GY$1),2)&gt;5,"",INDEX('Semaine type'!$AF$4:$AY$49,MATCH(Novembre!$B40,'Semaine type'!$A$4:$A$49,0),MATCH(GY$2,'Semaine type'!$AF$2:$AY$2,0))))</f>
        <v>0.52430555555555558</v>
      </c>
      <c r="GZ40" s="167">
        <f>IF(COUNTIF(Fériés,DATE(YEAR($B$18),MONTH($B$18),GZ$1))&gt;0,"",IF(WEEKDAY(DATE(YEAR($B$18),MONTH($B$18),GZ$1),2)&gt;5,"",INDEX('Semaine type'!$AF$4:$AY$49,MATCH(Novembre!$B40,'Semaine type'!$A$4:$A$49,0),MATCH(GZ$2,'Semaine type'!$AF$2:$AY$2,0))))</f>
        <v>0</v>
      </c>
      <c r="HA40" s="167">
        <f>IF(COUNTIF(Fériés,DATE(YEAR($B$18),MONTH($B$18),HA$1))&gt;0,"",IF(WEEKDAY(DATE(YEAR($B$18),MONTH($B$18),HA$1),2)&gt;5,"",INDEX('Semaine type'!$AF$4:$AY$49,MATCH(Novembre!$B40,'Semaine type'!$A$4:$A$49,0),MATCH(HA$2,'Semaine type'!$AF$2:$AY$2,0))))</f>
        <v>0</v>
      </c>
      <c r="HB40" s="167" t="str">
        <f>IF(COUNTIF(Fériés,DATE(YEAR($B$18),MONTH($B$18),HB$1))&gt;0,"",IF(WEEKDAY(DATE(YEAR($B$18),MONTH($B$18),HB$1),2)&gt;5,"",INDEX('Semaine type'!$AF$4:$AY$49,MATCH(Novembre!$B40,'Semaine type'!$A$4:$A$49,0),MATCH(HB$2,'Semaine type'!$AF$2:$AY$2,0))))</f>
        <v/>
      </c>
      <c r="HC40" s="167" t="str">
        <f>IF(COUNTIF(Fériés,DATE(YEAR($B$18),MONTH($B$18),HC$1))&gt;0,"",IF(WEEKDAY(DATE(YEAR($B$18),MONTH($B$18),HC$1),2)&gt;5,"",INDEX('Semaine type'!$AF$4:$AY$49,MATCH(Novembre!$B40,'Semaine type'!$A$4:$A$49,0),MATCH(HC$2,'Semaine type'!$AF$2:$AY$2,0))))</f>
        <v/>
      </c>
      <c r="HD40" s="167" t="str">
        <f>IF(COUNTIF(Fériés,DATE(YEAR($B$18),MONTH($B$18),HD$1))&gt;0,"",IF(WEEKDAY(DATE(YEAR($B$18),MONTH($B$18),HD$1),2)&gt;5,"",INDEX('Semaine type'!$AF$4:$AY$49,MATCH(Novembre!$B40,'Semaine type'!$A$4:$A$49,0),MATCH(HD$2,'Semaine type'!$AF$2:$AY$2,0))))</f>
        <v/>
      </c>
      <c r="HE40" s="167" t="str">
        <f>IF(COUNTIF(Fériés,DATE(YEAR($B$18),MONTH($B$18),HE$1))&gt;0,"",IF(WEEKDAY(DATE(YEAR($B$18),MONTH($B$18),HE$1),2)&gt;5,"",INDEX('Semaine type'!$AF$4:$AY$49,MATCH(Novembre!$B40,'Semaine type'!$A$4:$A$49,0),MATCH(HE$2,'Semaine type'!$AF$2:$AY$2,0))))</f>
        <v/>
      </c>
      <c r="HF40" s="167" t="str">
        <f>IF(COUNTIF(Fériés,DATE(YEAR($B$18),MONTH($B$18),HF$1))&gt;0,"",IF(WEEKDAY(DATE(YEAR($B$18),MONTH($B$18),HF$1),2)&gt;5,"",INDEX('Semaine type'!$AF$4:$AY$49,MATCH(Novembre!$B40,'Semaine type'!$A$4:$A$49,0),MATCH(HF$2,'Semaine type'!$AF$2:$AY$2,0))))</f>
        <v/>
      </c>
      <c r="HG40" s="167" t="str">
        <f>IF(COUNTIF(Fériés,DATE(YEAR($B$18),MONTH($B$18),HG$1))&gt;0,"",IF(WEEKDAY(DATE(YEAR($B$18),MONTH($B$18),HG$1),2)&gt;5,"",INDEX('Semaine type'!$AF$4:$AY$49,MATCH(Novembre!$B40,'Semaine type'!$A$4:$A$49,0),MATCH(HG$2,'Semaine type'!$AF$2:$AY$2,0))))</f>
        <v/>
      </c>
      <c r="HH40" s="167" t="str">
        <f>IF(COUNTIF(Fériés,DATE(YEAR($B$18),MONTH($B$18),HH$1))&gt;0,"",IF(WEEKDAY(DATE(YEAR($B$18),MONTH($B$18),HH$1),2)&gt;5,"",INDEX('Semaine type'!$AF$4:$AY$49,MATCH(Novembre!$B40,'Semaine type'!$A$4:$A$49,0),MATCH(HH$2,'Semaine type'!$AF$2:$AY$2,0))))</f>
        <v/>
      </c>
      <c r="HI40" s="167" t="str">
        <f>IF(COUNTIF(Fériés,DATE(YEAR($B$18),MONTH($B$18),HI$1))&gt;0,"",IF(WEEKDAY(DATE(YEAR($B$18),MONTH($B$18),HI$1),2)&gt;5,"",INDEX('Semaine type'!$AF$4:$AY$49,MATCH(Novembre!$B40,'Semaine type'!$A$4:$A$49,0),MATCH(HI$2,'Semaine type'!$AF$2:$AY$2,0))))</f>
        <v/>
      </c>
      <c r="HJ40" s="167">
        <f>IF(COUNTIF(Fériés,DATE(YEAR($B$18),MONTH($B$18),HJ$1))&gt;0,"",IF(WEEKDAY(DATE(YEAR($B$18),MONTH($B$18),HJ$1),2)&gt;5,"",INDEX('Semaine type'!$AF$4:$AY$49,MATCH(Novembre!$B40,'Semaine type'!$A$4:$A$49,0),MATCH(HJ$2,'Semaine type'!$AF$2:$AY$2,0))))</f>
        <v>0.36458333333333331</v>
      </c>
      <c r="HK40" s="167">
        <f>IF(COUNTIF(Fériés,DATE(YEAR($B$18),MONTH($B$18),HK$1))&gt;0,"",IF(WEEKDAY(DATE(YEAR($B$18),MONTH($B$18),HK$1),2)&gt;5,"",INDEX('Semaine type'!$AF$4:$AY$49,MATCH(Novembre!$B40,'Semaine type'!$A$4:$A$49,0),MATCH(HK$2,'Semaine type'!$AF$2:$AY$2,0))))</f>
        <v>0.52430555555555558</v>
      </c>
      <c r="HL40" s="167">
        <f>IF(COUNTIF(Fériés,DATE(YEAR($B$18),MONTH($B$18),HL$1))&gt;0,"",IF(WEEKDAY(DATE(YEAR($B$18),MONTH($B$18),HL$1),2)&gt;5,"",INDEX('Semaine type'!$AF$4:$AY$49,MATCH(Novembre!$B40,'Semaine type'!$A$4:$A$49,0),MATCH(HL$2,'Semaine type'!$AF$2:$AY$2,0))))</f>
        <v>0.5625</v>
      </c>
      <c r="HM40" s="167">
        <f>IF(COUNTIF(Fériés,DATE(YEAR($B$18),MONTH($B$18),HM$1))&gt;0,"",IF(WEEKDAY(DATE(YEAR($B$18),MONTH($B$18),HM$1),2)&gt;5,"",INDEX('Semaine type'!$AF$4:$AY$49,MATCH(Novembre!$B40,'Semaine type'!$A$4:$A$49,0),MATCH(HM$2,'Semaine type'!$AF$2:$AY$2,0))))</f>
        <v>0.70833333333333337</v>
      </c>
      <c r="HN40" s="167" t="str">
        <f>IF(COUNTIF(Fériés,DATE(YEAR($B$18),MONTH($B$18),HN$1))&gt;0,"",IF(WEEKDAY(DATE(YEAR($B$18),MONTH($B$18),HN$1),2)&gt;5,"",INDEX('Semaine type'!$AF$4:$AY$49,MATCH(Novembre!$B40,'Semaine type'!$A$4:$A$49,0),MATCH(HN$2,'Semaine type'!$AF$2:$AY$2,0))))</f>
        <v/>
      </c>
      <c r="HO40" s="167" t="str">
        <f>IF(COUNTIF(Fériés,DATE(YEAR($B$18),MONTH($B$18),HO$1))&gt;0,"",IF(WEEKDAY(DATE(YEAR($B$18),MONTH($B$18),HO$1),2)&gt;5,"",INDEX('Semaine type'!$AF$4:$AY$49,MATCH(Novembre!$B40,'Semaine type'!$A$4:$A$49,0),MATCH(HO$2,'Semaine type'!$AF$2:$AY$2,0))))</f>
        <v/>
      </c>
      <c r="HP40" s="167" t="str">
        <f>IF(COUNTIF(Fériés,DATE(YEAR($B$18),MONTH($B$18),HP$1))&gt;0,"",IF(WEEKDAY(DATE(YEAR($B$18),MONTH($B$18),HP$1),2)&gt;5,"",INDEX('Semaine type'!$AF$4:$AY$49,MATCH(Novembre!$B40,'Semaine type'!$A$4:$A$49,0),MATCH(HP$2,'Semaine type'!$AF$2:$AY$2,0))))</f>
        <v/>
      </c>
      <c r="HQ40" s="167" t="str">
        <f>IF(COUNTIF(Fériés,DATE(YEAR($B$18),MONTH($B$18),HQ$1))&gt;0,"",IF(WEEKDAY(DATE(YEAR($B$18),MONTH($B$18),HQ$1),2)&gt;5,"",INDEX('Semaine type'!$AF$4:$AY$49,MATCH(Novembre!$B40,'Semaine type'!$A$4:$A$49,0),MATCH(HQ$2,'Semaine type'!$AF$2:$AY$2,0))))</f>
        <v/>
      </c>
      <c r="HR40" s="167">
        <f>IF(COUNTIF(Fériés,DATE(YEAR($B$18),MONTH($B$18),HR$1))&gt;0,"",IF(WEEKDAY(DATE(YEAR($B$18),MONTH($B$18),HR$1),2)&gt;5,"",INDEX('Semaine type'!$AF$4:$AY$49,MATCH(Novembre!$B40,'Semaine type'!$A$4:$A$49,0),MATCH(HR$2,'Semaine type'!$AF$2:$AY$2,0))))</f>
        <v>0.36458333333333331</v>
      </c>
      <c r="HS40" s="167">
        <f>IF(COUNTIF(Fériés,DATE(YEAR($B$18),MONTH($B$18),HS$1))&gt;0,"",IF(WEEKDAY(DATE(YEAR($B$18),MONTH($B$18),HS$1),2)&gt;5,"",INDEX('Semaine type'!$AF$4:$AY$49,MATCH(Novembre!$B40,'Semaine type'!$A$4:$A$49,0),MATCH(HS$2,'Semaine type'!$AF$2:$AY$2,0))))</f>
        <v>0.52430555555555558</v>
      </c>
      <c r="HT40" s="167">
        <f>IF(COUNTIF(Fériés,DATE(YEAR($B$18),MONTH($B$18),HT$1))&gt;0,"",IF(WEEKDAY(DATE(YEAR($B$18),MONTH($B$18),HT$1),2)&gt;5,"",INDEX('Semaine type'!$AF$4:$AY$49,MATCH(Novembre!$B40,'Semaine type'!$A$4:$A$49,0),MATCH(HT$2,'Semaine type'!$AF$2:$AY$2,0))))</f>
        <v>0.5625</v>
      </c>
      <c r="HU40" s="167">
        <f>IF(COUNTIF(Fériés,DATE(YEAR($B$18),MONTH($B$18),HU$1))&gt;0,"",IF(WEEKDAY(DATE(YEAR($B$18),MONTH($B$18),HU$1),2)&gt;5,"",INDEX('Semaine type'!$AF$4:$AY$49,MATCH(Novembre!$B40,'Semaine type'!$A$4:$A$49,0),MATCH(HU$2,'Semaine type'!$AF$2:$AY$2,0))))</f>
        <v>0.70833333333333337</v>
      </c>
      <c r="HV40" s="167">
        <f>IF(COUNTIF(Fériés,DATE(YEAR($B$18),MONTH($B$18),HV$1))&gt;0,"",IF(WEEKDAY(DATE(YEAR($B$18),MONTH($B$18),HV$1),2)&gt;5,"",INDEX('Semaine type'!$AF$4:$AY$49,MATCH(Novembre!$B40,'Semaine type'!$A$4:$A$49,0),MATCH(HV$2,'Semaine type'!$AF$2:$AY$2,0))))</f>
        <v>0.36458333333333331</v>
      </c>
      <c r="HW40" s="167">
        <f>IF(COUNTIF(Fériés,DATE(YEAR($B$18),MONTH($B$18),HW$1))&gt;0,"",IF(WEEKDAY(DATE(YEAR($B$18),MONTH($B$18),HW$1),2)&gt;5,"",INDEX('Semaine type'!$AF$4:$AY$49,MATCH(Novembre!$B40,'Semaine type'!$A$4:$A$49,0),MATCH(HW$2,'Semaine type'!$AF$2:$AY$2,0))))</f>
        <v>0.52430555555555558</v>
      </c>
      <c r="HX40" s="167">
        <f>IF(COUNTIF(Fériés,DATE(YEAR($B$18),MONTH($B$18),HX$1))&gt;0,"",IF(WEEKDAY(DATE(YEAR($B$18),MONTH($B$18),HX$1),2)&gt;5,"",INDEX('Semaine type'!$AF$4:$AY$49,MATCH(Novembre!$B40,'Semaine type'!$A$4:$A$49,0),MATCH(HX$2,'Semaine type'!$AF$2:$AY$2,0))))</f>
        <v>0.5625</v>
      </c>
      <c r="HY40" s="167">
        <f>IF(COUNTIF(Fériés,DATE(YEAR($B$18),MONTH($B$18),HY$1))&gt;0,"",IF(WEEKDAY(DATE(YEAR($B$18),MONTH($B$18),HY$1),2)&gt;5,"",INDEX('Semaine type'!$AF$4:$AY$49,MATCH(Novembre!$B40,'Semaine type'!$A$4:$A$49,0),MATCH(HY$2,'Semaine type'!$AF$2:$AY$2,0))))</f>
        <v>0.70138888888888884</v>
      </c>
      <c r="HZ40" s="167">
        <f>IF(COUNTIF(Fériés,DATE(YEAR($B$18),MONTH($B$18),HZ$1))&gt;0,"",IF(WEEKDAY(DATE(YEAR($B$18),MONTH($B$18),HZ$1),2)&gt;5,"",INDEX('Semaine type'!$AF$4:$AY$49,MATCH(Novembre!$B40,'Semaine type'!$A$4:$A$49,0),MATCH(HZ$2,'Semaine type'!$AF$2:$AY$2,0))))</f>
        <v>0.36458333333333331</v>
      </c>
      <c r="IA40" s="167">
        <f>IF(COUNTIF(Fériés,DATE(YEAR($B$18),MONTH($B$18),IA$1))&gt;0,"",IF(WEEKDAY(DATE(YEAR($B$18),MONTH($B$18),IA$1),2)&gt;5,"",INDEX('Semaine type'!$AF$4:$AY$49,MATCH(Novembre!$B40,'Semaine type'!$A$4:$A$49,0),MATCH(IA$2,'Semaine type'!$AF$2:$AY$2,0))))</f>
        <v>0.52430555555555558</v>
      </c>
      <c r="IB40" s="167">
        <f>IF(COUNTIF(Fériés,DATE(YEAR($B$18),MONTH($B$18),IB$1))&gt;0,"",IF(WEEKDAY(DATE(YEAR($B$18),MONTH($B$18),IB$1),2)&gt;5,"",INDEX('Semaine type'!$AF$4:$AY$49,MATCH(Novembre!$B40,'Semaine type'!$A$4:$A$49,0),MATCH(IB$2,'Semaine type'!$AF$2:$AY$2,0))))</f>
        <v>0</v>
      </c>
      <c r="IC40" s="167">
        <f>IF(COUNTIF(Fériés,DATE(YEAR($B$18),MONTH($B$18),IC$1))&gt;0,"",IF(WEEKDAY(DATE(YEAR($B$18),MONTH($B$18),IC$1),2)&gt;5,"",INDEX('Semaine type'!$AF$4:$AY$49,MATCH(Novembre!$B40,'Semaine type'!$A$4:$A$49,0),MATCH(IC$2,'Semaine type'!$AF$2:$AY$2,0))))</f>
        <v>0</v>
      </c>
      <c r="ID40" s="167" t="str">
        <f>IF(COUNTIF(Fériés,DATE(YEAR($B$18),MONTH($B$18),ID$1))&gt;0,"",IF(WEEKDAY(DATE(YEAR($B$18),MONTH($B$18),ID$1),2)&gt;5,"",INDEX('Semaine type'!$AF$4:$AY$49,MATCH(Novembre!$B40,'Semaine type'!$A$4:$A$49,0),MATCH(ID$2,'Semaine type'!$AF$2:$AY$2,0))))</f>
        <v/>
      </c>
      <c r="IE40" s="167" t="str">
        <f>IF(COUNTIF(Fériés,DATE(YEAR($B$18),MONTH($B$18),IE$1))&gt;0,"",IF(WEEKDAY(DATE(YEAR($B$18),MONTH($B$18),IE$1),2)&gt;5,"",INDEX('Semaine type'!$AF$4:$AY$49,MATCH(Novembre!$B40,'Semaine type'!$A$4:$A$49,0),MATCH(IE$2,'Semaine type'!$AF$2:$AY$2,0))))</f>
        <v/>
      </c>
      <c r="IF40" s="167" t="str">
        <f>IF(COUNTIF(Fériés,DATE(YEAR($B$18),MONTH($B$18),IF$1))&gt;0,"",IF(WEEKDAY(DATE(YEAR($B$18),MONTH($B$18),IF$1),2)&gt;5,"",INDEX('Semaine type'!$AF$4:$AY$49,MATCH(Novembre!$B40,'Semaine type'!$A$4:$A$49,0),MATCH(IF$2,'Semaine type'!$AF$2:$AY$2,0))))</f>
        <v/>
      </c>
      <c r="IG40" s="167" t="str">
        <f>IF(COUNTIF(Fériés,DATE(YEAR($B$18),MONTH($B$18),IG$1))&gt;0,"",IF(WEEKDAY(DATE(YEAR($B$18),MONTH($B$18),IG$1),2)&gt;5,"",INDEX('Semaine type'!$AF$4:$AY$49,MATCH(Novembre!$B40,'Semaine type'!$A$4:$A$49,0),MATCH(IG$2,'Semaine type'!$AF$2:$AY$2,0))))</f>
        <v/>
      </c>
      <c r="IH40" s="167" t="str">
        <f>IF(COUNTIF(Fériés,DATE(YEAR($B$18),MONTH($B$18),IH$1))&gt;0,"",IF(WEEKDAY(DATE(YEAR($B$18),MONTH($B$18),IH$1),2)&gt;5,"",INDEX('Semaine type'!$AF$4:$AY$49,MATCH(Novembre!$B40,'Semaine type'!$A$4:$A$49,0),MATCH(IH$2,'Semaine type'!$AF$2:$AY$2,0))))</f>
        <v/>
      </c>
      <c r="II40" s="167" t="str">
        <f>IF(COUNTIF(Fériés,DATE(YEAR($B$18),MONTH($B$18),II$1))&gt;0,"",IF(WEEKDAY(DATE(YEAR($B$18),MONTH($B$18),II$1),2)&gt;5,"",INDEX('Semaine type'!$AF$4:$AY$49,MATCH(Novembre!$B40,'Semaine type'!$A$4:$A$49,0),MATCH(II$2,'Semaine type'!$AF$2:$AY$2,0))))</f>
        <v/>
      </c>
      <c r="IJ40" s="167" t="str">
        <f>IF(COUNTIF(Fériés,DATE(YEAR($B$18),MONTH($B$18),IJ$1))&gt;0,"",IF(WEEKDAY(DATE(YEAR($B$18),MONTH($B$18),IJ$1),2)&gt;5,"",INDEX('Semaine type'!$AF$4:$AY$49,MATCH(Novembre!$B40,'Semaine type'!$A$4:$A$49,0),MATCH(IJ$2,'Semaine type'!$AF$2:$AY$2,0))))</f>
        <v/>
      </c>
      <c r="IK40" s="167" t="str">
        <f>IF(COUNTIF(Fériés,DATE(YEAR($B$18),MONTH($B$18),IK$1))&gt;0,"",IF(WEEKDAY(DATE(YEAR($B$18),MONTH($B$18),IK$1),2)&gt;5,"",INDEX('Semaine type'!$AF$4:$AY$49,MATCH(Novembre!$B40,'Semaine type'!$A$4:$A$49,0),MATCH(IK$2,'Semaine type'!$AF$2:$AY$2,0))))</f>
        <v/>
      </c>
      <c r="IL40" s="167">
        <f>IF(COUNTIF(Fériés,DATE(YEAR($B$18),MONTH($B$18),IL$1))&gt;0,"",IF(WEEKDAY(DATE(YEAR($B$18),MONTH($B$18),IL$1),2)&gt;5,"",INDEX('Semaine type'!$AF$4:$AY$49,MATCH(Novembre!$B40,'Semaine type'!$A$4:$A$49,0),MATCH(IL$2,'Semaine type'!$AF$2:$AY$2,0))))</f>
        <v>0.36458333333333331</v>
      </c>
      <c r="IM40" s="167">
        <f>IF(COUNTIF(Fériés,DATE(YEAR($B$18),MONTH($B$18),IM$1))&gt;0,"",IF(WEEKDAY(DATE(YEAR($B$18),MONTH($B$18),IM$1),2)&gt;5,"",INDEX('Semaine type'!$AF$4:$AY$49,MATCH(Novembre!$B40,'Semaine type'!$A$4:$A$49,0),MATCH(IM$2,'Semaine type'!$AF$2:$AY$2,0))))</f>
        <v>0.52430555555555558</v>
      </c>
      <c r="IN40" s="167">
        <f>IF(COUNTIF(Fériés,DATE(YEAR($B$18),MONTH($B$18),IN$1))&gt;0,"",IF(WEEKDAY(DATE(YEAR($B$18),MONTH($B$18),IN$1),2)&gt;5,"",INDEX('Semaine type'!$AF$4:$AY$49,MATCH(Novembre!$B40,'Semaine type'!$A$4:$A$49,0),MATCH(IN$2,'Semaine type'!$AF$2:$AY$2,0))))</f>
        <v>0.5625</v>
      </c>
      <c r="IO40" s="167">
        <f>IF(COUNTIF(Fériés,DATE(YEAR($B$18),MONTH($B$18),IO$1))&gt;0,"",IF(WEEKDAY(DATE(YEAR($B$18),MONTH($B$18),IO$1),2)&gt;5,"",INDEX('Semaine type'!$AF$4:$AY$49,MATCH(Novembre!$B40,'Semaine type'!$A$4:$A$49,0),MATCH(IO$2,'Semaine type'!$AF$2:$AY$2,0))))</f>
        <v>0.70833333333333337</v>
      </c>
      <c r="IP40" s="167">
        <f>IF(COUNTIF(Fériés,DATE(YEAR($B$18),MONTH($B$18),IP$1))&gt;0,"",IF(WEEKDAY(DATE(YEAR($B$18),MONTH($B$18),IP$1),2)&gt;5,"",INDEX('Semaine type'!$AF$4:$AY$49,MATCH(Novembre!$B40,'Semaine type'!$A$4:$A$49,0),MATCH(IP$2,'Semaine type'!$AF$2:$AY$2,0))))</f>
        <v>0.36458333333333331</v>
      </c>
      <c r="IQ40" s="167">
        <f>IF(COUNTIF(Fériés,DATE(YEAR($B$18),MONTH($B$18),IQ$1))&gt;0,"",IF(WEEKDAY(DATE(YEAR($B$18),MONTH($B$18),IQ$1),2)&gt;5,"",INDEX('Semaine type'!$AF$4:$AY$49,MATCH(Novembre!$B40,'Semaine type'!$A$4:$A$49,0),MATCH(IQ$2,'Semaine type'!$AF$2:$AY$2,0))))</f>
        <v>0.52430555555555558</v>
      </c>
      <c r="IR40" s="167">
        <f>IF(COUNTIF(Fériés,DATE(YEAR($B$18),MONTH($B$18),IR$1))&gt;0,"",IF(WEEKDAY(DATE(YEAR($B$18),MONTH($B$18),IR$1),2)&gt;5,"",INDEX('Semaine type'!$AF$4:$AY$49,MATCH(Novembre!$B40,'Semaine type'!$A$4:$A$49,0),MATCH(IR$2,'Semaine type'!$AF$2:$AY$2,0))))</f>
        <v>0.5625</v>
      </c>
      <c r="IS40" s="167">
        <f>IF(COUNTIF(Fériés,DATE(YEAR($B$18),MONTH($B$18),IS$1))&gt;0,"",IF(WEEKDAY(DATE(YEAR($B$18),MONTH($B$18),IS$1),2)&gt;5,"",INDEX('Semaine type'!$AF$4:$AY$49,MATCH(Novembre!$B40,'Semaine type'!$A$4:$A$49,0),MATCH(IS$2,'Semaine type'!$AF$2:$AY$2,0))))</f>
        <v>0.70833333333333337</v>
      </c>
      <c r="IT40" s="167">
        <f>IF(COUNTIF(Fériés,DATE(YEAR($B$18),MONTH($B$18),IT$1))&gt;0,"",IF(WEEKDAY(DATE(YEAR($B$18),MONTH($B$18),IT$1),2)&gt;5,"",INDEX('Semaine type'!$AF$4:$AY$49,MATCH(Novembre!$B40,'Semaine type'!$A$4:$A$49,0),MATCH(IT$2,'Semaine type'!$AF$2:$AY$2,0))))</f>
        <v>0.36458333333333331</v>
      </c>
      <c r="IU40" s="167">
        <f>IF(COUNTIF(Fériés,DATE(YEAR($B$18),MONTH($B$18),IU$1))&gt;0,"",IF(WEEKDAY(DATE(YEAR($B$18),MONTH($B$18),IU$1),2)&gt;5,"",INDEX('Semaine type'!$AF$4:$AY$49,MATCH(Novembre!$B40,'Semaine type'!$A$4:$A$49,0),MATCH(IU$2,'Semaine type'!$AF$2:$AY$2,0))))</f>
        <v>0.52430555555555558</v>
      </c>
      <c r="IV40" s="167">
        <f>IF(COUNTIF(Fériés,DATE(YEAR($B$18),MONTH($B$18),IV$1))&gt;0,"",IF(WEEKDAY(DATE(YEAR($B$18),MONTH($B$18),IV$1),2)&gt;5,"",INDEX('Semaine type'!$AF$4:$AY$49,MATCH(Novembre!$B40,'Semaine type'!$A$4:$A$49,0),MATCH(IV$2,'Semaine type'!$AF$2:$AY$2,0))))</f>
        <v>0.5625</v>
      </c>
      <c r="IW40" s="167">
        <f>IF(COUNTIF(Fériés,DATE(YEAR($B$18),MONTH($B$18),IW$1))&gt;0,"",IF(WEEKDAY(DATE(YEAR($B$18),MONTH($B$18),IW$1),2)&gt;5,"",INDEX('Semaine type'!$AF$4:$AY$49,MATCH(Novembre!$B40,'Semaine type'!$A$4:$A$49,0),MATCH(IW$2,'Semaine type'!$AF$2:$AY$2,0))))</f>
        <v>0.70833333333333337</v>
      </c>
      <c r="IX40" s="167">
        <f>IF(COUNTIF(Fériés,DATE(YEAR($B$18),MONTH($B$18),IX$1))&gt;0,"",IF(WEEKDAY(DATE(YEAR($B$18),MONTH($B$18),IX$1),2)&gt;5,"",INDEX('Semaine type'!$AF$4:$AY$49,MATCH(Novembre!$B40,'Semaine type'!$A$4:$A$49,0),MATCH(IX$2,'Semaine type'!$AF$2:$AY$2,0))))</f>
        <v>0.36458333333333331</v>
      </c>
      <c r="IY40" s="167">
        <f>IF(COUNTIF(Fériés,DATE(YEAR($B$18),MONTH($B$18),IY$1))&gt;0,"",IF(WEEKDAY(DATE(YEAR($B$18),MONTH($B$18),IY$1),2)&gt;5,"",INDEX('Semaine type'!$AF$4:$AY$49,MATCH(Novembre!$B40,'Semaine type'!$A$4:$A$49,0),MATCH(IY$2,'Semaine type'!$AF$2:$AY$2,0))))</f>
        <v>0.52430555555555558</v>
      </c>
      <c r="IZ40" s="167">
        <f>IF(COUNTIF(Fériés,DATE(YEAR($B$18),MONTH($B$18),IZ$1))&gt;0,"",IF(WEEKDAY(DATE(YEAR($B$18),MONTH($B$18),IZ$1),2)&gt;5,"",INDEX('Semaine type'!$AF$4:$AY$49,MATCH(Novembre!$B40,'Semaine type'!$A$4:$A$49,0),MATCH(IZ$2,'Semaine type'!$AF$2:$AY$2,0))))</f>
        <v>0.5625</v>
      </c>
      <c r="JA40" s="167">
        <f>IF(COUNTIF(Fériés,DATE(YEAR($B$18),MONTH($B$18),JA$1))&gt;0,"",IF(WEEKDAY(DATE(YEAR($B$18),MONTH($B$18),JA$1),2)&gt;5,"",INDEX('Semaine type'!$AF$4:$AY$49,MATCH(Novembre!$B40,'Semaine type'!$A$4:$A$49,0),MATCH(JA$2,'Semaine type'!$AF$2:$AY$2,0))))</f>
        <v>0.70138888888888884</v>
      </c>
      <c r="JB40" s="167">
        <f>IF(COUNTIF(Fériés,DATE(YEAR($B$18),MONTH($B$18),JB$1))&gt;0,"",IF(WEEKDAY(DATE(YEAR($B$18),MONTH($B$18),JB$1),2)&gt;5,"",INDEX('Semaine type'!$AF$4:$AY$49,MATCH(Novembre!$B40,'Semaine type'!$A$4:$A$49,0),MATCH(JB$2,'Semaine type'!$AF$2:$AY$2,0))))</f>
        <v>0.36458333333333331</v>
      </c>
      <c r="JC40" s="167">
        <f>IF(COUNTIF(Fériés,DATE(YEAR($B$18),MONTH($B$18),JC$1))&gt;0,"",IF(WEEKDAY(DATE(YEAR($B$18),MONTH($B$18),JC$1),2)&gt;5,"",INDEX('Semaine type'!$AF$4:$AY$49,MATCH(Novembre!$B40,'Semaine type'!$A$4:$A$49,0),MATCH(JC$2,'Semaine type'!$AF$2:$AY$2,0))))</f>
        <v>0.52430555555555558</v>
      </c>
      <c r="JD40" s="167">
        <f>IF(COUNTIF(Fériés,DATE(YEAR($B$18),MONTH($B$18),JD$1))&gt;0,"",IF(WEEKDAY(DATE(YEAR($B$18),MONTH($B$18),JD$1),2)&gt;5,"",INDEX('Semaine type'!$AF$4:$AY$49,MATCH(Novembre!$B40,'Semaine type'!$A$4:$A$49,0),MATCH(JD$2,'Semaine type'!$AF$2:$AY$2,0))))</f>
        <v>0</v>
      </c>
      <c r="JE40" s="167">
        <f>IF(COUNTIF(Fériés,DATE(YEAR($B$18),MONTH($B$18),JE$1))&gt;0,"",IF(WEEKDAY(DATE(YEAR($B$18),MONTH($B$18),JE$1),2)&gt;5,"",INDEX('Semaine type'!$AF$4:$AY$49,MATCH(Novembre!$B40,'Semaine type'!$A$4:$A$49,0),MATCH(JE$2,'Semaine type'!$AF$2:$AY$2,0))))</f>
        <v>0</v>
      </c>
      <c r="JF40" s="167" t="str">
        <f>IF(COUNTIF(Fériés,DATE(YEAR($B$18),MONTH($B$18),JF$1))&gt;0,"",IF(WEEKDAY(DATE(YEAR($B$18),MONTH($B$18),JF$1),2)&gt;5,"",INDEX('Semaine type'!$AF$4:$AY$49,MATCH(Novembre!$B40,'Semaine type'!$A$4:$A$49,0),MATCH(JF$2,'Semaine type'!$AF$2:$AY$2,0))))</f>
        <v/>
      </c>
      <c r="JG40" s="167" t="str">
        <f>IF(COUNTIF(Fériés,DATE(YEAR($B$18),MONTH($B$18),JG$1))&gt;0,"",IF(WEEKDAY(DATE(YEAR($B$18),MONTH($B$18),JG$1),2)&gt;5,"",INDEX('Semaine type'!$AF$4:$AY$49,MATCH(Novembre!$B40,'Semaine type'!$A$4:$A$49,0),MATCH(JG$2,'Semaine type'!$AF$2:$AY$2,0))))</f>
        <v/>
      </c>
      <c r="JH40" s="167" t="str">
        <f>IF(COUNTIF(Fériés,DATE(YEAR($B$18),MONTH($B$18),JH$1))&gt;0,"",IF(WEEKDAY(DATE(YEAR($B$18),MONTH($B$18),JH$1),2)&gt;5,"",INDEX('Semaine type'!$AF$4:$AY$49,MATCH(Novembre!$B40,'Semaine type'!$A$4:$A$49,0),MATCH(JH$2,'Semaine type'!$AF$2:$AY$2,0))))</f>
        <v/>
      </c>
      <c r="JI40" s="167" t="str">
        <f>IF(COUNTIF(Fériés,DATE(YEAR($B$18),MONTH($B$18),JI$1))&gt;0,"",IF(WEEKDAY(DATE(YEAR($B$18),MONTH($B$18),JI$1),2)&gt;5,"",INDEX('Semaine type'!$AF$4:$AY$49,MATCH(Novembre!$B40,'Semaine type'!$A$4:$A$49,0),MATCH(JI$2,'Semaine type'!$AF$2:$AY$2,0))))</f>
        <v/>
      </c>
      <c r="JJ40" s="167" t="str">
        <f>IF(COUNTIF(Fériés,DATE(YEAR($B$18),MONTH($B$18),JJ$1))&gt;0,"",IF(WEEKDAY(DATE(YEAR($B$18),MONTH($B$18),JJ$1),2)&gt;5,"",INDEX('Semaine type'!$AF$4:$AY$49,MATCH(Novembre!$B40,'Semaine type'!$A$4:$A$49,0),MATCH(JJ$2,'Semaine type'!$AF$2:$AY$2,0))))</f>
        <v/>
      </c>
      <c r="JK40" s="167" t="str">
        <f>IF(COUNTIF(Fériés,DATE(YEAR($B$18),MONTH($B$18),JK$1))&gt;0,"",IF(WEEKDAY(DATE(YEAR($B$18),MONTH($B$18),JK$1),2)&gt;5,"",INDEX('Semaine type'!$AF$4:$AY$49,MATCH(Novembre!$B40,'Semaine type'!$A$4:$A$49,0),MATCH(JK$2,'Semaine type'!$AF$2:$AY$2,0))))</f>
        <v/>
      </c>
      <c r="JL40" s="167" t="str">
        <f>IF(COUNTIF(Fériés,DATE(YEAR($B$18),MONTH($B$18),JL$1))&gt;0,"",IF(WEEKDAY(DATE(YEAR($B$18),MONTH($B$18),JL$1),2)&gt;5,"",INDEX('Semaine type'!$AF$4:$AY$49,MATCH(Novembre!$B40,'Semaine type'!$A$4:$A$49,0),MATCH(JL$2,'Semaine type'!$AF$2:$AY$2,0))))</f>
        <v/>
      </c>
      <c r="JM40" s="167" t="str">
        <f>IF(COUNTIF(Fériés,DATE(YEAR($B$18),MONTH($B$18),JM$1))&gt;0,"",IF(WEEKDAY(DATE(YEAR($B$18),MONTH($B$18),JM$1),2)&gt;5,"",INDEX('Semaine type'!$AF$4:$AY$49,MATCH(Novembre!$B40,'Semaine type'!$A$4:$A$49,0),MATCH(JM$2,'Semaine type'!$AF$2:$AY$2,0))))</f>
        <v/>
      </c>
      <c r="JN40" s="167">
        <f>IF(COUNTIF(Fériés,DATE(YEAR($B$18),MONTH($B$18),JN$1))&gt;0,"",IF(WEEKDAY(DATE(YEAR($B$18),MONTH($B$18),JN$1),2)&gt;5,"",INDEX('Semaine type'!$AF$4:$AY$49,MATCH(Novembre!$B40,'Semaine type'!$A$4:$A$49,0),MATCH(JN$2,'Semaine type'!$AF$2:$AY$2,0))))</f>
        <v>0.36458333333333331</v>
      </c>
      <c r="JO40" s="167">
        <f>IF(COUNTIF(Fériés,DATE(YEAR($B$18),MONTH($B$18),JO$1))&gt;0,"",IF(WEEKDAY(DATE(YEAR($B$18),MONTH($B$18),JO$1),2)&gt;5,"",INDEX('Semaine type'!$AF$4:$AY$49,MATCH(Novembre!$B40,'Semaine type'!$A$4:$A$49,0),MATCH(JO$2,'Semaine type'!$AF$2:$AY$2,0))))</f>
        <v>0.52430555555555558</v>
      </c>
      <c r="JP40" s="167">
        <f>IF(COUNTIF(Fériés,DATE(YEAR($B$18),MONTH($B$18),JP$1))&gt;0,"",IF(WEEKDAY(DATE(YEAR($B$18),MONTH($B$18),JP$1),2)&gt;5,"",INDEX('Semaine type'!$AF$4:$AY$49,MATCH(Novembre!$B40,'Semaine type'!$A$4:$A$49,0),MATCH(JP$2,'Semaine type'!$AF$2:$AY$2,0))))</f>
        <v>0.5625</v>
      </c>
      <c r="JQ40" s="167">
        <f>IF(COUNTIF(Fériés,DATE(YEAR($B$18),MONTH($B$18),JQ$1))&gt;0,"",IF(WEEKDAY(DATE(YEAR($B$18),MONTH($B$18),JQ$1),2)&gt;5,"",INDEX('Semaine type'!$AF$4:$AY$49,MATCH(Novembre!$B40,'Semaine type'!$A$4:$A$49,0),MATCH(JQ$2,'Semaine type'!$AF$2:$AY$2,0))))</f>
        <v>0.70833333333333337</v>
      </c>
      <c r="JR40" s="167">
        <f>IF(COUNTIF(Fériés,DATE(YEAR($B$18),MONTH($B$18),JR$1))&gt;0,"",IF(WEEKDAY(DATE(YEAR($B$18),MONTH($B$18),JR$1),2)&gt;5,"",INDEX('Semaine type'!$AF$4:$AY$49,MATCH(Novembre!$B40,'Semaine type'!$A$4:$A$49,0),MATCH(JR$2,'Semaine type'!$AF$2:$AY$2,0))))</f>
        <v>0.36458333333333331</v>
      </c>
      <c r="JS40" s="167">
        <f>IF(COUNTIF(Fériés,DATE(YEAR($B$18),MONTH($B$18),JS$1))&gt;0,"",IF(WEEKDAY(DATE(YEAR($B$18),MONTH($B$18),JS$1),2)&gt;5,"",INDEX('Semaine type'!$AF$4:$AY$49,MATCH(Novembre!$B40,'Semaine type'!$A$4:$A$49,0),MATCH(JS$2,'Semaine type'!$AF$2:$AY$2,0))))</f>
        <v>0.52430555555555558</v>
      </c>
      <c r="JT40" s="167">
        <f>IF(COUNTIF(Fériés,DATE(YEAR($B$18),MONTH($B$18),JT$1))&gt;0,"",IF(WEEKDAY(DATE(YEAR($B$18),MONTH($B$18),JT$1),2)&gt;5,"",INDEX('Semaine type'!$AF$4:$AY$49,MATCH(Novembre!$B40,'Semaine type'!$A$4:$A$49,0),MATCH(JT$2,'Semaine type'!$AF$2:$AY$2,0))))</f>
        <v>0.5625</v>
      </c>
      <c r="JU40" s="167">
        <f>IF(COUNTIF(Fériés,DATE(YEAR($B$18),MONTH($B$18),JU$1))&gt;0,"",IF(WEEKDAY(DATE(YEAR($B$18),MONTH($B$18),JU$1),2)&gt;5,"",INDEX('Semaine type'!$AF$4:$AY$49,MATCH(Novembre!$B40,'Semaine type'!$A$4:$A$49,0),MATCH(JU$2,'Semaine type'!$AF$2:$AY$2,0))))</f>
        <v>0.70833333333333337</v>
      </c>
      <c r="JV40" s="167">
        <f>IF(COUNTIF(Fériés,DATE(YEAR($B$18),MONTH($B$18),JV$1))&gt;0,"",IF(WEEKDAY(DATE(YEAR($B$18),MONTH($B$18),JV$1),2)&gt;5,"",INDEX('Semaine type'!$AF$4:$AY$49,MATCH(Novembre!$B40,'Semaine type'!$A$4:$A$49,0),MATCH(JV$2,'Semaine type'!$AF$2:$AY$2,0))))</f>
        <v>0.36458333333333331</v>
      </c>
      <c r="JW40" s="167">
        <f>IF(COUNTIF(Fériés,DATE(YEAR($B$18),MONTH($B$18),JW$1))&gt;0,"",IF(WEEKDAY(DATE(YEAR($B$18),MONTH($B$18),JW$1),2)&gt;5,"",INDEX('Semaine type'!$AF$4:$AY$49,MATCH(Novembre!$B40,'Semaine type'!$A$4:$A$49,0),MATCH(JW$2,'Semaine type'!$AF$2:$AY$2,0))))</f>
        <v>0.52430555555555558</v>
      </c>
      <c r="JX40" s="167">
        <f>IF(COUNTIF(Fériés,DATE(YEAR($B$18),MONTH($B$18),JX$1))&gt;0,"",IF(WEEKDAY(DATE(YEAR($B$18),MONTH($B$18),JX$1),2)&gt;5,"",INDEX('Semaine type'!$AF$4:$AY$49,MATCH(Novembre!$B40,'Semaine type'!$A$4:$A$49,0),MATCH(JX$2,'Semaine type'!$AF$2:$AY$2,0))))</f>
        <v>0.5625</v>
      </c>
      <c r="JY40" s="167">
        <f>IF(COUNTIF(Fériés,DATE(YEAR($B$18),MONTH($B$18),JY$1))&gt;0,"",IF(WEEKDAY(DATE(YEAR($B$18),MONTH($B$18),JY$1),2)&gt;5,"",INDEX('Semaine type'!$AF$4:$AY$49,MATCH(Novembre!$B40,'Semaine type'!$A$4:$A$49,0),MATCH(JY$2,'Semaine type'!$AF$2:$AY$2,0))))</f>
        <v>0.70833333333333337</v>
      </c>
      <c r="JZ40" s="167">
        <f>IF(COUNTIF(Fériés,DATE(YEAR($B$18),MONTH($B$18),JZ$1))&gt;0,"",IF(WEEKDAY(DATE(YEAR($B$18),MONTH($B$18),JZ$1),2)&gt;5,"",INDEX('Semaine type'!$AF$4:$AY$49,MATCH(Novembre!$B40,'Semaine type'!$A$4:$A$49,0),MATCH(JZ$2,'Semaine type'!$AF$2:$AY$2,0))))</f>
        <v>0.36458333333333331</v>
      </c>
      <c r="KA40" s="167">
        <f>IF(COUNTIF(Fériés,DATE(YEAR($B$18),MONTH($B$18),KA$1))&gt;0,"",IF(WEEKDAY(DATE(YEAR($B$18),MONTH($B$18),KA$1),2)&gt;5,"",INDEX('Semaine type'!$AF$4:$AY$49,MATCH(Novembre!$B40,'Semaine type'!$A$4:$A$49,0),MATCH(KA$2,'Semaine type'!$AF$2:$AY$2,0))))</f>
        <v>0.52430555555555558</v>
      </c>
      <c r="KB40" s="167">
        <f>IF(COUNTIF(Fériés,DATE(YEAR($B$18),MONTH($B$18),KB$1))&gt;0,"",IF(WEEKDAY(DATE(YEAR($B$18),MONTH($B$18),KB$1),2)&gt;5,"",INDEX('Semaine type'!$AF$4:$AY$49,MATCH(Novembre!$B40,'Semaine type'!$A$4:$A$49,0),MATCH(KB$2,'Semaine type'!$AF$2:$AY$2,0))))</f>
        <v>0.5625</v>
      </c>
      <c r="KC40" s="167">
        <f>IF(COUNTIF(Fériés,DATE(YEAR($B$18),MONTH($B$18),KC$1))&gt;0,"",IF(WEEKDAY(DATE(YEAR($B$18),MONTH($B$18),KC$1),2)&gt;5,"",INDEX('Semaine type'!$AF$4:$AY$49,MATCH(Novembre!$B40,'Semaine type'!$A$4:$A$49,0),MATCH(KC$2,'Semaine type'!$AF$2:$AY$2,0))))</f>
        <v>0.70138888888888884</v>
      </c>
      <c r="KD40" s="167">
        <f>IF(COUNTIF(Fériés,DATE(YEAR($B$18),MONTH($B$18),KD$1))&gt;0,"",IF(WEEKDAY(DATE(YEAR($B$18),MONTH($B$18),KD$1),2)&gt;5,"",INDEX('Semaine type'!$AF$4:$AY$49,MATCH(Novembre!$B40,'Semaine type'!$A$4:$A$49,0),MATCH(KD$2,'Semaine type'!$AF$2:$AY$2,0))))</f>
        <v>0.36458333333333331</v>
      </c>
      <c r="KE40" s="167">
        <f>IF(COUNTIF(Fériés,DATE(YEAR($B$18),MONTH($B$18),KE$1))&gt;0,"",IF(WEEKDAY(DATE(YEAR($B$18),MONTH($B$18),KE$1),2)&gt;5,"",INDEX('Semaine type'!$AF$4:$AY$49,MATCH(Novembre!$B40,'Semaine type'!$A$4:$A$49,0),MATCH(KE$2,'Semaine type'!$AF$2:$AY$2,0))))</f>
        <v>0.52430555555555558</v>
      </c>
      <c r="KF40" s="167">
        <f>IF(COUNTIF(Fériés,DATE(YEAR($B$18),MONTH($B$18),KF$1))&gt;0,"",IF(WEEKDAY(DATE(YEAR($B$18),MONTH($B$18),KF$1),2)&gt;5,"",INDEX('Semaine type'!$AF$4:$AY$49,MATCH(Novembre!$B40,'Semaine type'!$A$4:$A$49,0),MATCH(KF$2,'Semaine type'!$AF$2:$AY$2,0))))</f>
        <v>0</v>
      </c>
      <c r="KG40" s="167">
        <f>IF(COUNTIF(Fériés,DATE(YEAR($B$18),MONTH($B$18),KG$1))&gt;0,"",IF(WEEKDAY(DATE(YEAR($B$18),MONTH($B$18),KG$1),2)&gt;5,"",INDEX('Semaine type'!$AF$4:$AY$49,MATCH(Novembre!$B40,'Semaine type'!$A$4:$A$49,0),MATCH(KG$2,'Semaine type'!$AF$2:$AY$2,0))))</f>
        <v>0</v>
      </c>
      <c r="KH40" s="167" t="str">
        <f>IF(COUNTIF(Fériés,DATE(YEAR($B$18),MONTH($B$18),KH$1))&gt;0,"",IF(WEEKDAY(DATE(YEAR($B$18),MONTH($B$18),KH$1),2)&gt;5,"",INDEX('Semaine type'!$AF$4:$AY$49,MATCH(Novembre!$B40,'Semaine type'!$A$4:$A$49,0),MATCH(KH$2,'Semaine type'!$AF$2:$AY$2,0))))</f>
        <v/>
      </c>
      <c r="KI40" s="167" t="str">
        <f>IF(COUNTIF(Fériés,DATE(YEAR($B$18),MONTH($B$18),KI$1))&gt;0,"",IF(WEEKDAY(DATE(YEAR($B$18),MONTH($B$18),KI$1),2)&gt;5,"",INDEX('Semaine type'!$AF$4:$AY$49,MATCH(Novembre!$B40,'Semaine type'!$A$4:$A$49,0),MATCH(KI$2,'Semaine type'!$AF$2:$AY$2,0))))</f>
        <v/>
      </c>
      <c r="KJ40" s="167" t="str">
        <f>IF(COUNTIF(Fériés,DATE(YEAR($B$18),MONTH($B$18),KJ$1))&gt;0,"",IF(WEEKDAY(DATE(YEAR($B$18),MONTH($B$18),KJ$1),2)&gt;5,"",INDEX('Semaine type'!$AF$4:$AY$49,MATCH(Novembre!$B40,'Semaine type'!$A$4:$A$49,0),MATCH(KJ$2,'Semaine type'!$AF$2:$AY$2,0))))</f>
        <v/>
      </c>
      <c r="KK40" s="167" t="str">
        <f>IF(COUNTIF(Fériés,DATE(YEAR($B$18),MONTH($B$18),KK$1))&gt;0,"",IF(WEEKDAY(DATE(YEAR($B$18),MONTH($B$18),KK$1),2)&gt;5,"",INDEX('Semaine type'!$AF$4:$AY$49,MATCH(Novembre!$B40,'Semaine type'!$A$4:$A$49,0),MATCH(KK$2,'Semaine type'!$AF$2:$AY$2,0))))</f>
        <v/>
      </c>
      <c r="KL40" s="167" t="str">
        <f>IF(COUNTIF(Fériés,DATE(YEAR($B$18),MONTH($B$18),KL$1))&gt;0,"",IF(WEEKDAY(DATE(YEAR($B$18),MONTH($B$18),KL$1),2)&gt;5,"",INDEX('Semaine type'!$AF$4:$AY$49,MATCH(Novembre!$B40,'Semaine type'!$A$4:$A$49,0),MATCH(KL$2,'Semaine type'!$AF$2:$AY$2,0))))</f>
        <v/>
      </c>
      <c r="KM40" s="167" t="str">
        <f>IF(COUNTIF(Fériés,DATE(YEAR($B$18),MONTH($B$18),KM$1))&gt;0,"",IF(WEEKDAY(DATE(YEAR($B$18),MONTH($B$18),KM$1),2)&gt;5,"",INDEX('Semaine type'!$AF$4:$AY$49,MATCH(Novembre!$B40,'Semaine type'!$A$4:$A$49,0),MATCH(KM$2,'Semaine type'!$AF$2:$AY$2,0))))</f>
        <v/>
      </c>
      <c r="KN40" s="167" t="str">
        <f>IF(COUNTIF(Fériés,DATE(YEAR($B$18),MONTH($B$18),KN$1))&gt;0,"",IF(WEEKDAY(DATE(YEAR($B$18),MONTH($B$18),KN$1),2)&gt;5,"",INDEX('Semaine type'!$AF$4:$AY$49,MATCH(Novembre!$B40,'Semaine type'!$A$4:$A$49,0),MATCH(KN$2,'Semaine type'!$AF$2:$AY$2,0))))</f>
        <v/>
      </c>
      <c r="KO40" s="167" t="str">
        <f>IF(COUNTIF(Fériés,DATE(YEAR($B$18),MONTH($B$18),KO$1))&gt;0,"",IF(WEEKDAY(DATE(YEAR($B$18),MONTH($B$18),KO$1),2)&gt;5,"",INDEX('Semaine type'!$AF$4:$AY$49,MATCH(Novembre!$B40,'Semaine type'!$A$4:$A$49,0),MATCH(KO$2,'Semaine type'!$AF$2:$AY$2,0))))</f>
        <v/>
      </c>
      <c r="KP40" s="167">
        <f>IF(COUNTIF(Fériés,DATE(YEAR($B$18),MONTH($B$18),KP$1))&gt;0,"",IF(WEEKDAY(DATE(YEAR($B$18),MONTH($B$18),KP$1),2)&gt;5,"",INDEX('Semaine type'!$AF$4:$AY$49,MATCH(Novembre!$B40,'Semaine type'!$A$4:$A$49,0),MATCH(KP$2,'Semaine type'!$AF$2:$AY$2,0))))</f>
        <v>0.36458333333333331</v>
      </c>
      <c r="KQ40" s="167">
        <f>IF(COUNTIF(Fériés,DATE(YEAR($B$18),MONTH($B$18),KQ$1))&gt;0,"",IF(WEEKDAY(DATE(YEAR($B$18),MONTH($B$18),KQ$1),2)&gt;5,"",INDEX('Semaine type'!$AF$4:$AY$49,MATCH(Novembre!$B40,'Semaine type'!$A$4:$A$49,0),MATCH(KQ$2,'Semaine type'!$AF$2:$AY$2,0))))</f>
        <v>0.52430555555555558</v>
      </c>
      <c r="KR40" s="167">
        <f>IF(COUNTIF(Fériés,DATE(YEAR($B$18),MONTH($B$18),KR$1))&gt;0,"",IF(WEEKDAY(DATE(YEAR($B$18),MONTH($B$18),KR$1),2)&gt;5,"",INDEX('Semaine type'!$AF$4:$AY$49,MATCH(Novembre!$B40,'Semaine type'!$A$4:$A$49,0),MATCH(KR$2,'Semaine type'!$AF$2:$AY$2,0))))</f>
        <v>0.5625</v>
      </c>
      <c r="KS40" s="167">
        <f>IF(COUNTIF(Fériés,DATE(YEAR($B$18),MONTH($B$18),KS$1))&gt;0,"",IF(WEEKDAY(DATE(YEAR($B$18),MONTH($B$18),KS$1),2)&gt;5,"",INDEX('Semaine type'!$AF$4:$AY$49,MATCH(Novembre!$B40,'Semaine type'!$A$4:$A$49,0),MATCH(KS$2,'Semaine type'!$AF$2:$AY$2,0))))</f>
        <v>0.70833333333333337</v>
      </c>
    </row>
    <row r="41" spans="1:305" ht="12" customHeight="1" x14ac:dyDescent="0.2">
      <c r="A41" s="183"/>
      <c r="B41" s="52" t="s">
        <v>157</v>
      </c>
      <c r="C41" s="53" t="str">
        <f>'Semaine type'!L26</f>
        <v xml:space="preserve">STI </v>
      </c>
      <c r="D41" s="60"/>
      <c r="E41" s="60"/>
      <c r="F41" s="61"/>
      <c r="G41" s="60"/>
      <c r="H41" s="60"/>
      <c r="I41" s="60"/>
      <c r="J41" s="60" t="s">
        <v>29</v>
      </c>
      <c r="K41" s="60" t="s">
        <v>29</v>
      </c>
      <c r="L41" s="60" t="s">
        <v>29</v>
      </c>
      <c r="M41" s="61"/>
      <c r="N41" s="61" t="s">
        <v>29</v>
      </c>
      <c r="O41" s="61" t="s">
        <v>29</v>
      </c>
      <c r="P41" s="60" t="s">
        <v>29</v>
      </c>
      <c r="Q41" s="60"/>
      <c r="R41" s="60"/>
      <c r="S41" s="60"/>
      <c r="T41" s="60"/>
      <c r="U41" s="60"/>
      <c r="V41" s="61"/>
      <c r="W41" s="61"/>
      <c r="X41" s="60"/>
      <c r="Y41" s="60"/>
      <c r="Z41" s="60" t="s">
        <v>29</v>
      </c>
      <c r="AA41" s="61"/>
      <c r="AB41" s="61" t="s">
        <v>29</v>
      </c>
      <c r="AC41" s="61" t="s">
        <v>29</v>
      </c>
      <c r="AD41" s="60" t="s">
        <v>29</v>
      </c>
      <c r="AE41" s="60"/>
      <c r="AF41" s="61"/>
      <c r="AG41" s="60"/>
      <c r="AH41" s="60"/>
      <c r="AI41" s="60"/>
      <c r="AJ41" s="60"/>
      <c r="AK41" s="60"/>
      <c r="AL41" s="60" t="s">
        <v>29</v>
      </c>
      <c r="AM41" s="60" t="s">
        <v>29</v>
      </c>
      <c r="AN41" s="60" t="s">
        <v>29</v>
      </c>
      <c r="AO41" s="61"/>
      <c r="AP41" s="61" t="s">
        <v>29</v>
      </c>
      <c r="AQ41" s="61" t="s">
        <v>29</v>
      </c>
      <c r="AR41" s="60" t="s">
        <v>29</v>
      </c>
      <c r="AS41" s="60"/>
      <c r="AT41" s="60"/>
      <c r="AU41" s="60"/>
      <c r="AV41" s="60"/>
      <c r="AW41" s="60"/>
      <c r="AX41" s="60"/>
      <c r="AY41" s="60"/>
      <c r="AZ41" s="60" t="s">
        <v>29</v>
      </c>
      <c r="BA41" s="60" t="s">
        <v>29</v>
      </c>
      <c r="BB41" s="60" t="s">
        <v>29</v>
      </c>
      <c r="BC41" s="61"/>
      <c r="BD41" s="61" t="s">
        <v>29</v>
      </c>
      <c r="BE41" s="61" t="s">
        <v>29</v>
      </c>
      <c r="BF41" s="60" t="s">
        <v>29</v>
      </c>
      <c r="BG41" s="60"/>
      <c r="BH41" s="60"/>
      <c r="BI41" s="60"/>
      <c r="BJ41" s="60"/>
      <c r="BK41" s="60"/>
      <c r="BL41" s="56" cm="1">
        <f t="array" ref="BL41">SUMPRODUCT(--(RIGHT(D41:BK41,1)="."))</f>
        <v>0</v>
      </c>
      <c r="BM41" s="57"/>
      <c r="BN41" s="62"/>
      <c r="BO41" s="62"/>
      <c r="BP41" s="62"/>
      <c r="BQ41" s="82">
        <f t="shared" si="131"/>
        <v>0</v>
      </c>
      <c r="BR41" s="82">
        <f t="shared" si="131"/>
        <v>0</v>
      </c>
      <c r="BS41" s="82">
        <f t="shared" si="131"/>
        <v>0</v>
      </c>
      <c r="BT41" s="82">
        <f t="shared" si="131"/>
        <v>0</v>
      </c>
      <c r="BU41" s="82">
        <f t="shared" si="131"/>
        <v>0</v>
      </c>
      <c r="BV41" s="82">
        <f t="shared" si="131"/>
        <v>0</v>
      </c>
      <c r="BW41" s="82">
        <f t="shared" si="131"/>
        <v>0</v>
      </c>
      <c r="BX41" s="82">
        <f t="shared" si="131"/>
        <v>0</v>
      </c>
      <c r="BY41" s="82">
        <f t="shared" si="131"/>
        <v>0</v>
      </c>
      <c r="BZ41" s="82">
        <f t="shared" si="131"/>
        <v>0</v>
      </c>
      <c r="CA41" s="82">
        <f t="shared" si="131"/>
        <v>0</v>
      </c>
      <c r="CB41" s="92">
        <f t="shared" si="70"/>
        <v>22</v>
      </c>
      <c r="CC41" s="47">
        <f t="shared" ca="1" si="71"/>
        <v>0.6470588235294118</v>
      </c>
      <c r="DA41" s="169">
        <f t="shared" si="72"/>
        <v>5.3541666666666679</v>
      </c>
      <c r="DB41" s="176">
        <f>IFERROR(IF(COUNTIF(absences,D41)&gt;0,"",IF(D41="PERM",Parametres!$N$25,GA41-FZ41)),)</f>
        <v>0</v>
      </c>
      <c r="DC41" s="176" t="str">
        <f t="shared" si="73"/>
        <v/>
      </c>
      <c r="DD41" s="176" t="str">
        <f t="shared" si="74"/>
        <v/>
      </c>
      <c r="DE41" s="176" t="str">
        <f t="shared" si="75"/>
        <v/>
      </c>
      <c r="DF41" s="176">
        <f t="shared" si="76"/>
        <v>0.15972222222222227</v>
      </c>
      <c r="DG41" s="176">
        <f>IFERROR(IF(COUNTIF(absences,I41)&gt;0,"",IF(COUNTIF($D41:$BK41,"PERM")&gt;0,COUNTIF($D41:$BK41,"PERM")*Parametres!$N$25,GF41-GE41)),)</f>
        <v>0</v>
      </c>
      <c r="DH41" s="176">
        <f t="shared" si="77"/>
        <v>0.15972222222222227</v>
      </c>
      <c r="DI41" s="176">
        <f t="shared" si="78"/>
        <v>0.14583333333333337</v>
      </c>
      <c r="DJ41" s="176">
        <f t="shared" si="79"/>
        <v>0.15972222222222227</v>
      </c>
      <c r="DK41" s="176">
        <f t="shared" si="80"/>
        <v>0.14583333333333337</v>
      </c>
      <c r="DL41" s="176">
        <f t="shared" si="81"/>
        <v>0.15972222222222227</v>
      </c>
      <c r="DM41" s="176">
        <f t="shared" si="82"/>
        <v>0.13888888888888884</v>
      </c>
      <c r="DN41" s="176">
        <f t="shared" si="83"/>
        <v>0.15972222222222227</v>
      </c>
      <c r="DO41" s="176">
        <f t="shared" si="84"/>
        <v>0</v>
      </c>
      <c r="DP41" s="176" t="str">
        <f t="shared" si="85"/>
        <v/>
      </c>
      <c r="DQ41" s="176" t="str">
        <f t="shared" si="86"/>
        <v/>
      </c>
      <c r="DR41" s="176" t="str">
        <f t="shared" si="87"/>
        <v/>
      </c>
      <c r="DS41" s="176" t="str">
        <f t="shared" si="88"/>
        <v/>
      </c>
      <c r="DT41" s="176">
        <f t="shared" si="89"/>
        <v>0.15972222222222227</v>
      </c>
      <c r="DU41" s="176">
        <f t="shared" si="90"/>
        <v>0.14583333333333337</v>
      </c>
      <c r="DV41" s="176" t="str">
        <f t="shared" si="91"/>
        <v/>
      </c>
      <c r="DW41" s="176" t="str">
        <f t="shared" si="92"/>
        <v/>
      </c>
      <c r="DX41" s="176">
        <f t="shared" si="93"/>
        <v>0.15972222222222227</v>
      </c>
      <c r="DY41" s="176">
        <f t="shared" si="94"/>
        <v>0.14583333333333337</v>
      </c>
      <c r="DZ41" s="176">
        <f t="shared" si="95"/>
        <v>0.15972222222222227</v>
      </c>
      <c r="EA41" s="176">
        <f t="shared" si="96"/>
        <v>0.13888888888888884</v>
      </c>
      <c r="EB41" s="176">
        <f t="shared" si="97"/>
        <v>0.15972222222222227</v>
      </c>
      <c r="EC41" s="176">
        <f t="shared" si="98"/>
        <v>0</v>
      </c>
      <c r="ED41" s="176" t="str">
        <f t="shared" si="99"/>
        <v/>
      </c>
      <c r="EE41" s="176" t="str">
        <f t="shared" si="100"/>
        <v/>
      </c>
      <c r="EF41" s="176" t="str">
        <f t="shared" si="101"/>
        <v/>
      </c>
      <c r="EG41" s="176" t="str">
        <f t="shared" si="102"/>
        <v/>
      </c>
      <c r="EH41" s="176">
        <f t="shared" si="103"/>
        <v>0.15972222222222227</v>
      </c>
      <c r="EI41" s="176">
        <f t="shared" si="104"/>
        <v>0.14583333333333337</v>
      </c>
      <c r="EJ41" s="176">
        <f t="shared" si="105"/>
        <v>0.15972222222222227</v>
      </c>
      <c r="EK41" s="176">
        <f t="shared" si="106"/>
        <v>0.14583333333333337</v>
      </c>
      <c r="EL41" s="176">
        <f t="shared" si="107"/>
        <v>0.15972222222222227</v>
      </c>
      <c r="EM41" s="176">
        <f t="shared" si="108"/>
        <v>0.14583333333333337</v>
      </c>
      <c r="EN41" s="176">
        <f t="shared" si="109"/>
        <v>0.15972222222222227</v>
      </c>
      <c r="EO41" s="176">
        <f t="shared" si="110"/>
        <v>0.13888888888888884</v>
      </c>
      <c r="EP41" s="176">
        <f t="shared" si="111"/>
        <v>0.15972222222222227</v>
      </c>
      <c r="EQ41" s="176">
        <f t="shared" si="112"/>
        <v>0</v>
      </c>
      <c r="ER41" s="176" t="str">
        <f t="shared" si="113"/>
        <v/>
      </c>
      <c r="ES41" s="176" t="str">
        <f t="shared" si="114"/>
        <v/>
      </c>
      <c r="ET41" s="176" t="str">
        <f t="shared" si="115"/>
        <v/>
      </c>
      <c r="EU41" s="176">
        <f>IFERROR(IF(COUNTIF(absences,AW41)&gt;0,"",IF(COUNTIF($D41:$BK41,"PERM")&gt;0,COUNTIF($D41:$BK41,"PERM")*Parametres!$N$25,IW41-IV41)),)</f>
        <v>0.14583333333333337</v>
      </c>
      <c r="EV41" s="176">
        <f t="shared" si="116"/>
        <v>0.15972222222222227</v>
      </c>
      <c r="EW41" s="176">
        <f t="shared" si="117"/>
        <v>0.14583333333333337</v>
      </c>
      <c r="EX41" s="176">
        <f t="shared" si="118"/>
        <v>0.15972222222222227</v>
      </c>
      <c r="EY41" s="176">
        <f t="shared" si="119"/>
        <v>0.14583333333333337</v>
      </c>
      <c r="EZ41" s="176">
        <f t="shared" si="120"/>
        <v>0.15972222222222227</v>
      </c>
      <c r="FA41" s="176">
        <f t="shared" si="121"/>
        <v>0.14583333333333337</v>
      </c>
      <c r="FB41" s="176">
        <f t="shared" si="122"/>
        <v>0.15972222222222227</v>
      </c>
      <c r="FC41" s="176">
        <f t="shared" si="123"/>
        <v>0.13888888888888884</v>
      </c>
      <c r="FD41" s="176">
        <f t="shared" si="124"/>
        <v>0.15972222222222227</v>
      </c>
      <c r="FE41" s="176">
        <f t="shared" si="125"/>
        <v>0</v>
      </c>
      <c r="FF41" s="176" t="str">
        <f t="shared" si="126"/>
        <v/>
      </c>
      <c r="FG41" s="176" t="str">
        <f t="shared" si="127"/>
        <v/>
      </c>
      <c r="FH41" s="176">
        <f>IFERROR(IF(COUNTIF(absences,BJ41)&gt;0,"",IF(COUNTIF($D41:$BK41,"PERM")&gt;0,COUNTIF($D41:$BK41,"PERM")*Parametres!$N$25,JJ41-JI41)),)</f>
        <v>0</v>
      </c>
      <c r="FI41" s="176" t="str">
        <f t="shared" si="128"/>
        <v/>
      </c>
      <c r="FJ41" s="176">
        <f t="shared" si="129"/>
        <v>0.15972222222222227</v>
      </c>
      <c r="FK41" s="176">
        <f>IFERROR(IF(COUNTIF(absences,BM41)&gt;0,"",IF(COUNTIF($D41:$BK41,"PERM")&gt;0,COUNTIF($D41:$BK41,"PERM")*Parametres!$N$25,JM41-JL41)),)</f>
        <v>0</v>
      </c>
      <c r="FY41" s="184"/>
      <c r="FZ41" s="167" t="str">
        <f>IF(COUNTIF(Fériés,DATE(YEAR($B$18),MONTH($B$18),FZ$1))&gt;0,"",IF(WEEKDAY(DATE(YEAR($B$18),MONTH($B$18),FZ$1),2)&gt;5,"",INDEX('Semaine type'!$AF$4:$AY$49,MATCH(Novembre!$B41,'Semaine type'!$A$4:$A$49,0),MATCH(FZ$2,'Semaine type'!$AF$2:$AY$2,0))))</f>
        <v/>
      </c>
      <c r="GA41" s="167" t="str">
        <f>IF(COUNTIF(Fériés,DATE(YEAR($B$18),MONTH($B$18),GA$1))&gt;0,"",IF(WEEKDAY(DATE(YEAR($B$18),MONTH($B$18),GA$1),2)&gt;5,"",INDEX('Semaine type'!$AF$4:$AY$49,MATCH(Novembre!$B41,'Semaine type'!$A$4:$A$49,0),MATCH(GA$2,'Semaine type'!$AF$2:$AY$2,0))))</f>
        <v/>
      </c>
      <c r="GB41" s="167" t="str">
        <f>IF(COUNTIF(Fériés,DATE(YEAR($B$18),MONTH($B$18),GB$1))&gt;0,"",IF(WEEKDAY(DATE(YEAR($B$18),MONTH($B$18),GB$1),2)&gt;5,"",INDEX('Semaine type'!$AF$4:$AY$49,MATCH(Novembre!$B41,'Semaine type'!$A$4:$A$49,0),MATCH(GB$2,'Semaine type'!$AF$2:$AY$2,0))))</f>
        <v/>
      </c>
      <c r="GC41" s="167" t="str">
        <f>IF(COUNTIF(Fériés,DATE(YEAR($B$18),MONTH($B$18),GC$1))&gt;0,"",IF(WEEKDAY(DATE(YEAR($B$18),MONTH($B$18),GC$1),2)&gt;5,"",INDEX('Semaine type'!$AF$4:$AY$49,MATCH(Novembre!$B41,'Semaine type'!$A$4:$A$49,0),MATCH(GC$2,'Semaine type'!$AF$2:$AY$2,0))))</f>
        <v/>
      </c>
      <c r="GD41" s="167" t="str">
        <f>IF(COUNTIF(Fériés,DATE(YEAR($B$18),MONTH($B$18),GD$1))&gt;0,"",IF(WEEKDAY(DATE(YEAR($B$18),MONTH($B$18),GD$1),2)&gt;5,"",INDEX('Semaine type'!$AF$4:$AY$49,MATCH(Novembre!$B41,'Semaine type'!$A$4:$A$49,0),MATCH(GD$2,'Semaine type'!$AF$2:$AY$2,0))))</f>
        <v/>
      </c>
      <c r="GE41" s="167" t="str">
        <f>IF(COUNTIF(Fériés,DATE(YEAR($B$18),MONTH($B$18),GE$1))&gt;0,"",IF(WEEKDAY(DATE(YEAR($B$18),MONTH($B$18),GE$1),2)&gt;5,"",INDEX('Semaine type'!$AF$4:$AY$49,MATCH(Novembre!$B41,'Semaine type'!$A$4:$A$49,0),MATCH(GE$2,'Semaine type'!$AF$2:$AY$2,0))))</f>
        <v/>
      </c>
      <c r="GF41" s="167" t="str">
        <f>IF(COUNTIF(Fériés,DATE(YEAR($B$18),MONTH($B$18),GF$1))&gt;0,"",IF(WEEKDAY(DATE(YEAR($B$18),MONTH($B$18),GF$1),2)&gt;5,"",INDEX('Semaine type'!$AF$4:$AY$49,MATCH(Novembre!$B41,'Semaine type'!$A$4:$A$49,0),MATCH(GF$2,'Semaine type'!$AF$2:$AY$2,0))))</f>
        <v/>
      </c>
      <c r="GG41" s="167" t="str">
        <f>IF(COUNTIF(Fériés,DATE(YEAR($B$18),MONTH($B$18),GG$1))&gt;0,"",IF(WEEKDAY(DATE(YEAR($B$18),MONTH($B$18),GG$1),2)&gt;5,"",INDEX('Semaine type'!$AF$4:$AY$49,MATCH(Novembre!$B41,'Semaine type'!$A$4:$A$49,0),MATCH(GG$2,'Semaine type'!$AF$2:$AY$2,0))))</f>
        <v/>
      </c>
      <c r="GH41" s="167">
        <f>IF(COUNTIF(Fériés,DATE(YEAR($B$18),MONTH($B$18),GH$1))&gt;0,"",IF(WEEKDAY(DATE(YEAR($B$18),MONTH($B$18),GH$1),2)&gt;5,"",INDEX('Semaine type'!$AF$4:$AY$49,MATCH(Novembre!$B41,'Semaine type'!$A$4:$A$49,0),MATCH(GH$2,'Semaine type'!$AF$2:$AY$2,0))))</f>
        <v>0.36458333333333331</v>
      </c>
      <c r="GI41" s="167">
        <f>IF(COUNTIF(Fériés,DATE(YEAR($B$18),MONTH($B$18),GI$1))&gt;0,"",IF(WEEKDAY(DATE(YEAR($B$18),MONTH($B$18),GI$1),2)&gt;5,"",INDEX('Semaine type'!$AF$4:$AY$49,MATCH(Novembre!$B41,'Semaine type'!$A$4:$A$49,0),MATCH(GI$2,'Semaine type'!$AF$2:$AY$2,0))))</f>
        <v>0.52430555555555558</v>
      </c>
      <c r="GJ41" s="167">
        <f>IF(COUNTIF(Fériés,DATE(YEAR($B$18),MONTH($B$18),GJ$1))&gt;0,"",IF(WEEKDAY(DATE(YEAR($B$18),MONTH($B$18),GJ$1),2)&gt;5,"",INDEX('Semaine type'!$AF$4:$AY$49,MATCH(Novembre!$B41,'Semaine type'!$A$4:$A$49,0),MATCH(GJ$2,'Semaine type'!$AF$2:$AY$2,0))))</f>
        <v>0.5625</v>
      </c>
      <c r="GK41" s="167">
        <f>IF(COUNTIF(Fériés,DATE(YEAR($B$18),MONTH($B$18),GK$1))&gt;0,"",IF(WEEKDAY(DATE(YEAR($B$18),MONTH($B$18),GK$1),2)&gt;5,"",INDEX('Semaine type'!$AF$4:$AY$49,MATCH(Novembre!$B41,'Semaine type'!$A$4:$A$49,0),MATCH(GK$2,'Semaine type'!$AF$2:$AY$2,0))))</f>
        <v>0.70833333333333337</v>
      </c>
      <c r="GL41" s="167">
        <f>IF(COUNTIF(Fériés,DATE(YEAR($B$18),MONTH($B$18),GL$1))&gt;0,"",IF(WEEKDAY(DATE(YEAR($B$18),MONTH($B$18),GL$1),2)&gt;5,"",INDEX('Semaine type'!$AF$4:$AY$49,MATCH(Novembre!$B41,'Semaine type'!$A$4:$A$49,0),MATCH(GL$2,'Semaine type'!$AF$2:$AY$2,0))))</f>
        <v>0.36458333333333331</v>
      </c>
      <c r="GM41" s="167">
        <f>IF(COUNTIF(Fériés,DATE(YEAR($B$18),MONTH($B$18),GM$1))&gt;0,"",IF(WEEKDAY(DATE(YEAR($B$18),MONTH($B$18),GM$1),2)&gt;5,"",INDEX('Semaine type'!$AF$4:$AY$49,MATCH(Novembre!$B41,'Semaine type'!$A$4:$A$49,0),MATCH(GM$2,'Semaine type'!$AF$2:$AY$2,0))))</f>
        <v>0.52430555555555558</v>
      </c>
      <c r="GN41" s="167">
        <f>IF(COUNTIF(Fériés,DATE(YEAR($B$18),MONTH($B$18),GN$1))&gt;0,"",IF(WEEKDAY(DATE(YEAR($B$18),MONTH($B$18),GN$1),2)&gt;5,"",INDEX('Semaine type'!$AF$4:$AY$49,MATCH(Novembre!$B41,'Semaine type'!$A$4:$A$49,0),MATCH(GN$2,'Semaine type'!$AF$2:$AY$2,0))))</f>
        <v>0.5625</v>
      </c>
      <c r="GO41" s="167">
        <f>IF(COUNTIF(Fériés,DATE(YEAR($B$18),MONTH($B$18),GO$1))&gt;0,"",IF(WEEKDAY(DATE(YEAR($B$18),MONTH($B$18),GO$1),2)&gt;5,"",INDEX('Semaine type'!$AF$4:$AY$49,MATCH(Novembre!$B41,'Semaine type'!$A$4:$A$49,0),MATCH(GO$2,'Semaine type'!$AF$2:$AY$2,0))))</f>
        <v>0.70833333333333337</v>
      </c>
      <c r="GP41" s="167">
        <f>IF(COUNTIF(Fériés,DATE(YEAR($B$18),MONTH($B$18),GP$1))&gt;0,"",IF(WEEKDAY(DATE(YEAR($B$18),MONTH($B$18),GP$1),2)&gt;5,"",INDEX('Semaine type'!$AF$4:$AY$49,MATCH(Novembre!$B41,'Semaine type'!$A$4:$A$49,0),MATCH(GP$2,'Semaine type'!$AF$2:$AY$2,0))))</f>
        <v>0.36458333333333331</v>
      </c>
      <c r="GQ41" s="167">
        <f>IF(COUNTIF(Fériés,DATE(YEAR($B$18),MONTH($B$18),GQ$1))&gt;0,"",IF(WEEKDAY(DATE(YEAR($B$18),MONTH($B$18),GQ$1),2)&gt;5,"",INDEX('Semaine type'!$AF$4:$AY$49,MATCH(Novembre!$B41,'Semaine type'!$A$4:$A$49,0),MATCH(GQ$2,'Semaine type'!$AF$2:$AY$2,0))))</f>
        <v>0.52430555555555558</v>
      </c>
      <c r="GR41" s="167">
        <f>IF(COUNTIF(Fériés,DATE(YEAR($B$18),MONTH($B$18),GR$1))&gt;0,"",IF(WEEKDAY(DATE(YEAR($B$18),MONTH($B$18),GR$1),2)&gt;5,"",INDEX('Semaine type'!$AF$4:$AY$49,MATCH(Novembre!$B41,'Semaine type'!$A$4:$A$49,0),MATCH(GR$2,'Semaine type'!$AF$2:$AY$2,0))))</f>
        <v>0.5625</v>
      </c>
      <c r="GS41" s="167">
        <f>IF(COUNTIF(Fériés,DATE(YEAR($B$18),MONTH($B$18),GS$1))&gt;0,"",IF(WEEKDAY(DATE(YEAR($B$18),MONTH($B$18),GS$1),2)&gt;5,"",INDEX('Semaine type'!$AF$4:$AY$49,MATCH(Novembre!$B41,'Semaine type'!$A$4:$A$49,0),MATCH(GS$2,'Semaine type'!$AF$2:$AY$2,0))))</f>
        <v>0.70833333333333337</v>
      </c>
      <c r="GT41" s="167">
        <f>IF(COUNTIF(Fériés,DATE(YEAR($B$18),MONTH($B$18),GT$1))&gt;0,"",IF(WEEKDAY(DATE(YEAR($B$18),MONTH($B$18),GT$1),2)&gt;5,"",INDEX('Semaine type'!$AF$4:$AY$49,MATCH(Novembre!$B41,'Semaine type'!$A$4:$A$49,0),MATCH(GT$2,'Semaine type'!$AF$2:$AY$2,0))))</f>
        <v>0.36458333333333331</v>
      </c>
      <c r="GU41" s="167">
        <f>IF(COUNTIF(Fériés,DATE(YEAR($B$18),MONTH($B$18),GU$1))&gt;0,"",IF(WEEKDAY(DATE(YEAR($B$18),MONTH($B$18),GU$1),2)&gt;5,"",INDEX('Semaine type'!$AF$4:$AY$49,MATCH(Novembre!$B41,'Semaine type'!$A$4:$A$49,0),MATCH(GU$2,'Semaine type'!$AF$2:$AY$2,0))))</f>
        <v>0.52430555555555558</v>
      </c>
      <c r="GV41" s="167">
        <f>IF(COUNTIF(Fériés,DATE(YEAR($B$18),MONTH($B$18),GV$1))&gt;0,"",IF(WEEKDAY(DATE(YEAR($B$18),MONTH($B$18),GV$1),2)&gt;5,"",INDEX('Semaine type'!$AF$4:$AY$49,MATCH(Novembre!$B41,'Semaine type'!$A$4:$A$49,0),MATCH(GV$2,'Semaine type'!$AF$2:$AY$2,0))))</f>
        <v>0.5625</v>
      </c>
      <c r="GW41" s="167">
        <f>IF(COUNTIF(Fériés,DATE(YEAR($B$18),MONTH($B$18),GW$1))&gt;0,"",IF(WEEKDAY(DATE(YEAR($B$18),MONTH($B$18),GW$1),2)&gt;5,"",INDEX('Semaine type'!$AF$4:$AY$49,MATCH(Novembre!$B41,'Semaine type'!$A$4:$A$49,0),MATCH(GW$2,'Semaine type'!$AF$2:$AY$2,0))))</f>
        <v>0.70138888888888884</v>
      </c>
      <c r="GX41" s="167">
        <f>IF(COUNTIF(Fériés,DATE(YEAR($B$18),MONTH($B$18),GX$1))&gt;0,"",IF(WEEKDAY(DATE(YEAR($B$18),MONTH($B$18),GX$1),2)&gt;5,"",INDEX('Semaine type'!$AF$4:$AY$49,MATCH(Novembre!$B41,'Semaine type'!$A$4:$A$49,0),MATCH(GX$2,'Semaine type'!$AF$2:$AY$2,0))))</f>
        <v>0.36458333333333331</v>
      </c>
      <c r="GY41" s="167">
        <f>IF(COUNTIF(Fériés,DATE(YEAR($B$18),MONTH($B$18),GY$1))&gt;0,"",IF(WEEKDAY(DATE(YEAR($B$18),MONTH($B$18),GY$1),2)&gt;5,"",INDEX('Semaine type'!$AF$4:$AY$49,MATCH(Novembre!$B41,'Semaine type'!$A$4:$A$49,0),MATCH(GY$2,'Semaine type'!$AF$2:$AY$2,0))))</f>
        <v>0.52430555555555558</v>
      </c>
      <c r="GZ41" s="167">
        <f>IF(COUNTIF(Fériés,DATE(YEAR($B$18),MONTH($B$18),GZ$1))&gt;0,"",IF(WEEKDAY(DATE(YEAR($B$18),MONTH($B$18),GZ$1),2)&gt;5,"",INDEX('Semaine type'!$AF$4:$AY$49,MATCH(Novembre!$B41,'Semaine type'!$A$4:$A$49,0),MATCH(GZ$2,'Semaine type'!$AF$2:$AY$2,0))))</f>
        <v>0</v>
      </c>
      <c r="HA41" s="167">
        <f>IF(COUNTIF(Fériés,DATE(YEAR($B$18),MONTH($B$18),HA$1))&gt;0,"",IF(WEEKDAY(DATE(YEAR($B$18),MONTH($B$18),HA$1),2)&gt;5,"",INDEX('Semaine type'!$AF$4:$AY$49,MATCH(Novembre!$B41,'Semaine type'!$A$4:$A$49,0),MATCH(HA$2,'Semaine type'!$AF$2:$AY$2,0))))</f>
        <v>0</v>
      </c>
      <c r="HB41" s="167" t="str">
        <f>IF(COUNTIF(Fériés,DATE(YEAR($B$18),MONTH($B$18),HB$1))&gt;0,"",IF(WEEKDAY(DATE(YEAR($B$18),MONTH($B$18),HB$1),2)&gt;5,"",INDEX('Semaine type'!$AF$4:$AY$49,MATCH(Novembre!$B41,'Semaine type'!$A$4:$A$49,0),MATCH(HB$2,'Semaine type'!$AF$2:$AY$2,0))))</f>
        <v/>
      </c>
      <c r="HC41" s="167" t="str">
        <f>IF(COUNTIF(Fériés,DATE(YEAR($B$18),MONTH($B$18),HC$1))&gt;0,"",IF(WEEKDAY(DATE(YEAR($B$18),MONTH($B$18),HC$1),2)&gt;5,"",INDEX('Semaine type'!$AF$4:$AY$49,MATCH(Novembre!$B41,'Semaine type'!$A$4:$A$49,0),MATCH(HC$2,'Semaine type'!$AF$2:$AY$2,0))))</f>
        <v/>
      </c>
      <c r="HD41" s="167" t="str">
        <f>IF(COUNTIF(Fériés,DATE(YEAR($B$18),MONTH($B$18),HD$1))&gt;0,"",IF(WEEKDAY(DATE(YEAR($B$18),MONTH($B$18),HD$1),2)&gt;5,"",INDEX('Semaine type'!$AF$4:$AY$49,MATCH(Novembre!$B41,'Semaine type'!$A$4:$A$49,0),MATCH(HD$2,'Semaine type'!$AF$2:$AY$2,0))))</f>
        <v/>
      </c>
      <c r="HE41" s="167" t="str">
        <f>IF(COUNTIF(Fériés,DATE(YEAR($B$18),MONTH($B$18),HE$1))&gt;0,"",IF(WEEKDAY(DATE(YEAR($B$18),MONTH($B$18),HE$1),2)&gt;5,"",INDEX('Semaine type'!$AF$4:$AY$49,MATCH(Novembre!$B41,'Semaine type'!$A$4:$A$49,0),MATCH(HE$2,'Semaine type'!$AF$2:$AY$2,0))))</f>
        <v/>
      </c>
      <c r="HF41" s="167" t="str">
        <f>IF(COUNTIF(Fériés,DATE(YEAR($B$18),MONTH($B$18),HF$1))&gt;0,"",IF(WEEKDAY(DATE(YEAR($B$18),MONTH($B$18),HF$1),2)&gt;5,"",INDEX('Semaine type'!$AF$4:$AY$49,MATCH(Novembre!$B41,'Semaine type'!$A$4:$A$49,0),MATCH(HF$2,'Semaine type'!$AF$2:$AY$2,0))))</f>
        <v/>
      </c>
      <c r="HG41" s="167" t="str">
        <f>IF(COUNTIF(Fériés,DATE(YEAR($B$18),MONTH($B$18),HG$1))&gt;0,"",IF(WEEKDAY(DATE(YEAR($B$18),MONTH($B$18),HG$1),2)&gt;5,"",INDEX('Semaine type'!$AF$4:$AY$49,MATCH(Novembre!$B41,'Semaine type'!$A$4:$A$49,0),MATCH(HG$2,'Semaine type'!$AF$2:$AY$2,0))))</f>
        <v/>
      </c>
      <c r="HH41" s="167" t="str">
        <f>IF(COUNTIF(Fériés,DATE(YEAR($B$18),MONTH($B$18),HH$1))&gt;0,"",IF(WEEKDAY(DATE(YEAR($B$18),MONTH($B$18),HH$1),2)&gt;5,"",INDEX('Semaine type'!$AF$4:$AY$49,MATCH(Novembre!$B41,'Semaine type'!$A$4:$A$49,0),MATCH(HH$2,'Semaine type'!$AF$2:$AY$2,0))))</f>
        <v/>
      </c>
      <c r="HI41" s="167" t="str">
        <f>IF(COUNTIF(Fériés,DATE(YEAR($B$18),MONTH($B$18),HI$1))&gt;0,"",IF(WEEKDAY(DATE(YEAR($B$18),MONTH($B$18),HI$1),2)&gt;5,"",INDEX('Semaine type'!$AF$4:$AY$49,MATCH(Novembre!$B41,'Semaine type'!$A$4:$A$49,0),MATCH(HI$2,'Semaine type'!$AF$2:$AY$2,0))))</f>
        <v/>
      </c>
      <c r="HJ41" s="167">
        <f>IF(COUNTIF(Fériés,DATE(YEAR($B$18),MONTH($B$18),HJ$1))&gt;0,"",IF(WEEKDAY(DATE(YEAR($B$18),MONTH($B$18),HJ$1),2)&gt;5,"",INDEX('Semaine type'!$AF$4:$AY$49,MATCH(Novembre!$B41,'Semaine type'!$A$4:$A$49,0),MATCH(HJ$2,'Semaine type'!$AF$2:$AY$2,0))))</f>
        <v>0.36458333333333331</v>
      </c>
      <c r="HK41" s="167">
        <f>IF(COUNTIF(Fériés,DATE(YEAR($B$18),MONTH($B$18),HK$1))&gt;0,"",IF(WEEKDAY(DATE(YEAR($B$18),MONTH($B$18),HK$1),2)&gt;5,"",INDEX('Semaine type'!$AF$4:$AY$49,MATCH(Novembre!$B41,'Semaine type'!$A$4:$A$49,0),MATCH(HK$2,'Semaine type'!$AF$2:$AY$2,0))))</f>
        <v>0.52430555555555558</v>
      </c>
      <c r="HL41" s="167">
        <f>IF(COUNTIF(Fériés,DATE(YEAR($B$18),MONTH($B$18),HL$1))&gt;0,"",IF(WEEKDAY(DATE(YEAR($B$18),MONTH($B$18),HL$1),2)&gt;5,"",INDEX('Semaine type'!$AF$4:$AY$49,MATCH(Novembre!$B41,'Semaine type'!$A$4:$A$49,0),MATCH(HL$2,'Semaine type'!$AF$2:$AY$2,0))))</f>
        <v>0.5625</v>
      </c>
      <c r="HM41" s="167">
        <f>IF(COUNTIF(Fériés,DATE(YEAR($B$18),MONTH($B$18),HM$1))&gt;0,"",IF(WEEKDAY(DATE(YEAR($B$18),MONTH($B$18),HM$1),2)&gt;5,"",INDEX('Semaine type'!$AF$4:$AY$49,MATCH(Novembre!$B41,'Semaine type'!$A$4:$A$49,0),MATCH(HM$2,'Semaine type'!$AF$2:$AY$2,0))))</f>
        <v>0.70833333333333337</v>
      </c>
      <c r="HN41" s="167" t="str">
        <f>IF(COUNTIF(Fériés,DATE(YEAR($B$18),MONTH($B$18),HN$1))&gt;0,"",IF(WEEKDAY(DATE(YEAR($B$18),MONTH($B$18),HN$1),2)&gt;5,"",INDEX('Semaine type'!$AF$4:$AY$49,MATCH(Novembre!$B41,'Semaine type'!$A$4:$A$49,0),MATCH(HN$2,'Semaine type'!$AF$2:$AY$2,0))))</f>
        <v/>
      </c>
      <c r="HO41" s="167" t="str">
        <f>IF(COUNTIF(Fériés,DATE(YEAR($B$18),MONTH($B$18),HO$1))&gt;0,"",IF(WEEKDAY(DATE(YEAR($B$18),MONTH($B$18),HO$1),2)&gt;5,"",INDEX('Semaine type'!$AF$4:$AY$49,MATCH(Novembre!$B41,'Semaine type'!$A$4:$A$49,0),MATCH(HO$2,'Semaine type'!$AF$2:$AY$2,0))))</f>
        <v/>
      </c>
      <c r="HP41" s="167" t="str">
        <f>IF(COUNTIF(Fériés,DATE(YEAR($B$18),MONTH($B$18),HP$1))&gt;0,"",IF(WEEKDAY(DATE(YEAR($B$18),MONTH($B$18),HP$1),2)&gt;5,"",INDEX('Semaine type'!$AF$4:$AY$49,MATCH(Novembre!$B41,'Semaine type'!$A$4:$A$49,0),MATCH(HP$2,'Semaine type'!$AF$2:$AY$2,0))))</f>
        <v/>
      </c>
      <c r="HQ41" s="167" t="str">
        <f>IF(COUNTIF(Fériés,DATE(YEAR($B$18),MONTH($B$18),HQ$1))&gt;0,"",IF(WEEKDAY(DATE(YEAR($B$18),MONTH($B$18),HQ$1),2)&gt;5,"",INDEX('Semaine type'!$AF$4:$AY$49,MATCH(Novembre!$B41,'Semaine type'!$A$4:$A$49,0),MATCH(HQ$2,'Semaine type'!$AF$2:$AY$2,0))))</f>
        <v/>
      </c>
      <c r="HR41" s="167">
        <f>IF(COUNTIF(Fériés,DATE(YEAR($B$18),MONTH($B$18),HR$1))&gt;0,"",IF(WEEKDAY(DATE(YEAR($B$18),MONTH($B$18),HR$1),2)&gt;5,"",INDEX('Semaine type'!$AF$4:$AY$49,MATCH(Novembre!$B41,'Semaine type'!$A$4:$A$49,0),MATCH(HR$2,'Semaine type'!$AF$2:$AY$2,0))))</f>
        <v>0.36458333333333331</v>
      </c>
      <c r="HS41" s="167">
        <f>IF(COUNTIF(Fériés,DATE(YEAR($B$18),MONTH($B$18),HS$1))&gt;0,"",IF(WEEKDAY(DATE(YEAR($B$18),MONTH($B$18),HS$1),2)&gt;5,"",INDEX('Semaine type'!$AF$4:$AY$49,MATCH(Novembre!$B41,'Semaine type'!$A$4:$A$49,0),MATCH(HS$2,'Semaine type'!$AF$2:$AY$2,0))))</f>
        <v>0.52430555555555558</v>
      </c>
      <c r="HT41" s="167">
        <f>IF(COUNTIF(Fériés,DATE(YEAR($B$18),MONTH($B$18),HT$1))&gt;0,"",IF(WEEKDAY(DATE(YEAR($B$18),MONTH($B$18),HT$1),2)&gt;5,"",INDEX('Semaine type'!$AF$4:$AY$49,MATCH(Novembre!$B41,'Semaine type'!$A$4:$A$49,0),MATCH(HT$2,'Semaine type'!$AF$2:$AY$2,0))))</f>
        <v>0.5625</v>
      </c>
      <c r="HU41" s="167">
        <f>IF(COUNTIF(Fériés,DATE(YEAR($B$18),MONTH($B$18),HU$1))&gt;0,"",IF(WEEKDAY(DATE(YEAR($B$18),MONTH($B$18),HU$1),2)&gt;5,"",INDEX('Semaine type'!$AF$4:$AY$49,MATCH(Novembre!$B41,'Semaine type'!$A$4:$A$49,0),MATCH(HU$2,'Semaine type'!$AF$2:$AY$2,0))))</f>
        <v>0.70833333333333337</v>
      </c>
      <c r="HV41" s="167">
        <f>IF(COUNTIF(Fériés,DATE(YEAR($B$18),MONTH($B$18),HV$1))&gt;0,"",IF(WEEKDAY(DATE(YEAR($B$18),MONTH($B$18),HV$1),2)&gt;5,"",INDEX('Semaine type'!$AF$4:$AY$49,MATCH(Novembre!$B41,'Semaine type'!$A$4:$A$49,0),MATCH(HV$2,'Semaine type'!$AF$2:$AY$2,0))))</f>
        <v>0.36458333333333331</v>
      </c>
      <c r="HW41" s="167">
        <f>IF(COUNTIF(Fériés,DATE(YEAR($B$18),MONTH($B$18),HW$1))&gt;0,"",IF(WEEKDAY(DATE(YEAR($B$18),MONTH($B$18),HW$1),2)&gt;5,"",INDEX('Semaine type'!$AF$4:$AY$49,MATCH(Novembre!$B41,'Semaine type'!$A$4:$A$49,0),MATCH(HW$2,'Semaine type'!$AF$2:$AY$2,0))))</f>
        <v>0.52430555555555558</v>
      </c>
      <c r="HX41" s="167">
        <f>IF(COUNTIF(Fériés,DATE(YEAR($B$18),MONTH($B$18),HX$1))&gt;0,"",IF(WEEKDAY(DATE(YEAR($B$18),MONTH($B$18),HX$1),2)&gt;5,"",INDEX('Semaine type'!$AF$4:$AY$49,MATCH(Novembre!$B41,'Semaine type'!$A$4:$A$49,0),MATCH(HX$2,'Semaine type'!$AF$2:$AY$2,0))))</f>
        <v>0.5625</v>
      </c>
      <c r="HY41" s="167">
        <f>IF(COUNTIF(Fériés,DATE(YEAR($B$18),MONTH($B$18),HY$1))&gt;0,"",IF(WEEKDAY(DATE(YEAR($B$18),MONTH($B$18),HY$1),2)&gt;5,"",INDEX('Semaine type'!$AF$4:$AY$49,MATCH(Novembre!$B41,'Semaine type'!$A$4:$A$49,0),MATCH(HY$2,'Semaine type'!$AF$2:$AY$2,0))))</f>
        <v>0.70138888888888884</v>
      </c>
      <c r="HZ41" s="167">
        <f>IF(COUNTIF(Fériés,DATE(YEAR($B$18),MONTH($B$18),HZ$1))&gt;0,"",IF(WEEKDAY(DATE(YEAR($B$18),MONTH($B$18),HZ$1),2)&gt;5,"",INDEX('Semaine type'!$AF$4:$AY$49,MATCH(Novembre!$B41,'Semaine type'!$A$4:$A$49,0),MATCH(HZ$2,'Semaine type'!$AF$2:$AY$2,0))))</f>
        <v>0.36458333333333331</v>
      </c>
      <c r="IA41" s="167">
        <f>IF(COUNTIF(Fériés,DATE(YEAR($B$18),MONTH($B$18),IA$1))&gt;0,"",IF(WEEKDAY(DATE(YEAR($B$18),MONTH($B$18),IA$1),2)&gt;5,"",INDEX('Semaine type'!$AF$4:$AY$49,MATCH(Novembre!$B41,'Semaine type'!$A$4:$A$49,0),MATCH(IA$2,'Semaine type'!$AF$2:$AY$2,0))))</f>
        <v>0.52430555555555558</v>
      </c>
      <c r="IB41" s="167">
        <f>IF(COUNTIF(Fériés,DATE(YEAR($B$18),MONTH($B$18),IB$1))&gt;0,"",IF(WEEKDAY(DATE(YEAR($B$18),MONTH($B$18),IB$1),2)&gt;5,"",INDEX('Semaine type'!$AF$4:$AY$49,MATCH(Novembre!$B41,'Semaine type'!$A$4:$A$49,0),MATCH(IB$2,'Semaine type'!$AF$2:$AY$2,0))))</f>
        <v>0</v>
      </c>
      <c r="IC41" s="167">
        <f>IF(COUNTIF(Fériés,DATE(YEAR($B$18),MONTH($B$18),IC$1))&gt;0,"",IF(WEEKDAY(DATE(YEAR($B$18),MONTH($B$18),IC$1),2)&gt;5,"",INDEX('Semaine type'!$AF$4:$AY$49,MATCH(Novembre!$B41,'Semaine type'!$A$4:$A$49,0),MATCH(IC$2,'Semaine type'!$AF$2:$AY$2,0))))</f>
        <v>0</v>
      </c>
      <c r="ID41" s="167" t="str">
        <f>IF(COUNTIF(Fériés,DATE(YEAR($B$18),MONTH($B$18),ID$1))&gt;0,"",IF(WEEKDAY(DATE(YEAR($B$18),MONTH($B$18),ID$1),2)&gt;5,"",INDEX('Semaine type'!$AF$4:$AY$49,MATCH(Novembre!$B41,'Semaine type'!$A$4:$A$49,0),MATCH(ID$2,'Semaine type'!$AF$2:$AY$2,0))))</f>
        <v/>
      </c>
      <c r="IE41" s="167" t="str">
        <f>IF(COUNTIF(Fériés,DATE(YEAR($B$18),MONTH($B$18),IE$1))&gt;0,"",IF(WEEKDAY(DATE(YEAR($B$18),MONTH($B$18),IE$1),2)&gt;5,"",INDEX('Semaine type'!$AF$4:$AY$49,MATCH(Novembre!$B41,'Semaine type'!$A$4:$A$49,0),MATCH(IE$2,'Semaine type'!$AF$2:$AY$2,0))))</f>
        <v/>
      </c>
      <c r="IF41" s="167" t="str">
        <f>IF(COUNTIF(Fériés,DATE(YEAR($B$18),MONTH($B$18),IF$1))&gt;0,"",IF(WEEKDAY(DATE(YEAR($B$18),MONTH($B$18),IF$1),2)&gt;5,"",INDEX('Semaine type'!$AF$4:$AY$49,MATCH(Novembre!$B41,'Semaine type'!$A$4:$A$49,0),MATCH(IF$2,'Semaine type'!$AF$2:$AY$2,0))))</f>
        <v/>
      </c>
      <c r="IG41" s="167" t="str">
        <f>IF(COUNTIF(Fériés,DATE(YEAR($B$18),MONTH($B$18),IG$1))&gt;0,"",IF(WEEKDAY(DATE(YEAR($B$18),MONTH($B$18),IG$1),2)&gt;5,"",INDEX('Semaine type'!$AF$4:$AY$49,MATCH(Novembre!$B41,'Semaine type'!$A$4:$A$49,0),MATCH(IG$2,'Semaine type'!$AF$2:$AY$2,0))))</f>
        <v/>
      </c>
      <c r="IH41" s="167" t="str">
        <f>IF(COUNTIF(Fériés,DATE(YEAR($B$18),MONTH($B$18),IH$1))&gt;0,"",IF(WEEKDAY(DATE(YEAR($B$18),MONTH($B$18),IH$1),2)&gt;5,"",INDEX('Semaine type'!$AF$4:$AY$49,MATCH(Novembre!$B41,'Semaine type'!$A$4:$A$49,0),MATCH(IH$2,'Semaine type'!$AF$2:$AY$2,0))))</f>
        <v/>
      </c>
      <c r="II41" s="167" t="str">
        <f>IF(COUNTIF(Fériés,DATE(YEAR($B$18),MONTH($B$18),II$1))&gt;0,"",IF(WEEKDAY(DATE(YEAR($B$18),MONTH($B$18),II$1),2)&gt;5,"",INDEX('Semaine type'!$AF$4:$AY$49,MATCH(Novembre!$B41,'Semaine type'!$A$4:$A$49,0),MATCH(II$2,'Semaine type'!$AF$2:$AY$2,0))))</f>
        <v/>
      </c>
      <c r="IJ41" s="167" t="str">
        <f>IF(COUNTIF(Fériés,DATE(YEAR($B$18),MONTH($B$18),IJ$1))&gt;0,"",IF(WEEKDAY(DATE(YEAR($B$18),MONTH($B$18),IJ$1),2)&gt;5,"",INDEX('Semaine type'!$AF$4:$AY$49,MATCH(Novembre!$B41,'Semaine type'!$A$4:$A$49,0),MATCH(IJ$2,'Semaine type'!$AF$2:$AY$2,0))))</f>
        <v/>
      </c>
      <c r="IK41" s="167" t="str">
        <f>IF(COUNTIF(Fériés,DATE(YEAR($B$18),MONTH($B$18),IK$1))&gt;0,"",IF(WEEKDAY(DATE(YEAR($B$18),MONTH($B$18),IK$1),2)&gt;5,"",INDEX('Semaine type'!$AF$4:$AY$49,MATCH(Novembre!$B41,'Semaine type'!$A$4:$A$49,0),MATCH(IK$2,'Semaine type'!$AF$2:$AY$2,0))))</f>
        <v/>
      </c>
      <c r="IL41" s="167">
        <f>IF(COUNTIF(Fériés,DATE(YEAR($B$18),MONTH($B$18),IL$1))&gt;0,"",IF(WEEKDAY(DATE(YEAR($B$18),MONTH($B$18),IL$1),2)&gt;5,"",INDEX('Semaine type'!$AF$4:$AY$49,MATCH(Novembre!$B41,'Semaine type'!$A$4:$A$49,0),MATCH(IL$2,'Semaine type'!$AF$2:$AY$2,0))))</f>
        <v>0.36458333333333331</v>
      </c>
      <c r="IM41" s="167">
        <f>IF(COUNTIF(Fériés,DATE(YEAR($B$18),MONTH($B$18),IM$1))&gt;0,"",IF(WEEKDAY(DATE(YEAR($B$18),MONTH($B$18),IM$1),2)&gt;5,"",INDEX('Semaine type'!$AF$4:$AY$49,MATCH(Novembre!$B41,'Semaine type'!$A$4:$A$49,0),MATCH(IM$2,'Semaine type'!$AF$2:$AY$2,0))))</f>
        <v>0.52430555555555558</v>
      </c>
      <c r="IN41" s="167">
        <f>IF(COUNTIF(Fériés,DATE(YEAR($B$18),MONTH($B$18),IN$1))&gt;0,"",IF(WEEKDAY(DATE(YEAR($B$18),MONTH($B$18),IN$1),2)&gt;5,"",INDEX('Semaine type'!$AF$4:$AY$49,MATCH(Novembre!$B41,'Semaine type'!$A$4:$A$49,0),MATCH(IN$2,'Semaine type'!$AF$2:$AY$2,0))))</f>
        <v>0.5625</v>
      </c>
      <c r="IO41" s="167">
        <f>IF(COUNTIF(Fériés,DATE(YEAR($B$18),MONTH($B$18),IO$1))&gt;0,"",IF(WEEKDAY(DATE(YEAR($B$18),MONTH($B$18),IO$1),2)&gt;5,"",INDEX('Semaine type'!$AF$4:$AY$49,MATCH(Novembre!$B41,'Semaine type'!$A$4:$A$49,0),MATCH(IO$2,'Semaine type'!$AF$2:$AY$2,0))))</f>
        <v>0.70833333333333337</v>
      </c>
      <c r="IP41" s="167">
        <f>IF(COUNTIF(Fériés,DATE(YEAR($B$18),MONTH($B$18),IP$1))&gt;0,"",IF(WEEKDAY(DATE(YEAR($B$18),MONTH($B$18),IP$1),2)&gt;5,"",INDEX('Semaine type'!$AF$4:$AY$49,MATCH(Novembre!$B41,'Semaine type'!$A$4:$A$49,0),MATCH(IP$2,'Semaine type'!$AF$2:$AY$2,0))))</f>
        <v>0.36458333333333331</v>
      </c>
      <c r="IQ41" s="167">
        <f>IF(COUNTIF(Fériés,DATE(YEAR($B$18),MONTH($B$18),IQ$1))&gt;0,"",IF(WEEKDAY(DATE(YEAR($B$18),MONTH($B$18),IQ$1),2)&gt;5,"",INDEX('Semaine type'!$AF$4:$AY$49,MATCH(Novembre!$B41,'Semaine type'!$A$4:$A$49,0),MATCH(IQ$2,'Semaine type'!$AF$2:$AY$2,0))))</f>
        <v>0.52430555555555558</v>
      </c>
      <c r="IR41" s="167">
        <f>IF(COUNTIF(Fériés,DATE(YEAR($B$18),MONTH($B$18),IR$1))&gt;0,"",IF(WEEKDAY(DATE(YEAR($B$18),MONTH($B$18),IR$1),2)&gt;5,"",INDEX('Semaine type'!$AF$4:$AY$49,MATCH(Novembre!$B41,'Semaine type'!$A$4:$A$49,0),MATCH(IR$2,'Semaine type'!$AF$2:$AY$2,0))))</f>
        <v>0.5625</v>
      </c>
      <c r="IS41" s="167">
        <f>IF(COUNTIF(Fériés,DATE(YEAR($B$18),MONTH($B$18),IS$1))&gt;0,"",IF(WEEKDAY(DATE(YEAR($B$18),MONTH($B$18),IS$1),2)&gt;5,"",INDEX('Semaine type'!$AF$4:$AY$49,MATCH(Novembre!$B41,'Semaine type'!$A$4:$A$49,0),MATCH(IS$2,'Semaine type'!$AF$2:$AY$2,0))))</f>
        <v>0.70833333333333337</v>
      </c>
      <c r="IT41" s="167">
        <f>IF(COUNTIF(Fériés,DATE(YEAR($B$18),MONTH($B$18),IT$1))&gt;0,"",IF(WEEKDAY(DATE(YEAR($B$18),MONTH($B$18),IT$1),2)&gt;5,"",INDEX('Semaine type'!$AF$4:$AY$49,MATCH(Novembre!$B41,'Semaine type'!$A$4:$A$49,0),MATCH(IT$2,'Semaine type'!$AF$2:$AY$2,0))))</f>
        <v>0.36458333333333331</v>
      </c>
      <c r="IU41" s="167">
        <f>IF(COUNTIF(Fériés,DATE(YEAR($B$18),MONTH($B$18),IU$1))&gt;0,"",IF(WEEKDAY(DATE(YEAR($B$18),MONTH($B$18),IU$1),2)&gt;5,"",INDEX('Semaine type'!$AF$4:$AY$49,MATCH(Novembre!$B41,'Semaine type'!$A$4:$A$49,0),MATCH(IU$2,'Semaine type'!$AF$2:$AY$2,0))))</f>
        <v>0.52430555555555558</v>
      </c>
      <c r="IV41" s="167">
        <f>IF(COUNTIF(Fériés,DATE(YEAR($B$18),MONTH($B$18),IV$1))&gt;0,"",IF(WEEKDAY(DATE(YEAR($B$18),MONTH($B$18),IV$1),2)&gt;5,"",INDEX('Semaine type'!$AF$4:$AY$49,MATCH(Novembre!$B41,'Semaine type'!$A$4:$A$49,0),MATCH(IV$2,'Semaine type'!$AF$2:$AY$2,0))))</f>
        <v>0.5625</v>
      </c>
      <c r="IW41" s="167">
        <f>IF(COUNTIF(Fériés,DATE(YEAR($B$18),MONTH($B$18),IW$1))&gt;0,"",IF(WEEKDAY(DATE(YEAR($B$18),MONTH($B$18),IW$1),2)&gt;5,"",INDEX('Semaine type'!$AF$4:$AY$49,MATCH(Novembre!$B41,'Semaine type'!$A$4:$A$49,0),MATCH(IW$2,'Semaine type'!$AF$2:$AY$2,0))))</f>
        <v>0.70833333333333337</v>
      </c>
      <c r="IX41" s="167">
        <f>IF(COUNTIF(Fériés,DATE(YEAR($B$18),MONTH($B$18),IX$1))&gt;0,"",IF(WEEKDAY(DATE(YEAR($B$18),MONTH($B$18),IX$1),2)&gt;5,"",INDEX('Semaine type'!$AF$4:$AY$49,MATCH(Novembre!$B41,'Semaine type'!$A$4:$A$49,0),MATCH(IX$2,'Semaine type'!$AF$2:$AY$2,0))))</f>
        <v>0.36458333333333331</v>
      </c>
      <c r="IY41" s="167">
        <f>IF(COUNTIF(Fériés,DATE(YEAR($B$18),MONTH($B$18),IY$1))&gt;0,"",IF(WEEKDAY(DATE(YEAR($B$18),MONTH($B$18),IY$1),2)&gt;5,"",INDEX('Semaine type'!$AF$4:$AY$49,MATCH(Novembre!$B41,'Semaine type'!$A$4:$A$49,0),MATCH(IY$2,'Semaine type'!$AF$2:$AY$2,0))))</f>
        <v>0.52430555555555558</v>
      </c>
      <c r="IZ41" s="167">
        <f>IF(COUNTIF(Fériés,DATE(YEAR($B$18),MONTH($B$18),IZ$1))&gt;0,"",IF(WEEKDAY(DATE(YEAR($B$18),MONTH($B$18),IZ$1),2)&gt;5,"",INDEX('Semaine type'!$AF$4:$AY$49,MATCH(Novembre!$B41,'Semaine type'!$A$4:$A$49,0),MATCH(IZ$2,'Semaine type'!$AF$2:$AY$2,0))))</f>
        <v>0.5625</v>
      </c>
      <c r="JA41" s="167">
        <f>IF(COUNTIF(Fériés,DATE(YEAR($B$18),MONTH($B$18),JA$1))&gt;0,"",IF(WEEKDAY(DATE(YEAR($B$18),MONTH($B$18),JA$1),2)&gt;5,"",INDEX('Semaine type'!$AF$4:$AY$49,MATCH(Novembre!$B41,'Semaine type'!$A$4:$A$49,0),MATCH(JA$2,'Semaine type'!$AF$2:$AY$2,0))))</f>
        <v>0.70138888888888884</v>
      </c>
      <c r="JB41" s="167">
        <f>IF(COUNTIF(Fériés,DATE(YEAR($B$18),MONTH($B$18),JB$1))&gt;0,"",IF(WEEKDAY(DATE(YEAR($B$18),MONTH($B$18),JB$1),2)&gt;5,"",INDEX('Semaine type'!$AF$4:$AY$49,MATCH(Novembre!$B41,'Semaine type'!$A$4:$A$49,0),MATCH(JB$2,'Semaine type'!$AF$2:$AY$2,0))))</f>
        <v>0.36458333333333331</v>
      </c>
      <c r="JC41" s="167">
        <f>IF(COUNTIF(Fériés,DATE(YEAR($B$18),MONTH($B$18),JC$1))&gt;0,"",IF(WEEKDAY(DATE(YEAR($B$18),MONTH($B$18),JC$1),2)&gt;5,"",INDEX('Semaine type'!$AF$4:$AY$49,MATCH(Novembre!$B41,'Semaine type'!$A$4:$A$49,0),MATCH(JC$2,'Semaine type'!$AF$2:$AY$2,0))))</f>
        <v>0.52430555555555558</v>
      </c>
      <c r="JD41" s="167">
        <f>IF(COUNTIF(Fériés,DATE(YEAR($B$18),MONTH($B$18),JD$1))&gt;0,"",IF(WEEKDAY(DATE(YEAR($B$18),MONTH($B$18),JD$1),2)&gt;5,"",INDEX('Semaine type'!$AF$4:$AY$49,MATCH(Novembre!$B41,'Semaine type'!$A$4:$A$49,0),MATCH(JD$2,'Semaine type'!$AF$2:$AY$2,0))))</f>
        <v>0</v>
      </c>
      <c r="JE41" s="167">
        <f>IF(COUNTIF(Fériés,DATE(YEAR($B$18),MONTH($B$18),JE$1))&gt;0,"",IF(WEEKDAY(DATE(YEAR($B$18),MONTH($B$18),JE$1),2)&gt;5,"",INDEX('Semaine type'!$AF$4:$AY$49,MATCH(Novembre!$B41,'Semaine type'!$A$4:$A$49,0),MATCH(JE$2,'Semaine type'!$AF$2:$AY$2,0))))</f>
        <v>0</v>
      </c>
      <c r="JF41" s="167" t="str">
        <f>IF(COUNTIF(Fériés,DATE(YEAR($B$18),MONTH($B$18),JF$1))&gt;0,"",IF(WEEKDAY(DATE(YEAR($B$18),MONTH($B$18),JF$1),2)&gt;5,"",INDEX('Semaine type'!$AF$4:$AY$49,MATCH(Novembre!$B41,'Semaine type'!$A$4:$A$49,0),MATCH(JF$2,'Semaine type'!$AF$2:$AY$2,0))))</f>
        <v/>
      </c>
      <c r="JG41" s="167" t="str">
        <f>IF(COUNTIF(Fériés,DATE(YEAR($B$18),MONTH($B$18),JG$1))&gt;0,"",IF(WEEKDAY(DATE(YEAR($B$18),MONTH($B$18),JG$1),2)&gt;5,"",INDEX('Semaine type'!$AF$4:$AY$49,MATCH(Novembre!$B41,'Semaine type'!$A$4:$A$49,0),MATCH(JG$2,'Semaine type'!$AF$2:$AY$2,0))))</f>
        <v/>
      </c>
      <c r="JH41" s="167" t="str">
        <f>IF(COUNTIF(Fériés,DATE(YEAR($B$18),MONTH($B$18),JH$1))&gt;0,"",IF(WEEKDAY(DATE(YEAR($B$18),MONTH($B$18),JH$1),2)&gt;5,"",INDEX('Semaine type'!$AF$4:$AY$49,MATCH(Novembre!$B41,'Semaine type'!$A$4:$A$49,0),MATCH(JH$2,'Semaine type'!$AF$2:$AY$2,0))))</f>
        <v/>
      </c>
      <c r="JI41" s="167" t="str">
        <f>IF(COUNTIF(Fériés,DATE(YEAR($B$18),MONTH($B$18),JI$1))&gt;0,"",IF(WEEKDAY(DATE(YEAR($B$18),MONTH($B$18),JI$1),2)&gt;5,"",INDEX('Semaine type'!$AF$4:$AY$49,MATCH(Novembre!$B41,'Semaine type'!$A$4:$A$49,0),MATCH(JI$2,'Semaine type'!$AF$2:$AY$2,0))))</f>
        <v/>
      </c>
      <c r="JJ41" s="167" t="str">
        <f>IF(COUNTIF(Fériés,DATE(YEAR($B$18),MONTH($B$18),JJ$1))&gt;0,"",IF(WEEKDAY(DATE(YEAR($B$18),MONTH($B$18),JJ$1),2)&gt;5,"",INDEX('Semaine type'!$AF$4:$AY$49,MATCH(Novembre!$B41,'Semaine type'!$A$4:$A$49,0),MATCH(JJ$2,'Semaine type'!$AF$2:$AY$2,0))))</f>
        <v/>
      </c>
      <c r="JK41" s="167" t="str">
        <f>IF(COUNTIF(Fériés,DATE(YEAR($B$18),MONTH($B$18),JK$1))&gt;0,"",IF(WEEKDAY(DATE(YEAR($B$18),MONTH($B$18),JK$1),2)&gt;5,"",INDEX('Semaine type'!$AF$4:$AY$49,MATCH(Novembre!$B41,'Semaine type'!$A$4:$A$49,0),MATCH(JK$2,'Semaine type'!$AF$2:$AY$2,0))))</f>
        <v/>
      </c>
      <c r="JL41" s="167" t="str">
        <f>IF(COUNTIF(Fériés,DATE(YEAR($B$18),MONTH($B$18),JL$1))&gt;0,"",IF(WEEKDAY(DATE(YEAR($B$18),MONTH($B$18),JL$1),2)&gt;5,"",INDEX('Semaine type'!$AF$4:$AY$49,MATCH(Novembre!$B41,'Semaine type'!$A$4:$A$49,0),MATCH(JL$2,'Semaine type'!$AF$2:$AY$2,0))))</f>
        <v/>
      </c>
      <c r="JM41" s="167" t="str">
        <f>IF(COUNTIF(Fériés,DATE(YEAR($B$18),MONTH($B$18),JM$1))&gt;0,"",IF(WEEKDAY(DATE(YEAR($B$18),MONTH($B$18),JM$1),2)&gt;5,"",INDEX('Semaine type'!$AF$4:$AY$49,MATCH(Novembre!$B41,'Semaine type'!$A$4:$A$49,0),MATCH(JM$2,'Semaine type'!$AF$2:$AY$2,0))))</f>
        <v/>
      </c>
      <c r="JN41" s="167">
        <f>IF(COUNTIF(Fériés,DATE(YEAR($B$18),MONTH($B$18),JN$1))&gt;0,"",IF(WEEKDAY(DATE(YEAR($B$18),MONTH($B$18),JN$1),2)&gt;5,"",INDEX('Semaine type'!$AF$4:$AY$49,MATCH(Novembre!$B41,'Semaine type'!$A$4:$A$49,0),MATCH(JN$2,'Semaine type'!$AF$2:$AY$2,0))))</f>
        <v>0.36458333333333331</v>
      </c>
      <c r="JO41" s="167">
        <f>IF(COUNTIF(Fériés,DATE(YEAR($B$18),MONTH($B$18),JO$1))&gt;0,"",IF(WEEKDAY(DATE(YEAR($B$18),MONTH($B$18),JO$1),2)&gt;5,"",INDEX('Semaine type'!$AF$4:$AY$49,MATCH(Novembre!$B41,'Semaine type'!$A$4:$A$49,0),MATCH(JO$2,'Semaine type'!$AF$2:$AY$2,0))))</f>
        <v>0.52430555555555558</v>
      </c>
      <c r="JP41" s="167">
        <f>IF(COUNTIF(Fériés,DATE(YEAR($B$18),MONTH($B$18),JP$1))&gt;0,"",IF(WEEKDAY(DATE(YEAR($B$18),MONTH($B$18),JP$1),2)&gt;5,"",INDEX('Semaine type'!$AF$4:$AY$49,MATCH(Novembre!$B41,'Semaine type'!$A$4:$A$49,0),MATCH(JP$2,'Semaine type'!$AF$2:$AY$2,0))))</f>
        <v>0.5625</v>
      </c>
      <c r="JQ41" s="167">
        <f>IF(COUNTIF(Fériés,DATE(YEAR($B$18),MONTH($B$18),JQ$1))&gt;0,"",IF(WEEKDAY(DATE(YEAR($B$18),MONTH($B$18),JQ$1),2)&gt;5,"",INDEX('Semaine type'!$AF$4:$AY$49,MATCH(Novembre!$B41,'Semaine type'!$A$4:$A$49,0),MATCH(JQ$2,'Semaine type'!$AF$2:$AY$2,0))))</f>
        <v>0.70833333333333337</v>
      </c>
      <c r="JR41" s="167">
        <f>IF(COUNTIF(Fériés,DATE(YEAR($B$18),MONTH($B$18),JR$1))&gt;0,"",IF(WEEKDAY(DATE(YEAR($B$18),MONTH($B$18),JR$1),2)&gt;5,"",INDEX('Semaine type'!$AF$4:$AY$49,MATCH(Novembre!$B41,'Semaine type'!$A$4:$A$49,0),MATCH(JR$2,'Semaine type'!$AF$2:$AY$2,0))))</f>
        <v>0.36458333333333331</v>
      </c>
      <c r="JS41" s="167">
        <f>IF(COUNTIF(Fériés,DATE(YEAR($B$18),MONTH($B$18),JS$1))&gt;0,"",IF(WEEKDAY(DATE(YEAR($B$18),MONTH($B$18),JS$1),2)&gt;5,"",INDEX('Semaine type'!$AF$4:$AY$49,MATCH(Novembre!$B41,'Semaine type'!$A$4:$A$49,0),MATCH(JS$2,'Semaine type'!$AF$2:$AY$2,0))))</f>
        <v>0.52430555555555558</v>
      </c>
      <c r="JT41" s="167">
        <f>IF(COUNTIF(Fériés,DATE(YEAR($B$18),MONTH($B$18),JT$1))&gt;0,"",IF(WEEKDAY(DATE(YEAR($B$18),MONTH($B$18),JT$1),2)&gt;5,"",INDEX('Semaine type'!$AF$4:$AY$49,MATCH(Novembre!$B41,'Semaine type'!$A$4:$A$49,0),MATCH(JT$2,'Semaine type'!$AF$2:$AY$2,0))))</f>
        <v>0.5625</v>
      </c>
      <c r="JU41" s="167">
        <f>IF(COUNTIF(Fériés,DATE(YEAR($B$18),MONTH($B$18),JU$1))&gt;0,"",IF(WEEKDAY(DATE(YEAR($B$18),MONTH($B$18),JU$1),2)&gt;5,"",INDEX('Semaine type'!$AF$4:$AY$49,MATCH(Novembre!$B41,'Semaine type'!$A$4:$A$49,0),MATCH(JU$2,'Semaine type'!$AF$2:$AY$2,0))))</f>
        <v>0.70833333333333337</v>
      </c>
      <c r="JV41" s="167">
        <f>IF(COUNTIF(Fériés,DATE(YEAR($B$18),MONTH($B$18),JV$1))&gt;0,"",IF(WEEKDAY(DATE(YEAR($B$18),MONTH($B$18),JV$1),2)&gt;5,"",INDEX('Semaine type'!$AF$4:$AY$49,MATCH(Novembre!$B41,'Semaine type'!$A$4:$A$49,0),MATCH(JV$2,'Semaine type'!$AF$2:$AY$2,0))))</f>
        <v>0.36458333333333331</v>
      </c>
      <c r="JW41" s="167">
        <f>IF(COUNTIF(Fériés,DATE(YEAR($B$18),MONTH($B$18),JW$1))&gt;0,"",IF(WEEKDAY(DATE(YEAR($B$18),MONTH($B$18),JW$1),2)&gt;5,"",INDEX('Semaine type'!$AF$4:$AY$49,MATCH(Novembre!$B41,'Semaine type'!$A$4:$A$49,0),MATCH(JW$2,'Semaine type'!$AF$2:$AY$2,0))))</f>
        <v>0.52430555555555558</v>
      </c>
      <c r="JX41" s="167">
        <f>IF(COUNTIF(Fériés,DATE(YEAR($B$18),MONTH($B$18),JX$1))&gt;0,"",IF(WEEKDAY(DATE(YEAR($B$18),MONTH($B$18),JX$1),2)&gt;5,"",INDEX('Semaine type'!$AF$4:$AY$49,MATCH(Novembre!$B41,'Semaine type'!$A$4:$A$49,0),MATCH(JX$2,'Semaine type'!$AF$2:$AY$2,0))))</f>
        <v>0.5625</v>
      </c>
      <c r="JY41" s="167">
        <f>IF(COUNTIF(Fériés,DATE(YEAR($B$18),MONTH($B$18),JY$1))&gt;0,"",IF(WEEKDAY(DATE(YEAR($B$18),MONTH($B$18),JY$1),2)&gt;5,"",INDEX('Semaine type'!$AF$4:$AY$49,MATCH(Novembre!$B41,'Semaine type'!$A$4:$A$49,0),MATCH(JY$2,'Semaine type'!$AF$2:$AY$2,0))))</f>
        <v>0.70833333333333337</v>
      </c>
      <c r="JZ41" s="167">
        <f>IF(COUNTIF(Fériés,DATE(YEAR($B$18),MONTH($B$18),JZ$1))&gt;0,"",IF(WEEKDAY(DATE(YEAR($B$18),MONTH($B$18),JZ$1),2)&gt;5,"",INDEX('Semaine type'!$AF$4:$AY$49,MATCH(Novembre!$B41,'Semaine type'!$A$4:$A$49,0),MATCH(JZ$2,'Semaine type'!$AF$2:$AY$2,0))))</f>
        <v>0.36458333333333331</v>
      </c>
      <c r="KA41" s="167">
        <f>IF(COUNTIF(Fériés,DATE(YEAR($B$18),MONTH($B$18),KA$1))&gt;0,"",IF(WEEKDAY(DATE(YEAR($B$18),MONTH($B$18),KA$1),2)&gt;5,"",INDEX('Semaine type'!$AF$4:$AY$49,MATCH(Novembre!$B41,'Semaine type'!$A$4:$A$49,0),MATCH(KA$2,'Semaine type'!$AF$2:$AY$2,0))))</f>
        <v>0.52430555555555558</v>
      </c>
      <c r="KB41" s="167">
        <f>IF(COUNTIF(Fériés,DATE(YEAR($B$18),MONTH($B$18),KB$1))&gt;0,"",IF(WEEKDAY(DATE(YEAR($B$18),MONTH($B$18),KB$1),2)&gt;5,"",INDEX('Semaine type'!$AF$4:$AY$49,MATCH(Novembre!$B41,'Semaine type'!$A$4:$A$49,0),MATCH(KB$2,'Semaine type'!$AF$2:$AY$2,0))))</f>
        <v>0.5625</v>
      </c>
      <c r="KC41" s="167">
        <f>IF(COUNTIF(Fériés,DATE(YEAR($B$18),MONTH($B$18),KC$1))&gt;0,"",IF(WEEKDAY(DATE(YEAR($B$18),MONTH($B$18),KC$1),2)&gt;5,"",INDEX('Semaine type'!$AF$4:$AY$49,MATCH(Novembre!$B41,'Semaine type'!$A$4:$A$49,0),MATCH(KC$2,'Semaine type'!$AF$2:$AY$2,0))))</f>
        <v>0.70138888888888884</v>
      </c>
      <c r="KD41" s="167">
        <f>IF(COUNTIF(Fériés,DATE(YEAR($B$18),MONTH($B$18),KD$1))&gt;0,"",IF(WEEKDAY(DATE(YEAR($B$18),MONTH($B$18),KD$1),2)&gt;5,"",INDEX('Semaine type'!$AF$4:$AY$49,MATCH(Novembre!$B41,'Semaine type'!$A$4:$A$49,0),MATCH(KD$2,'Semaine type'!$AF$2:$AY$2,0))))</f>
        <v>0.36458333333333331</v>
      </c>
      <c r="KE41" s="167">
        <f>IF(COUNTIF(Fériés,DATE(YEAR($B$18),MONTH($B$18),KE$1))&gt;0,"",IF(WEEKDAY(DATE(YEAR($B$18),MONTH($B$18),KE$1),2)&gt;5,"",INDEX('Semaine type'!$AF$4:$AY$49,MATCH(Novembre!$B41,'Semaine type'!$A$4:$A$49,0),MATCH(KE$2,'Semaine type'!$AF$2:$AY$2,0))))</f>
        <v>0.52430555555555558</v>
      </c>
      <c r="KF41" s="167">
        <f>IF(COUNTIF(Fériés,DATE(YEAR($B$18),MONTH($B$18),KF$1))&gt;0,"",IF(WEEKDAY(DATE(YEAR($B$18),MONTH($B$18),KF$1),2)&gt;5,"",INDEX('Semaine type'!$AF$4:$AY$49,MATCH(Novembre!$B41,'Semaine type'!$A$4:$A$49,0),MATCH(KF$2,'Semaine type'!$AF$2:$AY$2,0))))</f>
        <v>0</v>
      </c>
      <c r="KG41" s="167">
        <f>IF(COUNTIF(Fériés,DATE(YEAR($B$18),MONTH($B$18),KG$1))&gt;0,"",IF(WEEKDAY(DATE(YEAR($B$18),MONTH($B$18),KG$1),2)&gt;5,"",INDEX('Semaine type'!$AF$4:$AY$49,MATCH(Novembre!$B41,'Semaine type'!$A$4:$A$49,0),MATCH(KG$2,'Semaine type'!$AF$2:$AY$2,0))))</f>
        <v>0</v>
      </c>
      <c r="KH41" s="167" t="str">
        <f>IF(COUNTIF(Fériés,DATE(YEAR($B$18),MONTH($B$18),KH$1))&gt;0,"",IF(WEEKDAY(DATE(YEAR($B$18),MONTH($B$18),KH$1),2)&gt;5,"",INDEX('Semaine type'!$AF$4:$AY$49,MATCH(Novembre!$B41,'Semaine type'!$A$4:$A$49,0),MATCH(KH$2,'Semaine type'!$AF$2:$AY$2,0))))</f>
        <v/>
      </c>
      <c r="KI41" s="167" t="str">
        <f>IF(COUNTIF(Fériés,DATE(YEAR($B$18),MONTH($B$18),KI$1))&gt;0,"",IF(WEEKDAY(DATE(YEAR($B$18),MONTH($B$18),KI$1),2)&gt;5,"",INDEX('Semaine type'!$AF$4:$AY$49,MATCH(Novembre!$B41,'Semaine type'!$A$4:$A$49,0),MATCH(KI$2,'Semaine type'!$AF$2:$AY$2,0))))</f>
        <v/>
      </c>
      <c r="KJ41" s="167" t="str">
        <f>IF(COUNTIF(Fériés,DATE(YEAR($B$18),MONTH($B$18),KJ$1))&gt;0,"",IF(WEEKDAY(DATE(YEAR($B$18),MONTH($B$18),KJ$1),2)&gt;5,"",INDEX('Semaine type'!$AF$4:$AY$49,MATCH(Novembre!$B41,'Semaine type'!$A$4:$A$49,0),MATCH(KJ$2,'Semaine type'!$AF$2:$AY$2,0))))</f>
        <v/>
      </c>
      <c r="KK41" s="167" t="str">
        <f>IF(COUNTIF(Fériés,DATE(YEAR($B$18),MONTH($B$18),KK$1))&gt;0,"",IF(WEEKDAY(DATE(YEAR($B$18),MONTH($B$18),KK$1),2)&gt;5,"",INDEX('Semaine type'!$AF$4:$AY$49,MATCH(Novembre!$B41,'Semaine type'!$A$4:$A$49,0),MATCH(KK$2,'Semaine type'!$AF$2:$AY$2,0))))</f>
        <v/>
      </c>
      <c r="KL41" s="167" t="str">
        <f>IF(COUNTIF(Fériés,DATE(YEAR($B$18),MONTH($B$18),KL$1))&gt;0,"",IF(WEEKDAY(DATE(YEAR($B$18),MONTH($B$18),KL$1),2)&gt;5,"",INDEX('Semaine type'!$AF$4:$AY$49,MATCH(Novembre!$B41,'Semaine type'!$A$4:$A$49,0),MATCH(KL$2,'Semaine type'!$AF$2:$AY$2,0))))</f>
        <v/>
      </c>
      <c r="KM41" s="167" t="str">
        <f>IF(COUNTIF(Fériés,DATE(YEAR($B$18),MONTH($B$18),KM$1))&gt;0,"",IF(WEEKDAY(DATE(YEAR($B$18),MONTH($B$18),KM$1),2)&gt;5,"",INDEX('Semaine type'!$AF$4:$AY$49,MATCH(Novembre!$B41,'Semaine type'!$A$4:$A$49,0),MATCH(KM$2,'Semaine type'!$AF$2:$AY$2,0))))</f>
        <v/>
      </c>
      <c r="KN41" s="167" t="str">
        <f>IF(COUNTIF(Fériés,DATE(YEAR($B$18),MONTH($B$18),KN$1))&gt;0,"",IF(WEEKDAY(DATE(YEAR($B$18),MONTH($B$18),KN$1),2)&gt;5,"",INDEX('Semaine type'!$AF$4:$AY$49,MATCH(Novembre!$B41,'Semaine type'!$A$4:$A$49,0),MATCH(KN$2,'Semaine type'!$AF$2:$AY$2,0))))</f>
        <v/>
      </c>
      <c r="KO41" s="167" t="str">
        <f>IF(COUNTIF(Fériés,DATE(YEAR($B$18),MONTH($B$18),KO$1))&gt;0,"",IF(WEEKDAY(DATE(YEAR($B$18),MONTH($B$18),KO$1),2)&gt;5,"",INDEX('Semaine type'!$AF$4:$AY$49,MATCH(Novembre!$B41,'Semaine type'!$A$4:$A$49,0),MATCH(KO$2,'Semaine type'!$AF$2:$AY$2,0))))</f>
        <v/>
      </c>
      <c r="KP41" s="167">
        <f>IF(COUNTIF(Fériés,DATE(YEAR($B$18),MONTH($B$18),KP$1))&gt;0,"",IF(WEEKDAY(DATE(YEAR($B$18),MONTH($B$18),KP$1),2)&gt;5,"",INDEX('Semaine type'!$AF$4:$AY$49,MATCH(Novembre!$B41,'Semaine type'!$A$4:$A$49,0),MATCH(KP$2,'Semaine type'!$AF$2:$AY$2,0))))</f>
        <v>0.36458333333333331</v>
      </c>
      <c r="KQ41" s="167">
        <f>IF(COUNTIF(Fériés,DATE(YEAR($B$18),MONTH($B$18),KQ$1))&gt;0,"",IF(WEEKDAY(DATE(YEAR($B$18),MONTH($B$18),KQ$1),2)&gt;5,"",INDEX('Semaine type'!$AF$4:$AY$49,MATCH(Novembre!$B41,'Semaine type'!$A$4:$A$49,0),MATCH(KQ$2,'Semaine type'!$AF$2:$AY$2,0))))</f>
        <v>0.52430555555555558</v>
      </c>
      <c r="KR41" s="167">
        <f>IF(COUNTIF(Fériés,DATE(YEAR($B$18),MONTH($B$18),KR$1))&gt;0,"",IF(WEEKDAY(DATE(YEAR($B$18),MONTH($B$18),KR$1),2)&gt;5,"",INDEX('Semaine type'!$AF$4:$AY$49,MATCH(Novembre!$B41,'Semaine type'!$A$4:$A$49,0),MATCH(KR$2,'Semaine type'!$AF$2:$AY$2,0))))</f>
        <v>0.5625</v>
      </c>
      <c r="KS41" s="167">
        <f>IF(COUNTIF(Fériés,DATE(YEAR($B$18),MONTH($B$18),KS$1))&gt;0,"",IF(WEEKDAY(DATE(YEAR($B$18),MONTH($B$18),KS$1),2)&gt;5,"",INDEX('Semaine type'!$AF$4:$AY$49,MATCH(Novembre!$B41,'Semaine type'!$A$4:$A$49,0),MATCH(KS$2,'Semaine type'!$AF$2:$AY$2,0))))</f>
        <v>0.70833333333333337</v>
      </c>
    </row>
    <row r="42" spans="1:305" ht="12" customHeight="1" x14ac:dyDescent="0.2">
      <c r="A42" s="183"/>
      <c r="B42" s="52" t="s">
        <v>158</v>
      </c>
      <c r="C42" s="53" t="str">
        <f>'Semaine type'!L27</f>
        <v xml:space="preserve">EL </v>
      </c>
      <c r="D42" s="60"/>
      <c r="E42" s="60"/>
      <c r="F42" s="61"/>
      <c r="G42" s="60"/>
      <c r="H42" s="60" t="s">
        <v>34</v>
      </c>
      <c r="I42" s="60"/>
      <c r="J42" s="60" t="s">
        <v>34</v>
      </c>
      <c r="K42" s="60"/>
      <c r="L42" s="61"/>
      <c r="M42" s="61"/>
      <c r="N42" s="61" t="s">
        <v>34</v>
      </c>
      <c r="O42" s="61"/>
      <c r="P42" s="60"/>
      <c r="Q42" s="60"/>
      <c r="R42" s="60"/>
      <c r="S42" s="60"/>
      <c r="T42" s="60"/>
      <c r="U42" s="60"/>
      <c r="V42" s="61" t="s">
        <v>15</v>
      </c>
      <c r="W42" s="61" t="s">
        <v>15</v>
      </c>
      <c r="X42" s="60"/>
      <c r="Y42" s="60"/>
      <c r="Z42" s="60" t="s">
        <v>15</v>
      </c>
      <c r="AA42" s="60" t="s">
        <v>15</v>
      </c>
      <c r="AB42" s="60" t="s">
        <v>34</v>
      </c>
      <c r="AC42" s="60"/>
      <c r="AD42" s="60"/>
      <c r="AE42" s="60"/>
      <c r="AF42" s="61"/>
      <c r="AG42" s="60"/>
      <c r="AH42" s="60"/>
      <c r="AI42" s="60"/>
      <c r="AJ42" s="60" t="s">
        <v>34</v>
      </c>
      <c r="AK42" s="60"/>
      <c r="AL42" s="124" t="s">
        <v>15</v>
      </c>
      <c r="AM42" s="60"/>
      <c r="AN42" s="60"/>
      <c r="AO42" s="60"/>
      <c r="AP42" s="60" t="s">
        <v>34</v>
      </c>
      <c r="AQ42" s="60"/>
      <c r="AR42" s="60"/>
      <c r="AS42" s="60"/>
      <c r="AT42" s="60"/>
      <c r="AU42" s="60"/>
      <c r="AV42" s="60"/>
      <c r="AW42" s="60"/>
      <c r="AX42" s="60" t="s">
        <v>34</v>
      </c>
      <c r="AY42" s="60"/>
      <c r="AZ42" s="60" t="s">
        <v>34</v>
      </c>
      <c r="BA42" s="60"/>
      <c r="BB42" s="60"/>
      <c r="BC42" s="60"/>
      <c r="BD42" s="60" t="s">
        <v>34</v>
      </c>
      <c r="BE42" s="60"/>
      <c r="BF42" s="60"/>
      <c r="BG42" s="60"/>
      <c r="BH42" s="60"/>
      <c r="BI42" s="60"/>
      <c r="BJ42" s="60"/>
      <c r="BK42" s="60"/>
      <c r="BL42" s="56" cm="1">
        <f t="array" ref="BL42">SUMPRODUCT(--(RIGHT(D42:BK42,1)="."))</f>
        <v>9</v>
      </c>
      <c r="BM42" s="57"/>
      <c r="BN42" s="62"/>
      <c r="BO42" s="62"/>
      <c r="BP42" s="62"/>
      <c r="BQ42" s="82">
        <f t="shared" si="131"/>
        <v>0</v>
      </c>
      <c r="BR42" s="82">
        <f t="shared" si="131"/>
        <v>0</v>
      </c>
      <c r="BS42" s="82">
        <f t="shared" si="131"/>
        <v>0</v>
      </c>
      <c r="BT42" s="82">
        <f t="shared" si="131"/>
        <v>2.5</v>
      </c>
      <c r="BU42" s="82">
        <f t="shared" si="131"/>
        <v>0</v>
      </c>
      <c r="BV42" s="82">
        <f t="shared" si="131"/>
        <v>0</v>
      </c>
      <c r="BW42" s="82">
        <f t="shared" si="131"/>
        <v>0</v>
      </c>
      <c r="BX42" s="82">
        <f t="shared" si="131"/>
        <v>0</v>
      </c>
      <c r="BY42" s="82">
        <f t="shared" si="131"/>
        <v>0</v>
      </c>
      <c r="BZ42" s="82">
        <f t="shared" si="131"/>
        <v>0</v>
      </c>
      <c r="CA42" s="82">
        <f t="shared" si="131"/>
        <v>0</v>
      </c>
      <c r="CB42" s="92">
        <f t="shared" si="70"/>
        <v>14</v>
      </c>
      <c r="CC42" s="47">
        <f t="shared" ca="1" si="71"/>
        <v>0.41176470588235292</v>
      </c>
      <c r="DA42" s="169">
        <f t="shared" si="72"/>
        <v>3.7013888888888915</v>
      </c>
      <c r="DB42" s="176">
        <f>IFERROR(IF(COUNTIF(absences,D42)&gt;0,"",IF(D42="PERM",Parametres!$N$25,GA42-FZ42)),)</f>
        <v>0</v>
      </c>
      <c r="DC42" s="176" t="str">
        <f t="shared" si="73"/>
        <v/>
      </c>
      <c r="DD42" s="176" t="str">
        <f t="shared" si="74"/>
        <v/>
      </c>
      <c r="DE42" s="176" t="str">
        <f t="shared" si="75"/>
        <v/>
      </c>
      <c r="DF42" s="176">
        <f t="shared" si="76"/>
        <v>0.15972222222222227</v>
      </c>
      <c r="DG42" s="176">
        <f>IFERROR(IF(COUNTIF(absences,I42)&gt;0,"",IF(COUNTIF($D42:$BK42,"PERM")&gt;0,COUNTIF($D42:$BK42,"PERM")*Parametres!$N$25,GF42-GE42)),)</f>
        <v>0</v>
      </c>
      <c r="DH42" s="176">
        <f t="shared" si="77"/>
        <v>0.15972222222222227</v>
      </c>
      <c r="DI42" s="176">
        <f t="shared" si="78"/>
        <v>0.11458333333333337</v>
      </c>
      <c r="DJ42" s="176" t="str">
        <f t="shared" si="79"/>
        <v/>
      </c>
      <c r="DK42" s="176" t="str">
        <f t="shared" si="80"/>
        <v/>
      </c>
      <c r="DL42" s="176">
        <f t="shared" si="81"/>
        <v>0.15972222222222227</v>
      </c>
      <c r="DM42" s="176">
        <f t="shared" si="82"/>
        <v>0.11458333333333337</v>
      </c>
      <c r="DN42" s="176">
        <f t="shared" si="83"/>
        <v>0.15972222222222227</v>
      </c>
      <c r="DO42" s="176">
        <f t="shared" si="84"/>
        <v>0</v>
      </c>
      <c r="DP42" s="176" t="str">
        <f t="shared" si="85"/>
        <v/>
      </c>
      <c r="DQ42" s="176" t="str">
        <f t="shared" si="86"/>
        <v/>
      </c>
      <c r="DR42" s="176" t="str">
        <f t="shared" si="87"/>
        <v/>
      </c>
      <c r="DS42" s="176" t="str">
        <f t="shared" si="88"/>
        <v/>
      </c>
      <c r="DT42" s="176">
        <f t="shared" si="89"/>
        <v>0.15972222222222227</v>
      </c>
      <c r="DU42" s="176">
        <f t="shared" si="90"/>
        <v>0.11458333333333337</v>
      </c>
      <c r="DV42" s="176" t="str">
        <f t="shared" si="91"/>
        <v/>
      </c>
      <c r="DW42" s="176" t="str">
        <f t="shared" si="92"/>
        <v/>
      </c>
      <c r="DX42" s="176" t="str">
        <f t="shared" si="93"/>
        <v/>
      </c>
      <c r="DY42" s="176" t="str">
        <f t="shared" si="94"/>
        <v/>
      </c>
      <c r="DZ42" s="176">
        <f t="shared" si="95"/>
        <v>0.15972222222222227</v>
      </c>
      <c r="EA42" s="176">
        <f t="shared" si="96"/>
        <v>0.11458333333333337</v>
      </c>
      <c r="EB42" s="176">
        <f t="shared" si="97"/>
        <v>0.15972222222222227</v>
      </c>
      <c r="EC42" s="176">
        <f t="shared" si="98"/>
        <v>0</v>
      </c>
      <c r="ED42" s="176" t="str">
        <f t="shared" si="99"/>
        <v/>
      </c>
      <c r="EE42" s="176" t="str">
        <f t="shared" si="100"/>
        <v/>
      </c>
      <c r="EF42" s="176" t="str">
        <f t="shared" si="101"/>
        <v/>
      </c>
      <c r="EG42" s="176" t="str">
        <f t="shared" si="102"/>
        <v/>
      </c>
      <c r="EH42" s="176">
        <f t="shared" si="103"/>
        <v>0.15972222222222227</v>
      </c>
      <c r="EI42" s="176">
        <f t="shared" si="104"/>
        <v>0.11458333333333337</v>
      </c>
      <c r="EJ42" s="176">
        <f t="shared" si="105"/>
        <v>0.15972222222222227</v>
      </c>
      <c r="EK42" s="176">
        <f t="shared" si="106"/>
        <v>0.11458333333333337</v>
      </c>
      <c r="EL42" s="176" t="str">
        <f t="shared" si="107"/>
        <v/>
      </c>
      <c r="EM42" s="176" t="str">
        <f t="shared" si="108"/>
        <v/>
      </c>
      <c r="EN42" s="176">
        <f t="shared" si="109"/>
        <v>0.15972222222222227</v>
      </c>
      <c r="EO42" s="176">
        <f t="shared" si="110"/>
        <v>0.11458333333333337</v>
      </c>
      <c r="EP42" s="176">
        <f t="shared" si="111"/>
        <v>0.15972222222222227</v>
      </c>
      <c r="EQ42" s="176">
        <f t="shared" si="112"/>
        <v>0</v>
      </c>
      <c r="ER42" s="176" t="str">
        <f t="shared" si="113"/>
        <v/>
      </c>
      <c r="ES42" s="176" t="str">
        <f t="shared" si="114"/>
        <v/>
      </c>
      <c r="ET42" s="176" t="str">
        <f t="shared" si="115"/>
        <v/>
      </c>
      <c r="EU42" s="176">
        <f>IFERROR(IF(COUNTIF(absences,AW42)&gt;0,"",IF(COUNTIF($D42:$BK42,"PERM")&gt;0,COUNTIF($D42:$BK42,"PERM")*Parametres!$N$25,IW42-IV42)),)</f>
        <v>0</v>
      </c>
      <c r="EV42" s="176">
        <f t="shared" si="116"/>
        <v>0.15972222222222227</v>
      </c>
      <c r="EW42" s="176">
        <f t="shared" si="117"/>
        <v>0.11458333333333337</v>
      </c>
      <c r="EX42" s="176">
        <f t="shared" si="118"/>
        <v>0.15972222222222227</v>
      </c>
      <c r="EY42" s="176">
        <f t="shared" si="119"/>
        <v>0.11458333333333337</v>
      </c>
      <c r="EZ42" s="176" t="str">
        <f t="shared" si="120"/>
        <v/>
      </c>
      <c r="FA42" s="176" t="str">
        <f t="shared" si="121"/>
        <v/>
      </c>
      <c r="FB42" s="176">
        <f t="shared" si="122"/>
        <v>0.15972222222222227</v>
      </c>
      <c r="FC42" s="176">
        <f t="shared" si="123"/>
        <v>0.11458333333333337</v>
      </c>
      <c r="FD42" s="176">
        <f t="shared" si="124"/>
        <v>0.15972222222222227</v>
      </c>
      <c r="FE42" s="176">
        <f t="shared" si="125"/>
        <v>0</v>
      </c>
      <c r="FF42" s="176" t="str">
        <f t="shared" si="126"/>
        <v/>
      </c>
      <c r="FG42" s="176" t="str">
        <f t="shared" si="127"/>
        <v/>
      </c>
      <c r="FH42" s="176">
        <f>IFERROR(IF(COUNTIF(absences,BJ42)&gt;0,"",IF(COUNTIF($D42:$BK42,"PERM")&gt;0,COUNTIF($D42:$BK42,"PERM")*Parametres!$N$25,JJ42-JI42)),)</f>
        <v>0</v>
      </c>
      <c r="FI42" s="176" t="str">
        <f t="shared" si="128"/>
        <v/>
      </c>
      <c r="FJ42" s="176">
        <f t="shared" si="129"/>
        <v>0.15972222222222227</v>
      </c>
      <c r="FK42" s="176">
        <f>IFERROR(IF(COUNTIF(absences,BM42)&gt;0,"",IF(COUNTIF($D42:$BK42,"PERM")&gt;0,COUNTIF($D42:$BK42,"PERM")*Parametres!$N$25,JM42-JL42)),)</f>
        <v>0</v>
      </c>
      <c r="FY42" s="184"/>
      <c r="FZ42" s="167" t="str">
        <f>IF(COUNTIF(Fériés,DATE(YEAR($B$18),MONTH($B$18),FZ$1))&gt;0,"",IF(WEEKDAY(DATE(YEAR($B$18),MONTH($B$18),FZ$1),2)&gt;5,"",INDEX('Semaine type'!$AF$4:$AY$49,MATCH(Novembre!$B42,'Semaine type'!$A27:$A72,0),MATCH(FZ$2,'Semaine type'!$AF$2:$AY$2,0))))</f>
        <v/>
      </c>
      <c r="GA42" s="167" t="str">
        <f>IF(COUNTIF(Fériés,DATE(YEAR($B$18),MONTH($B$18),GA$1))&gt;0,"",IF(WEEKDAY(DATE(YEAR($B$18),MONTH($B$18),GA$1),2)&gt;5,"",INDEX('Semaine type'!$AF$4:$AY$49,MATCH(Novembre!$B42,'Semaine type'!$A27:$A72,0),MATCH(GA$2,'Semaine type'!$AF$2:$AY$2,0))))</f>
        <v/>
      </c>
      <c r="GB42" s="167" t="str">
        <f>IF(COUNTIF(Fériés,DATE(YEAR($B$18),MONTH($B$18),GB$1))&gt;0,"",IF(WEEKDAY(DATE(YEAR($B$18),MONTH($B$18),GB$1),2)&gt;5,"",INDEX('Semaine type'!$AF$4:$AY$49,MATCH(Novembre!$B42,'Semaine type'!$A27:$A72,0),MATCH(GB$2,'Semaine type'!$AF$2:$AY$2,0))))</f>
        <v/>
      </c>
      <c r="GC42" s="167" t="str">
        <f>IF(COUNTIF(Fériés,DATE(YEAR($B$18),MONTH($B$18),GC$1))&gt;0,"",IF(WEEKDAY(DATE(YEAR($B$18),MONTH($B$18),GC$1),2)&gt;5,"",INDEX('Semaine type'!$AF$4:$AY$49,MATCH(Novembre!$B42,'Semaine type'!$A27:$A72,0),MATCH(GC$2,'Semaine type'!$AF$2:$AY$2,0))))</f>
        <v/>
      </c>
      <c r="GD42" s="167" t="str">
        <f>IF(COUNTIF(Fériés,DATE(YEAR($B$18),MONTH($B$18),GD$1))&gt;0,"",IF(WEEKDAY(DATE(YEAR($B$18),MONTH($B$18),GD$1),2)&gt;5,"",INDEX('Semaine type'!$AF$4:$AY$49,MATCH(Novembre!$B42,'Semaine type'!$A27:$A72,0),MATCH(GD$2,'Semaine type'!$AF$2:$AY$2,0))))</f>
        <v/>
      </c>
      <c r="GE42" s="167" t="str">
        <f>IF(COUNTIF(Fériés,DATE(YEAR($B$18),MONTH($B$18),GE$1))&gt;0,"",IF(WEEKDAY(DATE(YEAR($B$18),MONTH($B$18),GE$1),2)&gt;5,"",INDEX('Semaine type'!$AF$4:$AY$49,MATCH(Novembre!$B42,'Semaine type'!$A27:$A72,0),MATCH(GE$2,'Semaine type'!$AF$2:$AY$2,0))))</f>
        <v/>
      </c>
      <c r="GF42" s="167" t="str">
        <f>IF(COUNTIF(Fériés,DATE(YEAR($B$18),MONTH($B$18),GF$1))&gt;0,"",IF(WEEKDAY(DATE(YEAR($B$18),MONTH($B$18),GF$1),2)&gt;5,"",INDEX('Semaine type'!$AF$4:$AY$49,MATCH(Novembre!$B42,'Semaine type'!$A27:$A72,0),MATCH(GF$2,'Semaine type'!$AF$2:$AY$2,0))))</f>
        <v/>
      </c>
      <c r="GG42" s="167" t="str">
        <f>IF(COUNTIF(Fériés,DATE(YEAR($B$18),MONTH($B$18),GG$1))&gt;0,"",IF(WEEKDAY(DATE(YEAR($B$18),MONTH($B$18),GG$1),2)&gt;5,"",INDEX('Semaine type'!$AF$4:$AY$49,MATCH(Novembre!$B42,'Semaine type'!$A27:$A72,0),MATCH(GG$2,'Semaine type'!$AF$2:$AY$2,0))))</f>
        <v/>
      </c>
      <c r="GH42" s="167">
        <f>IF(COUNTIF(Fériés,DATE(YEAR($B$18),MONTH($B$18),GH$1))&gt;0,"",IF(WEEKDAY(DATE(YEAR($B$18),MONTH($B$18),GH$1),2)&gt;5,"",INDEX('Semaine type'!$AF$4:$AY$49,MATCH(Novembre!$B42,'Semaine type'!$A$4:$A$49,0),MATCH(GH$2,'Semaine type'!$AF$2:$AY$2,0))))</f>
        <v>0.36458333333333331</v>
      </c>
      <c r="GI42" s="167">
        <f>IF(COUNTIF(Fériés,DATE(YEAR($B$18),MONTH($B$18),GI$1))&gt;0,"",IF(WEEKDAY(DATE(YEAR($B$18),MONTH($B$18),GI$1),2)&gt;5,"",INDEX('Semaine type'!$AF$4:$AY$49,MATCH(Novembre!$B42,'Semaine type'!$A$4:$A$49,0),MATCH(GI$2,'Semaine type'!$AF$2:$AY$2,0))))</f>
        <v>0.52430555555555558</v>
      </c>
      <c r="GJ42" s="167">
        <f>IF(COUNTIF(Fériés,DATE(YEAR($B$18),MONTH($B$18),GJ$1))&gt;0,"",IF(WEEKDAY(DATE(YEAR($B$18),MONTH($B$18),GJ$1),2)&gt;5,"",INDEX('Semaine type'!$AF$4:$AY$49,MATCH(Novembre!$B42,'Semaine type'!$A$4:$A$49,0),MATCH(GJ$2,'Semaine type'!$AF$2:$AY$2,0))))</f>
        <v>0.5625</v>
      </c>
      <c r="GK42" s="167">
        <f>IF(COUNTIF(Fériés,DATE(YEAR($B$18),MONTH($B$18),GK$1))&gt;0,"",IF(WEEKDAY(DATE(YEAR($B$18),MONTH($B$18),GK$1),2)&gt;5,"",INDEX('Semaine type'!$AF$4:$AY$49,MATCH(Novembre!$B42,'Semaine type'!$A$4:$A$49,0),MATCH(GK$2,'Semaine type'!$AF$2:$AY$2,0))))</f>
        <v>0.67708333333333337</v>
      </c>
      <c r="GL42" s="167">
        <f>IF(COUNTIF(Fériés,DATE(YEAR($B$18),MONTH($B$18),GL$1))&gt;0,"",IF(WEEKDAY(DATE(YEAR($B$18),MONTH($B$18),GL$1),2)&gt;5,"",INDEX('Semaine type'!$AF$4:$AY$49,MATCH(Novembre!$B42,'Semaine type'!$A$4:$A$49,0),MATCH(GL$2,'Semaine type'!$AF$2:$AY$2,0))))</f>
        <v>0.36458333333333331</v>
      </c>
      <c r="GM42" s="167">
        <f>IF(COUNTIF(Fériés,DATE(YEAR($B$18),MONTH($B$18),GM$1))&gt;0,"",IF(WEEKDAY(DATE(YEAR($B$18),MONTH($B$18),GM$1),2)&gt;5,"",INDEX('Semaine type'!$AF$4:$AY$49,MATCH(Novembre!$B42,'Semaine type'!$A$4:$A$49,0),MATCH(GM$2,'Semaine type'!$AF$2:$AY$2,0))))</f>
        <v>0.52430555555555558</v>
      </c>
      <c r="GN42" s="167">
        <f>IF(COUNTIF(Fériés,DATE(YEAR($B$18),MONTH($B$18),GN$1))&gt;0,"",IF(WEEKDAY(DATE(YEAR($B$18),MONTH($B$18),GN$1),2)&gt;5,"",INDEX('Semaine type'!$AF$4:$AY$49,MATCH(Novembre!$B42,'Semaine type'!$A$4:$A$49,0),MATCH(GN$2,'Semaine type'!$AF$2:$AY$2,0))))</f>
        <v>0.5625</v>
      </c>
      <c r="GO42" s="167">
        <f>IF(COUNTIF(Fériés,DATE(YEAR($B$18),MONTH($B$18),GO$1))&gt;0,"",IF(WEEKDAY(DATE(YEAR($B$18),MONTH($B$18),GO$1),2)&gt;5,"",INDEX('Semaine type'!$AF$4:$AY$49,MATCH(Novembre!$B42,'Semaine type'!$A$4:$A$49,0),MATCH(GO$2,'Semaine type'!$AF$2:$AY$2,0))))</f>
        <v>0.67708333333333337</v>
      </c>
      <c r="GP42" s="167" t="str">
        <f>IF(COUNTIF(Fériés,DATE(YEAR($B$18),MONTH($B$18),GP$1))&gt;0,"",IF(WEEKDAY(DATE(YEAR($B$18),MONTH($B$18),GP$1),2)&gt;5,"",INDEX('Semaine type'!$AF$4:$AY$49,MATCH(Novembre!$B42,'Semaine type'!$A$4:$A$49,0),MATCH(GP$2,'Semaine type'!$AF$2:$AY$2,0))))</f>
        <v/>
      </c>
      <c r="GQ42" s="167" t="str">
        <f>IF(COUNTIF(Fériés,DATE(YEAR($B$18),MONTH($B$18),GQ$1))&gt;0,"",IF(WEEKDAY(DATE(YEAR($B$18),MONTH($B$18),GQ$1),2)&gt;5,"",INDEX('Semaine type'!$AF$4:$AY$49,MATCH(Novembre!$B42,'Semaine type'!$A$4:$A$49,0),MATCH(GQ$2,'Semaine type'!$AF$2:$AY$2,0))))</f>
        <v/>
      </c>
      <c r="GR42" s="167" t="str">
        <f>IF(COUNTIF(Fériés,DATE(YEAR($B$18),MONTH($B$18),GR$1))&gt;0,"",IF(WEEKDAY(DATE(YEAR($B$18),MONTH($B$18),GR$1),2)&gt;5,"",INDEX('Semaine type'!$AF$4:$AY$49,MATCH(Novembre!$B42,'Semaine type'!$A$4:$A$49,0),MATCH(GR$2,'Semaine type'!$AF$2:$AY$2,0))))</f>
        <v/>
      </c>
      <c r="GS42" s="167" t="str">
        <f>IF(COUNTIF(Fériés,DATE(YEAR($B$18),MONTH($B$18),GS$1))&gt;0,"",IF(WEEKDAY(DATE(YEAR($B$18),MONTH($B$18),GS$1),2)&gt;5,"",INDEX('Semaine type'!$AF$4:$AY$49,MATCH(Novembre!$B42,'Semaine type'!$A$4:$A$49,0),MATCH(GS$2,'Semaine type'!$AF$2:$AY$2,0))))</f>
        <v/>
      </c>
      <c r="GT42" s="167">
        <f>IF(COUNTIF(Fériés,DATE(YEAR($B$18),MONTH($B$18),GT$1))&gt;0,"",IF(WEEKDAY(DATE(YEAR($B$18),MONTH($B$18),GT$1),2)&gt;5,"",INDEX('Semaine type'!$AF$4:$AY$49,MATCH(Novembre!$B42,'Semaine type'!$A$4:$A$49,0),MATCH(GT$2,'Semaine type'!$AF$2:$AY$2,0))))</f>
        <v>0.36458333333333331</v>
      </c>
      <c r="GU42" s="167">
        <f>IF(COUNTIF(Fériés,DATE(YEAR($B$18),MONTH($B$18),GU$1))&gt;0,"",IF(WEEKDAY(DATE(YEAR($B$18),MONTH($B$18),GU$1),2)&gt;5,"",INDEX('Semaine type'!$AF$4:$AY$49,MATCH(Novembre!$B42,'Semaine type'!$A$4:$A$49,0),MATCH(GU$2,'Semaine type'!$AF$2:$AY$2,0))))</f>
        <v>0.52430555555555558</v>
      </c>
      <c r="GV42" s="167">
        <f>IF(COUNTIF(Fériés,DATE(YEAR($B$18),MONTH($B$18),GV$1))&gt;0,"",IF(WEEKDAY(DATE(YEAR($B$18),MONTH($B$18),GV$1),2)&gt;5,"",INDEX('Semaine type'!$AF$4:$AY$49,MATCH(Novembre!$B42,'Semaine type'!$A$4:$A$49,0),MATCH(GV$2,'Semaine type'!$AF$2:$AY$2,0))))</f>
        <v>0.5625</v>
      </c>
      <c r="GW42" s="167">
        <f>IF(COUNTIF(Fériés,DATE(YEAR($B$18),MONTH($B$18),GW$1))&gt;0,"",IF(WEEKDAY(DATE(YEAR($B$18),MONTH($B$18),GW$1),2)&gt;5,"",INDEX('Semaine type'!$AF$4:$AY$49,MATCH(Novembre!$B42,'Semaine type'!$A$4:$A$49,0),MATCH(GW$2,'Semaine type'!$AF$2:$AY$2,0))))</f>
        <v>0.67708333333333337</v>
      </c>
      <c r="GX42" s="167">
        <f>IF(COUNTIF(Fériés,DATE(YEAR($B$18),MONTH($B$18),GX$1))&gt;0,"",IF(WEEKDAY(DATE(YEAR($B$18),MONTH($B$18),GX$1),2)&gt;5,"",INDEX('Semaine type'!$AF$4:$AY$49,MATCH(Novembre!$B42,'Semaine type'!$A$4:$A$49,0),MATCH(GX$2,'Semaine type'!$AF$2:$AY$2,0))))</f>
        <v>0.36458333333333331</v>
      </c>
      <c r="GY42" s="167">
        <f>IF(COUNTIF(Fériés,DATE(YEAR($B$18),MONTH($B$18),GY$1))&gt;0,"",IF(WEEKDAY(DATE(YEAR($B$18),MONTH($B$18),GY$1),2)&gt;5,"",INDEX('Semaine type'!$AF$4:$AY$49,MATCH(Novembre!$B42,'Semaine type'!$A$4:$A$49,0),MATCH(GY$2,'Semaine type'!$AF$2:$AY$2,0))))</f>
        <v>0.52430555555555558</v>
      </c>
      <c r="GZ42" s="167">
        <f>IF(COUNTIF(Fériés,DATE(YEAR($B$18),MONTH($B$18),GZ$1))&gt;0,"",IF(WEEKDAY(DATE(YEAR($B$18),MONTH($B$18),GZ$1),2)&gt;5,"",INDEX('Semaine type'!$AF$4:$AY$49,MATCH(Novembre!$B42,'Semaine type'!$A$4:$A$49,0),MATCH(GZ$2,'Semaine type'!$AF$2:$AY$2,0))))</f>
        <v>0</v>
      </c>
      <c r="HA42" s="167">
        <f>IF(COUNTIF(Fériés,DATE(YEAR($B$18),MONTH($B$18),HA$1))&gt;0,"",IF(WEEKDAY(DATE(YEAR($B$18),MONTH($B$18),HA$1),2)&gt;5,"",INDEX('Semaine type'!$AF$4:$AY$49,MATCH(Novembre!$B42,'Semaine type'!$A$4:$A$49,0),MATCH(HA$2,'Semaine type'!$AF$2:$AY$2,0))))</f>
        <v>0</v>
      </c>
      <c r="HB42" s="167" t="str">
        <f>IF(COUNTIF(Fériés,DATE(YEAR($B$18),MONTH($B$18),HB$1))&gt;0,"",IF(WEEKDAY(DATE(YEAR($B$18),MONTH($B$18),HB$1),2)&gt;5,"",INDEX('Semaine type'!$AF$4:$AY$49,MATCH(Novembre!$B42,'Semaine type'!$A$4:$A$49,0),MATCH(HB$2,'Semaine type'!$AF$2:$AY$2,0))))</f>
        <v/>
      </c>
      <c r="HC42" s="167" t="str">
        <f>IF(COUNTIF(Fériés,DATE(YEAR($B$18),MONTH($B$18),HC$1))&gt;0,"",IF(WEEKDAY(DATE(YEAR($B$18),MONTH($B$18),HC$1),2)&gt;5,"",INDEX('Semaine type'!$AF$4:$AY$49,MATCH(Novembre!$B42,'Semaine type'!$A$4:$A$49,0),MATCH(HC$2,'Semaine type'!$AF$2:$AY$2,0))))</f>
        <v/>
      </c>
      <c r="HD42" s="167" t="str">
        <f>IF(COUNTIF(Fériés,DATE(YEAR($B$18),MONTH($B$18),HD$1))&gt;0,"",IF(WEEKDAY(DATE(YEAR($B$18),MONTH($B$18),HD$1),2)&gt;5,"",INDEX('Semaine type'!$AF$4:$AY$49,MATCH(Novembre!$B42,'Semaine type'!$A$4:$A$49,0),MATCH(HD$2,'Semaine type'!$AF$2:$AY$2,0))))</f>
        <v/>
      </c>
      <c r="HE42" s="167" t="str">
        <f>IF(COUNTIF(Fériés,DATE(YEAR($B$18),MONTH($B$18),HE$1))&gt;0,"",IF(WEEKDAY(DATE(YEAR($B$18),MONTH($B$18),HE$1),2)&gt;5,"",INDEX('Semaine type'!$AF$4:$AY$49,MATCH(Novembre!$B42,'Semaine type'!$A$4:$A$49,0),MATCH(HE$2,'Semaine type'!$AF$2:$AY$2,0))))</f>
        <v/>
      </c>
      <c r="HF42" s="167" t="str">
        <f>IF(COUNTIF(Fériés,DATE(YEAR($B$18),MONTH($B$18),HF$1))&gt;0,"",IF(WEEKDAY(DATE(YEAR($B$18),MONTH($B$18),HF$1),2)&gt;5,"",INDEX('Semaine type'!$AF$4:$AY$49,MATCH(Novembre!$B42,'Semaine type'!$A$4:$A$49,0),MATCH(HF$2,'Semaine type'!$AF$2:$AY$2,0))))</f>
        <v/>
      </c>
      <c r="HG42" s="167" t="str">
        <f>IF(COUNTIF(Fériés,DATE(YEAR($B$18),MONTH($B$18),HG$1))&gt;0,"",IF(WEEKDAY(DATE(YEAR($B$18),MONTH($B$18),HG$1),2)&gt;5,"",INDEX('Semaine type'!$AF$4:$AY$49,MATCH(Novembre!$B42,'Semaine type'!$A$4:$A$49,0),MATCH(HG$2,'Semaine type'!$AF$2:$AY$2,0))))</f>
        <v/>
      </c>
      <c r="HH42" s="167" t="str">
        <f>IF(COUNTIF(Fériés,DATE(YEAR($B$18),MONTH($B$18),HH$1))&gt;0,"",IF(WEEKDAY(DATE(YEAR($B$18),MONTH($B$18),HH$1),2)&gt;5,"",INDEX('Semaine type'!$AF$4:$AY$49,MATCH(Novembre!$B42,'Semaine type'!$A$4:$A$49,0),MATCH(HH$2,'Semaine type'!$AF$2:$AY$2,0))))</f>
        <v/>
      </c>
      <c r="HI42" s="167" t="str">
        <f>IF(COUNTIF(Fériés,DATE(YEAR($B$18),MONTH($B$18),HI$1))&gt;0,"",IF(WEEKDAY(DATE(YEAR($B$18),MONTH($B$18),HI$1),2)&gt;5,"",INDEX('Semaine type'!$AF$4:$AY$49,MATCH(Novembre!$B42,'Semaine type'!$A$4:$A$49,0),MATCH(HI$2,'Semaine type'!$AF$2:$AY$2,0))))</f>
        <v/>
      </c>
      <c r="HJ42" s="167">
        <f>IF(COUNTIF(Fériés,DATE(YEAR($B$18),MONTH($B$18),HJ$1))&gt;0,"",IF(WEEKDAY(DATE(YEAR($B$18),MONTH($B$18),HJ$1),2)&gt;5,"",INDEX('Semaine type'!$AF$4:$AY$49,MATCH(Novembre!$B42,'Semaine type'!$A$4:$A$49,0),MATCH(HJ$2,'Semaine type'!$AF$2:$AY$2,0))))</f>
        <v>0.36458333333333331</v>
      </c>
      <c r="HK42" s="167">
        <f>IF(COUNTIF(Fériés,DATE(YEAR($B$18),MONTH($B$18),HK$1))&gt;0,"",IF(WEEKDAY(DATE(YEAR($B$18),MONTH($B$18),HK$1),2)&gt;5,"",INDEX('Semaine type'!$AF$4:$AY$49,MATCH(Novembre!$B42,'Semaine type'!$A$4:$A$49,0),MATCH(HK$2,'Semaine type'!$AF$2:$AY$2,0))))</f>
        <v>0.52430555555555558</v>
      </c>
      <c r="HL42" s="167">
        <f>IF(COUNTIF(Fériés,DATE(YEAR($B$18),MONTH($B$18),HL$1))&gt;0,"",IF(WEEKDAY(DATE(YEAR($B$18),MONTH($B$18),HL$1),2)&gt;5,"",INDEX('Semaine type'!$AF$4:$AY$49,MATCH(Novembre!$B42,'Semaine type'!$A$4:$A$49,0),MATCH(HL$2,'Semaine type'!$AF$2:$AY$2,0))))</f>
        <v>0.5625</v>
      </c>
      <c r="HM42" s="167">
        <f>IF(COUNTIF(Fériés,DATE(YEAR($B$18),MONTH($B$18),HM$1))&gt;0,"",IF(WEEKDAY(DATE(YEAR($B$18),MONTH($B$18),HM$1),2)&gt;5,"",INDEX('Semaine type'!$AF$4:$AY$49,MATCH(Novembre!$B42,'Semaine type'!$A$4:$A$49,0),MATCH(HM$2,'Semaine type'!$AF$2:$AY$2,0))))</f>
        <v>0.67708333333333337</v>
      </c>
      <c r="HN42" s="167" t="str">
        <f>IF(COUNTIF(Fériés,DATE(YEAR($B$18),MONTH($B$18),HN$1))&gt;0,"",IF(WEEKDAY(DATE(YEAR($B$18),MONTH($B$18),HN$1),2)&gt;5,"",INDEX('Semaine type'!$AF$4:$AY$49,MATCH(Novembre!$B42,'Semaine type'!$A$4:$A$49,0),MATCH(HN$2,'Semaine type'!$AF$2:$AY$2,0))))</f>
        <v/>
      </c>
      <c r="HO42" s="167" t="str">
        <f>IF(COUNTIF(Fériés,DATE(YEAR($B$18),MONTH($B$18),HO$1))&gt;0,"",IF(WEEKDAY(DATE(YEAR($B$18),MONTH($B$18),HO$1),2)&gt;5,"",INDEX('Semaine type'!$AF$4:$AY$49,MATCH(Novembre!$B42,'Semaine type'!$A$4:$A$49,0),MATCH(HO$2,'Semaine type'!$AF$2:$AY$2,0))))</f>
        <v/>
      </c>
      <c r="HP42" s="167" t="str">
        <f>IF(COUNTIF(Fériés,DATE(YEAR($B$18),MONTH($B$18),HP$1))&gt;0,"",IF(WEEKDAY(DATE(YEAR($B$18),MONTH($B$18),HP$1),2)&gt;5,"",INDEX('Semaine type'!$AF$4:$AY$49,MATCH(Novembre!$B42,'Semaine type'!$A$4:$A$49,0),MATCH(HP$2,'Semaine type'!$AF$2:$AY$2,0))))</f>
        <v/>
      </c>
      <c r="HQ42" s="167" t="str">
        <f>IF(COUNTIF(Fériés,DATE(YEAR($B$18),MONTH($B$18),HQ$1))&gt;0,"",IF(WEEKDAY(DATE(YEAR($B$18),MONTH($B$18),HQ$1),2)&gt;5,"",INDEX('Semaine type'!$AF$4:$AY$49,MATCH(Novembre!$B42,'Semaine type'!$A$4:$A$49,0),MATCH(HQ$2,'Semaine type'!$AF$2:$AY$2,0))))</f>
        <v/>
      </c>
      <c r="HR42" s="167" t="str">
        <f>IF(COUNTIF(Fériés,DATE(YEAR($B$18),MONTH($B$18),HR$1))&gt;0,"",IF(WEEKDAY(DATE(YEAR($B$18),MONTH($B$18),HR$1),2)&gt;5,"",INDEX('Semaine type'!$AF$4:$AY$49,MATCH(Novembre!$B42,'Semaine type'!$A$4:$A$49,0),MATCH(HR$2,'Semaine type'!$AF$2:$AY$2,0))))</f>
        <v/>
      </c>
      <c r="HS42" s="167" t="str">
        <f>IF(COUNTIF(Fériés,DATE(YEAR($B$18),MONTH($B$18),HS$1))&gt;0,"",IF(WEEKDAY(DATE(YEAR($B$18),MONTH($B$18),HS$1),2)&gt;5,"",INDEX('Semaine type'!$AF$4:$AY$49,MATCH(Novembre!$B42,'Semaine type'!$A$4:$A$49,0),MATCH(HS$2,'Semaine type'!$AF$2:$AY$2,0))))</f>
        <v/>
      </c>
      <c r="HT42" s="167" t="str">
        <f>IF(COUNTIF(Fériés,DATE(YEAR($B$18),MONTH($B$18),HT$1))&gt;0,"",IF(WEEKDAY(DATE(YEAR($B$18),MONTH($B$18),HT$1),2)&gt;5,"",INDEX('Semaine type'!$AF$4:$AY$49,MATCH(Novembre!$B42,'Semaine type'!$A$4:$A$49,0),MATCH(HT$2,'Semaine type'!$AF$2:$AY$2,0))))</f>
        <v/>
      </c>
      <c r="HU42" s="167" t="str">
        <f>IF(COUNTIF(Fériés,DATE(YEAR($B$18),MONTH($B$18),HU$1))&gt;0,"",IF(WEEKDAY(DATE(YEAR($B$18),MONTH($B$18),HU$1),2)&gt;5,"",INDEX('Semaine type'!$AF$4:$AY$49,MATCH(Novembre!$B42,'Semaine type'!$A$4:$A$49,0),MATCH(HU$2,'Semaine type'!$AF$2:$AY$2,0))))</f>
        <v/>
      </c>
      <c r="HV42" s="167">
        <f>IF(COUNTIF(Fériés,DATE(YEAR($B$18),MONTH($B$18),HV$1))&gt;0,"",IF(WEEKDAY(DATE(YEAR($B$18),MONTH($B$18),HV$1),2)&gt;5,"",INDEX('Semaine type'!$AF$4:$AY$49,MATCH(Novembre!$B42,'Semaine type'!$A$4:$A$49,0),MATCH(HV$2,'Semaine type'!$AF$2:$AY$2,0))))</f>
        <v>0.36458333333333331</v>
      </c>
      <c r="HW42" s="167">
        <f>IF(COUNTIF(Fériés,DATE(YEAR($B$18),MONTH($B$18),HW$1))&gt;0,"",IF(WEEKDAY(DATE(YEAR($B$18),MONTH($B$18),HW$1),2)&gt;5,"",INDEX('Semaine type'!$AF$4:$AY$49,MATCH(Novembre!$B42,'Semaine type'!$A$4:$A$49,0),MATCH(HW$2,'Semaine type'!$AF$2:$AY$2,0))))</f>
        <v>0.52430555555555558</v>
      </c>
      <c r="HX42" s="167">
        <f>IF(COUNTIF(Fériés,DATE(YEAR($B$18),MONTH($B$18),HX$1))&gt;0,"",IF(WEEKDAY(DATE(YEAR($B$18),MONTH($B$18),HX$1),2)&gt;5,"",INDEX('Semaine type'!$AF$4:$AY$49,MATCH(Novembre!$B42,'Semaine type'!$A$4:$A$49,0),MATCH(HX$2,'Semaine type'!$AF$2:$AY$2,0))))</f>
        <v>0.5625</v>
      </c>
      <c r="HY42" s="167">
        <f>IF(COUNTIF(Fériés,DATE(YEAR($B$18),MONTH($B$18),HY$1))&gt;0,"",IF(WEEKDAY(DATE(YEAR($B$18),MONTH($B$18),HY$1),2)&gt;5,"",INDEX('Semaine type'!$AF$4:$AY$49,MATCH(Novembre!$B42,'Semaine type'!$A$4:$A$49,0),MATCH(HY$2,'Semaine type'!$AF$2:$AY$2,0))))</f>
        <v>0.67708333333333337</v>
      </c>
      <c r="HZ42" s="167">
        <f>IF(COUNTIF(Fériés,DATE(YEAR($B$18),MONTH($B$18),HZ$1))&gt;0,"",IF(WEEKDAY(DATE(YEAR($B$18),MONTH($B$18),HZ$1),2)&gt;5,"",INDEX('Semaine type'!$AF$4:$AY$49,MATCH(Novembre!$B42,'Semaine type'!$A$4:$A$49,0),MATCH(HZ$2,'Semaine type'!$AF$2:$AY$2,0))))</f>
        <v>0.36458333333333331</v>
      </c>
      <c r="IA42" s="167">
        <f>IF(COUNTIF(Fériés,DATE(YEAR($B$18),MONTH($B$18),IA$1))&gt;0,"",IF(WEEKDAY(DATE(YEAR($B$18),MONTH($B$18),IA$1),2)&gt;5,"",INDEX('Semaine type'!$AF$4:$AY$49,MATCH(Novembre!$B42,'Semaine type'!$A$4:$A$49,0),MATCH(IA$2,'Semaine type'!$AF$2:$AY$2,0))))</f>
        <v>0.52430555555555558</v>
      </c>
      <c r="IB42" s="167">
        <f>IF(COUNTIF(Fériés,DATE(YEAR($B$18),MONTH($B$18),IB$1))&gt;0,"",IF(WEEKDAY(DATE(YEAR($B$18),MONTH($B$18),IB$1),2)&gt;5,"",INDEX('Semaine type'!$AF$4:$AY$49,MATCH(Novembre!$B42,'Semaine type'!$A$4:$A$49,0),MATCH(IB$2,'Semaine type'!$AF$2:$AY$2,0))))</f>
        <v>0</v>
      </c>
      <c r="IC42" s="167">
        <f>IF(COUNTIF(Fériés,DATE(YEAR($B$18),MONTH($B$18),IC$1))&gt;0,"",IF(WEEKDAY(DATE(YEAR($B$18),MONTH($B$18),IC$1),2)&gt;5,"",INDEX('Semaine type'!$AF$4:$AY$49,MATCH(Novembre!$B42,'Semaine type'!$A$4:$A$49,0),MATCH(IC$2,'Semaine type'!$AF$2:$AY$2,0))))</f>
        <v>0</v>
      </c>
      <c r="ID42" s="167" t="str">
        <f>IF(COUNTIF(Fériés,DATE(YEAR($B$18),MONTH($B$18),ID$1))&gt;0,"",IF(WEEKDAY(DATE(YEAR($B$18),MONTH($B$18),ID$1),2)&gt;5,"",INDEX('Semaine type'!$AF$4:$AY$49,MATCH(Novembre!$B42,'Semaine type'!$A$4:$A$49,0),MATCH(ID$2,'Semaine type'!$AF$2:$AY$2,0))))</f>
        <v/>
      </c>
      <c r="IE42" s="167" t="str">
        <f>IF(COUNTIF(Fériés,DATE(YEAR($B$18),MONTH($B$18),IE$1))&gt;0,"",IF(WEEKDAY(DATE(YEAR($B$18),MONTH($B$18),IE$1),2)&gt;5,"",INDEX('Semaine type'!$AF$4:$AY$49,MATCH(Novembre!$B42,'Semaine type'!$A$4:$A$49,0),MATCH(IE$2,'Semaine type'!$AF$2:$AY$2,0))))</f>
        <v/>
      </c>
      <c r="IF42" s="167" t="str">
        <f>IF(COUNTIF(Fériés,DATE(YEAR($B$18),MONTH($B$18),IF$1))&gt;0,"",IF(WEEKDAY(DATE(YEAR($B$18),MONTH($B$18),IF$1),2)&gt;5,"",INDEX('Semaine type'!$AF$4:$AY$49,MATCH(Novembre!$B42,'Semaine type'!$A$4:$A$49,0),MATCH(IF$2,'Semaine type'!$AF$2:$AY$2,0))))</f>
        <v/>
      </c>
      <c r="IG42" s="167" t="str">
        <f>IF(COUNTIF(Fériés,DATE(YEAR($B$18),MONTH($B$18),IG$1))&gt;0,"",IF(WEEKDAY(DATE(YEAR($B$18),MONTH($B$18),IG$1),2)&gt;5,"",INDEX('Semaine type'!$AF$4:$AY$49,MATCH(Novembre!$B42,'Semaine type'!$A$4:$A$49,0),MATCH(IG$2,'Semaine type'!$AF$2:$AY$2,0))))</f>
        <v/>
      </c>
      <c r="IH42" s="167" t="str">
        <f>IF(COUNTIF(Fériés,DATE(YEAR($B$18),MONTH($B$18),IH$1))&gt;0,"",IF(WEEKDAY(DATE(YEAR($B$18),MONTH($B$18),IH$1),2)&gt;5,"",INDEX('Semaine type'!$AF$4:$AY$49,MATCH(Novembre!$B42,'Semaine type'!$A$4:$A$49,0),MATCH(IH$2,'Semaine type'!$AF$2:$AY$2,0))))</f>
        <v/>
      </c>
      <c r="II42" s="167" t="str">
        <f>IF(COUNTIF(Fériés,DATE(YEAR($B$18),MONTH($B$18),II$1))&gt;0,"",IF(WEEKDAY(DATE(YEAR($B$18),MONTH($B$18),II$1),2)&gt;5,"",INDEX('Semaine type'!$AF$4:$AY$49,MATCH(Novembre!$B42,'Semaine type'!$A$4:$A$49,0),MATCH(II$2,'Semaine type'!$AF$2:$AY$2,0))))</f>
        <v/>
      </c>
      <c r="IJ42" s="167" t="str">
        <f>IF(COUNTIF(Fériés,DATE(YEAR($B$18),MONTH($B$18),IJ$1))&gt;0,"",IF(WEEKDAY(DATE(YEAR($B$18),MONTH($B$18),IJ$1),2)&gt;5,"",INDEX('Semaine type'!$AF$4:$AY$49,MATCH(Novembre!$B42,'Semaine type'!$A$4:$A$49,0),MATCH(IJ$2,'Semaine type'!$AF$2:$AY$2,0))))</f>
        <v/>
      </c>
      <c r="IK42" s="167" t="str">
        <f>IF(COUNTIF(Fériés,DATE(YEAR($B$18),MONTH($B$18),IK$1))&gt;0,"",IF(WEEKDAY(DATE(YEAR($B$18),MONTH($B$18),IK$1),2)&gt;5,"",INDEX('Semaine type'!$AF$4:$AY$49,MATCH(Novembre!$B42,'Semaine type'!$A$4:$A$49,0),MATCH(IK$2,'Semaine type'!$AF$2:$AY$2,0))))</f>
        <v/>
      </c>
      <c r="IL42" s="167">
        <f>IF(COUNTIF(Fériés,DATE(YEAR($B$18),MONTH($B$18),IL$1))&gt;0,"",IF(WEEKDAY(DATE(YEAR($B$18),MONTH($B$18),IL$1),2)&gt;5,"",INDEX('Semaine type'!$AF$4:$AY$49,MATCH(Novembre!$B42,'Semaine type'!$A$4:$A$49,0),MATCH(IL$2,'Semaine type'!$AF$2:$AY$2,0))))</f>
        <v>0.36458333333333331</v>
      </c>
      <c r="IM42" s="167">
        <f>IF(COUNTIF(Fériés,DATE(YEAR($B$18),MONTH($B$18),IM$1))&gt;0,"",IF(WEEKDAY(DATE(YEAR($B$18),MONTH($B$18),IM$1),2)&gt;5,"",INDEX('Semaine type'!$AF$4:$AY$49,MATCH(Novembre!$B42,'Semaine type'!$A$4:$A$49,0),MATCH(IM$2,'Semaine type'!$AF$2:$AY$2,0))))</f>
        <v>0.52430555555555558</v>
      </c>
      <c r="IN42" s="167">
        <f>IF(COUNTIF(Fériés,DATE(YEAR($B$18),MONTH($B$18),IN$1))&gt;0,"",IF(WEEKDAY(DATE(YEAR($B$18),MONTH($B$18),IN$1),2)&gt;5,"",INDEX('Semaine type'!$AF$4:$AY$49,MATCH(Novembre!$B42,'Semaine type'!$A$4:$A$49,0),MATCH(IN$2,'Semaine type'!$AF$2:$AY$2,0))))</f>
        <v>0.5625</v>
      </c>
      <c r="IO42" s="167">
        <f>IF(COUNTIF(Fériés,DATE(YEAR($B$18),MONTH($B$18),IO$1))&gt;0,"",IF(WEEKDAY(DATE(YEAR($B$18),MONTH($B$18),IO$1),2)&gt;5,"",INDEX('Semaine type'!$AF$4:$AY$49,MATCH(Novembre!$B42,'Semaine type'!$A$4:$A$49,0),MATCH(IO$2,'Semaine type'!$AF$2:$AY$2,0))))</f>
        <v>0.67708333333333337</v>
      </c>
      <c r="IP42" s="167">
        <f>IF(COUNTIF(Fériés,DATE(YEAR($B$18),MONTH($B$18),IP$1))&gt;0,"",IF(WEEKDAY(DATE(YEAR($B$18),MONTH($B$18),IP$1),2)&gt;5,"",INDEX('Semaine type'!$AF$4:$AY$49,MATCH(Novembre!$B42,'Semaine type'!$A$4:$A$49,0),MATCH(IP$2,'Semaine type'!$AF$2:$AY$2,0))))</f>
        <v>0.36458333333333331</v>
      </c>
      <c r="IQ42" s="167">
        <f>IF(COUNTIF(Fériés,DATE(YEAR($B$18),MONTH($B$18),IQ$1))&gt;0,"",IF(WEEKDAY(DATE(YEAR($B$18),MONTH($B$18),IQ$1),2)&gt;5,"",INDEX('Semaine type'!$AF$4:$AY$49,MATCH(Novembre!$B42,'Semaine type'!$A$4:$A$49,0),MATCH(IQ$2,'Semaine type'!$AF$2:$AY$2,0))))</f>
        <v>0.52430555555555558</v>
      </c>
      <c r="IR42" s="167">
        <f>IF(COUNTIF(Fériés,DATE(YEAR($B$18),MONTH($B$18),IR$1))&gt;0,"",IF(WEEKDAY(DATE(YEAR($B$18),MONTH($B$18),IR$1),2)&gt;5,"",INDEX('Semaine type'!$AF$4:$AY$49,MATCH(Novembre!$B42,'Semaine type'!$A$4:$A$49,0),MATCH(IR$2,'Semaine type'!$AF$2:$AY$2,0))))</f>
        <v>0.5625</v>
      </c>
      <c r="IS42" s="167">
        <f>IF(COUNTIF(Fériés,DATE(YEAR($B$18),MONTH($B$18),IS$1))&gt;0,"",IF(WEEKDAY(DATE(YEAR($B$18),MONTH($B$18),IS$1),2)&gt;5,"",INDEX('Semaine type'!$AF$4:$AY$49,MATCH(Novembre!$B42,'Semaine type'!$A$4:$A$49,0),MATCH(IS$2,'Semaine type'!$AF$2:$AY$2,0))))</f>
        <v>0.67708333333333337</v>
      </c>
      <c r="IT42" s="167" t="str">
        <f>IF(COUNTIF(Fériés,DATE(YEAR($B$18),MONTH($B$18),IT$1))&gt;0,"",IF(WEEKDAY(DATE(YEAR($B$18),MONTH($B$18),IT$1),2)&gt;5,"",INDEX('Semaine type'!$AF$4:$AY$49,MATCH(Novembre!$B42,'Semaine type'!$A$4:$A$49,0),MATCH(IT$2,'Semaine type'!$AF$2:$AY$2,0))))</f>
        <v/>
      </c>
      <c r="IU42" s="167" t="str">
        <f>IF(COUNTIF(Fériés,DATE(YEAR($B$18),MONTH($B$18),IU$1))&gt;0,"",IF(WEEKDAY(DATE(YEAR($B$18),MONTH($B$18),IU$1),2)&gt;5,"",INDEX('Semaine type'!$AF$4:$AY$49,MATCH(Novembre!$B42,'Semaine type'!$A$4:$A$49,0),MATCH(IU$2,'Semaine type'!$AF$2:$AY$2,0))))</f>
        <v/>
      </c>
      <c r="IV42" s="167" t="str">
        <f>IF(COUNTIF(Fériés,DATE(YEAR($B$18),MONTH($B$18),IV$1))&gt;0,"",IF(WEEKDAY(DATE(YEAR($B$18),MONTH($B$18),IV$1),2)&gt;5,"",INDEX('Semaine type'!$AF$4:$AY$49,MATCH(Novembre!$B42,'Semaine type'!$A$4:$A$49,0),MATCH(IV$2,'Semaine type'!$AF$2:$AY$2,0))))</f>
        <v/>
      </c>
      <c r="IW42" s="167" t="str">
        <f>IF(COUNTIF(Fériés,DATE(YEAR($B$18),MONTH($B$18),IW$1))&gt;0,"",IF(WEEKDAY(DATE(YEAR($B$18),MONTH($B$18),IW$1),2)&gt;5,"",INDEX('Semaine type'!$AF$4:$AY$49,MATCH(Novembre!$B42,'Semaine type'!$A$4:$A$49,0),MATCH(IW$2,'Semaine type'!$AF$2:$AY$2,0))))</f>
        <v/>
      </c>
      <c r="IX42" s="167">
        <f>IF(COUNTIF(Fériés,DATE(YEAR($B$18),MONTH($B$18),IX$1))&gt;0,"",IF(WEEKDAY(DATE(YEAR($B$18),MONTH($B$18),IX$1),2)&gt;5,"",INDEX('Semaine type'!$AF$4:$AY$49,MATCH(Novembre!$B42,'Semaine type'!$A$4:$A$49,0),MATCH(IX$2,'Semaine type'!$AF$2:$AY$2,0))))</f>
        <v>0.36458333333333331</v>
      </c>
      <c r="IY42" s="167">
        <f>IF(COUNTIF(Fériés,DATE(YEAR($B$18),MONTH($B$18),IY$1))&gt;0,"",IF(WEEKDAY(DATE(YEAR($B$18),MONTH($B$18),IY$1),2)&gt;5,"",INDEX('Semaine type'!$AF$4:$AY$49,MATCH(Novembre!$B42,'Semaine type'!$A$4:$A$49,0),MATCH(IY$2,'Semaine type'!$AF$2:$AY$2,0))))</f>
        <v>0.52430555555555558</v>
      </c>
      <c r="IZ42" s="167">
        <f>IF(COUNTIF(Fériés,DATE(YEAR($B$18),MONTH($B$18),IZ$1))&gt;0,"",IF(WEEKDAY(DATE(YEAR($B$18),MONTH($B$18),IZ$1),2)&gt;5,"",INDEX('Semaine type'!$AF$4:$AY$49,MATCH(Novembre!$B42,'Semaine type'!$A$4:$A$49,0),MATCH(IZ$2,'Semaine type'!$AF$2:$AY$2,0))))</f>
        <v>0.5625</v>
      </c>
      <c r="JA42" s="167">
        <f>IF(COUNTIF(Fériés,DATE(YEAR($B$18),MONTH($B$18),JA$1))&gt;0,"",IF(WEEKDAY(DATE(YEAR($B$18),MONTH($B$18),JA$1),2)&gt;5,"",INDEX('Semaine type'!$AF$4:$AY$49,MATCH(Novembre!$B42,'Semaine type'!$A$4:$A$49,0),MATCH(JA$2,'Semaine type'!$AF$2:$AY$2,0))))</f>
        <v>0.67708333333333337</v>
      </c>
      <c r="JB42" s="167">
        <f>IF(COUNTIF(Fériés,DATE(YEAR($B$18),MONTH($B$18),JB$1))&gt;0,"",IF(WEEKDAY(DATE(YEAR($B$18),MONTH($B$18),JB$1),2)&gt;5,"",INDEX('Semaine type'!$AF$4:$AY$49,MATCH(Novembre!$B42,'Semaine type'!$A$4:$A$49,0),MATCH(JB$2,'Semaine type'!$AF$2:$AY$2,0))))</f>
        <v>0.36458333333333331</v>
      </c>
      <c r="JC42" s="167">
        <f>IF(COUNTIF(Fériés,DATE(YEAR($B$18),MONTH($B$18),JC$1))&gt;0,"",IF(WEEKDAY(DATE(YEAR($B$18),MONTH($B$18),JC$1),2)&gt;5,"",INDEX('Semaine type'!$AF$4:$AY$49,MATCH(Novembre!$B42,'Semaine type'!$A$4:$A$49,0),MATCH(JC$2,'Semaine type'!$AF$2:$AY$2,0))))</f>
        <v>0.52430555555555558</v>
      </c>
      <c r="JD42" s="167">
        <f>IF(COUNTIF(Fériés,DATE(YEAR($B$18),MONTH($B$18),JD$1))&gt;0,"",IF(WEEKDAY(DATE(YEAR($B$18),MONTH($B$18),JD$1),2)&gt;5,"",INDEX('Semaine type'!$AF$4:$AY$49,MATCH(Novembre!$B42,'Semaine type'!$A$4:$A$49,0),MATCH(JD$2,'Semaine type'!$AF$2:$AY$2,0))))</f>
        <v>0</v>
      </c>
      <c r="JE42" s="167">
        <f>IF(COUNTIF(Fériés,DATE(YEAR($B$18),MONTH($B$18),JE$1))&gt;0,"",IF(WEEKDAY(DATE(YEAR($B$18),MONTH($B$18),JE$1),2)&gt;5,"",INDEX('Semaine type'!$AF$4:$AY$49,MATCH(Novembre!$B42,'Semaine type'!$A$4:$A$49,0),MATCH(JE$2,'Semaine type'!$AF$2:$AY$2,0))))</f>
        <v>0</v>
      </c>
      <c r="JF42" s="167" t="str">
        <f>IF(COUNTIF(Fériés,DATE(YEAR($B$18),MONTH($B$18),JF$1))&gt;0,"",IF(WEEKDAY(DATE(YEAR($B$18),MONTH($B$18),JF$1),2)&gt;5,"",INDEX('Semaine type'!$AF$4:$AY$49,MATCH(Novembre!$B42,'Semaine type'!$A$4:$A$49,0),MATCH(JF$2,'Semaine type'!$AF$2:$AY$2,0))))</f>
        <v/>
      </c>
      <c r="JG42" s="167" t="str">
        <f>IF(COUNTIF(Fériés,DATE(YEAR($B$18),MONTH($B$18),JG$1))&gt;0,"",IF(WEEKDAY(DATE(YEAR($B$18),MONTH($B$18),JG$1),2)&gt;5,"",INDEX('Semaine type'!$AF$4:$AY$49,MATCH(Novembre!$B42,'Semaine type'!$A$4:$A$49,0),MATCH(JG$2,'Semaine type'!$AF$2:$AY$2,0))))</f>
        <v/>
      </c>
      <c r="JH42" s="167" t="str">
        <f>IF(COUNTIF(Fériés,DATE(YEAR($B$18),MONTH($B$18),JH$1))&gt;0,"",IF(WEEKDAY(DATE(YEAR($B$18),MONTH($B$18),JH$1),2)&gt;5,"",INDEX('Semaine type'!$AF$4:$AY$49,MATCH(Novembre!$B42,'Semaine type'!$A$4:$A$49,0),MATCH(JH$2,'Semaine type'!$AF$2:$AY$2,0))))</f>
        <v/>
      </c>
      <c r="JI42" s="167" t="str">
        <f>IF(COUNTIF(Fériés,DATE(YEAR($B$18),MONTH($B$18),JI$1))&gt;0,"",IF(WEEKDAY(DATE(YEAR($B$18),MONTH($B$18),JI$1),2)&gt;5,"",INDEX('Semaine type'!$AF$4:$AY$49,MATCH(Novembre!$B42,'Semaine type'!$A$4:$A$49,0),MATCH(JI$2,'Semaine type'!$AF$2:$AY$2,0))))</f>
        <v/>
      </c>
      <c r="JJ42" s="167" t="str">
        <f>IF(COUNTIF(Fériés,DATE(YEAR($B$18),MONTH($B$18),JJ$1))&gt;0,"",IF(WEEKDAY(DATE(YEAR($B$18),MONTH($B$18),JJ$1),2)&gt;5,"",INDEX('Semaine type'!$AF$4:$AY$49,MATCH(Novembre!$B42,'Semaine type'!$A$4:$A$49,0),MATCH(JJ$2,'Semaine type'!$AF$2:$AY$2,0))))</f>
        <v/>
      </c>
      <c r="JK42" s="167" t="str">
        <f>IF(COUNTIF(Fériés,DATE(YEAR($B$18),MONTH($B$18),JK$1))&gt;0,"",IF(WEEKDAY(DATE(YEAR($B$18),MONTH($B$18),JK$1),2)&gt;5,"",INDEX('Semaine type'!$AF$4:$AY$49,MATCH(Novembre!$B42,'Semaine type'!$A$4:$A$49,0),MATCH(JK$2,'Semaine type'!$AF$2:$AY$2,0))))</f>
        <v/>
      </c>
      <c r="JL42" s="167" t="str">
        <f>IF(COUNTIF(Fériés,DATE(YEAR($B$18),MONTH($B$18),JL$1))&gt;0,"",IF(WEEKDAY(DATE(YEAR($B$18),MONTH($B$18),JL$1),2)&gt;5,"",INDEX('Semaine type'!$AF$4:$AY$49,MATCH(Novembre!$B42,'Semaine type'!$A$4:$A$49,0),MATCH(JL$2,'Semaine type'!$AF$2:$AY$2,0))))</f>
        <v/>
      </c>
      <c r="JM42" s="167" t="str">
        <f>IF(COUNTIF(Fériés,DATE(YEAR($B$18),MONTH($B$18),JM$1))&gt;0,"",IF(WEEKDAY(DATE(YEAR($B$18),MONTH($B$18),JM$1),2)&gt;5,"",INDEX('Semaine type'!$AF$4:$AY$49,MATCH(Novembre!$B42,'Semaine type'!$A$4:$A$49,0),MATCH(JM$2,'Semaine type'!$AF$2:$AY$2,0))))</f>
        <v/>
      </c>
      <c r="JN42" s="167">
        <f>IF(COUNTIF(Fériés,DATE(YEAR($B$18),MONTH($B$18),JN$1))&gt;0,"",IF(WEEKDAY(DATE(YEAR($B$18),MONTH($B$18),JN$1),2)&gt;5,"",INDEX('Semaine type'!$AF$4:$AY$49,MATCH(Novembre!$B42,'Semaine type'!$A$4:$A$49,0),MATCH(JN$2,'Semaine type'!$AF$2:$AY$2,0))))</f>
        <v>0.36458333333333331</v>
      </c>
      <c r="JO42" s="167">
        <f>IF(COUNTIF(Fériés,DATE(YEAR($B$18),MONTH($B$18),JO$1))&gt;0,"",IF(WEEKDAY(DATE(YEAR($B$18),MONTH($B$18),JO$1),2)&gt;5,"",INDEX('Semaine type'!$AF$4:$AY$49,MATCH(Novembre!$B42,'Semaine type'!$A$4:$A$49,0),MATCH(JO$2,'Semaine type'!$AF$2:$AY$2,0))))</f>
        <v>0.52430555555555558</v>
      </c>
      <c r="JP42" s="167">
        <f>IF(COUNTIF(Fériés,DATE(YEAR($B$18),MONTH($B$18),JP$1))&gt;0,"",IF(WEEKDAY(DATE(YEAR($B$18),MONTH($B$18),JP$1),2)&gt;5,"",INDEX('Semaine type'!$AF$4:$AY$49,MATCH(Novembre!$B42,'Semaine type'!$A$4:$A$49,0),MATCH(JP$2,'Semaine type'!$AF$2:$AY$2,0))))</f>
        <v>0.5625</v>
      </c>
      <c r="JQ42" s="167">
        <f>IF(COUNTIF(Fériés,DATE(YEAR($B$18),MONTH($B$18),JQ$1))&gt;0,"",IF(WEEKDAY(DATE(YEAR($B$18),MONTH($B$18),JQ$1),2)&gt;5,"",INDEX('Semaine type'!$AF$4:$AY$49,MATCH(Novembre!$B42,'Semaine type'!$A$4:$A$49,0),MATCH(JQ$2,'Semaine type'!$AF$2:$AY$2,0))))</f>
        <v>0.67708333333333337</v>
      </c>
      <c r="JR42" s="167">
        <f>IF(COUNTIF(Fériés,DATE(YEAR($B$18),MONTH($B$18),JR$1))&gt;0,"",IF(WEEKDAY(DATE(YEAR($B$18),MONTH($B$18),JR$1),2)&gt;5,"",INDEX('Semaine type'!$AF$4:$AY$49,MATCH(Novembre!$B42,'Semaine type'!$A$4:$A$49,0),MATCH(JR$2,'Semaine type'!$AF$2:$AY$2,0))))</f>
        <v>0.36458333333333331</v>
      </c>
      <c r="JS42" s="167">
        <f>IF(COUNTIF(Fériés,DATE(YEAR($B$18),MONTH($B$18),JS$1))&gt;0,"",IF(WEEKDAY(DATE(YEAR($B$18),MONTH($B$18),JS$1),2)&gt;5,"",INDEX('Semaine type'!$AF$4:$AY$49,MATCH(Novembre!$B42,'Semaine type'!$A$4:$A$49,0),MATCH(JS$2,'Semaine type'!$AF$2:$AY$2,0))))</f>
        <v>0.52430555555555558</v>
      </c>
      <c r="JT42" s="167">
        <f>IF(COUNTIF(Fériés,DATE(YEAR($B$18),MONTH($B$18),JT$1))&gt;0,"",IF(WEEKDAY(DATE(YEAR($B$18),MONTH($B$18),JT$1),2)&gt;5,"",INDEX('Semaine type'!$AF$4:$AY$49,MATCH(Novembre!$B42,'Semaine type'!$A$4:$A$49,0),MATCH(JT$2,'Semaine type'!$AF$2:$AY$2,0))))</f>
        <v>0.5625</v>
      </c>
      <c r="JU42" s="167">
        <f>IF(COUNTIF(Fériés,DATE(YEAR($B$18),MONTH($B$18),JU$1))&gt;0,"",IF(WEEKDAY(DATE(YEAR($B$18),MONTH($B$18),JU$1),2)&gt;5,"",INDEX('Semaine type'!$AF$4:$AY$49,MATCH(Novembre!$B42,'Semaine type'!$A$4:$A$49,0),MATCH(JU$2,'Semaine type'!$AF$2:$AY$2,0))))</f>
        <v>0.67708333333333337</v>
      </c>
      <c r="JV42" s="167" t="str">
        <f>IF(COUNTIF(Fériés,DATE(YEAR($B$18),MONTH($B$18),JV$1))&gt;0,"",IF(WEEKDAY(DATE(YEAR($B$18),MONTH($B$18),JV$1),2)&gt;5,"",INDEX('Semaine type'!$AF$4:$AY$49,MATCH(Novembre!$B42,'Semaine type'!$A$4:$A$49,0),MATCH(JV$2,'Semaine type'!$AF$2:$AY$2,0))))</f>
        <v/>
      </c>
      <c r="JW42" s="167" t="str">
        <f>IF(COUNTIF(Fériés,DATE(YEAR($B$18),MONTH($B$18),JW$1))&gt;0,"",IF(WEEKDAY(DATE(YEAR($B$18),MONTH($B$18),JW$1),2)&gt;5,"",INDEX('Semaine type'!$AF$4:$AY$49,MATCH(Novembre!$B42,'Semaine type'!$A$4:$A$49,0),MATCH(JW$2,'Semaine type'!$AF$2:$AY$2,0))))</f>
        <v/>
      </c>
      <c r="JX42" s="167" t="str">
        <f>IF(COUNTIF(Fériés,DATE(YEAR($B$18),MONTH($B$18),JX$1))&gt;0,"",IF(WEEKDAY(DATE(YEAR($B$18),MONTH($B$18),JX$1),2)&gt;5,"",INDEX('Semaine type'!$AF$4:$AY$49,MATCH(Novembre!$B42,'Semaine type'!$A$4:$A$49,0),MATCH(JX$2,'Semaine type'!$AF$2:$AY$2,0))))</f>
        <v/>
      </c>
      <c r="JY42" s="167" t="str">
        <f>IF(COUNTIF(Fériés,DATE(YEAR($B$18),MONTH($B$18),JY$1))&gt;0,"",IF(WEEKDAY(DATE(YEAR($B$18),MONTH($B$18),JY$1),2)&gt;5,"",INDEX('Semaine type'!$AF$4:$AY$49,MATCH(Novembre!$B42,'Semaine type'!$A$4:$A$49,0),MATCH(JY$2,'Semaine type'!$AF$2:$AY$2,0))))</f>
        <v/>
      </c>
      <c r="JZ42" s="167">
        <f>IF(COUNTIF(Fériés,DATE(YEAR($B$18),MONTH($B$18),JZ$1))&gt;0,"",IF(WEEKDAY(DATE(YEAR($B$18),MONTH($B$18),JZ$1),2)&gt;5,"",INDEX('Semaine type'!$AF$4:$AY$49,MATCH(Novembre!$B42,'Semaine type'!$A$4:$A$49,0),MATCH(JZ$2,'Semaine type'!$AF$2:$AY$2,0))))</f>
        <v>0.36458333333333331</v>
      </c>
      <c r="KA42" s="167">
        <f>IF(COUNTIF(Fériés,DATE(YEAR($B$18),MONTH($B$18),KA$1))&gt;0,"",IF(WEEKDAY(DATE(YEAR($B$18),MONTH($B$18),KA$1),2)&gt;5,"",INDEX('Semaine type'!$AF$4:$AY$49,MATCH(Novembre!$B42,'Semaine type'!$A$4:$A$49,0),MATCH(KA$2,'Semaine type'!$AF$2:$AY$2,0))))</f>
        <v>0.52430555555555558</v>
      </c>
      <c r="KB42" s="167">
        <f>IF(COUNTIF(Fériés,DATE(YEAR($B$18),MONTH($B$18),KB$1))&gt;0,"",IF(WEEKDAY(DATE(YEAR($B$18),MONTH($B$18),KB$1),2)&gt;5,"",INDEX('Semaine type'!$AF$4:$AY$49,MATCH(Novembre!$B42,'Semaine type'!$A$4:$A$49,0),MATCH(KB$2,'Semaine type'!$AF$2:$AY$2,0))))</f>
        <v>0.5625</v>
      </c>
      <c r="KC42" s="167">
        <f>IF(COUNTIF(Fériés,DATE(YEAR($B$18),MONTH($B$18),KC$1))&gt;0,"",IF(WEEKDAY(DATE(YEAR($B$18),MONTH($B$18),KC$1),2)&gt;5,"",INDEX('Semaine type'!$AF$4:$AY$49,MATCH(Novembre!$B42,'Semaine type'!$A$4:$A$49,0),MATCH(KC$2,'Semaine type'!$AF$2:$AY$2,0))))</f>
        <v>0.67708333333333337</v>
      </c>
      <c r="KD42" s="167">
        <f>IF(COUNTIF(Fériés,DATE(YEAR($B$18),MONTH($B$18),KD$1))&gt;0,"",IF(WEEKDAY(DATE(YEAR($B$18),MONTH($B$18),KD$1),2)&gt;5,"",INDEX('Semaine type'!$AF$4:$AY$49,MATCH(Novembre!$B42,'Semaine type'!$A$4:$A$49,0),MATCH(KD$2,'Semaine type'!$AF$2:$AY$2,0))))</f>
        <v>0.36458333333333331</v>
      </c>
      <c r="KE42" s="167">
        <f>IF(COUNTIF(Fériés,DATE(YEAR($B$18),MONTH($B$18),KE$1))&gt;0,"",IF(WEEKDAY(DATE(YEAR($B$18),MONTH($B$18),KE$1),2)&gt;5,"",INDEX('Semaine type'!$AF$4:$AY$49,MATCH(Novembre!$B42,'Semaine type'!$A$4:$A$49,0),MATCH(KE$2,'Semaine type'!$AF$2:$AY$2,0))))</f>
        <v>0.52430555555555558</v>
      </c>
      <c r="KF42" s="167">
        <f>IF(COUNTIF(Fériés,DATE(YEAR($B$18),MONTH($B$18),KF$1))&gt;0,"",IF(WEEKDAY(DATE(YEAR($B$18),MONTH($B$18),KF$1),2)&gt;5,"",INDEX('Semaine type'!$AF$4:$AY$49,MATCH(Novembre!$B42,'Semaine type'!$A$4:$A$49,0),MATCH(KF$2,'Semaine type'!$AF$2:$AY$2,0))))</f>
        <v>0</v>
      </c>
      <c r="KG42" s="167">
        <f>IF(COUNTIF(Fériés,DATE(YEAR($B$18),MONTH($B$18),KG$1))&gt;0,"",IF(WEEKDAY(DATE(YEAR($B$18),MONTH($B$18),KG$1),2)&gt;5,"",INDEX('Semaine type'!$AF$4:$AY$49,MATCH(Novembre!$B42,'Semaine type'!$A$4:$A$49,0),MATCH(KG$2,'Semaine type'!$AF$2:$AY$2,0))))</f>
        <v>0</v>
      </c>
      <c r="KH42" s="167" t="str">
        <f>IF(COUNTIF(Fériés,DATE(YEAR($B$18),MONTH($B$18),KH$1))&gt;0,"",IF(WEEKDAY(DATE(YEAR($B$18),MONTH($B$18),KH$1),2)&gt;5,"",INDEX('Semaine type'!$AF$4:$AY$49,MATCH(Novembre!$B42,'Semaine type'!$A$4:$A$49,0),MATCH(KH$2,'Semaine type'!$AF$2:$AY$2,0))))</f>
        <v/>
      </c>
      <c r="KI42" s="167" t="str">
        <f>IF(COUNTIF(Fériés,DATE(YEAR($B$18),MONTH($B$18),KI$1))&gt;0,"",IF(WEEKDAY(DATE(YEAR($B$18),MONTH($B$18),KI$1),2)&gt;5,"",INDEX('Semaine type'!$AF$4:$AY$49,MATCH(Novembre!$B42,'Semaine type'!$A$4:$A$49,0),MATCH(KI$2,'Semaine type'!$AF$2:$AY$2,0))))</f>
        <v/>
      </c>
      <c r="KJ42" s="167" t="str">
        <f>IF(COUNTIF(Fériés,DATE(YEAR($B$18),MONTH($B$18),KJ$1))&gt;0,"",IF(WEEKDAY(DATE(YEAR($B$18),MONTH($B$18),KJ$1),2)&gt;5,"",INDEX('Semaine type'!$AF$4:$AY$49,MATCH(Novembre!$B42,'Semaine type'!$A$4:$A$49,0),MATCH(KJ$2,'Semaine type'!$AF$2:$AY$2,0))))</f>
        <v/>
      </c>
      <c r="KK42" s="167" t="str">
        <f>IF(COUNTIF(Fériés,DATE(YEAR($B$18),MONTH($B$18),KK$1))&gt;0,"",IF(WEEKDAY(DATE(YEAR($B$18),MONTH($B$18),KK$1),2)&gt;5,"",INDEX('Semaine type'!$AF$4:$AY$49,MATCH(Novembre!$B42,'Semaine type'!$A$4:$A$49,0),MATCH(KK$2,'Semaine type'!$AF$2:$AY$2,0))))</f>
        <v/>
      </c>
      <c r="KL42" s="167" t="str">
        <f>IF(COUNTIF(Fériés,DATE(YEAR($B$18),MONTH($B$18),KL$1))&gt;0,"",IF(WEEKDAY(DATE(YEAR($B$18),MONTH($B$18),KL$1),2)&gt;5,"",INDEX('Semaine type'!$AF$4:$AY$49,MATCH(Novembre!$B42,'Semaine type'!$A$4:$A$49,0),MATCH(KL$2,'Semaine type'!$AF$2:$AY$2,0))))</f>
        <v/>
      </c>
      <c r="KM42" s="167" t="str">
        <f>IF(COUNTIF(Fériés,DATE(YEAR($B$18),MONTH($B$18),KM$1))&gt;0,"",IF(WEEKDAY(DATE(YEAR($B$18),MONTH($B$18),KM$1),2)&gt;5,"",INDEX('Semaine type'!$AF$4:$AY$49,MATCH(Novembre!$B42,'Semaine type'!$A$4:$A$49,0),MATCH(KM$2,'Semaine type'!$AF$2:$AY$2,0))))</f>
        <v/>
      </c>
      <c r="KN42" s="167" t="str">
        <f>IF(COUNTIF(Fériés,DATE(YEAR($B$18),MONTH($B$18),KN$1))&gt;0,"",IF(WEEKDAY(DATE(YEAR($B$18),MONTH($B$18),KN$1),2)&gt;5,"",INDEX('Semaine type'!$AF$4:$AY$49,MATCH(Novembre!$B42,'Semaine type'!$A$4:$A$49,0),MATCH(KN$2,'Semaine type'!$AF$2:$AY$2,0))))</f>
        <v/>
      </c>
      <c r="KO42" s="167" t="str">
        <f>IF(COUNTIF(Fériés,DATE(YEAR($B$18),MONTH($B$18),KO$1))&gt;0,"",IF(WEEKDAY(DATE(YEAR($B$18),MONTH($B$18),KO$1),2)&gt;5,"",INDEX('Semaine type'!$AF$4:$AY$49,MATCH(Novembre!$B42,'Semaine type'!$A$4:$A$49,0),MATCH(KO$2,'Semaine type'!$AF$2:$AY$2,0))))</f>
        <v/>
      </c>
      <c r="KP42" s="167">
        <f>IF(COUNTIF(Fériés,DATE(YEAR($B$18),MONTH($B$18),KP$1))&gt;0,"",IF(WEEKDAY(DATE(YEAR($B$18),MONTH($B$18),KP$1),2)&gt;5,"",INDEX('Semaine type'!$AF$4:$AY$49,MATCH(Novembre!$B42,'Semaine type'!$A$4:$A$49,0),MATCH(KP$2,'Semaine type'!$AF$2:$AY$2,0))))</f>
        <v>0.36458333333333331</v>
      </c>
      <c r="KQ42" s="167">
        <f>IF(COUNTIF(Fériés,DATE(YEAR($B$18),MONTH($B$18),KQ$1))&gt;0,"",IF(WEEKDAY(DATE(YEAR($B$18),MONTH($B$18),KQ$1),2)&gt;5,"",INDEX('Semaine type'!$AF$4:$AY$49,MATCH(Novembre!$B42,'Semaine type'!$A$4:$A$49,0),MATCH(KQ$2,'Semaine type'!$AF$2:$AY$2,0))))</f>
        <v>0.52430555555555558</v>
      </c>
      <c r="KR42" s="167">
        <f>IF(COUNTIF(Fériés,DATE(YEAR($B$18),MONTH($B$18),KR$1))&gt;0,"",IF(WEEKDAY(DATE(YEAR($B$18),MONTH($B$18),KR$1),2)&gt;5,"",INDEX('Semaine type'!$AF$4:$AY$49,MATCH(Novembre!$B42,'Semaine type'!$A$4:$A$49,0),MATCH(KR$2,'Semaine type'!$AF$2:$AY$2,0))))</f>
        <v>0.5625</v>
      </c>
      <c r="KS42" s="167">
        <f>IF(COUNTIF(Fériés,DATE(YEAR($B$18),MONTH($B$18),KS$1))&gt;0,"",IF(WEEKDAY(DATE(YEAR($B$18),MONTH($B$18),KS$1),2)&gt;5,"",INDEX('Semaine type'!$AF$4:$AY$49,MATCH(Novembre!$B42,'Semaine type'!$A$4:$A$49,0),MATCH(KS$2,'Semaine type'!$AF$2:$AY$2,0))))</f>
        <v>0.67708333333333337</v>
      </c>
    </row>
    <row r="43" spans="1:305" ht="12" customHeight="1" x14ac:dyDescent="0.2">
      <c r="A43" s="183"/>
      <c r="B43" s="52" t="s">
        <v>159</v>
      </c>
      <c r="C43" s="53" t="str">
        <f>'Semaine type'!L28</f>
        <v xml:space="preserve">EV </v>
      </c>
      <c r="D43" s="60" t="s">
        <v>120</v>
      </c>
      <c r="E43" s="60"/>
      <c r="F43" s="61" t="s">
        <v>120</v>
      </c>
      <c r="G43" s="60"/>
      <c r="H43" s="60" t="s">
        <v>26</v>
      </c>
      <c r="I43" s="60" t="s">
        <v>27</v>
      </c>
      <c r="J43" s="60" t="s">
        <v>26</v>
      </c>
      <c r="K43" s="60" t="s">
        <v>27</v>
      </c>
      <c r="L43" s="61" t="s">
        <v>26</v>
      </c>
      <c r="M43" s="61" t="s">
        <v>27</v>
      </c>
      <c r="N43" s="61" t="s">
        <v>26</v>
      </c>
      <c r="O43" s="61" t="s">
        <v>27</v>
      </c>
      <c r="P43" s="60" t="s">
        <v>94</v>
      </c>
      <c r="Q43" s="60"/>
      <c r="R43" s="60"/>
      <c r="S43" s="60"/>
      <c r="T43" s="60"/>
      <c r="U43" s="60"/>
      <c r="V43" s="61" t="s">
        <v>26</v>
      </c>
      <c r="W43" s="61" t="s">
        <v>27</v>
      </c>
      <c r="X43" s="60"/>
      <c r="Y43" s="60"/>
      <c r="Z43" s="60" t="s">
        <v>26</v>
      </c>
      <c r="AA43" s="60" t="s">
        <v>27</v>
      </c>
      <c r="AB43" s="60" t="s">
        <v>26</v>
      </c>
      <c r="AC43" s="60" t="s">
        <v>27</v>
      </c>
      <c r="AD43" s="60" t="s">
        <v>26</v>
      </c>
      <c r="AE43" s="60"/>
      <c r="AF43" s="61"/>
      <c r="AG43" s="60"/>
      <c r="AH43" s="60"/>
      <c r="AI43" s="60"/>
      <c r="AJ43" s="60" t="s">
        <v>26</v>
      </c>
      <c r="AK43" s="60" t="s">
        <v>27</v>
      </c>
      <c r="AL43" s="60" t="s">
        <v>26</v>
      </c>
      <c r="AM43" s="60" t="s">
        <v>27</v>
      </c>
      <c r="AN43" s="60" t="s">
        <v>26</v>
      </c>
      <c r="AO43" s="60" t="s">
        <v>27</v>
      </c>
      <c r="AP43" s="60" t="s">
        <v>26</v>
      </c>
      <c r="AQ43" s="60" t="s">
        <v>27</v>
      </c>
      <c r="AR43" s="60" t="s">
        <v>26</v>
      </c>
      <c r="AS43" s="60"/>
      <c r="AT43" s="60"/>
      <c r="AU43" s="60"/>
      <c r="AV43" s="60"/>
      <c r="AW43" s="60"/>
      <c r="AX43" s="60" t="s">
        <v>26</v>
      </c>
      <c r="AY43" s="60" t="s">
        <v>27</v>
      </c>
      <c r="AZ43" s="60" t="s">
        <v>26</v>
      </c>
      <c r="BA43" s="60" t="s">
        <v>27</v>
      </c>
      <c r="BB43" s="60" t="s">
        <v>26</v>
      </c>
      <c r="BC43" s="60" t="s">
        <v>27</v>
      </c>
      <c r="BD43" s="60" t="s">
        <v>26</v>
      </c>
      <c r="BE43" s="60" t="s">
        <v>27</v>
      </c>
      <c r="BF43" s="60" t="s">
        <v>26</v>
      </c>
      <c r="BG43" s="60"/>
      <c r="BH43" s="60"/>
      <c r="BI43" s="60"/>
      <c r="BJ43" s="60"/>
      <c r="BK43" s="60"/>
      <c r="BL43" s="56" cm="1">
        <f t="array" ref="BL43">SUMPRODUCT(--(RIGHT(D43:BK43,1)="."))</f>
        <v>18</v>
      </c>
      <c r="BM43" s="57"/>
      <c r="BN43" s="62"/>
      <c r="BO43" s="62"/>
      <c r="BP43" s="62"/>
      <c r="BQ43" s="82">
        <f t="shared" si="131"/>
        <v>0</v>
      </c>
      <c r="BR43" s="82">
        <f t="shared" si="131"/>
        <v>0</v>
      </c>
      <c r="BS43" s="82">
        <f t="shared" si="131"/>
        <v>0</v>
      </c>
      <c r="BT43" s="82">
        <f t="shared" si="131"/>
        <v>0</v>
      </c>
      <c r="BU43" s="82">
        <f t="shared" si="131"/>
        <v>0</v>
      </c>
      <c r="BV43" s="82">
        <f t="shared" si="131"/>
        <v>0</v>
      </c>
      <c r="BW43" s="82">
        <f t="shared" si="131"/>
        <v>0</v>
      </c>
      <c r="BX43" s="82">
        <f t="shared" si="131"/>
        <v>0</v>
      </c>
      <c r="BY43" s="82">
        <f t="shared" si="131"/>
        <v>0</v>
      </c>
      <c r="BZ43" s="82">
        <f t="shared" si="131"/>
        <v>0</v>
      </c>
      <c r="CA43" s="82">
        <f t="shared" si="131"/>
        <v>0</v>
      </c>
      <c r="CB43" s="92">
        <f t="shared" si="70"/>
        <v>36</v>
      </c>
      <c r="CC43" s="47">
        <f t="shared" ca="1" si="71"/>
        <v>1.0588235294117647</v>
      </c>
      <c r="DA43" s="169">
        <f t="shared" si="72"/>
        <v>5.2916666666666679</v>
      </c>
      <c r="DB43" s="176" t="str">
        <f t="shared" ref="DB43:DB63" si="132">IFERROR(GA43-FZ43,"")</f>
        <v/>
      </c>
      <c r="DC43" s="176" t="str">
        <f t="shared" si="73"/>
        <v/>
      </c>
      <c r="DD43" s="176" t="str">
        <f t="shared" si="74"/>
        <v/>
      </c>
      <c r="DE43" s="176" t="str">
        <f t="shared" si="75"/>
        <v/>
      </c>
      <c r="DF43" s="176">
        <f t="shared" si="76"/>
        <v>0.15972222222222227</v>
      </c>
      <c r="DG43" s="176">
        <f>IFERROR(IF(COUNTIF(absences,I43)&gt;0,"",IF(COUNTIF($D43:$BK43,"PERM")&gt;0,COUNTIF($D43:$BK43,"PERM")*Parametres!$N$25,GF43-GE43)),)</f>
        <v>0.25</v>
      </c>
      <c r="DH43" s="176" t="str">
        <f t="shared" si="77"/>
        <v/>
      </c>
      <c r="DI43" s="176" t="str">
        <f t="shared" si="78"/>
        <v/>
      </c>
      <c r="DJ43" s="176">
        <f t="shared" si="79"/>
        <v>0.15972222222222227</v>
      </c>
      <c r="DK43" s="176">
        <f t="shared" si="80"/>
        <v>0.14583333333333337</v>
      </c>
      <c r="DL43" s="176">
        <f t="shared" si="81"/>
        <v>0.15972222222222227</v>
      </c>
      <c r="DM43" s="176">
        <f t="shared" si="82"/>
        <v>0.13888888888888884</v>
      </c>
      <c r="DN43" s="176">
        <f t="shared" si="83"/>
        <v>0.15972222222222227</v>
      </c>
      <c r="DO43" s="176">
        <f t="shared" si="84"/>
        <v>0</v>
      </c>
      <c r="DP43" s="176" t="str">
        <f t="shared" si="85"/>
        <v/>
      </c>
      <c r="DQ43" s="176" t="str">
        <f t="shared" si="86"/>
        <v/>
      </c>
      <c r="DR43" s="176" t="str">
        <f t="shared" si="87"/>
        <v/>
      </c>
      <c r="DS43" s="176" t="str">
        <f t="shared" si="88"/>
        <v/>
      </c>
      <c r="DT43" s="176">
        <f t="shared" si="89"/>
        <v>0.15972222222222227</v>
      </c>
      <c r="DU43" s="176">
        <f t="shared" si="90"/>
        <v>0.14583333333333337</v>
      </c>
      <c r="DV43" s="176" t="str">
        <f t="shared" si="91"/>
        <v/>
      </c>
      <c r="DW43" s="176" t="str">
        <f t="shared" si="92"/>
        <v/>
      </c>
      <c r="DX43" s="176">
        <f t="shared" si="93"/>
        <v>0.15972222222222227</v>
      </c>
      <c r="DY43" s="176">
        <f t="shared" si="94"/>
        <v>0.14583333333333337</v>
      </c>
      <c r="DZ43" s="176">
        <f t="shared" si="95"/>
        <v>0.15972222222222227</v>
      </c>
      <c r="EA43" s="176">
        <f t="shared" si="96"/>
        <v>0.13888888888888884</v>
      </c>
      <c r="EB43" s="176">
        <f t="shared" si="97"/>
        <v>0.15972222222222227</v>
      </c>
      <c r="EC43" s="176">
        <f t="shared" si="98"/>
        <v>0</v>
      </c>
      <c r="ED43" s="176" t="str">
        <f t="shared" si="99"/>
        <v/>
      </c>
      <c r="EE43" s="176" t="str">
        <f t="shared" si="100"/>
        <v/>
      </c>
      <c r="EF43" s="176" t="str">
        <f t="shared" si="101"/>
        <v/>
      </c>
      <c r="EG43" s="176" t="str">
        <f t="shared" si="102"/>
        <v/>
      </c>
      <c r="EH43" s="176">
        <f t="shared" si="103"/>
        <v>0.15972222222222227</v>
      </c>
      <c r="EI43" s="176">
        <f t="shared" si="104"/>
        <v>0.14583333333333337</v>
      </c>
      <c r="EJ43" s="176" t="str">
        <f t="shared" si="105"/>
        <v/>
      </c>
      <c r="EK43" s="176" t="str">
        <f t="shared" si="106"/>
        <v/>
      </c>
      <c r="EL43" s="176">
        <f t="shared" si="107"/>
        <v>0.15972222222222227</v>
      </c>
      <c r="EM43" s="176">
        <f t="shared" si="108"/>
        <v>0.14583333333333337</v>
      </c>
      <c r="EN43" s="176">
        <f t="shared" si="109"/>
        <v>0.15972222222222227</v>
      </c>
      <c r="EO43" s="176">
        <f t="shared" si="110"/>
        <v>0.13888888888888884</v>
      </c>
      <c r="EP43" s="176">
        <f t="shared" si="111"/>
        <v>0.15972222222222227</v>
      </c>
      <c r="EQ43" s="176">
        <f t="shared" si="112"/>
        <v>0</v>
      </c>
      <c r="ER43" s="176" t="str">
        <f t="shared" si="113"/>
        <v/>
      </c>
      <c r="ES43" s="176" t="str">
        <f t="shared" si="114"/>
        <v/>
      </c>
      <c r="ET43" s="176" t="str">
        <f t="shared" si="115"/>
        <v/>
      </c>
      <c r="EU43" s="176">
        <f>IFERROR(IF(COUNTIF(absences,AW43)&gt;0,"",IF(COUNTIF($D43:$BK43,"PERM")&gt;0,COUNTIF($D43:$BK43,"PERM")*Parametres!$N$25,IW43-IV43)),)</f>
        <v>0.25</v>
      </c>
      <c r="EV43" s="176">
        <f t="shared" si="116"/>
        <v>0.15972222222222227</v>
      </c>
      <c r="EW43" s="176">
        <f t="shared" si="117"/>
        <v>0.14583333333333337</v>
      </c>
      <c r="EX43" s="176" t="str">
        <f t="shared" si="118"/>
        <v/>
      </c>
      <c r="EY43" s="176" t="str">
        <f t="shared" si="119"/>
        <v/>
      </c>
      <c r="EZ43" s="176">
        <f t="shared" si="120"/>
        <v>0.15972222222222227</v>
      </c>
      <c r="FA43" s="176">
        <f t="shared" si="121"/>
        <v>0.14583333333333337</v>
      </c>
      <c r="FB43" s="176">
        <f t="shared" si="122"/>
        <v>0.15972222222222227</v>
      </c>
      <c r="FC43" s="176">
        <f t="shared" si="123"/>
        <v>0.13888888888888884</v>
      </c>
      <c r="FD43" s="176">
        <f t="shared" si="124"/>
        <v>0.15972222222222227</v>
      </c>
      <c r="FE43" s="176">
        <f t="shared" si="125"/>
        <v>0</v>
      </c>
      <c r="FF43" s="176" t="str">
        <f t="shared" si="126"/>
        <v/>
      </c>
      <c r="FG43" s="176" t="str">
        <f t="shared" si="127"/>
        <v/>
      </c>
      <c r="FH43" s="176">
        <f>IFERROR(IF(COUNTIF(absences,BJ43)&gt;0,"",IF(COUNTIF($D43:$BK43,"PERM")&gt;0,COUNTIF($D43:$BK43,"PERM")*Parametres!$N$25,JJ43-JI43)),)</f>
        <v>0.25</v>
      </c>
      <c r="FI43" s="176" t="str">
        <f t="shared" si="128"/>
        <v/>
      </c>
      <c r="FJ43" s="176">
        <f t="shared" si="129"/>
        <v>0.15972222222222227</v>
      </c>
      <c r="FK43" s="176">
        <f>IFERROR(IF(COUNTIF(absences,BM43)&gt;0,"",IF(COUNTIF($D43:$BK43,"PERM")&gt;0,COUNTIF($D43:$BK43,"PERM")*Parametres!$N$25,JM43-JL43)),)</f>
        <v>0.25</v>
      </c>
      <c r="FY43" s="184"/>
      <c r="FZ43" s="167" t="str">
        <f>IF(COUNTIF(Fériés,DATE(YEAR($B$18),MONTH($B$18),FZ$1))&gt;0,"",IF(WEEKDAY(DATE(YEAR($B$18),MONTH($B$18),FZ$1),2)&gt;5,"",INDEX('Semaine type'!$AF$4:$AY$49,MATCH(Novembre!$B43,'Semaine type'!$A28:$A73,0),MATCH(FZ$2,'Semaine type'!$AF$2:$AY$2,0))))</f>
        <v/>
      </c>
      <c r="GA43" s="167" t="str">
        <f>IF(COUNTIF(Fériés,DATE(YEAR($B$18),MONTH($B$18),GA$1))&gt;0,"",IF(WEEKDAY(DATE(YEAR($B$18),MONTH($B$18),GA$1),2)&gt;5,"",INDEX('Semaine type'!$AF$4:$AY$49,MATCH(Novembre!$B43,'Semaine type'!$A28:$A73,0),MATCH(GA$2,'Semaine type'!$AF$2:$AY$2,0))))</f>
        <v/>
      </c>
      <c r="GB43" s="167" t="str">
        <f>IF(COUNTIF(Fériés,DATE(YEAR($B$18),MONTH($B$18),GB$1))&gt;0,"",IF(WEEKDAY(DATE(YEAR($B$18),MONTH($B$18),GB$1),2)&gt;5,"",INDEX('Semaine type'!$AF$4:$AY$49,MATCH(Novembre!$B43,'Semaine type'!$A28:$A73,0),MATCH(GB$2,'Semaine type'!$AF$2:$AY$2,0))))</f>
        <v/>
      </c>
      <c r="GC43" s="167" t="str">
        <f>IF(COUNTIF(Fériés,DATE(YEAR($B$18),MONTH($B$18),GC$1))&gt;0,"",IF(WEEKDAY(DATE(YEAR($B$18),MONTH($B$18),GC$1),2)&gt;5,"",INDEX('Semaine type'!$AF$4:$AY$49,MATCH(Novembre!$B43,'Semaine type'!$A28:$A73,0),MATCH(GC$2,'Semaine type'!$AF$2:$AY$2,0))))</f>
        <v/>
      </c>
      <c r="GD43" s="167" t="str">
        <f>IF(COUNTIF(Fériés,DATE(YEAR($B$18),MONTH($B$18),GD$1))&gt;0,"",IF(WEEKDAY(DATE(YEAR($B$18),MONTH($B$18),GD$1),2)&gt;5,"",INDEX('Semaine type'!$AF$4:$AY$49,MATCH(Novembre!$B43,'Semaine type'!$A28:$A73,0),MATCH(GD$2,'Semaine type'!$AF$2:$AY$2,0))))</f>
        <v/>
      </c>
      <c r="GE43" s="167" t="str">
        <f>IF(COUNTIF(Fériés,DATE(YEAR($B$18),MONTH($B$18),GE$1))&gt;0,"",IF(WEEKDAY(DATE(YEAR($B$18),MONTH($B$18),GE$1),2)&gt;5,"",INDEX('Semaine type'!$AF$4:$AY$49,MATCH(Novembre!$B43,'Semaine type'!$A28:$A73,0),MATCH(GE$2,'Semaine type'!$AF$2:$AY$2,0))))</f>
        <v/>
      </c>
      <c r="GF43" s="167" t="str">
        <f>IF(COUNTIF(Fériés,DATE(YEAR($B$18),MONTH($B$18),GF$1))&gt;0,"",IF(WEEKDAY(DATE(YEAR($B$18),MONTH($B$18),GF$1),2)&gt;5,"",INDEX('Semaine type'!$AF$4:$AY$49,MATCH(Novembre!$B43,'Semaine type'!$A28:$A73,0),MATCH(GF$2,'Semaine type'!$AF$2:$AY$2,0))))</f>
        <v/>
      </c>
      <c r="GG43" s="167" t="str">
        <f>IF(COUNTIF(Fériés,DATE(YEAR($B$18),MONTH($B$18),GG$1))&gt;0,"",IF(WEEKDAY(DATE(YEAR($B$18),MONTH($B$18),GG$1),2)&gt;5,"",INDEX('Semaine type'!$AF$4:$AY$49,MATCH(Novembre!$B43,'Semaine type'!$A28:$A73,0),MATCH(GG$2,'Semaine type'!$AF$2:$AY$2,0))))</f>
        <v/>
      </c>
      <c r="GH43" s="167">
        <f>IF(COUNTIF(Fériés,DATE(YEAR($B$18),MONTH($B$18),GH$1))&gt;0,"",IF(WEEKDAY(DATE(YEAR($B$18),MONTH($B$18),GH$1),2)&gt;5,"",INDEX('Semaine type'!$AF$4:$AY$49,MATCH(Novembre!$B43,'Semaine type'!$A$4:$A$49,0),MATCH(GH$2,'Semaine type'!$AF$2:$AY$2,0))))</f>
        <v>0.36458333333333331</v>
      </c>
      <c r="GI43" s="167">
        <f>IF(COUNTIF(Fériés,DATE(YEAR($B$18),MONTH($B$18),GI$1))&gt;0,"",IF(WEEKDAY(DATE(YEAR($B$18),MONTH($B$18),GI$1),2)&gt;5,"",INDEX('Semaine type'!$AF$4:$AY$49,MATCH(Novembre!$B43,'Semaine type'!$A$4:$A$49,0),MATCH(GI$2,'Semaine type'!$AF$2:$AY$2,0))))</f>
        <v>0.52430555555555558</v>
      </c>
      <c r="GJ43" s="167">
        <f>IF(COUNTIF(Fériés,DATE(YEAR($B$18),MONTH($B$18),GJ$1))&gt;0,"",IF(WEEKDAY(DATE(YEAR($B$18),MONTH($B$18),GJ$1),2)&gt;5,"",INDEX('Semaine type'!$AF$4:$AY$49,MATCH(Novembre!$B43,'Semaine type'!$A$4:$A$49,0),MATCH(GJ$2,'Semaine type'!$AF$2:$AY$2,0))))</f>
        <v>0.5625</v>
      </c>
      <c r="GK43" s="167">
        <f>IF(COUNTIF(Fériés,DATE(YEAR($B$18),MONTH($B$18),GK$1))&gt;0,"",IF(WEEKDAY(DATE(YEAR($B$18),MONTH($B$18),GK$1),2)&gt;5,"",INDEX('Semaine type'!$AF$4:$AY$49,MATCH(Novembre!$B43,'Semaine type'!$A$4:$A$49,0),MATCH(GK$2,'Semaine type'!$AF$2:$AY$2,0))))</f>
        <v>0.70833333333333337</v>
      </c>
      <c r="GL43" s="167" t="str">
        <f>IF(COUNTIF(Fériés,DATE(YEAR($B$18),MONTH($B$18),GL$1))&gt;0,"",IF(WEEKDAY(DATE(YEAR($B$18),MONTH($B$18),GL$1),2)&gt;5,"",INDEX('Semaine type'!$AF$4:$AY$49,MATCH(Novembre!$B43,'Semaine type'!$A$4:$A$49,0),MATCH(GL$2,'Semaine type'!$AF$2:$AY$2,0))))</f>
        <v/>
      </c>
      <c r="GM43" s="167" t="str">
        <f>IF(COUNTIF(Fériés,DATE(YEAR($B$18),MONTH($B$18),GM$1))&gt;0,"",IF(WEEKDAY(DATE(YEAR($B$18),MONTH($B$18),GM$1),2)&gt;5,"",INDEX('Semaine type'!$AF$4:$AY$49,MATCH(Novembre!$B43,'Semaine type'!$A$4:$A$49,0),MATCH(GM$2,'Semaine type'!$AF$2:$AY$2,0))))</f>
        <v/>
      </c>
      <c r="GN43" s="167" t="str">
        <f>IF(COUNTIF(Fériés,DATE(YEAR($B$18),MONTH($B$18),GN$1))&gt;0,"",IF(WEEKDAY(DATE(YEAR($B$18),MONTH($B$18),GN$1),2)&gt;5,"",INDEX('Semaine type'!$AF$4:$AY$49,MATCH(Novembre!$B43,'Semaine type'!$A$4:$A$49,0),MATCH(GN$2,'Semaine type'!$AF$2:$AY$2,0))))</f>
        <v/>
      </c>
      <c r="GO43" s="167" t="str">
        <f>IF(COUNTIF(Fériés,DATE(YEAR($B$18),MONTH($B$18),GO$1))&gt;0,"",IF(WEEKDAY(DATE(YEAR($B$18),MONTH($B$18),GO$1),2)&gt;5,"",INDEX('Semaine type'!$AF$4:$AY$49,MATCH(Novembre!$B43,'Semaine type'!$A$4:$A$49,0),MATCH(GO$2,'Semaine type'!$AF$2:$AY$2,0))))</f>
        <v/>
      </c>
      <c r="GP43" s="167">
        <f>IF(COUNTIF(Fériés,DATE(YEAR($B$18),MONTH($B$18),GP$1))&gt;0,"",IF(WEEKDAY(DATE(YEAR($B$18),MONTH($B$18),GP$1),2)&gt;5,"",INDEX('Semaine type'!$AF$4:$AY$49,MATCH(Novembre!$B43,'Semaine type'!$A$4:$A$49,0),MATCH(GP$2,'Semaine type'!$AF$2:$AY$2,0))))</f>
        <v>0.36458333333333331</v>
      </c>
      <c r="GQ43" s="167">
        <f>IF(COUNTIF(Fériés,DATE(YEAR($B$18),MONTH($B$18),GQ$1))&gt;0,"",IF(WEEKDAY(DATE(YEAR($B$18),MONTH($B$18),GQ$1),2)&gt;5,"",INDEX('Semaine type'!$AF$4:$AY$49,MATCH(Novembre!$B43,'Semaine type'!$A$4:$A$49,0),MATCH(GQ$2,'Semaine type'!$AF$2:$AY$2,0))))</f>
        <v>0.52430555555555558</v>
      </c>
      <c r="GR43" s="167">
        <f>IF(COUNTIF(Fériés,DATE(YEAR($B$18),MONTH($B$18),GR$1))&gt;0,"",IF(WEEKDAY(DATE(YEAR($B$18),MONTH($B$18),GR$1),2)&gt;5,"",INDEX('Semaine type'!$AF$4:$AY$49,MATCH(Novembre!$B43,'Semaine type'!$A$4:$A$49,0),MATCH(GR$2,'Semaine type'!$AF$2:$AY$2,0))))</f>
        <v>0.5625</v>
      </c>
      <c r="GS43" s="167">
        <f>IF(COUNTIF(Fériés,DATE(YEAR($B$18),MONTH($B$18),GS$1))&gt;0,"",IF(WEEKDAY(DATE(YEAR($B$18),MONTH($B$18),GS$1),2)&gt;5,"",INDEX('Semaine type'!$AF$4:$AY$49,MATCH(Novembre!$B43,'Semaine type'!$A$4:$A$49,0),MATCH(GS$2,'Semaine type'!$AF$2:$AY$2,0))))</f>
        <v>0.70833333333333337</v>
      </c>
      <c r="GT43" s="167">
        <f>IF(COUNTIF(Fériés,DATE(YEAR($B$18),MONTH($B$18),GT$1))&gt;0,"",IF(WEEKDAY(DATE(YEAR($B$18),MONTH($B$18),GT$1),2)&gt;5,"",INDEX('Semaine type'!$AF$4:$AY$49,MATCH(Novembre!$B43,'Semaine type'!$A$4:$A$49,0),MATCH(GT$2,'Semaine type'!$AF$2:$AY$2,0))))</f>
        <v>0.36458333333333331</v>
      </c>
      <c r="GU43" s="167">
        <f>IF(COUNTIF(Fériés,DATE(YEAR($B$18),MONTH($B$18),GU$1))&gt;0,"",IF(WEEKDAY(DATE(YEAR($B$18),MONTH($B$18),GU$1),2)&gt;5,"",INDEX('Semaine type'!$AF$4:$AY$49,MATCH(Novembre!$B43,'Semaine type'!$A$4:$A$49,0),MATCH(GU$2,'Semaine type'!$AF$2:$AY$2,0))))</f>
        <v>0.52430555555555558</v>
      </c>
      <c r="GV43" s="167">
        <f>IF(COUNTIF(Fériés,DATE(YEAR($B$18),MONTH($B$18),GV$1))&gt;0,"",IF(WEEKDAY(DATE(YEAR($B$18),MONTH($B$18),GV$1),2)&gt;5,"",INDEX('Semaine type'!$AF$4:$AY$49,MATCH(Novembre!$B43,'Semaine type'!$A$4:$A$49,0),MATCH(GV$2,'Semaine type'!$AF$2:$AY$2,0))))</f>
        <v>0.5625</v>
      </c>
      <c r="GW43" s="167">
        <f>IF(COUNTIF(Fériés,DATE(YEAR($B$18),MONTH($B$18),GW$1))&gt;0,"",IF(WEEKDAY(DATE(YEAR($B$18),MONTH($B$18),GW$1),2)&gt;5,"",INDEX('Semaine type'!$AF$4:$AY$49,MATCH(Novembre!$B43,'Semaine type'!$A$4:$A$49,0),MATCH(GW$2,'Semaine type'!$AF$2:$AY$2,0))))</f>
        <v>0.70138888888888884</v>
      </c>
      <c r="GX43" s="167">
        <f>IF(COUNTIF(Fériés,DATE(YEAR($B$18),MONTH($B$18),GX$1))&gt;0,"",IF(WEEKDAY(DATE(YEAR($B$18),MONTH($B$18),GX$1),2)&gt;5,"",INDEX('Semaine type'!$AF$4:$AY$49,MATCH(Novembre!$B43,'Semaine type'!$A$4:$A$49,0),MATCH(GX$2,'Semaine type'!$AF$2:$AY$2,0))))</f>
        <v>0.36458333333333331</v>
      </c>
      <c r="GY43" s="167">
        <f>IF(COUNTIF(Fériés,DATE(YEAR($B$18),MONTH($B$18),GY$1))&gt;0,"",IF(WEEKDAY(DATE(YEAR($B$18),MONTH($B$18),GY$1),2)&gt;5,"",INDEX('Semaine type'!$AF$4:$AY$49,MATCH(Novembre!$B43,'Semaine type'!$A$4:$A$49,0),MATCH(GY$2,'Semaine type'!$AF$2:$AY$2,0))))</f>
        <v>0.52430555555555558</v>
      </c>
      <c r="GZ43" s="167">
        <f>IF(COUNTIF(Fériés,DATE(YEAR($B$18),MONTH($B$18),GZ$1))&gt;0,"",IF(WEEKDAY(DATE(YEAR($B$18),MONTH($B$18),GZ$1),2)&gt;5,"",INDEX('Semaine type'!$AF$4:$AY$49,MATCH(Novembre!$B43,'Semaine type'!$A$4:$A$49,0),MATCH(GZ$2,'Semaine type'!$AF$2:$AY$2,0))))</f>
        <v>0</v>
      </c>
      <c r="HA43" s="167">
        <f>IF(COUNTIF(Fériés,DATE(YEAR($B$18),MONTH($B$18),HA$1))&gt;0,"",IF(WEEKDAY(DATE(YEAR($B$18),MONTH($B$18),HA$1),2)&gt;5,"",INDEX('Semaine type'!$AF$4:$AY$49,MATCH(Novembre!$B43,'Semaine type'!$A$4:$A$49,0),MATCH(HA$2,'Semaine type'!$AF$2:$AY$2,0))))</f>
        <v>0</v>
      </c>
      <c r="HB43" s="167" t="str">
        <f>IF(COUNTIF(Fériés,DATE(YEAR($B$18),MONTH($B$18),HB$1))&gt;0,"",IF(WEEKDAY(DATE(YEAR($B$18),MONTH($B$18),HB$1),2)&gt;5,"",INDEX('Semaine type'!$AF$4:$AY$49,MATCH(Novembre!$B43,'Semaine type'!$A$4:$A$49,0),MATCH(HB$2,'Semaine type'!$AF$2:$AY$2,0))))</f>
        <v/>
      </c>
      <c r="HC43" s="167" t="str">
        <f>IF(COUNTIF(Fériés,DATE(YEAR($B$18),MONTH($B$18),HC$1))&gt;0,"",IF(WEEKDAY(DATE(YEAR($B$18),MONTH($B$18),HC$1),2)&gt;5,"",INDEX('Semaine type'!$AF$4:$AY$49,MATCH(Novembre!$B43,'Semaine type'!$A$4:$A$49,0),MATCH(HC$2,'Semaine type'!$AF$2:$AY$2,0))))</f>
        <v/>
      </c>
      <c r="HD43" s="167" t="str">
        <f>IF(COUNTIF(Fériés,DATE(YEAR($B$18),MONTH($B$18),HD$1))&gt;0,"",IF(WEEKDAY(DATE(YEAR($B$18),MONTH($B$18),HD$1),2)&gt;5,"",INDEX('Semaine type'!$AF$4:$AY$49,MATCH(Novembre!$B43,'Semaine type'!$A$4:$A$49,0),MATCH(HD$2,'Semaine type'!$AF$2:$AY$2,0))))</f>
        <v/>
      </c>
      <c r="HE43" s="167" t="str">
        <f>IF(COUNTIF(Fériés,DATE(YEAR($B$18),MONTH($B$18),HE$1))&gt;0,"",IF(WEEKDAY(DATE(YEAR($B$18),MONTH($B$18),HE$1),2)&gt;5,"",INDEX('Semaine type'!$AF$4:$AY$49,MATCH(Novembre!$B43,'Semaine type'!$A$4:$A$49,0),MATCH(HE$2,'Semaine type'!$AF$2:$AY$2,0))))</f>
        <v/>
      </c>
      <c r="HF43" s="167" t="str">
        <f>IF(COUNTIF(Fériés,DATE(YEAR($B$18),MONTH($B$18),HF$1))&gt;0,"",IF(WEEKDAY(DATE(YEAR($B$18),MONTH($B$18),HF$1),2)&gt;5,"",INDEX('Semaine type'!$AF$4:$AY$49,MATCH(Novembre!$B43,'Semaine type'!$A$4:$A$49,0),MATCH(HF$2,'Semaine type'!$AF$2:$AY$2,0))))</f>
        <v/>
      </c>
      <c r="HG43" s="167" t="str">
        <f>IF(COUNTIF(Fériés,DATE(YEAR($B$18),MONTH($B$18),HG$1))&gt;0,"",IF(WEEKDAY(DATE(YEAR($B$18),MONTH($B$18),HG$1),2)&gt;5,"",INDEX('Semaine type'!$AF$4:$AY$49,MATCH(Novembre!$B43,'Semaine type'!$A$4:$A$49,0),MATCH(HG$2,'Semaine type'!$AF$2:$AY$2,0))))</f>
        <v/>
      </c>
      <c r="HH43" s="167" t="str">
        <f>IF(COUNTIF(Fériés,DATE(YEAR($B$18),MONTH($B$18),HH$1))&gt;0,"",IF(WEEKDAY(DATE(YEAR($B$18),MONTH($B$18),HH$1),2)&gt;5,"",INDEX('Semaine type'!$AF$4:$AY$49,MATCH(Novembre!$B43,'Semaine type'!$A$4:$A$49,0),MATCH(HH$2,'Semaine type'!$AF$2:$AY$2,0))))</f>
        <v/>
      </c>
      <c r="HI43" s="167" t="str">
        <f>IF(COUNTIF(Fériés,DATE(YEAR($B$18),MONTH($B$18),HI$1))&gt;0,"",IF(WEEKDAY(DATE(YEAR($B$18),MONTH($B$18),HI$1),2)&gt;5,"",INDEX('Semaine type'!$AF$4:$AY$49,MATCH(Novembre!$B43,'Semaine type'!$A$4:$A$49,0),MATCH(HI$2,'Semaine type'!$AF$2:$AY$2,0))))</f>
        <v/>
      </c>
      <c r="HJ43" s="167">
        <f>IF(COUNTIF(Fériés,DATE(YEAR($B$18),MONTH($B$18),HJ$1))&gt;0,"",IF(WEEKDAY(DATE(YEAR($B$18),MONTH($B$18),HJ$1),2)&gt;5,"",INDEX('Semaine type'!$AF$4:$AY$49,MATCH(Novembre!$B43,'Semaine type'!$A$4:$A$49,0),MATCH(HJ$2,'Semaine type'!$AF$2:$AY$2,0))))</f>
        <v>0.36458333333333331</v>
      </c>
      <c r="HK43" s="167">
        <f>IF(COUNTIF(Fériés,DATE(YEAR($B$18),MONTH($B$18),HK$1))&gt;0,"",IF(WEEKDAY(DATE(YEAR($B$18),MONTH($B$18),HK$1),2)&gt;5,"",INDEX('Semaine type'!$AF$4:$AY$49,MATCH(Novembre!$B43,'Semaine type'!$A$4:$A$49,0),MATCH(HK$2,'Semaine type'!$AF$2:$AY$2,0))))</f>
        <v>0.52430555555555558</v>
      </c>
      <c r="HL43" s="167">
        <f>IF(COUNTIF(Fériés,DATE(YEAR($B$18),MONTH($B$18),HL$1))&gt;0,"",IF(WEEKDAY(DATE(YEAR($B$18),MONTH($B$18),HL$1),2)&gt;5,"",INDEX('Semaine type'!$AF$4:$AY$49,MATCH(Novembre!$B43,'Semaine type'!$A$4:$A$49,0),MATCH(HL$2,'Semaine type'!$AF$2:$AY$2,0))))</f>
        <v>0.5625</v>
      </c>
      <c r="HM43" s="167">
        <f>IF(COUNTIF(Fériés,DATE(YEAR($B$18),MONTH($B$18),HM$1))&gt;0,"",IF(WEEKDAY(DATE(YEAR($B$18),MONTH($B$18),HM$1),2)&gt;5,"",INDEX('Semaine type'!$AF$4:$AY$49,MATCH(Novembre!$B43,'Semaine type'!$A$4:$A$49,0),MATCH(HM$2,'Semaine type'!$AF$2:$AY$2,0))))</f>
        <v>0.70833333333333337</v>
      </c>
      <c r="HN43" s="167" t="str">
        <f>IF(COUNTIF(Fériés,DATE(YEAR($B$18),MONTH($B$18),HN$1))&gt;0,"",IF(WEEKDAY(DATE(YEAR($B$18),MONTH($B$18),HN$1),2)&gt;5,"",INDEX('Semaine type'!$AF$4:$AY$49,MATCH(Novembre!$B43,'Semaine type'!$A$4:$A$49,0),MATCH(HN$2,'Semaine type'!$AF$2:$AY$2,0))))</f>
        <v/>
      </c>
      <c r="HO43" s="167" t="str">
        <f>IF(COUNTIF(Fériés,DATE(YEAR($B$18),MONTH($B$18),HO$1))&gt;0,"",IF(WEEKDAY(DATE(YEAR($B$18),MONTH($B$18),HO$1),2)&gt;5,"",INDEX('Semaine type'!$AF$4:$AY$49,MATCH(Novembre!$B43,'Semaine type'!$A$4:$A$49,0),MATCH(HO$2,'Semaine type'!$AF$2:$AY$2,0))))</f>
        <v/>
      </c>
      <c r="HP43" s="167" t="str">
        <f>IF(COUNTIF(Fériés,DATE(YEAR($B$18),MONTH($B$18),HP$1))&gt;0,"",IF(WEEKDAY(DATE(YEAR($B$18),MONTH($B$18),HP$1),2)&gt;5,"",INDEX('Semaine type'!$AF$4:$AY$49,MATCH(Novembre!$B43,'Semaine type'!$A$4:$A$49,0),MATCH(HP$2,'Semaine type'!$AF$2:$AY$2,0))))</f>
        <v/>
      </c>
      <c r="HQ43" s="167" t="str">
        <f>IF(COUNTIF(Fériés,DATE(YEAR($B$18),MONTH($B$18),HQ$1))&gt;0,"",IF(WEEKDAY(DATE(YEAR($B$18),MONTH($B$18),HQ$1),2)&gt;5,"",INDEX('Semaine type'!$AF$4:$AY$49,MATCH(Novembre!$B43,'Semaine type'!$A$4:$A$49,0),MATCH(HQ$2,'Semaine type'!$AF$2:$AY$2,0))))</f>
        <v/>
      </c>
      <c r="HR43" s="167">
        <f>IF(COUNTIF(Fériés,DATE(YEAR($B$18),MONTH($B$18),HR$1))&gt;0,"",IF(WEEKDAY(DATE(YEAR($B$18),MONTH($B$18),HR$1),2)&gt;5,"",INDEX('Semaine type'!$AF$4:$AY$49,MATCH(Novembre!$B43,'Semaine type'!$A$4:$A$49,0),MATCH(HR$2,'Semaine type'!$AF$2:$AY$2,0))))</f>
        <v>0.36458333333333331</v>
      </c>
      <c r="HS43" s="167">
        <f>IF(COUNTIF(Fériés,DATE(YEAR($B$18),MONTH($B$18),HS$1))&gt;0,"",IF(WEEKDAY(DATE(YEAR($B$18),MONTH($B$18),HS$1),2)&gt;5,"",INDEX('Semaine type'!$AF$4:$AY$49,MATCH(Novembre!$B43,'Semaine type'!$A$4:$A$49,0),MATCH(HS$2,'Semaine type'!$AF$2:$AY$2,0))))</f>
        <v>0.52430555555555558</v>
      </c>
      <c r="HT43" s="167">
        <f>IF(COUNTIF(Fériés,DATE(YEAR($B$18),MONTH($B$18),HT$1))&gt;0,"",IF(WEEKDAY(DATE(YEAR($B$18),MONTH($B$18),HT$1),2)&gt;5,"",INDEX('Semaine type'!$AF$4:$AY$49,MATCH(Novembre!$B43,'Semaine type'!$A$4:$A$49,0),MATCH(HT$2,'Semaine type'!$AF$2:$AY$2,0))))</f>
        <v>0.5625</v>
      </c>
      <c r="HU43" s="167">
        <f>IF(COUNTIF(Fériés,DATE(YEAR($B$18),MONTH($B$18),HU$1))&gt;0,"",IF(WEEKDAY(DATE(YEAR($B$18),MONTH($B$18),HU$1),2)&gt;5,"",INDEX('Semaine type'!$AF$4:$AY$49,MATCH(Novembre!$B43,'Semaine type'!$A$4:$A$49,0),MATCH(HU$2,'Semaine type'!$AF$2:$AY$2,0))))</f>
        <v>0.70833333333333337</v>
      </c>
      <c r="HV43" s="167">
        <f>IF(COUNTIF(Fériés,DATE(YEAR($B$18),MONTH($B$18),HV$1))&gt;0,"",IF(WEEKDAY(DATE(YEAR($B$18),MONTH($B$18),HV$1),2)&gt;5,"",INDEX('Semaine type'!$AF$4:$AY$49,MATCH(Novembre!$B43,'Semaine type'!$A$4:$A$49,0),MATCH(HV$2,'Semaine type'!$AF$2:$AY$2,0))))</f>
        <v>0.36458333333333331</v>
      </c>
      <c r="HW43" s="167">
        <f>IF(COUNTIF(Fériés,DATE(YEAR($B$18),MONTH($B$18),HW$1))&gt;0,"",IF(WEEKDAY(DATE(YEAR($B$18),MONTH($B$18),HW$1),2)&gt;5,"",INDEX('Semaine type'!$AF$4:$AY$49,MATCH(Novembre!$B43,'Semaine type'!$A$4:$A$49,0),MATCH(HW$2,'Semaine type'!$AF$2:$AY$2,0))))</f>
        <v>0.52430555555555558</v>
      </c>
      <c r="HX43" s="167">
        <f>IF(COUNTIF(Fériés,DATE(YEAR($B$18),MONTH($B$18),HX$1))&gt;0,"",IF(WEEKDAY(DATE(YEAR($B$18),MONTH($B$18),HX$1),2)&gt;5,"",INDEX('Semaine type'!$AF$4:$AY$49,MATCH(Novembre!$B43,'Semaine type'!$A$4:$A$49,0),MATCH(HX$2,'Semaine type'!$AF$2:$AY$2,0))))</f>
        <v>0.5625</v>
      </c>
      <c r="HY43" s="167">
        <f>IF(COUNTIF(Fériés,DATE(YEAR($B$18),MONTH($B$18),HY$1))&gt;0,"",IF(WEEKDAY(DATE(YEAR($B$18),MONTH($B$18),HY$1),2)&gt;5,"",INDEX('Semaine type'!$AF$4:$AY$49,MATCH(Novembre!$B43,'Semaine type'!$A$4:$A$49,0),MATCH(HY$2,'Semaine type'!$AF$2:$AY$2,0))))</f>
        <v>0.70138888888888884</v>
      </c>
      <c r="HZ43" s="167">
        <f>IF(COUNTIF(Fériés,DATE(YEAR($B$18),MONTH($B$18),HZ$1))&gt;0,"",IF(WEEKDAY(DATE(YEAR($B$18),MONTH($B$18),HZ$1),2)&gt;5,"",INDEX('Semaine type'!$AF$4:$AY$49,MATCH(Novembre!$B43,'Semaine type'!$A$4:$A$49,0),MATCH(HZ$2,'Semaine type'!$AF$2:$AY$2,0))))</f>
        <v>0.36458333333333331</v>
      </c>
      <c r="IA43" s="167">
        <f>IF(COUNTIF(Fériés,DATE(YEAR($B$18),MONTH($B$18),IA$1))&gt;0,"",IF(WEEKDAY(DATE(YEAR($B$18),MONTH($B$18),IA$1),2)&gt;5,"",INDEX('Semaine type'!$AF$4:$AY$49,MATCH(Novembre!$B43,'Semaine type'!$A$4:$A$49,0),MATCH(IA$2,'Semaine type'!$AF$2:$AY$2,0))))</f>
        <v>0.52430555555555558</v>
      </c>
      <c r="IB43" s="167">
        <f>IF(COUNTIF(Fériés,DATE(YEAR($B$18),MONTH($B$18),IB$1))&gt;0,"",IF(WEEKDAY(DATE(YEAR($B$18),MONTH($B$18),IB$1),2)&gt;5,"",INDEX('Semaine type'!$AF$4:$AY$49,MATCH(Novembre!$B43,'Semaine type'!$A$4:$A$49,0),MATCH(IB$2,'Semaine type'!$AF$2:$AY$2,0))))</f>
        <v>0</v>
      </c>
      <c r="IC43" s="167">
        <f>IF(COUNTIF(Fériés,DATE(YEAR($B$18),MONTH($B$18),IC$1))&gt;0,"",IF(WEEKDAY(DATE(YEAR($B$18),MONTH($B$18),IC$1),2)&gt;5,"",INDEX('Semaine type'!$AF$4:$AY$49,MATCH(Novembre!$B43,'Semaine type'!$A$4:$A$49,0),MATCH(IC$2,'Semaine type'!$AF$2:$AY$2,0))))</f>
        <v>0</v>
      </c>
      <c r="ID43" s="167" t="str">
        <f>IF(COUNTIF(Fériés,DATE(YEAR($B$18),MONTH($B$18),ID$1))&gt;0,"",IF(WEEKDAY(DATE(YEAR($B$18),MONTH($B$18),ID$1),2)&gt;5,"",INDEX('Semaine type'!$AF$4:$AY$49,MATCH(Novembre!$B43,'Semaine type'!$A$4:$A$49,0),MATCH(ID$2,'Semaine type'!$AF$2:$AY$2,0))))</f>
        <v/>
      </c>
      <c r="IE43" s="167" t="str">
        <f>IF(COUNTIF(Fériés,DATE(YEAR($B$18),MONTH($B$18),IE$1))&gt;0,"",IF(WEEKDAY(DATE(YEAR($B$18),MONTH($B$18),IE$1),2)&gt;5,"",INDEX('Semaine type'!$AF$4:$AY$49,MATCH(Novembre!$B43,'Semaine type'!$A$4:$A$49,0),MATCH(IE$2,'Semaine type'!$AF$2:$AY$2,0))))</f>
        <v/>
      </c>
      <c r="IF43" s="167" t="str">
        <f>IF(COUNTIF(Fériés,DATE(YEAR($B$18),MONTH($B$18),IF$1))&gt;0,"",IF(WEEKDAY(DATE(YEAR($B$18),MONTH($B$18),IF$1),2)&gt;5,"",INDEX('Semaine type'!$AF$4:$AY$49,MATCH(Novembre!$B43,'Semaine type'!$A$4:$A$49,0),MATCH(IF$2,'Semaine type'!$AF$2:$AY$2,0))))</f>
        <v/>
      </c>
      <c r="IG43" s="167" t="str">
        <f>IF(COUNTIF(Fériés,DATE(YEAR($B$18),MONTH($B$18),IG$1))&gt;0,"",IF(WEEKDAY(DATE(YEAR($B$18),MONTH($B$18),IG$1),2)&gt;5,"",INDEX('Semaine type'!$AF$4:$AY$49,MATCH(Novembre!$B43,'Semaine type'!$A$4:$A$49,0),MATCH(IG$2,'Semaine type'!$AF$2:$AY$2,0))))</f>
        <v/>
      </c>
      <c r="IH43" s="167" t="str">
        <f>IF(COUNTIF(Fériés,DATE(YEAR($B$18),MONTH($B$18),IH$1))&gt;0,"",IF(WEEKDAY(DATE(YEAR($B$18),MONTH($B$18),IH$1),2)&gt;5,"",INDEX('Semaine type'!$AF$4:$AY$49,MATCH(Novembre!$B43,'Semaine type'!$A$4:$A$49,0),MATCH(IH$2,'Semaine type'!$AF$2:$AY$2,0))))</f>
        <v/>
      </c>
      <c r="II43" s="167" t="str">
        <f>IF(COUNTIF(Fériés,DATE(YEAR($B$18),MONTH($B$18),II$1))&gt;0,"",IF(WEEKDAY(DATE(YEAR($B$18),MONTH($B$18),II$1),2)&gt;5,"",INDEX('Semaine type'!$AF$4:$AY$49,MATCH(Novembre!$B43,'Semaine type'!$A$4:$A$49,0),MATCH(II$2,'Semaine type'!$AF$2:$AY$2,0))))</f>
        <v/>
      </c>
      <c r="IJ43" s="167" t="str">
        <f>IF(COUNTIF(Fériés,DATE(YEAR($B$18),MONTH($B$18),IJ$1))&gt;0,"",IF(WEEKDAY(DATE(YEAR($B$18),MONTH($B$18),IJ$1),2)&gt;5,"",INDEX('Semaine type'!$AF$4:$AY$49,MATCH(Novembre!$B43,'Semaine type'!$A$4:$A$49,0),MATCH(IJ$2,'Semaine type'!$AF$2:$AY$2,0))))</f>
        <v/>
      </c>
      <c r="IK43" s="167" t="str">
        <f>IF(COUNTIF(Fériés,DATE(YEAR($B$18),MONTH($B$18),IK$1))&gt;0,"",IF(WEEKDAY(DATE(YEAR($B$18),MONTH($B$18),IK$1),2)&gt;5,"",INDEX('Semaine type'!$AF$4:$AY$49,MATCH(Novembre!$B43,'Semaine type'!$A$4:$A$49,0),MATCH(IK$2,'Semaine type'!$AF$2:$AY$2,0))))</f>
        <v/>
      </c>
      <c r="IL43" s="167">
        <f>IF(COUNTIF(Fériés,DATE(YEAR($B$18),MONTH($B$18),IL$1))&gt;0,"",IF(WEEKDAY(DATE(YEAR($B$18),MONTH($B$18),IL$1),2)&gt;5,"",INDEX('Semaine type'!$AF$4:$AY$49,MATCH(Novembre!$B43,'Semaine type'!$A$4:$A$49,0),MATCH(IL$2,'Semaine type'!$AF$2:$AY$2,0))))</f>
        <v>0.36458333333333331</v>
      </c>
      <c r="IM43" s="167">
        <f>IF(COUNTIF(Fériés,DATE(YEAR($B$18),MONTH($B$18),IM$1))&gt;0,"",IF(WEEKDAY(DATE(YEAR($B$18),MONTH($B$18),IM$1),2)&gt;5,"",INDEX('Semaine type'!$AF$4:$AY$49,MATCH(Novembre!$B43,'Semaine type'!$A$4:$A$49,0),MATCH(IM$2,'Semaine type'!$AF$2:$AY$2,0))))</f>
        <v>0.52430555555555558</v>
      </c>
      <c r="IN43" s="167">
        <f>IF(COUNTIF(Fériés,DATE(YEAR($B$18),MONTH($B$18),IN$1))&gt;0,"",IF(WEEKDAY(DATE(YEAR($B$18),MONTH($B$18),IN$1),2)&gt;5,"",INDEX('Semaine type'!$AF$4:$AY$49,MATCH(Novembre!$B43,'Semaine type'!$A$4:$A$49,0),MATCH(IN$2,'Semaine type'!$AF$2:$AY$2,0))))</f>
        <v>0.5625</v>
      </c>
      <c r="IO43" s="167">
        <f>IF(COUNTIF(Fériés,DATE(YEAR($B$18),MONTH($B$18),IO$1))&gt;0,"",IF(WEEKDAY(DATE(YEAR($B$18),MONTH($B$18),IO$1),2)&gt;5,"",INDEX('Semaine type'!$AF$4:$AY$49,MATCH(Novembre!$B43,'Semaine type'!$A$4:$A$49,0),MATCH(IO$2,'Semaine type'!$AF$2:$AY$2,0))))</f>
        <v>0.70833333333333337</v>
      </c>
      <c r="IP43" s="167" t="str">
        <f>IF(COUNTIF(Fériés,DATE(YEAR($B$18),MONTH($B$18),IP$1))&gt;0,"",IF(WEEKDAY(DATE(YEAR($B$18),MONTH($B$18),IP$1),2)&gt;5,"",INDEX('Semaine type'!$AF$4:$AY$49,MATCH(Novembre!$B43,'Semaine type'!$A$4:$A$49,0),MATCH(IP$2,'Semaine type'!$AF$2:$AY$2,0))))</f>
        <v/>
      </c>
      <c r="IQ43" s="167" t="str">
        <f>IF(COUNTIF(Fériés,DATE(YEAR($B$18),MONTH($B$18),IQ$1))&gt;0,"",IF(WEEKDAY(DATE(YEAR($B$18),MONTH($B$18),IQ$1),2)&gt;5,"",INDEX('Semaine type'!$AF$4:$AY$49,MATCH(Novembre!$B43,'Semaine type'!$A$4:$A$49,0),MATCH(IQ$2,'Semaine type'!$AF$2:$AY$2,0))))</f>
        <v/>
      </c>
      <c r="IR43" s="167" t="str">
        <f>IF(COUNTIF(Fériés,DATE(YEAR($B$18),MONTH($B$18),IR$1))&gt;0,"",IF(WEEKDAY(DATE(YEAR($B$18),MONTH($B$18),IR$1),2)&gt;5,"",INDEX('Semaine type'!$AF$4:$AY$49,MATCH(Novembre!$B43,'Semaine type'!$A$4:$A$49,0),MATCH(IR$2,'Semaine type'!$AF$2:$AY$2,0))))</f>
        <v/>
      </c>
      <c r="IS43" s="167" t="str">
        <f>IF(COUNTIF(Fériés,DATE(YEAR($B$18),MONTH($B$18),IS$1))&gt;0,"",IF(WEEKDAY(DATE(YEAR($B$18),MONTH($B$18),IS$1),2)&gt;5,"",INDEX('Semaine type'!$AF$4:$AY$49,MATCH(Novembre!$B43,'Semaine type'!$A$4:$A$49,0),MATCH(IS$2,'Semaine type'!$AF$2:$AY$2,0))))</f>
        <v/>
      </c>
      <c r="IT43" s="167">
        <f>IF(COUNTIF(Fériés,DATE(YEAR($B$18),MONTH($B$18),IT$1))&gt;0,"",IF(WEEKDAY(DATE(YEAR($B$18),MONTH($B$18),IT$1),2)&gt;5,"",INDEX('Semaine type'!$AF$4:$AY$49,MATCH(Novembre!$B43,'Semaine type'!$A$4:$A$49,0),MATCH(IT$2,'Semaine type'!$AF$2:$AY$2,0))))</f>
        <v>0.36458333333333331</v>
      </c>
      <c r="IU43" s="167">
        <f>IF(COUNTIF(Fériés,DATE(YEAR($B$18),MONTH($B$18),IU$1))&gt;0,"",IF(WEEKDAY(DATE(YEAR($B$18),MONTH($B$18),IU$1),2)&gt;5,"",INDEX('Semaine type'!$AF$4:$AY$49,MATCH(Novembre!$B43,'Semaine type'!$A$4:$A$49,0),MATCH(IU$2,'Semaine type'!$AF$2:$AY$2,0))))</f>
        <v>0.52430555555555558</v>
      </c>
      <c r="IV43" s="167">
        <f>IF(COUNTIF(Fériés,DATE(YEAR($B$18),MONTH($B$18),IV$1))&gt;0,"",IF(WEEKDAY(DATE(YEAR($B$18),MONTH($B$18),IV$1),2)&gt;5,"",INDEX('Semaine type'!$AF$4:$AY$49,MATCH(Novembre!$B43,'Semaine type'!$A$4:$A$49,0),MATCH(IV$2,'Semaine type'!$AF$2:$AY$2,0))))</f>
        <v>0.5625</v>
      </c>
      <c r="IW43" s="167">
        <f>IF(COUNTIF(Fériés,DATE(YEAR($B$18),MONTH($B$18),IW$1))&gt;0,"",IF(WEEKDAY(DATE(YEAR($B$18),MONTH($B$18),IW$1),2)&gt;5,"",INDEX('Semaine type'!$AF$4:$AY$49,MATCH(Novembre!$B43,'Semaine type'!$A$4:$A$49,0),MATCH(IW$2,'Semaine type'!$AF$2:$AY$2,0))))</f>
        <v>0.70833333333333337</v>
      </c>
      <c r="IX43" s="167">
        <f>IF(COUNTIF(Fériés,DATE(YEAR($B$18),MONTH($B$18),IX$1))&gt;0,"",IF(WEEKDAY(DATE(YEAR($B$18),MONTH($B$18),IX$1),2)&gt;5,"",INDEX('Semaine type'!$AF$4:$AY$49,MATCH(Novembre!$B43,'Semaine type'!$A$4:$A$49,0),MATCH(IX$2,'Semaine type'!$AF$2:$AY$2,0))))</f>
        <v>0.36458333333333331</v>
      </c>
      <c r="IY43" s="167">
        <f>IF(COUNTIF(Fériés,DATE(YEAR($B$18),MONTH($B$18),IY$1))&gt;0,"",IF(WEEKDAY(DATE(YEAR($B$18),MONTH($B$18),IY$1),2)&gt;5,"",INDEX('Semaine type'!$AF$4:$AY$49,MATCH(Novembre!$B43,'Semaine type'!$A$4:$A$49,0),MATCH(IY$2,'Semaine type'!$AF$2:$AY$2,0))))</f>
        <v>0.52430555555555558</v>
      </c>
      <c r="IZ43" s="167">
        <f>IF(COUNTIF(Fériés,DATE(YEAR($B$18),MONTH($B$18),IZ$1))&gt;0,"",IF(WEEKDAY(DATE(YEAR($B$18),MONTH($B$18),IZ$1),2)&gt;5,"",INDEX('Semaine type'!$AF$4:$AY$49,MATCH(Novembre!$B43,'Semaine type'!$A$4:$A$49,0),MATCH(IZ$2,'Semaine type'!$AF$2:$AY$2,0))))</f>
        <v>0.5625</v>
      </c>
      <c r="JA43" s="167">
        <f>IF(COUNTIF(Fériés,DATE(YEAR($B$18),MONTH($B$18),JA$1))&gt;0,"",IF(WEEKDAY(DATE(YEAR($B$18),MONTH($B$18),JA$1),2)&gt;5,"",INDEX('Semaine type'!$AF$4:$AY$49,MATCH(Novembre!$B43,'Semaine type'!$A$4:$A$49,0),MATCH(JA$2,'Semaine type'!$AF$2:$AY$2,0))))</f>
        <v>0.70138888888888884</v>
      </c>
      <c r="JB43" s="167">
        <f>IF(COUNTIF(Fériés,DATE(YEAR($B$18),MONTH($B$18),JB$1))&gt;0,"",IF(WEEKDAY(DATE(YEAR($B$18),MONTH($B$18),JB$1),2)&gt;5,"",INDEX('Semaine type'!$AF$4:$AY$49,MATCH(Novembre!$B43,'Semaine type'!$A$4:$A$49,0),MATCH(JB$2,'Semaine type'!$AF$2:$AY$2,0))))</f>
        <v>0.36458333333333331</v>
      </c>
      <c r="JC43" s="167">
        <f>IF(COUNTIF(Fériés,DATE(YEAR($B$18),MONTH($B$18),JC$1))&gt;0,"",IF(WEEKDAY(DATE(YEAR($B$18),MONTH($B$18),JC$1),2)&gt;5,"",INDEX('Semaine type'!$AF$4:$AY$49,MATCH(Novembre!$B43,'Semaine type'!$A$4:$A$49,0),MATCH(JC$2,'Semaine type'!$AF$2:$AY$2,0))))</f>
        <v>0.52430555555555558</v>
      </c>
      <c r="JD43" s="167">
        <f>IF(COUNTIF(Fériés,DATE(YEAR($B$18),MONTH($B$18),JD$1))&gt;0,"",IF(WEEKDAY(DATE(YEAR($B$18),MONTH($B$18),JD$1),2)&gt;5,"",INDEX('Semaine type'!$AF$4:$AY$49,MATCH(Novembre!$B43,'Semaine type'!$A$4:$A$49,0),MATCH(JD$2,'Semaine type'!$AF$2:$AY$2,0))))</f>
        <v>0</v>
      </c>
      <c r="JE43" s="167">
        <f>IF(COUNTIF(Fériés,DATE(YEAR($B$18),MONTH($B$18),JE$1))&gt;0,"",IF(WEEKDAY(DATE(YEAR($B$18),MONTH($B$18),JE$1),2)&gt;5,"",INDEX('Semaine type'!$AF$4:$AY$49,MATCH(Novembre!$B43,'Semaine type'!$A$4:$A$49,0),MATCH(JE$2,'Semaine type'!$AF$2:$AY$2,0))))</f>
        <v>0</v>
      </c>
      <c r="JF43" s="167" t="str">
        <f>IF(COUNTIF(Fériés,DATE(YEAR($B$18),MONTH($B$18),JF$1))&gt;0,"",IF(WEEKDAY(DATE(YEAR($B$18),MONTH($B$18),JF$1),2)&gt;5,"",INDEX('Semaine type'!$AF$4:$AY$49,MATCH(Novembre!$B43,'Semaine type'!$A$4:$A$49,0),MATCH(JF$2,'Semaine type'!$AF$2:$AY$2,0))))</f>
        <v/>
      </c>
      <c r="JG43" s="167" t="str">
        <f>IF(COUNTIF(Fériés,DATE(YEAR($B$18),MONTH($B$18),JG$1))&gt;0,"",IF(WEEKDAY(DATE(YEAR($B$18),MONTH($B$18),JG$1),2)&gt;5,"",INDEX('Semaine type'!$AF$4:$AY$49,MATCH(Novembre!$B43,'Semaine type'!$A$4:$A$49,0),MATCH(JG$2,'Semaine type'!$AF$2:$AY$2,0))))</f>
        <v/>
      </c>
      <c r="JH43" s="167" t="str">
        <f>IF(COUNTIF(Fériés,DATE(YEAR($B$18),MONTH($B$18),JH$1))&gt;0,"",IF(WEEKDAY(DATE(YEAR($B$18),MONTH($B$18),JH$1),2)&gt;5,"",INDEX('Semaine type'!$AF$4:$AY$49,MATCH(Novembre!$B43,'Semaine type'!$A$4:$A$49,0),MATCH(JH$2,'Semaine type'!$AF$2:$AY$2,0))))</f>
        <v/>
      </c>
      <c r="JI43" s="167" t="str">
        <f>IF(COUNTIF(Fériés,DATE(YEAR($B$18),MONTH($B$18),JI$1))&gt;0,"",IF(WEEKDAY(DATE(YEAR($B$18),MONTH($B$18),JI$1),2)&gt;5,"",INDEX('Semaine type'!$AF$4:$AY$49,MATCH(Novembre!$B43,'Semaine type'!$A$4:$A$49,0),MATCH(JI$2,'Semaine type'!$AF$2:$AY$2,0))))</f>
        <v/>
      </c>
      <c r="JJ43" s="167" t="str">
        <f>IF(COUNTIF(Fériés,DATE(YEAR($B$18),MONTH($B$18),JJ$1))&gt;0,"",IF(WEEKDAY(DATE(YEAR($B$18),MONTH($B$18),JJ$1),2)&gt;5,"",INDEX('Semaine type'!$AF$4:$AY$49,MATCH(Novembre!$B43,'Semaine type'!$A$4:$A$49,0),MATCH(JJ$2,'Semaine type'!$AF$2:$AY$2,0))))</f>
        <v/>
      </c>
      <c r="JK43" s="167" t="str">
        <f>IF(COUNTIF(Fériés,DATE(YEAR($B$18),MONTH($B$18),JK$1))&gt;0,"",IF(WEEKDAY(DATE(YEAR($B$18),MONTH($B$18),JK$1),2)&gt;5,"",INDEX('Semaine type'!$AF$4:$AY$49,MATCH(Novembre!$B43,'Semaine type'!$A$4:$A$49,0),MATCH(JK$2,'Semaine type'!$AF$2:$AY$2,0))))</f>
        <v/>
      </c>
      <c r="JL43" s="167" t="str">
        <f>IF(COUNTIF(Fériés,DATE(YEAR($B$18),MONTH($B$18),JL$1))&gt;0,"",IF(WEEKDAY(DATE(YEAR($B$18),MONTH($B$18),JL$1),2)&gt;5,"",INDEX('Semaine type'!$AF$4:$AY$49,MATCH(Novembre!$B43,'Semaine type'!$A$4:$A$49,0),MATCH(JL$2,'Semaine type'!$AF$2:$AY$2,0))))</f>
        <v/>
      </c>
      <c r="JM43" s="167" t="str">
        <f>IF(COUNTIF(Fériés,DATE(YEAR($B$18),MONTH($B$18),JM$1))&gt;0,"",IF(WEEKDAY(DATE(YEAR($B$18),MONTH($B$18),JM$1),2)&gt;5,"",INDEX('Semaine type'!$AF$4:$AY$49,MATCH(Novembre!$B43,'Semaine type'!$A$4:$A$49,0),MATCH(JM$2,'Semaine type'!$AF$2:$AY$2,0))))</f>
        <v/>
      </c>
      <c r="JN43" s="167">
        <f>IF(COUNTIF(Fériés,DATE(YEAR($B$18),MONTH($B$18),JN$1))&gt;0,"",IF(WEEKDAY(DATE(YEAR($B$18),MONTH($B$18),JN$1),2)&gt;5,"",INDEX('Semaine type'!$AF$4:$AY$49,MATCH(Novembre!$B43,'Semaine type'!$A$4:$A$49,0),MATCH(JN$2,'Semaine type'!$AF$2:$AY$2,0))))</f>
        <v>0.36458333333333331</v>
      </c>
      <c r="JO43" s="167">
        <f>IF(COUNTIF(Fériés,DATE(YEAR($B$18),MONTH($B$18),JO$1))&gt;0,"",IF(WEEKDAY(DATE(YEAR($B$18),MONTH($B$18),JO$1),2)&gt;5,"",INDEX('Semaine type'!$AF$4:$AY$49,MATCH(Novembre!$B43,'Semaine type'!$A$4:$A$49,0),MATCH(JO$2,'Semaine type'!$AF$2:$AY$2,0))))</f>
        <v>0.52430555555555558</v>
      </c>
      <c r="JP43" s="167">
        <f>IF(COUNTIF(Fériés,DATE(YEAR($B$18),MONTH($B$18),JP$1))&gt;0,"",IF(WEEKDAY(DATE(YEAR($B$18),MONTH($B$18),JP$1),2)&gt;5,"",INDEX('Semaine type'!$AF$4:$AY$49,MATCH(Novembre!$B43,'Semaine type'!$A$4:$A$49,0),MATCH(JP$2,'Semaine type'!$AF$2:$AY$2,0))))</f>
        <v>0.5625</v>
      </c>
      <c r="JQ43" s="167">
        <f>IF(COUNTIF(Fériés,DATE(YEAR($B$18),MONTH($B$18),JQ$1))&gt;0,"",IF(WEEKDAY(DATE(YEAR($B$18),MONTH($B$18),JQ$1),2)&gt;5,"",INDEX('Semaine type'!$AF$4:$AY$49,MATCH(Novembre!$B43,'Semaine type'!$A$4:$A$49,0),MATCH(JQ$2,'Semaine type'!$AF$2:$AY$2,0))))</f>
        <v>0.70833333333333337</v>
      </c>
      <c r="JR43" s="167" t="str">
        <f>IF(COUNTIF(Fériés,DATE(YEAR($B$18),MONTH($B$18),JR$1))&gt;0,"",IF(WEEKDAY(DATE(YEAR($B$18),MONTH($B$18),JR$1),2)&gt;5,"",INDEX('Semaine type'!$AF$4:$AY$49,MATCH(Novembre!$B43,'Semaine type'!$A$4:$A$49,0),MATCH(JR$2,'Semaine type'!$AF$2:$AY$2,0))))</f>
        <v/>
      </c>
      <c r="JS43" s="167" t="str">
        <f>IF(COUNTIF(Fériés,DATE(YEAR($B$18),MONTH($B$18),JS$1))&gt;0,"",IF(WEEKDAY(DATE(YEAR($B$18),MONTH($B$18),JS$1),2)&gt;5,"",INDEX('Semaine type'!$AF$4:$AY$49,MATCH(Novembre!$B43,'Semaine type'!$A$4:$A$49,0),MATCH(JS$2,'Semaine type'!$AF$2:$AY$2,0))))</f>
        <v/>
      </c>
      <c r="JT43" s="167" t="str">
        <f>IF(COUNTIF(Fériés,DATE(YEAR($B$18),MONTH($B$18),JT$1))&gt;0,"",IF(WEEKDAY(DATE(YEAR($B$18),MONTH($B$18),JT$1),2)&gt;5,"",INDEX('Semaine type'!$AF$4:$AY$49,MATCH(Novembre!$B43,'Semaine type'!$A$4:$A$49,0),MATCH(JT$2,'Semaine type'!$AF$2:$AY$2,0))))</f>
        <v/>
      </c>
      <c r="JU43" s="167" t="str">
        <f>IF(COUNTIF(Fériés,DATE(YEAR($B$18),MONTH($B$18),JU$1))&gt;0,"",IF(WEEKDAY(DATE(YEAR($B$18),MONTH($B$18),JU$1),2)&gt;5,"",INDEX('Semaine type'!$AF$4:$AY$49,MATCH(Novembre!$B43,'Semaine type'!$A$4:$A$49,0),MATCH(JU$2,'Semaine type'!$AF$2:$AY$2,0))))</f>
        <v/>
      </c>
      <c r="JV43" s="167">
        <f>IF(COUNTIF(Fériés,DATE(YEAR($B$18),MONTH($B$18),JV$1))&gt;0,"",IF(WEEKDAY(DATE(YEAR($B$18),MONTH($B$18),JV$1),2)&gt;5,"",INDEX('Semaine type'!$AF$4:$AY$49,MATCH(Novembre!$B43,'Semaine type'!$A$4:$A$49,0),MATCH(JV$2,'Semaine type'!$AF$2:$AY$2,0))))</f>
        <v>0.36458333333333331</v>
      </c>
      <c r="JW43" s="167">
        <f>IF(COUNTIF(Fériés,DATE(YEAR($B$18),MONTH($B$18),JW$1))&gt;0,"",IF(WEEKDAY(DATE(YEAR($B$18),MONTH($B$18),JW$1),2)&gt;5,"",INDEX('Semaine type'!$AF$4:$AY$49,MATCH(Novembre!$B43,'Semaine type'!$A$4:$A$49,0),MATCH(JW$2,'Semaine type'!$AF$2:$AY$2,0))))</f>
        <v>0.52430555555555558</v>
      </c>
      <c r="JX43" s="167">
        <f>IF(COUNTIF(Fériés,DATE(YEAR($B$18),MONTH($B$18),JX$1))&gt;0,"",IF(WEEKDAY(DATE(YEAR($B$18),MONTH($B$18),JX$1),2)&gt;5,"",INDEX('Semaine type'!$AF$4:$AY$49,MATCH(Novembre!$B43,'Semaine type'!$A$4:$A$49,0),MATCH(JX$2,'Semaine type'!$AF$2:$AY$2,0))))</f>
        <v>0.5625</v>
      </c>
      <c r="JY43" s="167">
        <f>IF(COUNTIF(Fériés,DATE(YEAR($B$18),MONTH($B$18),JY$1))&gt;0,"",IF(WEEKDAY(DATE(YEAR($B$18),MONTH($B$18),JY$1),2)&gt;5,"",INDEX('Semaine type'!$AF$4:$AY$49,MATCH(Novembre!$B43,'Semaine type'!$A$4:$A$49,0),MATCH(JY$2,'Semaine type'!$AF$2:$AY$2,0))))</f>
        <v>0.70833333333333337</v>
      </c>
      <c r="JZ43" s="167">
        <f>IF(COUNTIF(Fériés,DATE(YEAR($B$18),MONTH($B$18),JZ$1))&gt;0,"",IF(WEEKDAY(DATE(YEAR($B$18),MONTH($B$18),JZ$1),2)&gt;5,"",INDEX('Semaine type'!$AF$4:$AY$49,MATCH(Novembre!$B43,'Semaine type'!$A$4:$A$49,0),MATCH(JZ$2,'Semaine type'!$AF$2:$AY$2,0))))</f>
        <v>0.36458333333333331</v>
      </c>
      <c r="KA43" s="167">
        <f>IF(COUNTIF(Fériés,DATE(YEAR($B$18),MONTH($B$18),KA$1))&gt;0,"",IF(WEEKDAY(DATE(YEAR($B$18),MONTH($B$18),KA$1),2)&gt;5,"",INDEX('Semaine type'!$AF$4:$AY$49,MATCH(Novembre!$B43,'Semaine type'!$A$4:$A$49,0),MATCH(KA$2,'Semaine type'!$AF$2:$AY$2,0))))</f>
        <v>0.52430555555555558</v>
      </c>
      <c r="KB43" s="167">
        <f>IF(COUNTIF(Fériés,DATE(YEAR($B$18),MONTH($B$18),KB$1))&gt;0,"",IF(WEEKDAY(DATE(YEAR($B$18),MONTH($B$18),KB$1),2)&gt;5,"",INDEX('Semaine type'!$AF$4:$AY$49,MATCH(Novembre!$B43,'Semaine type'!$A$4:$A$49,0),MATCH(KB$2,'Semaine type'!$AF$2:$AY$2,0))))</f>
        <v>0.5625</v>
      </c>
      <c r="KC43" s="167">
        <f>IF(COUNTIF(Fériés,DATE(YEAR($B$18),MONTH($B$18),KC$1))&gt;0,"",IF(WEEKDAY(DATE(YEAR($B$18),MONTH($B$18),KC$1),2)&gt;5,"",INDEX('Semaine type'!$AF$4:$AY$49,MATCH(Novembre!$B43,'Semaine type'!$A$4:$A$49,0),MATCH(KC$2,'Semaine type'!$AF$2:$AY$2,0))))</f>
        <v>0.70138888888888884</v>
      </c>
      <c r="KD43" s="167">
        <f>IF(COUNTIF(Fériés,DATE(YEAR($B$18),MONTH($B$18),KD$1))&gt;0,"",IF(WEEKDAY(DATE(YEAR($B$18),MONTH($B$18),KD$1),2)&gt;5,"",INDEX('Semaine type'!$AF$4:$AY$49,MATCH(Novembre!$B43,'Semaine type'!$A$4:$A$49,0),MATCH(KD$2,'Semaine type'!$AF$2:$AY$2,0))))</f>
        <v>0.36458333333333331</v>
      </c>
      <c r="KE43" s="167">
        <f>IF(COUNTIF(Fériés,DATE(YEAR($B$18),MONTH($B$18),KE$1))&gt;0,"",IF(WEEKDAY(DATE(YEAR($B$18),MONTH($B$18),KE$1),2)&gt;5,"",INDEX('Semaine type'!$AF$4:$AY$49,MATCH(Novembre!$B43,'Semaine type'!$A$4:$A$49,0),MATCH(KE$2,'Semaine type'!$AF$2:$AY$2,0))))</f>
        <v>0.52430555555555558</v>
      </c>
      <c r="KF43" s="167">
        <f>IF(COUNTIF(Fériés,DATE(YEAR($B$18),MONTH($B$18),KF$1))&gt;0,"",IF(WEEKDAY(DATE(YEAR($B$18),MONTH($B$18),KF$1),2)&gt;5,"",INDEX('Semaine type'!$AF$4:$AY$49,MATCH(Novembre!$B43,'Semaine type'!$A$4:$A$49,0),MATCH(KF$2,'Semaine type'!$AF$2:$AY$2,0))))</f>
        <v>0</v>
      </c>
      <c r="KG43" s="167">
        <f>IF(COUNTIF(Fériés,DATE(YEAR($B$18),MONTH($B$18),KG$1))&gt;0,"",IF(WEEKDAY(DATE(YEAR($B$18),MONTH($B$18),KG$1),2)&gt;5,"",INDEX('Semaine type'!$AF$4:$AY$49,MATCH(Novembre!$B43,'Semaine type'!$A$4:$A$49,0),MATCH(KG$2,'Semaine type'!$AF$2:$AY$2,0))))</f>
        <v>0</v>
      </c>
      <c r="KH43" s="167" t="str">
        <f>IF(COUNTIF(Fériés,DATE(YEAR($B$18),MONTH($B$18),KH$1))&gt;0,"",IF(WEEKDAY(DATE(YEAR($B$18),MONTH($B$18),KH$1),2)&gt;5,"",INDEX('Semaine type'!$AF$4:$AY$49,MATCH(Novembre!$B43,'Semaine type'!$A$4:$A$49,0),MATCH(KH$2,'Semaine type'!$AF$2:$AY$2,0))))</f>
        <v/>
      </c>
      <c r="KI43" s="167" t="str">
        <f>IF(COUNTIF(Fériés,DATE(YEAR($B$18),MONTH($B$18),KI$1))&gt;0,"",IF(WEEKDAY(DATE(YEAR($B$18),MONTH($B$18),KI$1),2)&gt;5,"",INDEX('Semaine type'!$AF$4:$AY$49,MATCH(Novembre!$B43,'Semaine type'!$A$4:$A$49,0),MATCH(KI$2,'Semaine type'!$AF$2:$AY$2,0))))</f>
        <v/>
      </c>
      <c r="KJ43" s="167" t="str">
        <f>IF(COUNTIF(Fériés,DATE(YEAR($B$18),MONTH($B$18),KJ$1))&gt;0,"",IF(WEEKDAY(DATE(YEAR($B$18),MONTH($B$18),KJ$1),2)&gt;5,"",INDEX('Semaine type'!$AF$4:$AY$49,MATCH(Novembre!$B43,'Semaine type'!$A$4:$A$49,0),MATCH(KJ$2,'Semaine type'!$AF$2:$AY$2,0))))</f>
        <v/>
      </c>
      <c r="KK43" s="167" t="str">
        <f>IF(COUNTIF(Fériés,DATE(YEAR($B$18),MONTH($B$18),KK$1))&gt;0,"",IF(WEEKDAY(DATE(YEAR($B$18),MONTH($B$18),KK$1),2)&gt;5,"",INDEX('Semaine type'!$AF$4:$AY$49,MATCH(Novembre!$B43,'Semaine type'!$A$4:$A$49,0),MATCH(KK$2,'Semaine type'!$AF$2:$AY$2,0))))</f>
        <v/>
      </c>
      <c r="KL43" s="167" t="str">
        <f>IF(COUNTIF(Fériés,DATE(YEAR($B$18),MONTH($B$18),KL$1))&gt;0,"",IF(WEEKDAY(DATE(YEAR($B$18),MONTH($B$18),KL$1),2)&gt;5,"",INDEX('Semaine type'!$AF$4:$AY$49,MATCH(Novembre!$B43,'Semaine type'!$A$4:$A$49,0),MATCH(KL$2,'Semaine type'!$AF$2:$AY$2,0))))</f>
        <v/>
      </c>
      <c r="KM43" s="167" t="str">
        <f>IF(COUNTIF(Fériés,DATE(YEAR($B$18),MONTH($B$18),KM$1))&gt;0,"",IF(WEEKDAY(DATE(YEAR($B$18),MONTH($B$18),KM$1),2)&gt;5,"",INDEX('Semaine type'!$AF$4:$AY$49,MATCH(Novembre!$B43,'Semaine type'!$A$4:$A$49,0),MATCH(KM$2,'Semaine type'!$AF$2:$AY$2,0))))</f>
        <v/>
      </c>
      <c r="KN43" s="167" t="str">
        <f>IF(COUNTIF(Fériés,DATE(YEAR($B$18),MONTH($B$18),KN$1))&gt;0,"",IF(WEEKDAY(DATE(YEAR($B$18),MONTH($B$18),KN$1),2)&gt;5,"",INDEX('Semaine type'!$AF$4:$AY$49,MATCH(Novembre!$B43,'Semaine type'!$A$4:$A$49,0),MATCH(KN$2,'Semaine type'!$AF$2:$AY$2,0))))</f>
        <v/>
      </c>
      <c r="KO43" s="167" t="str">
        <f>IF(COUNTIF(Fériés,DATE(YEAR($B$18),MONTH($B$18),KO$1))&gt;0,"",IF(WEEKDAY(DATE(YEAR($B$18),MONTH($B$18),KO$1),2)&gt;5,"",INDEX('Semaine type'!$AF$4:$AY$49,MATCH(Novembre!$B43,'Semaine type'!$A$4:$A$49,0),MATCH(KO$2,'Semaine type'!$AF$2:$AY$2,0))))</f>
        <v/>
      </c>
      <c r="KP43" s="167">
        <f>IF(COUNTIF(Fériés,DATE(YEAR($B$18),MONTH($B$18),KP$1))&gt;0,"",IF(WEEKDAY(DATE(YEAR($B$18),MONTH($B$18),KP$1),2)&gt;5,"",INDEX('Semaine type'!$AF$4:$AY$49,MATCH(Novembre!$B43,'Semaine type'!$A$4:$A$49,0),MATCH(KP$2,'Semaine type'!$AF$2:$AY$2,0))))</f>
        <v>0.36458333333333331</v>
      </c>
      <c r="KQ43" s="167">
        <f>IF(COUNTIF(Fériés,DATE(YEAR($B$18),MONTH($B$18),KQ$1))&gt;0,"",IF(WEEKDAY(DATE(YEAR($B$18),MONTH($B$18),KQ$1),2)&gt;5,"",INDEX('Semaine type'!$AF$4:$AY$49,MATCH(Novembre!$B43,'Semaine type'!$A$4:$A$49,0),MATCH(KQ$2,'Semaine type'!$AF$2:$AY$2,0))))</f>
        <v>0.52430555555555558</v>
      </c>
      <c r="KR43" s="167">
        <f>IF(COUNTIF(Fériés,DATE(YEAR($B$18),MONTH($B$18),KR$1))&gt;0,"",IF(WEEKDAY(DATE(YEAR($B$18),MONTH($B$18),KR$1),2)&gt;5,"",INDEX('Semaine type'!$AF$4:$AY$49,MATCH(Novembre!$B43,'Semaine type'!$A$4:$A$49,0),MATCH(KR$2,'Semaine type'!$AF$2:$AY$2,0))))</f>
        <v>0.5625</v>
      </c>
      <c r="KS43" s="167">
        <f>IF(COUNTIF(Fériés,DATE(YEAR($B$18),MONTH($B$18),KS$1))&gt;0,"",IF(WEEKDAY(DATE(YEAR($B$18),MONTH($B$18),KS$1),2)&gt;5,"",INDEX('Semaine type'!$AF$4:$AY$49,MATCH(Novembre!$B43,'Semaine type'!$A$4:$A$49,0),MATCH(KS$2,'Semaine type'!$AF$2:$AY$2,0))))</f>
        <v>0.70833333333333337</v>
      </c>
    </row>
    <row r="44" spans="1:305" ht="12" customHeight="1" x14ac:dyDescent="0.2">
      <c r="A44" s="183"/>
      <c r="B44" s="52" t="s">
        <v>160</v>
      </c>
      <c r="C44" s="53" t="str">
        <f>'Semaine type'!L29</f>
        <v xml:space="preserve">STI </v>
      </c>
      <c r="D44" s="60" t="s">
        <v>63</v>
      </c>
      <c r="E44" s="60" t="s">
        <v>63</v>
      </c>
      <c r="F44" s="60" t="s">
        <v>63</v>
      </c>
      <c r="G44" s="60" t="s">
        <v>63</v>
      </c>
      <c r="H44" s="60" t="s">
        <v>63</v>
      </c>
      <c r="I44" s="60" t="s">
        <v>63</v>
      </c>
      <c r="J44" s="60" t="s">
        <v>63</v>
      </c>
      <c r="K44" s="60" t="s">
        <v>63</v>
      </c>
      <c r="L44" s="60" t="s">
        <v>63</v>
      </c>
      <c r="M44" s="60" t="s">
        <v>63</v>
      </c>
      <c r="N44" s="60" t="s">
        <v>63</v>
      </c>
      <c r="O44" s="60" t="s">
        <v>63</v>
      </c>
      <c r="P44" s="60" t="s">
        <v>63</v>
      </c>
      <c r="Q44" s="60" t="s">
        <v>63</v>
      </c>
      <c r="R44" s="60" t="s">
        <v>63</v>
      </c>
      <c r="S44" s="60" t="s">
        <v>63</v>
      </c>
      <c r="T44" s="60" t="s">
        <v>63</v>
      </c>
      <c r="U44" s="60" t="s">
        <v>63</v>
      </c>
      <c r="V44" s="60" t="s">
        <v>63</v>
      </c>
      <c r="W44" s="60" t="s">
        <v>63</v>
      </c>
      <c r="X44" s="60" t="s">
        <v>63</v>
      </c>
      <c r="Y44" s="60" t="s">
        <v>63</v>
      </c>
      <c r="Z44" s="60" t="s">
        <v>63</v>
      </c>
      <c r="AA44" s="60" t="s">
        <v>63</v>
      </c>
      <c r="AB44" s="60" t="s">
        <v>63</v>
      </c>
      <c r="AC44" s="60" t="s">
        <v>63</v>
      </c>
      <c r="AD44" s="60" t="s">
        <v>63</v>
      </c>
      <c r="AE44" s="60" t="s">
        <v>63</v>
      </c>
      <c r="AF44" s="60" t="s">
        <v>63</v>
      </c>
      <c r="AG44" s="60" t="s">
        <v>63</v>
      </c>
      <c r="AH44" s="60" t="s">
        <v>63</v>
      </c>
      <c r="AI44" s="60" t="s">
        <v>63</v>
      </c>
      <c r="AJ44" s="60" t="s">
        <v>63</v>
      </c>
      <c r="AK44" s="60" t="s">
        <v>63</v>
      </c>
      <c r="AL44" s="60" t="s">
        <v>63</v>
      </c>
      <c r="AM44" s="60" t="s">
        <v>63</v>
      </c>
      <c r="AN44" s="60" t="s">
        <v>63</v>
      </c>
      <c r="AO44" s="60" t="s">
        <v>63</v>
      </c>
      <c r="AP44" s="60" t="s">
        <v>63</v>
      </c>
      <c r="AQ44" s="60" t="s">
        <v>63</v>
      </c>
      <c r="AR44" s="60" t="s">
        <v>63</v>
      </c>
      <c r="AS44" s="60" t="s">
        <v>63</v>
      </c>
      <c r="AT44" s="60" t="s">
        <v>63</v>
      </c>
      <c r="AU44" s="60" t="s">
        <v>63</v>
      </c>
      <c r="AV44" s="60" t="s">
        <v>63</v>
      </c>
      <c r="AW44" s="60" t="s">
        <v>63</v>
      </c>
      <c r="AX44" s="60" t="s">
        <v>63</v>
      </c>
      <c r="AY44" s="60" t="s">
        <v>63</v>
      </c>
      <c r="AZ44" s="60" t="s">
        <v>63</v>
      </c>
      <c r="BA44" s="60" t="s">
        <v>63</v>
      </c>
      <c r="BB44" s="60" t="s">
        <v>63</v>
      </c>
      <c r="BC44" s="60" t="s">
        <v>63</v>
      </c>
      <c r="BD44" s="60" t="s">
        <v>63</v>
      </c>
      <c r="BE44" s="60" t="s">
        <v>63</v>
      </c>
      <c r="BF44" s="60" t="s">
        <v>63</v>
      </c>
      <c r="BG44" s="60" t="s">
        <v>63</v>
      </c>
      <c r="BH44" s="60" t="s">
        <v>63</v>
      </c>
      <c r="BI44" s="60" t="s">
        <v>63</v>
      </c>
      <c r="BJ44" s="60" t="s">
        <v>63</v>
      </c>
      <c r="BK44" s="60" t="s">
        <v>63</v>
      </c>
      <c r="BL44" s="56" cm="1">
        <f t="array" ref="BL44">SUMPRODUCT(--(RIGHT(D44:BK44,1)="."))</f>
        <v>0</v>
      </c>
      <c r="BM44" s="57"/>
      <c r="BN44" s="62"/>
      <c r="BO44" s="62"/>
      <c r="BP44" s="62"/>
      <c r="BQ44" s="82">
        <f t="shared" si="131"/>
        <v>0</v>
      </c>
      <c r="BR44" s="82">
        <f t="shared" si="131"/>
        <v>30</v>
      </c>
      <c r="BS44" s="82">
        <f t="shared" si="131"/>
        <v>0</v>
      </c>
      <c r="BT44" s="82">
        <f t="shared" si="131"/>
        <v>0</v>
      </c>
      <c r="BU44" s="82">
        <f t="shared" si="131"/>
        <v>0</v>
      </c>
      <c r="BV44" s="82">
        <f t="shared" si="131"/>
        <v>0</v>
      </c>
      <c r="BW44" s="82">
        <f t="shared" si="131"/>
        <v>0</v>
      </c>
      <c r="BX44" s="82">
        <f t="shared" si="131"/>
        <v>0</v>
      </c>
      <c r="BY44" s="82">
        <f t="shared" si="131"/>
        <v>0</v>
      </c>
      <c r="BZ44" s="82">
        <f t="shared" si="131"/>
        <v>0</v>
      </c>
      <c r="CA44" s="82">
        <f t="shared" si="131"/>
        <v>0</v>
      </c>
      <c r="CB44" s="92">
        <f t="shared" si="70"/>
        <v>60</v>
      </c>
      <c r="CC44" s="47">
        <f t="shared" ca="1" si="71"/>
        <v>1.7647058823529411</v>
      </c>
      <c r="DA44" s="169">
        <f t="shared" si="72"/>
        <v>5.2083333333333357</v>
      </c>
      <c r="DB44" s="176" t="str">
        <f t="shared" si="132"/>
        <v/>
      </c>
      <c r="DC44" s="176" t="str">
        <f t="shared" si="73"/>
        <v/>
      </c>
      <c r="DD44" s="176" t="str">
        <f t="shared" si="74"/>
        <v/>
      </c>
      <c r="DE44" s="176" t="str">
        <f t="shared" si="75"/>
        <v/>
      </c>
      <c r="DF44" s="176">
        <f t="shared" si="76"/>
        <v>0.15972222222222227</v>
      </c>
      <c r="DG44" s="176" t="str">
        <f>IFERROR(IF(COUNTIF(absences,I44)&gt;0,"",IF(COUNTIF($D44:$BK44,"PERM")&gt;0,COUNTIF($D44:$BK44,"PERM")*Parametres!$N$25,GF44-GE44)),)</f>
        <v/>
      </c>
      <c r="DH44" s="176">
        <f t="shared" si="77"/>
        <v>0.15972222222222227</v>
      </c>
      <c r="DI44" s="176">
        <f t="shared" si="78"/>
        <v>0.14583333333333337</v>
      </c>
      <c r="DJ44" s="176">
        <f t="shared" si="79"/>
        <v>0.15972222222222227</v>
      </c>
      <c r="DK44" s="176">
        <f t="shared" si="80"/>
        <v>0.14583333333333337</v>
      </c>
      <c r="DL44" s="176">
        <f t="shared" si="81"/>
        <v>0.15972222222222227</v>
      </c>
      <c r="DM44" s="176">
        <f t="shared" si="82"/>
        <v>0.13888888888888884</v>
      </c>
      <c r="DN44" s="176">
        <f t="shared" si="83"/>
        <v>0.15972222222222227</v>
      </c>
      <c r="DO44" s="176">
        <f t="shared" si="84"/>
        <v>0</v>
      </c>
      <c r="DP44" s="176" t="str">
        <f t="shared" si="85"/>
        <v/>
      </c>
      <c r="DQ44" s="176" t="str">
        <f t="shared" si="86"/>
        <v/>
      </c>
      <c r="DR44" s="176" t="str">
        <f t="shared" si="87"/>
        <v/>
      </c>
      <c r="DS44" s="176" t="str">
        <f t="shared" si="88"/>
        <v/>
      </c>
      <c r="DT44" s="176">
        <f t="shared" si="89"/>
        <v>0.15972222222222227</v>
      </c>
      <c r="DU44" s="176">
        <f t="shared" si="90"/>
        <v>0.14583333333333337</v>
      </c>
      <c r="DV44" s="176" t="str">
        <f t="shared" si="91"/>
        <v/>
      </c>
      <c r="DW44" s="176" t="str">
        <f t="shared" si="92"/>
        <v/>
      </c>
      <c r="DX44" s="176">
        <f t="shared" si="93"/>
        <v>0.15972222222222227</v>
      </c>
      <c r="DY44" s="176">
        <f t="shared" si="94"/>
        <v>0.14583333333333337</v>
      </c>
      <c r="DZ44" s="176">
        <f t="shared" si="95"/>
        <v>0.15972222222222227</v>
      </c>
      <c r="EA44" s="176">
        <f t="shared" si="96"/>
        <v>0.13888888888888884</v>
      </c>
      <c r="EB44" s="176">
        <f t="shared" si="97"/>
        <v>0.15972222222222227</v>
      </c>
      <c r="EC44" s="176">
        <f t="shared" si="98"/>
        <v>0</v>
      </c>
      <c r="ED44" s="176" t="str">
        <f t="shared" si="99"/>
        <v/>
      </c>
      <c r="EE44" s="176" t="str">
        <f t="shared" si="100"/>
        <v/>
      </c>
      <c r="EF44" s="176" t="str">
        <f t="shared" si="101"/>
        <v/>
      </c>
      <c r="EG44" s="176" t="str">
        <f t="shared" si="102"/>
        <v/>
      </c>
      <c r="EH44" s="176">
        <f t="shared" si="103"/>
        <v>0.15972222222222227</v>
      </c>
      <c r="EI44" s="176">
        <f t="shared" si="104"/>
        <v>0.14583333333333337</v>
      </c>
      <c r="EJ44" s="176">
        <f t="shared" si="105"/>
        <v>0.15972222222222227</v>
      </c>
      <c r="EK44" s="176">
        <f t="shared" si="106"/>
        <v>0.14583333333333337</v>
      </c>
      <c r="EL44" s="176">
        <f t="shared" si="107"/>
        <v>0.15972222222222227</v>
      </c>
      <c r="EM44" s="176">
        <f t="shared" si="108"/>
        <v>0.14583333333333337</v>
      </c>
      <c r="EN44" s="176">
        <f t="shared" si="109"/>
        <v>0.15972222222222227</v>
      </c>
      <c r="EO44" s="176">
        <f t="shared" si="110"/>
        <v>0.13888888888888884</v>
      </c>
      <c r="EP44" s="176">
        <f t="shared" si="111"/>
        <v>0.15972222222222227</v>
      </c>
      <c r="EQ44" s="176">
        <f t="shared" si="112"/>
        <v>0</v>
      </c>
      <c r="ER44" s="176" t="str">
        <f t="shared" si="113"/>
        <v/>
      </c>
      <c r="ES44" s="176" t="str">
        <f t="shared" si="114"/>
        <v/>
      </c>
      <c r="ET44" s="176" t="str">
        <f t="shared" si="115"/>
        <v/>
      </c>
      <c r="EU44" s="176" t="str">
        <f>IFERROR(IF(COUNTIF(absences,AW44)&gt;0,"",IF(COUNTIF($D44:$BK44,"PERM")&gt;0,COUNTIF($D44:$BK44,"PERM")*Parametres!$N$25,IW44-IV44)),)</f>
        <v/>
      </c>
      <c r="EV44" s="176">
        <f t="shared" si="116"/>
        <v>0.15972222222222227</v>
      </c>
      <c r="EW44" s="176">
        <f t="shared" si="117"/>
        <v>0.14583333333333337</v>
      </c>
      <c r="EX44" s="176">
        <f t="shared" si="118"/>
        <v>0.15972222222222227</v>
      </c>
      <c r="EY44" s="176">
        <f t="shared" si="119"/>
        <v>0.14583333333333337</v>
      </c>
      <c r="EZ44" s="176">
        <f t="shared" si="120"/>
        <v>0.15972222222222227</v>
      </c>
      <c r="FA44" s="176">
        <f t="shared" si="121"/>
        <v>0.14583333333333337</v>
      </c>
      <c r="FB44" s="176">
        <f t="shared" si="122"/>
        <v>0.15972222222222227</v>
      </c>
      <c r="FC44" s="176">
        <f t="shared" si="123"/>
        <v>0.13888888888888884</v>
      </c>
      <c r="FD44" s="176">
        <f t="shared" si="124"/>
        <v>0.15972222222222227</v>
      </c>
      <c r="FE44" s="176">
        <f t="shared" si="125"/>
        <v>0</v>
      </c>
      <c r="FF44" s="176" t="str">
        <f t="shared" si="126"/>
        <v/>
      </c>
      <c r="FG44" s="176" t="str">
        <f t="shared" si="127"/>
        <v/>
      </c>
      <c r="FH44" s="176" t="str">
        <f>IFERROR(IF(COUNTIF(absences,BJ44)&gt;0,"",IF(COUNTIF($D44:$BK44,"PERM")&gt;0,COUNTIF($D44:$BK44,"PERM")*Parametres!$N$25,JJ44-JI44)),)</f>
        <v/>
      </c>
      <c r="FI44" s="176" t="str">
        <f t="shared" si="128"/>
        <v/>
      </c>
      <c r="FJ44" s="176">
        <f t="shared" si="129"/>
        <v>0.15972222222222227</v>
      </c>
      <c r="FK44" s="176">
        <f>IFERROR(IF(COUNTIF(absences,BM44)&gt;0,"",IF(COUNTIF($D44:$BK44,"PERM")&gt;0,COUNTIF($D44:$BK44,"PERM")*Parametres!$N$25,JM44-JL44)),)</f>
        <v>0</v>
      </c>
      <c r="FY44" s="184"/>
      <c r="FZ44" s="167" t="str">
        <f>IF(COUNTIF(Fériés,DATE(YEAR($B$18),MONTH($B$18),FZ$1))&gt;0,"",IF(WEEKDAY(DATE(YEAR($B$18),MONTH($B$18),FZ$1),2)&gt;5,"",INDEX('Semaine type'!$AF$4:$AY$49,MATCH(Novembre!$B44,'Semaine type'!$A29:$A74,0),MATCH(FZ$2,'Semaine type'!$AF$2:$AY$2,0))))</f>
        <v/>
      </c>
      <c r="GA44" s="167" t="str">
        <f>IF(COUNTIF(Fériés,DATE(YEAR($B$18),MONTH($B$18),GA$1))&gt;0,"",IF(WEEKDAY(DATE(YEAR($B$18),MONTH($B$18),GA$1),2)&gt;5,"",INDEX('Semaine type'!$AF$4:$AY$49,MATCH(Novembre!$B44,'Semaine type'!$A29:$A74,0),MATCH(GA$2,'Semaine type'!$AF$2:$AY$2,0))))</f>
        <v/>
      </c>
      <c r="GB44" s="167" t="str">
        <f>IF(COUNTIF(Fériés,DATE(YEAR($B$18),MONTH($B$18),GB$1))&gt;0,"",IF(WEEKDAY(DATE(YEAR($B$18),MONTH($B$18),GB$1),2)&gt;5,"",INDEX('Semaine type'!$AF$4:$AY$49,MATCH(Novembre!$B44,'Semaine type'!$A29:$A74,0),MATCH(GB$2,'Semaine type'!$AF$2:$AY$2,0))))</f>
        <v/>
      </c>
      <c r="GC44" s="167" t="str">
        <f>IF(COUNTIF(Fériés,DATE(YEAR($B$18),MONTH($B$18),GC$1))&gt;0,"",IF(WEEKDAY(DATE(YEAR($B$18),MONTH($B$18),GC$1),2)&gt;5,"",INDEX('Semaine type'!$AF$4:$AY$49,MATCH(Novembre!$B44,'Semaine type'!$A29:$A74,0),MATCH(GC$2,'Semaine type'!$AF$2:$AY$2,0))))</f>
        <v/>
      </c>
      <c r="GD44" s="167" t="str">
        <f>IF(COUNTIF(Fériés,DATE(YEAR($B$18),MONTH($B$18),GD$1))&gt;0,"",IF(WEEKDAY(DATE(YEAR($B$18),MONTH($B$18),GD$1),2)&gt;5,"",INDEX('Semaine type'!$AF$4:$AY$49,MATCH(Novembre!$B44,'Semaine type'!$A29:$A74,0),MATCH(GD$2,'Semaine type'!$AF$2:$AY$2,0))))</f>
        <v/>
      </c>
      <c r="GE44" s="167" t="str">
        <f>IF(COUNTIF(Fériés,DATE(YEAR($B$18),MONTH($B$18),GE$1))&gt;0,"",IF(WEEKDAY(DATE(YEAR($B$18),MONTH($B$18),GE$1),2)&gt;5,"",INDEX('Semaine type'!$AF$4:$AY$49,MATCH(Novembre!$B44,'Semaine type'!$A29:$A74,0),MATCH(GE$2,'Semaine type'!$AF$2:$AY$2,0))))</f>
        <v/>
      </c>
      <c r="GF44" s="167" t="str">
        <f>IF(COUNTIF(Fériés,DATE(YEAR($B$18),MONTH($B$18),GF$1))&gt;0,"",IF(WEEKDAY(DATE(YEAR($B$18),MONTH($B$18),GF$1),2)&gt;5,"",INDEX('Semaine type'!$AF$4:$AY$49,MATCH(Novembre!$B44,'Semaine type'!$A29:$A74,0),MATCH(GF$2,'Semaine type'!$AF$2:$AY$2,0))))</f>
        <v/>
      </c>
      <c r="GG44" s="167" t="str">
        <f>IF(COUNTIF(Fériés,DATE(YEAR($B$18),MONTH($B$18),GG$1))&gt;0,"",IF(WEEKDAY(DATE(YEAR($B$18),MONTH($B$18),GG$1),2)&gt;5,"",INDEX('Semaine type'!$AF$4:$AY$49,MATCH(Novembre!$B44,'Semaine type'!$A29:$A74,0),MATCH(GG$2,'Semaine type'!$AF$2:$AY$2,0))))</f>
        <v/>
      </c>
      <c r="GH44" s="167">
        <f>IF(COUNTIF(Fériés,DATE(YEAR($B$18),MONTH($B$18),GH$1))&gt;0,"",IF(WEEKDAY(DATE(YEAR($B$18),MONTH($B$18),GH$1),2)&gt;5,"",INDEX('Semaine type'!$AF$4:$AY$49,MATCH(Novembre!$B44,'Semaine type'!$A$4:$A$49,0),MATCH(GH$2,'Semaine type'!$AF$2:$AY$2,0))))</f>
        <v>0.36458333333333331</v>
      </c>
      <c r="GI44" s="167">
        <f>IF(COUNTIF(Fériés,DATE(YEAR($B$18),MONTH($B$18),GI$1))&gt;0,"",IF(WEEKDAY(DATE(YEAR($B$18),MONTH($B$18),GI$1),2)&gt;5,"",INDEX('Semaine type'!$AF$4:$AY$49,MATCH(Novembre!$B44,'Semaine type'!$A$4:$A$49,0),MATCH(GI$2,'Semaine type'!$AF$2:$AY$2,0))))</f>
        <v>0.52430555555555558</v>
      </c>
      <c r="GJ44" s="167">
        <f>IF(COUNTIF(Fériés,DATE(YEAR($B$18),MONTH($B$18),GJ$1))&gt;0,"",IF(WEEKDAY(DATE(YEAR($B$18),MONTH($B$18),GJ$1),2)&gt;5,"",INDEX('Semaine type'!$AF$4:$AY$49,MATCH(Novembre!$B44,'Semaine type'!$A$4:$A$49,0),MATCH(GJ$2,'Semaine type'!$AF$2:$AY$2,0))))</f>
        <v>0.5625</v>
      </c>
      <c r="GK44" s="167">
        <f>IF(COUNTIF(Fériés,DATE(YEAR($B$18),MONTH($B$18),GK$1))&gt;0,"",IF(WEEKDAY(DATE(YEAR($B$18),MONTH($B$18),GK$1),2)&gt;5,"",INDEX('Semaine type'!$AF$4:$AY$49,MATCH(Novembre!$B44,'Semaine type'!$A$4:$A$49,0),MATCH(GK$2,'Semaine type'!$AF$2:$AY$2,0))))</f>
        <v>0.70833333333333337</v>
      </c>
      <c r="GL44" s="167">
        <f>IF(COUNTIF(Fériés,DATE(YEAR($B$18),MONTH($B$18),GL$1))&gt;0,"",IF(WEEKDAY(DATE(YEAR($B$18),MONTH($B$18),GL$1),2)&gt;5,"",INDEX('Semaine type'!$AF$4:$AY$49,MATCH(Novembre!$B44,'Semaine type'!$A$4:$A$49,0),MATCH(GL$2,'Semaine type'!$AF$2:$AY$2,0))))</f>
        <v>0.36458333333333331</v>
      </c>
      <c r="GM44" s="167">
        <f>IF(COUNTIF(Fériés,DATE(YEAR($B$18),MONTH($B$18),GM$1))&gt;0,"",IF(WEEKDAY(DATE(YEAR($B$18),MONTH($B$18),GM$1),2)&gt;5,"",INDEX('Semaine type'!$AF$4:$AY$49,MATCH(Novembre!$B44,'Semaine type'!$A$4:$A$49,0),MATCH(GM$2,'Semaine type'!$AF$2:$AY$2,0))))</f>
        <v>0.52430555555555558</v>
      </c>
      <c r="GN44" s="167">
        <f>IF(COUNTIF(Fériés,DATE(YEAR($B$18),MONTH($B$18),GN$1))&gt;0,"",IF(WEEKDAY(DATE(YEAR($B$18),MONTH($B$18),GN$1),2)&gt;5,"",INDEX('Semaine type'!$AF$4:$AY$49,MATCH(Novembre!$B44,'Semaine type'!$A$4:$A$49,0),MATCH(GN$2,'Semaine type'!$AF$2:$AY$2,0))))</f>
        <v>0.5625</v>
      </c>
      <c r="GO44" s="167">
        <f>IF(COUNTIF(Fériés,DATE(YEAR($B$18),MONTH($B$18),GO$1))&gt;0,"",IF(WEEKDAY(DATE(YEAR($B$18),MONTH($B$18),GO$1),2)&gt;5,"",INDEX('Semaine type'!$AF$4:$AY$49,MATCH(Novembre!$B44,'Semaine type'!$A$4:$A$49,0),MATCH(GO$2,'Semaine type'!$AF$2:$AY$2,0))))</f>
        <v>0.70833333333333337</v>
      </c>
      <c r="GP44" s="167">
        <f>IF(COUNTIF(Fériés,DATE(YEAR($B$18),MONTH($B$18),GP$1))&gt;0,"",IF(WEEKDAY(DATE(YEAR($B$18),MONTH($B$18),GP$1),2)&gt;5,"",INDEX('Semaine type'!$AF$4:$AY$49,MATCH(Novembre!$B44,'Semaine type'!$A$4:$A$49,0),MATCH(GP$2,'Semaine type'!$AF$2:$AY$2,0))))</f>
        <v>0.36458333333333331</v>
      </c>
      <c r="GQ44" s="167">
        <f>IF(COUNTIF(Fériés,DATE(YEAR($B$18),MONTH($B$18),GQ$1))&gt;0,"",IF(WEEKDAY(DATE(YEAR($B$18),MONTH($B$18),GQ$1),2)&gt;5,"",INDEX('Semaine type'!$AF$4:$AY$49,MATCH(Novembre!$B44,'Semaine type'!$A$4:$A$49,0),MATCH(GQ$2,'Semaine type'!$AF$2:$AY$2,0))))</f>
        <v>0.52430555555555558</v>
      </c>
      <c r="GR44" s="167">
        <f>IF(COUNTIF(Fériés,DATE(YEAR($B$18),MONTH($B$18),GR$1))&gt;0,"",IF(WEEKDAY(DATE(YEAR($B$18),MONTH($B$18),GR$1),2)&gt;5,"",INDEX('Semaine type'!$AF$4:$AY$49,MATCH(Novembre!$B44,'Semaine type'!$A$4:$A$49,0),MATCH(GR$2,'Semaine type'!$AF$2:$AY$2,0))))</f>
        <v>0.5625</v>
      </c>
      <c r="GS44" s="167">
        <f>IF(COUNTIF(Fériés,DATE(YEAR($B$18),MONTH($B$18),GS$1))&gt;0,"",IF(WEEKDAY(DATE(YEAR($B$18),MONTH($B$18),GS$1),2)&gt;5,"",INDEX('Semaine type'!$AF$4:$AY$49,MATCH(Novembre!$B44,'Semaine type'!$A$4:$A$49,0),MATCH(GS$2,'Semaine type'!$AF$2:$AY$2,0))))</f>
        <v>0.70833333333333337</v>
      </c>
      <c r="GT44" s="167">
        <f>IF(COUNTIF(Fériés,DATE(YEAR($B$18),MONTH($B$18),GT$1))&gt;0,"",IF(WEEKDAY(DATE(YEAR($B$18),MONTH($B$18),GT$1),2)&gt;5,"",INDEX('Semaine type'!$AF$4:$AY$49,MATCH(Novembre!$B44,'Semaine type'!$A$4:$A$49,0),MATCH(GT$2,'Semaine type'!$AF$2:$AY$2,0))))</f>
        <v>0.36458333333333331</v>
      </c>
      <c r="GU44" s="167">
        <f>IF(COUNTIF(Fériés,DATE(YEAR($B$18),MONTH($B$18),GU$1))&gt;0,"",IF(WEEKDAY(DATE(YEAR($B$18),MONTH($B$18),GU$1),2)&gt;5,"",INDEX('Semaine type'!$AF$4:$AY$49,MATCH(Novembre!$B44,'Semaine type'!$A$4:$A$49,0),MATCH(GU$2,'Semaine type'!$AF$2:$AY$2,0))))</f>
        <v>0.52430555555555558</v>
      </c>
      <c r="GV44" s="167">
        <f>IF(COUNTIF(Fériés,DATE(YEAR($B$18),MONTH($B$18),GV$1))&gt;0,"",IF(WEEKDAY(DATE(YEAR($B$18),MONTH($B$18),GV$1),2)&gt;5,"",INDEX('Semaine type'!$AF$4:$AY$49,MATCH(Novembre!$B44,'Semaine type'!$A$4:$A$49,0),MATCH(GV$2,'Semaine type'!$AF$2:$AY$2,0))))</f>
        <v>0.5625</v>
      </c>
      <c r="GW44" s="167">
        <f>IF(COUNTIF(Fériés,DATE(YEAR($B$18),MONTH($B$18),GW$1))&gt;0,"",IF(WEEKDAY(DATE(YEAR($B$18),MONTH($B$18),GW$1),2)&gt;5,"",INDEX('Semaine type'!$AF$4:$AY$49,MATCH(Novembre!$B44,'Semaine type'!$A$4:$A$49,0),MATCH(GW$2,'Semaine type'!$AF$2:$AY$2,0))))</f>
        <v>0.70138888888888884</v>
      </c>
      <c r="GX44" s="167">
        <f>IF(COUNTIF(Fériés,DATE(YEAR($B$18),MONTH($B$18),GX$1))&gt;0,"",IF(WEEKDAY(DATE(YEAR($B$18),MONTH($B$18),GX$1),2)&gt;5,"",INDEX('Semaine type'!$AF$4:$AY$49,MATCH(Novembre!$B44,'Semaine type'!$A$4:$A$49,0),MATCH(GX$2,'Semaine type'!$AF$2:$AY$2,0))))</f>
        <v>0.36458333333333331</v>
      </c>
      <c r="GY44" s="167">
        <f>IF(COUNTIF(Fériés,DATE(YEAR($B$18),MONTH($B$18),GY$1))&gt;0,"",IF(WEEKDAY(DATE(YEAR($B$18),MONTH($B$18),GY$1),2)&gt;5,"",INDEX('Semaine type'!$AF$4:$AY$49,MATCH(Novembre!$B44,'Semaine type'!$A$4:$A$49,0),MATCH(GY$2,'Semaine type'!$AF$2:$AY$2,0))))</f>
        <v>0.52430555555555558</v>
      </c>
      <c r="GZ44" s="167">
        <f>IF(COUNTIF(Fériés,DATE(YEAR($B$18),MONTH($B$18),GZ$1))&gt;0,"",IF(WEEKDAY(DATE(YEAR($B$18),MONTH($B$18),GZ$1),2)&gt;5,"",INDEX('Semaine type'!$AF$4:$AY$49,MATCH(Novembre!$B44,'Semaine type'!$A$4:$A$49,0),MATCH(GZ$2,'Semaine type'!$AF$2:$AY$2,0))))</f>
        <v>0</v>
      </c>
      <c r="HA44" s="167">
        <f>IF(COUNTIF(Fériés,DATE(YEAR($B$18),MONTH($B$18),HA$1))&gt;0,"",IF(WEEKDAY(DATE(YEAR($B$18),MONTH($B$18),HA$1),2)&gt;5,"",INDEX('Semaine type'!$AF$4:$AY$49,MATCH(Novembre!$B44,'Semaine type'!$A$4:$A$49,0),MATCH(HA$2,'Semaine type'!$AF$2:$AY$2,0))))</f>
        <v>0</v>
      </c>
      <c r="HB44" s="167" t="str">
        <f>IF(COUNTIF(Fériés,DATE(YEAR($B$18),MONTH($B$18),HB$1))&gt;0,"",IF(WEEKDAY(DATE(YEAR($B$18),MONTH($B$18),HB$1),2)&gt;5,"",INDEX('Semaine type'!$AF$4:$AY$49,MATCH(Novembre!$B44,'Semaine type'!$A$4:$A$49,0),MATCH(HB$2,'Semaine type'!$AF$2:$AY$2,0))))</f>
        <v/>
      </c>
      <c r="HC44" s="167" t="str">
        <f>IF(COUNTIF(Fériés,DATE(YEAR($B$18),MONTH($B$18),HC$1))&gt;0,"",IF(WEEKDAY(DATE(YEAR($B$18),MONTH($B$18),HC$1),2)&gt;5,"",INDEX('Semaine type'!$AF$4:$AY$49,MATCH(Novembre!$B44,'Semaine type'!$A$4:$A$49,0),MATCH(HC$2,'Semaine type'!$AF$2:$AY$2,0))))</f>
        <v/>
      </c>
      <c r="HD44" s="167" t="str">
        <f>IF(COUNTIF(Fériés,DATE(YEAR($B$18),MONTH($B$18),HD$1))&gt;0,"",IF(WEEKDAY(DATE(YEAR($B$18),MONTH($B$18),HD$1),2)&gt;5,"",INDEX('Semaine type'!$AF$4:$AY$49,MATCH(Novembre!$B44,'Semaine type'!$A$4:$A$49,0),MATCH(HD$2,'Semaine type'!$AF$2:$AY$2,0))))</f>
        <v/>
      </c>
      <c r="HE44" s="167" t="str">
        <f>IF(COUNTIF(Fériés,DATE(YEAR($B$18),MONTH($B$18),HE$1))&gt;0,"",IF(WEEKDAY(DATE(YEAR($B$18),MONTH($B$18),HE$1),2)&gt;5,"",INDEX('Semaine type'!$AF$4:$AY$49,MATCH(Novembre!$B44,'Semaine type'!$A$4:$A$49,0),MATCH(HE$2,'Semaine type'!$AF$2:$AY$2,0))))</f>
        <v/>
      </c>
      <c r="HF44" s="167" t="str">
        <f>IF(COUNTIF(Fériés,DATE(YEAR($B$18),MONTH($B$18),HF$1))&gt;0,"",IF(WEEKDAY(DATE(YEAR($B$18),MONTH($B$18),HF$1),2)&gt;5,"",INDEX('Semaine type'!$AF$4:$AY$49,MATCH(Novembre!$B44,'Semaine type'!$A$4:$A$49,0),MATCH(HF$2,'Semaine type'!$AF$2:$AY$2,0))))</f>
        <v/>
      </c>
      <c r="HG44" s="167" t="str">
        <f>IF(COUNTIF(Fériés,DATE(YEAR($B$18),MONTH($B$18),HG$1))&gt;0,"",IF(WEEKDAY(DATE(YEAR($B$18),MONTH($B$18),HG$1),2)&gt;5,"",INDEX('Semaine type'!$AF$4:$AY$49,MATCH(Novembre!$B44,'Semaine type'!$A$4:$A$49,0),MATCH(HG$2,'Semaine type'!$AF$2:$AY$2,0))))</f>
        <v/>
      </c>
      <c r="HH44" s="167" t="str">
        <f>IF(COUNTIF(Fériés,DATE(YEAR($B$18),MONTH($B$18),HH$1))&gt;0,"",IF(WEEKDAY(DATE(YEAR($B$18),MONTH($B$18),HH$1),2)&gt;5,"",INDEX('Semaine type'!$AF$4:$AY$49,MATCH(Novembre!$B44,'Semaine type'!$A$4:$A$49,0),MATCH(HH$2,'Semaine type'!$AF$2:$AY$2,0))))</f>
        <v/>
      </c>
      <c r="HI44" s="167" t="str">
        <f>IF(COUNTIF(Fériés,DATE(YEAR($B$18),MONTH($B$18),HI$1))&gt;0,"",IF(WEEKDAY(DATE(YEAR($B$18),MONTH($B$18),HI$1),2)&gt;5,"",INDEX('Semaine type'!$AF$4:$AY$49,MATCH(Novembre!$B44,'Semaine type'!$A$4:$A$49,0),MATCH(HI$2,'Semaine type'!$AF$2:$AY$2,0))))</f>
        <v/>
      </c>
      <c r="HJ44" s="167">
        <f>IF(COUNTIF(Fériés,DATE(YEAR($B$18),MONTH($B$18),HJ$1))&gt;0,"",IF(WEEKDAY(DATE(YEAR($B$18),MONTH($B$18),HJ$1),2)&gt;5,"",INDEX('Semaine type'!$AF$4:$AY$49,MATCH(Novembre!$B44,'Semaine type'!$A$4:$A$49,0),MATCH(HJ$2,'Semaine type'!$AF$2:$AY$2,0))))</f>
        <v>0.36458333333333331</v>
      </c>
      <c r="HK44" s="167">
        <f>IF(COUNTIF(Fériés,DATE(YEAR($B$18),MONTH($B$18),HK$1))&gt;0,"",IF(WEEKDAY(DATE(YEAR($B$18),MONTH($B$18),HK$1),2)&gt;5,"",INDEX('Semaine type'!$AF$4:$AY$49,MATCH(Novembre!$B44,'Semaine type'!$A$4:$A$49,0),MATCH(HK$2,'Semaine type'!$AF$2:$AY$2,0))))</f>
        <v>0.52430555555555558</v>
      </c>
      <c r="HL44" s="167">
        <f>IF(COUNTIF(Fériés,DATE(YEAR($B$18),MONTH($B$18),HL$1))&gt;0,"",IF(WEEKDAY(DATE(YEAR($B$18),MONTH($B$18),HL$1),2)&gt;5,"",INDEX('Semaine type'!$AF$4:$AY$49,MATCH(Novembre!$B44,'Semaine type'!$A$4:$A$49,0),MATCH(HL$2,'Semaine type'!$AF$2:$AY$2,0))))</f>
        <v>0.5625</v>
      </c>
      <c r="HM44" s="167">
        <f>IF(COUNTIF(Fériés,DATE(YEAR($B$18),MONTH($B$18),HM$1))&gt;0,"",IF(WEEKDAY(DATE(YEAR($B$18),MONTH($B$18),HM$1),2)&gt;5,"",INDEX('Semaine type'!$AF$4:$AY$49,MATCH(Novembre!$B44,'Semaine type'!$A$4:$A$49,0),MATCH(HM$2,'Semaine type'!$AF$2:$AY$2,0))))</f>
        <v>0.70833333333333337</v>
      </c>
      <c r="HN44" s="167" t="str">
        <f>IF(COUNTIF(Fériés,DATE(YEAR($B$18),MONTH($B$18),HN$1))&gt;0,"",IF(WEEKDAY(DATE(YEAR($B$18),MONTH($B$18),HN$1),2)&gt;5,"",INDEX('Semaine type'!$AF$4:$AY$49,MATCH(Novembre!$B44,'Semaine type'!$A$4:$A$49,0),MATCH(HN$2,'Semaine type'!$AF$2:$AY$2,0))))</f>
        <v/>
      </c>
      <c r="HO44" s="167" t="str">
        <f>IF(COUNTIF(Fériés,DATE(YEAR($B$18),MONTH($B$18),HO$1))&gt;0,"",IF(WEEKDAY(DATE(YEAR($B$18),MONTH($B$18),HO$1),2)&gt;5,"",INDEX('Semaine type'!$AF$4:$AY$49,MATCH(Novembre!$B44,'Semaine type'!$A$4:$A$49,0),MATCH(HO$2,'Semaine type'!$AF$2:$AY$2,0))))</f>
        <v/>
      </c>
      <c r="HP44" s="167" t="str">
        <f>IF(COUNTIF(Fériés,DATE(YEAR($B$18),MONTH($B$18),HP$1))&gt;0,"",IF(WEEKDAY(DATE(YEAR($B$18),MONTH($B$18),HP$1),2)&gt;5,"",INDEX('Semaine type'!$AF$4:$AY$49,MATCH(Novembre!$B44,'Semaine type'!$A$4:$A$49,0),MATCH(HP$2,'Semaine type'!$AF$2:$AY$2,0))))</f>
        <v/>
      </c>
      <c r="HQ44" s="167" t="str">
        <f>IF(COUNTIF(Fériés,DATE(YEAR($B$18),MONTH($B$18),HQ$1))&gt;0,"",IF(WEEKDAY(DATE(YEAR($B$18),MONTH($B$18),HQ$1),2)&gt;5,"",INDEX('Semaine type'!$AF$4:$AY$49,MATCH(Novembre!$B44,'Semaine type'!$A$4:$A$49,0),MATCH(HQ$2,'Semaine type'!$AF$2:$AY$2,0))))</f>
        <v/>
      </c>
      <c r="HR44" s="167">
        <f>IF(COUNTIF(Fériés,DATE(YEAR($B$18),MONTH($B$18),HR$1))&gt;0,"",IF(WEEKDAY(DATE(YEAR($B$18),MONTH($B$18),HR$1),2)&gt;5,"",INDEX('Semaine type'!$AF$4:$AY$49,MATCH(Novembre!$B44,'Semaine type'!$A$4:$A$49,0),MATCH(HR$2,'Semaine type'!$AF$2:$AY$2,0))))</f>
        <v>0.36458333333333331</v>
      </c>
      <c r="HS44" s="167">
        <f>IF(COUNTIF(Fériés,DATE(YEAR($B$18),MONTH($B$18),HS$1))&gt;0,"",IF(WEEKDAY(DATE(YEAR($B$18),MONTH($B$18),HS$1),2)&gt;5,"",INDEX('Semaine type'!$AF$4:$AY$49,MATCH(Novembre!$B44,'Semaine type'!$A$4:$A$49,0),MATCH(HS$2,'Semaine type'!$AF$2:$AY$2,0))))</f>
        <v>0.52430555555555558</v>
      </c>
      <c r="HT44" s="167">
        <f>IF(COUNTIF(Fériés,DATE(YEAR($B$18),MONTH($B$18),HT$1))&gt;0,"",IF(WEEKDAY(DATE(YEAR($B$18),MONTH($B$18),HT$1),2)&gt;5,"",INDEX('Semaine type'!$AF$4:$AY$49,MATCH(Novembre!$B44,'Semaine type'!$A$4:$A$49,0),MATCH(HT$2,'Semaine type'!$AF$2:$AY$2,0))))</f>
        <v>0.5625</v>
      </c>
      <c r="HU44" s="167">
        <f>IF(COUNTIF(Fériés,DATE(YEAR($B$18),MONTH($B$18),HU$1))&gt;0,"",IF(WEEKDAY(DATE(YEAR($B$18),MONTH($B$18),HU$1),2)&gt;5,"",INDEX('Semaine type'!$AF$4:$AY$49,MATCH(Novembre!$B44,'Semaine type'!$A$4:$A$49,0),MATCH(HU$2,'Semaine type'!$AF$2:$AY$2,0))))</f>
        <v>0.70833333333333337</v>
      </c>
      <c r="HV44" s="167">
        <f>IF(COUNTIF(Fériés,DATE(YEAR($B$18),MONTH($B$18),HV$1))&gt;0,"",IF(WEEKDAY(DATE(YEAR($B$18),MONTH($B$18),HV$1),2)&gt;5,"",INDEX('Semaine type'!$AF$4:$AY$49,MATCH(Novembre!$B44,'Semaine type'!$A$4:$A$49,0),MATCH(HV$2,'Semaine type'!$AF$2:$AY$2,0))))</f>
        <v>0.36458333333333331</v>
      </c>
      <c r="HW44" s="167">
        <f>IF(COUNTIF(Fériés,DATE(YEAR($B$18),MONTH($B$18),HW$1))&gt;0,"",IF(WEEKDAY(DATE(YEAR($B$18),MONTH($B$18),HW$1),2)&gt;5,"",INDEX('Semaine type'!$AF$4:$AY$49,MATCH(Novembre!$B44,'Semaine type'!$A$4:$A$49,0),MATCH(HW$2,'Semaine type'!$AF$2:$AY$2,0))))</f>
        <v>0.52430555555555558</v>
      </c>
      <c r="HX44" s="167">
        <f>IF(COUNTIF(Fériés,DATE(YEAR($B$18),MONTH($B$18),HX$1))&gt;0,"",IF(WEEKDAY(DATE(YEAR($B$18),MONTH($B$18),HX$1),2)&gt;5,"",INDEX('Semaine type'!$AF$4:$AY$49,MATCH(Novembre!$B44,'Semaine type'!$A$4:$A$49,0),MATCH(HX$2,'Semaine type'!$AF$2:$AY$2,0))))</f>
        <v>0.5625</v>
      </c>
      <c r="HY44" s="167">
        <f>IF(COUNTIF(Fériés,DATE(YEAR($B$18),MONTH($B$18),HY$1))&gt;0,"",IF(WEEKDAY(DATE(YEAR($B$18),MONTH($B$18),HY$1),2)&gt;5,"",INDEX('Semaine type'!$AF$4:$AY$49,MATCH(Novembre!$B44,'Semaine type'!$A$4:$A$49,0),MATCH(HY$2,'Semaine type'!$AF$2:$AY$2,0))))</f>
        <v>0.70138888888888884</v>
      </c>
      <c r="HZ44" s="167">
        <f>IF(COUNTIF(Fériés,DATE(YEAR($B$18),MONTH($B$18),HZ$1))&gt;0,"",IF(WEEKDAY(DATE(YEAR($B$18),MONTH($B$18),HZ$1),2)&gt;5,"",INDEX('Semaine type'!$AF$4:$AY$49,MATCH(Novembre!$B44,'Semaine type'!$A$4:$A$49,0),MATCH(HZ$2,'Semaine type'!$AF$2:$AY$2,0))))</f>
        <v>0.36458333333333331</v>
      </c>
      <c r="IA44" s="167">
        <f>IF(COUNTIF(Fériés,DATE(YEAR($B$18),MONTH($B$18),IA$1))&gt;0,"",IF(WEEKDAY(DATE(YEAR($B$18),MONTH($B$18),IA$1),2)&gt;5,"",INDEX('Semaine type'!$AF$4:$AY$49,MATCH(Novembre!$B44,'Semaine type'!$A$4:$A$49,0),MATCH(IA$2,'Semaine type'!$AF$2:$AY$2,0))))</f>
        <v>0.52430555555555558</v>
      </c>
      <c r="IB44" s="167">
        <f>IF(COUNTIF(Fériés,DATE(YEAR($B$18),MONTH($B$18),IB$1))&gt;0,"",IF(WEEKDAY(DATE(YEAR($B$18),MONTH($B$18),IB$1),2)&gt;5,"",INDEX('Semaine type'!$AF$4:$AY$49,MATCH(Novembre!$B44,'Semaine type'!$A$4:$A$49,0),MATCH(IB$2,'Semaine type'!$AF$2:$AY$2,0))))</f>
        <v>0</v>
      </c>
      <c r="IC44" s="167">
        <f>IF(COUNTIF(Fériés,DATE(YEAR($B$18),MONTH($B$18),IC$1))&gt;0,"",IF(WEEKDAY(DATE(YEAR($B$18),MONTH($B$18),IC$1),2)&gt;5,"",INDEX('Semaine type'!$AF$4:$AY$49,MATCH(Novembre!$B44,'Semaine type'!$A$4:$A$49,0),MATCH(IC$2,'Semaine type'!$AF$2:$AY$2,0))))</f>
        <v>0</v>
      </c>
      <c r="ID44" s="167" t="str">
        <f>IF(COUNTIF(Fériés,DATE(YEAR($B$18),MONTH($B$18),ID$1))&gt;0,"",IF(WEEKDAY(DATE(YEAR($B$18),MONTH($B$18),ID$1),2)&gt;5,"",INDEX('Semaine type'!$AF$4:$AY$49,MATCH(Novembre!$B44,'Semaine type'!$A$4:$A$49,0),MATCH(ID$2,'Semaine type'!$AF$2:$AY$2,0))))</f>
        <v/>
      </c>
      <c r="IE44" s="167" t="str">
        <f>IF(COUNTIF(Fériés,DATE(YEAR($B$18),MONTH($B$18),IE$1))&gt;0,"",IF(WEEKDAY(DATE(YEAR($B$18),MONTH($B$18),IE$1),2)&gt;5,"",INDEX('Semaine type'!$AF$4:$AY$49,MATCH(Novembre!$B44,'Semaine type'!$A$4:$A$49,0),MATCH(IE$2,'Semaine type'!$AF$2:$AY$2,0))))</f>
        <v/>
      </c>
      <c r="IF44" s="167" t="str">
        <f>IF(COUNTIF(Fériés,DATE(YEAR($B$18),MONTH($B$18),IF$1))&gt;0,"",IF(WEEKDAY(DATE(YEAR($B$18),MONTH($B$18),IF$1),2)&gt;5,"",INDEX('Semaine type'!$AF$4:$AY$49,MATCH(Novembre!$B44,'Semaine type'!$A$4:$A$49,0),MATCH(IF$2,'Semaine type'!$AF$2:$AY$2,0))))</f>
        <v/>
      </c>
      <c r="IG44" s="167" t="str">
        <f>IF(COUNTIF(Fériés,DATE(YEAR($B$18),MONTH($B$18),IG$1))&gt;0,"",IF(WEEKDAY(DATE(YEAR($B$18),MONTH($B$18),IG$1),2)&gt;5,"",INDEX('Semaine type'!$AF$4:$AY$49,MATCH(Novembre!$B44,'Semaine type'!$A$4:$A$49,0),MATCH(IG$2,'Semaine type'!$AF$2:$AY$2,0))))</f>
        <v/>
      </c>
      <c r="IH44" s="167" t="str">
        <f>IF(COUNTIF(Fériés,DATE(YEAR($B$18),MONTH($B$18),IH$1))&gt;0,"",IF(WEEKDAY(DATE(YEAR($B$18),MONTH($B$18),IH$1),2)&gt;5,"",INDEX('Semaine type'!$AF$4:$AY$49,MATCH(Novembre!$B44,'Semaine type'!$A$4:$A$49,0),MATCH(IH$2,'Semaine type'!$AF$2:$AY$2,0))))</f>
        <v/>
      </c>
      <c r="II44" s="167" t="str">
        <f>IF(COUNTIF(Fériés,DATE(YEAR($B$18),MONTH($B$18),II$1))&gt;0,"",IF(WEEKDAY(DATE(YEAR($B$18),MONTH($B$18),II$1),2)&gt;5,"",INDEX('Semaine type'!$AF$4:$AY$49,MATCH(Novembre!$B44,'Semaine type'!$A$4:$A$49,0),MATCH(II$2,'Semaine type'!$AF$2:$AY$2,0))))</f>
        <v/>
      </c>
      <c r="IJ44" s="167" t="str">
        <f>IF(COUNTIF(Fériés,DATE(YEAR($B$18),MONTH($B$18),IJ$1))&gt;0,"",IF(WEEKDAY(DATE(YEAR($B$18),MONTH($B$18),IJ$1),2)&gt;5,"",INDEX('Semaine type'!$AF$4:$AY$49,MATCH(Novembre!$B44,'Semaine type'!$A$4:$A$49,0),MATCH(IJ$2,'Semaine type'!$AF$2:$AY$2,0))))</f>
        <v/>
      </c>
      <c r="IK44" s="167" t="str">
        <f>IF(COUNTIF(Fériés,DATE(YEAR($B$18),MONTH($B$18),IK$1))&gt;0,"",IF(WEEKDAY(DATE(YEAR($B$18),MONTH($B$18),IK$1),2)&gt;5,"",INDEX('Semaine type'!$AF$4:$AY$49,MATCH(Novembre!$B44,'Semaine type'!$A$4:$A$49,0),MATCH(IK$2,'Semaine type'!$AF$2:$AY$2,0))))</f>
        <v/>
      </c>
      <c r="IL44" s="167">
        <f>IF(COUNTIF(Fériés,DATE(YEAR($B$18),MONTH($B$18),IL$1))&gt;0,"",IF(WEEKDAY(DATE(YEAR($B$18),MONTH($B$18),IL$1),2)&gt;5,"",INDEX('Semaine type'!$AF$4:$AY$49,MATCH(Novembre!$B44,'Semaine type'!$A$4:$A$49,0),MATCH(IL$2,'Semaine type'!$AF$2:$AY$2,0))))</f>
        <v>0.36458333333333331</v>
      </c>
      <c r="IM44" s="167">
        <f>IF(COUNTIF(Fériés,DATE(YEAR($B$18),MONTH($B$18),IM$1))&gt;0,"",IF(WEEKDAY(DATE(YEAR($B$18),MONTH($B$18),IM$1),2)&gt;5,"",INDEX('Semaine type'!$AF$4:$AY$49,MATCH(Novembre!$B44,'Semaine type'!$A$4:$A$49,0),MATCH(IM$2,'Semaine type'!$AF$2:$AY$2,0))))</f>
        <v>0.52430555555555558</v>
      </c>
      <c r="IN44" s="167">
        <f>IF(COUNTIF(Fériés,DATE(YEAR($B$18),MONTH($B$18),IN$1))&gt;0,"",IF(WEEKDAY(DATE(YEAR($B$18),MONTH($B$18),IN$1),2)&gt;5,"",INDEX('Semaine type'!$AF$4:$AY$49,MATCH(Novembre!$B44,'Semaine type'!$A$4:$A$49,0),MATCH(IN$2,'Semaine type'!$AF$2:$AY$2,0))))</f>
        <v>0.5625</v>
      </c>
      <c r="IO44" s="167">
        <f>IF(COUNTIF(Fériés,DATE(YEAR($B$18),MONTH($B$18),IO$1))&gt;0,"",IF(WEEKDAY(DATE(YEAR($B$18),MONTH($B$18),IO$1),2)&gt;5,"",INDEX('Semaine type'!$AF$4:$AY$49,MATCH(Novembre!$B44,'Semaine type'!$A$4:$A$49,0),MATCH(IO$2,'Semaine type'!$AF$2:$AY$2,0))))</f>
        <v>0.70833333333333337</v>
      </c>
      <c r="IP44" s="167">
        <f>IF(COUNTIF(Fériés,DATE(YEAR($B$18),MONTH($B$18),IP$1))&gt;0,"",IF(WEEKDAY(DATE(YEAR($B$18),MONTH($B$18),IP$1),2)&gt;5,"",INDEX('Semaine type'!$AF$4:$AY$49,MATCH(Novembre!$B44,'Semaine type'!$A$4:$A$49,0),MATCH(IP$2,'Semaine type'!$AF$2:$AY$2,0))))</f>
        <v>0.36458333333333331</v>
      </c>
      <c r="IQ44" s="167">
        <f>IF(COUNTIF(Fériés,DATE(YEAR($B$18),MONTH($B$18),IQ$1))&gt;0,"",IF(WEEKDAY(DATE(YEAR($B$18),MONTH($B$18),IQ$1),2)&gt;5,"",INDEX('Semaine type'!$AF$4:$AY$49,MATCH(Novembre!$B44,'Semaine type'!$A$4:$A$49,0),MATCH(IQ$2,'Semaine type'!$AF$2:$AY$2,0))))</f>
        <v>0.52430555555555558</v>
      </c>
      <c r="IR44" s="167">
        <f>IF(COUNTIF(Fériés,DATE(YEAR($B$18),MONTH($B$18),IR$1))&gt;0,"",IF(WEEKDAY(DATE(YEAR($B$18),MONTH($B$18),IR$1),2)&gt;5,"",INDEX('Semaine type'!$AF$4:$AY$49,MATCH(Novembre!$B44,'Semaine type'!$A$4:$A$49,0),MATCH(IR$2,'Semaine type'!$AF$2:$AY$2,0))))</f>
        <v>0.5625</v>
      </c>
      <c r="IS44" s="167">
        <f>IF(COUNTIF(Fériés,DATE(YEAR($B$18),MONTH($B$18),IS$1))&gt;0,"",IF(WEEKDAY(DATE(YEAR($B$18),MONTH($B$18),IS$1),2)&gt;5,"",INDEX('Semaine type'!$AF$4:$AY$49,MATCH(Novembre!$B44,'Semaine type'!$A$4:$A$49,0),MATCH(IS$2,'Semaine type'!$AF$2:$AY$2,0))))</f>
        <v>0.70833333333333337</v>
      </c>
      <c r="IT44" s="167">
        <f>IF(COUNTIF(Fériés,DATE(YEAR($B$18),MONTH($B$18),IT$1))&gt;0,"",IF(WEEKDAY(DATE(YEAR($B$18),MONTH($B$18),IT$1),2)&gt;5,"",INDEX('Semaine type'!$AF$4:$AY$49,MATCH(Novembre!$B44,'Semaine type'!$A$4:$A$49,0),MATCH(IT$2,'Semaine type'!$AF$2:$AY$2,0))))</f>
        <v>0.36458333333333331</v>
      </c>
      <c r="IU44" s="167">
        <f>IF(COUNTIF(Fériés,DATE(YEAR($B$18),MONTH($B$18),IU$1))&gt;0,"",IF(WEEKDAY(DATE(YEAR($B$18),MONTH($B$18),IU$1),2)&gt;5,"",INDEX('Semaine type'!$AF$4:$AY$49,MATCH(Novembre!$B44,'Semaine type'!$A$4:$A$49,0),MATCH(IU$2,'Semaine type'!$AF$2:$AY$2,0))))</f>
        <v>0.52430555555555558</v>
      </c>
      <c r="IV44" s="167">
        <f>IF(COUNTIF(Fériés,DATE(YEAR($B$18),MONTH($B$18),IV$1))&gt;0,"",IF(WEEKDAY(DATE(YEAR($B$18),MONTH($B$18),IV$1),2)&gt;5,"",INDEX('Semaine type'!$AF$4:$AY$49,MATCH(Novembre!$B44,'Semaine type'!$A$4:$A$49,0),MATCH(IV$2,'Semaine type'!$AF$2:$AY$2,0))))</f>
        <v>0.5625</v>
      </c>
      <c r="IW44" s="167">
        <f>IF(COUNTIF(Fériés,DATE(YEAR($B$18),MONTH($B$18),IW$1))&gt;0,"",IF(WEEKDAY(DATE(YEAR($B$18),MONTH($B$18),IW$1),2)&gt;5,"",INDEX('Semaine type'!$AF$4:$AY$49,MATCH(Novembre!$B44,'Semaine type'!$A$4:$A$49,0),MATCH(IW$2,'Semaine type'!$AF$2:$AY$2,0))))</f>
        <v>0.70833333333333337</v>
      </c>
      <c r="IX44" s="167">
        <f>IF(COUNTIF(Fériés,DATE(YEAR($B$18),MONTH($B$18),IX$1))&gt;0,"",IF(WEEKDAY(DATE(YEAR($B$18),MONTH($B$18),IX$1),2)&gt;5,"",INDEX('Semaine type'!$AF$4:$AY$49,MATCH(Novembre!$B44,'Semaine type'!$A$4:$A$49,0),MATCH(IX$2,'Semaine type'!$AF$2:$AY$2,0))))</f>
        <v>0.36458333333333331</v>
      </c>
      <c r="IY44" s="167">
        <f>IF(COUNTIF(Fériés,DATE(YEAR($B$18),MONTH($B$18),IY$1))&gt;0,"",IF(WEEKDAY(DATE(YEAR($B$18),MONTH($B$18),IY$1),2)&gt;5,"",INDEX('Semaine type'!$AF$4:$AY$49,MATCH(Novembre!$B44,'Semaine type'!$A$4:$A$49,0),MATCH(IY$2,'Semaine type'!$AF$2:$AY$2,0))))</f>
        <v>0.52430555555555558</v>
      </c>
      <c r="IZ44" s="167">
        <f>IF(COUNTIF(Fériés,DATE(YEAR($B$18),MONTH($B$18),IZ$1))&gt;0,"",IF(WEEKDAY(DATE(YEAR($B$18),MONTH($B$18),IZ$1),2)&gt;5,"",INDEX('Semaine type'!$AF$4:$AY$49,MATCH(Novembre!$B44,'Semaine type'!$A$4:$A$49,0),MATCH(IZ$2,'Semaine type'!$AF$2:$AY$2,0))))</f>
        <v>0.5625</v>
      </c>
      <c r="JA44" s="167">
        <f>IF(COUNTIF(Fériés,DATE(YEAR($B$18),MONTH($B$18),JA$1))&gt;0,"",IF(WEEKDAY(DATE(YEAR($B$18),MONTH($B$18),JA$1),2)&gt;5,"",INDEX('Semaine type'!$AF$4:$AY$49,MATCH(Novembre!$B44,'Semaine type'!$A$4:$A$49,0),MATCH(JA$2,'Semaine type'!$AF$2:$AY$2,0))))</f>
        <v>0.70138888888888884</v>
      </c>
      <c r="JB44" s="167">
        <f>IF(COUNTIF(Fériés,DATE(YEAR($B$18),MONTH($B$18),JB$1))&gt;0,"",IF(WEEKDAY(DATE(YEAR($B$18),MONTH($B$18),JB$1),2)&gt;5,"",INDEX('Semaine type'!$AF$4:$AY$49,MATCH(Novembre!$B44,'Semaine type'!$A$4:$A$49,0),MATCH(JB$2,'Semaine type'!$AF$2:$AY$2,0))))</f>
        <v>0.36458333333333331</v>
      </c>
      <c r="JC44" s="167">
        <f>IF(COUNTIF(Fériés,DATE(YEAR($B$18),MONTH($B$18),JC$1))&gt;0,"",IF(WEEKDAY(DATE(YEAR($B$18),MONTH($B$18),JC$1),2)&gt;5,"",INDEX('Semaine type'!$AF$4:$AY$49,MATCH(Novembre!$B44,'Semaine type'!$A$4:$A$49,0),MATCH(JC$2,'Semaine type'!$AF$2:$AY$2,0))))</f>
        <v>0.52430555555555558</v>
      </c>
      <c r="JD44" s="167">
        <f>IF(COUNTIF(Fériés,DATE(YEAR($B$18),MONTH($B$18),JD$1))&gt;0,"",IF(WEEKDAY(DATE(YEAR($B$18),MONTH($B$18),JD$1),2)&gt;5,"",INDEX('Semaine type'!$AF$4:$AY$49,MATCH(Novembre!$B44,'Semaine type'!$A$4:$A$49,0),MATCH(JD$2,'Semaine type'!$AF$2:$AY$2,0))))</f>
        <v>0</v>
      </c>
      <c r="JE44" s="167">
        <f>IF(COUNTIF(Fériés,DATE(YEAR($B$18),MONTH($B$18),JE$1))&gt;0,"",IF(WEEKDAY(DATE(YEAR($B$18),MONTH($B$18),JE$1),2)&gt;5,"",INDEX('Semaine type'!$AF$4:$AY$49,MATCH(Novembre!$B44,'Semaine type'!$A$4:$A$49,0),MATCH(JE$2,'Semaine type'!$AF$2:$AY$2,0))))</f>
        <v>0</v>
      </c>
      <c r="JF44" s="167" t="str">
        <f>IF(COUNTIF(Fériés,DATE(YEAR($B$18),MONTH($B$18),JF$1))&gt;0,"",IF(WEEKDAY(DATE(YEAR($B$18),MONTH($B$18),JF$1),2)&gt;5,"",INDEX('Semaine type'!$AF$4:$AY$49,MATCH(Novembre!$B44,'Semaine type'!$A$4:$A$49,0),MATCH(JF$2,'Semaine type'!$AF$2:$AY$2,0))))</f>
        <v/>
      </c>
      <c r="JG44" s="167" t="str">
        <f>IF(COUNTIF(Fériés,DATE(YEAR($B$18),MONTH($B$18),JG$1))&gt;0,"",IF(WEEKDAY(DATE(YEAR($B$18),MONTH($B$18),JG$1),2)&gt;5,"",INDEX('Semaine type'!$AF$4:$AY$49,MATCH(Novembre!$B44,'Semaine type'!$A$4:$A$49,0),MATCH(JG$2,'Semaine type'!$AF$2:$AY$2,0))))</f>
        <v/>
      </c>
      <c r="JH44" s="167" t="str">
        <f>IF(COUNTIF(Fériés,DATE(YEAR($B$18),MONTH($B$18),JH$1))&gt;0,"",IF(WEEKDAY(DATE(YEAR($B$18),MONTH($B$18),JH$1),2)&gt;5,"",INDEX('Semaine type'!$AF$4:$AY$49,MATCH(Novembre!$B44,'Semaine type'!$A$4:$A$49,0),MATCH(JH$2,'Semaine type'!$AF$2:$AY$2,0))))</f>
        <v/>
      </c>
      <c r="JI44" s="167" t="str">
        <f>IF(COUNTIF(Fériés,DATE(YEAR($B$18),MONTH($B$18),JI$1))&gt;0,"",IF(WEEKDAY(DATE(YEAR($B$18),MONTH($B$18),JI$1),2)&gt;5,"",INDEX('Semaine type'!$AF$4:$AY$49,MATCH(Novembre!$B44,'Semaine type'!$A$4:$A$49,0),MATCH(JI$2,'Semaine type'!$AF$2:$AY$2,0))))</f>
        <v/>
      </c>
      <c r="JJ44" s="167" t="str">
        <f>IF(COUNTIF(Fériés,DATE(YEAR($B$18),MONTH($B$18),JJ$1))&gt;0,"",IF(WEEKDAY(DATE(YEAR($B$18),MONTH($B$18),JJ$1),2)&gt;5,"",INDEX('Semaine type'!$AF$4:$AY$49,MATCH(Novembre!$B44,'Semaine type'!$A$4:$A$49,0),MATCH(JJ$2,'Semaine type'!$AF$2:$AY$2,0))))</f>
        <v/>
      </c>
      <c r="JK44" s="167" t="str">
        <f>IF(COUNTIF(Fériés,DATE(YEAR($B$18),MONTH($B$18),JK$1))&gt;0,"",IF(WEEKDAY(DATE(YEAR($B$18),MONTH($B$18),JK$1),2)&gt;5,"",INDEX('Semaine type'!$AF$4:$AY$49,MATCH(Novembre!$B44,'Semaine type'!$A$4:$A$49,0),MATCH(JK$2,'Semaine type'!$AF$2:$AY$2,0))))</f>
        <v/>
      </c>
      <c r="JL44" s="167" t="str">
        <f>IF(COUNTIF(Fériés,DATE(YEAR($B$18),MONTH($B$18),JL$1))&gt;0,"",IF(WEEKDAY(DATE(YEAR($B$18),MONTH($B$18),JL$1),2)&gt;5,"",INDEX('Semaine type'!$AF$4:$AY$49,MATCH(Novembre!$B44,'Semaine type'!$A$4:$A$49,0),MATCH(JL$2,'Semaine type'!$AF$2:$AY$2,0))))</f>
        <v/>
      </c>
      <c r="JM44" s="167" t="str">
        <f>IF(COUNTIF(Fériés,DATE(YEAR($B$18),MONTH($B$18),JM$1))&gt;0,"",IF(WEEKDAY(DATE(YEAR($B$18),MONTH($B$18),JM$1),2)&gt;5,"",INDEX('Semaine type'!$AF$4:$AY$49,MATCH(Novembre!$B44,'Semaine type'!$A$4:$A$49,0),MATCH(JM$2,'Semaine type'!$AF$2:$AY$2,0))))</f>
        <v/>
      </c>
      <c r="JN44" s="167">
        <f>IF(COUNTIF(Fériés,DATE(YEAR($B$18),MONTH($B$18),JN$1))&gt;0,"",IF(WEEKDAY(DATE(YEAR($B$18),MONTH($B$18),JN$1),2)&gt;5,"",INDEX('Semaine type'!$AF$4:$AY$49,MATCH(Novembre!$B44,'Semaine type'!$A$4:$A$49,0),MATCH(JN$2,'Semaine type'!$AF$2:$AY$2,0))))</f>
        <v>0.36458333333333331</v>
      </c>
      <c r="JO44" s="167">
        <f>IF(COUNTIF(Fériés,DATE(YEAR($B$18),MONTH($B$18),JO$1))&gt;0,"",IF(WEEKDAY(DATE(YEAR($B$18),MONTH($B$18),JO$1),2)&gt;5,"",INDEX('Semaine type'!$AF$4:$AY$49,MATCH(Novembre!$B44,'Semaine type'!$A$4:$A$49,0),MATCH(JO$2,'Semaine type'!$AF$2:$AY$2,0))))</f>
        <v>0.52430555555555558</v>
      </c>
      <c r="JP44" s="167">
        <f>IF(COUNTIF(Fériés,DATE(YEAR($B$18),MONTH($B$18),JP$1))&gt;0,"",IF(WEEKDAY(DATE(YEAR($B$18),MONTH($B$18),JP$1),2)&gt;5,"",INDEX('Semaine type'!$AF$4:$AY$49,MATCH(Novembre!$B44,'Semaine type'!$A$4:$A$49,0),MATCH(JP$2,'Semaine type'!$AF$2:$AY$2,0))))</f>
        <v>0.5625</v>
      </c>
      <c r="JQ44" s="167">
        <f>IF(COUNTIF(Fériés,DATE(YEAR($B$18),MONTH($B$18),JQ$1))&gt;0,"",IF(WEEKDAY(DATE(YEAR($B$18),MONTH($B$18),JQ$1),2)&gt;5,"",INDEX('Semaine type'!$AF$4:$AY$49,MATCH(Novembre!$B44,'Semaine type'!$A$4:$A$49,0),MATCH(JQ$2,'Semaine type'!$AF$2:$AY$2,0))))</f>
        <v>0.70833333333333337</v>
      </c>
      <c r="JR44" s="167">
        <f>IF(COUNTIF(Fériés,DATE(YEAR($B$18),MONTH($B$18),JR$1))&gt;0,"",IF(WEEKDAY(DATE(YEAR($B$18),MONTH($B$18),JR$1),2)&gt;5,"",INDEX('Semaine type'!$AF$4:$AY$49,MATCH(Novembre!$B44,'Semaine type'!$A$4:$A$49,0),MATCH(JR$2,'Semaine type'!$AF$2:$AY$2,0))))</f>
        <v>0.36458333333333331</v>
      </c>
      <c r="JS44" s="167">
        <f>IF(COUNTIF(Fériés,DATE(YEAR($B$18),MONTH($B$18),JS$1))&gt;0,"",IF(WEEKDAY(DATE(YEAR($B$18),MONTH($B$18),JS$1),2)&gt;5,"",INDEX('Semaine type'!$AF$4:$AY$49,MATCH(Novembre!$B44,'Semaine type'!$A$4:$A$49,0),MATCH(JS$2,'Semaine type'!$AF$2:$AY$2,0))))</f>
        <v>0.52430555555555558</v>
      </c>
      <c r="JT44" s="167">
        <f>IF(COUNTIF(Fériés,DATE(YEAR($B$18),MONTH($B$18),JT$1))&gt;0,"",IF(WEEKDAY(DATE(YEAR($B$18),MONTH($B$18),JT$1),2)&gt;5,"",INDEX('Semaine type'!$AF$4:$AY$49,MATCH(Novembre!$B44,'Semaine type'!$A$4:$A$49,0),MATCH(JT$2,'Semaine type'!$AF$2:$AY$2,0))))</f>
        <v>0.5625</v>
      </c>
      <c r="JU44" s="167">
        <f>IF(COUNTIF(Fériés,DATE(YEAR($B$18),MONTH($B$18),JU$1))&gt;0,"",IF(WEEKDAY(DATE(YEAR($B$18),MONTH($B$18),JU$1),2)&gt;5,"",INDEX('Semaine type'!$AF$4:$AY$49,MATCH(Novembre!$B44,'Semaine type'!$A$4:$A$49,0),MATCH(JU$2,'Semaine type'!$AF$2:$AY$2,0))))</f>
        <v>0.70833333333333337</v>
      </c>
      <c r="JV44" s="167">
        <f>IF(COUNTIF(Fériés,DATE(YEAR($B$18),MONTH($B$18),JV$1))&gt;0,"",IF(WEEKDAY(DATE(YEAR($B$18),MONTH($B$18),JV$1),2)&gt;5,"",INDEX('Semaine type'!$AF$4:$AY$49,MATCH(Novembre!$B44,'Semaine type'!$A$4:$A$49,0),MATCH(JV$2,'Semaine type'!$AF$2:$AY$2,0))))</f>
        <v>0.36458333333333331</v>
      </c>
      <c r="JW44" s="167">
        <f>IF(COUNTIF(Fériés,DATE(YEAR($B$18),MONTH($B$18),JW$1))&gt;0,"",IF(WEEKDAY(DATE(YEAR($B$18),MONTH($B$18),JW$1),2)&gt;5,"",INDEX('Semaine type'!$AF$4:$AY$49,MATCH(Novembre!$B44,'Semaine type'!$A$4:$A$49,0),MATCH(JW$2,'Semaine type'!$AF$2:$AY$2,0))))</f>
        <v>0.52430555555555558</v>
      </c>
      <c r="JX44" s="167">
        <f>IF(COUNTIF(Fériés,DATE(YEAR($B$18),MONTH($B$18),JX$1))&gt;0,"",IF(WEEKDAY(DATE(YEAR($B$18),MONTH($B$18),JX$1),2)&gt;5,"",INDEX('Semaine type'!$AF$4:$AY$49,MATCH(Novembre!$B44,'Semaine type'!$A$4:$A$49,0),MATCH(JX$2,'Semaine type'!$AF$2:$AY$2,0))))</f>
        <v>0.5625</v>
      </c>
      <c r="JY44" s="167">
        <f>IF(COUNTIF(Fériés,DATE(YEAR($B$18),MONTH($B$18),JY$1))&gt;0,"",IF(WEEKDAY(DATE(YEAR($B$18),MONTH($B$18),JY$1),2)&gt;5,"",INDEX('Semaine type'!$AF$4:$AY$49,MATCH(Novembre!$B44,'Semaine type'!$A$4:$A$49,0),MATCH(JY$2,'Semaine type'!$AF$2:$AY$2,0))))</f>
        <v>0.70833333333333337</v>
      </c>
      <c r="JZ44" s="167">
        <f>IF(COUNTIF(Fériés,DATE(YEAR($B$18),MONTH($B$18),JZ$1))&gt;0,"",IF(WEEKDAY(DATE(YEAR($B$18),MONTH($B$18),JZ$1),2)&gt;5,"",INDEX('Semaine type'!$AF$4:$AY$49,MATCH(Novembre!$B44,'Semaine type'!$A$4:$A$49,0),MATCH(JZ$2,'Semaine type'!$AF$2:$AY$2,0))))</f>
        <v>0.36458333333333331</v>
      </c>
      <c r="KA44" s="167">
        <f>IF(COUNTIF(Fériés,DATE(YEAR($B$18),MONTH($B$18),KA$1))&gt;0,"",IF(WEEKDAY(DATE(YEAR($B$18),MONTH($B$18),KA$1),2)&gt;5,"",INDEX('Semaine type'!$AF$4:$AY$49,MATCH(Novembre!$B44,'Semaine type'!$A$4:$A$49,0),MATCH(KA$2,'Semaine type'!$AF$2:$AY$2,0))))</f>
        <v>0.52430555555555558</v>
      </c>
      <c r="KB44" s="167">
        <f>IF(COUNTIF(Fériés,DATE(YEAR($B$18),MONTH($B$18),KB$1))&gt;0,"",IF(WEEKDAY(DATE(YEAR($B$18),MONTH($B$18),KB$1),2)&gt;5,"",INDEX('Semaine type'!$AF$4:$AY$49,MATCH(Novembre!$B44,'Semaine type'!$A$4:$A$49,0),MATCH(KB$2,'Semaine type'!$AF$2:$AY$2,0))))</f>
        <v>0.5625</v>
      </c>
      <c r="KC44" s="167">
        <f>IF(COUNTIF(Fériés,DATE(YEAR($B$18),MONTH($B$18),KC$1))&gt;0,"",IF(WEEKDAY(DATE(YEAR($B$18),MONTH($B$18),KC$1),2)&gt;5,"",INDEX('Semaine type'!$AF$4:$AY$49,MATCH(Novembre!$B44,'Semaine type'!$A$4:$A$49,0),MATCH(KC$2,'Semaine type'!$AF$2:$AY$2,0))))</f>
        <v>0.70138888888888884</v>
      </c>
      <c r="KD44" s="167">
        <f>IF(COUNTIF(Fériés,DATE(YEAR($B$18),MONTH($B$18),KD$1))&gt;0,"",IF(WEEKDAY(DATE(YEAR($B$18),MONTH($B$18),KD$1),2)&gt;5,"",INDEX('Semaine type'!$AF$4:$AY$49,MATCH(Novembre!$B44,'Semaine type'!$A$4:$A$49,0),MATCH(KD$2,'Semaine type'!$AF$2:$AY$2,0))))</f>
        <v>0.36458333333333331</v>
      </c>
      <c r="KE44" s="167">
        <f>IF(COUNTIF(Fériés,DATE(YEAR($B$18),MONTH($B$18),KE$1))&gt;0,"",IF(WEEKDAY(DATE(YEAR($B$18),MONTH($B$18),KE$1),2)&gt;5,"",INDEX('Semaine type'!$AF$4:$AY$49,MATCH(Novembre!$B44,'Semaine type'!$A$4:$A$49,0),MATCH(KE$2,'Semaine type'!$AF$2:$AY$2,0))))</f>
        <v>0.52430555555555558</v>
      </c>
      <c r="KF44" s="167">
        <f>IF(COUNTIF(Fériés,DATE(YEAR($B$18),MONTH($B$18),KF$1))&gt;0,"",IF(WEEKDAY(DATE(YEAR($B$18),MONTH($B$18),KF$1),2)&gt;5,"",INDEX('Semaine type'!$AF$4:$AY$49,MATCH(Novembre!$B44,'Semaine type'!$A$4:$A$49,0),MATCH(KF$2,'Semaine type'!$AF$2:$AY$2,0))))</f>
        <v>0</v>
      </c>
      <c r="KG44" s="167">
        <f>IF(COUNTIF(Fériés,DATE(YEAR($B$18),MONTH($B$18),KG$1))&gt;0,"",IF(WEEKDAY(DATE(YEAR($B$18),MONTH($B$18),KG$1),2)&gt;5,"",INDEX('Semaine type'!$AF$4:$AY$49,MATCH(Novembre!$B44,'Semaine type'!$A$4:$A$49,0),MATCH(KG$2,'Semaine type'!$AF$2:$AY$2,0))))</f>
        <v>0</v>
      </c>
      <c r="KH44" s="167" t="str">
        <f>IF(COUNTIF(Fériés,DATE(YEAR($B$18),MONTH($B$18),KH$1))&gt;0,"",IF(WEEKDAY(DATE(YEAR($B$18),MONTH($B$18),KH$1),2)&gt;5,"",INDEX('Semaine type'!$AF$4:$AY$49,MATCH(Novembre!$B44,'Semaine type'!$A$4:$A$49,0),MATCH(KH$2,'Semaine type'!$AF$2:$AY$2,0))))</f>
        <v/>
      </c>
      <c r="KI44" s="167" t="str">
        <f>IF(COUNTIF(Fériés,DATE(YEAR($B$18),MONTH($B$18),KI$1))&gt;0,"",IF(WEEKDAY(DATE(YEAR($B$18),MONTH($B$18),KI$1),2)&gt;5,"",INDEX('Semaine type'!$AF$4:$AY$49,MATCH(Novembre!$B44,'Semaine type'!$A$4:$A$49,0),MATCH(KI$2,'Semaine type'!$AF$2:$AY$2,0))))</f>
        <v/>
      </c>
      <c r="KJ44" s="167" t="str">
        <f>IF(COUNTIF(Fériés,DATE(YEAR($B$18),MONTH($B$18),KJ$1))&gt;0,"",IF(WEEKDAY(DATE(YEAR($B$18),MONTH($B$18),KJ$1),2)&gt;5,"",INDEX('Semaine type'!$AF$4:$AY$49,MATCH(Novembre!$B44,'Semaine type'!$A$4:$A$49,0),MATCH(KJ$2,'Semaine type'!$AF$2:$AY$2,0))))</f>
        <v/>
      </c>
      <c r="KK44" s="167" t="str">
        <f>IF(COUNTIF(Fériés,DATE(YEAR($B$18),MONTH($B$18),KK$1))&gt;0,"",IF(WEEKDAY(DATE(YEAR($B$18),MONTH($B$18),KK$1),2)&gt;5,"",INDEX('Semaine type'!$AF$4:$AY$49,MATCH(Novembre!$B44,'Semaine type'!$A$4:$A$49,0),MATCH(KK$2,'Semaine type'!$AF$2:$AY$2,0))))</f>
        <v/>
      </c>
      <c r="KL44" s="167" t="str">
        <f>IF(COUNTIF(Fériés,DATE(YEAR($B$18),MONTH($B$18),KL$1))&gt;0,"",IF(WEEKDAY(DATE(YEAR($B$18),MONTH($B$18),KL$1),2)&gt;5,"",INDEX('Semaine type'!$AF$4:$AY$49,MATCH(Novembre!$B44,'Semaine type'!$A$4:$A$49,0),MATCH(KL$2,'Semaine type'!$AF$2:$AY$2,0))))</f>
        <v/>
      </c>
      <c r="KM44" s="167" t="str">
        <f>IF(COUNTIF(Fériés,DATE(YEAR($B$18),MONTH($B$18),KM$1))&gt;0,"",IF(WEEKDAY(DATE(YEAR($B$18),MONTH($B$18),KM$1),2)&gt;5,"",INDEX('Semaine type'!$AF$4:$AY$49,MATCH(Novembre!$B44,'Semaine type'!$A$4:$A$49,0),MATCH(KM$2,'Semaine type'!$AF$2:$AY$2,0))))</f>
        <v/>
      </c>
      <c r="KN44" s="167" t="str">
        <f>IF(COUNTIF(Fériés,DATE(YEAR($B$18),MONTH($B$18),KN$1))&gt;0,"",IF(WEEKDAY(DATE(YEAR($B$18),MONTH($B$18),KN$1),2)&gt;5,"",INDEX('Semaine type'!$AF$4:$AY$49,MATCH(Novembre!$B44,'Semaine type'!$A$4:$A$49,0),MATCH(KN$2,'Semaine type'!$AF$2:$AY$2,0))))</f>
        <v/>
      </c>
      <c r="KO44" s="167" t="str">
        <f>IF(COUNTIF(Fériés,DATE(YEAR($B$18),MONTH($B$18),KO$1))&gt;0,"",IF(WEEKDAY(DATE(YEAR($B$18),MONTH($B$18),KO$1),2)&gt;5,"",INDEX('Semaine type'!$AF$4:$AY$49,MATCH(Novembre!$B44,'Semaine type'!$A$4:$A$49,0),MATCH(KO$2,'Semaine type'!$AF$2:$AY$2,0))))</f>
        <v/>
      </c>
      <c r="KP44" s="167">
        <f>IF(COUNTIF(Fériés,DATE(YEAR($B$18),MONTH($B$18),KP$1))&gt;0,"",IF(WEEKDAY(DATE(YEAR($B$18),MONTH($B$18),KP$1),2)&gt;5,"",INDEX('Semaine type'!$AF$4:$AY$49,MATCH(Novembre!$B44,'Semaine type'!$A$4:$A$49,0),MATCH(KP$2,'Semaine type'!$AF$2:$AY$2,0))))</f>
        <v>0.36458333333333331</v>
      </c>
      <c r="KQ44" s="167">
        <f>IF(COUNTIF(Fériés,DATE(YEAR($B$18),MONTH($B$18),KQ$1))&gt;0,"",IF(WEEKDAY(DATE(YEAR($B$18),MONTH($B$18),KQ$1),2)&gt;5,"",INDEX('Semaine type'!$AF$4:$AY$49,MATCH(Novembre!$B44,'Semaine type'!$A$4:$A$49,0),MATCH(KQ$2,'Semaine type'!$AF$2:$AY$2,0))))</f>
        <v>0.52430555555555558</v>
      </c>
      <c r="KR44" s="167">
        <f>IF(COUNTIF(Fériés,DATE(YEAR($B$18),MONTH($B$18),KR$1))&gt;0,"",IF(WEEKDAY(DATE(YEAR($B$18),MONTH($B$18),KR$1),2)&gt;5,"",INDEX('Semaine type'!$AF$4:$AY$49,MATCH(Novembre!$B44,'Semaine type'!$A$4:$A$49,0),MATCH(KR$2,'Semaine type'!$AF$2:$AY$2,0))))</f>
        <v>0.5625</v>
      </c>
      <c r="KS44" s="167">
        <f>IF(COUNTIF(Fériés,DATE(YEAR($B$18),MONTH($B$18),KS$1))&gt;0,"",IF(WEEKDAY(DATE(YEAR($B$18),MONTH($B$18),KS$1),2)&gt;5,"",INDEX('Semaine type'!$AF$4:$AY$49,MATCH(Novembre!$B44,'Semaine type'!$A$4:$A$49,0),MATCH(KS$2,'Semaine type'!$AF$2:$AY$2,0))))</f>
        <v>0.70833333333333337</v>
      </c>
    </row>
    <row r="45" spans="1:305" ht="12" customHeight="1" x14ac:dyDescent="0.2">
      <c r="A45" s="183"/>
      <c r="B45" s="52" t="s">
        <v>161</v>
      </c>
      <c r="C45" s="53" t="str">
        <f>'Semaine type'!L30</f>
        <v xml:space="preserve">PA </v>
      </c>
      <c r="D45" s="60"/>
      <c r="E45" s="60"/>
      <c r="F45" s="61"/>
      <c r="G45" s="60"/>
      <c r="H45" s="60" t="s">
        <v>32</v>
      </c>
      <c r="I45" s="60" t="s">
        <v>33</v>
      </c>
      <c r="J45" s="60" t="s">
        <v>32</v>
      </c>
      <c r="K45" s="60" t="s">
        <v>33</v>
      </c>
      <c r="L45" s="61" t="s">
        <v>32</v>
      </c>
      <c r="M45" s="61" t="s">
        <v>33</v>
      </c>
      <c r="N45" s="61" t="s">
        <v>32</v>
      </c>
      <c r="O45" s="61" t="s">
        <v>33</v>
      </c>
      <c r="P45" s="60" t="s">
        <v>33</v>
      </c>
      <c r="Q45" s="60"/>
      <c r="R45" s="60"/>
      <c r="S45" s="60"/>
      <c r="T45" s="60"/>
      <c r="U45" s="60"/>
      <c r="V45" s="61" t="s">
        <v>32</v>
      </c>
      <c r="W45" s="61" t="s">
        <v>33</v>
      </c>
      <c r="X45" s="60"/>
      <c r="Y45" s="60"/>
      <c r="Z45" s="60" t="s">
        <v>32</v>
      </c>
      <c r="AA45" s="60" t="s">
        <v>33</v>
      </c>
      <c r="AB45" s="60" t="s">
        <v>32</v>
      </c>
      <c r="AC45" s="60" t="s">
        <v>33</v>
      </c>
      <c r="AD45" s="60" t="s">
        <v>33</v>
      </c>
      <c r="AE45" s="60"/>
      <c r="AF45" s="61"/>
      <c r="AG45" s="60"/>
      <c r="AH45" s="60"/>
      <c r="AI45" s="60"/>
      <c r="AJ45" s="60" t="s">
        <v>32</v>
      </c>
      <c r="AK45" s="60" t="s">
        <v>33</v>
      </c>
      <c r="AL45" s="60" t="s">
        <v>32</v>
      </c>
      <c r="AM45" s="60" t="s">
        <v>33</v>
      </c>
      <c r="AN45" s="60" t="s">
        <v>32</v>
      </c>
      <c r="AO45" s="60" t="s">
        <v>33</v>
      </c>
      <c r="AP45" s="60" t="s">
        <v>32</v>
      </c>
      <c r="AQ45" s="60" t="s">
        <v>33</v>
      </c>
      <c r="AR45" s="60" t="s">
        <v>33</v>
      </c>
      <c r="AS45" s="60"/>
      <c r="AT45" s="60"/>
      <c r="AU45" s="60"/>
      <c r="AV45" s="60"/>
      <c r="AW45" s="60"/>
      <c r="AX45" s="60" t="s">
        <v>32</v>
      </c>
      <c r="AY45" s="60" t="s">
        <v>33</v>
      </c>
      <c r="AZ45" s="60" t="s">
        <v>32</v>
      </c>
      <c r="BA45" s="60" t="s">
        <v>33</v>
      </c>
      <c r="BB45" s="60" t="s">
        <v>32</v>
      </c>
      <c r="BC45" s="60" t="s">
        <v>33</v>
      </c>
      <c r="BD45" s="60" t="s">
        <v>32</v>
      </c>
      <c r="BE45" s="60" t="s">
        <v>33</v>
      </c>
      <c r="BF45" s="60" t="s">
        <v>94</v>
      </c>
      <c r="BG45" s="60"/>
      <c r="BH45" s="60" t="s">
        <v>120</v>
      </c>
      <c r="BI45" s="60"/>
      <c r="BJ45" s="60" t="s">
        <v>120</v>
      </c>
      <c r="BK45" s="60"/>
      <c r="BL45" s="56" cm="1">
        <f t="array" ref="BL45">SUMPRODUCT(--(RIGHT(D45:BK45,1)="."))</f>
        <v>15</v>
      </c>
      <c r="BM45" s="57"/>
      <c r="BN45" s="62"/>
      <c r="BO45" s="62"/>
      <c r="BP45" s="62"/>
      <c r="BQ45" s="82">
        <f t="shared" si="131"/>
        <v>0</v>
      </c>
      <c r="BR45" s="82">
        <f t="shared" si="131"/>
        <v>0</v>
      </c>
      <c r="BS45" s="82">
        <f t="shared" si="131"/>
        <v>0</v>
      </c>
      <c r="BT45" s="82">
        <f t="shared" si="131"/>
        <v>0</v>
      </c>
      <c r="BU45" s="82">
        <f t="shared" si="131"/>
        <v>0</v>
      </c>
      <c r="BV45" s="82">
        <f t="shared" si="131"/>
        <v>0</v>
      </c>
      <c r="BW45" s="82">
        <f t="shared" si="131"/>
        <v>0</v>
      </c>
      <c r="BX45" s="82">
        <f t="shared" si="131"/>
        <v>0</v>
      </c>
      <c r="BY45" s="82">
        <f t="shared" si="131"/>
        <v>0</v>
      </c>
      <c r="BZ45" s="82">
        <f t="shared" si="131"/>
        <v>0</v>
      </c>
      <c r="CA45" s="82">
        <f t="shared" si="131"/>
        <v>0</v>
      </c>
      <c r="CB45" s="92">
        <f t="shared" si="70"/>
        <v>36</v>
      </c>
      <c r="CC45" s="47">
        <f t="shared" ca="1" si="71"/>
        <v>1.0588235294117647</v>
      </c>
      <c r="DA45" s="169">
        <f t="shared" si="72"/>
        <v>4.3888888888888902</v>
      </c>
      <c r="DB45" s="176" t="str">
        <f t="shared" si="132"/>
        <v/>
      </c>
      <c r="DC45" s="176" t="str">
        <f t="shared" si="73"/>
        <v/>
      </c>
      <c r="DD45" s="176" t="str">
        <f t="shared" si="74"/>
        <v/>
      </c>
      <c r="DE45" s="176" t="str">
        <f t="shared" si="75"/>
        <v/>
      </c>
      <c r="DF45" s="176" t="str">
        <f t="shared" si="76"/>
        <v/>
      </c>
      <c r="DG45" s="176">
        <f>IFERROR(IF(COUNTIF(absences,I45)&gt;0,"",IF(COUNTIF($D45:$BK45,"PERM")&gt;0,COUNTIF($D45:$BK45,"PERM")*Parametres!$N$25,GF45-GE45)),)</f>
        <v>0.25</v>
      </c>
      <c r="DH45" s="176">
        <f t="shared" si="77"/>
        <v>0.15972222222222227</v>
      </c>
      <c r="DI45" s="176">
        <f t="shared" si="78"/>
        <v>0.14583333333333337</v>
      </c>
      <c r="DJ45" s="176">
        <f t="shared" si="79"/>
        <v>0.15972222222222227</v>
      </c>
      <c r="DK45" s="176" t="str">
        <f t="shared" si="80"/>
        <v/>
      </c>
      <c r="DL45" s="176">
        <f t="shared" si="81"/>
        <v>0.15972222222222227</v>
      </c>
      <c r="DM45" s="176">
        <f t="shared" si="82"/>
        <v>0.13888888888888884</v>
      </c>
      <c r="DN45" s="176">
        <f t="shared" si="83"/>
        <v>0.15972222222222227</v>
      </c>
      <c r="DO45" s="176">
        <f t="shared" si="84"/>
        <v>0</v>
      </c>
      <c r="DP45" s="176" t="str">
        <f t="shared" si="85"/>
        <v/>
      </c>
      <c r="DQ45" s="176" t="str">
        <f t="shared" si="86"/>
        <v/>
      </c>
      <c r="DR45" s="176" t="str">
        <f t="shared" si="87"/>
        <v/>
      </c>
      <c r="DS45" s="176" t="str">
        <f t="shared" si="88"/>
        <v/>
      </c>
      <c r="DT45" s="176" t="str">
        <f t="shared" si="89"/>
        <v/>
      </c>
      <c r="DU45" s="176" t="str">
        <f t="shared" si="90"/>
        <v/>
      </c>
      <c r="DV45" s="176" t="str">
        <f t="shared" si="91"/>
        <v/>
      </c>
      <c r="DW45" s="176" t="str">
        <f t="shared" si="92"/>
        <v/>
      </c>
      <c r="DX45" s="176">
        <f t="shared" si="93"/>
        <v>0.15972222222222227</v>
      </c>
      <c r="DY45" s="176" t="str">
        <f t="shared" si="94"/>
        <v/>
      </c>
      <c r="DZ45" s="176">
        <f t="shared" si="95"/>
        <v>0.15972222222222227</v>
      </c>
      <c r="EA45" s="176">
        <f t="shared" si="96"/>
        <v>0.13888888888888884</v>
      </c>
      <c r="EB45" s="176">
        <f t="shared" si="97"/>
        <v>0.15972222222222227</v>
      </c>
      <c r="EC45" s="176">
        <f t="shared" si="98"/>
        <v>0</v>
      </c>
      <c r="ED45" s="176" t="str">
        <f t="shared" si="99"/>
        <v/>
      </c>
      <c r="EE45" s="176" t="str">
        <f t="shared" si="100"/>
        <v/>
      </c>
      <c r="EF45" s="176" t="str">
        <f t="shared" si="101"/>
        <v/>
      </c>
      <c r="EG45" s="176" t="str">
        <f t="shared" si="102"/>
        <v/>
      </c>
      <c r="EH45" s="176" t="str">
        <f t="shared" si="103"/>
        <v/>
      </c>
      <c r="EI45" s="176" t="str">
        <f t="shared" si="104"/>
        <v/>
      </c>
      <c r="EJ45" s="176">
        <f t="shared" si="105"/>
        <v>0.15972222222222227</v>
      </c>
      <c r="EK45" s="176">
        <f t="shared" si="106"/>
        <v>0.14583333333333337</v>
      </c>
      <c r="EL45" s="176">
        <f t="shared" si="107"/>
        <v>0.15972222222222227</v>
      </c>
      <c r="EM45" s="176" t="str">
        <f t="shared" si="108"/>
        <v/>
      </c>
      <c r="EN45" s="176">
        <f t="shared" si="109"/>
        <v>0.15972222222222227</v>
      </c>
      <c r="EO45" s="176">
        <f t="shared" si="110"/>
        <v>0.13888888888888884</v>
      </c>
      <c r="EP45" s="176">
        <f t="shared" si="111"/>
        <v>0.15972222222222227</v>
      </c>
      <c r="EQ45" s="176">
        <f t="shared" si="112"/>
        <v>0</v>
      </c>
      <c r="ER45" s="176" t="str">
        <f t="shared" si="113"/>
        <v/>
      </c>
      <c r="ES45" s="176" t="str">
        <f t="shared" si="114"/>
        <v/>
      </c>
      <c r="ET45" s="176" t="str">
        <f t="shared" si="115"/>
        <v/>
      </c>
      <c r="EU45" s="176">
        <f>IFERROR(IF(COUNTIF(absences,AW45)&gt;0,"",IF(COUNTIF($D45:$BK45,"PERM")&gt;0,COUNTIF($D45:$BK45,"PERM")*Parametres!$N$25,IW45-IV45)),)</f>
        <v>0.25</v>
      </c>
      <c r="EV45" s="176" t="str">
        <f t="shared" si="116"/>
        <v/>
      </c>
      <c r="EW45" s="176" t="str">
        <f t="shared" si="117"/>
        <v/>
      </c>
      <c r="EX45" s="176">
        <f t="shared" si="118"/>
        <v>0.15972222222222227</v>
      </c>
      <c r="EY45" s="176">
        <f t="shared" si="119"/>
        <v>0.14583333333333337</v>
      </c>
      <c r="EZ45" s="176">
        <f t="shared" si="120"/>
        <v>0.15972222222222227</v>
      </c>
      <c r="FA45" s="176" t="str">
        <f t="shared" si="121"/>
        <v/>
      </c>
      <c r="FB45" s="176">
        <f t="shared" si="122"/>
        <v>0.15972222222222227</v>
      </c>
      <c r="FC45" s="176">
        <f t="shared" si="123"/>
        <v>0.13888888888888884</v>
      </c>
      <c r="FD45" s="176">
        <f t="shared" si="124"/>
        <v>0.15972222222222227</v>
      </c>
      <c r="FE45" s="176">
        <f t="shared" si="125"/>
        <v>0</v>
      </c>
      <c r="FF45" s="176" t="str">
        <f t="shared" si="126"/>
        <v/>
      </c>
      <c r="FG45" s="176" t="str">
        <f t="shared" si="127"/>
        <v/>
      </c>
      <c r="FH45" s="176">
        <f>IFERROR(IF(COUNTIF(absences,BJ45)&gt;0,"",IF(COUNTIF($D45:$BK45,"PERM")&gt;0,COUNTIF($D45:$BK45,"PERM")*Parametres!$N$25,JJ45-JI45)),)</f>
        <v>0.25</v>
      </c>
      <c r="FI45" s="176" t="str">
        <f t="shared" si="128"/>
        <v/>
      </c>
      <c r="FJ45" s="176" t="str">
        <f t="shared" si="129"/>
        <v/>
      </c>
      <c r="FK45" s="176">
        <f>IFERROR(IF(COUNTIF(absences,BM45)&gt;0,"",IF(COUNTIF($D45:$BK45,"PERM")&gt;0,COUNTIF($D45:$BK45,"PERM")*Parametres!$N$25,JM45-JL45)),)</f>
        <v>0.25</v>
      </c>
      <c r="FY45" s="184"/>
      <c r="FZ45" s="167" t="str">
        <f>IF(COUNTIF(Fériés,DATE(YEAR($B$18),MONTH($B$18),FZ$1))&gt;0,"",IF(WEEKDAY(DATE(YEAR($B$18),MONTH($B$18),FZ$1),2)&gt;5,"",INDEX('Semaine type'!$AF$4:$AY$49,MATCH(Novembre!$B45,'Semaine type'!$A30:$A75,0),MATCH(FZ$2,'Semaine type'!$AF$2:$AY$2,0))))</f>
        <v/>
      </c>
      <c r="GA45" s="167" t="str">
        <f>IF(COUNTIF(Fériés,DATE(YEAR($B$18),MONTH($B$18),GA$1))&gt;0,"",IF(WEEKDAY(DATE(YEAR($B$18),MONTH($B$18),GA$1),2)&gt;5,"",INDEX('Semaine type'!$AF$4:$AY$49,MATCH(Novembre!$B45,'Semaine type'!$A30:$A75,0),MATCH(GA$2,'Semaine type'!$AF$2:$AY$2,0))))</f>
        <v/>
      </c>
      <c r="GB45" s="167" t="str">
        <f>IF(COUNTIF(Fériés,DATE(YEAR($B$18),MONTH($B$18),GB$1))&gt;0,"",IF(WEEKDAY(DATE(YEAR($B$18),MONTH($B$18),GB$1),2)&gt;5,"",INDEX('Semaine type'!$AF$4:$AY$49,MATCH(Novembre!$B45,'Semaine type'!$A30:$A75,0),MATCH(GB$2,'Semaine type'!$AF$2:$AY$2,0))))</f>
        <v/>
      </c>
      <c r="GC45" s="167" t="str">
        <f>IF(COUNTIF(Fériés,DATE(YEAR($B$18),MONTH($B$18),GC$1))&gt;0,"",IF(WEEKDAY(DATE(YEAR($B$18),MONTH($B$18),GC$1),2)&gt;5,"",INDEX('Semaine type'!$AF$4:$AY$49,MATCH(Novembre!$B45,'Semaine type'!$A30:$A75,0),MATCH(GC$2,'Semaine type'!$AF$2:$AY$2,0))))</f>
        <v/>
      </c>
      <c r="GD45" s="167" t="str">
        <f>IF(COUNTIF(Fériés,DATE(YEAR($B$18),MONTH($B$18),GD$1))&gt;0,"",IF(WEEKDAY(DATE(YEAR($B$18),MONTH($B$18),GD$1),2)&gt;5,"",INDEX('Semaine type'!$AF$4:$AY$49,MATCH(Novembre!$B45,'Semaine type'!$A30:$A75,0),MATCH(GD$2,'Semaine type'!$AF$2:$AY$2,0))))</f>
        <v/>
      </c>
      <c r="GE45" s="167" t="str">
        <f>IF(COUNTIF(Fériés,DATE(YEAR($B$18),MONTH($B$18),GE$1))&gt;0,"",IF(WEEKDAY(DATE(YEAR($B$18),MONTH($B$18),GE$1),2)&gt;5,"",INDEX('Semaine type'!$AF$4:$AY$49,MATCH(Novembre!$B45,'Semaine type'!$A30:$A75,0),MATCH(GE$2,'Semaine type'!$AF$2:$AY$2,0))))</f>
        <v/>
      </c>
      <c r="GF45" s="167" t="str">
        <f>IF(COUNTIF(Fériés,DATE(YEAR($B$18),MONTH($B$18),GF$1))&gt;0,"",IF(WEEKDAY(DATE(YEAR($B$18),MONTH($B$18),GF$1),2)&gt;5,"",INDEX('Semaine type'!$AF$4:$AY$49,MATCH(Novembre!$B45,'Semaine type'!$A30:$A75,0),MATCH(GF$2,'Semaine type'!$AF$2:$AY$2,0))))</f>
        <v/>
      </c>
      <c r="GG45" s="167" t="str">
        <f>IF(COUNTIF(Fériés,DATE(YEAR($B$18),MONTH($B$18),GG$1))&gt;0,"",IF(WEEKDAY(DATE(YEAR($B$18),MONTH($B$18),GG$1),2)&gt;5,"",INDEX('Semaine type'!$AF$4:$AY$49,MATCH(Novembre!$B45,'Semaine type'!$A30:$A75,0),MATCH(GG$2,'Semaine type'!$AF$2:$AY$2,0))))</f>
        <v/>
      </c>
      <c r="GH45" s="167" t="str">
        <f>IF(COUNTIF(Fériés,DATE(YEAR($B$18),MONTH($B$18),GH$1))&gt;0,"",IF(WEEKDAY(DATE(YEAR($B$18),MONTH($B$18),GH$1),2)&gt;5,"",INDEX('Semaine type'!$AF$4:$AY$49,MATCH(Novembre!$B45,'Semaine type'!$A$4:$A$49,0),MATCH(GH$2,'Semaine type'!$AF$2:$AY$2,0))))</f>
        <v/>
      </c>
      <c r="GI45" s="167" t="str">
        <f>IF(COUNTIF(Fériés,DATE(YEAR($B$18),MONTH($B$18),GI$1))&gt;0,"",IF(WEEKDAY(DATE(YEAR($B$18),MONTH($B$18),GI$1),2)&gt;5,"",INDEX('Semaine type'!$AF$4:$AY$49,MATCH(Novembre!$B45,'Semaine type'!$A$4:$A$49,0),MATCH(GI$2,'Semaine type'!$AF$2:$AY$2,0))))</f>
        <v/>
      </c>
      <c r="GJ45" s="167" t="str">
        <f>IF(COUNTIF(Fériés,DATE(YEAR($B$18),MONTH($B$18),GJ$1))&gt;0,"",IF(WEEKDAY(DATE(YEAR($B$18),MONTH($B$18),GJ$1),2)&gt;5,"",INDEX('Semaine type'!$AF$4:$AY$49,MATCH(Novembre!$B45,'Semaine type'!$A$4:$A$49,0),MATCH(GJ$2,'Semaine type'!$AF$2:$AY$2,0))))</f>
        <v/>
      </c>
      <c r="GK45" s="167" t="str">
        <f>IF(COUNTIF(Fériés,DATE(YEAR($B$18),MONTH($B$18),GK$1))&gt;0,"",IF(WEEKDAY(DATE(YEAR($B$18),MONTH($B$18),GK$1),2)&gt;5,"",INDEX('Semaine type'!$AF$4:$AY$49,MATCH(Novembre!$B45,'Semaine type'!$A$4:$A$49,0),MATCH(GK$2,'Semaine type'!$AF$2:$AY$2,0))))</f>
        <v/>
      </c>
      <c r="GL45" s="167">
        <f>IF(COUNTIF(Fériés,DATE(YEAR($B$18),MONTH($B$18),GL$1))&gt;0,"",IF(WEEKDAY(DATE(YEAR($B$18),MONTH($B$18),GL$1),2)&gt;5,"",INDEX('Semaine type'!$AF$4:$AY$49,MATCH(Novembre!$B45,'Semaine type'!$A$4:$A$49,0),MATCH(GL$2,'Semaine type'!$AF$2:$AY$2,0))))</f>
        <v>0.36458333333333331</v>
      </c>
      <c r="GM45" s="167">
        <f>IF(COUNTIF(Fériés,DATE(YEAR($B$18),MONTH($B$18),GM$1))&gt;0,"",IF(WEEKDAY(DATE(YEAR($B$18),MONTH($B$18),GM$1),2)&gt;5,"",INDEX('Semaine type'!$AF$4:$AY$49,MATCH(Novembre!$B45,'Semaine type'!$A$4:$A$49,0),MATCH(GM$2,'Semaine type'!$AF$2:$AY$2,0))))</f>
        <v>0.52430555555555558</v>
      </c>
      <c r="GN45" s="167">
        <f>IF(COUNTIF(Fériés,DATE(YEAR($B$18),MONTH($B$18),GN$1))&gt;0,"",IF(WEEKDAY(DATE(YEAR($B$18),MONTH($B$18),GN$1),2)&gt;5,"",INDEX('Semaine type'!$AF$4:$AY$49,MATCH(Novembre!$B45,'Semaine type'!$A$4:$A$49,0),MATCH(GN$2,'Semaine type'!$AF$2:$AY$2,0))))</f>
        <v>0.5625</v>
      </c>
      <c r="GO45" s="167">
        <f>IF(COUNTIF(Fériés,DATE(YEAR($B$18),MONTH($B$18),GO$1))&gt;0,"",IF(WEEKDAY(DATE(YEAR($B$18),MONTH($B$18),GO$1),2)&gt;5,"",INDEX('Semaine type'!$AF$4:$AY$49,MATCH(Novembre!$B45,'Semaine type'!$A$4:$A$49,0),MATCH(GO$2,'Semaine type'!$AF$2:$AY$2,0))))</f>
        <v>0.70833333333333337</v>
      </c>
      <c r="GP45" s="167">
        <f>IF(COUNTIF(Fériés,DATE(YEAR($B$18),MONTH($B$18),GP$1))&gt;0,"",IF(WEEKDAY(DATE(YEAR($B$18),MONTH($B$18),GP$1),2)&gt;5,"",INDEX('Semaine type'!$AF$4:$AY$49,MATCH(Novembre!$B45,'Semaine type'!$A$4:$A$49,0),MATCH(GP$2,'Semaine type'!$AF$2:$AY$2,0))))</f>
        <v>0.36458333333333331</v>
      </c>
      <c r="GQ45" s="167">
        <f>IF(COUNTIF(Fériés,DATE(YEAR($B$18),MONTH($B$18),GQ$1))&gt;0,"",IF(WEEKDAY(DATE(YEAR($B$18),MONTH($B$18),GQ$1),2)&gt;5,"",INDEX('Semaine type'!$AF$4:$AY$49,MATCH(Novembre!$B45,'Semaine type'!$A$4:$A$49,0),MATCH(GQ$2,'Semaine type'!$AF$2:$AY$2,0))))</f>
        <v>0.52430555555555558</v>
      </c>
      <c r="GR45" s="167" t="str">
        <f>IF(COUNTIF(Fériés,DATE(YEAR($B$18),MONTH($B$18),GR$1))&gt;0,"",IF(WEEKDAY(DATE(YEAR($B$18),MONTH($B$18),GR$1),2)&gt;5,"",INDEX('Semaine type'!$AF$4:$AY$49,MATCH(Novembre!$B45,'Semaine type'!$A$4:$A$49,0),MATCH(GR$2,'Semaine type'!$AF$2:$AY$2,0))))</f>
        <v/>
      </c>
      <c r="GS45" s="167" t="str">
        <f>IF(COUNTIF(Fériés,DATE(YEAR($B$18),MONTH($B$18),GS$1))&gt;0,"",IF(WEEKDAY(DATE(YEAR($B$18),MONTH($B$18),GS$1),2)&gt;5,"",INDEX('Semaine type'!$AF$4:$AY$49,MATCH(Novembre!$B45,'Semaine type'!$A$4:$A$49,0),MATCH(GS$2,'Semaine type'!$AF$2:$AY$2,0))))</f>
        <v/>
      </c>
      <c r="GT45" s="167">
        <f>IF(COUNTIF(Fériés,DATE(YEAR($B$18),MONTH($B$18),GT$1))&gt;0,"",IF(WEEKDAY(DATE(YEAR($B$18),MONTH($B$18),GT$1),2)&gt;5,"",INDEX('Semaine type'!$AF$4:$AY$49,MATCH(Novembre!$B45,'Semaine type'!$A$4:$A$49,0),MATCH(GT$2,'Semaine type'!$AF$2:$AY$2,0))))</f>
        <v>0.36458333333333331</v>
      </c>
      <c r="GU45" s="167">
        <f>IF(COUNTIF(Fériés,DATE(YEAR($B$18),MONTH($B$18),GU$1))&gt;0,"",IF(WEEKDAY(DATE(YEAR($B$18),MONTH($B$18),GU$1),2)&gt;5,"",INDEX('Semaine type'!$AF$4:$AY$49,MATCH(Novembre!$B45,'Semaine type'!$A$4:$A$49,0),MATCH(GU$2,'Semaine type'!$AF$2:$AY$2,0))))</f>
        <v>0.52430555555555558</v>
      </c>
      <c r="GV45" s="167">
        <f>IF(COUNTIF(Fériés,DATE(YEAR($B$18),MONTH($B$18),GV$1))&gt;0,"",IF(WEEKDAY(DATE(YEAR($B$18),MONTH($B$18),GV$1),2)&gt;5,"",INDEX('Semaine type'!$AF$4:$AY$49,MATCH(Novembre!$B45,'Semaine type'!$A$4:$A$49,0),MATCH(GV$2,'Semaine type'!$AF$2:$AY$2,0))))</f>
        <v>0.5625</v>
      </c>
      <c r="GW45" s="167">
        <f>IF(COUNTIF(Fériés,DATE(YEAR($B$18),MONTH($B$18),GW$1))&gt;0,"",IF(WEEKDAY(DATE(YEAR($B$18),MONTH($B$18),GW$1),2)&gt;5,"",INDEX('Semaine type'!$AF$4:$AY$49,MATCH(Novembre!$B45,'Semaine type'!$A$4:$A$49,0),MATCH(GW$2,'Semaine type'!$AF$2:$AY$2,0))))</f>
        <v>0.70138888888888884</v>
      </c>
      <c r="GX45" s="167">
        <f>IF(COUNTIF(Fériés,DATE(YEAR($B$18),MONTH($B$18),GX$1))&gt;0,"",IF(WEEKDAY(DATE(YEAR($B$18),MONTH($B$18),GX$1),2)&gt;5,"",INDEX('Semaine type'!$AF$4:$AY$49,MATCH(Novembre!$B45,'Semaine type'!$A$4:$A$49,0),MATCH(GX$2,'Semaine type'!$AF$2:$AY$2,0))))</f>
        <v>0.36458333333333331</v>
      </c>
      <c r="GY45" s="167">
        <f>IF(COUNTIF(Fériés,DATE(YEAR($B$18),MONTH($B$18),GY$1))&gt;0,"",IF(WEEKDAY(DATE(YEAR($B$18),MONTH($B$18),GY$1),2)&gt;5,"",INDEX('Semaine type'!$AF$4:$AY$49,MATCH(Novembre!$B45,'Semaine type'!$A$4:$A$49,0),MATCH(GY$2,'Semaine type'!$AF$2:$AY$2,0))))</f>
        <v>0.52430555555555558</v>
      </c>
      <c r="GZ45" s="167">
        <f>IF(COUNTIF(Fériés,DATE(YEAR($B$18),MONTH($B$18),GZ$1))&gt;0,"",IF(WEEKDAY(DATE(YEAR($B$18),MONTH($B$18),GZ$1),2)&gt;5,"",INDEX('Semaine type'!$AF$4:$AY$49,MATCH(Novembre!$B45,'Semaine type'!$A$4:$A$49,0),MATCH(GZ$2,'Semaine type'!$AF$2:$AY$2,0))))</f>
        <v>0</v>
      </c>
      <c r="HA45" s="167">
        <f>IF(COUNTIF(Fériés,DATE(YEAR($B$18),MONTH($B$18),HA$1))&gt;0,"",IF(WEEKDAY(DATE(YEAR($B$18),MONTH($B$18),HA$1),2)&gt;5,"",INDEX('Semaine type'!$AF$4:$AY$49,MATCH(Novembre!$B45,'Semaine type'!$A$4:$A$49,0),MATCH(HA$2,'Semaine type'!$AF$2:$AY$2,0))))</f>
        <v>0</v>
      </c>
      <c r="HB45" s="167" t="str">
        <f>IF(COUNTIF(Fériés,DATE(YEAR($B$18),MONTH($B$18),HB$1))&gt;0,"",IF(WEEKDAY(DATE(YEAR($B$18),MONTH($B$18),HB$1),2)&gt;5,"",INDEX('Semaine type'!$AF$4:$AY$49,MATCH(Novembre!$B45,'Semaine type'!$A$4:$A$49,0),MATCH(HB$2,'Semaine type'!$AF$2:$AY$2,0))))</f>
        <v/>
      </c>
      <c r="HC45" s="167" t="str">
        <f>IF(COUNTIF(Fériés,DATE(YEAR($B$18),MONTH($B$18),HC$1))&gt;0,"",IF(WEEKDAY(DATE(YEAR($B$18),MONTH($B$18),HC$1),2)&gt;5,"",INDEX('Semaine type'!$AF$4:$AY$49,MATCH(Novembre!$B45,'Semaine type'!$A$4:$A$49,0),MATCH(HC$2,'Semaine type'!$AF$2:$AY$2,0))))</f>
        <v/>
      </c>
      <c r="HD45" s="167" t="str">
        <f>IF(COUNTIF(Fériés,DATE(YEAR($B$18),MONTH($B$18),HD$1))&gt;0,"",IF(WEEKDAY(DATE(YEAR($B$18),MONTH($B$18),HD$1),2)&gt;5,"",INDEX('Semaine type'!$AF$4:$AY$49,MATCH(Novembre!$B45,'Semaine type'!$A$4:$A$49,0),MATCH(HD$2,'Semaine type'!$AF$2:$AY$2,0))))</f>
        <v/>
      </c>
      <c r="HE45" s="167" t="str">
        <f>IF(COUNTIF(Fériés,DATE(YEAR($B$18),MONTH($B$18),HE$1))&gt;0,"",IF(WEEKDAY(DATE(YEAR($B$18),MONTH($B$18),HE$1),2)&gt;5,"",INDEX('Semaine type'!$AF$4:$AY$49,MATCH(Novembre!$B45,'Semaine type'!$A$4:$A$49,0),MATCH(HE$2,'Semaine type'!$AF$2:$AY$2,0))))</f>
        <v/>
      </c>
      <c r="HF45" s="167" t="str">
        <f>IF(COUNTIF(Fériés,DATE(YEAR($B$18),MONTH($B$18),HF$1))&gt;0,"",IF(WEEKDAY(DATE(YEAR($B$18),MONTH($B$18),HF$1),2)&gt;5,"",INDEX('Semaine type'!$AF$4:$AY$49,MATCH(Novembre!$B45,'Semaine type'!$A$4:$A$49,0),MATCH(HF$2,'Semaine type'!$AF$2:$AY$2,0))))</f>
        <v/>
      </c>
      <c r="HG45" s="167" t="str">
        <f>IF(COUNTIF(Fériés,DATE(YEAR($B$18),MONTH($B$18),HG$1))&gt;0,"",IF(WEEKDAY(DATE(YEAR($B$18),MONTH($B$18),HG$1),2)&gt;5,"",INDEX('Semaine type'!$AF$4:$AY$49,MATCH(Novembre!$B45,'Semaine type'!$A$4:$A$49,0),MATCH(HG$2,'Semaine type'!$AF$2:$AY$2,0))))</f>
        <v/>
      </c>
      <c r="HH45" s="167" t="str">
        <f>IF(COUNTIF(Fériés,DATE(YEAR($B$18),MONTH($B$18),HH$1))&gt;0,"",IF(WEEKDAY(DATE(YEAR($B$18),MONTH($B$18),HH$1),2)&gt;5,"",INDEX('Semaine type'!$AF$4:$AY$49,MATCH(Novembre!$B45,'Semaine type'!$A$4:$A$49,0),MATCH(HH$2,'Semaine type'!$AF$2:$AY$2,0))))</f>
        <v/>
      </c>
      <c r="HI45" s="167" t="str">
        <f>IF(COUNTIF(Fériés,DATE(YEAR($B$18),MONTH($B$18),HI$1))&gt;0,"",IF(WEEKDAY(DATE(YEAR($B$18),MONTH($B$18),HI$1),2)&gt;5,"",INDEX('Semaine type'!$AF$4:$AY$49,MATCH(Novembre!$B45,'Semaine type'!$A$4:$A$49,0),MATCH(HI$2,'Semaine type'!$AF$2:$AY$2,0))))</f>
        <v/>
      </c>
      <c r="HJ45" s="167" t="str">
        <f>IF(COUNTIF(Fériés,DATE(YEAR($B$18),MONTH($B$18),HJ$1))&gt;0,"",IF(WEEKDAY(DATE(YEAR($B$18),MONTH($B$18),HJ$1),2)&gt;5,"",INDEX('Semaine type'!$AF$4:$AY$49,MATCH(Novembre!$B45,'Semaine type'!$A$4:$A$49,0),MATCH(HJ$2,'Semaine type'!$AF$2:$AY$2,0))))</f>
        <v/>
      </c>
      <c r="HK45" s="167" t="str">
        <f>IF(COUNTIF(Fériés,DATE(YEAR($B$18),MONTH($B$18),HK$1))&gt;0,"",IF(WEEKDAY(DATE(YEAR($B$18),MONTH($B$18),HK$1),2)&gt;5,"",INDEX('Semaine type'!$AF$4:$AY$49,MATCH(Novembre!$B45,'Semaine type'!$A$4:$A$49,0),MATCH(HK$2,'Semaine type'!$AF$2:$AY$2,0))))</f>
        <v/>
      </c>
      <c r="HL45" s="167" t="str">
        <f>IF(COUNTIF(Fériés,DATE(YEAR($B$18),MONTH($B$18),HL$1))&gt;0,"",IF(WEEKDAY(DATE(YEAR($B$18),MONTH($B$18),HL$1),2)&gt;5,"",INDEX('Semaine type'!$AF$4:$AY$49,MATCH(Novembre!$B45,'Semaine type'!$A$4:$A$49,0),MATCH(HL$2,'Semaine type'!$AF$2:$AY$2,0))))</f>
        <v/>
      </c>
      <c r="HM45" s="167" t="str">
        <f>IF(COUNTIF(Fériés,DATE(YEAR($B$18),MONTH($B$18),HM$1))&gt;0,"",IF(WEEKDAY(DATE(YEAR($B$18),MONTH($B$18),HM$1),2)&gt;5,"",INDEX('Semaine type'!$AF$4:$AY$49,MATCH(Novembre!$B45,'Semaine type'!$A$4:$A$49,0),MATCH(HM$2,'Semaine type'!$AF$2:$AY$2,0))))</f>
        <v/>
      </c>
      <c r="HN45" s="167" t="str">
        <f>IF(COUNTIF(Fériés,DATE(YEAR($B$18),MONTH($B$18),HN$1))&gt;0,"",IF(WEEKDAY(DATE(YEAR($B$18),MONTH($B$18),HN$1),2)&gt;5,"",INDEX('Semaine type'!$AF$4:$AY$49,MATCH(Novembre!$B45,'Semaine type'!$A$4:$A$49,0),MATCH(HN$2,'Semaine type'!$AF$2:$AY$2,0))))</f>
        <v/>
      </c>
      <c r="HO45" s="167" t="str">
        <f>IF(COUNTIF(Fériés,DATE(YEAR($B$18),MONTH($B$18),HO$1))&gt;0,"",IF(WEEKDAY(DATE(YEAR($B$18),MONTH($B$18),HO$1),2)&gt;5,"",INDEX('Semaine type'!$AF$4:$AY$49,MATCH(Novembre!$B45,'Semaine type'!$A$4:$A$49,0),MATCH(HO$2,'Semaine type'!$AF$2:$AY$2,0))))</f>
        <v/>
      </c>
      <c r="HP45" s="167" t="str">
        <f>IF(COUNTIF(Fériés,DATE(YEAR($B$18),MONTH($B$18),HP$1))&gt;0,"",IF(WEEKDAY(DATE(YEAR($B$18),MONTH($B$18),HP$1),2)&gt;5,"",INDEX('Semaine type'!$AF$4:$AY$49,MATCH(Novembre!$B45,'Semaine type'!$A$4:$A$49,0),MATCH(HP$2,'Semaine type'!$AF$2:$AY$2,0))))</f>
        <v/>
      </c>
      <c r="HQ45" s="167" t="str">
        <f>IF(COUNTIF(Fériés,DATE(YEAR($B$18),MONTH($B$18),HQ$1))&gt;0,"",IF(WEEKDAY(DATE(YEAR($B$18),MONTH($B$18),HQ$1),2)&gt;5,"",INDEX('Semaine type'!$AF$4:$AY$49,MATCH(Novembre!$B45,'Semaine type'!$A$4:$A$49,0),MATCH(HQ$2,'Semaine type'!$AF$2:$AY$2,0))))</f>
        <v/>
      </c>
      <c r="HR45" s="167">
        <f>IF(COUNTIF(Fériés,DATE(YEAR($B$18),MONTH($B$18),HR$1))&gt;0,"",IF(WEEKDAY(DATE(YEAR($B$18),MONTH($B$18),HR$1),2)&gt;5,"",INDEX('Semaine type'!$AF$4:$AY$49,MATCH(Novembre!$B45,'Semaine type'!$A$4:$A$49,0),MATCH(HR$2,'Semaine type'!$AF$2:$AY$2,0))))</f>
        <v>0.36458333333333331</v>
      </c>
      <c r="HS45" s="167">
        <f>IF(COUNTIF(Fériés,DATE(YEAR($B$18),MONTH($B$18),HS$1))&gt;0,"",IF(WEEKDAY(DATE(YEAR($B$18),MONTH($B$18),HS$1),2)&gt;5,"",INDEX('Semaine type'!$AF$4:$AY$49,MATCH(Novembre!$B45,'Semaine type'!$A$4:$A$49,0),MATCH(HS$2,'Semaine type'!$AF$2:$AY$2,0))))</f>
        <v>0.52430555555555558</v>
      </c>
      <c r="HT45" s="167" t="str">
        <f>IF(COUNTIF(Fériés,DATE(YEAR($B$18),MONTH($B$18),HT$1))&gt;0,"",IF(WEEKDAY(DATE(YEAR($B$18),MONTH($B$18),HT$1),2)&gt;5,"",INDEX('Semaine type'!$AF$4:$AY$49,MATCH(Novembre!$B45,'Semaine type'!$A$4:$A$49,0),MATCH(HT$2,'Semaine type'!$AF$2:$AY$2,0))))</f>
        <v/>
      </c>
      <c r="HU45" s="167" t="str">
        <f>IF(COUNTIF(Fériés,DATE(YEAR($B$18),MONTH($B$18),HU$1))&gt;0,"",IF(WEEKDAY(DATE(YEAR($B$18),MONTH($B$18),HU$1),2)&gt;5,"",INDEX('Semaine type'!$AF$4:$AY$49,MATCH(Novembre!$B45,'Semaine type'!$A$4:$A$49,0),MATCH(HU$2,'Semaine type'!$AF$2:$AY$2,0))))</f>
        <v/>
      </c>
      <c r="HV45" s="167">
        <f>IF(COUNTIF(Fériés,DATE(YEAR($B$18),MONTH($B$18),HV$1))&gt;0,"",IF(WEEKDAY(DATE(YEAR($B$18),MONTH($B$18),HV$1),2)&gt;5,"",INDEX('Semaine type'!$AF$4:$AY$49,MATCH(Novembre!$B45,'Semaine type'!$A$4:$A$49,0),MATCH(HV$2,'Semaine type'!$AF$2:$AY$2,0))))</f>
        <v>0.36458333333333331</v>
      </c>
      <c r="HW45" s="167">
        <f>IF(COUNTIF(Fériés,DATE(YEAR($B$18),MONTH($B$18),HW$1))&gt;0,"",IF(WEEKDAY(DATE(YEAR($B$18),MONTH($B$18),HW$1),2)&gt;5,"",INDEX('Semaine type'!$AF$4:$AY$49,MATCH(Novembre!$B45,'Semaine type'!$A$4:$A$49,0),MATCH(HW$2,'Semaine type'!$AF$2:$AY$2,0))))</f>
        <v>0.52430555555555558</v>
      </c>
      <c r="HX45" s="167">
        <f>IF(COUNTIF(Fériés,DATE(YEAR($B$18),MONTH($B$18),HX$1))&gt;0,"",IF(WEEKDAY(DATE(YEAR($B$18),MONTH($B$18),HX$1),2)&gt;5,"",INDEX('Semaine type'!$AF$4:$AY$49,MATCH(Novembre!$B45,'Semaine type'!$A$4:$A$49,0),MATCH(HX$2,'Semaine type'!$AF$2:$AY$2,0))))</f>
        <v>0.5625</v>
      </c>
      <c r="HY45" s="167">
        <f>IF(COUNTIF(Fériés,DATE(YEAR($B$18),MONTH($B$18),HY$1))&gt;0,"",IF(WEEKDAY(DATE(YEAR($B$18),MONTH($B$18),HY$1),2)&gt;5,"",INDEX('Semaine type'!$AF$4:$AY$49,MATCH(Novembre!$B45,'Semaine type'!$A$4:$A$49,0),MATCH(HY$2,'Semaine type'!$AF$2:$AY$2,0))))</f>
        <v>0.70138888888888884</v>
      </c>
      <c r="HZ45" s="167">
        <f>IF(COUNTIF(Fériés,DATE(YEAR($B$18),MONTH($B$18),HZ$1))&gt;0,"",IF(WEEKDAY(DATE(YEAR($B$18),MONTH($B$18),HZ$1),2)&gt;5,"",INDEX('Semaine type'!$AF$4:$AY$49,MATCH(Novembre!$B45,'Semaine type'!$A$4:$A$49,0),MATCH(HZ$2,'Semaine type'!$AF$2:$AY$2,0))))</f>
        <v>0.36458333333333331</v>
      </c>
      <c r="IA45" s="167">
        <f>IF(COUNTIF(Fériés,DATE(YEAR($B$18),MONTH($B$18),IA$1))&gt;0,"",IF(WEEKDAY(DATE(YEAR($B$18),MONTH($B$18),IA$1),2)&gt;5,"",INDEX('Semaine type'!$AF$4:$AY$49,MATCH(Novembre!$B45,'Semaine type'!$A$4:$A$49,0),MATCH(IA$2,'Semaine type'!$AF$2:$AY$2,0))))</f>
        <v>0.52430555555555558</v>
      </c>
      <c r="IB45" s="167">
        <f>IF(COUNTIF(Fériés,DATE(YEAR($B$18),MONTH($B$18),IB$1))&gt;0,"",IF(WEEKDAY(DATE(YEAR($B$18),MONTH($B$18),IB$1),2)&gt;5,"",INDEX('Semaine type'!$AF$4:$AY$49,MATCH(Novembre!$B45,'Semaine type'!$A$4:$A$49,0),MATCH(IB$2,'Semaine type'!$AF$2:$AY$2,0))))</f>
        <v>0</v>
      </c>
      <c r="IC45" s="167">
        <f>IF(COUNTIF(Fériés,DATE(YEAR($B$18),MONTH($B$18),IC$1))&gt;0,"",IF(WEEKDAY(DATE(YEAR($B$18),MONTH($B$18),IC$1),2)&gt;5,"",INDEX('Semaine type'!$AF$4:$AY$49,MATCH(Novembre!$B45,'Semaine type'!$A$4:$A$49,0),MATCH(IC$2,'Semaine type'!$AF$2:$AY$2,0))))</f>
        <v>0</v>
      </c>
      <c r="ID45" s="167" t="str">
        <f>IF(COUNTIF(Fériés,DATE(YEAR($B$18),MONTH($B$18),ID$1))&gt;0,"",IF(WEEKDAY(DATE(YEAR($B$18),MONTH($B$18),ID$1),2)&gt;5,"",INDEX('Semaine type'!$AF$4:$AY$49,MATCH(Novembre!$B45,'Semaine type'!$A$4:$A$49,0),MATCH(ID$2,'Semaine type'!$AF$2:$AY$2,0))))</f>
        <v/>
      </c>
      <c r="IE45" s="167" t="str">
        <f>IF(COUNTIF(Fériés,DATE(YEAR($B$18),MONTH($B$18),IE$1))&gt;0,"",IF(WEEKDAY(DATE(YEAR($B$18),MONTH($B$18),IE$1),2)&gt;5,"",INDEX('Semaine type'!$AF$4:$AY$49,MATCH(Novembre!$B45,'Semaine type'!$A$4:$A$49,0),MATCH(IE$2,'Semaine type'!$AF$2:$AY$2,0))))</f>
        <v/>
      </c>
      <c r="IF45" s="167" t="str">
        <f>IF(COUNTIF(Fériés,DATE(YEAR($B$18),MONTH($B$18),IF$1))&gt;0,"",IF(WEEKDAY(DATE(YEAR($B$18),MONTH($B$18),IF$1),2)&gt;5,"",INDEX('Semaine type'!$AF$4:$AY$49,MATCH(Novembre!$B45,'Semaine type'!$A$4:$A$49,0),MATCH(IF$2,'Semaine type'!$AF$2:$AY$2,0))))</f>
        <v/>
      </c>
      <c r="IG45" s="167" t="str">
        <f>IF(COUNTIF(Fériés,DATE(YEAR($B$18),MONTH($B$18),IG$1))&gt;0,"",IF(WEEKDAY(DATE(YEAR($B$18),MONTH($B$18),IG$1),2)&gt;5,"",INDEX('Semaine type'!$AF$4:$AY$49,MATCH(Novembre!$B45,'Semaine type'!$A$4:$A$49,0),MATCH(IG$2,'Semaine type'!$AF$2:$AY$2,0))))</f>
        <v/>
      </c>
      <c r="IH45" s="167" t="str">
        <f>IF(COUNTIF(Fériés,DATE(YEAR($B$18),MONTH($B$18),IH$1))&gt;0,"",IF(WEEKDAY(DATE(YEAR($B$18),MONTH($B$18),IH$1),2)&gt;5,"",INDEX('Semaine type'!$AF$4:$AY$49,MATCH(Novembre!$B45,'Semaine type'!$A$4:$A$49,0),MATCH(IH$2,'Semaine type'!$AF$2:$AY$2,0))))</f>
        <v/>
      </c>
      <c r="II45" s="167" t="str">
        <f>IF(COUNTIF(Fériés,DATE(YEAR($B$18),MONTH($B$18),II$1))&gt;0,"",IF(WEEKDAY(DATE(YEAR($B$18),MONTH($B$18),II$1),2)&gt;5,"",INDEX('Semaine type'!$AF$4:$AY$49,MATCH(Novembre!$B45,'Semaine type'!$A$4:$A$49,0),MATCH(II$2,'Semaine type'!$AF$2:$AY$2,0))))</f>
        <v/>
      </c>
      <c r="IJ45" s="167" t="str">
        <f>IF(COUNTIF(Fériés,DATE(YEAR($B$18),MONTH($B$18),IJ$1))&gt;0,"",IF(WEEKDAY(DATE(YEAR($B$18),MONTH($B$18),IJ$1),2)&gt;5,"",INDEX('Semaine type'!$AF$4:$AY$49,MATCH(Novembre!$B45,'Semaine type'!$A$4:$A$49,0),MATCH(IJ$2,'Semaine type'!$AF$2:$AY$2,0))))</f>
        <v/>
      </c>
      <c r="IK45" s="167" t="str">
        <f>IF(COUNTIF(Fériés,DATE(YEAR($B$18),MONTH($B$18),IK$1))&gt;0,"",IF(WEEKDAY(DATE(YEAR($B$18),MONTH($B$18),IK$1),2)&gt;5,"",INDEX('Semaine type'!$AF$4:$AY$49,MATCH(Novembre!$B45,'Semaine type'!$A$4:$A$49,0),MATCH(IK$2,'Semaine type'!$AF$2:$AY$2,0))))</f>
        <v/>
      </c>
      <c r="IL45" s="167" t="str">
        <f>IF(COUNTIF(Fériés,DATE(YEAR($B$18),MONTH($B$18),IL$1))&gt;0,"",IF(WEEKDAY(DATE(YEAR($B$18),MONTH($B$18),IL$1),2)&gt;5,"",INDEX('Semaine type'!$AF$4:$AY$49,MATCH(Novembre!$B45,'Semaine type'!$A$4:$A$49,0),MATCH(IL$2,'Semaine type'!$AF$2:$AY$2,0))))</f>
        <v/>
      </c>
      <c r="IM45" s="167" t="str">
        <f>IF(COUNTIF(Fériés,DATE(YEAR($B$18),MONTH($B$18),IM$1))&gt;0,"",IF(WEEKDAY(DATE(YEAR($B$18),MONTH($B$18),IM$1),2)&gt;5,"",INDEX('Semaine type'!$AF$4:$AY$49,MATCH(Novembre!$B45,'Semaine type'!$A$4:$A$49,0),MATCH(IM$2,'Semaine type'!$AF$2:$AY$2,0))))</f>
        <v/>
      </c>
      <c r="IN45" s="167" t="str">
        <f>IF(COUNTIF(Fériés,DATE(YEAR($B$18),MONTH($B$18),IN$1))&gt;0,"",IF(WEEKDAY(DATE(YEAR($B$18),MONTH($B$18),IN$1),2)&gt;5,"",INDEX('Semaine type'!$AF$4:$AY$49,MATCH(Novembre!$B45,'Semaine type'!$A$4:$A$49,0),MATCH(IN$2,'Semaine type'!$AF$2:$AY$2,0))))</f>
        <v/>
      </c>
      <c r="IO45" s="167" t="str">
        <f>IF(COUNTIF(Fériés,DATE(YEAR($B$18),MONTH($B$18),IO$1))&gt;0,"",IF(WEEKDAY(DATE(YEAR($B$18),MONTH($B$18),IO$1),2)&gt;5,"",INDEX('Semaine type'!$AF$4:$AY$49,MATCH(Novembre!$B45,'Semaine type'!$A$4:$A$49,0),MATCH(IO$2,'Semaine type'!$AF$2:$AY$2,0))))</f>
        <v/>
      </c>
      <c r="IP45" s="167">
        <f>IF(COUNTIF(Fériés,DATE(YEAR($B$18),MONTH($B$18),IP$1))&gt;0,"",IF(WEEKDAY(DATE(YEAR($B$18),MONTH($B$18),IP$1),2)&gt;5,"",INDEX('Semaine type'!$AF$4:$AY$49,MATCH(Novembre!$B45,'Semaine type'!$A$4:$A$49,0),MATCH(IP$2,'Semaine type'!$AF$2:$AY$2,0))))</f>
        <v>0.36458333333333331</v>
      </c>
      <c r="IQ45" s="167">
        <f>IF(COUNTIF(Fériés,DATE(YEAR($B$18),MONTH($B$18),IQ$1))&gt;0,"",IF(WEEKDAY(DATE(YEAR($B$18),MONTH($B$18),IQ$1),2)&gt;5,"",INDEX('Semaine type'!$AF$4:$AY$49,MATCH(Novembre!$B45,'Semaine type'!$A$4:$A$49,0),MATCH(IQ$2,'Semaine type'!$AF$2:$AY$2,0))))</f>
        <v>0.52430555555555558</v>
      </c>
      <c r="IR45" s="167">
        <f>IF(COUNTIF(Fériés,DATE(YEAR($B$18),MONTH($B$18),IR$1))&gt;0,"",IF(WEEKDAY(DATE(YEAR($B$18),MONTH($B$18),IR$1),2)&gt;5,"",INDEX('Semaine type'!$AF$4:$AY$49,MATCH(Novembre!$B45,'Semaine type'!$A$4:$A$49,0),MATCH(IR$2,'Semaine type'!$AF$2:$AY$2,0))))</f>
        <v>0.5625</v>
      </c>
      <c r="IS45" s="167">
        <f>IF(COUNTIF(Fériés,DATE(YEAR($B$18),MONTH($B$18),IS$1))&gt;0,"",IF(WEEKDAY(DATE(YEAR($B$18),MONTH($B$18),IS$1),2)&gt;5,"",INDEX('Semaine type'!$AF$4:$AY$49,MATCH(Novembre!$B45,'Semaine type'!$A$4:$A$49,0),MATCH(IS$2,'Semaine type'!$AF$2:$AY$2,0))))</f>
        <v>0.70833333333333337</v>
      </c>
      <c r="IT45" s="167">
        <f>IF(COUNTIF(Fériés,DATE(YEAR($B$18),MONTH($B$18),IT$1))&gt;0,"",IF(WEEKDAY(DATE(YEAR($B$18),MONTH($B$18),IT$1),2)&gt;5,"",INDEX('Semaine type'!$AF$4:$AY$49,MATCH(Novembre!$B45,'Semaine type'!$A$4:$A$49,0),MATCH(IT$2,'Semaine type'!$AF$2:$AY$2,0))))</f>
        <v>0.36458333333333331</v>
      </c>
      <c r="IU45" s="167">
        <f>IF(COUNTIF(Fériés,DATE(YEAR($B$18),MONTH($B$18),IU$1))&gt;0,"",IF(WEEKDAY(DATE(YEAR($B$18),MONTH($B$18),IU$1),2)&gt;5,"",INDEX('Semaine type'!$AF$4:$AY$49,MATCH(Novembre!$B45,'Semaine type'!$A$4:$A$49,0),MATCH(IU$2,'Semaine type'!$AF$2:$AY$2,0))))</f>
        <v>0.52430555555555558</v>
      </c>
      <c r="IV45" s="167" t="str">
        <f>IF(COUNTIF(Fériés,DATE(YEAR($B$18),MONTH($B$18),IV$1))&gt;0,"",IF(WEEKDAY(DATE(YEAR($B$18),MONTH($B$18),IV$1),2)&gt;5,"",INDEX('Semaine type'!$AF$4:$AY$49,MATCH(Novembre!$B45,'Semaine type'!$A$4:$A$49,0),MATCH(IV$2,'Semaine type'!$AF$2:$AY$2,0))))</f>
        <v/>
      </c>
      <c r="IW45" s="167" t="str">
        <f>IF(COUNTIF(Fériés,DATE(YEAR($B$18),MONTH($B$18),IW$1))&gt;0,"",IF(WEEKDAY(DATE(YEAR($B$18),MONTH($B$18),IW$1),2)&gt;5,"",INDEX('Semaine type'!$AF$4:$AY$49,MATCH(Novembre!$B45,'Semaine type'!$A$4:$A$49,0),MATCH(IW$2,'Semaine type'!$AF$2:$AY$2,0))))</f>
        <v/>
      </c>
      <c r="IX45" s="167">
        <f>IF(COUNTIF(Fériés,DATE(YEAR($B$18),MONTH($B$18),IX$1))&gt;0,"",IF(WEEKDAY(DATE(YEAR($B$18),MONTH($B$18),IX$1),2)&gt;5,"",INDEX('Semaine type'!$AF$4:$AY$49,MATCH(Novembre!$B45,'Semaine type'!$A$4:$A$49,0),MATCH(IX$2,'Semaine type'!$AF$2:$AY$2,0))))</f>
        <v>0.36458333333333331</v>
      </c>
      <c r="IY45" s="167">
        <f>IF(COUNTIF(Fériés,DATE(YEAR($B$18),MONTH($B$18),IY$1))&gt;0,"",IF(WEEKDAY(DATE(YEAR($B$18),MONTH($B$18),IY$1),2)&gt;5,"",INDEX('Semaine type'!$AF$4:$AY$49,MATCH(Novembre!$B45,'Semaine type'!$A$4:$A$49,0),MATCH(IY$2,'Semaine type'!$AF$2:$AY$2,0))))</f>
        <v>0.52430555555555558</v>
      </c>
      <c r="IZ45" s="167">
        <f>IF(COUNTIF(Fériés,DATE(YEAR($B$18),MONTH($B$18),IZ$1))&gt;0,"",IF(WEEKDAY(DATE(YEAR($B$18),MONTH($B$18),IZ$1),2)&gt;5,"",INDEX('Semaine type'!$AF$4:$AY$49,MATCH(Novembre!$B45,'Semaine type'!$A$4:$A$49,0),MATCH(IZ$2,'Semaine type'!$AF$2:$AY$2,0))))</f>
        <v>0.5625</v>
      </c>
      <c r="JA45" s="167">
        <f>IF(COUNTIF(Fériés,DATE(YEAR($B$18),MONTH($B$18),JA$1))&gt;0,"",IF(WEEKDAY(DATE(YEAR($B$18),MONTH($B$18),JA$1),2)&gt;5,"",INDEX('Semaine type'!$AF$4:$AY$49,MATCH(Novembre!$B45,'Semaine type'!$A$4:$A$49,0),MATCH(JA$2,'Semaine type'!$AF$2:$AY$2,0))))</f>
        <v>0.70138888888888884</v>
      </c>
      <c r="JB45" s="167">
        <f>IF(COUNTIF(Fériés,DATE(YEAR($B$18),MONTH($B$18),JB$1))&gt;0,"",IF(WEEKDAY(DATE(YEAR($B$18),MONTH($B$18),JB$1),2)&gt;5,"",INDEX('Semaine type'!$AF$4:$AY$49,MATCH(Novembre!$B45,'Semaine type'!$A$4:$A$49,0),MATCH(JB$2,'Semaine type'!$AF$2:$AY$2,0))))</f>
        <v>0.36458333333333331</v>
      </c>
      <c r="JC45" s="167">
        <f>IF(COUNTIF(Fériés,DATE(YEAR($B$18),MONTH($B$18),JC$1))&gt;0,"",IF(WEEKDAY(DATE(YEAR($B$18),MONTH($B$18),JC$1),2)&gt;5,"",INDEX('Semaine type'!$AF$4:$AY$49,MATCH(Novembre!$B45,'Semaine type'!$A$4:$A$49,0),MATCH(JC$2,'Semaine type'!$AF$2:$AY$2,0))))</f>
        <v>0.52430555555555558</v>
      </c>
      <c r="JD45" s="167">
        <f>IF(COUNTIF(Fériés,DATE(YEAR($B$18),MONTH($B$18),JD$1))&gt;0,"",IF(WEEKDAY(DATE(YEAR($B$18),MONTH($B$18),JD$1),2)&gt;5,"",INDEX('Semaine type'!$AF$4:$AY$49,MATCH(Novembre!$B45,'Semaine type'!$A$4:$A$49,0),MATCH(JD$2,'Semaine type'!$AF$2:$AY$2,0))))</f>
        <v>0</v>
      </c>
      <c r="JE45" s="167">
        <f>IF(COUNTIF(Fériés,DATE(YEAR($B$18),MONTH($B$18),JE$1))&gt;0,"",IF(WEEKDAY(DATE(YEAR($B$18),MONTH($B$18),JE$1),2)&gt;5,"",INDEX('Semaine type'!$AF$4:$AY$49,MATCH(Novembre!$B45,'Semaine type'!$A$4:$A$49,0),MATCH(JE$2,'Semaine type'!$AF$2:$AY$2,0))))</f>
        <v>0</v>
      </c>
      <c r="JF45" s="167" t="str">
        <f>IF(COUNTIF(Fériés,DATE(YEAR($B$18),MONTH($B$18),JF$1))&gt;0,"",IF(WEEKDAY(DATE(YEAR($B$18),MONTH($B$18),JF$1),2)&gt;5,"",INDEX('Semaine type'!$AF$4:$AY$49,MATCH(Novembre!$B45,'Semaine type'!$A$4:$A$49,0),MATCH(JF$2,'Semaine type'!$AF$2:$AY$2,0))))</f>
        <v/>
      </c>
      <c r="JG45" s="167" t="str">
        <f>IF(COUNTIF(Fériés,DATE(YEAR($B$18),MONTH($B$18),JG$1))&gt;0,"",IF(WEEKDAY(DATE(YEAR($B$18),MONTH($B$18),JG$1),2)&gt;5,"",INDEX('Semaine type'!$AF$4:$AY$49,MATCH(Novembre!$B45,'Semaine type'!$A$4:$A$49,0),MATCH(JG$2,'Semaine type'!$AF$2:$AY$2,0))))</f>
        <v/>
      </c>
      <c r="JH45" s="167" t="str">
        <f>IF(COUNTIF(Fériés,DATE(YEAR($B$18),MONTH($B$18),JH$1))&gt;0,"",IF(WEEKDAY(DATE(YEAR($B$18),MONTH($B$18),JH$1),2)&gt;5,"",INDEX('Semaine type'!$AF$4:$AY$49,MATCH(Novembre!$B45,'Semaine type'!$A$4:$A$49,0),MATCH(JH$2,'Semaine type'!$AF$2:$AY$2,0))))</f>
        <v/>
      </c>
      <c r="JI45" s="167" t="str">
        <f>IF(COUNTIF(Fériés,DATE(YEAR($B$18),MONTH($B$18),JI$1))&gt;0,"",IF(WEEKDAY(DATE(YEAR($B$18),MONTH($B$18),JI$1),2)&gt;5,"",INDEX('Semaine type'!$AF$4:$AY$49,MATCH(Novembre!$B45,'Semaine type'!$A$4:$A$49,0),MATCH(JI$2,'Semaine type'!$AF$2:$AY$2,0))))</f>
        <v/>
      </c>
      <c r="JJ45" s="167" t="str">
        <f>IF(COUNTIF(Fériés,DATE(YEAR($B$18),MONTH($B$18),JJ$1))&gt;0,"",IF(WEEKDAY(DATE(YEAR($B$18),MONTH($B$18),JJ$1),2)&gt;5,"",INDEX('Semaine type'!$AF$4:$AY$49,MATCH(Novembre!$B45,'Semaine type'!$A$4:$A$49,0),MATCH(JJ$2,'Semaine type'!$AF$2:$AY$2,0))))</f>
        <v/>
      </c>
      <c r="JK45" s="167" t="str">
        <f>IF(COUNTIF(Fériés,DATE(YEAR($B$18),MONTH($B$18),JK$1))&gt;0,"",IF(WEEKDAY(DATE(YEAR($B$18),MONTH($B$18),JK$1),2)&gt;5,"",INDEX('Semaine type'!$AF$4:$AY$49,MATCH(Novembre!$B45,'Semaine type'!$A$4:$A$49,0),MATCH(JK$2,'Semaine type'!$AF$2:$AY$2,0))))</f>
        <v/>
      </c>
      <c r="JL45" s="167" t="str">
        <f>IF(COUNTIF(Fériés,DATE(YEAR($B$18),MONTH($B$18),JL$1))&gt;0,"",IF(WEEKDAY(DATE(YEAR($B$18),MONTH($B$18),JL$1),2)&gt;5,"",INDEX('Semaine type'!$AF$4:$AY$49,MATCH(Novembre!$B45,'Semaine type'!$A$4:$A$49,0),MATCH(JL$2,'Semaine type'!$AF$2:$AY$2,0))))</f>
        <v/>
      </c>
      <c r="JM45" s="167" t="str">
        <f>IF(COUNTIF(Fériés,DATE(YEAR($B$18),MONTH($B$18),JM$1))&gt;0,"",IF(WEEKDAY(DATE(YEAR($B$18),MONTH($B$18),JM$1),2)&gt;5,"",INDEX('Semaine type'!$AF$4:$AY$49,MATCH(Novembre!$B45,'Semaine type'!$A$4:$A$49,0),MATCH(JM$2,'Semaine type'!$AF$2:$AY$2,0))))</f>
        <v/>
      </c>
      <c r="JN45" s="167" t="str">
        <f>IF(COUNTIF(Fériés,DATE(YEAR($B$18),MONTH($B$18),JN$1))&gt;0,"",IF(WEEKDAY(DATE(YEAR($B$18),MONTH($B$18),JN$1),2)&gt;5,"",INDEX('Semaine type'!$AF$4:$AY$49,MATCH(Novembre!$B45,'Semaine type'!$A$4:$A$49,0),MATCH(JN$2,'Semaine type'!$AF$2:$AY$2,0))))</f>
        <v/>
      </c>
      <c r="JO45" s="167" t="str">
        <f>IF(COUNTIF(Fériés,DATE(YEAR($B$18),MONTH($B$18),JO$1))&gt;0,"",IF(WEEKDAY(DATE(YEAR($B$18),MONTH($B$18),JO$1),2)&gt;5,"",INDEX('Semaine type'!$AF$4:$AY$49,MATCH(Novembre!$B45,'Semaine type'!$A$4:$A$49,0),MATCH(JO$2,'Semaine type'!$AF$2:$AY$2,0))))</f>
        <v/>
      </c>
      <c r="JP45" s="167" t="str">
        <f>IF(COUNTIF(Fériés,DATE(YEAR($B$18),MONTH($B$18),JP$1))&gt;0,"",IF(WEEKDAY(DATE(YEAR($B$18),MONTH($B$18),JP$1),2)&gt;5,"",INDEX('Semaine type'!$AF$4:$AY$49,MATCH(Novembre!$B45,'Semaine type'!$A$4:$A$49,0),MATCH(JP$2,'Semaine type'!$AF$2:$AY$2,0))))</f>
        <v/>
      </c>
      <c r="JQ45" s="167" t="str">
        <f>IF(COUNTIF(Fériés,DATE(YEAR($B$18),MONTH($B$18),JQ$1))&gt;0,"",IF(WEEKDAY(DATE(YEAR($B$18),MONTH($B$18),JQ$1),2)&gt;5,"",INDEX('Semaine type'!$AF$4:$AY$49,MATCH(Novembre!$B45,'Semaine type'!$A$4:$A$49,0),MATCH(JQ$2,'Semaine type'!$AF$2:$AY$2,0))))</f>
        <v/>
      </c>
      <c r="JR45" s="167">
        <f>IF(COUNTIF(Fériés,DATE(YEAR($B$18),MONTH($B$18),JR$1))&gt;0,"",IF(WEEKDAY(DATE(YEAR($B$18),MONTH($B$18),JR$1),2)&gt;5,"",INDEX('Semaine type'!$AF$4:$AY$49,MATCH(Novembre!$B45,'Semaine type'!$A$4:$A$49,0),MATCH(JR$2,'Semaine type'!$AF$2:$AY$2,0))))</f>
        <v>0.36458333333333331</v>
      </c>
      <c r="JS45" s="167">
        <f>IF(COUNTIF(Fériés,DATE(YEAR($B$18),MONTH($B$18),JS$1))&gt;0,"",IF(WEEKDAY(DATE(YEAR($B$18),MONTH($B$18),JS$1),2)&gt;5,"",INDEX('Semaine type'!$AF$4:$AY$49,MATCH(Novembre!$B45,'Semaine type'!$A$4:$A$49,0),MATCH(JS$2,'Semaine type'!$AF$2:$AY$2,0))))</f>
        <v>0.52430555555555558</v>
      </c>
      <c r="JT45" s="167">
        <f>IF(COUNTIF(Fériés,DATE(YEAR($B$18),MONTH($B$18),JT$1))&gt;0,"",IF(WEEKDAY(DATE(YEAR($B$18),MONTH($B$18),JT$1),2)&gt;5,"",INDEX('Semaine type'!$AF$4:$AY$49,MATCH(Novembre!$B45,'Semaine type'!$A$4:$A$49,0),MATCH(JT$2,'Semaine type'!$AF$2:$AY$2,0))))</f>
        <v>0.5625</v>
      </c>
      <c r="JU45" s="167">
        <f>IF(COUNTIF(Fériés,DATE(YEAR($B$18),MONTH($B$18),JU$1))&gt;0,"",IF(WEEKDAY(DATE(YEAR($B$18),MONTH($B$18),JU$1),2)&gt;5,"",INDEX('Semaine type'!$AF$4:$AY$49,MATCH(Novembre!$B45,'Semaine type'!$A$4:$A$49,0),MATCH(JU$2,'Semaine type'!$AF$2:$AY$2,0))))</f>
        <v>0.70833333333333337</v>
      </c>
      <c r="JV45" s="167">
        <f>IF(COUNTIF(Fériés,DATE(YEAR($B$18),MONTH($B$18),JV$1))&gt;0,"",IF(WEEKDAY(DATE(YEAR($B$18),MONTH($B$18),JV$1),2)&gt;5,"",INDEX('Semaine type'!$AF$4:$AY$49,MATCH(Novembre!$B45,'Semaine type'!$A$4:$A$49,0),MATCH(JV$2,'Semaine type'!$AF$2:$AY$2,0))))</f>
        <v>0.36458333333333331</v>
      </c>
      <c r="JW45" s="167">
        <f>IF(COUNTIF(Fériés,DATE(YEAR($B$18),MONTH($B$18),JW$1))&gt;0,"",IF(WEEKDAY(DATE(YEAR($B$18),MONTH($B$18),JW$1),2)&gt;5,"",INDEX('Semaine type'!$AF$4:$AY$49,MATCH(Novembre!$B45,'Semaine type'!$A$4:$A$49,0),MATCH(JW$2,'Semaine type'!$AF$2:$AY$2,0))))</f>
        <v>0.52430555555555558</v>
      </c>
      <c r="JX45" s="167" t="str">
        <f>IF(COUNTIF(Fériés,DATE(YEAR($B$18),MONTH($B$18),JX$1))&gt;0,"",IF(WEEKDAY(DATE(YEAR($B$18),MONTH($B$18),JX$1),2)&gt;5,"",INDEX('Semaine type'!$AF$4:$AY$49,MATCH(Novembre!$B45,'Semaine type'!$A$4:$A$49,0),MATCH(JX$2,'Semaine type'!$AF$2:$AY$2,0))))</f>
        <v/>
      </c>
      <c r="JY45" s="167" t="str">
        <f>IF(COUNTIF(Fériés,DATE(YEAR($B$18),MONTH($B$18),JY$1))&gt;0,"",IF(WEEKDAY(DATE(YEAR($B$18),MONTH($B$18),JY$1),2)&gt;5,"",INDEX('Semaine type'!$AF$4:$AY$49,MATCH(Novembre!$B45,'Semaine type'!$A$4:$A$49,0),MATCH(JY$2,'Semaine type'!$AF$2:$AY$2,0))))</f>
        <v/>
      </c>
      <c r="JZ45" s="167">
        <f>IF(COUNTIF(Fériés,DATE(YEAR($B$18),MONTH($B$18),JZ$1))&gt;0,"",IF(WEEKDAY(DATE(YEAR($B$18),MONTH($B$18),JZ$1),2)&gt;5,"",INDEX('Semaine type'!$AF$4:$AY$49,MATCH(Novembre!$B45,'Semaine type'!$A$4:$A$49,0),MATCH(JZ$2,'Semaine type'!$AF$2:$AY$2,0))))</f>
        <v>0.36458333333333331</v>
      </c>
      <c r="KA45" s="167">
        <f>IF(COUNTIF(Fériés,DATE(YEAR($B$18),MONTH($B$18),KA$1))&gt;0,"",IF(WEEKDAY(DATE(YEAR($B$18),MONTH($B$18),KA$1),2)&gt;5,"",INDEX('Semaine type'!$AF$4:$AY$49,MATCH(Novembre!$B45,'Semaine type'!$A$4:$A$49,0),MATCH(KA$2,'Semaine type'!$AF$2:$AY$2,0))))</f>
        <v>0.52430555555555558</v>
      </c>
      <c r="KB45" s="167">
        <f>IF(COUNTIF(Fériés,DATE(YEAR($B$18),MONTH($B$18),KB$1))&gt;0,"",IF(WEEKDAY(DATE(YEAR($B$18),MONTH($B$18),KB$1),2)&gt;5,"",INDEX('Semaine type'!$AF$4:$AY$49,MATCH(Novembre!$B45,'Semaine type'!$A$4:$A$49,0),MATCH(KB$2,'Semaine type'!$AF$2:$AY$2,0))))</f>
        <v>0.5625</v>
      </c>
      <c r="KC45" s="167">
        <f>IF(COUNTIF(Fériés,DATE(YEAR($B$18),MONTH($B$18),KC$1))&gt;0,"",IF(WEEKDAY(DATE(YEAR($B$18),MONTH($B$18),KC$1),2)&gt;5,"",INDEX('Semaine type'!$AF$4:$AY$49,MATCH(Novembre!$B45,'Semaine type'!$A$4:$A$49,0),MATCH(KC$2,'Semaine type'!$AF$2:$AY$2,0))))</f>
        <v>0.70138888888888884</v>
      </c>
      <c r="KD45" s="167">
        <f>IF(COUNTIF(Fériés,DATE(YEAR($B$18),MONTH($B$18),KD$1))&gt;0,"",IF(WEEKDAY(DATE(YEAR($B$18),MONTH($B$18),KD$1),2)&gt;5,"",INDEX('Semaine type'!$AF$4:$AY$49,MATCH(Novembre!$B45,'Semaine type'!$A$4:$A$49,0),MATCH(KD$2,'Semaine type'!$AF$2:$AY$2,0))))</f>
        <v>0.36458333333333331</v>
      </c>
      <c r="KE45" s="167">
        <f>IF(COUNTIF(Fériés,DATE(YEAR($B$18),MONTH($B$18),KE$1))&gt;0,"",IF(WEEKDAY(DATE(YEAR($B$18),MONTH($B$18),KE$1),2)&gt;5,"",INDEX('Semaine type'!$AF$4:$AY$49,MATCH(Novembre!$B45,'Semaine type'!$A$4:$A$49,0),MATCH(KE$2,'Semaine type'!$AF$2:$AY$2,0))))</f>
        <v>0.52430555555555558</v>
      </c>
      <c r="KF45" s="167">
        <f>IF(COUNTIF(Fériés,DATE(YEAR($B$18),MONTH($B$18),KF$1))&gt;0,"",IF(WEEKDAY(DATE(YEAR($B$18),MONTH($B$18),KF$1),2)&gt;5,"",INDEX('Semaine type'!$AF$4:$AY$49,MATCH(Novembre!$B45,'Semaine type'!$A$4:$A$49,0),MATCH(KF$2,'Semaine type'!$AF$2:$AY$2,0))))</f>
        <v>0</v>
      </c>
      <c r="KG45" s="167">
        <f>IF(COUNTIF(Fériés,DATE(YEAR($B$18),MONTH($B$18),KG$1))&gt;0,"",IF(WEEKDAY(DATE(YEAR($B$18),MONTH($B$18),KG$1),2)&gt;5,"",INDEX('Semaine type'!$AF$4:$AY$49,MATCH(Novembre!$B45,'Semaine type'!$A$4:$A$49,0),MATCH(KG$2,'Semaine type'!$AF$2:$AY$2,0))))</f>
        <v>0</v>
      </c>
      <c r="KH45" s="167" t="str">
        <f>IF(COUNTIF(Fériés,DATE(YEAR($B$18),MONTH($B$18),KH$1))&gt;0,"",IF(WEEKDAY(DATE(YEAR($B$18),MONTH($B$18),KH$1),2)&gt;5,"",INDEX('Semaine type'!$AF$4:$AY$49,MATCH(Novembre!$B45,'Semaine type'!$A$4:$A$49,0),MATCH(KH$2,'Semaine type'!$AF$2:$AY$2,0))))</f>
        <v/>
      </c>
      <c r="KI45" s="167" t="str">
        <f>IF(COUNTIF(Fériés,DATE(YEAR($B$18),MONTH($B$18),KI$1))&gt;0,"",IF(WEEKDAY(DATE(YEAR($B$18),MONTH($B$18),KI$1),2)&gt;5,"",INDEX('Semaine type'!$AF$4:$AY$49,MATCH(Novembre!$B45,'Semaine type'!$A$4:$A$49,0),MATCH(KI$2,'Semaine type'!$AF$2:$AY$2,0))))</f>
        <v/>
      </c>
      <c r="KJ45" s="167" t="str">
        <f>IF(COUNTIF(Fériés,DATE(YEAR($B$18),MONTH($B$18),KJ$1))&gt;0,"",IF(WEEKDAY(DATE(YEAR($B$18),MONTH($B$18),KJ$1),2)&gt;5,"",INDEX('Semaine type'!$AF$4:$AY$49,MATCH(Novembre!$B45,'Semaine type'!$A$4:$A$49,0),MATCH(KJ$2,'Semaine type'!$AF$2:$AY$2,0))))</f>
        <v/>
      </c>
      <c r="KK45" s="167" t="str">
        <f>IF(COUNTIF(Fériés,DATE(YEAR($B$18),MONTH($B$18),KK$1))&gt;0,"",IF(WEEKDAY(DATE(YEAR($B$18),MONTH($B$18),KK$1),2)&gt;5,"",INDEX('Semaine type'!$AF$4:$AY$49,MATCH(Novembre!$B45,'Semaine type'!$A$4:$A$49,0),MATCH(KK$2,'Semaine type'!$AF$2:$AY$2,0))))</f>
        <v/>
      </c>
      <c r="KL45" s="167" t="str">
        <f>IF(COUNTIF(Fériés,DATE(YEAR($B$18),MONTH($B$18),KL$1))&gt;0,"",IF(WEEKDAY(DATE(YEAR($B$18),MONTH($B$18),KL$1),2)&gt;5,"",INDEX('Semaine type'!$AF$4:$AY$49,MATCH(Novembre!$B45,'Semaine type'!$A$4:$A$49,0),MATCH(KL$2,'Semaine type'!$AF$2:$AY$2,0))))</f>
        <v/>
      </c>
      <c r="KM45" s="167" t="str">
        <f>IF(COUNTIF(Fériés,DATE(YEAR($B$18),MONTH($B$18),KM$1))&gt;0,"",IF(WEEKDAY(DATE(YEAR($B$18),MONTH($B$18),KM$1),2)&gt;5,"",INDEX('Semaine type'!$AF$4:$AY$49,MATCH(Novembre!$B45,'Semaine type'!$A$4:$A$49,0),MATCH(KM$2,'Semaine type'!$AF$2:$AY$2,0))))</f>
        <v/>
      </c>
      <c r="KN45" s="167" t="str">
        <f>IF(COUNTIF(Fériés,DATE(YEAR($B$18),MONTH($B$18),KN$1))&gt;0,"",IF(WEEKDAY(DATE(YEAR($B$18),MONTH($B$18),KN$1),2)&gt;5,"",INDEX('Semaine type'!$AF$4:$AY$49,MATCH(Novembre!$B45,'Semaine type'!$A$4:$A$49,0),MATCH(KN$2,'Semaine type'!$AF$2:$AY$2,0))))</f>
        <v/>
      </c>
      <c r="KO45" s="167" t="str">
        <f>IF(COUNTIF(Fériés,DATE(YEAR($B$18),MONTH($B$18),KO$1))&gt;0,"",IF(WEEKDAY(DATE(YEAR($B$18),MONTH($B$18),KO$1),2)&gt;5,"",INDEX('Semaine type'!$AF$4:$AY$49,MATCH(Novembre!$B45,'Semaine type'!$A$4:$A$49,0),MATCH(KO$2,'Semaine type'!$AF$2:$AY$2,0))))</f>
        <v/>
      </c>
      <c r="KP45" s="167" t="str">
        <f>IF(COUNTIF(Fériés,DATE(YEAR($B$18),MONTH($B$18),KP$1))&gt;0,"",IF(WEEKDAY(DATE(YEAR($B$18),MONTH($B$18),KP$1),2)&gt;5,"",INDEX('Semaine type'!$AF$4:$AY$49,MATCH(Novembre!$B45,'Semaine type'!$A$4:$A$49,0),MATCH(KP$2,'Semaine type'!$AF$2:$AY$2,0))))</f>
        <v/>
      </c>
      <c r="KQ45" s="167" t="str">
        <f>IF(COUNTIF(Fériés,DATE(YEAR($B$18),MONTH($B$18),KQ$1))&gt;0,"",IF(WEEKDAY(DATE(YEAR($B$18),MONTH($B$18),KQ$1),2)&gt;5,"",INDEX('Semaine type'!$AF$4:$AY$49,MATCH(Novembre!$B45,'Semaine type'!$A$4:$A$49,0),MATCH(KQ$2,'Semaine type'!$AF$2:$AY$2,0))))</f>
        <v/>
      </c>
      <c r="KR45" s="167" t="str">
        <f>IF(COUNTIF(Fériés,DATE(YEAR($B$18),MONTH($B$18),KR$1))&gt;0,"",IF(WEEKDAY(DATE(YEAR($B$18),MONTH($B$18),KR$1),2)&gt;5,"",INDEX('Semaine type'!$AF$4:$AY$49,MATCH(Novembre!$B45,'Semaine type'!$A$4:$A$49,0),MATCH(KR$2,'Semaine type'!$AF$2:$AY$2,0))))</f>
        <v/>
      </c>
      <c r="KS45" s="167" t="str">
        <f>IF(COUNTIF(Fériés,DATE(YEAR($B$18),MONTH($B$18),KS$1))&gt;0,"",IF(WEEKDAY(DATE(YEAR($B$18),MONTH($B$18),KS$1),2)&gt;5,"",INDEX('Semaine type'!$AF$4:$AY$49,MATCH(Novembre!$B45,'Semaine type'!$A$4:$A$49,0),MATCH(KS$2,'Semaine type'!$AF$2:$AY$2,0))))</f>
        <v/>
      </c>
    </row>
    <row r="46" spans="1:305" ht="12" customHeight="1" x14ac:dyDescent="0.2">
      <c r="A46" s="183"/>
      <c r="B46" s="52" t="s">
        <v>162</v>
      </c>
      <c r="C46" s="53" t="str">
        <f>'Semaine type'!L31</f>
        <v xml:space="preserve">EV </v>
      </c>
      <c r="D46" s="60"/>
      <c r="E46" s="60"/>
      <c r="F46" s="61"/>
      <c r="G46" s="60"/>
      <c r="H46" s="60" t="s">
        <v>26</v>
      </c>
      <c r="I46" s="60" t="s">
        <v>27</v>
      </c>
      <c r="J46" s="60" t="s">
        <v>26</v>
      </c>
      <c r="K46" s="60" t="s">
        <v>27</v>
      </c>
      <c r="L46" s="61" t="s">
        <v>26</v>
      </c>
      <c r="M46" s="61" t="s">
        <v>27</v>
      </c>
      <c r="N46" s="61" t="s">
        <v>26</v>
      </c>
      <c r="O46" s="61" t="s">
        <v>27</v>
      </c>
      <c r="P46" s="60" t="s">
        <v>27</v>
      </c>
      <c r="Q46" s="60"/>
      <c r="R46" s="60"/>
      <c r="S46" s="60"/>
      <c r="T46" s="60"/>
      <c r="U46" s="60"/>
      <c r="V46" s="61" t="s">
        <v>26</v>
      </c>
      <c r="W46" s="61" t="s">
        <v>27</v>
      </c>
      <c r="X46" s="60"/>
      <c r="Y46" s="60"/>
      <c r="Z46" s="60" t="s">
        <v>26</v>
      </c>
      <c r="AA46" s="60" t="s">
        <v>27</v>
      </c>
      <c r="AB46" s="60" t="s">
        <v>26</v>
      </c>
      <c r="AC46" s="60" t="s">
        <v>27</v>
      </c>
      <c r="AD46" s="60" t="s">
        <v>27</v>
      </c>
      <c r="AE46" s="60"/>
      <c r="AF46" s="61"/>
      <c r="AG46" s="60"/>
      <c r="AH46" s="60"/>
      <c r="AI46" s="60"/>
      <c r="AJ46" s="60" t="s">
        <v>26</v>
      </c>
      <c r="AK46" s="60" t="s">
        <v>27</v>
      </c>
      <c r="AL46" s="60" t="s">
        <v>26</v>
      </c>
      <c r="AM46" s="60" t="s">
        <v>27</v>
      </c>
      <c r="AN46" s="60" t="s">
        <v>26</v>
      </c>
      <c r="AO46" s="60" t="s">
        <v>27</v>
      </c>
      <c r="AP46" s="60" t="s">
        <v>26</v>
      </c>
      <c r="AQ46" s="60" t="s">
        <v>27</v>
      </c>
      <c r="AR46" s="60" t="s">
        <v>27</v>
      </c>
      <c r="AS46" s="60"/>
      <c r="AT46" s="60"/>
      <c r="AU46" s="60"/>
      <c r="AV46" s="60"/>
      <c r="AW46" s="60"/>
      <c r="AX46" s="60" t="s">
        <v>26</v>
      </c>
      <c r="AY46" s="60" t="s">
        <v>27</v>
      </c>
      <c r="AZ46" s="60" t="s">
        <v>26</v>
      </c>
      <c r="BA46" s="60" t="s">
        <v>27</v>
      </c>
      <c r="BB46" s="60" t="s">
        <v>26</v>
      </c>
      <c r="BC46" s="60" t="s">
        <v>27</v>
      </c>
      <c r="BD46" s="60" t="s">
        <v>26</v>
      </c>
      <c r="BE46" s="60" t="s">
        <v>27</v>
      </c>
      <c r="BF46" s="60" t="s">
        <v>27</v>
      </c>
      <c r="BG46" s="60"/>
      <c r="BH46" s="60"/>
      <c r="BI46" s="60"/>
      <c r="BJ46" s="60"/>
      <c r="BK46" s="60"/>
      <c r="BL46" s="56" cm="1">
        <f t="array" ref="BL46">SUMPRODUCT(--(RIGHT(D46:BK46,1)="."))</f>
        <v>15</v>
      </c>
      <c r="BM46" s="57"/>
      <c r="BN46" s="62"/>
      <c r="BO46" s="62"/>
      <c r="BP46" s="62"/>
      <c r="BQ46" s="82">
        <f t="shared" si="131"/>
        <v>0</v>
      </c>
      <c r="BR46" s="82">
        <f t="shared" si="131"/>
        <v>0</v>
      </c>
      <c r="BS46" s="82">
        <f t="shared" si="131"/>
        <v>0</v>
      </c>
      <c r="BT46" s="82">
        <f t="shared" si="131"/>
        <v>0</v>
      </c>
      <c r="BU46" s="82">
        <f t="shared" si="131"/>
        <v>0</v>
      </c>
      <c r="BV46" s="82">
        <f t="shared" si="131"/>
        <v>0</v>
      </c>
      <c r="BW46" s="82">
        <f t="shared" si="131"/>
        <v>0</v>
      </c>
      <c r="BX46" s="82">
        <f t="shared" si="131"/>
        <v>0</v>
      </c>
      <c r="BY46" s="82">
        <f t="shared" si="131"/>
        <v>0</v>
      </c>
      <c r="BZ46" s="82">
        <f t="shared" si="131"/>
        <v>0</v>
      </c>
      <c r="CA46" s="82">
        <f t="shared" si="131"/>
        <v>0</v>
      </c>
      <c r="CB46" s="92">
        <f t="shared" si="70"/>
        <v>34</v>
      </c>
      <c r="CC46" s="47">
        <f t="shared" ca="1" si="71"/>
        <v>1</v>
      </c>
      <c r="DA46" s="169">
        <f t="shared" si="72"/>
        <v>1.9166666666666676</v>
      </c>
      <c r="DB46" s="176" t="str">
        <f t="shared" si="132"/>
        <v/>
      </c>
      <c r="DC46" s="176" t="str">
        <f t="shared" si="73"/>
        <v/>
      </c>
      <c r="DD46" s="176" t="str">
        <f t="shared" si="74"/>
        <v/>
      </c>
      <c r="DE46" s="176" t="str">
        <f t="shared" si="75"/>
        <v/>
      </c>
      <c r="DF46" s="176">
        <f t="shared" si="76"/>
        <v>0.15972222222222227</v>
      </c>
      <c r="DG46" s="176">
        <f>IFERROR(IF(COUNTIF(absences,I46)&gt;0,"",IF(COUNTIF($D46:$BK46,"PERM")&gt;0,COUNTIF($D46:$BK46,"PERM")*Parametres!$N$25,GF46-GE46)),)</f>
        <v>0</v>
      </c>
      <c r="DH46" s="176">
        <f t="shared" si="77"/>
        <v>0.15972222222222227</v>
      </c>
      <c r="DI46" s="176" t="str">
        <f t="shared" si="78"/>
        <v/>
      </c>
      <c r="DJ46" s="176" t="str">
        <f t="shared" si="79"/>
        <v/>
      </c>
      <c r="DK46" s="176" t="str">
        <f t="shared" si="80"/>
        <v/>
      </c>
      <c r="DL46" s="176">
        <f t="shared" si="81"/>
        <v>0.15972222222222227</v>
      </c>
      <c r="DM46" s="176" t="str">
        <f t="shared" si="82"/>
        <v/>
      </c>
      <c r="DN46" s="176" t="str">
        <f t="shared" si="83"/>
        <v/>
      </c>
      <c r="DO46" s="176">
        <f t="shared" si="84"/>
        <v>0</v>
      </c>
      <c r="DP46" s="176" t="str">
        <f t="shared" si="85"/>
        <v/>
      </c>
      <c r="DQ46" s="176" t="str">
        <f t="shared" si="86"/>
        <v/>
      </c>
      <c r="DR46" s="176" t="str">
        <f t="shared" si="87"/>
        <v/>
      </c>
      <c r="DS46" s="176" t="str">
        <f t="shared" si="88"/>
        <v/>
      </c>
      <c r="DT46" s="176">
        <f t="shared" si="89"/>
        <v>0.15972222222222227</v>
      </c>
      <c r="DU46" s="176" t="str">
        <f t="shared" si="90"/>
        <v/>
      </c>
      <c r="DV46" s="176" t="str">
        <f t="shared" si="91"/>
        <v/>
      </c>
      <c r="DW46" s="176" t="str">
        <f t="shared" si="92"/>
        <v/>
      </c>
      <c r="DX46" s="176" t="str">
        <f t="shared" si="93"/>
        <v/>
      </c>
      <c r="DY46" s="176" t="str">
        <f t="shared" si="94"/>
        <v/>
      </c>
      <c r="DZ46" s="176">
        <f t="shared" si="95"/>
        <v>0.15972222222222227</v>
      </c>
      <c r="EA46" s="176" t="str">
        <f t="shared" si="96"/>
        <v/>
      </c>
      <c r="EB46" s="176" t="str">
        <f t="shared" si="97"/>
        <v/>
      </c>
      <c r="EC46" s="176">
        <f t="shared" si="98"/>
        <v>0</v>
      </c>
      <c r="ED46" s="176" t="str">
        <f t="shared" si="99"/>
        <v/>
      </c>
      <c r="EE46" s="176" t="str">
        <f t="shared" si="100"/>
        <v/>
      </c>
      <c r="EF46" s="176" t="str">
        <f t="shared" si="101"/>
        <v/>
      </c>
      <c r="EG46" s="176" t="str">
        <f t="shared" si="102"/>
        <v/>
      </c>
      <c r="EH46" s="176">
        <f t="shared" si="103"/>
        <v>0.15972222222222227</v>
      </c>
      <c r="EI46" s="176" t="str">
        <f t="shared" si="104"/>
        <v/>
      </c>
      <c r="EJ46" s="176">
        <f t="shared" si="105"/>
        <v>0.15972222222222227</v>
      </c>
      <c r="EK46" s="176" t="str">
        <f t="shared" si="106"/>
        <v/>
      </c>
      <c r="EL46" s="176" t="str">
        <f t="shared" si="107"/>
        <v/>
      </c>
      <c r="EM46" s="176" t="str">
        <f t="shared" si="108"/>
        <v/>
      </c>
      <c r="EN46" s="176">
        <f t="shared" si="109"/>
        <v>0.15972222222222227</v>
      </c>
      <c r="EO46" s="176" t="str">
        <f t="shared" si="110"/>
        <v/>
      </c>
      <c r="EP46" s="176" t="str">
        <f t="shared" si="111"/>
        <v/>
      </c>
      <c r="EQ46" s="176">
        <f t="shared" si="112"/>
        <v>0</v>
      </c>
      <c r="ER46" s="176" t="str">
        <f t="shared" si="113"/>
        <v/>
      </c>
      <c r="ES46" s="176" t="str">
        <f t="shared" si="114"/>
        <v/>
      </c>
      <c r="ET46" s="176" t="str">
        <f t="shared" si="115"/>
        <v/>
      </c>
      <c r="EU46" s="176">
        <f>IFERROR(IF(COUNTIF(absences,AW46)&gt;0,"",IF(COUNTIF($D46:$BK46,"PERM")&gt;0,COUNTIF($D46:$BK46,"PERM")*Parametres!$N$25,IW46-IV46)),)</f>
        <v>0</v>
      </c>
      <c r="EV46" s="176">
        <f t="shared" si="116"/>
        <v>0.15972222222222227</v>
      </c>
      <c r="EW46" s="176" t="str">
        <f t="shared" si="117"/>
        <v/>
      </c>
      <c r="EX46" s="176">
        <f t="shared" si="118"/>
        <v>0.15972222222222227</v>
      </c>
      <c r="EY46" s="176" t="str">
        <f t="shared" si="119"/>
        <v/>
      </c>
      <c r="EZ46" s="176" t="str">
        <f t="shared" si="120"/>
        <v/>
      </c>
      <c r="FA46" s="176" t="str">
        <f t="shared" si="121"/>
        <v/>
      </c>
      <c r="FB46" s="176">
        <f t="shared" si="122"/>
        <v>0.15972222222222227</v>
      </c>
      <c r="FC46" s="176" t="str">
        <f t="shared" si="123"/>
        <v/>
      </c>
      <c r="FD46" s="176" t="str">
        <f t="shared" si="124"/>
        <v/>
      </c>
      <c r="FE46" s="176">
        <f t="shared" si="125"/>
        <v>0</v>
      </c>
      <c r="FF46" s="176" t="str">
        <f t="shared" si="126"/>
        <v/>
      </c>
      <c r="FG46" s="176" t="str">
        <f t="shared" si="127"/>
        <v/>
      </c>
      <c r="FH46" s="176">
        <f>IFERROR(IF(COUNTIF(absences,BJ46)&gt;0,"",IF(COUNTIF($D46:$BK46,"PERM")&gt;0,COUNTIF($D46:$BK46,"PERM")*Parametres!$N$25,JJ46-JI46)),)</f>
        <v>0</v>
      </c>
      <c r="FI46" s="176" t="str">
        <f t="shared" si="128"/>
        <v/>
      </c>
      <c r="FJ46" s="176">
        <f t="shared" si="129"/>
        <v>0.15972222222222227</v>
      </c>
      <c r="FK46" s="176">
        <f>IFERROR(IF(COUNTIF(absences,BM46)&gt;0,"",IF(COUNTIF($D46:$BK46,"PERM")&gt;0,COUNTIF($D46:$BK46,"PERM")*Parametres!$N$25,JM46-JL46)),)</f>
        <v>0</v>
      </c>
      <c r="FY46" s="184"/>
      <c r="FZ46" s="167" t="str">
        <f>IF(COUNTIF(Fériés,DATE(YEAR($B$18),MONTH($B$18),FZ$1))&gt;0,"",IF(WEEKDAY(DATE(YEAR($B$18),MONTH($B$18),FZ$1),2)&gt;5,"",INDEX('Semaine type'!$AF$4:$AY$49,MATCH(Novembre!$B46,'Semaine type'!$A31:$A76,0),MATCH(FZ$2,'Semaine type'!$AF$2:$AY$2,0))))</f>
        <v/>
      </c>
      <c r="GA46" s="167" t="str">
        <f>IF(COUNTIF(Fériés,DATE(YEAR($B$18),MONTH($B$18),GA$1))&gt;0,"",IF(WEEKDAY(DATE(YEAR($B$18),MONTH($B$18),GA$1),2)&gt;5,"",INDEX('Semaine type'!$AF$4:$AY$49,MATCH(Novembre!$B46,'Semaine type'!$A31:$A76,0),MATCH(GA$2,'Semaine type'!$AF$2:$AY$2,0))))</f>
        <v/>
      </c>
      <c r="GB46" s="167" t="str">
        <f>IF(COUNTIF(Fériés,DATE(YEAR($B$18),MONTH($B$18),GB$1))&gt;0,"",IF(WEEKDAY(DATE(YEAR($B$18),MONTH($B$18),GB$1),2)&gt;5,"",INDEX('Semaine type'!$AF$4:$AY$49,MATCH(Novembre!$B46,'Semaine type'!$A31:$A76,0),MATCH(GB$2,'Semaine type'!$AF$2:$AY$2,0))))</f>
        <v/>
      </c>
      <c r="GC46" s="167" t="str">
        <f>IF(COUNTIF(Fériés,DATE(YEAR($B$18),MONTH($B$18),GC$1))&gt;0,"",IF(WEEKDAY(DATE(YEAR($B$18),MONTH($B$18),GC$1),2)&gt;5,"",INDEX('Semaine type'!$AF$4:$AY$49,MATCH(Novembre!$B46,'Semaine type'!$A31:$A76,0),MATCH(GC$2,'Semaine type'!$AF$2:$AY$2,0))))</f>
        <v/>
      </c>
      <c r="GD46" s="167" t="str">
        <f>IF(COUNTIF(Fériés,DATE(YEAR($B$18),MONTH($B$18),GD$1))&gt;0,"",IF(WEEKDAY(DATE(YEAR($B$18),MONTH($B$18),GD$1),2)&gt;5,"",INDEX('Semaine type'!$AF$4:$AY$49,MATCH(Novembre!$B46,'Semaine type'!$A31:$A76,0),MATCH(GD$2,'Semaine type'!$AF$2:$AY$2,0))))</f>
        <v/>
      </c>
      <c r="GE46" s="167" t="str">
        <f>IF(COUNTIF(Fériés,DATE(YEAR($B$18),MONTH($B$18),GE$1))&gt;0,"",IF(WEEKDAY(DATE(YEAR($B$18),MONTH($B$18),GE$1),2)&gt;5,"",INDEX('Semaine type'!$AF$4:$AY$49,MATCH(Novembre!$B46,'Semaine type'!$A31:$A76,0),MATCH(GE$2,'Semaine type'!$AF$2:$AY$2,0))))</f>
        <v/>
      </c>
      <c r="GF46" s="167" t="str">
        <f>IF(COUNTIF(Fériés,DATE(YEAR($B$18),MONTH($B$18),GF$1))&gt;0,"",IF(WEEKDAY(DATE(YEAR($B$18),MONTH($B$18),GF$1),2)&gt;5,"",INDEX('Semaine type'!$AF$4:$AY$49,MATCH(Novembre!$B46,'Semaine type'!$A31:$A76,0),MATCH(GF$2,'Semaine type'!$AF$2:$AY$2,0))))</f>
        <v/>
      </c>
      <c r="GG46" s="167" t="str">
        <f>IF(COUNTIF(Fériés,DATE(YEAR($B$18),MONTH($B$18),GG$1))&gt;0,"",IF(WEEKDAY(DATE(YEAR($B$18),MONTH($B$18),GG$1),2)&gt;5,"",INDEX('Semaine type'!$AF$4:$AY$49,MATCH(Novembre!$B46,'Semaine type'!$A31:$A76,0),MATCH(GG$2,'Semaine type'!$AF$2:$AY$2,0))))</f>
        <v/>
      </c>
      <c r="GH46" s="167">
        <f>IF(COUNTIF(Fériés,DATE(YEAR($B$18),MONTH($B$18),GH$1))&gt;0,"",IF(WEEKDAY(DATE(YEAR($B$18),MONTH($B$18),GH$1),2)&gt;5,"",INDEX('Semaine type'!$AF$4:$AY$49,MATCH(Novembre!$B46,'Semaine type'!$A$4:$A$49,0),MATCH(GH$2,'Semaine type'!$AF$2:$AY$2,0))))</f>
        <v>0.36458333333333331</v>
      </c>
      <c r="GI46" s="167">
        <f>IF(COUNTIF(Fériés,DATE(YEAR($B$18),MONTH($B$18),GI$1))&gt;0,"",IF(WEEKDAY(DATE(YEAR($B$18),MONTH($B$18),GI$1),2)&gt;5,"",INDEX('Semaine type'!$AF$4:$AY$49,MATCH(Novembre!$B46,'Semaine type'!$A$4:$A$49,0),MATCH(GI$2,'Semaine type'!$AF$2:$AY$2,0))))</f>
        <v>0.52430555555555558</v>
      </c>
      <c r="GJ46" s="167" t="str">
        <f>IF(COUNTIF(Fériés,DATE(YEAR($B$18),MONTH($B$18),GJ$1))&gt;0,"",IF(WEEKDAY(DATE(YEAR($B$18),MONTH($B$18),GJ$1),2)&gt;5,"",INDEX('Semaine type'!$AF$4:$AY$49,MATCH(Novembre!$B46,'Semaine type'!$A$4:$A$49,0),MATCH(GJ$2,'Semaine type'!$AF$2:$AY$2,0))))</f>
        <v/>
      </c>
      <c r="GK46" s="167" t="str">
        <f>IF(COUNTIF(Fériés,DATE(YEAR($B$18),MONTH($B$18),GK$1))&gt;0,"",IF(WEEKDAY(DATE(YEAR($B$18),MONTH($B$18),GK$1),2)&gt;5,"",INDEX('Semaine type'!$AF$4:$AY$49,MATCH(Novembre!$B46,'Semaine type'!$A$4:$A$49,0),MATCH(GK$2,'Semaine type'!$AF$2:$AY$2,0))))</f>
        <v/>
      </c>
      <c r="GL46" s="167">
        <f>IF(COUNTIF(Fériés,DATE(YEAR($B$18),MONTH($B$18),GL$1))&gt;0,"",IF(WEEKDAY(DATE(YEAR($B$18),MONTH($B$18),GL$1),2)&gt;5,"",INDEX('Semaine type'!$AF$4:$AY$49,MATCH(Novembre!$B46,'Semaine type'!$A$4:$A$49,0),MATCH(GL$2,'Semaine type'!$AF$2:$AY$2,0))))</f>
        <v>0.36458333333333331</v>
      </c>
      <c r="GM46" s="167">
        <f>IF(COUNTIF(Fériés,DATE(YEAR($B$18),MONTH($B$18),GM$1))&gt;0,"",IF(WEEKDAY(DATE(YEAR($B$18),MONTH($B$18),GM$1),2)&gt;5,"",INDEX('Semaine type'!$AF$4:$AY$49,MATCH(Novembre!$B46,'Semaine type'!$A$4:$A$49,0),MATCH(GM$2,'Semaine type'!$AF$2:$AY$2,0))))</f>
        <v>0.52430555555555558</v>
      </c>
      <c r="GN46" s="167" t="str">
        <f>IF(COUNTIF(Fériés,DATE(YEAR($B$18),MONTH($B$18),GN$1))&gt;0,"",IF(WEEKDAY(DATE(YEAR($B$18),MONTH($B$18),GN$1),2)&gt;5,"",INDEX('Semaine type'!$AF$4:$AY$49,MATCH(Novembre!$B46,'Semaine type'!$A$4:$A$49,0),MATCH(GN$2,'Semaine type'!$AF$2:$AY$2,0))))</f>
        <v/>
      </c>
      <c r="GO46" s="167" t="str">
        <f>IF(COUNTIF(Fériés,DATE(YEAR($B$18),MONTH($B$18),GO$1))&gt;0,"",IF(WEEKDAY(DATE(YEAR($B$18),MONTH($B$18),GO$1),2)&gt;5,"",INDEX('Semaine type'!$AF$4:$AY$49,MATCH(Novembre!$B46,'Semaine type'!$A$4:$A$49,0),MATCH(GO$2,'Semaine type'!$AF$2:$AY$2,0))))</f>
        <v/>
      </c>
      <c r="GP46" s="167" t="str">
        <f>IF(COUNTIF(Fériés,DATE(YEAR($B$18),MONTH($B$18),GP$1))&gt;0,"",IF(WEEKDAY(DATE(YEAR($B$18),MONTH($B$18),GP$1),2)&gt;5,"",INDEX('Semaine type'!$AF$4:$AY$49,MATCH(Novembre!$B46,'Semaine type'!$A$4:$A$49,0),MATCH(GP$2,'Semaine type'!$AF$2:$AY$2,0))))</f>
        <v/>
      </c>
      <c r="GQ46" s="167" t="str">
        <f>IF(COUNTIF(Fériés,DATE(YEAR($B$18),MONTH($B$18),GQ$1))&gt;0,"",IF(WEEKDAY(DATE(YEAR($B$18),MONTH($B$18),GQ$1),2)&gt;5,"",INDEX('Semaine type'!$AF$4:$AY$49,MATCH(Novembre!$B46,'Semaine type'!$A$4:$A$49,0),MATCH(GQ$2,'Semaine type'!$AF$2:$AY$2,0))))</f>
        <v/>
      </c>
      <c r="GR46" s="167" t="str">
        <f>IF(COUNTIF(Fériés,DATE(YEAR($B$18),MONTH($B$18),GR$1))&gt;0,"",IF(WEEKDAY(DATE(YEAR($B$18),MONTH($B$18),GR$1),2)&gt;5,"",INDEX('Semaine type'!$AF$4:$AY$49,MATCH(Novembre!$B46,'Semaine type'!$A$4:$A$49,0),MATCH(GR$2,'Semaine type'!$AF$2:$AY$2,0))))</f>
        <v/>
      </c>
      <c r="GS46" s="167" t="str">
        <f>IF(COUNTIF(Fériés,DATE(YEAR($B$18),MONTH($B$18),GS$1))&gt;0,"",IF(WEEKDAY(DATE(YEAR($B$18),MONTH($B$18),GS$1),2)&gt;5,"",INDEX('Semaine type'!$AF$4:$AY$49,MATCH(Novembre!$B46,'Semaine type'!$A$4:$A$49,0),MATCH(GS$2,'Semaine type'!$AF$2:$AY$2,0))))</f>
        <v/>
      </c>
      <c r="GT46" s="167">
        <f>IF(COUNTIF(Fériés,DATE(YEAR($B$18),MONTH($B$18),GT$1))&gt;0,"",IF(WEEKDAY(DATE(YEAR($B$18),MONTH($B$18),GT$1),2)&gt;5,"",INDEX('Semaine type'!$AF$4:$AY$49,MATCH(Novembre!$B46,'Semaine type'!$A$4:$A$49,0),MATCH(GT$2,'Semaine type'!$AF$2:$AY$2,0))))</f>
        <v>0.36458333333333331</v>
      </c>
      <c r="GU46" s="167">
        <f>IF(COUNTIF(Fériés,DATE(YEAR($B$18),MONTH($B$18),GU$1))&gt;0,"",IF(WEEKDAY(DATE(YEAR($B$18),MONTH($B$18),GU$1),2)&gt;5,"",INDEX('Semaine type'!$AF$4:$AY$49,MATCH(Novembre!$B46,'Semaine type'!$A$4:$A$49,0),MATCH(GU$2,'Semaine type'!$AF$2:$AY$2,0))))</f>
        <v>0.52430555555555558</v>
      </c>
      <c r="GV46" s="167" t="str">
        <f>IF(COUNTIF(Fériés,DATE(YEAR($B$18),MONTH($B$18),GV$1))&gt;0,"",IF(WEEKDAY(DATE(YEAR($B$18),MONTH($B$18),GV$1),2)&gt;5,"",INDEX('Semaine type'!$AF$4:$AY$49,MATCH(Novembre!$B46,'Semaine type'!$A$4:$A$49,0),MATCH(GV$2,'Semaine type'!$AF$2:$AY$2,0))))</f>
        <v/>
      </c>
      <c r="GW46" s="167" t="str">
        <f>IF(COUNTIF(Fériés,DATE(YEAR($B$18),MONTH($B$18),GW$1))&gt;0,"",IF(WEEKDAY(DATE(YEAR($B$18),MONTH($B$18),GW$1),2)&gt;5,"",INDEX('Semaine type'!$AF$4:$AY$49,MATCH(Novembre!$B46,'Semaine type'!$A$4:$A$49,0),MATCH(GW$2,'Semaine type'!$AF$2:$AY$2,0))))</f>
        <v/>
      </c>
      <c r="GX46" s="167" t="str">
        <f>IF(COUNTIF(Fériés,DATE(YEAR($B$18),MONTH($B$18),GX$1))&gt;0,"",IF(WEEKDAY(DATE(YEAR($B$18),MONTH($B$18),GX$1),2)&gt;5,"",INDEX('Semaine type'!$AF$4:$AY$49,MATCH(Novembre!$B46,'Semaine type'!$A$4:$A$49,0),MATCH(GX$2,'Semaine type'!$AF$2:$AY$2,0))))</f>
        <v/>
      </c>
      <c r="GY46" s="167" t="str">
        <f>IF(COUNTIF(Fériés,DATE(YEAR($B$18),MONTH($B$18),GY$1))&gt;0,"",IF(WEEKDAY(DATE(YEAR($B$18),MONTH($B$18),GY$1),2)&gt;5,"",INDEX('Semaine type'!$AF$4:$AY$49,MATCH(Novembre!$B46,'Semaine type'!$A$4:$A$49,0),MATCH(GY$2,'Semaine type'!$AF$2:$AY$2,0))))</f>
        <v/>
      </c>
      <c r="GZ46" s="167">
        <f>IF(COUNTIF(Fériés,DATE(YEAR($B$18),MONTH($B$18),GZ$1))&gt;0,"",IF(WEEKDAY(DATE(YEAR($B$18),MONTH($B$18),GZ$1),2)&gt;5,"",INDEX('Semaine type'!$AF$4:$AY$49,MATCH(Novembre!$B46,'Semaine type'!$A$4:$A$49,0),MATCH(GZ$2,'Semaine type'!$AF$2:$AY$2,0))))</f>
        <v>0</v>
      </c>
      <c r="HA46" s="167">
        <f>IF(COUNTIF(Fériés,DATE(YEAR($B$18),MONTH($B$18),HA$1))&gt;0,"",IF(WEEKDAY(DATE(YEAR($B$18),MONTH($B$18),HA$1),2)&gt;5,"",INDEX('Semaine type'!$AF$4:$AY$49,MATCH(Novembre!$B46,'Semaine type'!$A$4:$A$49,0),MATCH(HA$2,'Semaine type'!$AF$2:$AY$2,0))))</f>
        <v>0</v>
      </c>
      <c r="HB46" s="167" t="str">
        <f>IF(COUNTIF(Fériés,DATE(YEAR($B$18),MONTH($B$18),HB$1))&gt;0,"",IF(WEEKDAY(DATE(YEAR($B$18),MONTH($B$18),HB$1),2)&gt;5,"",INDEX('Semaine type'!$AF$4:$AY$49,MATCH(Novembre!$B46,'Semaine type'!$A$4:$A$49,0),MATCH(HB$2,'Semaine type'!$AF$2:$AY$2,0))))</f>
        <v/>
      </c>
      <c r="HC46" s="167" t="str">
        <f>IF(COUNTIF(Fériés,DATE(YEAR($B$18),MONTH($B$18),HC$1))&gt;0,"",IF(WEEKDAY(DATE(YEAR($B$18),MONTH($B$18),HC$1),2)&gt;5,"",INDEX('Semaine type'!$AF$4:$AY$49,MATCH(Novembre!$B46,'Semaine type'!$A$4:$A$49,0),MATCH(HC$2,'Semaine type'!$AF$2:$AY$2,0))))</f>
        <v/>
      </c>
      <c r="HD46" s="167" t="str">
        <f>IF(COUNTIF(Fériés,DATE(YEAR($B$18),MONTH($B$18),HD$1))&gt;0,"",IF(WEEKDAY(DATE(YEAR($B$18),MONTH($B$18),HD$1),2)&gt;5,"",INDEX('Semaine type'!$AF$4:$AY$49,MATCH(Novembre!$B46,'Semaine type'!$A$4:$A$49,0),MATCH(HD$2,'Semaine type'!$AF$2:$AY$2,0))))</f>
        <v/>
      </c>
      <c r="HE46" s="167" t="str">
        <f>IF(COUNTIF(Fériés,DATE(YEAR($B$18),MONTH($B$18),HE$1))&gt;0,"",IF(WEEKDAY(DATE(YEAR($B$18),MONTH($B$18),HE$1),2)&gt;5,"",INDEX('Semaine type'!$AF$4:$AY$49,MATCH(Novembre!$B46,'Semaine type'!$A$4:$A$49,0),MATCH(HE$2,'Semaine type'!$AF$2:$AY$2,0))))</f>
        <v/>
      </c>
      <c r="HF46" s="167" t="str">
        <f>IF(COUNTIF(Fériés,DATE(YEAR($B$18),MONTH($B$18),HF$1))&gt;0,"",IF(WEEKDAY(DATE(YEAR($B$18),MONTH($B$18),HF$1),2)&gt;5,"",INDEX('Semaine type'!$AF$4:$AY$49,MATCH(Novembre!$B46,'Semaine type'!$A$4:$A$49,0),MATCH(HF$2,'Semaine type'!$AF$2:$AY$2,0))))</f>
        <v/>
      </c>
      <c r="HG46" s="167" t="str">
        <f>IF(COUNTIF(Fériés,DATE(YEAR($B$18),MONTH($B$18),HG$1))&gt;0,"",IF(WEEKDAY(DATE(YEAR($B$18),MONTH($B$18),HG$1),2)&gt;5,"",INDEX('Semaine type'!$AF$4:$AY$49,MATCH(Novembre!$B46,'Semaine type'!$A$4:$A$49,0),MATCH(HG$2,'Semaine type'!$AF$2:$AY$2,0))))</f>
        <v/>
      </c>
      <c r="HH46" s="167" t="str">
        <f>IF(COUNTIF(Fériés,DATE(YEAR($B$18),MONTH($B$18),HH$1))&gt;0,"",IF(WEEKDAY(DATE(YEAR($B$18),MONTH($B$18),HH$1),2)&gt;5,"",INDEX('Semaine type'!$AF$4:$AY$49,MATCH(Novembre!$B46,'Semaine type'!$A$4:$A$49,0),MATCH(HH$2,'Semaine type'!$AF$2:$AY$2,0))))</f>
        <v/>
      </c>
      <c r="HI46" s="167" t="str">
        <f>IF(COUNTIF(Fériés,DATE(YEAR($B$18),MONTH($B$18),HI$1))&gt;0,"",IF(WEEKDAY(DATE(YEAR($B$18),MONTH($B$18),HI$1),2)&gt;5,"",INDEX('Semaine type'!$AF$4:$AY$49,MATCH(Novembre!$B46,'Semaine type'!$A$4:$A$49,0),MATCH(HI$2,'Semaine type'!$AF$2:$AY$2,0))))</f>
        <v/>
      </c>
      <c r="HJ46" s="167">
        <f>IF(COUNTIF(Fériés,DATE(YEAR($B$18),MONTH($B$18),HJ$1))&gt;0,"",IF(WEEKDAY(DATE(YEAR($B$18),MONTH($B$18),HJ$1),2)&gt;5,"",INDEX('Semaine type'!$AF$4:$AY$49,MATCH(Novembre!$B46,'Semaine type'!$A$4:$A$49,0),MATCH(HJ$2,'Semaine type'!$AF$2:$AY$2,0))))</f>
        <v>0.36458333333333331</v>
      </c>
      <c r="HK46" s="167">
        <f>IF(COUNTIF(Fériés,DATE(YEAR($B$18),MONTH($B$18),HK$1))&gt;0,"",IF(WEEKDAY(DATE(YEAR($B$18),MONTH($B$18),HK$1),2)&gt;5,"",INDEX('Semaine type'!$AF$4:$AY$49,MATCH(Novembre!$B46,'Semaine type'!$A$4:$A$49,0),MATCH(HK$2,'Semaine type'!$AF$2:$AY$2,0))))</f>
        <v>0.52430555555555558</v>
      </c>
      <c r="HL46" s="167" t="str">
        <f>IF(COUNTIF(Fériés,DATE(YEAR($B$18),MONTH($B$18),HL$1))&gt;0,"",IF(WEEKDAY(DATE(YEAR($B$18),MONTH($B$18),HL$1),2)&gt;5,"",INDEX('Semaine type'!$AF$4:$AY$49,MATCH(Novembre!$B46,'Semaine type'!$A$4:$A$49,0),MATCH(HL$2,'Semaine type'!$AF$2:$AY$2,0))))</f>
        <v/>
      </c>
      <c r="HM46" s="167" t="str">
        <f>IF(COUNTIF(Fériés,DATE(YEAR($B$18),MONTH($B$18),HM$1))&gt;0,"",IF(WEEKDAY(DATE(YEAR($B$18),MONTH($B$18),HM$1),2)&gt;5,"",INDEX('Semaine type'!$AF$4:$AY$49,MATCH(Novembre!$B46,'Semaine type'!$A$4:$A$49,0),MATCH(HM$2,'Semaine type'!$AF$2:$AY$2,0))))</f>
        <v/>
      </c>
      <c r="HN46" s="167" t="str">
        <f>IF(COUNTIF(Fériés,DATE(YEAR($B$18),MONTH($B$18),HN$1))&gt;0,"",IF(WEEKDAY(DATE(YEAR($B$18),MONTH($B$18),HN$1),2)&gt;5,"",INDEX('Semaine type'!$AF$4:$AY$49,MATCH(Novembre!$B46,'Semaine type'!$A$4:$A$49,0),MATCH(HN$2,'Semaine type'!$AF$2:$AY$2,0))))</f>
        <v/>
      </c>
      <c r="HO46" s="167" t="str">
        <f>IF(COUNTIF(Fériés,DATE(YEAR($B$18),MONTH($B$18),HO$1))&gt;0,"",IF(WEEKDAY(DATE(YEAR($B$18),MONTH($B$18),HO$1),2)&gt;5,"",INDEX('Semaine type'!$AF$4:$AY$49,MATCH(Novembre!$B46,'Semaine type'!$A$4:$A$49,0),MATCH(HO$2,'Semaine type'!$AF$2:$AY$2,0))))</f>
        <v/>
      </c>
      <c r="HP46" s="167" t="str">
        <f>IF(COUNTIF(Fériés,DATE(YEAR($B$18),MONTH($B$18),HP$1))&gt;0,"",IF(WEEKDAY(DATE(YEAR($B$18),MONTH($B$18),HP$1),2)&gt;5,"",INDEX('Semaine type'!$AF$4:$AY$49,MATCH(Novembre!$B46,'Semaine type'!$A$4:$A$49,0),MATCH(HP$2,'Semaine type'!$AF$2:$AY$2,0))))</f>
        <v/>
      </c>
      <c r="HQ46" s="167" t="str">
        <f>IF(COUNTIF(Fériés,DATE(YEAR($B$18),MONTH($B$18),HQ$1))&gt;0,"",IF(WEEKDAY(DATE(YEAR($B$18),MONTH($B$18),HQ$1),2)&gt;5,"",INDEX('Semaine type'!$AF$4:$AY$49,MATCH(Novembre!$B46,'Semaine type'!$A$4:$A$49,0),MATCH(HQ$2,'Semaine type'!$AF$2:$AY$2,0))))</f>
        <v/>
      </c>
      <c r="HR46" s="167" t="str">
        <f>IF(COUNTIF(Fériés,DATE(YEAR($B$18),MONTH($B$18),HR$1))&gt;0,"",IF(WEEKDAY(DATE(YEAR($B$18),MONTH($B$18),HR$1),2)&gt;5,"",INDEX('Semaine type'!$AF$4:$AY$49,MATCH(Novembre!$B46,'Semaine type'!$A$4:$A$49,0),MATCH(HR$2,'Semaine type'!$AF$2:$AY$2,0))))</f>
        <v/>
      </c>
      <c r="HS46" s="167" t="str">
        <f>IF(COUNTIF(Fériés,DATE(YEAR($B$18),MONTH($B$18),HS$1))&gt;0,"",IF(WEEKDAY(DATE(YEAR($B$18),MONTH($B$18),HS$1),2)&gt;5,"",INDEX('Semaine type'!$AF$4:$AY$49,MATCH(Novembre!$B46,'Semaine type'!$A$4:$A$49,0),MATCH(HS$2,'Semaine type'!$AF$2:$AY$2,0))))</f>
        <v/>
      </c>
      <c r="HT46" s="167" t="str">
        <f>IF(COUNTIF(Fériés,DATE(YEAR($B$18),MONTH($B$18),HT$1))&gt;0,"",IF(WEEKDAY(DATE(YEAR($B$18),MONTH($B$18),HT$1),2)&gt;5,"",INDEX('Semaine type'!$AF$4:$AY$49,MATCH(Novembre!$B46,'Semaine type'!$A$4:$A$49,0),MATCH(HT$2,'Semaine type'!$AF$2:$AY$2,0))))</f>
        <v/>
      </c>
      <c r="HU46" s="167" t="str">
        <f>IF(COUNTIF(Fériés,DATE(YEAR($B$18),MONTH($B$18),HU$1))&gt;0,"",IF(WEEKDAY(DATE(YEAR($B$18),MONTH($B$18),HU$1),2)&gt;5,"",INDEX('Semaine type'!$AF$4:$AY$49,MATCH(Novembre!$B46,'Semaine type'!$A$4:$A$49,0),MATCH(HU$2,'Semaine type'!$AF$2:$AY$2,0))))</f>
        <v/>
      </c>
      <c r="HV46" s="167">
        <f>IF(COUNTIF(Fériés,DATE(YEAR($B$18),MONTH($B$18),HV$1))&gt;0,"",IF(WEEKDAY(DATE(YEAR($B$18),MONTH($B$18),HV$1),2)&gt;5,"",INDEX('Semaine type'!$AF$4:$AY$49,MATCH(Novembre!$B46,'Semaine type'!$A$4:$A$49,0),MATCH(HV$2,'Semaine type'!$AF$2:$AY$2,0))))</f>
        <v>0.36458333333333331</v>
      </c>
      <c r="HW46" s="167">
        <f>IF(COUNTIF(Fériés,DATE(YEAR($B$18),MONTH($B$18),HW$1))&gt;0,"",IF(WEEKDAY(DATE(YEAR($B$18),MONTH($B$18),HW$1),2)&gt;5,"",INDEX('Semaine type'!$AF$4:$AY$49,MATCH(Novembre!$B46,'Semaine type'!$A$4:$A$49,0),MATCH(HW$2,'Semaine type'!$AF$2:$AY$2,0))))</f>
        <v>0.52430555555555558</v>
      </c>
      <c r="HX46" s="167" t="str">
        <f>IF(COUNTIF(Fériés,DATE(YEAR($B$18),MONTH($B$18),HX$1))&gt;0,"",IF(WEEKDAY(DATE(YEAR($B$18),MONTH($B$18),HX$1),2)&gt;5,"",INDEX('Semaine type'!$AF$4:$AY$49,MATCH(Novembre!$B46,'Semaine type'!$A$4:$A$49,0),MATCH(HX$2,'Semaine type'!$AF$2:$AY$2,0))))</f>
        <v/>
      </c>
      <c r="HY46" s="167" t="str">
        <f>IF(COUNTIF(Fériés,DATE(YEAR($B$18),MONTH($B$18),HY$1))&gt;0,"",IF(WEEKDAY(DATE(YEAR($B$18),MONTH($B$18),HY$1),2)&gt;5,"",INDEX('Semaine type'!$AF$4:$AY$49,MATCH(Novembre!$B46,'Semaine type'!$A$4:$A$49,0),MATCH(HY$2,'Semaine type'!$AF$2:$AY$2,0))))</f>
        <v/>
      </c>
      <c r="HZ46" s="167" t="str">
        <f>IF(COUNTIF(Fériés,DATE(YEAR($B$18),MONTH($B$18),HZ$1))&gt;0,"",IF(WEEKDAY(DATE(YEAR($B$18),MONTH($B$18),HZ$1),2)&gt;5,"",INDEX('Semaine type'!$AF$4:$AY$49,MATCH(Novembre!$B46,'Semaine type'!$A$4:$A$49,0),MATCH(HZ$2,'Semaine type'!$AF$2:$AY$2,0))))</f>
        <v/>
      </c>
      <c r="IA46" s="167" t="str">
        <f>IF(COUNTIF(Fériés,DATE(YEAR($B$18),MONTH($B$18),IA$1))&gt;0,"",IF(WEEKDAY(DATE(YEAR($B$18),MONTH($B$18),IA$1),2)&gt;5,"",INDEX('Semaine type'!$AF$4:$AY$49,MATCH(Novembre!$B46,'Semaine type'!$A$4:$A$49,0),MATCH(IA$2,'Semaine type'!$AF$2:$AY$2,0))))</f>
        <v/>
      </c>
      <c r="IB46" s="167">
        <f>IF(COUNTIF(Fériés,DATE(YEAR($B$18),MONTH($B$18),IB$1))&gt;0,"",IF(WEEKDAY(DATE(YEAR($B$18),MONTH($B$18),IB$1),2)&gt;5,"",INDEX('Semaine type'!$AF$4:$AY$49,MATCH(Novembre!$B46,'Semaine type'!$A$4:$A$49,0),MATCH(IB$2,'Semaine type'!$AF$2:$AY$2,0))))</f>
        <v>0</v>
      </c>
      <c r="IC46" s="167">
        <f>IF(COUNTIF(Fériés,DATE(YEAR($B$18),MONTH($B$18),IC$1))&gt;0,"",IF(WEEKDAY(DATE(YEAR($B$18),MONTH($B$18),IC$1),2)&gt;5,"",INDEX('Semaine type'!$AF$4:$AY$49,MATCH(Novembre!$B46,'Semaine type'!$A$4:$A$49,0),MATCH(IC$2,'Semaine type'!$AF$2:$AY$2,0))))</f>
        <v>0</v>
      </c>
      <c r="ID46" s="167" t="str">
        <f>IF(COUNTIF(Fériés,DATE(YEAR($B$18),MONTH($B$18),ID$1))&gt;0,"",IF(WEEKDAY(DATE(YEAR($B$18),MONTH($B$18),ID$1),2)&gt;5,"",INDEX('Semaine type'!$AF$4:$AY$49,MATCH(Novembre!$B46,'Semaine type'!$A$4:$A$49,0),MATCH(ID$2,'Semaine type'!$AF$2:$AY$2,0))))</f>
        <v/>
      </c>
      <c r="IE46" s="167" t="str">
        <f>IF(COUNTIF(Fériés,DATE(YEAR($B$18),MONTH($B$18),IE$1))&gt;0,"",IF(WEEKDAY(DATE(YEAR($B$18),MONTH($B$18),IE$1),2)&gt;5,"",INDEX('Semaine type'!$AF$4:$AY$49,MATCH(Novembre!$B46,'Semaine type'!$A$4:$A$49,0),MATCH(IE$2,'Semaine type'!$AF$2:$AY$2,0))))</f>
        <v/>
      </c>
      <c r="IF46" s="167" t="str">
        <f>IF(COUNTIF(Fériés,DATE(YEAR($B$18),MONTH($B$18),IF$1))&gt;0,"",IF(WEEKDAY(DATE(YEAR($B$18),MONTH($B$18),IF$1),2)&gt;5,"",INDEX('Semaine type'!$AF$4:$AY$49,MATCH(Novembre!$B46,'Semaine type'!$A$4:$A$49,0),MATCH(IF$2,'Semaine type'!$AF$2:$AY$2,0))))</f>
        <v/>
      </c>
      <c r="IG46" s="167" t="str">
        <f>IF(COUNTIF(Fériés,DATE(YEAR($B$18),MONTH($B$18),IG$1))&gt;0,"",IF(WEEKDAY(DATE(YEAR($B$18),MONTH($B$18),IG$1),2)&gt;5,"",INDEX('Semaine type'!$AF$4:$AY$49,MATCH(Novembre!$B46,'Semaine type'!$A$4:$A$49,0),MATCH(IG$2,'Semaine type'!$AF$2:$AY$2,0))))</f>
        <v/>
      </c>
      <c r="IH46" s="167" t="str">
        <f>IF(COUNTIF(Fériés,DATE(YEAR($B$18),MONTH($B$18),IH$1))&gt;0,"",IF(WEEKDAY(DATE(YEAR($B$18),MONTH($B$18),IH$1),2)&gt;5,"",INDEX('Semaine type'!$AF$4:$AY$49,MATCH(Novembre!$B46,'Semaine type'!$A$4:$A$49,0),MATCH(IH$2,'Semaine type'!$AF$2:$AY$2,0))))</f>
        <v/>
      </c>
      <c r="II46" s="167" t="str">
        <f>IF(COUNTIF(Fériés,DATE(YEAR($B$18),MONTH($B$18),II$1))&gt;0,"",IF(WEEKDAY(DATE(YEAR($B$18),MONTH($B$18),II$1),2)&gt;5,"",INDEX('Semaine type'!$AF$4:$AY$49,MATCH(Novembre!$B46,'Semaine type'!$A$4:$A$49,0),MATCH(II$2,'Semaine type'!$AF$2:$AY$2,0))))</f>
        <v/>
      </c>
      <c r="IJ46" s="167" t="str">
        <f>IF(COUNTIF(Fériés,DATE(YEAR($B$18),MONTH($B$18),IJ$1))&gt;0,"",IF(WEEKDAY(DATE(YEAR($B$18),MONTH($B$18),IJ$1),2)&gt;5,"",INDEX('Semaine type'!$AF$4:$AY$49,MATCH(Novembre!$B46,'Semaine type'!$A$4:$A$49,0),MATCH(IJ$2,'Semaine type'!$AF$2:$AY$2,0))))</f>
        <v/>
      </c>
      <c r="IK46" s="167" t="str">
        <f>IF(COUNTIF(Fériés,DATE(YEAR($B$18),MONTH($B$18),IK$1))&gt;0,"",IF(WEEKDAY(DATE(YEAR($B$18),MONTH($B$18),IK$1),2)&gt;5,"",INDEX('Semaine type'!$AF$4:$AY$49,MATCH(Novembre!$B46,'Semaine type'!$A$4:$A$49,0),MATCH(IK$2,'Semaine type'!$AF$2:$AY$2,0))))</f>
        <v/>
      </c>
      <c r="IL46" s="167">
        <f>IF(COUNTIF(Fériés,DATE(YEAR($B$18),MONTH($B$18),IL$1))&gt;0,"",IF(WEEKDAY(DATE(YEAR($B$18),MONTH($B$18),IL$1),2)&gt;5,"",INDEX('Semaine type'!$AF$4:$AY$49,MATCH(Novembre!$B46,'Semaine type'!$A$4:$A$49,0),MATCH(IL$2,'Semaine type'!$AF$2:$AY$2,0))))</f>
        <v>0.36458333333333331</v>
      </c>
      <c r="IM46" s="167">
        <f>IF(COUNTIF(Fériés,DATE(YEAR($B$18),MONTH($B$18),IM$1))&gt;0,"",IF(WEEKDAY(DATE(YEAR($B$18),MONTH($B$18),IM$1),2)&gt;5,"",INDEX('Semaine type'!$AF$4:$AY$49,MATCH(Novembre!$B46,'Semaine type'!$A$4:$A$49,0),MATCH(IM$2,'Semaine type'!$AF$2:$AY$2,0))))</f>
        <v>0.52430555555555558</v>
      </c>
      <c r="IN46" s="167" t="str">
        <f>IF(COUNTIF(Fériés,DATE(YEAR($B$18),MONTH($B$18),IN$1))&gt;0,"",IF(WEEKDAY(DATE(YEAR($B$18),MONTH($B$18),IN$1),2)&gt;5,"",INDEX('Semaine type'!$AF$4:$AY$49,MATCH(Novembre!$B46,'Semaine type'!$A$4:$A$49,0),MATCH(IN$2,'Semaine type'!$AF$2:$AY$2,0))))</f>
        <v/>
      </c>
      <c r="IO46" s="167" t="str">
        <f>IF(COUNTIF(Fériés,DATE(YEAR($B$18),MONTH($B$18),IO$1))&gt;0,"",IF(WEEKDAY(DATE(YEAR($B$18),MONTH($B$18),IO$1),2)&gt;5,"",INDEX('Semaine type'!$AF$4:$AY$49,MATCH(Novembre!$B46,'Semaine type'!$A$4:$A$49,0),MATCH(IO$2,'Semaine type'!$AF$2:$AY$2,0))))</f>
        <v/>
      </c>
      <c r="IP46" s="167">
        <f>IF(COUNTIF(Fériés,DATE(YEAR($B$18),MONTH($B$18),IP$1))&gt;0,"",IF(WEEKDAY(DATE(YEAR($B$18),MONTH($B$18),IP$1),2)&gt;5,"",INDEX('Semaine type'!$AF$4:$AY$49,MATCH(Novembre!$B46,'Semaine type'!$A$4:$A$49,0),MATCH(IP$2,'Semaine type'!$AF$2:$AY$2,0))))</f>
        <v>0.36458333333333331</v>
      </c>
      <c r="IQ46" s="167">
        <f>IF(COUNTIF(Fériés,DATE(YEAR($B$18),MONTH($B$18),IQ$1))&gt;0,"",IF(WEEKDAY(DATE(YEAR($B$18),MONTH($B$18),IQ$1),2)&gt;5,"",INDEX('Semaine type'!$AF$4:$AY$49,MATCH(Novembre!$B46,'Semaine type'!$A$4:$A$49,0),MATCH(IQ$2,'Semaine type'!$AF$2:$AY$2,0))))</f>
        <v>0.52430555555555558</v>
      </c>
      <c r="IR46" s="167" t="str">
        <f>IF(COUNTIF(Fériés,DATE(YEAR($B$18),MONTH($B$18),IR$1))&gt;0,"",IF(WEEKDAY(DATE(YEAR($B$18),MONTH($B$18),IR$1),2)&gt;5,"",INDEX('Semaine type'!$AF$4:$AY$49,MATCH(Novembre!$B46,'Semaine type'!$A$4:$A$49,0),MATCH(IR$2,'Semaine type'!$AF$2:$AY$2,0))))</f>
        <v/>
      </c>
      <c r="IS46" s="167" t="str">
        <f>IF(COUNTIF(Fériés,DATE(YEAR($B$18),MONTH($B$18),IS$1))&gt;0,"",IF(WEEKDAY(DATE(YEAR($B$18),MONTH($B$18),IS$1),2)&gt;5,"",INDEX('Semaine type'!$AF$4:$AY$49,MATCH(Novembre!$B46,'Semaine type'!$A$4:$A$49,0),MATCH(IS$2,'Semaine type'!$AF$2:$AY$2,0))))</f>
        <v/>
      </c>
      <c r="IT46" s="167" t="str">
        <f>IF(COUNTIF(Fériés,DATE(YEAR($B$18),MONTH($B$18),IT$1))&gt;0,"",IF(WEEKDAY(DATE(YEAR($B$18),MONTH($B$18),IT$1),2)&gt;5,"",INDEX('Semaine type'!$AF$4:$AY$49,MATCH(Novembre!$B46,'Semaine type'!$A$4:$A$49,0),MATCH(IT$2,'Semaine type'!$AF$2:$AY$2,0))))</f>
        <v/>
      </c>
      <c r="IU46" s="167" t="str">
        <f>IF(COUNTIF(Fériés,DATE(YEAR($B$18),MONTH($B$18),IU$1))&gt;0,"",IF(WEEKDAY(DATE(YEAR($B$18),MONTH($B$18),IU$1),2)&gt;5,"",INDEX('Semaine type'!$AF$4:$AY$49,MATCH(Novembre!$B46,'Semaine type'!$A$4:$A$49,0),MATCH(IU$2,'Semaine type'!$AF$2:$AY$2,0))))</f>
        <v/>
      </c>
      <c r="IV46" s="167" t="str">
        <f>IF(COUNTIF(Fériés,DATE(YEAR($B$18),MONTH($B$18),IV$1))&gt;0,"",IF(WEEKDAY(DATE(YEAR($B$18),MONTH($B$18),IV$1),2)&gt;5,"",INDEX('Semaine type'!$AF$4:$AY$49,MATCH(Novembre!$B46,'Semaine type'!$A$4:$A$49,0),MATCH(IV$2,'Semaine type'!$AF$2:$AY$2,0))))</f>
        <v/>
      </c>
      <c r="IW46" s="167" t="str">
        <f>IF(COUNTIF(Fériés,DATE(YEAR($B$18),MONTH($B$18),IW$1))&gt;0,"",IF(WEEKDAY(DATE(YEAR($B$18),MONTH($B$18),IW$1),2)&gt;5,"",INDEX('Semaine type'!$AF$4:$AY$49,MATCH(Novembre!$B46,'Semaine type'!$A$4:$A$49,0),MATCH(IW$2,'Semaine type'!$AF$2:$AY$2,0))))</f>
        <v/>
      </c>
      <c r="IX46" s="167">
        <f>IF(COUNTIF(Fériés,DATE(YEAR($B$18),MONTH($B$18),IX$1))&gt;0,"",IF(WEEKDAY(DATE(YEAR($B$18),MONTH($B$18),IX$1),2)&gt;5,"",INDEX('Semaine type'!$AF$4:$AY$49,MATCH(Novembre!$B46,'Semaine type'!$A$4:$A$49,0),MATCH(IX$2,'Semaine type'!$AF$2:$AY$2,0))))</f>
        <v>0.36458333333333331</v>
      </c>
      <c r="IY46" s="167">
        <f>IF(COUNTIF(Fériés,DATE(YEAR($B$18),MONTH($B$18),IY$1))&gt;0,"",IF(WEEKDAY(DATE(YEAR($B$18),MONTH($B$18),IY$1),2)&gt;5,"",INDEX('Semaine type'!$AF$4:$AY$49,MATCH(Novembre!$B46,'Semaine type'!$A$4:$A$49,0),MATCH(IY$2,'Semaine type'!$AF$2:$AY$2,0))))</f>
        <v>0.52430555555555558</v>
      </c>
      <c r="IZ46" s="167" t="str">
        <f>IF(COUNTIF(Fériés,DATE(YEAR($B$18),MONTH($B$18),IZ$1))&gt;0,"",IF(WEEKDAY(DATE(YEAR($B$18),MONTH($B$18),IZ$1),2)&gt;5,"",INDEX('Semaine type'!$AF$4:$AY$49,MATCH(Novembre!$B46,'Semaine type'!$A$4:$A$49,0),MATCH(IZ$2,'Semaine type'!$AF$2:$AY$2,0))))</f>
        <v/>
      </c>
      <c r="JA46" s="167" t="str">
        <f>IF(COUNTIF(Fériés,DATE(YEAR($B$18),MONTH($B$18),JA$1))&gt;0,"",IF(WEEKDAY(DATE(YEAR($B$18),MONTH($B$18),JA$1),2)&gt;5,"",INDEX('Semaine type'!$AF$4:$AY$49,MATCH(Novembre!$B46,'Semaine type'!$A$4:$A$49,0),MATCH(JA$2,'Semaine type'!$AF$2:$AY$2,0))))</f>
        <v/>
      </c>
      <c r="JB46" s="167" t="str">
        <f>IF(COUNTIF(Fériés,DATE(YEAR($B$18),MONTH($B$18),JB$1))&gt;0,"",IF(WEEKDAY(DATE(YEAR($B$18),MONTH($B$18),JB$1),2)&gt;5,"",INDEX('Semaine type'!$AF$4:$AY$49,MATCH(Novembre!$B46,'Semaine type'!$A$4:$A$49,0),MATCH(JB$2,'Semaine type'!$AF$2:$AY$2,0))))</f>
        <v/>
      </c>
      <c r="JC46" s="167" t="str">
        <f>IF(COUNTIF(Fériés,DATE(YEAR($B$18),MONTH($B$18),JC$1))&gt;0,"",IF(WEEKDAY(DATE(YEAR($B$18),MONTH($B$18),JC$1),2)&gt;5,"",INDEX('Semaine type'!$AF$4:$AY$49,MATCH(Novembre!$B46,'Semaine type'!$A$4:$A$49,0),MATCH(JC$2,'Semaine type'!$AF$2:$AY$2,0))))</f>
        <v/>
      </c>
      <c r="JD46" s="167">
        <f>IF(COUNTIF(Fériés,DATE(YEAR($B$18),MONTH($B$18),JD$1))&gt;0,"",IF(WEEKDAY(DATE(YEAR($B$18),MONTH($B$18),JD$1),2)&gt;5,"",INDEX('Semaine type'!$AF$4:$AY$49,MATCH(Novembre!$B46,'Semaine type'!$A$4:$A$49,0),MATCH(JD$2,'Semaine type'!$AF$2:$AY$2,0))))</f>
        <v>0</v>
      </c>
      <c r="JE46" s="167">
        <f>IF(COUNTIF(Fériés,DATE(YEAR($B$18),MONTH($B$18),JE$1))&gt;0,"",IF(WEEKDAY(DATE(YEAR($B$18),MONTH($B$18),JE$1),2)&gt;5,"",INDEX('Semaine type'!$AF$4:$AY$49,MATCH(Novembre!$B46,'Semaine type'!$A$4:$A$49,0),MATCH(JE$2,'Semaine type'!$AF$2:$AY$2,0))))</f>
        <v>0</v>
      </c>
      <c r="JF46" s="167" t="str">
        <f>IF(COUNTIF(Fériés,DATE(YEAR($B$18),MONTH($B$18),JF$1))&gt;0,"",IF(WEEKDAY(DATE(YEAR($B$18),MONTH($B$18),JF$1),2)&gt;5,"",INDEX('Semaine type'!$AF$4:$AY$49,MATCH(Novembre!$B46,'Semaine type'!$A$4:$A$49,0),MATCH(JF$2,'Semaine type'!$AF$2:$AY$2,0))))</f>
        <v/>
      </c>
      <c r="JG46" s="167" t="str">
        <f>IF(COUNTIF(Fériés,DATE(YEAR($B$18),MONTH($B$18),JG$1))&gt;0,"",IF(WEEKDAY(DATE(YEAR($B$18),MONTH($B$18),JG$1),2)&gt;5,"",INDEX('Semaine type'!$AF$4:$AY$49,MATCH(Novembre!$B46,'Semaine type'!$A$4:$A$49,0),MATCH(JG$2,'Semaine type'!$AF$2:$AY$2,0))))</f>
        <v/>
      </c>
      <c r="JH46" s="167" t="str">
        <f>IF(COUNTIF(Fériés,DATE(YEAR($B$18),MONTH($B$18),JH$1))&gt;0,"",IF(WEEKDAY(DATE(YEAR($B$18),MONTH($B$18),JH$1),2)&gt;5,"",INDEX('Semaine type'!$AF$4:$AY$49,MATCH(Novembre!$B46,'Semaine type'!$A$4:$A$49,0),MATCH(JH$2,'Semaine type'!$AF$2:$AY$2,0))))</f>
        <v/>
      </c>
      <c r="JI46" s="167" t="str">
        <f>IF(COUNTIF(Fériés,DATE(YEAR($B$18),MONTH($B$18),JI$1))&gt;0,"",IF(WEEKDAY(DATE(YEAR($B$18),MONTH($B$18),JI$1),2)&gt;5,"",INDEX('Semaine type'!$AF$4:$AY$49,MATCH(Novembre!$B46,'Semaine type'!$A$4:$A$49,0),MATCH(JI$2,'Semaine type'!$AF$2:$AY$2,0))))</f>
        <v/>
      </c>
      <c r="JJ46" s="167" t="str">
        <f>IF(COUNTIF(Fériés,DATE(YEAR($B$18),MONTH($B$18),JJ$1))&gt;0,"",IF(WEEKDAY(DATE(YEAR($B$18),MONTH($B$18),JJ$1),2)&gt;5,"",INDEX('Semaine type'!$AF$4:$AY$49,MATCH(Novembre!$B46,'Semaine type'!$A$4:$A$49,0),MATCH(JJ$2,'Semaine type'!$AF$2:$AY$2,0))))</f>
        <v/>
      </c>
      <c r="JK46" s="167" t="str">
        <f>IF(COUNTIF(Fériés,DATE(YEAR($B$18),MONTH($B$18),JK$1))&gt;0,"",IF(WEEKDAY(DATE(YEAR($B$18),MONTH($B$18),JK$1),2)&gt;5,"",INDEX('Semaine type'!$AF$4:$AY$49,MATCH(Novembre!$B46,'Semaine type'!$A$4:$A$49,0),MATCH(JK$2,'Semaine type'!$AF$2:$AY$2,0))))</f>
        <v/>
      </c>
      <c r="JL46" s="167" t="str">
        <f>IF(COUNTIF(Fériés,DATE(YEAR($B$18),MONTH($B$18),JL$1))&gt;0,"",IF(WEEKDAY(DATE(YEAR($B$18),MONTH($B$18),JL$1),2)&gt;5,"",INDEX('Semaine type'!$AF$4:$AY$49,MATCH(Novembre!$B46,'Semaine type'!$A$4:$A$49,0),MATCH(JL$2,'Semaine type'!$AF$2:$AY$2,0))))</f>
        <v/>
      </c>
      <c r="JM46" s="167" t="str">
        <f>IF(COUNTIF(Fériés,DATE(YEAR($B$18),MONTH($B$18),JM$1))&gt;0,"",IF(WEEKDAY(DATE(YEAR($B$18),MONTH($B$18),JM$1),2)&gt;5,"",INDEX('Semaine type'!$AF$4:$AY$49,MATCH(Novembre!$B46,'Semaine type'!$A$4:$A$49,0),MATCH(JM$2,'Semaine type'!$AF$2:$AY$2,0))))</f>
        <v/>
      </c>
      <c r="JN46" s="167">
        <f>IF(COUNTIF(Fériés,DATE(YEAR($B$18),MONTH($B$18),JN$1))&gt;0,"",IF(WEEKDAY(DATE(YEAR($B$18),MONTH($B$18),JN$1),2)&gt;5,"",INDEX('Semaine type'!$AF$4:$AY$49,MATCH(Novembre!$B46,'Semaine type'!$A$4:$A$49,0),MATCH(JN$2,'Semaine type'!$AF$2:$AY$2,0))))</f>
        <v>0.36458333333333331</v>
      </c>
      <c r="JO46" s="167">
        <f>IF(COUNTIF(Fériés,DATE(YEAR($B$18),MONTH($B$18),JO$1))&gt;0,"",IF(WEEKDAY(DATE(YEAR($B$18),MONTH($B$18),JO$1),2)&gt;5,"",INDEX('Semaine type'!$AF$4:$AY$49,MATCH(Novembre!$B46,'Semaine type'!$A$4:$A$49,0),MATCH(JO$2,'Semaine type'!$AF$2:$AY$2,0))))</f>
        <v>0.52430555555555558</v>
      </c>
      <c r="JP46" s="167" t="str">
        <f>IF(COUNTIF(Fériés,DATE(YEAR($B$18),MONTH($B$18),JP$1))&gt;0,"",IF(WEEKDAY(DATE(YEAR($B$18),MONTH($B$18),JP$1),2)&gt;5,"",INDEX('Semaine type'!$AF$4:$AY$49,MATCH(Novembre!$B46,'Semaine type'!$A$4:$A$49,0),MATCH(JP$2,'Semaine type'!$AF$2:$AY$2,0))))</f>
        <v/>
      </c>
      <c r="JQ46" s="167" t="str">
        <f>IF(COUNTIF(Fériés,DATE(YEAR($B$18),MONTH($B$18),JQ$1))&gt;0,"",IF(WEEKDAY(DATE(YEAR($B$18),MONTH($B$18),JQ$1),2)&gt;5,"",INDEX('Semaine type'!$AF$4:$AY$49,MATCH(Novembre!$B46,'Semaine type'!$A$4:$A$49,0),MATCH(JQ$2,'Semaine type'!$AF$2:$AY$2,0))))</f>
        <v/>
      </c>
      <c r="JR46" s="167">
        <f>IF(COUNTIF(Fériés,DATE(YEAR($B$18),MONTH($B$18),JR$1))&gt;0,"",IF(WEEKDAY(DATE(YEAR($B$18),MONTH($B$18),JR$1),2)&gt;5,"",INDEX('Semaine type'!$AF$4:$AY$49,MATCH(Novembre!$B46,'Semaine type'!$A$4:$A$49,0),MATCH(JR$2,'Semaine type'!$AF$2:$AY$2,0))))</f>
        <v>0.36458333333333331</v>
      </c>
      <c r="JS46" s="167">
        <f>IF(COUNTIF(Fériés,DATE(YEAR($B$18),MONTH($B$18),JS$1))&gt;0,"",IF(WEEKDAY(DATE(YEAR($B$18),MONTH($B$18),JS$1),2)&gt;5,"",INDEX('Semaine type'!$AF$4:$AY$49,MATCH(Novembre!$B46,'Semaine type'!$A$4:$A$49,0),MATCH(JS$2,'Semaine type'!$AF$2:$AY$2,0))))</f>
        <v>0.52430555555555558</v>
      </c>
      <c r="JT46" s="167" t="str">
        <f>IF(COUNTIF(Fériés,DATE(YEAR($B$18),MONTH($B$18),JT$1))&gt;0,"",IF(WEEKDAY(DATE(YEAR($B$18),MONTH($B$18),JT$1),2)&gt;5,"",INDEX('Semaine type'!$AF$4:$AY$49,MATCH(Novembre!$B46,'Semaine type'!$A$4:$A$49,0),MATCH(JT$2,'Semaine type'!$AF$2:$AY$2,0))))</f>
        <v/>
      </c>
      <c r="JU46" s="167" t="str">
        <f>IF(COUNTIF(Fériés,DATE(YEAR($B$18),MONTH($B$18),JU$1))&gt;0,"",IF(WEEKDAY(DATE(YEAR($B$18),MONTH($B$18),JU$1),2)&gt;5,"",INDEX('Semaine type'!$AF$4:$AY$49,MATCH(Novembre!$B46,'Semaine type'!$A$4:$A$49,0),MATCH(JU$2,'Semaine type'!$AF$2:$AY$2,0))))</f>
        <v/>
      </c>
      <c r="JV46" s="167" t="str">
        <f>IF(COUNTIF(Fériés,DATE(YEAR($B$18),MONTH($B$18),JV$1))&gt;0,"",IF(WEEKDAY(DATE(YEAR($B$18),MONTH($B$18),JV$1),2)&gt;5,"",INDEX('Semaine type'!$AF$4:$AY$49,MATCH(Novembre!$B46,'Semaine type'!$A$4:$A$49,0),MATCH(JV$2,'Semaine type'!$AF$2:$AY$2,0))))</f>
        <v/>
      </c>
      <c r="JW46" s="167" t="str">
        <f>IF(COUNTIF(Fériés,DATE(YEAR($B$18),MONTH($B$18),JW$1))&gt;0,"",IF(WEEKDAY(DATE(YEAR($B$18),MONTH($B$18),JW$1),2)&gt;5,"",INDEX('Semaine type'!$AF$4:$AY$49,MATCH(Novembre!$B46,'Semaine type'!$A$4:$A$49,0),MATCH(JW$2,'Semaine type'!$AF$2:$AY$2,0))))</f>
        <v/>
      </c>
      <c r="JX46" s="167" t="str">
        <f>IF(COUNTIF(Fériés,DATE(YEAR($B$18),MONTH($B$18),JX$1))&gt;0,"",IF(WEEKDAY(DATE(YEAR($B$18),MONTH($B$18),JX$1),2)&gt;5,"",INDEX('Semaine type'!$AF$4:$AY$49,MATCH(Novembre!$B46,'Semaine type'!$A$4:$A$49,0),MATCH(JX$2,'Semaine type'!$AF$2:$AY$2,0))))</f>
        <v/>
      </c>
      <c r="JY46" s="167" t="str">
        <f>IF(COUNTIF(Fériés,DATE(YEAR($B$18),MONTH($B$18),JY$1))&gt;0,"",IF(WEEKDAY(DATE(YEAR($B$18),MONTH($B$18),JY$1),2)&gt;5,"",INDEX('Semaine type'!$AF$4:$AY$49,MATCH(Novembre!$B46,'Semaine type'!$A$4:$A$49,0),MATCH(JY$2,'Semaine type'!$AF$2:$AY$2,0))))</f>
        <v/>
      </c>
      <c r="JZ46" s="167">
        <f>IF(COUNTIF(Fériés,DATE(YEAR($B$18),MONTH($B$18),JZ$1))&gt;0,"",IF(WEEKDAY(DATE(YEAR($B$18),MONTH($B$18),JZ$1),2)&gt;5,"",INDEX('Semaine type'!$AF$4:$AY$49,MATCH(Novembre!$B46,'Semaine type'!$A$4:$A$49,0),MATCH(JZ$2,'Semaine type'!$AF$2:$AY$2,0))))</f>
        <v>0.36458333333333331</v>
      </c>
      <c r="KA46" s="167">
        <f>IF(COUNTIF(Fériés,DATE(YEAR($B$18),MONTH($B$18),KA$1))&gt;0,"",IF(WEEKDAY(DATE(YEAR($B$18),MONTH($B$18),KA$1),2)&gt;5,"",INDEX('Semaine type'!$AF$4:$AY$49,MATCH(Novembre!$B46,'Semaine type'!$A$4:$A$49,0),MATCH(KA$2,'Semaine type'!$AF$2:$AY$2,0))))</f>
        <v>0.52430555555555558</v>
      </c>
      <c r="KB46" s="167" t="str">
        <f>IF(COUNTIF(Fériés,DATE(YEAR($B$18),MONTH($B$18),KB$1))&gt;0,"",IF(WEEKDAY(DATE(YEAR($B$18),MONTH($B$18),KB$1),2)&gt;5,"",INDEX('Semaine type'!$AF$4:$AY$49,MATCH(Novembre!$B46,'Semaine type'!$A$4:$A$49,0),MATCH(KB$2,'Semaine type'!$AF$2:$AY$2,0))))</f>
        <v/>
      </c>
      <c r="KC46" s="167" t="str">
        <f>IF(COUNTIF(Fériés,DATE(YEAR($B$18),MONTH($B$18),KC$1))&gt;0,"",IF(WEEKDAY(DATE(YEAR($B$18),MONTH($B$18),KC$1),2)&gt;5,"",INDEX('Semaine type'!$AF$4:$AY$49,MATCH(Novembre!$B46,'Semaine type'!$A$4:$A$49,0),MATCH(KC$2,'Semaine type'!$AF$2:$AY$2,0))))</f>
        <v/>
      </c>
      <c r="KD46" s="167" t="str">
        <f>IF(COUNTIF(Fériés,DATE(YEAR($B$18),MONTH($B$18),KD$1))&gt;0,"",IF(WEEKDAY(DATE(YEAR($B$18),MONTH($B$18),KD$1),2)&gt;5,"",INDEX('Semaine type'!$AF$4:$AY$49,MATCH(Novembre!$B46,'Semaine type'!$A$4:$A$49,0),MATCH(KD$2,'Semaine type'!$AF$2:$AY$2,0))))</f>
        <v/>
      </c>
      <c r="KE46" s="167" t="str">
        <f>IF(COUNTIF(Fériés,DATE(YEAR($B$18),MONTH($B$18),KE$1))&gt;0,"",IF(WEEKDAY(DATE(YEAR($B$18),MONTH($B$18),KE$1),2)&gt;5,"",INDEX('Semaine type'!$AF$4:$AY$49,MATCH(Novembre!$B46,'Semaine type'!$A$4:$A$49,0),MATCH(KE$2,'Semaine type'!$AF$2:$AY$2,0))))</f>
        <v/>
      </c>
      <c r="KF46" s="167">
        <f>IF(COUNTIF(Fériés,DATE(YEAR($B$18),MONTH($B$18),KF$1))&gt;0,"",IF(WEEKDAY(DATE(YEAR($B$18),MONTH($B$18),KF$1),2)&gt;5,"",INDEX('Semaine type'!$AF$4:$AY$49,MATCH(Novembre!$B46,'Semaine type'!$A$4:$A$49,0),MATCH(KF$2,'Semaine type'!$AF$2:$AY$2,0))))</f>
        <v>0</v>
      </c>
      <c r="KG46" s="167">
        <f>IF(COUNTIF(Fériés,DATE(YEAR($B$18),MONTH($B$18),KG$1))&gt;0,"",IF(WEEKDAY(DATE(YEAR($B$18),MONTH($B$18),KG$1),2)&gt;5,"",INDEX('Semaine type'!$AF$4:$AY$49,MATCH(Novembre!$B46,'Semaine type'!$A$4:$A$49,0),MATCH(KG$2,'Semaine type'!$AF$2:$AY$2,0))))</f>
        <v>0</v>
      </c>
      <c r="KH46" s="167" t="str">
        <f>IF(COUNTIF(Fériés,DATE(YEAR($B$18),MONTH($B$18),KH$1))&gt;0,"",IF(WEEKDAY(DATE(YEAR($B$18),MONTH($B$18),KH$1),2)&gt;5,"",INDEX('Semaine type'!$AF$4:$AY$49,MATCH(Novembre!$B46,'Semaine type'!$A$4:$A$49,0),MATCH(KH$2,'Semaine type'!$AF$2:$AY$2,0))))</f>
        <v/>
      </c>
      <c r="KI46" s="167" t="str">
        <f>IF(COUNTIF(Fériés,DATE(YEAR($B$18),MONTH($B$18),KI$1))&gt;0,"",IF(WEEKDAY(DATE(YEAR($B$18),MONTH($B$18),KI$1),2)&gt;5,"",INDEX('Semaine type'!$AF$4:$AY$49,MATCH(Novembre!$B46,'Semaine type'!$A$4:$A$49,0),MATCH(KI$2,'Semaine type'!$AF$2:$AY$2,0))))</f>
        <v/>
      </c>
      <c r="KJ46" s="167" t="str">
        <f>IF(COUNTIF(Fériés,DATE(YEAR($B$18),MONTH($B$18),KJ$1))&gt;0,"",IF(WEEKDAY(DATE(YEAR($B$18),MONTH($B$18),KJ$1),2)&gt;5,"",INDEX('Semaine type'!$AF$4:$AY$49,MATCH(Novembre!$B46,'Semaine type'!$A$4:$A$49,0),MATCH(KJ$2,'Semaine type'!$AF$2:$AY$2,0))))</f>
        <v/>
      </c>
      <c r="KK46" s="167" t="str">
        <f>IF(COUNTIF(Fériés,DATE(YEAR($B$18),MONTH($B$18),KK$1))&gt;0,"",IF(WEEKDAY(DATE(YEAR($B$18),MONTH($B$18),KK$1),2)&gt;5,"",INDEX('Semaine type'!$AF$4:$AY$49,MATCH(Novembre!$B46,'Semaine type'!$A$4:$A$49,0),MATCH(KK$2,'Semaine type'!$AF$2:$AY$2,0))))</f>
        <v/>
      </c>
      <c r="KL46" s="167" t="str">
        <f>IF(COUNTIF(Fériés,DATE(YEAR($B$18),MONTH($B$18),KL$1))&gt;0,"",IF(WEEKDAY(DATE(YEAR($B$18),MONTH($B$18),KL$1),2)&gt;5,"",INDEX('Semaine type'!$AF$4:$AY$49,MATCH(Novembre!$B46,'Semaine type'!$A$4:$A$49,0),MATCH(KL$2,'Semaine type'!$AF$2:$AY$2,0))))</f>
        <v/>
      </c>
      <c r="KM46" s="167" t="str">
        <f>IF(COUNTIF(Fériés,DATE(YEAR($B$18),MONTH($B$18),KM$1))&gt;0,"",IF(WEEKDAY(DATE(YEAR($B$18),MONTH($B$18),KM$1),2)&gt;5,"",INDEX('Semaine type'!$AF$4:$AY$49,MATCH(Novembre!$B46,'Semaine type'!$A$4:$A$49,0),MATCH(KM$2,'Semaine type'!$AF$2:$AY$2,0))))</f>
        <v/>
      </c>
      <c r="KN46" s="167" t="str">
        <f>IF(COUNTIF(Fériés,DATE(YEAR($B$18),MONTH($B$18),KN$1))&gt;0,"",IF(WEEKDAY(DATE(YEAR($B$18),MONTH($B$18),KN$1),2)&gt;5,"",INDEX('Semaine type'!$AF$4:$AY$49,MATCH(Novembre!$B46,'Semaine type'!$A$4:$A$49,0),MATCH(KN$2,'Semaine type'!$AF$2:$AY$2,0))))</f>
        <v/>
      </c>
      <c r="KO46" s="167" t="str">
        <f>IF(COUNTIF(Fériés,DATE(YEAR($B$18),MONTH($B$18),KO$1))&gt;0,"",IF(WEEKDAY(DATE(YEAR($B$18),MONTH($B$18),KO$1),2)&gt;5,"",INDEX('Semaine type'!$AF$4:$AY$49,MATCH(Novembre!$B46,'Semaine type'!$A$4:$A$49,0),MATCH(KO$2,'Semaine type'!$AF$2:$AY$2,0))))</f>
        <v/>
      </c>
      <c r="KP46" s="167">
        <f>IF(COUNTIF(Fériés,DATE(YEAR($B$18),MONTH($B$18),KP$1))&gt;0,"",IF(WEEKDAY(DATE(YEAR($B$18),MONTH($B$18),KP$1),2)&gt;5,"",INDEX('Semaine type'!$AF$4:$AY$49,MATCH(Novembre!$B46,'Semaine type'!$A$4:$A$49,0),MATCH(KP$2,'Semaine type'!$AF$2:$AY$2,0))))</f>
        <v>0.36458333333333331</v>
      </c>
      <c r="KQ46" s="167">
        <f>IF(COUNTIF(Fériés,DATE(YEAR($B$18),MONTH($B$18),KQ$1))&gt;0,"",IF(WEEKDAY(DATE(YEAR($B$18),MONTH($B$18),KQ$1),2)&gt;5,"",INDEX('Semaine type'!$AF$4:$AY$49,MATCH(Novembre!$B46,'Semaine type'!$A$4:$A$49,0),MATCH(KQ$2,'Semaine type'!$AF$2:$AY$2,0))))</f>
        <v>0.52430555555555558</v>
      </c>
      <c r="KR46" s="167" t="str">
        <f>IF(COUNTIF(Fériés,DATE(YEAR($B$18),MONTH($B$18),KR$1))&gt;0,"",IF(WEEKDAY(DATE(YEAR($B$18),MONTH($B$18),KR$1),2)&gt;5,"",INDEX('Semaine type'!$AF$4:$AY$49,MATCH(Novembre!$B46,'Semaine type'!$A$4:$A$49,0),MATCH(KR$2,'Semaine type'!$AF$2:$AY$2,0))))</f>
        <v/>
      </c>
      <c r="KS46" s="167" t="str">
        <f>IF(COUNTIF(Fériés,DATE(YEAR($B$18),MONTH($B$18),KS$1))&gt;0,"",IF(WEEKDAY(DATE(YEAR($B$18),MONTH($B$18),KS$1),2)&gt;5,"",INDEX('Semaine type'!$AF$4:$AY$49,MATCH(Novembre!$B46,'Semaine type'!$A$4:$A$49,0),MATCH(KS$2,'Semaine type'!$AF$2:$AY$2,0))))</f>
        <v/>
      </c>
    </row>
    <row r="47" spans="1:305" ht="12" customHeight="1" x14ac:dyDescent="0.2">
      <c r="A47" s="183"/>
      <c r="B47" s="52" t="s">
        <v>163</v>
      </c>
      <c r="C47" s="53" t="str">
        <f>'Semaine type'!L32</f>
        <v xml:space="preserve">STI </v>
      </c>
      <c r="D47" s="60"/>
      <c r="E47" s="60"/>
      <c r="F47" s="61"/>
      <c r="G47" s="60"/>
      <c r="H47" s="60" t="s">
        <v>28</v>
      </c>
      <c r="I47" s="60" t="s">
        <v>29</v>
      </c>
      <c r="J47" s="60" t="s">
        <v>28</v>
      </c>
      <c r="K47" s="60" t="s">
        <v>29</v>
      </c>
      <c r="L47" s="61" t="s">
        <v>28</v>
      </c>
      <c r="M47" s="61" t="s">
        <v>29</v>
      </c>
      <c r="N47" s="61" t="s">
        <v>28</v>
      </c>
      <c r="O47" s="61" t="s">
        <v>29</v>
      </c>
      <c r="P47" s="60" t="s">
        <v>28</v>
      </c>
      <c r="Q47" s="60"/>
      <c r="R47" s="60"/>
      <c r="S47" s="60"/>
      <c r="T47" s="60"/>
      <c r="U47" s="60"/>
      <c r="V47" s="61" t="s">
        <v>28</v>
      </c>
      <c r="W47" s="61" t="s">
        <v>29</v>
      </c>
      <c r="X47" s="60"/>
      <c r="Y47" s="60"/>
      <c r="Z47" s="60" t="s">
        <v>28</v>
      </c>
      <c r="AA47" s="60" t="s">
        <v>29</v>
      </c>
      <c r="AB47" s="60" t="s">
        <v>28</v>
      </c>
      <c r="AC47" s="60" t="s">
        <v>29</v>
      </c>
      <c r="AD47" s="60" t="s">
        <v>28</v>
      </c>
      <c r="AE47" s="60"/>
      <c r="AF47" s="61"/>
      <c r="AG47" s="60"/>
      <c r="AH47" s="60"/>
      <c r="AI47" s="60"/>
      <c r="AJ47" s="60" t="s">
        <v>28</v>
      </c>
      <c r="AK47" s="60" t="s">
        <v>29</v>
      </c>
      <c r="AL47" s="60" t="s">
        <v>28</v>
      </c>
      <c r="AM47" s="60" t="s">
        <v>29</v>
      </c>
      <c r="AN47" s="60" t="s">
        <v>28</v>
      </c>
      <c r="AO47" s="60" t="s">
        <v>29</v>
      </c>
      <c r="AP47" s="60" t="s">
        <v>28</v>
      </c>
      <c r="AQ47" s="60" t="s">
        <v>29</v>
      </c>
      <c r="AR47" s="123" t="s">
        <v>15</v>
      </c>
      <c r="AS47" s="60" t="s">
        <v>15</v>
      </c>
      <c r="AT47" s="60" t="s">
        <v>15</v>
      </c>
      <c r="AU47" s="60" t="s">
        <v>15</v>
      </c>
      <c r="AV47" s="60"/>
      <c r="AW47" s="60"/>
      <c r="AX47" s="60" t="s">
        <v>28</v>
      </c>
      <c r="AY47" s="60" t="s">
        <v>29</v>
      </c>
      <c r="AZ47" s="60" t="s">
        <v>28</v>
      </c>
      <c r="BA47" s="60" t="s">
        <v>29</v>
      </c>
      <c r="BB47" s="60" t="s">
        <v>28</v>
      </c>
      <c r="BC47" s="60" t="s">
        <v>29</v>
      </c>
      <c r="BD47" s="60" t="s">
        <v>28</v>
      </c>
      <c r="BE47" s="60" t="s">
        <v>29</v>
      </c>
      <c r="BF47" s="60" t="s">
        <v>28</v>
      </c>
      <c r="BG47" s="60"/>
      <c r="BH47" s="60"/>
      <c r="BI47" s="60"/>
      <c r="BJ47" s="60"/>
      <c r="BK47" s="60"/>
      <c r="BL47" s="56" cm="1">
        <f t="array" ref="BL47">SUMPRODUCT(--(RIGHT(D47:BK47,1)="."))</f>
        <v>18</v>
      </c>
      <c r="BM47" s="57"/>
      <c r="BN47" s="62"/>
      <c r="BO47" s="62"/>
      <c r="BP47" s="62"/>
      <c r="BQ47" s="82">
        <f t="shared" si="131"/>
        <v>0</v>
      </c>
      <c r="BR47" s="82">
        <f t="shared" si="131"/>
        <v>0</v>
      </c>
      <c r="BS47" s="82">
        <f t="shared" si="131"/>
        <v>0</v>
      </c>
      <c r="BT47" s="82">
        <f t="shared" si="131"/>
        <v>2</v>
      </c>
      <c r="BU47" s="82">
        <f t="shared" si="131"/>
        <v>0</v>
      </c>
      <c r="BV47" s="82">
        <f t="shared" si="131"/>
        <v>0</v>
      </c>
      <c r="BW47" s="82">
        <f t="shared" si="131"/>
        <v>0</v>
      </c>
      <c r="BX47" s="82">
        <f t="shared" si="131"/>
        <v>0</v>
      </c>
      <c r="BY47" s="82">
        <f t="shared" si="131"/>
        <v>0</v>
      </c>
      <c r="BZ47" s="82">
        <f t="shared" si="131"/>
        <v>0</v>
      </c>
      <c r="CA47" s="82">
        <f t="shared" si="131"/>
        <v>0</v>
      </c>
      <c r="CB47" s="92">
        <f t="shared" si="70"/>
        <v>37</v>
      </c>
      <c r="CC47" s="47">
        <f t="shared" ca="1" si="71"/>
        <v>1.088235294117647</v>
      </c>
      <c r="DA47" s="169">
        <f t="shared" si="72"/>
        <v>5.3541666666666679</v>
      </c>
      <c r="DB47" s="176" t="str">
        <f t="shared" si="132"/>
        <v/>
      </c>
      <c r="DC47" s="176" t="str">
        <f t="shared" si="73"/>
        <v/>
      </c>
      <c r="DD47" s="176" t="str">
        <f t="shared" si="74"/>
        <v/>
      </c>
      <c r="DE47" s="176" t="str">
        <f t="shared" si="75"/>
        <v/>
      </c>
      <c r="DF47" s="176">
        <f t="shared" si="76"/>
        <v>0.15972222222222227</v>
      </c>
      <c r="DG47" s="176">
        <f>IFERROR(IF(COUNTIF(absences,I47)&gt;0,"",IF(COUNTIF($D47:$BK47,"PERM")&gt;0,COUNTIF($D47:$BK47,"PERM")*Parametres!$N$25,GF47-GE47)),)</f>
        <v>0</v>
      </c>
      <c r="DH47" s="176">
        <f t="shared" si="77"/>
        <v>0.15972222222222227</v>
      </c>
      <c r="DI47" s="176">
        <f t="shared" si="78"/>
        <v>0.14583333333333337</v>
      </c>
      <c r="DJ47" s="176">
        <f t="shared" si="79"/>
        <v>0.15972222222222227</v>
      </c>
      <c r="DK47" s="176">
        <f t="shared" si="80"/>
        <v>0.14583333333333337</v>
      </c>
      <c r="DL47" s="176">
        <f t="shared" si="81"/>
        <v>0.15972222222222227</v>
      </c>
      <c r="DM47" s="176">
        <f t="shared" si="82"/>
        <v>0.13888888888888884</v>
      </c>
      <c r="DN47" s="176">
        <f t="shared" si="83"/>
        <v>0.15972222222222227</v>
      </c>
      <c r="DO47" s="176">
        <f t="shared" si="84"/>
        <v>0</v>
      </c>
      <c r="DP47" s="176" t="str">
        <f t="shared" si="85"/>
        <v/>
      </c>
      <c r="DQ47" s="176" t="str">
        <f t="shared" si="86"/>
        <v/>
      </c>
      <c r="DR47" s="176" t="str">
        <f t="shared" si="87"/>
        <v/>
      </c>
      <c r="DS47" s="176" t="str">
        <f t="shared" si="88"/>
        <v/>
      </c>
      <c r="DT47" s="176">
        <f t="shared" si="89"/>
        <v>0.15972222222222227</v>
      </c>
      <c r="DU47" s="176">
        <f t="shared" si="90"/>
        <v>0.14583333333333337</v>
      </c>
      <c r="DV47" s="176" t="str">
        <f t="shared" si="91"/>
        <v/>
      </c>
      <c r="DW47" s="176" t="str">
        <f t="shared" si="92"/>
        <v/>
      </c>
      <c r="DX47" s="176">
        <f t="shared" si="93"/>
        <v>0.15972222222222227</v>
      </c>
      <c r="DY47" s="176">
        <f t="shared" si="94"/>
        <v>0.14583333333333337</v>
      </c>
      <c r="DZ47" s="176">
        <f t="shared" si="95"/>
        <v>0.15972222222222227</v>
      </c>
      <c r="EA47" s="176">
        <f t="shared" si="96"/>
        <v>0.13888888888888884</v>
      </c>
      <c r="EB47" s="176">
        <f t="shared" si="97"/>
        <v>0.15972222222222227</v>
      </c>
      <c r="EC47" s="176">
        <f t="shared" si="98"/>
        <v>0</v>
      </c>
      <c r="ED47" s="176" t="str">
        <f t="shared" si="99"/>
        <v/>
      </c>
      <c r="EE47" s="176" t="str">
        <f t="shared" si="100"/>
        <v/>
      </c>
      <c r="EF47" s="176" t="str">
        <f t="shared" si="101"/>
        <v/>
      </c>
      <c r="EG47" s="176" t="str">
        <f t="shared" si="102"/>
        <v/>
      </c>
      <c r="EH47" s="176">
        <f t="shared" si="103"/>
        <v>0.15972222222222227</v>
      </c>
      <c r="EI47" s="176">
        <f t="shared" si="104"/>
        <v>0.14583333333333337</v>
      </c>
      <c r="EJ47" s="176">
        <f t="shared" si="105"/>
        <v>0.15972222222222227</v>
      </c>
      <c r="EK47" s="176">
        <f t="shared" si="106"/>
        <v>0.14583333333333337</v>
      </c>
      <c r="EL47" s="176">
        <f t="shared" si="107"/>
        <v>0.15972222222222227</v>
      </c>
      <c r="EM47" s="176">
        <f t="shared" si="108"/>
        <v>0.14583333333333337</v>
      </c>
      <c r="EN47" s="176">
        <f t="shared" si="109"/>
        <v>0.15972222222222227</v>
      </c>
      <c r="EO47" s="176">
        <f t="shared" si="110"/>
        <v>0.13888888888888884</v>
      </c>
      <c r="EP47" s="176">
        <f t="shared" si="111"/>
        <v>0.15972222222222227</v>
      </c>
      <c r="EQ47" s="176">
        <f t="shared" si="112"/>
        <v>0</v>
      </c>
      <c r="ER47" s="176" t="str">
        <f t="shared" si="113"/>
        <v/>
      </c>
      <c r="ES47" s="176" t="str">
        <f t="shared" si="114"/>
        <v/>
      </c>
      <c r="ET47" s="176" t="str">
        <f t="shared" si="115"/>
        <v/>
      </c>
      <c r="EU47" s="176">
        <f>IFERROR(IF(COUNTIF(absences,AW47)&gt;0,"",IF(COUNTIF($D47:$BK47,"PERM")&gt;0,COUNTIF($D47:$BK47,"PERM")*Parametres!$N$25,IW47-IV47)),)</f>
        <v>0.14583333333333337</v>
      </c>
      <c r="EV47" s="176">
        <f t="shared" si="116"/>
        <v>0.15972222222222227</v>
      </c>
      <c r="EW47" s="176">
        <f t="shared" si="117"/>
        <v>0.14583333333333337</v>
      </c>
      <c r="EX47" s="176">
        <f t="shared" si="118"/>
        <v>0.15972222222222227</v>
      </c>
      <c r="EY47" s="176">
        <f t="shared" si="119"/>
        <v>0.14583333333333337</v>
      </c>
      <c r="EZ47" s="176">
        <f t="shared" si="120"/>
        <v>0.15972222222222227</v>
      </c>
      <c r="FA47" s="176">
        <f t="shared" si="121"/>
        <v>0.14583333333333337</v>
      </c>
      <c r="FB47" s="176">
        <f t="shared" si="122"/>
        <v>0.15972222222222227</v>
      </c>
      <c r="FC47" s="176">
        <f t="shared" si="123"/>
        <v>0.13888888888888884</v>
      </c>
      <c r="FD47" s="176">
        <f t="shared" si="124"/>
        <v>0.15972222222222227</v>
      </c>
      <c r="FE47" s="176">
        <f t="shared" si="125"/>
        <v>0</v>
      </c>
      <c r="FF47" s="176" t="str">
        <f t="shared" si="126"/>
        <v/>
      </c>
      <c r="FG47" s="176" t="str">
        <f t="shared" si="127"/>
        <v/>
      </c>
      <c r="FH47" s="176">
        <f>IFERROR(IF(COUNTIF(absences,BJ47)&gt;0,"",IF(COUNTIF($D47:$BK47,"PERM")&gt;0,COUNTIF($D47:$BK47,"PERM")*Parametres!$N$25,JJ47-JI47)),)</f>
        <v>0</v>
      </c>
      <c r="FI47" s="176" t="str">
        <f t="shared" si="128"/>
        <v/>
      </c>
      <c r="FJ47" s="176">
        <f t="shared" si="129"/>
        <v>0.15972222222222227</v>
      </c>
      <c r="FK47" s="176">
        <f>IFERROR(IF(COUNTIF(absences,BM47)&gt;0,"",IF(COUNTIF($D47:$BK47,"PERM")&gt;0,COUNTIF($D47:$BK47,"PERM")*Parametres!$N$25,JM47-JL47)),)</f>
        <v>0</v>
      </c>
      <c r="FY47" s="184"/>
      <c r="FZ47" s="167" t="str">
        <f>IF(COUNTIF(Fériés,DATE(YEAR($B$18),MONTH($B$18),FZ$1))&gt;0,"",IF(WEEKDAY(DATE(YEAR($B$18),MONTH($B$18),FZ$1),2)&gt;5,"",INDEX('Semaine type'!$AF$4:$AY$49,MATCH(Novembre!$B47,'Semaine type'!$A32:$A77,0),MATCH(FZ$2,'Semaine type'!$AF$2:$AY$2,0))))</f>
        <v/>
      </c>
      <c r="GA47" s="167" t="str">
        <f>IF(COUNTIF(Fériés,DATE(YEAR($B$18),MONTH($B$18),GA$1))&gt;0,"",IF(WEEKDAY(DATE(YEAR($B$18),MONTH($B$18),GA$1),2)&gt;5,"",INDEX('Semaine type'!$AF$4:$AY$49,MATCH(Novembre!$B47,'Semaine type'!$A32:$A77,0),MATCH(GA$2,'Semaine type'!$AF$2:$AY$2,0))))</f>
        <v/>
      </c>
      <c r="GB47" s="167" t="str">
        <f>IF(COUNTIF(Fériés,DATE(YEAR($B$18),MONTH($B$18),GB$1))&gt;0,"",IF(WEEKDAY(DATE(YEAR($B$18),MONTH($B$18),GB$1),2)&gt;5,"",INDEX('Semaine type'!$AF$4:$AY$49,MATCH(Novembre!$B47,'Semaine type'!$A32:$A77,0),MATCH(GB$2,'Semaine type'!$AF$2:$AY$2,0))))</f>
        <v/>
      </c>
      <c r="GC47" s="167" t="str">
        <f>IF(COUNTIF(Fériés,DATE(YEAR($B$18),MONTH($B$18),GC$1))&gt;0,"",IF(WEEKDAY(DATE(YEAR($B$18),MONTH($B$18),GC$1),2)&gt;5,"",INDEX('Semaine type'!$AF$4:$AY$49,MATCH(Novembre!$B47,'Semaine type'!$A32:$A77,0),MATCH(GC$2,'Semaine type'!$AF$2:$AY$2,0))))</f>
        <v/>
      </c>
      <c r="GD47" s="167" t="str">
        <f>IF(COUNTIF(Fériés,DATE(YEAR($B$18),MONTH($B$18),GD$1))&gt;0,"",IF(WEEKDAY(DATE(YEAR($B$18),MONTH($B$18),GD$1),2)&gt;5,"",INDEX('Semaine type'!$AF$4:$AY$49,MATCH(Novembre!$B47,'Semaine type'!$A32:$A77,0),MATCH(GD$2,'Semaine type'!$AF$2:$AY$2,0))))</f>
        <v/>
      </c>
      <c r="GE47" s="167" t="str">
        <f>IF(COUNTIF(Fériés,DATE(YEAR($B$18),MONTH($B$18),GE$1))&gt;0,"",IF(WEEKDAY(DATE(YEAR($B$18),MONTH($B$18),GE$1),2)&gt;5,"",INDEX('Semaine type'!$AF$4:$AY$49,MATCH(Novembre!$B47,'Semaine type'!$A32:$A77,0),MATCH(GE$2,'Semaine type'!$AF$2:$AY$2,0))))</f>
        <v/>
      </c>
      <c r="GF47" s="167" t="str">
        <f>IF(COUNTIF(Fériés,DATE(YEAR($B$18),MONTH($B$18),GF$1))&gt;0,"",IF(WEEKDAY(DATE(YEAR($B$18),MONTH($B$18),GF$1),2)&gt;5,"",INDEX('Semaine type'!$AF$4:$AY$49,MATCH(Novembre!$B47,'Semaine type'!$A32:$A77,0),MATCH(GF$2,'Semaine type'!$AF$2:$AY$2,0))))</f>
        <v/>
      </c>
      <c r="GG47" s="167" t="str">
        <f>IF(COUNTIF(Fériés,DATE(YEAR($B$18),MONTH($B$18),GG$1))&gt;0,"",IF(WEEKDAY(DATE(YEAR($B$18),MONTH($B$18),GG$1),2)&gt;5,"",INDEX('Semaine type'!$AF$4:$AY$49,MATCH(Novembre!$B47,'Semaine type'!$A32:$A77,0),MATCH(GG$2,'Semaine type'!$AF$2:$AY$2,0))))</f>
        <v/>
      </c>
      <c r="GH47" s="167">
        <f>IF(COUNTIF(Fériés,DATE(YEAR($B$18),MONTH($B$18),GH$1))&gt;0,"",IF(WEEKDAY(DATE(YEAR($B$18),MONTH($B$18),GH$1),2)&gt;5,"",INDEX('Semaine type'!$AF$4:$AY$49,MATCH(Novembre!$B47,'Semaine type'!$A$4:$A$49,0),MATCH(GH$2,'Semaine type'!$AF$2:$AY$2,0))))</f>
        <v>0.36458333333333331</v>
      </c>
      <c r="GI47" s="167">
        <f>IF(COUNTIF(Fériés,DATE(YEAR($B$18),MONTH($B$18),GI$1))&gt;0,"",IF(WEEKDAY(DATE(YEAR($B$18),MONTH($B$18),GI$1),2)&gt;5,"",INDEX('Semaine type'!$AF$4:$AY$49,MATCH(Novembre!$B47,'Semaine type'!$A$4:$A$49,0),MATCH(GI$2,'Semaine type'!$AF$2:$AY$2,0))))</f>
        <v>0.52430555555555558</v>
      </c>
      <c r="GJ47" s="167">
        <f>IF(COUNTIF(Fériés,DATE(YEAR($B$18),MONTH($B$18),GJ$1))&gt;0,"",IF(WEEKDAY(DATE(YEAR($B$18),MONTH($B$18),GJ$1),2)&gt;5,"",INDEX('Semaine type'!$AF$4:$AY$49,MATCH(Novembre!$B47,'Semaine type'!$A$4:$A$49,0),MATCH(GJ$2,'Semaine type'!$AF$2:$AY$2,0))))</f>
        <v>0.5625</v>
      </c>
      <c r="GK47" s="167">
        <f>IF(COUNTIF(Fériés,DATE(YEAR($B$18),MONTH($B$18),GK$1))&gt;0,"",IF(WEEKDAY(DATE(YEAR($B$18),MONTH($B$18),GK$1),2)&gt;5,"",INDEX('Semaine type'!$AF$4:$AY$49,MATCH(Novembre!$B47,'Semaine type'!$A$4:$A$49,0),MATCH(GK$2,'Semaine type'!$AF$2:$AY$2,0))))</f>
        <v>0.70833333333333337</v>
      </c>
      <c r="GL47" s="167">
        <f>IF(COUNTIF(Fériés,DATE(YEAR($B$18),MONTH($B$18),GL$1))&gt;0,"",IF(WEEKDAY(DATE(YEAR($B$18),MONTH($B$18),GL$1),2)&gt;5,"",INDEX('Semaine type'!$AF$4:$AY$49,MATCH(Novembre!$B47,'Semaine type'!$A$4:$A$49,0),MATCH(GL$2,'Semaine type'!$AF$2:$AY$2,0))))</f>
        <v>0.36458333333333331</v>
      </c>
      <c r="GM47" s="167">
        <f>IF(COUNTIF(Fériés,DATE(YEAR($B$18),MONTH($B$18),GM$1))&gt;0,"",IF(WEEKDAY(DATE(YEAR($B$18),MONTH($B$18),GM$1),2)&gt;5,"",INDEX('Semaine type'!$AF$4:$AY$49,MATCH(Novembre!$B47,'Semaine type'!$A$4:$A$49,0),MATCH(GM$2,'Semaine type'!$AF$2:$AY$2,0))))</f>
        <v>0.52430555555555558</v>
      </c>
      <c r="GN47" s="167">
        <f>IF(COUNTIF(Fériés,DATE(YEAR($B$18),MONTH($B$18),GN$1))&gt;0,"",IF(WEEKDAY(DATE(YEAR($B$18),MONTH($B$18),GN$1),2)&gt;5,"",INDEX('Semaine type'!$AF$4:$AY$49,MATCH(Novembre!$B47,'Semaine type'!$A$4:$A$49,0),MATCH(GN$2,'Semaine type'!$AF$2:$AY$2,0))))</f>
        <v>0.5625</v>
      </c>
      <c r="GO47" s="167">
        <f>IF(COUNTIF(Fériés,DATE(YEAR($B$18),MONTH($B$18),GO$1))&gt;0,"",IF(WEEKDAY(DATE(YEAR($B$18),MONTH($B$18),GO$1),2)&gt;5,"",INDEX('Semaine type'!$AF$4:$AY$49,MATCH(Novembre!$B47,'Semaine type'!$A$4:$A$49,0),MATCH(GO$2,'Semaine type'!$AF$2:$AY$2,0))))</f>
        <v>0.70833333333333337</v>
      </c>
      <c r="GP47" s="167">
        <f>IF(COUNTIF(Fériés,DATE(YEAR($B$18),MONTH($B$18),GP$1))&gt;0,"",IF(WEEKDAY(DATE(YEAR($B$18),MONTH($B$18),GP$1),2)&gt;5,"",INDEX('Semaine type'!$AF$4:$AY$49,MATCH(Novembre!$B47,'Semaine type'!$A$4:$A$49,0),MATCH(GP$2,'Semaine type'!$AF$2:$AY$2,0))))</f>
        <v>0.36458333333333331</v>
      </c>
      <c r="GQ47" s="167">
        <f>IF(COUNTIF(Fériés,DATE(YEAR($B$18),MONTH($B$18),GQ$1))&gt;0,"",IF(WEEKDAY(DATE(YEAR($B$18),MONTH($B$18),GQ$1),2)&gt;5,"",INDEX('Semaine type'!$AF$4:$AY$49,MATCH(Novembre!$B47,'Semaine type'!$A$4:$A$49,0),MATCH(GQ$2,'Semaine type'!$AF$2:$AY$2,0))))</f>
        <v>0.52430555555555558</v>
      </c>
      <c r="GR47" s="167">
        <f>IF(COUNTIF(Fériés,DATE(YEAR($B$18),MONTH($B$18),GR$1))&gt;0,"",IF(WEEKDAY(DATE(YEAR($B$18),MONTH($B$18),GR$1),2)&gt;5,"",INDEX('Semaine type'!$AF$4:$AY$49,MATCH(Novembre!$B47,'Semaine type'!$A$4:$A$49,0),MATCH(GR$2,'Semaine type'!$AF$2:$AY$2,0))))</f>
        <v>0.5625</v>
      </c>
      <c r="GS47" s="167">
        <f>IF(COUNTIF(Fériés,DATE(YEAR($B$18),MONTH($B$18),GS$1))&gt;0,"",IF(WEEKDAY(DATE(YEAR($B$18),MONTH($B$18),GS$1),2)&gt;5,"",INDEX('Semaine type'!$AF$4:$AY$49,MATCH(Novembre!$B47,'Semaine type'!$A$4:$A$49,0),MATCH(GS$2,'Semaine type'!$AF$2:$AY$2,0))))</f>
        <v>0.70833333333333337</v>
      </c>
      <c r="GT47" s="167">
        <f>IF(COUNTIF(Fériés,DATE(YEAR($B$18),MONTH($B$18),GT$1))&gt;0,"",IF(WEEKDAY(DATE(YEAR($B$18),MONTH($B$18),GT$1),2)&gt;5,"",INDEX('Semaine type'!$AF$4:$AY$49,MATCH(Novembre!$B47,'Semaine type'!$A$4:$A$49,0),MATCH(GT$2,'Semaine type'!$AF$2:$AY$2,0))))</f>
        <v>0.36458333333333331</v>
      </c>
      <c r="GU47" s="167">
        <f>IF(COUNTIF(Fériés,DATE(YEAR($B$18),MONTH($B$18),GU$1))&gt;0,"",IF(WEEKDAY(DATE(YEAR($B$18),MONTH($B$18),GU$1),2)&gt;5,"",INDEX('Semaine type'!$AF$4:$AY$49,MATCH(Novembre!$B47,'Semaine type'!$A$4:$A$49,0),MATCH(GU$2,'Semaine type'!$AF$2:$AY$2,0))))</f>
        <v>0.52430555555555558</v>
      </c>
      <c r="GV47" s="167">
        <f>IF(COUNTIF(Fériés,DATE(YEAR($B$18),MONTH($B$18),GV$1))&gt;0,"",IF(WEEKDAY(DATE(YEAR($B$18),MONTH($B$18),GV$1),2)&gt;5,"",INDEX('Semaine type'!$AF$4:$AY$49,MATCH(Novembre!$B47,'Semaine type'!$A$4:$A$49,0),MATCH(GV$2,'Semaine type'!$AF$2:$AY$2,0))))</f>
        <v>0.5625</v>
      </c>
      <c r="GW47" s="167">
        <f>IF(COUNTIF(Fériés,DATE(YEAR($B$18),MONTH($B$18),GW$1))&gt;0,"",IF(WEEKDAY(DATE(YEAR($B$18),MONTH($B$18),GW$1),2)&gt;5,"",INDEX('Semaine type'!$AF$4:$AY$49,MATCH(Novembre!$B47,'Semaine type'!$A$4:$A$49,0),MATCH(GW$2,'Semaine type'!$AF$2:$AY$2,0))))</f>
        <v>0.70138888888888884</v>
      </c>
      <c r="GX47" s="167">
        <f>IF(COUNTIF(Fériés,DATE(YEAR($B$18),MONTH($B$18),GX$1))&gt;0,"",IF(WEEKDAY(DATE(YEAR($B$18),MONTH($B$18),GX$1),2)&gt;5,"",INDEX('Semaine type'!$AF$4:$AY$49,MATCH(Novembre!$B47,'Semaine type'!$A$4:$A$49,0),MATCH(GX$2,'Semaine type'!$AF$2:$AY$2,0))))</f>
        <v>0.36458333333333331</v>
      </c>
      <c r="GY47" s="167">
        <f>IF(COUNTIF(Fériés,DATE(YEAR($B$18),MONTH($B$18),GY$1))&gt;0,"",IF(WEEKDAY(DATE(YEAR($B$18),MONTH($B$18),GY$1),2)&gt;5,"",INDEX('Semaine type'!$AF$4:$AY$49,MATCH(Novembre!$B47,'Semaine type'!$A$4:$A$49,0),MATCH(GY$2,'Semaine type'!$AF$2:$AY$2,0))))</f>
        <v>0.52430555555555558</v>
      </c>
      <c r="GZ47" s="167">
        <f>IF(COUNTIF(Fériés,DATE(YEAR($B$18),MONTH($B$18),GZ$1))&gt;0,"",IF(WEEKDAY(DATE(YEAR($B$18),MONTH($B$18),GZ$1),2)&gt;5,"",INDEX('Semaine type'!$AF$4:$AY$49,MATCH(Novembre!$B47,'Semaine type'!$A$4:$A$49,0),MATCH(GZ$2,'Semaine type'!$AF$2:$AY$2,0))))</f>
        <v>0</v>
      </c>
      <c r="HA47" s="167">
        <f>IF(COUNTIF(Fériés,DATE(YEAR($B$18),MONTH($B$18),HA$1))&gt;0,"",IF(WEEKDAY(DATE(YEAR($B$18),MONTH($B$18),HA$1),2)&gt;5,"",INDEX('Semaine type'!$AF$4:$AY$49,MATCH(Novembre!$B47,'Semaine type'!$A$4:$A$49,0),MATCH(HA$2,'Semaine type'!$AF$2:$AY$2,0))))</f>
        <v>0</v>
      </c>
      <c r="HB47" s="167" t="str">
        <f>IF(COUNTIF(Fériés,DATE(YEAR($B$18),MONTH($B$18),HB$1))&gt;0,"",IF(WEEKDAY(DATE(YEAR($B$18),MONTH($B$18),HB$1),2)&gt;5,"",INDEX('Semaine type'!$AF$4:$AY$49,MATCH(Novembre!$B47,'Semaine type'!$A$4:$A$49,0),MATCH(HB$2,'Semaine type'!$AF$2:$AY$2,0))))</f>
        <v/>
      </c>
      <c r="HC47" s="167" t="str">
        <f>IF(COUNTIF(Fériés,DATE(YEAR($B$18),MONTH($B$18),HC$1))&gt;0,"",IF(WEEKDAY(DATE(YEAR($B$18),MONTH($B$18),HC$1),2)&gt;5,"",INDEX('Semaine type'!$AF$4:$AY$49,MATCH(Novembre!$B47,'Semaine type'!$A$4:$A$49,0),MATCH(HC$2,'Semaine type'!$AF$2:$AY$2,0))))</f>
        <v/>
      </c>
      <c r="HD47" s="167" t="str">
        <f>IF(COUNTIF(Fériés,DATE(YEAR($B$18),MONTH($B$18),HD$1))&gt;0,"",IF(WEEKDAY(DATE(YEAR($B$18),MONTH($B$18),HD$1),2)&gt;5,"",INDEX('Semaine type'!$AF$4:$AY$49,MATCH(Novembre!$B47,'Semaine type'!$A$4:$A$49,0),MATCH(HD$2,'Semaine type'!$AF$2:$AY$2,0))))</f>
        <v/>
      </c>
      <c r="HE47" s="167" t="str">
        <f>IF(COUNTIF(Fériés,DATE(YEAR($B$18),MONTH($B$18),HE$1))&gt;0,"",IF(WEEKDAY(DATE(YEAR($B$18),MONTH($B$18),HE$1),2)&gt;5,"",INDEX('Semaine type'!$AF$4:$AY$49,MATCH(Novembre!$B47,'Semaine type'!$A$4:$A$49,0),MATCH(HE$2,'Semaine type'!$AF$2:$AY$2,0))))</f>
        <v/>
      </c>
      <c r="HF47" s="167" t="str">
        <f>IF(COUNTIF(Fériés,DATE(YEAR($B$18),MONTH($B$18),HF$1))&gt;0,"",IF(WEEKDAY(DATE(YEAR($B$18),MONTH($B$18),HF$1),2)&gt;5,"",INDEX('Semaine type'!$AF$4:$AY$49,MATCH(Novembre!$B47,'Semaine type'!$A$4:$A$49,0),MATCH(HF$2,'Semaine type'!$AF$2:$AY$2,0))))</f>
        <v/>
      </c>
      <c r="HG47" s="167" t="str">
        <f>IF(COUNTIF(Fériés,DATE(YEAR($B$18),MONTH($B$18),HG$1))&gt;0,"",IF(WEEKDAY(DATE(YEAR($B$18),MONTH($B$18),HG$1),2)&gt;5,"",INDEX('Semaine type'!$AF$4:$AY$49,MATCH(Novembre!$B47,'Semaine type'!$A$4:$A$49,0),MATCH(HG$2,'Semaine type'!$AF$2:$AY$2,0))))</f>
        <v/>
      </c>
      <c r="HH47" s="167" t="str">
        <f>IF(COUNTIF(Fériés,DATE(YEAR($B$18),MONTH($B$18),HH$1))&gt;0,"",IF(WEEKDAY(DATE(YEAR($B$18),MONTH($B$18),HH$1),2)&gt;5,"",INDEX('Semaine type'!$AF$4:$AY$49,MATCH(Novembre!$B47,'Semaine type'!$A$4:$A$49,0),MATCH(HH$2,'Semaine type'!$AF$2:$AY$2,0))))</f>
        <v/>
      </c>
      <c r="HI47" s="167" t="str">
        <f>IF(COUNTIF(Fériés,DATE(YEAR($B$18),MONTH($B$18),HI$1))&gt;0,"",IF(WEEKDAY(DATE(YEAR($B$18),MONTH($B$18),HI$1),2)&gt;5,"",INDEX('Semaine type'!$AF$4:$AY$49,MATCH(Novembre!$B47,'Semaine type'!$A$4:$A$49,0),MATCH(HI$2,'Semaine type'!$AF$2:$AY$2,0))))</f>
        <v/>
      </c>
      <c r="HJ47" s="167">
        <f>IF(COUNTIF(Fériés,DATE(YEAR($B$18),MONTH($B$18),HJ$1))&gt;0,"",IF(WEEKDAY(DATE(YEAR($B$18),MONTH($B$18),HJ$1),2)&gt;5,"",INDEX('Semaine type'!$AF$4:$AY$49,MATCH(Novembre!$B47,'Semaine type'!$A$4:$A$49,0),MATCH(HJ$2,'Semaine type'!$AF$2:$AY$2,0))))</f>
        <v>0.36458333333333331</v>
      </c>
      <c r="HK47" s="167">
        <f>IF(COUNTIF(Fériés,DATE(YEAR($B$18),MONTH($B$18),HK$1))&gt;0,"",IF(WEEKDAY(DATE(YEAR($B$18),MONTH($B$18),HK$1),2)&gt;5,"",INDEX('Semaine type'!$AF$4:$AY$49,MATCH(Novembre!$B47,'Semaine type'!$A$4:$A$49,0),MATCH(HK$2,'Semaine type'!$AF$2:$AY$2,0))))</f>
        <v>0.52430555555555558</v>
      </c>
      <c r="HL47" s="167">
        <f>IF(COUNTIF(Fériés,DATE(YEAR($B$18),MONTH($B$18),HL$1))&gt;0,"",IF(WEEKDAY(DATE(YEAR($B$18),MONTH($B$18),HL$1),2)&gt;5,"",INDEX('Semaine type'!$AF$4:$AY$49,MATCH(Novembre!$B47,'Semaine type'!$A$4:$A$49,0),MATCH(HL$2,'Semaine type'!$AF$2:$AY$2,0))))</f>
        <v>0.5625</v>
      </c>
      <c r="HM47" s="167">
        <f>IF(COUNTIF(Fériés,DATE(YEAR($B$18),MONTH($B$18),HM$1))&gt;0,"",IF(WEEKDAY(DATE(YEAR($B$18),MONTH($B$18),HM$1),2)&gt;5,"",INDEX('Semaine type'!$AF$4:$AY$49,MATCH(Novembre!$B47,'Semaine type'!$A$4:$A$49,0),MATCH(HM$2,'Semaine type'!$AF$2:$AY$2,0))))</f>
        <v>0.70833333333333337</v>
      </c>
      <c r="HN47" s="167" t="str">
        <f>IF(COUNTIF(Fériés,DATE(YEAR($B$18),MONTH($B$18),HN$1))&gt;0,"",IF(WEEKDAY(DATE(YEAR($B$18),MONTH($B$18),HN$1),2)&gt;5,"",INDEX('Semaine type'!$AF$4:$AY$49,MATCH(Novembre!$B47,'Semaine type'!$A$4:$A$49,0),MATCH(HN$2,'Semaine type'!$AF$2:$AY$2,0))))</f>
        <v/>
      </c>
      <c r="HO47" s="167" t="str">
        <f>IF(COUNTIF(Fériés,DATE(YEAR($B$18),MONTH($B$18),HO$1))&gt;0,"",IF(WEEKDAY(DATE(YEAR($B$18),MONTH($B$18),HO$1),2)&gt;5,"",INDEX('Semaine type'!$AF$4:$AY$49,MATCH(Novembre!$B47,'Semaine type'!$A$4:$A$49,0),MATCH(HO$2,'Semaine type'!$AF$2:$AY$2,0))))</f>
        <v/>
      </c>
      <c r="HP47" s="167" t="str">
        <f>IF(COUNTIF(Fériés,DATE(YEAR($B$18),MONTH($B$18),HP$1))&gt;0,"",IF(WEEKDAY(DATE(YEAR($B$18),MONTH($B$18),HP$1),2)&gt;5,"",INDEX('Semaine type'!$AF$4:$AY$49,MATCH(Novembre!$B47,'Semaine type'!$A$4:$A$49,0),MATCH(HP$2,'Semaine type'!$AF$2:$AY$2,0))))</f>
        <v/>
      </c>
      <c r="HQ47" s="167" t="str">
        <f>IF(COUNTIF(Fériés,DATE(YEAR($B$18),MONTH($B$18),HQ$1))&gt;0,"",IF(WEEKDAY(DATE(YEAR($B$18),MONTH($B$18),HQ$1),2)&gt;5,"",INDEX('Semaine type'!$AF$4:$AY$49,MATCH(Novembre!$B47,'Semaine type'!$A$4:$A$49,0),MATCH(HQ$2,'Semaine type'!$AF$2:$AY$2,0))))</f>
        <v/>
      </c>
      <c r="HR47" s="167">
        <f>IF(COUNTIF(Fériés,DATE(YEAR($B$18),MONTH($B$18),HR$1))&gt;0,"",IF(WEEKDAY(DATE(YEAR($B$18),MONTH($B$18),HR$1),2)&gt;5,"",INDEX('Semaine type'!$AF$4:$AY$49,MATCH(Novembre!$B47,'Semaine type'!$A$4:$A$49,0),MATCH(HR$2,'Semaine type'!$AF$2:$AY$2,0))))</f>
        <v>0.36458333333333331</v>
      </c>
      <c r="HS47" s="167">
        <f>IF(COUNTIF(Fériés,DATE(YEAR($B$18),MONTH($B$18),HS$1))&gt;0,"",IF(WEEKDAY(DATE(YEAR($B$18),MONTH($B$18),HS$1),2)&gt;5,"",INDEX('Semaine type'!$AF$4:$AY$49,MATCH(Novembre!$B47,'Semaine type'!$A$4:$A$49,0),MATCH(HS$2,'Semaine type'!$AF$2:$AY$2,0))))</f>
        <v>0.52430555555555558</v>
      </c>
      <c r="HT47" s="167">
        <f>IF(COUNTIF(Fériés,DATE(YEAR($B$18),MONTH($B$18),HT$1))&gt;0,"",IF(WEEKDAY(DATE(YEAR($B$18),MONTH($B$18),HT$1),2)&gt;5,"",INDEX('Semaine type'!$AF$4:$AY$49,MATCH(Novembre!$B47,'Semaine type'!$A$4:$A$49,0),MATCH(HT$2,'Semaine type'!$AF$2:$AY$2,0))))</f>
        <v>0.5625</v>
      </c>
      <c r="HU47" s="167">
        <f>IF(COUNTIF(Fériés,DATE(YEAR($B$18),MONTH($B$18),HU$1))&gt;0,"",IF(WEEKDAY(DATE(YEAR($B$18),MONTH($B$18),HU$1),2)&gt;5,"",INDEX('Semaine type'!$AF$4:$AY$49,MATCH(Novembre!$B47,'Semaine type'!$A$4:$A$49,0),MATCH(HU$2,'Semaine type'!$AF$2:$AY$2,0))))</f>
        <v>0.70833333333333337</v>
      </c>
      <c r="HV47" s="167">
        <f>IF(COUNTIF(Fériés,DATE(YEAR($B$18),MONTH($B$18),HV$1))&gt;0,"",IF(WEEKDAY(DATE(YEAR($B$18),MONTH($B$18),HV$1),2)&gt;5,"",INDEX('Semaine type'!$AF$4:$AY$49,MATCH(Novembre!$B47,'Semaine type'!$A$4:$A$49,0),MATCH(HV$2,'Semaine type'!$AF$2:$AY$2,0))))</f>
        <v>0.36458333333333331</v>
      </c>
      <c r="HW47" s="167">
        <f>IF(COUNTIF(Fériés,DATE(YEAR($B$18),MONTH($B$18),HW$1))&gt;0,"",IF(WEEKDAY(DATE(YEAR($B$18),MONTH($B$18),HW$1),2)&gt;5,"",INDEX('Semaine type'!$AF$4:$AY$49,MATCH(Novembre!$B47,'Semaine type'!$A$4:$A$49,0),MATCH(HW$2,'Semaine type'!$AF$2:$AY$2,0))))</f>
        <v>0.52430555555555558</v>
      </c>
      <c r="HX47" s="167">
        <f>IF(COUNTIF(Fériés,DATE(YEAR($B$18),MONTH($B$18),HX$1))&gt;0,"",IF(WEEKDAY(DATE(YEAR($B$18),MONTH($B$18),HX$1),2)&gt;5,"",INDEX('Semaine type'!$AF$4:$AY$49,MATCH(Novembre!$B47,'Semaine type'!$A$4:$A$49,0),MATCH(HX$2,'Semaine type'!$AF$2:$AY$2,0))))</f>
        <v>0.5625</v>
      </c>
      <c r="HY47" s="167">
        <f>IF(COUNTIF(Fériés,DATE(YEAR($B$18),MONTH($B$18),HY$1))&gt;0,"",IF(WEEKDAY(DATE(YEAR($B$18),MONTH($B$18),HY$1),2)&gt;5,"",INDEX('Semaine type'!$AF$4:$AY$49,MATCH(Novembre!$B47,'Semaine type'!$A$4:$A$49,0),MATCH(HY$2,'Semaine type'!$AF$2:$AY$2,0))))</f>
        <v>0.70138888888888884</v>
      </c>
      <c r="HZ47" s="167">
        <f>IF(COUNTIF(Fériés,DATE(YEAR($B$18),MONTH($B$18),HZ$1))&gt;0,"",IF(WEEKDAY(DATE(YEAR($B$18),MONTH($B$18),HZ$1),2)&gt;5,"",INDEX('Semaine type'!$AF$4:$AY$49,MATCH(Novembre!$B47,'Semaine type'!$A$4:$A$49,0),MATCH(HZ$2,'Semaine type'!$AF$2:$AY$2,0))))</f>
        <v>0.36458333333333331</v>
      </c>
      <c r="IA47" s="167">
        <f>IF(COUNTIF(Fériés,DATE(YEAR($B$18),MONTH($B$18),IA$1))&gt;0,"",IF(WEEKDAY(DATE(YEAR($B$18),MONTH($B$18),IA$1),2)&gt;5,"",INDEX('Semaine type'!$AF$4:$AY$49,MATCH(Novembre!$B47,'Semaine type'!$A$4:$A$49,0),MATCH(IA$2,'Semaine type'!$AF$2:$AY$2,0))))</f>
        <v>0.52430555555555558</v>
      </c>
      <c r="IB47" s="167">
        <f>IF(COUNTIF(Fériés,DATE(YEAR($B$18),MONTH($B$18),IB$1))&gt;0,"",IF(WEEKDAY(DATE(YEAR($B$18),MONTH($B$18),IB$1),2)&gt;5,"",INDEX('Semaine type'!$AF$4:$AY$49,MATCH(Novembre!$B47,'Semaine type'!$A$4:$A$49,0),MATCH(IB$2,'Semaine type'!$AF$2:$AY$2,0))))</f>
        <v>0</v>
      </c>
      <c r="IC47" s="167">
        <f>IF(COUNTIF(Fériés,DATE(YEAR($B$18),MONTH($B$18),IC$1))&gt;0,"",IF(WEEKDAY(DATE(YEAR($B$18),MONTH($B$18),IC$1),2)&gt;5,"",INDEX('Semaine type'!$AF$4:$AY$49,MATCH(Novembre!$B47,'Semaine type'!$A$4:$A$49,0),MATCH(IC$2,'Semaine type'!$AF$2:$AY$2,0))))</f>
        <v>0</v>
      </c>
      <c r="ID47" s="167" t="str">
        <f>IF(COUNTIF(Fériés,DATE(YEAR($B$18),MONTH($B$18),ID$1))&gt;0,"",IF(WEEKDAY(DATE(YEAR($B$18),MONTH($B$18),ID$1),2)&gt;5,"",INDEX('Semaine type'!$AF$4:$AY$49,MATCH(Novembre!$B47,'Semaine type'!$A$4:$A$49,0),MATCH(ID$2,'Semaine type'!$AF$2:$AY$2,0))))</f>
        <v/>
      </c>
      <c r="IE47" s="167" t="str">
        <f>IF(COUNTIF(Fériés,DATE(YEAR($B$18),MONTH($B$18),IE$1))&gt;0,"",IF(WEEKDAY(DATE(YEAR($B$18),MONTH($B$18),IE$1),2)&gt;5,"",INDEX('Semaine type'!$AF$4:$AY$49,MATCH(Novembre!$B47,'Semaine type'!$A$4:$A$49,0),MATCH(IE$2,'Semaine type'!$AF$2:$AY$2,0))))</f>
        <v/>
      </c>
      <c r="IF47" s="167" t="str">
        <f>IF(COUNTIF(Fériés,DATE(YEAR($B$18),MONTH($B$18),IF$1))&gt;0,"",IF(WEEKDAY(DATE(YEAR($B$18),MONTH($B$18),IF$1),2)&gt;5,"",INDEX('Semaine type'!$AF$4:$AY$49,MATCH(Novembre!$B47,'Semaine type'!$A$4:$A$49,0),MATCH(IF$2,'Semaine type'!$AF$2:$AY$2,0))))</f>
        <v/>
      </c>
      <c r="IG47" s="167" t="str">
        <f>IF(COUNTIF(Fériés,DATE(YEAR($B$18),MONTH($B$18),IG$1))&gt;0,"",IF(WEEKDAY(DATE(YEAR($B$18),MONTH($B$18),IG$1),2)&gt;5,"",INDEX('Semaine type'!$AF$4:$AY$49,MATCH(Novembre!$B47,'Semaine type'!$A$4:$A$49,0),MATCH(IG$2,'Semaine type'!$AF$2:$AY$2,0))))</f>
        <v/>
      </c>
      <c r="IH47" s="167" t="str">
        <f>IF(COUNTIF(Fériés,DATE(YEAR($B$18),MONTH($B$18),IH$1))&gt;0,"",IF(WEEKDAY(DATE(YEAR($B$18),MONTH($B$18),IH$1),2)&gt;5,"",INDEX('Semaine type'!$AF$4:$AY$49,MATCH(Novembre!$B47,'Semaine type'!$A$4:$A$49,0),MATCH(IH$2,'Semaine type'!$AF$2:$AY$2,0))))</f>
        <v/>
      </c>
      <c r="II47" s="167" t="str">
        <f>IF(COUNTIF(Fériés,DATE(YEAR($B$18),MONTH($B$18),II$1))&gt;0,"",IF(WEEKDAY(DATE(YEAR($B$18),MONTH($B$18),II$1),2)&gt;5,"",INDEX('Semaine type'!$AF$4:$AY$49,MATCH(Novembre!$B47,'Semaine type'!$A$4:$A$49,0),MATCH(II$2,'Semaine type'!$AF$2:$AY$2,0))))</f>
        <v/>
      </c>
      <c r="IJ47" s="167" t="str">
        <f>IF(COUNTIF(Fériés,DATE(YEAR($B$18),MONTH($B$18),IJ$1))&gt;0,"",IF(WEEKDAY(DATE(YEAR($B$18),MONTH($B$18),IJ$1),2)&gt;5,"",INDEX('Semaine type'!$AF$4:$AY$49,MATCH(Novembre!$B47,'Semaine type'!$A$4:$A$49,0),MATCH(IJ$2,'Semaine type'!$AF$2:$AY$2,0))))</f>
        <v/>
      </c>
      <c r="IK47" s="167" t="str">
        <f>IF(COUNTIF(Fériés,DATE(YEAR($B$18),MONTH($B$18),IK$1))&gt;0,"",IF(WEEKDAY(DATE(YEAR($B$18),MONTH($B$18),IK$1),2)&gt;5,"",INDEX('Semaine type'!$AF$4:$AY$49,MATCH(Novembre!$B47,'Semaine type'!$A$4:$A$49,0),MATCH(IK$2,'Semaine type'!$AF$2:$AY$2,0))))</f>
        <v/>
      </c>
      <c r="IL47" s="167">
        <f>IF(COUNTIF(Fériés,DATE(YEAR($B$18),MONTH($B$18),IL$1))&gt;0,"",IF(WEEKDAY(DATE(YEAR($B$18),MONTH($B$18),IL$1),2)&gt;5,"",INDEX('Semaine type'!$AF$4:$AY$49,MATCH(Novembre!$B47,'Semaine type'!$A$4:$A$49,0),MATCH(IL$2,'Semaine type'!$AF$2:$AY$2,0))))</f>
        <v>0.36458333333333331</v>
      </c>
      <c r="IM47" s="167">
        <f>IF(COUNTIF(Fériés,DATE(YEAR($B$18),MONTH($B$18),IM$1))&gt;0,"",IF(WEEKDAY(DATE(YEAR($B$18),MONTH($B$18),IM$1),2)&gt;5,"",INDEX('Semaine type'!$AF$4:$AY$49,MATCH(Novembre!$B47,'Semaine type'!$A$4:$A$49,0),MATCH(IM$2,'Semaine type'!$AF$2:$AY$2,0))))</f>
        <v>0.52430555555555558</v>
      </c>
      <c r="IN47" s="167">
        <f>IF(COUNTIF(Fériés,DATE(YEAR($B$18),MONTH($B$18),IN$1))&gt;0,"",IF(WEEKDAY(DATE(YEAR($B$18),MONTH($B$18),IN$1),2)&gt;5,"",INDEX('Semaine type'!$AF$4:$AY$49,MATCH(Novembre!$B47,'Semaine type'!$A$4:$A$49,0),MATCH(IN$2,'Semaine type'!$AF$2:$AY$2,0))))</f>
        <v>0.5625</v>
      </c>
      <c r="IO47" s="167">
        <f>IF(COUNTIF(Fériés,DATE(YEAR($B$18),MONTH($B$18),IO$1))&gt;0,"",IF(WEEKDAY(DATE(YEAR($B$18),MONTH($B$18),IO$1),2)&gt;5,"",INDEX('Semaine type'!$AF$4:$AY$49,MATCH(Novembre!$B47,'Semaine type'!$A$4:$A$49,0),MATCH(IO$2,'Semaine type'!$AF$2:$AY$2,0))))</f>
        <v>0.70833333333333337</v>
      </c>
      <c r="IP47" s="167">
        <f>IF(COUNTIF(Fériés,DATE(YEAR($B$18),MONTH($B$18),IP$1))&gt;0,"",IF(WEEKDAY(DATE(YEAR($B$18),MONTH($B$18),IP$1),2)&gt;5,"",INDEX('Semaine type'!$AF$4:$AY$49,MATCH(Novembre!$B47,'Semaine type'!$A$4:$A$49,0),MATCH(IP$2,'Semaine type'!$AF$2:$AY$2,0))))</f>
        <v>0.36458333333333331</v>
      </c>
      <c r="IQ47" s="167">
        <f>IF(COUNTIF(Fériés,DATE(YEAR($B$18),MONTH($B$18),IQ$1))&gt;0,"",IF(WEEKDAY(DATE(YEAR($B$18),MONTH($B$18),IQ$1),2)&gt;5,"",INDEX('Semaine type'!$AF$4:$AY$49,MATCH(Novembre!$B47,'Semaine type'!$A$4:$A$49,0),MATCH(IQ$2,'Semaine type'!$AF$2:$AY$2,0))))</f>
        <v>0.52430555555555558</v>
      </c>
      <c r="IR47" s="167">
        <f>IF(COUNTIF(Fériés,DATE(YEAR($B$18),MONTH($B$18),IR$1))&gt;0,"",IF(WEEKDAY(DATE(YEAR($B$18),MONTH($B$18),IR$1),2)&gt;5,"",INDEX('Semaine type'!$AF$4:$AY$49,MATCH(Novembre!$B47,'Semaine type'!$A$4:$A$49,0),MATCH(IR$2,'Semaine type'!$AF$2:$AY$2,0))))</f>
        <v>0.5625</v>
      </c>
      <c r="IS47" s="167">
        <f>IF(COUNTIF(Fériés,DATE(YEAR($B$18),MONTH($B$18),IS$1))&gt;0,"",IF(WEEKDAY(DATE(YEAR($B$18),MONTH($B$18),IS$1),2)&gt;5,"",INDEX('Semaine type'!$AF$4:$AY$49,MATCH(Novembre!$B47,'Semaine type'!$A$4:$A$49,0),MATCH(IS$2,'Semaine type'!$AF$2:$AY$2,0))))</f>
        <v>0.70833333333333337</v>
      </c>
      <c r="IT47" s="167">
        <f>IF(COUNTIF(Fériés,DATE(YEAR($B$18),MONTH($B$18),IT$1))&gt;0,"",IF(WEEKDAY(DATE(YEAR($B$18),MONTH($B$18),IT$1),2)&gt;5,"",INDEX('Semaine type'!$AF$4:$AY$49,MATCH(Novembre!$B47,'Semaine type'!$A$4:$A$49,0),MATCH(IT$2,'Semaine type'!$AF$2:$AY$2,0))))</f>
        <v>0.36458333333333331</v>
      </c>
      <c r="IU47" s="167">
        <f>IF(COUNTIF(Fériés,DATE(YEAR($B$18),MONTH($B$18),IU$1))&gt;0,"",IF(WEEKDAY(DATE(YEAR($B$18),MONTH($B$18),IU$1),2)&gt;5,"",INDEX('Semaine type'!$AF$4:$AY$49,MATCH(Novembre!$B47,'Semaine type'!$A$4:$A$49,0),MATCH(IU$2,'Semaine type'!$AF$2:$AY$2,0))))</f>
        <v>0.52430555555555558</v>
      </c>
      <c r="IV47" s="167">
        <f>IF(COUNTIF(Fériés,DATE(YEAR($B$18),MONTH($B$18),IV$1))&gt;0,"",IF(WEEKDAY(DATE(YEAR($B$18),MONTH($B$18),IV$1),2)&gt;5,"",INDEX('Semaine type'!$AF$4:$AY$49,MATCH(Novembre!$B47,'Semaine type'!$A$4:$A$49,0),MATCH(IV$2,'Semaine type'!$AF$2:$AY$2,0))))</f>
        <v>0.5625</v>
      </c>
      <c r="IW47" s="167">
        <f>IF(COUNTIF(Fériés,DATE(YEAR($B$18),MONTH($B$18),IW$1))&gt;0,"",IF(WEEKDAY(DATE(YEAR($B$18),MONTH($B$18),IW$1),2)&gt;5,"",INDEX('Semaine type'!$AF$4:$AY$49,MATCH(Novembre!$B47,'Semaine type'!$A$4:$A$49,0),MATCH(IW$2,'Semaine type'!$AF$2:$AY$2,0))))</f>
        <v>0.70833333333333337</v>
      </c>
      <c r="IX47" s="167">
        <f>IF(COUNTIF(Fériés,DATE(YEAR($B$18),MONTH($B$18),IX$1))&gt;0,"",IF(WEEKDAY(DATE(YEAR($B$18),MONTH($B$18),IX$1),2)&gt;5,"",INDEX('Semaine type'!$AF$4:$AY$49,MATCH(Novembre!$B47,'Semaine type'!$A$4:$A$49,0),MATCH(IX$2,'Semaine type'!$AF$2:$AY$2,0))))</f>
        <v>0.36458333333333331</v>
      </c>
      <c r="IY47" s="167">
        <f>IF(COUNTIF(Fériés,DATE(YEAR($B$18),MONTH($B$18),IY$1))&gt;0,"",IF(WEEKDAY(DATE(YEAR($B$18),MONTH($B$18),IY$1),2)&gt;5,"",INDEX('Semaine type'!$AF$4:$AY$49,MATCH(Novembre!$B47,'Semaine type'!$A$4:$A$49,0),MATCH(IY$2,'Semaine type'!$AF$2:$AY$2,0))))</f>
        <v>0.52430555555555558</v>
      </c>
      <c r="IZ47" s="167">
        <f>IF(COUNTIF(Fériés,DATE(YEAR($B$18),MONTH($B$18),IZ$1))&gt;0,"",IF(WEEKDAY(DATE(YEAR($B$18),MONTH($B$18),IZ$1),2)&gt;5,"",INDEX('Semaine type'!$AF$4:$AY$49,MATCH(Novembre!$B47,'Semaine type'!$A$4:$A$49,0),MATCH(IZ$2,'Semaine type'!$AF$2:$AY$2,0))))</f>
        <v>0.5625</v>
      </c>
      <c r="JA47" s="167">
        <f>IF(COUNTIF(Fériés,DATE(YEAR($B$18),MONTH($B$18),JA$1))&gt;0,"",IF(WEEKDAY(DATE(YEAR($B$18),MONTH($B$18),JA$1),2)&gt;5,"",INDEX('Semaine type'!$AF$4:$AY$49,MATCH(Novembre!$B47,'Semaine type'!$A$4:$A$49,0),MATCH(JA$2,'Semaine type'!$AF$2:$AY$2,0))))</f>
        <v>0.70138888888888884</v>
      </c>
      <c r="JB47" s="167">
        <f>IF(COUNTIF(Fériés,DATE(YEAR($B$18),MONTH($B$18),JB$1))&gt;0,"",IF(WEEKDAY(DATE(YEAR($B$18),MONTH($B$18),JB$1),2)&gt;5,"",INDEX('Semaine type'!$AF$4:$AY$49,MATCH(Novembre!$B47,'Semaine type'!$A$4:$A$49,0),MATCH(JB$2,'Semaine type'!$AF$2:$AY$2,0))))</f>
        <v>0.36458333333333331</v>
      </c>
      <c r="JC47" s="167">
        <f>IF(COUNTIF(Fériés,DATE(YEAR($B$18),MONTH($B$18),JC$1))&gt;0,"",IF(WEEKDAY(DATE(YEAR($B$18),MONTH($B$18),JC$1),2)&gt;5,"",INDEX('Semaine type'!$AF$4:$AY$49,MATCH(Novembre!$B47,'Semaine type'!$A$4:$A$49,0),MATCH(JC$2,'Semaine type'!$AF$2:$AY$2,0))))</f>
        <v>0.52430555555555558</v>
      </c>
      <c r="JD47" s="167">
        <f>IF(COUNTIF(Fériés,DATE(YEAR($B$18),MONTH($B$18),JD$1))&gt;0,"",IF(WEEKDAY(DATE(YEAR($B$18),MONTH($B$18),JD$1),2)&gt;5,"",INDEX('Semaine type'!$AF$4:$AY$49,MATCH(Novembre!$B47,'Semaine type'!$A$4:$A$49,0),MATCH(JD$2,'Semaine type'!$AF$2:$AY$2,0))))</f>
        <v>0</v>
      </c>
      <c r="JE47" s="167">
        <f>IF(COUNTIF(Fériés,DATE(YEAR($B$18),MONTH($B$18),JE$1))&gt;0,"",IF(WEEKDAY(DATE(YEAR($B$18),MONTH($B$18),JE$1),2)&gt;5,"",INDEX('Semaine type'!$AF$4:$AY$49,MATCH(Novembre!$B47,'Semaine type'!$A$4:$A$49,0),MATCH(JE$2,'Semaine type'!$AF$2:$AY$2,0))))</f>
        <v>0</v>
      </c>
      <c r="JF47" s="167" t="str">
        <f>IF(COUNTIF(Fériés,DATE(YEAR($B$18),MONTH($B$18),JF$1))&gt;0,"",IF(WEEKDAY(DATE(YEAR($B$18),MONTH($B$18),JF$1),2)&gt;5,"",INDEX('Semaine type'!$AF$4:$AY$49,MATCH(Novembre!$B47,'Semaine type'!$A$4:$A$49,0),MATCH(JF$2,'Semaine type'!$AF$2:$AY$2,0))))</f>
        <v/>
      </c>
      <c r="JG47" s="167" t="str">
        <f>IF(COUNTIF(Fériés,DATE(YEAR($B$18),MONTH($B$18),JG$1))&gt;0,"",IF(WEEKDAY(DATE(YEAR($B$18),MONTH($B$18),JG$1),2)&gt;5,"",INDEX('Semaine type'!$AF$4:$AY$49,MATCH(Novembre!$B47,'Semaine type'!$A$4:$A$49,0),MATCH(JG$2,'Semaine type'!$AF$2:$AY$2,0))))</f>
        <v/>
      </c>
      <c r="JH47" s="167" t="str">
        <f>IF(COUNTIF(Fériés,DATE(YEAR($B$18),MONTH($B$18),JH$1))&gt;0,"",IF(WEEKDAY(DATE(YEAR($B$18),MONTH($B$18),JH$1),2)&gt;5,"",INDEX('Semaine type'!$AF$4:$AY$49,MATCH(Novembre!$B47,'Semaine type'!$A$4:$A$49,0),MATCH(JH$2,'Semaine type'!$AF$2:$AY$2,0))))</f>
        <v/>
      </c>
      <c r="JI47" s="167" t="str">
        <f>IF(COUNTIF(Fériés,DATE(YEAR($B$18),MONTH($B$18),JI$1))&gt;0,"",IF(WEEKDAY(DATE(YEAR($B$18),MONTH($B$18),JI$1),2)&gt;5,"",INDEX('Semaine type'!$AF$4:$AY$49,MATCH(Novembre!$B47,'Semaine type'!$A$4:$A$49,0),MATCH(JI$2,'Semaine type'!$AF$2:$AY$2,0))))</f>
        <v/>
      </c>
      <c r="JJ47" s="167" t="str">
        <f>IF(COUNTIF(Fériés,DATE(YEAR($B$18),MONTH($B$18),JJ$1))&gt;0,"",IF(WEEKDAY(DATE(YEAR($B$18),MONTH($B$18),JJ$1),2)&gt;5,"",INDEX('Semaine type'!$AF$4:$AY$49,MATCH(Novembre!$B47,'Semaine type'!$A$4:$A$49,0),MATCH(JJ$2,'Semaine type'!$AF$2:$AY$2,0))))</f>
        <v/>
      </c>
      <c r="JK47" s="167" t="str">
        <f>IF(COUNTIF(Fériés,DATE(YEAR($B$18),MONTH($B$18),JK$1))&gt;0,"",IF(WEEKDAY(DATE(YEAR($B$18),MONTH($B$18),JK$1),2)&gt;5,"",INDEX('Semaine type'!$AF$4:$AY$49,MATCH(Novembre!$B47,'Semaine type'!$A$4:$A$49,0),MATCH(JK$2,'Semaine type'!$AF$2:$AY$2,0))))</f>
        <v/>
      </c>
      <c r="JL47" s="167" t="str">
        <f>IF(COUNTIF(Fériés,DATE(YEAR($B$18),MONTH($B$18),JL$1))&gt;0,"",IF(WEEKDAY(DATE(YEAR($B$18),MONTH($B$18),JL$1),2)&gt;5,"",INDEX('Semaine type'!$AF$4:$AY$49,MATCH(Novembre!$B47,'Semaine type'!$A$4:$A$49,0),MATCH(JL$2,'Semaine type'!$AF$2:$AY$2,0))))</f>
        <v/>
      </c>
      <c r="JM47" s="167" t="str">
        <f>IF(COUNTIF(Fériés,DATE(YEAR($B$18),MONTH($B$18),JM$1))&gt;0,"",IF(WEEKDAY(DATE(YEAR($B$18),MONTH($B$18),JM$1),2)&gt;5,"",INDEX('Semaine type'!$AF$4:$AY$49,MATCH(Novembre!$B47,'Semaine type'!$A$4:$A$49,0),MATCH(JM$2,'Semaine type'!$AF$2:$AY$2,0))))</f>
        <v/>
      </c>
      <c r="JN47" s="167">
        <f>IF(COUNTIF(Fériés,DATE(YEAR($B$18),MONTH($B$18),JN$1))&gt;0,"",IF(WEEKDAY(DATE(YEAR($B$18),MONTH($B$18),JN$1),2)&gt;5,"",INDEX('Semaine type'!$AF$4:$AY$49,MATCH(Novembre!$B47,'Semaine type'!$A$4:$A$49,0),MATCH(JN$2,'Semaine type'!$AF$2:$AY$2,0))))</f>
        <v>0.36458333333333331</v>
      </c>
      <c r="JO47" s="167">
        <f>IF(COUNTIF(Fériés,DATE(YEAR($B$18),MONTH($B$18),JO$1))&gt;0,"",IF(WEEKDAY(DATE(YEAR($B$18),MONTH($B$18),JO$1),2)&gt;5,"",INDEX('Semaine type'!$AF$4:$AY$49,MATCH(Novembre!$B47,'Semaine type'!$A$4:$A$49,0),MATCH(JO$2,'Semaine type'!$AF$2:$AY$2,0))))</f>
        <v>0.52430555555555558</v>
      </c>
      <c r="JP47" s="167">
        <f>IF(COUNTIF(Fériés,DATE(YEAR($B$18),MONTH($B$18),JP$1))&gt;0,"",IF(WEEKDAY(DATE(YEAR($B$18),MONTH($B$18),JP$1),2)&gt;5,"",INDEX('Semaine type'!$AF$4:$AY$49,MATCH(Novembre!$B47,'Semaine type'!$A$4:$A$49,0),MATCH(JP$2,'Semaine type'!$AF$2:$AY$2,0))))</f>
        <v>0.5625</v>
      </c>
      <c r="JQ47" s="167">
        <f>IF(COUNTIF(Fériés,DATE(YEAR($B$18),MONTH($B$18),JQ$1))&gt;0,"",IF(WEEKDAY(DATE(YEAR($B$18),MONTH($B$18),JQ$1),2)&gt;5,"",INDEX('Semaine type'!$AF$4:$AY$49,MATCH(Novembre!$B47,'Semaine type'!$A$4:$A$49,0),MATCH(JQ$2,'Semaine type'!$AF$2:$AY$2,0))))</f>
        <v>0.70833333333333337</v>
      </c>
      <c r="JR47" s="167">
        <f>IF(COUNTIF(Fériés,DATE(YEAR($B$18),MONTH($B$18),JR$1))&gt;0,"",IF(WEEKDAY(DATE(YEAR($B$18),MONTH($B$18),JR$1),2)&gt;5,"",INDEX('Semaine type'!$AF$4:$AY$49,MATCH(Novembre!$B47,'Semaine type'!$A$4:$A$49,0),MATCH(JR$2,'Semaine type'!$AF$2:$AY$2,0))))</f>
        <v>0.36458333333333331</v>
      </c>
      <c r="JS47" s="167">
        <f>IF(COUNTIF(Fériés,DATE(YEAR($B$18),MONTH($B$18),JS$1))&gt;0,"",IF(WEEKDAY(DATE(YEAR($B$18),MONTH($B$18),JS$1),2)&gt;5,"",INDEX('Semaine type'!$AF$4:$AY$49,MATCH(Novembre!$B47,'Semaine type'!$A$4:$A$49,0),MATCH(JS$2,'Semaine type'!$AF$2:$AY$2,0))))</f>
        <v>0.52430555555555558</v>
      </c>
      <c r="JT47" s="167">
        <f>IF(COUNTIF(Fériés,DATE(YEAR($B$18),MONTH($B$18),JT$1))&gt;0,"",IF(WEEKDAY(DATE(YEAR($B$18),MONTH($B$18),JT$1),2)&gt;5,"",INDEX('Semaine type'!$AF$4:$AY$49,MATCH(Novembre!$B47,'Semaine type'!$A$4:$A$49,0),MATCH(JT$2,'Semaine type'!$AF$2:$AY$2,0))))</f>
        <v>0.5625</v>
      </c>
      <c r="JU47" s="167">
        <f>IF(COUNTIF(Fériés,DATE(YEAR($B$18),MONTH($B$18),JU$1))&gt;0,"",IF(WEEKDAY(DATE(YEAR($B$18),MONTH($B$18),JU$1),2)&gt;5,"",INDEX('Semaine type'!$AF$4:$AY$49,MATCH(Novembre!$B47,'Semaine type'!$A$4:$A$49,0),MATCH(JU$2,'Semaine type'!$AF$2:$AY$2,0))))</f>
        <v>0.70833333333333337</v>
      </c>
      <c r="JV47" s="167">
        <f>IF(COUNTIF(Fériés,DATE(YEAR($B$18),MONTH($B$18),JV$1))&gt;0,"",IF(WEEKDAY(DATE(YEAR($B$18),MONTH($B$18),JV$1),2)&gt;5,"",INDEX('Semaine type'!$AF$4:$AY$49,MATCH(Novembre!$B47,'Semaine type'!$A$4:$A$49,0),MATCH(JV$2,'Semaine type'!$AF$2:$AY$2,0))))</f>
        <v>0.36458333333333331</v>
      </c>
      <c r="JW47" s="167">
        <f>IF(COUNTIF(Fériés,DATE(YEAR($B$18),MONTH($B$18),JW$1))&gt;0,"",IF(WEEKDAY(DATE(YEAR($B$18),MONTH($B$18),JW$1),2)&gt;5,"",INDEX('Semaine type'!$AF$4:$AY$49,MATCH(Novembre!$B47,'Semaine type'!$A$4:$A$49,0),MATCH(JW$2,'Semaine type'!$AF$2:$AY$2,0))))</f>
        <v>0.52430555555555558</v>
      </c>
      <c r="JX47" s="167">
        <f>IF(COUNTIF(Fériés,DATE(YEAR($B$18),MONTH($B$18),JX$1))&gt;0,"",IF(WEEKDAY(DATE(YEAR($B$18),MONTH($B$18),JX$1),2)&gt;5,"",INDEX('Semaine type'!$AF$4:$AY$49,MATCH(Novembre!$B47,'Semaine type'!$A$4:$A$49,0),MATCH(JX$2,'Semaine type'!$AF$2:$AY$2,0))))</f>
        <v>0.5625</v>
      </c>
      <c r="JY47" s="167">
        <f>IF(COUNTIF(Fériés,DATE(YEAR($B$18),MONTH($B$18),JY$1))&gt;0,"",IF(WEEKDAY(DATE(YEAR($B$18),MONTH($B$18),JY$1),2)&gt;5,"",INDEX('Semaine type'!$AF$4:$AY$49,MATCH(Novembre!$B47,'Semaine type'!$A$4:$A$49,0),MATCH(JY$2,'Semaine type'!$AF$2:$AY$2,0))))</f>
        <v>0.70833333333333337</v>
      </c>
      <c r="JZ47" s="167">
        <f>IF(COUNTIF(Fériés,DATE(YEAR($B$18),MONTH($B$18),JZ$1))&gt;0,"",IF(WEEKDAY(DATE(YEAR($B$18),MONTH($B$18),JZ$1),2)&gt;5,"",INDEX('Semaine type'!$AF$4:$AY$49,MATCH(Novembre!$B47,'Semaine type'!$A$4:$A$49,0),MATCH(JZ$2,'Semaine type'!$AF$2:$AY$2,0))))</f>
        <v>0.36458333333333331</v>
      </c>
      <c r="KA47" s="167">
        <f>IF(COUNTIF(Fériés,DATE(YEAR($B$18),MONTH($B$18),KA$1))&gt;0,"",IF(WEEKDAY(DATE(YEAR($B$18),MONTH($B$18),KA$1),2)&gt;5,"",INDEX('Semaine type'!$AF$4:$AY$49,MATCH(Novembre!$B47,'Semaine type'!$A$4:$A$49,0),MATCH(KA$2,'Semaine type'!$AF$2:$AY$2,0))))</f>
        <v>0.52430555555555558</v>
      </c>
      <c r="KB47" s="167">
        <f>IF(COUNTIF(Fériés,DATE(YEAR($B$18),MONTH($B$18),KB$1))&gt;0,"",IF(WEEKDAY(DATE(YEAR($B$18),MONTH($B$18),KB$1),2)&gt;5,"",INDEX('Semaine type'!$AF$4:$AY$49,MATCH(Novembre!$B47,'Semaine type'!$A$4:$A$49,0),MATCH(KB$2,'Semaine type'!$AF$2:$AY$2,0))))</f>
        <v>0.5625</v>
      </c>
      <c r="KC47" s="167">
        <f>IF(COUNTIF(Fériés,DATE(YEAR($B$18),MONTH($B$18),KC$1))&gt;0,"",IF(WEEKDAY(DATE(YEAR($B$18),MONTH($B$18),KC$1),2)&gt;5,"",INDEX('Semaine type'!$AF$4:$AY$49,MATCH(Novembre!$B47,'Semaine type'!$A$4:$A$49,0),MATCH(KC$2,'Semaine type'!$AF$2:$AY$2,0))))</f>
        <v>0.70138888888888884</v>
      </c>
      <c r="KD47" s="167">
        <f>IF(COUNTIF(Fériés,DATE(YEAR($B$18),MONTH($B$18),KD$1))&gt;0,"",IF(WEEKDAY(DATE(YEAR($B$18),MONTH($B$18),KD$1),2)&gt;5,"",INDEX('Semaine type'!$AF$4:$AY$49,MATCH(Novembre!$B47,'Semaine type'!$A$4:$A$49,0),MATCH(KD$2,'Semaine type'!$AF$2:$AY$2,0))))</f>
        <v>0.36458333333333331</v>
      </c>
      <c r="KE47" s="167">
        <f>IF(COUNTIF(Fériés,DATE(YEAR($B$18),MONTH($B$18),KE$1))&gt;0,"",IF(WEEKDAY(DATE(YEAR($B$18),MONTH($B$18),KE$1),2)&gt;5,"",INDEX('Semaine type'!$AF$4:$AY$49,MATCH(Novembre!$B47,'Semaine type'!$A$4:$A$49,0),MATCH(KE$2,'Semaine type'!$AF$2:$AY$2,0))))</f>
        <v>0.52430555555555558</v>
      </c>
      <c r="KF47" s="167">
        <f>IF(COUNTIF(Fériés,DATE(YEAR($B$18),MONTH($B$18),KF$1))&gt;0,"",IF(WEEKDAY(DATE(YEAR($B$18),MONTH($B$18),KF$1),2)&gt;5,"",INDEX('Semaine type'!$AF$4:$AY$49,MATCH(Novembre!$B47,'Semaine type'!$A$4:$A$49,0),MATCH(KF$2,'Semaine type'!$AF$2:$AY$2,0))))</f>
        <v>0</v>
      </c>
      <c r="KG47" s="167">
        <f>IF(COUNTIF(Fériés,DATE(YEAR($B$18),MONTH($B$18),KG$1))&gt;0,"",IF(WEEKDAY(DATE(YEAR($B$18),MONTH($B$18),KG$1),2)&gt;5,"",INDEX('Semaine type'!$AF$4:$AY$49,MATCH(Novembre!$B47,'Semaine type'!$A$4:$A$49,0),MATCH(KG$2,'Semaine type'!$AF$2:$AY$2,0))))</f>
        <v>0</v>
      </c>
      <c r="KH47" s="167" t="str">
        <f>IF(COUNTIF(Fériés,DATE(YEAR($B$18),MONTH($B$18),KH$1))&gt;0,"",IF(WEEKDAY(DATE(YEAR($B$18),MONTH($B$18),KH$1),2)&gt;5,"",INDEX('Semaine type'!$AF$4:$AY$49,MATCH(Novembre!$B47,'Semaine type'!$A$4:$A$49,0),MATCH(KH$2,'Semaine type'!$AF$2:$AY$2,0))))</f>
        <v/>
      </c>
      <c r="KI47" s="167" t="str">
        <f>IF(COUNTIF(Fériés,DATE(YEAR($B$18),MONTH($B$18),KI$1))&gt;0,"",IF(WEEKDAY(DATE(YEAR($B$18),MONTH($B$18),KI$1),2)&gt;5,"",INDEX('Semaine type'!$AF$4:$AY$49,MATCH(Novembre!$B47,'Semaine type'!$A$4:$A$49,0),MATCH(KI$2,'Semaine type'!$AF$2:$AY$2,0))))</f>
        <v/>
      </c>
      <c r="KJ47" s="167" t="str">
        <f>IF(COUNTIF(Fériés,DATE(YEAR($B$18),MONTH($B$18),KJ$1))&gt;0,"",IF(WEEKDAY(DATE(YEAR($B$18),MONTH($B$18),KJ$1),2)&gt;5,"",INDEX('Semaine type'!$AF$4:$AY$49,MATCH(Novembre!$B47,'Semaine type'!$A$4:$A$49,0),MATCH(KJ$2,'Semaine type'!$AF$2:$AY$2,0))))</f>
        <v/>
      </c>
      <c r="KK47" s="167" t="str">
        <f>IF(COUNTIF(Fériés,DATE(YEAR($B$18),MONTH($B$18),KK$1))&gt;0,"",IF(WEEKDAY(DATE(YEAR($B$18),MONTH($B$18),KK$1),2)&gt;5,"",INDEX('Semaine type'!$AF$4:$AY$49,MATCH(Novembre!$B47,'Semaine type'!$A$4:$A$49,0),MATCH(KK$2,'Semaine type'!$AF$2:$AY$2,0))))</f>
        <v/>
      </c>
      <c r="KL47" s="167" t="str">
        <f>IF(COUNTIF(Fériés,DATE(YEAR($B$18),MONTH($B$18),KL$1))&gt;0,"",IF(WEEKDAY(DATE(YEAR($B$18),MONTH($B$18),KL$1),2)&gt;5,"",INDEX('Semaine type'!$AF$4:$AY$49,MATCH(Novembre!$B47,'Semaine type'!$A$4:$A$49,0),MATCH(KL$2,'Semaine type'!$AF$2:$AY$2,0))))</f>
        <v/>
      </c>
      <c r="KM47" s="167" t="str">
        <f>IF(COUNTIF(Fériés,DATE(YEAR($B$18),MONTH($B$18),KM$1))&gt;0,"",IF(WEEKDAY(DATE(YEAR($B$18),MONTH($B$18),KM$1),2)&gt;5,"",INDEX('Semaine type'!$AF$4:$AY$49,MATCH(Novembre!$B47,'Semaine type'!$A$4:$A$49,0),MATCH(KM$2,'Semaine type'!$AF$2:$AY$2,0))))</f>
        <v/>
      </c>
      <c r="KN47" s="167" t="str">
        <f>IF(COUNTIF(Fériés,DATE(YEAR($B$18),MONTH($B$18),KN$1))&gt;0,"",IF(WEEKDAY(DATE(YEAR($B$18),MONTH($B$18),KN$1),2)&gt;5,"",INDEX('Semaine type'!$AF$4:$AY$49,MATCH(Novembre!$B47,'Semaine type'!$A$4:$A$49,0),MATCH(KN$2,'Semaine type'!$AF$2:$AY$2,0))))</f>
        <v/>
      </c>
      <c r="KO47" s="167" t="str">
        <f>IF(COUNTIF(Fériés,DATE(YEAR($B$18),MONTH($B$18),KO$1))&gt;0,"",IF(WEEKDAY(DATE(YEAR($B$18),MONTH($B$18),KO$1),2)&gt;5,"",INDEX('Semaine type'!$AF$4:$AY$49,MATCH(Novembre!$B47,'Semaine type'!$A$4:$A$49,0),MATCH(KO$2,'Semaine type'!$AF$2:$AY$2,0))))</f>
        <v/>
      </c>
      <c r="KP47" s="167">
        <f>IF(COUNTIF(Fériés,DATE(YEAR($B$18),MONTH($B$18),KP$1))&gt;0,"",IF(WEEKDAY(DATE(YEAR($B$18),MONTH($B$18),KP$1),2)&gt;5,"",INDEX('Semaine type'!$AF$4:$AY$49,MATCH(Novembre!$B47,'Semaine type'!$A$4:$A$49,0),MATCH(KP$2,'Semaine type'!$AF$2:$AY$2,0))))</f>
        <v>0.36458333333333331</v>
      </c>
      <c r="KQ47" s="167">
        <f>IF(COUNTIF(Fériés,DATE(YEAR($B$18),MONTH($B$18),KQ$1))&gt;0,"",IF(WEEKDAY(DATE(YEAR($B$18),MONTH($B$18),KQ$1),2)&gt;5,"",INDEX('Semaine type'!$AF$4:$AY$49,MATCH(Novembre!$B47,'Semaine type'!$A$4:$A$49,0),MATCH(KQ$2,'Semaine type'!$AF$2:$AY$2,0))))</f>
        <v>0.52430555555555558</v>
      </c>
      <c r="KR47" s="167">
        <f>IF(COUNTIF(Fériés,DATE(YEAR($B$18),MONTH($B$18),KR$1))&gt;0,"",IF(WEEKDAY(DATE(YEAR($B$18),MONTH($B$18),KR$1),2)&gt;5,"",INDEX('Semaine type'!$AF$4:$AY$49,MATCH(Novembre!$B47,'Semaine type'!$A$4:$A$49,0),MATCH(KR$2,'Semaine type'!$AF$2:$AY$2,0))))</f>
        <v>0.5625</v>
      </c>
      <c r="KS47" s="167">
        <f>IF(COUNTIF(Fériés,DATE(YEAR($B$18),MONTH($B$18),KS$1))&gt;0,"",IF(WEEKDAY(DATE(YEAR($B$18),MONTH($B$18),KS$1),2)&gt;5,"",INDEX('Semaine type'!$AF$4:$AY$49,MATCH(Novembre!$B47,'Semaine type'!$A$4:$A$49,0),MATCH(KS$2,'Semaine type'!$AF$2:$AY$2,0))))</f>
        <v>0.70833333333333337</v>
      </c>
    </row>
    <row r="48" spans="1:305" ht="12" customHeight="1" x14ac:dyDescent="0.2">
      <c r="A48" s="183"/>
      <c r="B48" s="52" t="s">
        <v>164</v>
      </c>
      <c r="C48" s="53" t="str">
        <f>'Semaine type'!L33</f>
        <v xml:space="preserve">EV </v>
      </c>
      <c r="D48" s="60"/>
      <c r="E48" s="60"/>
      <c r="F48" s="61"/>
      <c r="G48" s="60"/>
      <c r="H48" s="60" t="s">
        <v>26</v>
      </c>
      <c r="I48" s="60" t="s">
        <v>27</v>
      </c>
      <c r="J48" s="60" t="s">
        <v>26</v>
      </c>
      <c r="K48" s="60" t="s">
        <v>27</v>
      </c>
      <c r="L48" s="61" t="s">
        <v>26</v>
      </c>
      <c r="M48" s="61" t="s">
        <v>27</v>
      </c>
      <c r="N48" s="61" t="s">
        <v>26</v>
      </c>
      <c r="O48" s="61" t="s">
        <v>27</v>
      </c>
      <c r="P48" s="60" t="s">
        <v>27</v>
      </c>
      <c r="Q48" s="60"/>
      <c r="R48" s="60"/>
      <c r="S48" s="60"/>
      <c r="T48" s="60"/>
      <c r="U48" s="60"/>
      <c r="V48" s="61" t="s">
        <v>26</v>
      </c>
      <c r="W48" s="61" t="s">
        <v>27</v>
      </c>
      <c r="X48" s="60"/>
      <c r="Y48" s="60"/>
      <c r="Z48" s="60" t="s">
        <v>26</v>
      </c>
      <c r="AA48" s="60" t="s">
        <v>27</v>
      </c>
      <c r="AB48" s="60" t="s">
        <v>26</v>
      </c>
      <c r="AC48" s="60" t="s">
        <v>27</v>
      </c>
      <c r="AD48" s="60" t="s">
        <v>94</v>
      </c>
      <c r="AE48" s="60"/>
      <c r="AF48" s="61" t="s">
        <v>120</v>
      </c>
      <c r="AG48" s="60"/>
      <c r="AH48" s="60" t="s">
        <v>120</v>
      </c>
      <c r="AI48" s="60"/>
      <c r="AJ48" s="60" t="s">
        <v>26</v>
      </c>
      <c r="AK48" s="60" t="s">
        <v>27</v>
      </c>
      <c r="AL48" s="60" t="s">
        <v>26</v>
      </c>
      <c r="AM48" s="60" t="s">
        <v>27</v>
      </c>
      <c r="AN48" s="60" t="s">
        <v>26</v>
      </c>
      <c r="AO48" s="60" t="s">
        <v>27</v>
      </c>
      <c r="AP48" s="60" t="s">
        <v>26</v>
      </c>
      <c r="AQ48" s="60" t="s">
        <v>27</v>
      </c>
      <c r="AR48" s="60" t="s">
        <v>94</v>
      </c>
      <c r="AS48" s="60"/>
      <c r="AT48" s="60"/>
      <c r="AU48" s="60"/>
      <c r="AV48" s="60"/>
      <c r="AW48" s="60"/>
      <c r="AX48" s="60" t="s">
        <v>26</v>
      </c>
      <c r="AY48" s="60" t="s">
        <v>27</v>
      </c>
      <c r="AZ48" s="60" t="s">
        <v>26</v>
      </c>
      <c r="BA48" s="60" t="s">
        <v>27</v>
      </c>
      <c r="BB48" s="60" t="s">
        <v>26</v>
      </c>
      <c r="BC48" s="60" t="s">
        <v>27</v>
      </c>
      <c r="BD48" s="60" t="s">
        <v>26</v>
      </c>
      <c r="BE48" s="60" t="s">
        <v>27</v>
      </c>
      <c r="BF48" s="60" t="s">
        <v>27</v>
      </c>
      <c r="BG48" s="60"/>
      <c r="BH48" s="60"/>
      <c r="BI48" s="60"/>
      <c r="BJ48" s="60"/>
      <c r="BK48" s="60"/>
      <c r="BL48" s="56" cm="1">
        <f t="array" ref="BL48">SUMPRODUCT(--(RIGHT(D48:BK48,1)="."))</f>
        <v>15</v>
      </c>
      <c r="BM48" s="57"/>
      <c r="BN48" s="62"/>
      <c r="BO48" s="62"/>
      <c r="BP48" s="62"/>
      <c r="BQ48" s="82">
        <f t="shared" si="131"/>
        <v>0</v>
      </c>
      <c r="BR48" s="82">
        <f t="shared" si="131"/>
        <v>0</v>
      </c>
      <c r="BS48" s="82">
        <f t="shared" si="131"/>
        <v>0</v>
      </c>
      <c r="BT48" s="82">
        <f t="shared" si="131"/>
        <v>0</v>
      </c>
      <c r="BU48" s="82">
        <f t="shared" si="131"/>
        <v>0</v>
      </c>
      <c r="BV48" s="82">
        <f t="shared" si="131"/>
        <v>0</v>
      </c>
      <c r="BW48" s="82">
        <f t="shared" si="131"/>
        <v>0</v>
      </c>
      <c r="BX48" s="82">
        <f t="shared" si="131"/>
        <v>0</v>
      </c>
      <c r="BY48" s="82">
        <f t="shared" si="131"/>
        <v>0</v>
      </c>
      <c r="BZ48" s="82">
        <f t="shared" si="131"/>
        <v>0</v>
      </c>
      <c r="CA48" s="82">
        <f t="shared" si="131"/>
        <v>0</v>
      </c>
      <c r="CB48" s="92">
        <f t="shared" si="70"/>
        <v>36</v>
      </c>
      <c r="CC48" s="47">
        <f t="shared" ca="1" si="71"/>
        <v>1.0588235294117647</v>
      </c>
      <c r="DA48" s="169">
        <f t="shared" si="72"/>
        <v>4.3472222222222232</v>
      </c>
      <c r="DB48" s="176" t="str">
        <f t="shared" si="132"/>
        <v/>
      </c>
      <c r="DC48" s="176" t="str">
        <f t="shared" si="73"/>
        <v/>
      </c>
      <c r="DD48" s="176" t="str">
        <f t="shared" si="74"/>
        <v/>
      </c>
      <c r="DE48" s="176" t="str">
        <f t="shared" si="75"/>
        <v/>
      </c>
      <c r="DF48" s="176">
        <f t="shared" si="76"/>
        <v>0.15972222222222227</v>
      </c>
      <c r="DG48" s="176">
        <f>IFERROR(IF(COUNTIF(absences,I48)&gt;0,"",IF(COUNTIF($D48:$BK48,"PERM")&gt;0,COUNTIF($D48:$BK48,"PERM")*Parametres!$N$25,GF48-GE48)),)</f>
        <v>0.25</v>
      </c>
      <c r="DH48" s="176">
        <f t="shared" si="77"/>
        <v>0.15972222222222227</v>
      </c>
      <c r="DI48" s="176">
        <f t="shared" si="78"/>
        <v>0.14583333333333337</v>
      </c>
      <c r="DJ48" s="176" t="str">
        <f t="shared" si="79"/>
        <v/>
      </c>
      <c r="DK48" s="176" t="str">
        <f t="shared" si="80"/>
        <v/>
      </c>
      <c r="DL48" s="176">
        <f t="shared" si="81"/>
        <v>0.15972222222222227</v>
      </c>
      <c r="DM48" s="176">
        <f t="shared" si="82"/>
        <v>0.13888888888888884</v>
      </c>
      <c r="DN48" s="176" t="str">
        <f t="shared" si="83"/>
        <v/>
      </c>
      <c r="DO48" s="176">
        <f t="shared" si="84"/>
        <v>0</v>
      </c>
      <c r="DP48" s="176" t="str">
        <f t="shared" si="85"/>
        <v/>
      </c>
      <c r="DQ48" s="176" t="str">
        <f t="shared" si="86"/>
        <v/>
      </c>
      <c r="DR48" s="176" t="str">
        <f t="shared" si="87"/>
        <v/>
      </c>
      <c r="DS48" s="176" t="str">
        <f t="shared" si="88"/>
        <v/>
      </c>
      <c r="DT48" s="176">
        <f t="shared" si="89"/>
        <v>0.15972222222222227</v>
      </c>
      <c r="DU48" s="176">
        <f t="shared" si="90"/>
        <v>0.14583333333333337</v>
      </c>
      <c r="DV48" s="176" t="str">
        <f t="shared" si="91"/>
        <v/>
      </c>
      <c r="DW48" s="176" t="str">
        <f t="shared" si="92"/>
        <v/>
      </c>
      <c r="DX48" s="176" t="str">
        <f t="shared" si="93"/>
        <v/>
      </c>
      <c r="DY48" s="176" t="str">
        <f t="shared" si="94"/>
        <v/>
      </c>
      <c r="DZ48" s="176">
        <f t="shared" si="95"/>
        <v>0.15972222222222227</v>
      </c>
      <c r="EA48" s="176">
        <f t="shared" si="96"/>
        <v>0.13888888888888884</v>
      </c>
      <c r="EB48" s="176" t="str">
        <f t="shared" si="97"/>
        <v/>
      </c>
      <c r="EC48" s="176">
        <f t="shared" si="98"/>
        <v>0</v>
      </c>
      <c r="ED48" s="176" t="str">
        <f t="shared" si="99"/>
        <v/>
      </c>
      <c r="EE48" s="176" t="str">
        <f t="shared" si="100"/>
        <v/>
      </c>
      <c r="EF48" s="176" t="str">
        <f t="shared" si="101"/>
        <v/>
      </c>
      <c r="EG48" s="176" t="str">
        <f t="shared" si="102"/>
        <v/>
      </c>
      <c r="EH48" s="176">
        <f t="shared" si="103"/>
        <v>0.15972222222222227</v>
      </c>
      <c r="EI48" s="176">
        <f t="shared" si="104"/>
        <v>0.14583333333333337</v>
      </c>
      <c r="EJ48" s="176">
        <f t="shared" si="105"/>
        <v>0.15972222222222227</v>
      </c>
      <c r="EK48" s="176">
        <f t="shared" si="106"/>
        <v>0.14583333333333337</v>
      </c>
      <c r="EL48" s="176" t="str">
        <f t="shared" si="107"/>
        <v/>
      </c>
      <c r="EM48" s="176" t="str">
        <f t="shared" si="108"/>
        <v/>
      </c>
      <c r="EN48" s="176">
        <f t="shared" si="109"/>
        <v>0.15972222222222227</v>
      </c>
      <c r="EO48" s="176">
        <f t="shared" si="110"/>
        <v>0.13888888888888884</v>
      </c>
      <c r="EP48" s="176" t="str">
        <f t="shared" si="111"/>
        <v/>
      </c>
      <c r="EQ48" s="176">
        <f t="shared" si="112"/>
        <v>0</v>
      </c>
      <c r="ER48" s="176" t="str">
        <f t="shared" si="113"/>
        <v/>
      </c>
      <c r="ES48" s="176" t="str">
        <f t="shared" si="114"/>
        <v/>
      </c>
      <c r="ET48" s="176" t="str">
        <f t="shared" si="115"/>
        <v/>
      </c>
      <c r="EU48" s="176">
        <f>IFERROR(IF(COUNTIF(absences,AW48)&gt;0,"",IF(COUNTIF($D48:$BK48,"PERM")&gt;0,COUNTIF($D48:$BK48,"PERM")*Parametres!$N$25,IW48-IV48)),)</f>
        <v>0.25</v>
      </c>
      <c r="EV48" s="176">
        <f t="shared" si="116"/>
        <v>0.15972222222222227</v>
      </c>
      <c r="EW48" s="176">
        <f t="shared" si="117"/>
        <v>0.14583333333333337</v>
      </c>
      <c r="EX48" s="176">
        <f t="shared" si="118"/>
        <v>0.15972222222222227</v>
      </c>
      <c r="EY48" s="176">
        <f t="shared" si="119"/>
        <v>0.14583333333333337</v>
      </c>
      <c r="EZ48" s="176" t="str">
        <f t="shared" si="120"/>
        <v/>
      </c>
      <c r="FA48" s="176" t="str">
        <f t="shared" si="121"/>
        <v/>
      </c>
      <c r="FB48" s="176">
        <f t="shared" si="122"/>
        <v>0.15972222222222227</v>
      </c>
      <c r="FC48" s="176">
        <f t="shared" si="123"/>
        <v>0.13888888888888884</v>
      </c>
      <c r="FD48" s="176" t="str">
        <f t="shared" si="124"/>
        <v/>
      </c>
      <c r="FE48" s="176">
        <f t="shared" si="125"/>
        <v>0</v>
      </c>
      <c r="FF48" s="176" t="str">
        <f t="shared" si="126"/>
        <v/>
      </c>
      <c r="FG48" s="176" t="str">
        <f t="shared" si="127"/>
        <v/>
      </c>
      <c r="FH48" s="176">
        <f>IFERROR(IF(COUNTIF(absences,BJ48)&gt;0,"",IF(COUNTIF($D48:$BK48,"PERM")&gt;0,COUNTIF($D48:$BK48,"PERM")*Parametres!$N$25,JJ48-JI48)),)</f>
        <v>0.25</v>
      </c>
      <c r="FI48" s="176" t="str">
        <f t="shared" si="128"/>
        <v/>
      </c>
      <c r="FJ48" s="176">
        <f t="shared" si="129"/>
        <v>0.15972222222222227</v>
      </c>
      <c r="FK48" s="176">
        <f>IFERROR(IF(COUNTIF(absences,BM48)&gt;0,"",IF(COUNTIF($D48:$BK48,"PERM")&gt;0,COUNTIF($D48:$BK48,"PERM")*Parametres!$N$25,JM48-JL48)),)</f>
        <v>0.25</v>
      </c>
      <c r="FY48" s="184"/>
      <c r="FZ48" s="167" t="str">
        <f>IF(COUNTIF(Fériés,DATE(YEAR($B$18),MONTH($B$18),FZ$1))&gt;0,"",IF(WEEKDAY(DATE(YEAR($B$18),MONTH($B$18),FZ$1),2)&gt;5,"",INDEX('Semaine type'!$AF$4:$AY$49,MATCH(Novembre!$B48,'Semaine type'!$A33:$A78,0),MATCH(FZ$2,'Semaine type'!$AF$2:$AY$2,0))))</f>
        <v/>
      </c>
      <c r="GA48" s="167" t="str">
        <f>IF(COUNTIF(Fériés,DATE(YEAR($B$18),MONTH($B$18),GA$1))&gt;0,"",IF(WEEKDAY(DATE(YEAR($B$18),MONTH($B$18),GA$1),2)&gt;5,"",INDEX('Semaine type'!$AF$4:$AY$49,MATCH(Novembre!$B48,'Semaine type'!$A33:$A78,0),MATCH(GA$2,'Semaine type'!$AF$2:$AY$2,0))))</f>
        <v/>
      </c>
      <c r="GB48" s="167" t="str">
        <f>IF(COUNTIF(Fériés,DATE(YEAR($B$18),MONTH($B$18),GB$1))&gt;0,"",IF(WEEKDAY(DATE(YEAR($B$18),MONTH($B$18),GB$1),2)&gt;5,"",INDEX('Semaine type'!$AF$4:$AY$49,MATCH(Novembre!$B48,'Semaine type'!$A33:$A78,0),MATCH(GB$2,'Semaine type'!$AF$2:$AY$2,0))))</f>
        <v/>
      </c>
      <c r="GC48" s="167" t="str">
        <f>IF(COUNTIF(Fériés,DATE(YEAR($B$18),MONTH($B$18),GC$1))&gt;0,"",IF(WEEKDAY(DATE(YEAR($B$18),MONTH($B$18),GC$1),2)&gt;5,"",INDEX('Semaine type'!$AF$4:$AY$49,MATCH(Novembre!$B48,'Semaine type'!$A33:$A78,0),MATCH(GC$2,'Semaine type'!$AF$2:$AY$2,0))))</f>
        <v/>
      </c>
      <c r="GD48" s="167" t="str">
        <f>IF(COUNTIF(Fériés,DATE(YEAR($B$18),MONTH($B$18),GD$1))&gt;0,"",IF(WEEKDAY(DATE(YEAR($B$18),MONTH($B$18),GD$1),2)&gt;5,"",INDEX('Semaine type'!$AF$4:$AY$49,MATCH(Novembre!$B48,'Semaine type'!$A33:$A78,0),MATCH(GD$2,'Semaine type'!$AF$2:$AY$2,0))))</f>
        <v/>
      </c>
      <c r="GE48" s="167" t="str">
        <f>IF(COUNTIF(Fériés,DATE(YEAR($B$18),MONTH($B$18),GE$1))&gt;0,"",IF(WEEKDAY(DATE(YEAR($B$18),MONTH($B$18),GE$1),2)&gt;5,"",INDEX('Semaine type'!$AF$4:$AY$49,MATCH(Novembre!$B48,'Semaine type'!$A33:$A78,0),MATCH(GE$2,'Semaine type'!$AF$2:$AY$2,0))))</f>
        <v/>
      </c>
      <c r="GF48" s="167" t="str">
        <f>IF(COUNTIF(Fériés,DATE(YEAR($B$18),MONTH($B$18),GF$1))&gt;0,"",IF(WEEKDAY(DATE(YEAR($B$18),MONTH($B$18),GF$1),2)&gt;5,"",INDEX('Semaine type'!$AF$4:$AY$49,MATCH(Novembre!$B48,'Semaine type'!$A33:$A78,0),MATCH(GF$2,'Semaine type'!$AF$2:$AY$2,0))))</f>
        <v/>
      </c>
      <c r="GG48" s="167" t="str">
        <f>IF(COUNTIF(Fériés,DATE(YEAR($B$18),MONTH($B$18),GG$1))&gt;0,"",IF(WEEKDAY(DATE(YEAR($B$18),MONTH($B$18),GG$1),2)&gt;5,"",INDEX('Semaine type'!$AF$4:$AY$49,MATCH(Novembre!$B48,'Semaine type'!$A33:$A78,0),MATCH(GG$2,'Semaine type'!$AF$2:$AY$2,0))))</f>
        <v/>
      </c>
      <c r="GH48" s="167">
        <f>IF(COUNTIF(Fériés,DATE(YEAR($B$18),MONTH($B$18),GH$1))&gt;0,"",IF(WEEKDAY(DATE(YEAR($B$18),MONTH($B$18),GH$1),2)&gt;5,"",INDEX('Semaine type'!$AF$4:$AY$49,MATCH(Novembre!$B48,'Semaine type'!$A$4:$A$49,0),MATCH(GH$2,'Semaine type'!$AF$2:$AY$2,0))))</f>
        <v>0.36458333333333331</v>
      </c>
      <c r="GI48" s="167">
        <f>IF(COUNTIF(Fériés,DATE(YEAR($B$18),MONTH($B$18),GI$1))&gt;0,"",IF(WEEKDAY(DATE(YEAR($B$18),MONTH($B$18),GI$1),2)&gt;5,"",INDEX('Semaine type'!$AF$4:$AY$49,MATCH(Novembre!$B48,'Semaine type'!$A$4:$A$49,0),MATCH(GI$2,'Semaine type'!$AF$2:$AY$2,0))))</f>
        <v>0.52430555555555558</v>
      </c>
      <c r="GJ48" s="167">
        <f>IF(COUNTIF(Fériés,DATE(YEAR($B$18),MONTH($B$18),GJ$1))&gt;0,"",IF(WEEKDAY(DATE(YEAR($B$18),MONTH($B$18),GJ$1),2)&gt;5,"",INDEX('Semaine type'!$AF$4:$AY$49,MATCH(Novembre!$B48,'Semaine type'!$A$4:$A$49,0),MATCH(GJ$2,'Semaine type'!$AF$2:$AY$2,0))))</f>
        <v>0.5625</v>
      </c>
      <c r="GK48" s="167">
        <f>IF(COUNTIF(Fériés,DATE(YEAR($B$18),MONTH($B$18),GK$1))&gt;0,"",IF(WEEKDAY(DATE(YEAR($B$18),MONTH($B$18),GK$1),2)&gt;5,"",INDEX('Semaine type'!$AF$4:$AY$49,MATCH(Novembre!$B48,'Semaine type'!$A$4:$A$49,0),MATCH(GK$2,'Semaine type'!$AF$2:$AY$2,0))))</f>
        <v>0.70833333333333337</v>
      </c>
      <c r="GL48" s="167">
        <f>IF(COUNTIF(Fériés,DATE(YEAR($B$18),MONTH($B$18),GL$1))&gt;0,"",IF(WEEKDAY(DATE(YEAR($B$18),MONTH($B$18),GL$1),2)&gt;5,"",INDEX('Semaine type'!$AF$4:$AY$49,MATCH(Novembre!$B48,'Semaine type'!$A$4:$A$49,0),MATCH(GL$2,'Semaine type'!$AF$2:$AY$2,0))))</f>
        <v>0.36458333333333331</v>
      </c>
      <c r="GM48" s="167">
        <f>IF(COUNTIF(Fériés,DATE(YEAR($B$18),MONTH($B$18),GM$1))&gt;0,"",IF(WEEKDAY(DATE(YEAR($B$18),MONTH($B$18),GM$1),2)&gt;5,"",INDEX('Semaine type'!$AF$4:$AY$49,MATCH(Novembre!$B48,'Semaine type'!$A$4:$A$49,0),MATCH(GM$2,'Semaine type'!$AF$2:$AY$2,0))))</f>
        <v>0.52430555555555558</v>
      </c>
      <c r="GN48" s="167">
        <f>IF(COUNTIF(Fériés,DATE(YEAR($B$18),MONTH($B$18),GN$1))&gt;0,"",IF(WEEKDAY(DATE(YEAR($B$18),MONTH($B$18),GN$1),2)&gt;5,"",INDEX('Semaine type'!$AF$4:$AY$49,MATCH(Novembre!$B48,'Semaine type'!$A$4:$A$49,0),MATCH(GN$2,'Semaine type'!$AF$2:$AY$2,0))))</f>
        <v>0.5625</v>
      </c>
      <c r="GO48" s="167">
        <f>IF(COUNTIF(Fériés,DATE(YEAR($B$18),MONTH($B$18),GO$1))&gt;0,"",IF(WEEKDAY(DATE(YEAR($B$18),MONTH($B$18),GO$1),2)&gt;5,"",INDEX('Semaine type'!$AF$4:$AY$49,MATCH(Novembre!$B48,'Semaine type'!$A$4:$A$49,0),MATCH(GO$2,'Semaine type'!$AF$2:$AY$2,0))))</f>
        <v>0.70833333333333337</v>
      </c>
      <c r="GP48" s="167" t="str">
        <f>IF(COUNTIF(Fériés,DATE(YEAR($B$18),MONTH($B$18),GP$1))&gt;0,"",IF(WEEKDAY(DATE(YEAR($B$18),MONTH($B$18),GP$1),2)&gt;5,"",INDEX('Semaine type'!$AF$4:$AY$49,MATCH(Novembre!$B48,'Semaine type'!$A$4:$A$49,0),MATCH(GP$2,'Semaine type'!$AF$2:$AY$2,0))))</f>
        <v/>
      </c>
      <c r="GQ48" s="167" t="str">
        <f>IF(COUNTIF(Fériés,DATE(YEAR($B$18),MONTH($B$18),GQ$1))&gt;0,"",IF(WEEKDAY(DATE(YEAR($B$18),MONTH($B$18),GQ$1),2)&gt;5,"",INDEX('Semaine type'!$AF$4:$AY$49,MATCH(Novembre!$B48,'Semaine type'!$A$4:$A$49,0),MATCH(GQ$2,'Semaine type'!$AF$2:$AY$2,0))))</f>
        <v/>
      </c>
      <c r="GR48" s="167" t="str">
        <f>IF(COUNTIF(Fériés,DATE(YEAR($B$18),MONTH($B$18),GR$1))&gt;0,"",IF(WEEKDAY(DATE(YEAR($B$18),MONTH($B$18),GR$1),2)&gt;5,"",INDEX('Semaine type'!$AF$4:$AY$49,MATCH(Novembre!$B48,'Semaine type'!$A$4:$A$49,0),MATCH(GR$2,'Semaine type'!$AF$2:$AY$2,0))))</f>
        <v/>
      </c>
      <c r="GS48" s="167" t="str">
        <f>IF(COUNTIF(Fériés,DATE(YEAR($B$18),MONTH($B$18),GS$1))&gt;0,"",IF(WEEKDAY(DATE(YEAR($B$18),MONTH($B$18),GS$1),2)&gt;5,"",INDEX('Semaine type'!$AF$4:$AY$49,MATCH(Novembre!$B48,'Semaine type'!$A$4:$A$49,0),MATCH(GS$2,'Semaine type'!$AF$2:$AY$2,0))))</f>
        <v/>
      </c>
      <c r="GT48" s="167">
        <f>IF(COUNTIF(Fériés,DATE(YEAR($B$18),MONTH($B$18),GT$1))&gt;0,"",IF(WEEKDAY(DATE(YEAR($B$18),MONTH($B$18),GT$1),2)&gt;5,"",INDEX('Semaine type'!$AF$4:$AY$49,MATCH(Novembre!$B48,'Semaine type'!$A$4:$A$49,0),MATCH(GT$2,'Semaine type'!$AF$2:$AY$2,0))))</f>
        <v>0.36458333333333331</v>
      </c>
      <c r="GU48" s="167">
        <f>IF(COUNTIF(Fériés,DATE(YEAR($B$18),MONTH($B$18),GU$1))&gt;0,"",IF(WEEKDAY(DATE(YEAR($B$18),MONTH($B$18),GU$1),2)&gt;5,"",INDEX('Semaine type'!$AF$4:$AY$49,MATCH(Novembre!$B48,'Semaine type'!$A$4:$A$49,0),MATCH(GU$2,'Semaine type'!$AF$2:$AY$2,0))))</f>
        <v>0.52430555555555558</v>
      </c>
      <c r="GV48" s="167">
        <f>IF(COUNTIF(Fériés,DATE(YEAR($B$18),MONTH($B$18),GV$1))&gt;0,"",IF(WEEKDAY(DATE(YEAR($B$18),MONTH($B$18),GV$1),2)&gt;5,"",INDEX('Semaine type'!$AF$4:$AY$49,MATCH(Novembre!$B48,'Semaine type'!$A$4:$A$49,0),MATCH(GV$2,'Semaine type'!$AF$2:$AY$2,0))))</f>
        <v>0.5625</v>
      </c>
      <c r="GW48" s="167">
        <f>IF(COUNTIF(Fériés,DATE(YEAR($B$18),MONTH($B$18),GW$1))&gt;0,"",IF(WEEKDAY(DATE(YEAR($B$18),MONTH($B$18),GW$1),2)&gt;5,"",INDEX('Semaine type'!$AF$4:$AY$49,MATCH(Novembre!$B48,'Semaine type'!$A$4:$A$49,0),MATCH(GW$2,'Semaine type'!$AF$2:$AY$2,0))))</f>
        <v>0.70138888888888884</v>
      </c>
      <c r="GX48" s="167" t="str">
        <f>IF(COUNTIF(Fériés,DATE(YEAR($B$18),MONTH($B$18),GX$1))&gt;0,"",IF(WEEKDAY(DATE(YEAR($B$18),MONTH($B$18),GX$1),2)&gt;5,"",INDEX('Semaine type'!$AF$4:$AY$49,MATCH(Novembre!$B48,'Semaine type'!$A$4:$A$49,0),MATCH(GX$2,'Semaine type'!$AF$2:$AY$2,0))))</f>
        <v/>
      </c>
      <c r="GY48" s="167" t="str">
        <f>IF(COUNTIF(Fériés,DATE(YEAR($B$18),MONTH($B$18),GY$1))&gt;0,"",IF(WEEKDAY(DATE(YEAR($B$18),MONTH($B$18),GY$1),2)&gt;5,"",INDEX('Semaine type'!$AF$4:$AY$49,MATCH(Novembre!$B48,'Semaine type'!$A$4:$A$49,0),MATCH(GY$2,'Semaine type'!$AF$2:$AY$2,0))))</f>
        <v/>
      </c>
      <c r="GZ48" s="167">
        <f>IF(COUNTIF(Fériés,DATE(YEAR($B$18),MONTH($B$18),GZ$1))&gt;0,"",IF(WEEKDAY(DATE(YEAR($B$18),MONTH($B$18),GZ$1),2)&gt;5,"",INDEX('Semaine type'!$AF$4:$AY$49,MATCH(Novembre!$B48,'Semaine type'!$A$4:$A$49,0),MATCH(GZ$2,'Semaine type'!$AF$2:$AY$2,0))))</f>
        <v>0</v>
      </c>
      <c r="HA48" s="167">
        <f>IF(COUNTIF(Fériés,DATE(YEAR($B$18),MONTH($B$18),HA$1))&gt;0,"",IF(WEEKDAY(DATE(YEAR($B$18),MONTH($B$18),HA$1),2)&gt;5,"",INDEX('Semaine type'!$AF$4:$AY$49,MATCH(Novembre!$B48,'Semaine type'!$A$4:$A$49,0),MATCH(HA$2,'Semaine type'!$AF$2:$AY$2,0))))</f>
        <v>0</v>
      </c>
      <c r="HB48" s="167" t="str">
        <f>IF(COUNTIF(Fériés,DATE(YEAR($B$18),MONTH($B$18),HB$1))&gt;0,"",IF(WEEKDAY(DATE(YEAR($B$18),MONTH($B$18),HB$1),2)&gt;5,"",INDEX('Semaine type'!$AF$4:$AY$49,MATCH(Novembre!$B48,'Semaine type'!$A$4:$A$49,0),MATCH(HB$2,'Semaine type'!$AF$2:$AY$2,0))))</f>
        <v/>
      </c>
      <c r="HC48" s="167" t="str">
        <f>IF(COUNTIF(Fériés,DATE(YEAR($B$18),MONTH($B$18),HC$1))&gt;0,"",IF(WEEKDAY(DATE(YEAR($B$18),MONTH($B$18),HC$1),2)&gt;5,"",INDEX('Semaine type'!$AF$4:$AY$49,MATCH(Novembre!$B48,'Semaine type'!$A$4:$A$49,0),MATCH(HC$2,'Semaine type'!$AF$2:$AY$2,0))))</f>
        <v/>
      </c>
      <c r="HD48" s="167" t="str">
        <f>IF(COUNTIF(Fériés,DATE(YEAR($B$18),MONTH($B$18),HD$1))&gt;0,"",IF(WEEKDAY(DATE(YEAR($B$18),MONTH($B$18),HD$1),2)&gt;5,"",INDEX('Semaine type'!$AF$4:$AY$49,MATCH(Novembre!$B48,'Semaine type'!$A$4:$A$49,0),MATCH(HD$2,'Semaine type'!$AF$2:$AY$2,0))))</f>
        <v/>
      </c>
      <c r="HE48" s="167" t="str">
        <f>IF(COUNTIF(Fériés,DATE(YEAR($B$18),MONTH($B$18),HE$1))&gt;0,"",IF(WEEKDAY(DATE(YEAR($B$18),MONTH($B$18),HE$1),2)&gt;5,"",INDEX('Semaine type'!$AF$4:$AY$49,MATCH(Novembre!$B48,'Semaine type'!$A$4:$A$49,0),MATCH(HE$2,'Semaine type'!$AF$2:$AY$2,0))))</f>
        <v/>
      </c>
      <c r="HF48" s="167" t="str">
        <f>IF(COUNTIF(Fériés,DATE(YEAR($B$18),MONTH($B$18),HF$1))&gt;0,"",IF(WEEKDAY(DATE(YEAR($B$18),MONTH($B$18),HF$1),2)&gt;5,"",INDEX('Semaine type'!$AF$4:$AY$49,MATCH(Novembre!$B48,'Semaine type'!$A$4:$A$49,0),MATCH(HF$2,'Semaine type'!$AF$2:$AY$2,0))))</f>
        <v/>
      </c>
      <c r="HG48" s="167" t="str">
        <f>IF(COUNTIF(Fériés,DATE(YEAR($B$18),MONTH($B$18),HG$1))&gt;0,"",IF(WEEKDAY(DATE(YEAR($B$18),MONTH($B$18),HG$1),2)&gt;5,"",INDEX('Semaine type'!$AF$4:$AY$49,MATCH(Novembre!$B48,'Semaine type'!$A$4:$A$49,0),MATCH(HG$2,'Semaine type'!$AF$2:$AY$2,0))))</f>
        <v/>
      </c>
      <c r="HH48" s="167" t="str">
        <f>IF(COUNTIF(Fériés,DATE(YEAR($B$18),MONTH($B$18),HH$1))&gt;0,"",IF(WEEKDAY(DATE(YEAR($B$18),MONTH($B$18),HH$1),2)&gt;5,"",INDEX('Semaine type'!$AF$4:$AY$49,MATCH(Novembre!$B48,'Semaine type'!$A$4:$A$49,0),MATCH(HH$2,'Semaine type'!$AF$2:$AY$2,0))))</f>
        <v/>
      </c>
      <c r="HI48" s="167" t="str">
        <f>IF(COUNTIF(Fériés,DATE(YEAR($B$18),MONTH($B$18),HI$1))&gt;0,"",IF(WEEKDAY(DATE(YEAR($B$18),MONTH($B$18),HI$1),2)&gt;5,"",INDEX('Semaine type'!$AF$4:$AY$49,MATCH(Novembre!$B48,'Semaine type'!$A$4:$A$49,0),MATCH(HI$2,'Semaine type'!$AF$2:$AY$2,0))))</f>
        <v/>
      </c>
      <c r="HJ48" s="167">
        <f>IF(COUNTIF(Fériés,DATE(YEAR($B$18),MONTH($B$18),HJ$1))&gt;0,"",IF(WEEKDAY(DATE(YEAR($B$18),MONTH($B$18),HJ$1),2)&gt;5,"",INDEX('Semaine type'!$AF$4:$AY$49,MATCH(Novembre!$B48,'Semaine type'!$A$4:$A$49,0),MATCH(HJ$2,'Semaine type'!$AF$2:$AY$2,0))))</f>
        <v>0.36458333333333331</v>
      </c>
      <c r="HK48" s="167">
        <f>IF(COUNTIF(Fériés,DATE(YEAR($B$18),MONTH($B$18),HK$1))&gt;0,"",IF(WEEKDAY(DATE(YEAR($B$18),MONTH($B$18),HK$1),2)&gt;5,"",INDEX('Semaine type'!$AF$4:$AY$49,MATCH(Novembre!$B48,'Semaine type'!$A$4:$A$49,0),MATCH(HK$2,'Semaine type'!$AF$2:$AY$2,0))))</f>
        <v>0.52430555555555558</v>
      </c>
      <c r="HL48" s="167">
        <f>IF(COUNTIF(Fériés,DATE(YEAR($B$18),MONTH($B$18),HL$1))&gt;0,"",IF(WEEKDAY(DATE(YEAR($B$18),MONTH($B$18),HL$1),2)&gt;5,"",INDEX('Semaine type'!$AF$4:$AY$49,MATCH(Novembre!$B48,'Semaine type'!$A$4:$A$49,0),MATCH(HL$2,'Semaine type'!$AF$2:$AY$2,0))))</f>
        <v>0.5625</v>
      </c>
      <c r="HM48" s="167">
        <f>IF(COUNTIF(Fériés,DATE(YEAR($B$18),MONTH($B$18),HM$1))&gt;0,"",IF(WEEKDAY(DATE(YEAR($B$18),MONTH($B$18),HM$1),2)&gt;5,"",INDEX('Semaine type'!$AF$4:$AY$49,MATCH(Novembre!$B48,'Semaine type'!$A$4:$A$49,0),MATCH(HM$2,'Semaine type'!$AF$2:$AY$2,0))))</f>
        <v>0.70833333333333337</v>
      </c>
      <c r="HN48" s="167" t="str">
        <f>IF(COUNTIF(Fériés,DATE(YEAR($B$18),MONTH($B$18),HN$1))&gt;0,"",IF(WEEKDAY(DATE(YEAR($B$18),MONTH($B$18),HN$1),2)&gt;5,"",INDEX('Semaine type'!$AF$4:$AY$49,MATCH(Novembre!$B48,'Semaine type'!$A$4:$A$49,0),MATCH(HN$2,'Semaine type'!$AF$2:$AY$2,0))))</f>
        <v/>
      </c>
      <c r="HO48" s="167" t="str">
        <f>IF(COUNTIF(Fériés,DATE(YEAR($B$18),MONTH($B$18),HO$1))&gt;0,"",IF(WEEKDAY(DATE(YEAR($B$18),MONTH($B$18),HO$1),2)&gt;5,"",INDEX('Semaine type'!$AF$4:$AY$49,MATCH(Novembre!$B48,'Semaine type'!$A$4:$A$49,0),MATCH(HO$2,'Semaine type'!$AF$2:$AY$2,0))))</f>
        <v/>
      </c>
      <c r="HP48" s="167" t="str">
        <f>IF(COUNTIF(Fériés,DATE(YEAR($B$18),MONTH($B$18),HP$1))&gt;0,"",IF(WEEKDAY(DATE(YEAR($B$18),MONTH($B$18),HP$1),2)&gt;5,"",INDEX('Semaine type'!$AF$4:$AY$49,MATCH(Novembre!$B48,'Semaine type'!$A$4:$A$49,0),MATCH(HP$2,'Semaine type'!$AF$2:$AY$2,0))))</f>
        <v/>
      </c>
      <c r="HQ48" s="167" t="str">
        <f>IF(COUNTIF(Fériés,DATE(YEAR($B$18),MONTH($B$18),HQ$1))&gt;0,"",IF(WEEKDAY(DATE(YEAR($B$18),MONTH($B$18),HQ$1),2)&gt;5,"",INDEX('Semaine type'!$AF$4:$AY$49,MATCH(Novembre!$B48,'Semaine type'!$A$4:$A$49,0),MATCH(HQ$2,'Semaine type'!$AF$2:$AY$2,0))))</f>
        <v/>
      </c>
      <c r="HR48" s="167" t="str">
        <f>IF(COUNTIF(Fériés,DATE(YEAR($B$18),MONTH($B$18),HR$1))&gt;0,"",IF(WEEKDAY(DATE(YEAR($B$18),MONTH($B$18),HR$1),2)&gt;5,"",INDEX('Semaine type'!$AF$4:$AY$49,MATCH(Novembre!$B48,'Semaine type'!$A$4:$A$49,0),MATCH(HR$2,'Semaine type'!$AF$2:$AY$2,0))))</f>
        <v/>
      </c>
      <c r="HS48" s="167" t="str">
        <f>IF(COUNTIF(Fériés,DATE(YEAR($B$18),MONTH($B$18),HS$1))&gt;0,"",IF(WEEKDAY(DATE(YEAR($B$18),MONTH($B$18),HS$1),2)&gt;5,"",INDEX('Semaine type'!$AF$4:$AY$49,MATCH(Novembre!$B48,'Semaine type'!$A$4:$A$49,0),MATCH(HS$2,'Semaine type'!$AF$2:$AY$2,0))))</f>
        <v/>
      </c>
      <c r="HT48" s="167" t="str">
        <f>IF(COUNTIF(Fériés,DATE(YEAR($B$18),MONTH($B$18),HT$1))&gt;0,"",IF(WEEKDAY(DATE(YEAR($B$18),MONTH($B$18),HT$1),2)&gt;5,"",INDEX('Semaine type'!$AF$4:$AY$49,MATCH(Novembre!$B48,'Semaine type'!$A$4:$A$49,0),MATCH(HT$2,'Semaine type'!$AF$2:$AY$2,0))))</f>
        <v/>
      </c>
      <c r="HU48" s="167" t="str">
        <f>IF(COUNTIF(Fériés,DATE(YEAR($B$18),MONTH($B$18),HU$1))&gt;0,"",IF(WEEKDAY(DATE(YEAR($B$18),MONTH($B$18),HU$1),2)&gt;5,"",INDEX('Semaine type'!$AF$4:$AY$49,MATCH(Novembre!$B48,'Semaine type'!$A$4:$A$49,0),MATCH(HU$2,'Semaine type'!$AF$2:$AY$2,0))))</f>
        <v/>
      </c>
      <c r="HV48" s="167">
        <f>IF(COUNTIF(Fériés,DATE(YEAR($B$18),MONTH($B$18),HV$1))&gt;0,"",IF(WEEKDAY(DATE(YEAR($B$18),MONTH($B$18),HV$1),2)&gt;5,"",INDEX('Semaine type'!$AF$4:$AY$49,MATCH(Novembre!$B48,'Semaine type'!$A$4:$A$49,0),MATCH(HV$2,'Semaine type'!$AF$2:$AY$2,0))))</f>
        <v>0.36458333333333331</v>
      </c>
      <c r="HW48" s="167">
        <f>IF(COUNTIF(Fériés,DATE(YEAR($B$18),MONTH($B$18),HW$1))&gt;0,"",IF(WEEKDAY(DATE(YEAR($B$18),MONTH($B$18),HW$1),2)&gt;5,"",INDEX('Semaine type'!$AF$4:$AY$49,MATCH(Novembre!$B48,'Semaine type'!$A$4:$A$49,0),MATCH(HW$2,'Semaine type'!$AF$2:$AY$2,0))))</f>
        <v>0.52430555555555558</v>
      </c>
      <c r="HX48" s="167">
        <f>IF(COUNTIF(Fériés,DATE(YEAR($B$18),MONTH($B$18),HX$1))&gt;0,"",IF(WEEKDAY(DATE(YEAR($B$18),MONTH($B$18),HX$1),2)&gt;5,"",INDEX('Semaine type'!$AF$4:$AY$49,MATCH(Novembre!$B48,'Semaine type'!$A$4:$A$49,0),MATCH(HX$2,'Semaine type'!$AF$2:$AY$2,0))))</f>
        <v>0.5625</v>
      </c>
      <c r="HY48" s="167">
        <f>IF(COUNTIF(Fériés,DATE(YEAR($B$18),MONTH($B$18),HY$1))&gt;0,"",IF(WEEKDAY(DATE(YEAR($B$18),MONTH($B$18),HY$1),2)&gt;5,"",INDEX('Semaine type'!$AF$4:$AY$49,MATCH(Novembre!$B48,'Semaine type'!$A$4:$A$49,0),MATCH(HY$2,'Semaine type'!$AF$2:$AY$2,0))))</f>
        <v>0.70138888888888884</v>
      </c>
      <c r="HZ48" s="167" t="str">
        <f>IF(COUNTIF(Fériés,DATE(YEAR($B$18),MONTH($B$18),HZ$1))&gt;0,"",IF(WEEKDAY(DATE(YEAR($B$18),MONTH($B$18),HZ$1),2)&gt;5,"",INDEX('Semaine type'!$AF$4:$AY$49,MATCH(Novembre!$B48,'Semaine type'!$A$4:$A$49,0),MATCH(HZ$2,'Semaine type'!$AF$2:$AY$2,0))))</f>
        <v/>
      </c>
      <c r="IA48" s="167" t="str">
        <f>IF(COUNTIF(Fériés,DATE(YEAR($B$18),MONTH($B$18),IA$1))&gt;0,"",IF(WEEKDAY(DATE(YEAR($B$18),MONTH($B$18),IA$1),2)&gt;5,"",INDEX('Semaine type'!$AF$4:$AY$49,MATCH(Novembre!$B48,'Semaine type'!$A$4:$A$49,0),MATCH(IA$2,'Semaine type'!$AF$2:$AY$2,0))))</f>
        <v/>
      </c>
      <c r="IB48" s="167">
        <f>IF(COUNTIF(Fériés,DATE(YEAR($B$18),MONTH($B$18),IB$1))&gt;0,"",IF(WEEKDAY(DATE(YEAR($B$18),MONTH($B$18),IB$1),2)&gt;5,"",INDEX('Semaine type'!$AF$4:$AY$49,MATCH(Novembre!$B48,'Semaine type'!$A$4:$A$49,0),MATCH(IB$2,'Semaine type'!$AF$2:$AY$2,0))))</f>
        <v>0</v>
      </c>
      <c r="IC48" s="167">
        <f>IF(COUNTIF(Fériés,DATE(YEAR($B$18),MONTH($B$18),IC$1))&gt;0,"",IF(WEEKDAY(DATE(YEAR($B$18),MONTH($B$18),IC$1),2)&gt;5,"",INDEX('Semaine type'!$AF$4:$AY$49,MATCH(Novembre!$B48,'Semaine type'!$A$4:$A$49,0),MATCH(IC$2,'Semaine type'!$AF$2:$AY$2,0))))</f>
        <v>0</v>
      </c>
      <c r="ID48" s="167" t="str">
        <f>IF(COUNTIF(Fériés,DATE(YEAR($B$18),MONTH($B$18),ID$1))&gt;0,"",IF(WEEKDAY(DATE(YEAR($B$18),MONTH($B$18),ID$1),2)&gt;5,"",INDEX('Semaine type'!$AF$4:$AY$49,MATCH(Novembre!$B48,'Semaine type'!$A$4:$A$49,0),MATCH(ID$2,'Semaine type'!$AF$2:$AY$2,0))))</f>
        <v/>
      </c>
      <c r="IE48" s="167" t="str">
        <f>IF(COUNTIF(Fériés,DATE(YEAR($B$18),MONTH($B$18),IE$1))&gt;0,"",IF(WEEKDAY(DATE(YEAR($B$18),MONTH($B$18),IE$1),2)&gt;5,"",INDEX('Semaine type'!$AF$4:$AY$49,MATCH(Novembre!$B48,'Semaine type'!$A$4:$A$49,0),MATCH(IE$2,'Semaine type'!$AF$2:$AY$2,0))))</f>
        <v/>
      </c>
      <c r="IF48" s="167" t="str">
        <f>IF(COUNTIF(Fériés,DATE(YEAR($B$18),MONTH($B$18),IF$1))&gt;0,"",IF(WEEKDAY(DATE(YEAR($B$18),MONTH($B$18),IF$1),2)&gt;5,"",INDEX('Semaine type'!$AF$4:$AY$49,MATCH(Novembre!$B48,'Semaine type'!$A$4:$A$49,0),MATCH(IF$2,'Semaine type'!$AF$2:$AY$2,0))))</f>
        <v/>
      </c>
      <c r="IG48" s="167" t="str">
        <f>IF(COUNTIF(Fériés,DATE(YEAR($B$18),MONTH($B$18),IG$1))&gt;0,"",IF(WEEKDAY(DATE(YEAR($B$18),MONTH($B$18),IG$1),2)&gt;5,"",INDEX('Semaine type'!$AF$4:$AY$49,MATCH(Novembre!$B48,'Semaine type'!$A$4:$A$49,0),MATCH(IG$2,'Semaine type'!$AF$2:$AY$2,0))))</f>
        <v/>
      </c>
      <c r="IH48" s="167" t="str">
        <f>IF(COUNTIF(Fériés,DATE(YEAR($B$18),MONTH($B$18),IH$1))&gt;0,"",IF(WEEKDAY(DATE(YEAR($B$18),MONTH($B$18),IH$1),2)&gt;5,"",INDEX('Semaine type'!$AF$4:$AY$49,MATCH(Novembre!$B48,'Semaine type'!$A$4:$A$49,0),MATCH(IH$2,'Semaine type'!$AF$2:$AY$2,0))))</f>
        <v/>
      </c>
      <c r="II48" s="167" t="str">
        <f>IF(COUNTIF(Fériés,DATE(YEAR($B$18),MONTH($B$18),II$1))&gt;0,"",IF(WEEKDAY(DATE(YEAR($B$18),MONTH($B$18),II$1),2)&gt;5,"",INDEX('Semaine type'!$AF$4:$AY$49,MATCH(Novembre!$B48,'Semaine type'!$A$4:$A$49,0),MATCH(II$2,'Semaine type'!$AF$2:$AY$2,0))))</f>
        <v/>
      </c>
      <c r="IJ48" s="167" t="str">
        <f>IF(COUNTIF(Fériés,DATE(YEAR($B$18),MONTH($B$18),IJ$1))&gt;0,"",IF(WEEKDAY(DATE(YEAR($B$18),MONTH($B$18),IJ$1),2)&gt;5,"",INDEX('Semaine type'!$AF$4:$AY$49,MATCH(Novembre!$B48,'Semaine type'!$A$4:$A$49,0),MATCH(IJ$2,'Semaine type'!$AF$2:$AY$2,0))))</f>
        <v/>
      </c>
      <c r="IK48" s="167" t="str">
        <f>IF(COUNTIF(Fériés,DATE(YEAR($B$18),MONTH($B$18),IK$1))&gt;0,"",IF(WEEKDAY(DATE(YEAR($B$18),MONTH($B$18),IK$1),2)&gt;5,"",INDEX('Semaine type'!$AF$4:$AY$49,MATCH(Novembre!$B48,'Semaine type'!$A$4:$A$49,0),MATCH(IK$2,'Semaine type'!$AF$2:$AY$2,0))))</f>
        <v/>
      </c>
      <c r="IL48" s="167">
        <f>IF(COUNTIF(Fériés,DATE(YEAR($B$18),MONTH($B$18),IL$1))&gt;0,"",IF(WEEKDAY(DATE(YEAR($B$18),MONTH($B$18),IL$1),2)&gt;5,"",INDEX('Semaine type'!$AF$4:$AY$49,MATCH(Novembre!$B48,'Semaine type'!$A$4:$A$49,0),MATCH(IL$2,'Semaine type'!$AF$2:$AY$2,0))))</f>
        <v>0.36458333333333331</v>
      </c>
      <c r="IM48" s="167">
        <f>IF(COUNTIF(Fériés,DATE(YEAR($B$18),MONTH($B$18),IM$1))&gt;0,"",IF(WEEKDAY(DATE(YEAR($B$18),MONTH($B$18),IM$1),2)&gt;5,"",INDEX('Semaine type'!$AF$4:$AY$49,MATCH(Novembre!$B48,'Semaine type'!$A$4:$A$49,0),MATCH(IM$2,'Semaine type'!$AF$2:$AY$2,0))))</f>
        <v>0.52430555555555558</v>
      </c>
      <c r="IN48" s="167">
        <f>IF(COUNTIF(Fériés,DATE(YEAR($B$18),MONTH($B$18),IN$1))&gt;0,"",IF(WEEKDAY(DATE(YEAR($B$18),MONTH($B$18),IN$1),2)&gt;5,"",INDEX('Semaine type'!$AF$4:$AY$49,MATCH(Novembre!$B48,'Semaine type'!$A$4:$A$49,0),MATCH(IN$2,'Semaine type'!$AF$2:$AY$2,0))))</f>
        <v>0.5625</v>
      </c>
      <c r="IO48" s="167">
        <f>IF(COUNTIF(Fériés,DATE(YEAR($B$18),MONTH($B$18),IO$1))&gt;0,"",IF(WEEKDAY(DATE(YEAR($B$18),MONTH($B$18),IO$1),2)&gt;5,"",INDEX('Semaine type'!$AF$4:$AY$49,MATCH(Novembre!$B48,'Semaine type'!$A$4:$A$49,0),MATCH(IO$2,'Semaine type'!$AF$2:$AY$2,0))))</f>
        <v>0.70833333333333337</v>
      </c>
      <c r="IP48" s="167">
        <f>IF(COUNTIF(Fériés,DATE(YEAR($B$18),MONTH($B$18),IP$1))&gt;0,"",IF(WEEKDAY(DATE(YEAR($B$18),MONTH($B$18),IP$1),2)&gt;5,"",INDEX('Semaine type'!$AF$4:$AY$49,MATCH(Novembre!$B48,'Semaine type'!$A$4:$A$49,0),MATCH(IP$2,'Semaine type'!$AF$2:$AY$2,0))))</f>
        <v>0.36458333333333331</v>
      </c>
      <c r="IQ48" s="167">
        <f>IF(COUNTIF(Fériés,DATE(YEAR($B$18),MONTH($B$18),IQ$1))&gt;0,"",IF(WEEKDAY(DATE(YEAR($B$18),MONTH($B$18),IQ$1),2)&gt;5,"",INDEX('Semaine type'!$AF$4:$AY$49,MATCH(Novembre!$B48,'Semaine type'!$A$4:$A$49,0),MATCH(IQ$2,'Semaine type'!$AF$2:$AY$2,0))))</f>
        <v>0.52430555555555558</v>
      </c>
      <c r="IR48" s="167">
        <f>IF(COUNTIF(Fériés,DATE(YEAR($B$18),MONTH($B$18),IR$1))&gt;0,"",IF(WEEKDAY(DATE(YEAR($B$18),MONTH($B$18),IR$1),2)&gt;5,"",INDEX('Semaine type'!$AF$4:$AY$49,MATCH(Novembre!$B48,'Semaine type'!$A$4:$A$49,0),MATCH(IR$2,'Semaine type'!$AF$2:$AY$2,0))))</f>
        <v>0.5625</v>
      </c>
      <c r="IS48" s="167">
        <f>IF(COUNTIF(Fériés,DATE(YEAR($B$18),MONTH($B$18),IS$1))&gt;0,"",IF(WEEKDAY(DATE(YEAR($B$18),MONTH($B$18),IS$1),2)&gt;5,"",INDEX('Semaine type'!$AF$4:$AY$49,MATCH(Novembre!$B48,'Semaine type'!$A$4:$A$49,0),MATCH(IS$2,'Semaine type'!$AF$2:$AY$2,0))))</f>
        <v>0.70833333333333337</v>
      </c>
      <c r="IT48" s="167" t="str">
        <f>IF(COUNTIF(Fériés,DATE(YEAR($B$18),MONTH($B$18),IT$1))&gt;0,"",IF(WEEKDAY(DATE(YEAR($B$18),MONTH($B$18),IT$1),2)&gt;5,"",INDEX('Semaine type'!$AF$4:$AY$49,MATCH(Novembre!$B48,'Semaine type'!$A$4:$A$49,0),MATCH(IT$2,'Semaine type'!$AF$2:$AY$2,0))))</f>
        <v/>
      </c>
      <c r="IU48" s="167" t="str">
        <f>IF(COUNTIF(Fériés,DATE(YEAR($B$18),MONTH($B$18),IU$1))&gt;0,"",IF(WEEKDAY(DATE(YEAR($B$18),MONTH($B$18),IU$1),2)&gt;5,"",INDEX('Semaine type'!$AF$4:$AY$49,MATCH(Novembre!$B48,'Semaine type'!$A$4:$A$49,0),MATCH(IU$2,'Semaine type'!$AF$2:$AY$2,0))))</f>
        <v/>
      </c>
      <c r="IV48" s="167" t="str">
        <f>IF(COUNTIF(Fériés,DATE(YEAR($B$18),MONTH($B$18),IV$1))&gt;0,"",IF(WEEKDAY(DATE(YEAR($B$18),MONTH($B$18),IV$1),2)&gt;5,"",INDEX('Semaine type'!$AF$4:$AY$49,MATCH(Novembre!$B48,'Semaine type'!$A$4:$A$49,0),MATCH(IV$2,'Semaine type'!$AF$2:$AY$2,0))))</f>
        <v/>
      </c>
      <c r="IW48" s="167" t="str">
        <f>IF(COUNTIF(Fériés,DATE(YEAR($B$18),MONTH($B$18),IW$1))&gt;0,"",IF(WEEKDAY(DATE(YEAR($B$18),MONTH($B$18),IW$1),2)&gt;5,"",INDEX('Semaine type'!$AF$4:$AY$49,MATCH(Novembre!$B48,'Semaine type'!$A$4:$A$49,0),MATCH(IW$2,'Semaine type'!$AF$2:$AY$2,0))))</f>
        <v/>
      </c>
      <c r="IX48" s="167">
        <f>IF(COUNTIF(Fériés,DATE(YEAR($B$18),MONTH($B$18),IX$1))&gt;0,"",IF(WEEKDAY(DATE(YEAR($B$18),MONTH($B$18),IX$1),2)&gt;5,"",INDEX('Semaine type'!$AF$4:$AY$49,MATCH(Novembre!$B48,'Semaine type'!$A$4:$A$49,0),MATCH(IX$2,'Semaine type'!$AF$2:$AY$2,0))))</f>
        <v>0.36458333333333331</v>
      </c>
      <c r="IY48" s="167">
        <f>IF(COUNTIF(Fériés,DATE(YEAR($B$18),MONTH($B$18),IY$1))&gt;0,"",IF(WEEKDAY(DATE(YEAR($B$18),MONTH($B$18),IY$1),2)&gt;5,"",INDEX('Semaine type'!$AF$4:$AY$49,MATCH(Novembre!$B48,'Semaine type'!$A$4:$A$49,0),MATCH(IY$2,'Semaine type'!$AF$2:$AY$2,0))))</f>
        <v>0.52430555555555558</v>
      </c>
      <c r="IZ48" s="167">
        <f>IF(COUNTIF(Fériés,DATE(YEAR($B$18),MONTH($B$18),IZ$1))&gt;0,"",IF(WEEKDAY(DATE(YEAR($B$18),MONTH($B$18),IZ$1),2)&gt;5,"",INDEX('Semaine type'!$AF$4:$AY$49,MATCH(Novembre!$B48,'Semaine type'!$A$4:$A$49,0),MATCH(IZ$2,'Semaine type'!$AF$2:$AY$2,0))))</f>
        <v>0.5625</v>
      </c>
      <c r="JA48" s="167">
        <f>IF(COUNTIF(Fériés,DATE(YEAR($B$18),MONTH($B$18),JA$1))&gt;0,"",IF(WEEKDAY(DATE(YEAR($B$18),MONTH($B$18),JA$1),2)&gt;5,"",INDEX('Semaine type'!$AF$4:$AY$49,MATCH(Novembre!$B48,'Semaine type'!$A$4:$A$49,0),MATCH(JA$2,'Semaine type'!$AF$2:$AY$2,0))))</f>
        <v>0.70138888888888884</v>
      </c>
      <c r="JB48" s="167" t="str">
        <f>IF(COUNTIF(Fériés,DATE(YEAR($B$18),MONTH($B$18),JB$1))&gt;0,"",IF(WEEKDAY(DATE(YEAR($B$18),MONTH($B$18),JB$1),2)&gt;5,"",INDEX('Semaine type'!$AF$4:$AY$49,MATCH(Novembre!$B48,'Semaine type'!$A$4:$A$49,0),MATCH(JB$2,'Semaine type'!$AF$2:$AY$2,0))))</f>
        <v/>
      </c>
      <c r="JC48" s="167" t="str">
        <f>IF(COUNTIF(Fériés,DATE(YEAR($B$18),MONTH($B$18),JC$1))&gt;0,"",IF(WEEKDAY(DATE(YEAR($B$18),MONTH($B$18),JC$1),2)&gt;5,"",INDEX('Semaine type'!$AF$4:$AY$49,MATCH(Novembre!$B48,'Semaine type'!$A$4:$A$49,0),MATCH(JC$2,'Semaine type'!$AF$2:$AY$2,0))))</f>
        <v/>
      </c>
      <c r="JD48" s="167">
        <f>IF(COUNTIF(Fériés,DATE(YEAR($B$18),MONTH($B$18),JD$1))&gt;0,"",IF(WEEKDAY(DATE(YEAR($B$18),MONTH($B$18),JD$1),2)&gt;5,"",INDEX('Semaine type'!$AF$4:$AY$49,MATCH(Novembre!$B48,'Semaine type'!$A$4:$A$49,0),MATCH(JD$2,'Semaine type'!$AF$2:$AY$2,0))))</f>
        <v>0</v>
      </c>
      <c r="JE48" s="167">
        <f>IF(COUNTIF(Fériés,DATE(YEAR($B$18),MONTH($B$18),JE$1))&gt;0,"",IF(WEEKDAY(DATE(YEAR($B$18),MONTH($B$18),JE$1),2)&gt;5,"",INDEX('Semaine type'!$AF$4:$AY$49,MATCH(Novembre!$B48,'Semaine type'!$A$4:$A$49,0),MATCH(JE$2,'Semaine type'!$AF$2:$AY$2,0))))</f>
        <v>0</v>
      </c>
      <c r="JF48" s="167" t="str">
        <f>IF(COUNTIF(Fériés,DATE(YEAR($B$18),MONTH($B$18),JF$1))&gt;0,"",IF(WEEKDAY(DATE(YEAR($B$18),MONTH($B$18),JF$1),2)&gt;5,"",INDEX('Semaine type'!$AF$4:$AY$49,MATCH(Novembre!$B48,'Semaine type'!$A$4:$A$49,0),MATCH(JF$2,'Semaine type'!$AF$2:$AY$2,0))))</f>
        <v/>
      </c>
      <c r="JG48" s="167" t="str">
        <f>IF(COUNTIF(Fériés,DATE(YEAR($B$18),MONTH($B$18),JG$1))&gt;0,"",IF(WEEKDAY(DATE(YEAR($B$18),MONTH($B$18),JG$1),2)&gt;5,"",INDEX('Semaine type'!$AF$4:$AY$49,MATCH(Novembre!$B48,'Semaine type'!$A$4:$A$49,0),MATCH(JG$2,'Semaine type'!$AF$2:$AY$2,0))))</f>
        <v/>
      </c>
      <c r="JH48" s="167" t="str">
        <f>IF(COUNTIF(Fériés,DATE(YEAR($B$18),MONTH($B$18),JH$1))&gt;0,"",IF(WEEKDAY(DATE(YEAR($B$18),MONTH($B$18),JH$1),2)&gt;5,"",INDEX('Semaine type'!$AF$4:$AY$49,MATCH(Novembre!$B48,'Semaine type'!$A$4:$A$49,0),MATCH(JH$2,'Semaine type'!$AF$2:$AY$2,0))))</f>
        <v/>
      </c>
      <c r="JI48" s="167" t="str">
        <f>IF(COUNTIF(Fériés,DATE(YEAR($B$18),MONTH($B$18),JI$1))&gt;0,"",IF(WEEKDAY(DATE(YEAR($B$18),MONTH($B$18),JI$1),2)&gt;5,"",INDEX('Semaine type'!$AF$4:$AY$49,MATCH(Novembre!$B48,'Semaine type'!$A$4:$A$49,0),MATCH(JI$2,'Semaine type'!$AF$2:$AY$2,0))))</f>
        <v/>
      </c>
      <c r="JJ48" s="167" t="str">
        <f>IF(COUNTIF(Fériés,DATE(YEAR($B$18),MONTH($B$18),JJ$1))&gt;0,"",IF(WEEKDAY(DATE(YEAR($B$18),MONTH($B$18),JJ$1),2)&gt;5,"",INDEX('Semaine type'!$AF$4:$AY$49,MATCH(Novembre!$B48,'Semaine type'!$A$4:$A$49,0),MATCH(JJ$2,'Semaine type'!$AF$2:$AY$2,0))))</f>
        <v/>
      </c>
      <c r="JK48" s="167" t="str">
        <f>IF(COUNTIF(Fériés,DATE(YEAR($B$18),MONTH($B$18),JK$1))&gt;0,"",IF(WEEKDAY(DATE(YEAR($B$18),MONTH($B$18),JK$1),2)&gt;5,"",INDEX('Semaine type'!$AF$4:$AY$49,MATCH(Novembre!$B48,'Semaine type'!$A$4:$A$49,0),MATCH(JK$2,'Semaine type'!$AF$2:$AY$2,0))))</f>
        <v/>
      </c>
      <c r="JL48" s="167" t="str">
        <f>IF(COUNTIF(Fériés,DATE(YEAR($B$18),MONTH($B$18),JL$1))&gt;0,"",IF(WEEKDAY(DATE(YEAR($B$18),MONTH($B$18),JL$1),2)&gt;5,"",INDEX('Semaine type'!$AF$4:$AY$49,MATCH(Novembre!$B48,'Semaine type'!$A$4:$A$49,0),MATCH(JL$2,'Semaine type'!$AF$2:$AY$2,0))))</f>
        <v/>
      </c>
      <c r="JM48" s="167" t="str">
        <f>IF(COUNTIF(Fériés,DATE(YEAR($B$18),MONTH($B$18),JM$1))&gt;0,"",IF(WEEKDAY(DATE(YEAR($B$18),MONTH($B$18),JM$1),2)&gt;5,"",INDEX('Semaine type'!$AF$4:$AY$49,MATCH(Novembre!$B48,'Semaine type'!$A$4:$A$49,0),MATCH(JM$2,'Semaine type'!$AF$2:$AY$2,0))))</f>
        <v/>
      </c>
      <c r="JN48" s="167">
        <f>IF(COUNTIF(Fériés,DATE(YEAR($B$18),MONTH($B$18),JN$1))&gt;0,"",IF(WEEKDAY(DATE(YEAR($B$18),MONTH($B$18),JN$1),2)&gt;5,"",INDEX('Semaine type'!$AF$4:$AY$49,MATCH(Novembre!$B48,'Semaine type'!$A$4:$A$49,0),MATCH(JN$2,'Semaine type'!$AF$2:$AY$2,0))))</f>
        <v>0.36458333333333331</v>
      </c>
      <c r="JO48" s="167">
        <f>IF(COUNTIF(Fériés,DATE(YEAR($B$18),MONTH($B$18),JO$1))&gt;0,"",IF(WEEKDAY(DATE(YEAR($B$18),MONTH($B$18),JO$1),2)&gt;5,"",INDEX('Semaine type'!$AF$4:$AY$49,MATCH(Novembre!$B48,'Semaine type'!$A$4:$A$49,0),MATCH(JO$2,'Semaine type'!$AF$2:$AY$2,0))))</f>
        <v>0.52430555555555558</v>
      </c>
      <c r="JP48" s="167">
        <f>IF(COUNTIF(Fériés,DATE(YEAR($B$18),MONTH($B$18),JP$1))&gt;0,"",IF(WEEKDAY(DATE(YEAR($B$18),MONTH($B$18),JP$1),2)&gt;5,"",INDEX('Semaine type'!$AF$4:$AY$49,MATCH(Novembre!$B48,'Semaine type'!$A$4:$A$49,0),MATCH(JP$2,'Semaine type'!$AF$2:$AY$2,0))))</f>
        <v>0.5625</v>
      </c>
      <c r="JQ48" s="167">
        <f>IF(COUNTIF(Fériés,DATE(YEAR($B$18),MONTH($B$18),JQ$1))&gt;0,"",IF(WEEKDAY(DATE(YEAR($B$18),MONTH($B$18),JQ$1),2)&gt;5,"",INDEX('Semaine type'!$AF$4:$AY$49,MATCH(Novembre!$B48,'Semaine type'!$A$4:$A$49,0),MATCH(JQ$2,'Semaine type'!$AF$2:$AY$2,0))))</f>
        <v>0.70833333333333337</v>
      </c>
      <c r="JR48" s="167">
        <f>IF(COUNTIF(Fériés,DATE(YEAR($B$18),MONTH($B$18),JR$1))&gt;0,"",IF(WEEKDAY(DATE(YEAR($B$18),MONTH($B$18),JR$1),2)&gt;5,"",INDEX('Semaine type'!$AF$4:$AY$49,MATCH(Novembre!$B48,'Semaine type'!$A$4:$A$49,0),MATCH(JR$2,'Semaine type'!$AF$2:$AY$2,0))))</f>
        <v>0.36458333333333331</v>
      </c>
      <c r="JS48" s="167">
        <f>IF(COUNTIF(Fériés,DATE(YEAR($B$18),MONTH($B$18),JS$1))&gt;0,"",IF(WEEKDAY(DATE(YEAR($B$18),MONTH($B$18),JS$1),2)&gt;5,"",INDEX('Semaine type'!$AF$4:$AY$49,MATCH(Novembre!$B48,'Semaine type'!$A$4:$A$49,0),MATCH(JS$2,'Semaine type'!$AF$2:$AY$2,0))))</f>
        <v>0.52430555555555558</v>
      </c>
      <c r="JT48" s="167">
        <f>IF(COUNTIF(Fériés,DATE(YEAR($B$18),MONTH($B$18),JT$1))&gt;0,"",IF(WEEKDAY(DATE(YEAR($B$18),MONTH($B$18),JT$1),2)&gt;5,"",INDEX('Semaine type'!$AF$4:$AY$49,MATCH(Novembre!$B48,'Semaine type'!$A$4:$A$49,0),MATCH(JT$2,'Semaine type'!$AF$2:$AY$2,0))))</f>
        <v>0.5625</v>
      </c>
      <c r="JU48" s="167">
        <f>IF(COUNTIF(Fériés,DATE(YEAR($B$18),MONTH($B$18),JU$1))&gt;0,"",IF(WEEKDAY(DATE(YEAR($B$18),MONTH($B$18),JU$1),2)&gt;5,"",INDEX('Semaine type'!$AF$4:$AY$49,MATCH(Novembre!$B48,'Semaine type'!$A$4:$A$49,0),MATCH(JU$2,'Semaine type'!$AF$2:$AY$2,0))))</f>
        <v>0.70833333333333337</v>
      </c>
      <c r="JV48" s="167" t="str">
        <f>IF(COUNTIF(Fériés,DATE(YEAR($B$18),MONTH($B$18),JV$1))&gt;0,"",IF(WEEKDAY(DATE(YEAR($B$18),MONTH($B$18),JV$1),2)&gt;5,"",INDEX('Semaine type'!$AF$4:$AY$49,MATCH(Novembre!$B48,'Semaine type'!$A$4:$A$49,0),MATCH(JV$2,'Semaine type'!$AF$2:$AY$2,0))))</f>
        <v/>
      </c>
      <c r="JW48" s="167" t="str">
        <f>IF(COUNTIF(Fériés,DATE(YEAR($B$18),MONTH($B$18),JW$1))&gt;0,"",IF(WEEKDAY(DATE(YEAR($B$18),MONTH($B$18),JW$1),2)&gt;5,"",INDEX('Semaine type'!$AF$4:$AY$49,MATCH(Novembre!$B48,'Semaine type'!$A$4:$A$49,0),MATCH(JW$2,'Semaine type'!$AF$2:$AY$2,0))))</f>
        <v/>
      </c>
      <c r="JX48" s="167" t="str">
        <f>IF(COUNTIF(Fériés,DATE(YEAR($B$18),MONTH($B$18),JX$1))&gt;0,"",IF(WEEKDAY(DATE(YEAR($B$18),MONTH($B$18),JX$1),2)&gt;5,"",INDEX('Semaine type'!$AF$4:$AY$49,MATCH(Novembre!$B48,'Semaine type'!$A$4:$A$49,0),MATCH(JX$2,'Semaine type'!$AF$2:$AY$2,0))))</f>
        <v/>
      </c>
      <c r="JY48" s="167" t="str">
        <f>IF(COUNTIF(Fériés,DATE(YEAR($B$18),MONTH($B$18),JY$1))&gt;0,"",IF(WEEKDAY(DATE(YEAR($B$18),MONTH($B$18),JY$1),2)&gt;5,"",INDEX('Semaine type'!$AF$4:$AY$49,MATCH(Novembre!$B48,'Semaine type'!$A$4:$A$49,0),MATCH(JY$2,'Semaine type'!$AF$2:$AY$2,0))))</f>
        <v/>
      </c>
      <c r="JZ48" s="167">
        <f>IF(COUNTIF(Fériés,DATE(YEAR($B$18),MONTH($B$18),JZ$1))&gt;0,"",IF(WEEKDAY(DATE(YEAR($B$18),MONTH($B$18),JZ$1),2)&gt;5,"",INDEX('Semaine type'!$AF$4:$AY$49,MATCH(Novembre!$B48,'Semaine type'!$A$4:$A$49,0),MATCH(JZ$2,'Semaine type'!$AF$2:$AY$2,0))))</f>
        <v>0.36458333333333331</v>
      </c>
      <c r="KA48" s="167">
        <f>IF(COUNTIF(Fériés,DATE(YEAR($B$18),MONTH($B$18),KA$1))&gt;0,"",IF(WEEKDAY(DATE(YEAR($B$18),MONTH($B$18),KA$1),2)&gt;5,"",INDEX('Semaine type'!$AF$4:$AY$49,MATCH(Novembre!$B48,'Semaine type'!$A$4:$A$49,0),MATCH(KA$2,'Semaine type'!$AF$2:$AY$2,0))))</f>
        <v>0.52430555555555558</v>
      </c>
      <c r="KB48" s="167">
        <f>IF(COUNTIF(Fériés,DATE(YEAR($B$18),MONTH($B$18),KB$1))&gt;0,"",IF(WEEKDAY(DATE(YEAR($B$18),MONTH($B$18),KB$1),2)&gt;5,"",INDEX('Semaine type'!$AF$4:$AY$49,MATCH(Novembre!$B48,'Semaine type'!$A$4:$A$49,0),MATCH(KB$2,'Semaine type'!$AF$2:$AY$2,0))))</f>
        <v>0.5625</v>
      </c>
      <c r="KC48" s="167">
        <f>IF(COUNTIF(Fériés,DATE(YEAR($B$18),MONTH($B$18),KC$1))&gt;0,"",IF(WEEKDAY(DATE(YEAR($B$18),MONTH($B$18),KC$1),2)&gt;5,"",INDEX('Semaine type'!$AF$4:$AY$49,MATCH(Novembre!$B48,'Semaine type'!$A$4:$A$49,0),MATCH(KC$2,'Semaine type'!$AF$2:$AY$2,0))))</f>
        <v>0.70138888888888884</v>
      </c>
      <c r="KD48" s="167" t="str">
        <f>IF(COUNTIF(Fériés,DATE(YEAR($B$18),MONTH($B$18),KD$1))&gt;0,"",IF(WEEKDAY(DATE(YEAR($B$18),MONTH($B$18),KD$1),2)&gt;5,"",INDEX('Semaine type'!$AF$4:$AY$49,MATCH(Novembre!$B48,'Semaine type'!$A$4:$A$49,0),MATCH(KD$2,'Semaine type'!$AF$2:$AY$2,0))))</f>
        <v/>
      </c>
      <c r="KE48" s="167" t="str">
        <f>IF(COUNTIF(Fériés,DATE(YEAR($B$18),MONTH($B$18),KE$1))&gt;0,"",IF(WEEKDAY(DATE(YEAR($B$18),MONTH($B$18),KE$1),2)&gt;5,"",INDEX('Semaine type'!$AF$4:$AY$49,MATCH(Novembre!$B48,'Semaine type'!$A$4:$A$49,0),MATCH(KE$2,'Semaine type'!$AF$2:$AY$2,0))))</f>
        <v/>
      </c>
      <c r="KF48" s="167">
        <f>IF(COUNTIF(Fériés,DATE(YEAR($B$18),MONTH($B$18),KF$1))&gt;0,"",IF(WEEKDAY(DATE(YEAR($B$18),MONTH($B$18),KF$1),2)&gt;5,"",INDEX('Semaine type'!$AF$4:$AY$49,MATCH(Novembre!$B48,'Semaine type'!$A$4:$A$49,0),MATCH(KF$2,'Semaine type'!$AF$2:$AY$2,0))))</f>
        <v>0</v>
      </c>
      <c r="KG48" s="167">
        <f>IF(COUNTIF(Fériés,DATE(YEAR($B$18),MONTH($B$18),KG$1))&gt;0,"",IF(WEEKDAY(DATE(YEAR($B$18),MONTH($B$18),KG$1),2)&gt;5,"",INDEX('Semaine type'!$AF$4:$AY$49,MATCH(Novembre!$B48,'Semaine type'!$A$4:$A$49,0),MATCH(KG$2,'Semaine type'!$AF$2:$AY$2,0))))</f>
        <v>0</v>
      </c>
      <c r="KH48" s="167" t="str">
        <f>IF(COUNTIF(Fériés,DATE(YEAR($B$18),MONTH($B$18),KH$1))&gt;0,"",IF(WEEKDAY(DATE(YEAR($B$18),MONTH($B$18),KH$1),2)&gt;5,"",INDEX('Semaine type'!$AF$4:$AY$49,MATCH(Novembre!$B48,'Semaine type'!$A$4:$A$49,0),MATCH(KH$2,'Semaine type'!$AF$2:$AY$2,0))))</f>
        <v/>
      </c>
      <c r="KI48" s="167" t="str">
        <f>IF(COUNTIF(Fériés,DATE(YEAR($B$18),MONTH($B$18),KI$1))&gt;0,"",IF(WEEKDAY(DATE(YEAR($B$18),MONTH($B$18),KI$1),2)&gt;5,"",INDEX('Semaine type'!$AF$4:$AY$49,MATCH(Novembre!$B48,'Semaine type'!$A$4:$A$49,0),MATCH(KI$2,'Semaine type'!$AF$2:$AY$2,0))))</f>
        <v/>
      </c>
      <c r="KJ48" s="167" t="str">
        <f>IF(COUNTIF(Fériés,DATE(YEAR($B$18),MONTH($B$18),KJ$1))&gt;0,"",IF(WEEKDAY(DATE(YEAR($B$18),MONTH($B$18),KJ$1),2)&gt;5,"",INDEX('Semaine type'!$AF$4:$AY$49,MATCH(Novembre!$B48,'Semaine type'!$A$4:$A$49,0),MATCH(KJ$2,'Semaine type'!$AF$2:$AY$2,0))))</f>
        <v/>
      </c>
      <c r="KK48" s="167" t="str">
        <f>IF(COUNTIF(Fériés,DATE(YEAR($B$18),MONTH($B$18),KK$1))&gt;0,"",IF(WEEKDAY(DATE(YEAR($B$18),MONTH($B$18),KK$1),2)&gt;5,"",INDEX('Semaine type'!$AF$4:$AY$49,MATCH(Novembre!$B48,'Semaine type'!$A$4:$A$49,0),MATCH(KK$2,'Semaine type'!$AF$2:$AY$2,0))))</f>
        <v/>
      </c>
      <c r="KL48" s="167" t="str">
        <f>IF(COUNTIF(Fériés,DATE(YEAR($B$18),MONTH($B$18),KL$1))&gt;0,"",IF(WEEKDAY(DATE(YEAR($B$18),MONTH($B$18),KL$1),2)&gt;5,"",INDEX('Semaine type'!$AF$4:$AY$49,MATCH(Novembre!$B48,'Semaine type'!$A$4:$A$49,0),MATCH(KL$2,'Semaine type'!$AF$2:$AY$2,0))))</f>
        <v/>
      </c>
      <c r="KM48" s="167" t="str">
        <f>IF(COUNTIF(Fériés,DATE(YEAR($B$18),MONTH($B$18),KM$1))&gt;0,"",IF(WEEKDAY(DATE(YEAR($B$18),MONTH($B$18),KM$1),2)&gt;5,"",INDEX('Semaine type'!$AF$4:$AY$49,MATCH(Novembre!$B48,'Semaine type'!$A$4:$A$49,0),MATCH(KM$2,'Semaine type'!$AF$2:$AY$2,0))))</f>
        <v/>
      </c>
      <c r="KN48" s="167" t="str">
        <f>IF(COUNTIF(Fériés,DATE(YEAR($B$18),MONTH($B$18),KN$1))&gt;0,"",IF(WEEKDAY(DATE(YEAR($B$18),MONTH($B$18),KN$1),2)&gt;5,"",INDEX('Semaine type'!$AF$4:$AY$49,MATCH(Novembre!$B48,'Semaine type'!$A$4:$A$49,0),MATCH(KN$2,'Semaine type'!$AF$2:$AY$2,0))))</f>
        <v/>
      </c>
      <c r="KO48" s="167" t="str">
        <f>IF(COUNTIF(Fériés,DATE(YEAR($B$18),MONTH($B$18),KO$1))&gt;0,"",IF(WEEKDAY(DATE(YEAR($B$18),MONTH($B$18),KO$1),2)&gt;5,"",INDEX('Semaine type'!$AF$4:$AY$49,MATCH(Novembre!$B48,'Semaine type'!$A$4:$A$49,0),MATCH(KO$2,'Semaine type'!$AF$2:$AY$2,0))))</f>
        <v/>
      </c>
      <c r="KP48" s="167">
        <f>IF(COUNTIF(Fériés,DATE(YEAR($B$18),MONTH($B$18),KP$1))&gt;0,"",IF(WEEKDAY(DATE(YEAR($B$18),MONTH($B$18),KP$1),2)&gt;5,"",INDEX('Semaine type'!$AF$4:$AY$49,MATCH(Novembre!$B48,'Semaine type'!$A$4:$A$49,0),MATCH(KP$2,'Semaine type'!$AF$2:$AY$2,0))))</f>
        <v>0.36458333333333331</v>
      </c>
      <c r="KQ48" s="167">
        <f>IF(COUNTIF(Fériés,DATE(YEAR($B$18),MONTH($B$18),KQ$1))&gt;0,"",IF(WEEKDAY(DATE(YEAR($B$18),MONTH($B$18),KQ$1),2)&gt;5,"",INDEX('Semaine type'!$AF$4:$AY$49,MATCH(Novembre!$B48,'Semaine type'!$A$4:$A$49,0),MATCH(KQ$2,'Semaine type'!$AF$2:$AY$2,0))))</f>
        <v>0.52430555555555558</v>
      </c>
      <c r="KR48" s="167">
        <f>IF(COUNTIF(Fériés,DATE(YEAR($B$18),MONTH($B$18),KR$1))&gt;0,"",IF(WEEKDAY(DATE(YEAR($B$18),MONTH($B$18),KR$1),2)&gt;5,"",INDEX('Semaine type'!$AF$4:$AY$49,MATCH(Novembre!$B48,'Semaine type'!$A$4:$A$49,0),MATCH(KR$2,'Semaine type'!$AF$2:$AY$2,0))))</f>
        <v>0.5625</v>
      </c>
      <c r="KS48" s="167">
        <f>IF(COUNTIF(Fériés,DATE(YEAR($B$18),MONTH($B$18),KS$1))&gt;0,"",IF(WEEKDAY(DATE(YEAR($B$18),MONTH($B$18),KS$1),2)&gt;5,"",INDEX('Semaine type'!$AF$4:$AY$49,MATCH(Novembre!$B48,'Semaine type'!$A$4:$A$49,0),MATCH(KS$2,'Semaine type'!$AF$2:$AY$2,0))))</f>
        <v>0.70833333333333337</v>
      </c>
    </row>
    <row r="49" spans="1:305" ht="12" customHeight="1" x14ac:dyDescent="0.2">
      <c r="A49" s="183"/>
      <c r="B49" s="52" t="s">
        <v>165</v>
      </c>
      <c r="C49" s="53" t="str">
        <f>'Semaine type'!L34</f>
        <v xml:space="preserve">CONS </v>
      </c>
      <c r="D49" s="60"/>
      <c r="E49" s="60"/>
      <c r="F49" s="61"/>
      <c r="G49" s="60"/>
      <c r="H49" s="60" t="s">
        <v>36</v>
      </c>
      <c r="I49" s="60"/>
      <c r="J49" s="60" t="s">
        <v>36</v>
      </c>
      <c r="K49" s="60"/>
      <c r="L49" s="61" t="s">
        <v>36</v>
      </c>
      <c r="M49" s="61" t="s">
        <v>37</v>
      </c>
      <c r="N49" s="61" t="s">
        <v>36</v>
      </c>
      <c r="O49" s="61" t="s">
        <v>37</v>
      </c>
      <c r="P49" s="60" t="s">
        <v>37</v>
      </c>
      <c r="Q49" s="60"/>
      <c r="R49" s="60"/>
      <c r="S49" s="60"/>
      <c r="T49" s="60"/>
      <c r="U49" s="60"/>
      <c r="V49" s="61" t="s">
        <v>36</v>
      </c>
      <c r="W49" s="61"/>
      <c r="X49" s="60"/>
      <c r="Y49" s="60"/>
      <c r="Z49" s="60" t="s">
        <v>36</v>
      </c>
      <c r="AA49" s="60" t="s">
        <v>37</v>
      </c>
      <c r="AB49" s="60" t="s">
        <v>36</v>
      </c>
      <c r="AC49" s="60" t="s">
        <v>37</v>
      </c>
      <c r="AD49" s="60" t="s">
        <v>94</v>
      </c>
      <c r="AE49" s="60"/>
      <c r="AF49" s="61" t="s">
        <v>120</v>
      </c>
      <c r="AG49" s="60"/>
      <c r="AH49" s="60" t="s">
        <v>120</v>
      </c>
      <c r="AI49" s="60"/>
      <c r="AJ49" s="60" t="s">
        <v>36</v>
      </c>
      <c r="AK49" s="60"/>
      <c r="AL49" s="60" t="s">
        <v>36</v>
      </c>
      <c r="AM49" s="60"/>
      <c r="AN49" s="60" t="s">
        <v>36</v>
      </c>
      <c r="AO49" s="60" t="s">
        <v>37</v>
      </c>
      <c r="AP49" s="60" t="s">
        <v>36</v>
      </c>
      <c r="AQ49" s="60" t="s">
        <v>37</v>
      </c>
      <c r="AR49" s="60" t="s">
        <v>94</v>
      </c>
      <c r="AS49" s="60"/>
      <c r="AT49" s="60"/>
      <c r="AU49" s="60"/>
      <c r="AV49" s="60"/>
      <c r="AW49" s="60"/>
      <c r="AX49" s="60" t="s">
        <v>36</v>
      </c>
      <c r="AY49" s="60"/>
      <c r="AZ49" s="60" t="s">
        <v>36</v>
      </c>
      <c r="BA49" s="60"/>
      <c r="BB49" s="60" t="s">
        <v>36</v>
      </c>
      <c r="BC49" s="60" t="s">
        <v>37</v>
      </c>
      <c r="BD49" s="60" t="s">
        <v>36</v>
      </c>
      <c r="BE49" s="60" t="s">
        <v>37</v>
      </c>
      <c r="BF49" s="60" t="s">
        <v>37</v>
      </c>
      <c r="BG49" s="60"/>
      <c r="BH49" s="60"/>
      <c r="BI49" s="60"/>
      <c r="BJ49" s="60"/>
      <c r="BK49" s="60"/>
      <c r="BL49" s="56" cm="1">
        <f t="array" ref="BL49">SUMPRODUCT(--(RIGHT(D49:BK49,1)="."))</f>
        <v>15</v>
      </c>
      <c r="BM49" s="57"/>
      <c r="BN49" s="62"/>
      <c r="BO49" s="62"/>
      <c r="BP49" s="62"/>
      <c r="BQ49" s="82">
        <f t="shared" ref="BQ49:CA60" si="133">COUNTIF($D49:$BK49,BQ$18)/2</f>
        <v>0</v>
      </c>
      <c r="BR49" s="82">
        <f t="shared" si="133"/>
        <v>0</v>
      </c>
      <c r="BS49" s="82">
        <f t="shared" si="133"/>
        <v>0</v>
      </c>
      <c r="BT49" s="82">
        <f t="shared" si="133"/>
        <v>0</v>
      </c>
      <c r="BU49" s="82">
        <f t="shared" si="133"/>
        <v>0</v>
      </c>
      <c r="BV49" s="82">
        <f t="shared" si="133"/>
        <v>0</v>
      </c>
      <c r="BW49" s="82">
        <f t="shared" si="133"/>
        <v>0</v>
      </c>
      <c r="BX49" s="82">
        <f t="shared" si="133"/>
        <v>0</v>
      </c>
      <c r="BY49" s="82">
        <f t="shared" si="133"/>
        <v>0</v>
      </c>
      <c r="BZ49" s="82">
        <f t="shared" si="133"/>
        <v>0</v>
      </c>
      <c r="CA49" s="82">
        <f t="shared" si="133"/>
        <v>0</v>
      </c>
      <c r="CB49" s="92">
        <f t="shared" si="70"/>
        <v>29</v>
      </c>
      <c r="CC49" s="47">
        <f t="shared" ca="1" si="71"/>
        <v>0.8529411764705882</v>
      </c>
      <c r="DA49" s="169">
        <f t="shared" si="72"/>
        <v>6.2083333333333339</v>
      </c>
      <c r="DB49" s="176" t="str">
        <f t="shared" si="132"/>
        <v/>
      </c>
      <c r="DC49" s="176" t="str">
        <f t="shared" si="73"/>
        <v/>
      </c>
      <c r="DD49" s="176" t="str">
        <f t="shared" si="74"/>
        <v/>
      </c>
      <c r="DE49" s="176" t="str">
        <f t="shared" si="75"/>
        <v/>
      </c>
      <c r="DF49" s="176">
        <f t="shared" si="76"/>
        <v>0.15972222222222227</v>
      </c>
      <c r="DG49" s="176">
        <f>IFERROR(IF(COUNTIF(absences,I49)&gt;0,"",IF(COUNTIF($D49:$BK49,"PERM")&gt;0,COUNTIF($D49:$BK49,"PERM")*Parametres!$N$25,GF49-GE49)),)</f>
        <v>0.25</v>
      </c>
      <c r="DH49" s="176">
        <f t="shared" si="77"/>
        <v>0.15972222222222227</v>
      </c>
      <c r="DI49" s="176">
        <f t="shared" si="78"/>
        <v>0.14583333333333337</v>
      </c>
      <c r="DJ49" s="176">
        <f t="shared" si="79"/>
        <v>0.15972222222222227</v>
      </c>
      <c r="DK49" s="176">
        <f t="shared" si="80"/>
        <v>0.14583333333333337</v>
      </c>
      <c r="DL49" s="176">
        <f t="shared" si="81"/>
        <v>0.15972222222222227</v>
      </c>
      <c r="DM49" s="176">
        <f t="shared" si="82"/>
        <v>0.13888888888888884</v>
      </c>
      <c r="DN49" s="176">
        <f t="shared" si="83"/>
        <v>0.15972222222222227</v>
      </c>
      <c r="DO49" s="176">
        <f t="shared" si="84"/>
        <v>0</v>
      </c>
      <c r="DP49" s="176" t="str">
        <f t="shared" si="85"/>
        <v/>
      </c>
      <c r="DQ49" s="176" t="str">
        <f t="shared" si="86"/>
        <v/>
      </c>
      <c r="DR49" s="176" t="str">
        <f t="shared" si="87"/>
        <v/>
      </c>
      <c r="DS49" s="176" t="str">
        <f t="shared" si="88"/>
        <v/>
      </c>
      <c r="DT49" s="176">
        <f t="shared" si="89"/>
        <v>0.15972222222222227</v>
      </c>
      <c r="DU49" s="176">
        <f t="shared" si="90"/>
        <v>0.14583333333333337</v>
      </c>
      <c r="DV49" s="176" t="str">
        <f t="shared" si="91"/>
        <v/>
      </c>
      <c r="DW49" s="176" t="str">
        <f t="shared" si="92"/>
        <v/>
      </c>
      <c r="DX49" s="176">
        <f t="shared" si="93"/>
        <v>0.15972222222222227</v>
      </c>
      <c r="DY49" s="176">
        <f t="shared" si="94"/>
        <v>0.14583333333333337</v>
      </c>
      <c r="DZ49" s="176">
        <f t="shared" si="95"/>
        <v>0.15972222222222227</v>
      </c>
      <c r="EA49" s="176">
        <f t="shared" si="96"/>
        <v>0.13888888888888884</v>
      </c>
      <c r="EB49" s="176">
        <f t="shared" si="97"/>
        <v>0.15972222222222227</v>
      </c>
      <c r="EC49" s="176">
        <f t="shared" si="98"/>
        <v>0</v>
      </c>
      <c r="ED49" s="176" t="str">
        <f t="shared" si="99"/>
        <v/>
      </c>
      <c r="EE49" s="176" t="str">
        <f t="shared" si="100"/>
        <v/>
      </c>
      <c r="EF49" s="176" t="str">
        <f t="shared" si="101"/>
        <v/>
      </c>
      <c r="EG49" s="176" t="str">
        <f t="shared" si="102"/>
        <v/>
      </c>
      <c r="EH49" s="176">
        <f t="shared" si="103"/>
        <v>0.15972222222222227</v>
      </c>
      <c r="EI49" s="176">
        <f t="shared" si="104"/>
        <v>0.14583333333333337</v>
      </c>
      <c r="EJ49" s="176">
        <f t="shared" si="105"/>
        <v>0.15972222222222227</v>
      </c>
      <c r="EK49" s="176">
        <f t="shared" si="106"/>
        <v>0.14583333333333337</v>
      </c>
      <c r="EL49" s="176">
        <f t="shared" si="107"/>
        <v>0.15972222222222227</v>
      </c>
      <c r="EM49" s="176">
        <f t="shared" si="108"/>
        <v>0.14583333333333337</v>
      </c>
      <c r="EN49" s="176">
        <f t="shared" si="109"/>
        <v>0.15972222222222227</v>
      </c>
      <c r="EO49" s="176">
        <f t="shared" si="110"/>
        <v>0.13888888888888884</v>
      </c>
      <c r="EP49" s="176">
        <f t="shared" si="111"/>
        <v>0.15972222222222227</v>
      </c>
      <c r="EQ49" s="176">
        <f t="shared" si="112"/>
        <v>0</v>
      </c>
      <c r="ER49" s="176" t="str">
        <f t="shared" si="113"/>
        <v/>
      </c>
      <c r="ES49" s="176" t="str">
        <f t="shared" si="114"/>
        <v/>
      </c>
      <c r="ET49" s="176" t="str">
        <f t="shared" si="115"/>
        <v/>
      </c>
      <c r="EU49" s="176">
        <f>IFERROR(IF(COUNTIF(absences,AW49)&gt;0,"",IF(COUNTIF($D49:$BK49,"PERM")&gt;0,COUNTIF($D49:$BK49,"PERM")*Parametres!$N$25,IW49-IV49)),)</f>
        <v>0.25</v>
      </c>
      <c r="EV49" s="176">
        <f t="shared" si="116"/>
        <v>0.15972222222222227</v>
      </c>
      <c r="EW49" s="176">
        <f t="shared" si="117"/>
        <v>0.14583333333333337</v>
      </c>
      <c r="EX49" s="176">
        <f t="shared" si="118"/>
        <v>0.15972222222222227</v>
      </c>
      <c r="EY49" s="176">
        <f t="shared" si="119"/>
        <v>0.14583333333333337</v>
      </c>
      <c r="EZ49" s="176">
        <f t="shared" si="120"/>
        <v>0.15972222222222227</v>
      </c>
      <c r="FA49" s="176">
        <f t="shared" si="121"/>
        <v>0.14583333333333337</v>
      </c>
      <c r="FB49" s="176">
        <f t="shared" si="122"/>
        <v>0.15972222222222227</v>
      </c>
      <c r="FC49" s="176">
        <f t="shared" si="123"/>
        <v>0.13888888888888884</v>
      </c>
      <c r="FD49" s="176">
        <f t="shared" si="124"/>
        <v>0.15972222222222227</v>
      </c>
      <c r="FE49" s="176">
        <f t="shared" si="125"/>
        <v>0</v>
      </c>
      <c r="FF49" s="176" t="str">
        <f t="shared" si="126"/>
        <v/>
      </c>
      <c r="FG49" s="176" t="str">
        <f t="shared" si="127"/>
        <v/>
      </c>
      <c r="FH49" s="176">
        <f>IFERROR(IF(COUNTIF(absences,BJ49)&gt;0,"",IF(COUNTIF($D49:$BK49,"PERM")&gt;0,COUNTIF($D49:$BK49,"PERM")*Parametres!$N$25,JJ49-JI49)),)</f>
        <v>0.25</v>
      </c>
      <c r="FI49" s="176" t="str">
        <f t="shared" si="128"/>
        <v/>
      </c>
      <c r="FJ49" s="176">
        <f t="shared" si="129"/>
        <v>0.15972222222222227</v>
      </c>
      <c r="FK49" s="176">
        <f>IFERROR(IF(COUNTIF(absences,BM49)&gt;0,"",IF(COUNTIF($D49:$BK49,"PERM")&gt;0,COUNTIF($D49:$BK49,"PERM")*Parametres!$N$25,JM49-JL49)),)</f>
        <v>0.25</v>
      </c>
      <c r="FY49" s="184"/>
      <c r="FZ49" s="167" t="str">
        <f>IF(COUNTIF(Fériés,DATE(YEAR($B$18),MONTH($B$18),FZ$1))&gt;0,"",IF(WEEKDAY(DATE(YEAR($B$18),MONTH($B$18),FZ$1),2)&gt;5,"",INDEX('Semaine type'!$AF$4:$AY$49,MATCH(Novembre!$B49,'Semaine type'!$A34:$A79,0),MATCH(FZ$2,'Semaine type'!$AF$2:$AY$2,0))))</f>
        <v/>
      </c>
      <c r="GA49" s="167" t="str">
        <f>IF(COUNTIF(Fériés,DATE(YEAR($B$18),MONTH($B$18),GA$1))&gt;0,"",IF(WEEKDAY(DATE(YEAR($B$18),MONTH($B$18),GA$1),2)&gt;5,"",INDEX('Semaine type'!$AF$4:$AY$49,MATCH(Novembre!$B49,'Semaine type'!$A34:$A79,0),MATCH(GA$2,'Semaine type'!$AF$2:$AY$2,0))))</f>
        <v/>
      </c>
      <c r="GB49" s="167" t="str">
        <f>IF(COUNTIF(Fériés,DATE(YEAR($B$18),MONTH($B$18),GB$1))&gt;0,"",IF(WEEKDAY(DATE(YEAR($B$18),MONTH($B$18),GB$1),2)&gt;5,"",INDEX('Semaine type'!$AF$4:$AY$49,MATCH(Novembre!$B49,'Semaine type'!$A34:$A79,0),MATCH(GB$2,'Semaine type'!$AF$2:$AY$2,0))))</f>
        <v/>
      </c>
      <c r="GC49" s="167" t="str">
        <f>IF(COUNTIF(Fériés,DATE(YEAR($B$18),MONTH($B$18),GC$1))&gt;0,"",IF(WEEKDAY(DATE(YEAR($B$18),MONTH($B$18),GC$1),2)&gt;5,"",INDEX('Semaine type'!$AF$4:$AY$49,MATCH(Novembre!$B49,'Semaine type'!$A34:$A79,0),MATCH(GC$2,'Semaine type'!$AF$2:$AY$2,0))))</f>
        <v/>
      </c>
      <c r="GD49" s="167" t="str">
        <f>IF(COUNTIF(Fériés,DATE(YEAR($B$18),MONTH($B$18),GD$1))&gt;0,"",IF(WEEKDAY(DATE(YEAR($B$18),MONTH($B$18),GD$1),2)&gt;5,"",INDEX('Semaine type'!$AF$4:$AY$49,MATCH(Novembre!$B49,'Semaine type'!$A34:$A79,0),MATCH(GD$2,'Semaine type'!$AF$2:$AY$2,0))))</f>
        <v/>
      </c>
      <c r="GE49" s="167" t="str">
        <f>IF(COUNTIF(Fériés,DATE(YEAR($B$18),MONTH($B$18),GE$1))&gt;0,"",IF(WEEKDAY(DATE(YEAR($B$18),MONTH($B$18),GE$1),2)&gt;5,"",INDEX('Semaine type'!$AF$4:$AY$49,MATCH(Novembre!$B49,'Semaine type'!$A34:$A79,0),MATCH(GE$2,'Semaine type'!$AF$2:$AY$2,0))))</f>
        <v/>
      </c>
      <c r="GF49" s="167" t="str">
        <f>IF(COUNTIF(Fériés,DATE(YEAR($B$18),MONTH($B$18),GF$1))&gt;0,"",IF(WEEKDAY(DATE(YEAR($B$18),MONTH($B$18),GF$1),2)&gt;5,"",INDEX('Semaine type'!$AF$4:$AY$49,MATCH(Novembre!$B49,'Semaine type'!$A34:$A79,0),MATCH(GF$2,'Semaine type'!$AF$2:$AY$2,0))))</f>
        <v/>
      </c>
      <c r="GG49" s="167" t="str">
        <f>IF(COUNTIF(Fériés,DATE(YEAR($B$18),MONTH($B$18),GG$1))&gt;0,"",IF(WEEKDAY(DATE(YEAR($B$18),MONTH($B$18),GG$1),2)&gt;5,"",INDEX('Semaine type'!$AF$4:$AY$49,MATCH(Novembre!$B49,'Semaine type'!$A34:$A79,0),MATCH(GG$2,'Semaine type'!$AF$2:$AY$2,0))))</f>
        <v/>
      </c>
      <c r="GH49" s="167">
        <f>IF(COUNTIF(Fériés,DATE(YEAR($B$18),MONTH($B$18),GH$1))&gt;0,"",IF(WEEKDAY(DATE(YEAR($B$18),MONTH($B$18),GH$1),2)&gt;5,"",INDEX('Semaine type'!$AF$4:$AY$49,MATCH(Novembre!$B49,'Semaine type'!$A$4:$A$49,0),MATCH(GH$2,'Semaine type'!$AF$2:$AY$2,0))))</f>
        <v>0.36458333333333331</v>
      </c>
      <c r="GI49" s="167">
        <f>IF(COUNTIF(Fériés,DATE(YEAR($B$18),MONTH($B$18),GI$1))&gt;0,"",IF(WEEKDAY(DATE(YEAR($B$18),MONTH($B$18),GI$1),2)&gt;5,"",INDEX('Semaine type'!$AF$4:$AY$49,MATCH(Novembre!$B49,'Semaine type'!$A$4:$A$49,0),MATCH(GI$2,'Semaine type'!$AF$2:$AY$2,0))))</f>
        <v>0.52430555555555558</v>
      </c>
      <c r="GJ49" s="167">
        <f>IF(COUNTIF(Fériés,DATE(YEAR($B$18),MONTH($B$18),GJ$1))&gt;0,"",IF(WEEKDAY(DATE(YEAR($B$18),MONTH($B$18),GJ$1),2)&gt;5,"",INDEX('Semaine type'!$AF$4:$AY$49,MATCH(Novembre!$B49,'Semaine type'!$A$4:$A$49,0),MATCH(GJ$2,'Semaine type'!$AF$2:$AY$2,0))))</f>
        <v>0.5625</v>
      </c>
      <c r="GK49" s="167">
        <f>IF(COUNTIF(Fériés,DATE(YEAR($B$18),MONTH($B$18),GK$1))&gt;0,"",IF(WEEKDAY(DATE(YEAR($B$18),MONTH($B$18),GK$1),2)&gt;5,"",INDEX('Semaine type'!$AF$4:$AY$49,MATCH(Novembre!$B49,'Semaine type'!$A$4:$A$49,0),MATCH(GK$2,'Semaine type'!$AF$2:$AY$2,0))))</f>
        <v>0.70833333333333337</v>
      </c>
      <c r="GL49" s="167">
        <f>IF(COUNTIF(Fériés,DATE(YEAR($B$18),MONTH($B$18),GL$1))&gt;0,"",IF(WEEKDAY(DATE(YEAR($B$18),MONTH($B$18),GL$1),2)&gt;5,"",INDEX('Semaine type'!$AF$4:$AY$49,MATCH(Novembre!$B49,'Semaine type'!$A$4:$A$49,0),MATCH(GL$2,'Semaine type'!$AF$2:$AY$2,0))))</f>
        <v>0.36458333333333331</v>
      </c>
      <c r="GM49" s="167">
        <f>IF(COUNTIF(Fériés,DATE(YEAR($B$18),MONTH($B$18),GM$1))&gt;0,"",IF(WEEKDAY(DATE(YEAR($B$18),MONTH($B$18),GM$1),2)&gt;5,"",INDEX('Semaine type'!$AF$4:$AY$49,MATCH(Novembre!$B49,'Semaine type'!$A$4:$A$49,0),MATCH(GM$2,'Semaine type'!$AF$2:$AY$2,0))))</f>
        <v>0.52430555555555558</v>
      </c>
      <c r="GN49" s="167">
        <f>IF(COUNTIF(Fériés,DATE(YEAR($B$18),MONTH($B$18),GN$1))&gt;0,"",IF(WEEKDAY(DATE(YEAR($B$18),MONTH($B$18),GN$1),2)&gt;5,"",INDEX('Semaine type'!$AF$4:$AY$49,MATCH(Novembre!$B49,'Semaine type'!$A$4:$A$49,0),MATCH(GN$2,'Semaine type'!$AF$2:$AY$2,0))))</f>
        <v>0.5625</v>
      </c>
      <c r="GO49" s="167">
        <f>IF(COUNTIF(Fériés,DATE(YEAR($B$18),MONTH($B$18),GO$1))&gt;0,"",IF(WEEKDAY(DATE(YEAR($B$18),MONTH($B$18),GO$1),2)&gt;5,"",INDEX('Semaine type'!$AF$4:$AY$49,MATCH(Novembre!$B49,'Semaine type'!$A$4:$A$49,0),MATCH(GO$2,'Semaine type'!$AF$2:$AY$2,0))))</f>
        <v>0.70833333333333337</v>
      </c>
      <c r="GP49" s="167">
        <f>IF(COUNTIF(Fériés,DATE(YEAR($B$18),MONTH($B$18),GP$1))&gt;0,"",IF(WEEKDAY(DATE(YEAR($B$18),MONTH($B$18),GP$1),2)&gt;5,"",INDEX('Semaine type'!$AF$4:$AY$49,MATCH(Novembre!$B49,'Semaine type'!$A$4:$A$49,0),MATCH(GP$2,'Semaine type'!$AF$2:$AY$2,0))))</f>
        <v>0.36458333333333331</v>
      </c>
      <c r="GQ49" s="167">
        <f>IF(COUNTIF(Fériés,DATE(YEAR($B$18),MONTH($B$18),GQ$1))&gt;0,"",IF(WEEKDAY(DATE(YEAR($B$18),MONTH($B$18),GQ$1),2)&gt;5,"",INDEX('Semaine type'!$AF$4:$AY$49,MATCH(Novembre!$B49,'Semaine type'!$A$4:$A$49,0),MATCH(GQ$2,'Semaine type'!$AF$2:$AY$2,0))))</f>
        <v>0.52430555555555558</v>
      </c>
      <c r="GR49" s="167">
        <f>IF(COUNTIF(Fériés,DATE(YEAR($B$18),MONTH($B$18),GR$1))&gt;0,"",IF(WEEKDAY(DATE(YEAR($B$18),MONTH($B$18),GR$1),2)&gt;5,"",INDEX('Semaine type'!$AF$4:$AY$49,MATCH(Novembre!$B49,'Semaine type'!$A$4:$A$49,0),MATCH(GR$2,'Semaine type'!$AF$2:$AY$2,0))))</f>
        <v>0.5625</v>
      </c>
      <c r="GS49" s="167">
        <f>IF(COUNTIF(Fériés,DATE(YEAR($B$18),MONTH($B$18),GS$1))&gt;0,"",IF(WEEKDAY(DATE(YEAR($B$18),MONTH($B$18),GS$1),2)&gt;5,"",INDEX('Semaine type'!$AF$4:$AY$49,MATCH(Novembre!$B49,'Semaine type'!$A$4:$A$49,0),MATCH(GS$2,'Semaine type'!$AF$2:$AY$2,0))))</f>
        <v>0.70833333333333337</v>
      </c>
      <c r="GT49" s="167">
        <f>IF(COUNTIF(Fériés,DATE(YEAR($B$18),MONTH($B$18),GT$1))&gt;0,"",IF(WEEKDAY(DATE(YEAR($B$18),MONTH($B$18),GT$1),2)&gt;5,"",INDEX('Semaine type'!$AF$4:$AY$49,MATCH(Novembre!$B49,'Semaine type'!$A$4:$A$49,0),MATCH(GT$2,'Semaine type'!$AF$2:$AY$2,0))))</f>
        <v>0.36458333333333331</v>
      </c>
      <c r="GU49" s="167">
        <f>IF(COUNTIF(Fériés,DATE(YEAR($B$18),MONTH($B$18),GU$1))&gt;0,"",IF(WEEKDAY(DATE(YEAR($B$18),MONTH($B$18),GU$1),2)&gt;5,"",INDEX('Semaine type'!$AF$4:$AY$49,MATCH(Novembre!$B49,'Semaine type'!$A$4:$A$49,0),MATCH(GU$2,'Semaine type'!$AF$2:$AY$2,0))))</f>
        <v>0.52430555555555558</v>
      </c>
      <c r="GV49" s="167">
        <f>IF(COUNTIF(Fériés,DATE(YEAR($B$18),MONTH($B$18),GV$1))&gt;0,"",IF(WEEKDAY(DATE(YEAR($B$18),MONTH($B$18),GV$1),2)&gt;5,"",INDEX('Semaine type'!$AF$4:$AY$49,MATCH(Novembre!$B49,'Semaine type'!$A$4:$A$49,0),MATCH(GV$2,'Semaine type'!$AF$2:$AY$2,0))))</f>
        <v>0.5625</v>
      </c>
      <c r="GW49" s="167">
        <f>IF(COUNTIF(Fériés,DATE(YEAR($B$18),MONTH($B$18),GW$1))&gt;0,"",IF(WEEKDAY(DATE(YEAR($B$18),MONTH($B$18),GW$1),2)&gt;5,"",INDEX('Semaine type'!$AF$4:$AY$49,MATCH(Novembre!$B49,'Semaine type'!$A$4:$A$49,0),MATCH(GW$2,'Semaine type'!$AF$2:$AY$2,0))))</f>
        <v>0.70138888888888884</v>
      </c>
      <c r="GX49" s="167">
        <f>IF(COUNTIF(Fériés,DATE(YEAR($B$18),MONTH($B$18),GX$1))&gt;0,"",IF(WEEKDAY(DATE(YEAR($B$18),MONTH($B$18),GX$1),2)&gt;5,"",INDEX('Semaine type'!$AF$4:$AY$49,MATCH(Novembre!$B49,'Semaine type'!$A$4:$A$49,0),MATCH(GX$2,'Semaine type'!$AF$2:$AY$2,0))))</f>
        <v>0.36458333333333331</v>
      </c>
      <c r="GY49" s="167">
        <f>IF(COUNTIF(Fériés,DATE(YEAR($B$18),MONTH($B$18),GY$1))&gt;0,"",IF(WEEKDAY(DATE(YEAR($B$18),MONTH($B$18),GY$1),2)&gt;5,"",INDEX('Semaine type'!$AF$4:$AY$49,MATCH(Novembre!$B49,'Semaine type'!$A$4:$A$49,0),MATCH(GY$2,'Semaine type'!$AF$2:$AY$2,0))))</f>
        <v>0.52430555555555558</v>
      </c>
      <c r="GZ49" s="167">
        <f>IF(COUNTIF(Fériés,DATE(YEAR($B$18),MONTH($B$18),GZ$1))&gt;0,"",IF(WEEKDAY(DATE(YEAR($B$18),MONTH($B$18),GZ$1),2)&gt;5,"",INDEX('Semaine type'!$AF$4:$AY$49,MATCH(Novembre!$B49,'Semaine type'!$A$4:$A$49,0),MATCH(GZ$2,'Semaine type'!$AF$2:$AY$2,0))))</f>
        <v>0</v>
      </c>
      <c r="HA49" s="167">
        <f>IF(COUNTIF(Fériés,DATE(YEAR($B$18),MONTH($B$18),HA$1))&gt;0,"",IF(WEEKDAY(DATE(YEAR($B$18),MONTH($B$18),HA$1),2)&gt;5,"",INDEX('Semaine type'!$AF$4:$AY$49,MATCH(Novembre!$B49,'Semaine type'!$A$4:$A$49,0),MATCH(HA$2,'Semaine type'!$AF$2:$AY$2,0))))</f>
        <v>0</v>
      </c>
      <c r="HB49" s="167" t="str">
        <f>IF(COUNTIF(Fériés,DATE(YEAR($B$18),MONTH($B$18),HB$1))&gt;0,"",IF(WEEKDAY(DATE(YEAR($B$18),MONTH($B$18),HB$1),2)&gt;5,"",INDEX('Semaine type'!$AF$4:$AY$49,MATCH(Novembre!$B49,'Semaine type'!$A$4:$A$49,0),MATCH(HB$2,'Semaine type'!$AF$2:$AY$2,0))))</f>
        <v/>
      </c>
      <c r="HC49" s="167" t="str">
        <f>IF(COUNTIF(Fériés,DATE(YEAR($B$18),MONTH($B$18),HC$1))&gt;0,"",IF(WEEKDAY(DATE(YEAR($B$18),MONTH($B$18),HC$1),2)&gt;5,"",INDEX('Semaine type'!$AF$4:$AY$49,MATCH(Novembre!$B49,'Semaine type'!$A$4:$A$49,0),MATCH(HC$2,'Semaine type'!$AF$2:$AY$2,0))))</f>
        <v/>
      </c>
      <c r="HD49" s="167" t="str">
        <f>IF(COUNTIF(Fériés,DATE(YEAR($B$18),MONTH($B$18),HD$1))&gt;0,"",IF(WEEKDAY(DATE(YEAR($B$18),MONTH($B$18),HD$1),2)&gt;5,"",INDEX('Semaine type'!$AF$4:$AY$49,MATCH(Novembre!$B49,'Semaine type'!$A$4:$A$49,0),MATCH(HD$2,'Semaine type'!$AF$2:$AY$2,0))))</f>
        <v/>
      </c>
      <c r="HE49" s="167" t="str">
        <f>IF(COUNTIF(Fériés,DATE(YEAR($B$18),MONTH($B$18),HE$1))&gt;0,"",IF(WEEKDAY(DATE(YEAR($B$18),MONTH($B$18),HE$1),2)&gt;5,"",INDEX('Semaine type'!$AF$4:$AY$49,MATCH(Novembre!$B49,'Semaine type'!$A$4:$A$49,0),MATCH(HE$2,'Semaine type'!$AF$2:$AY$2,0))))</f>
        <v/>
      </c>
      <c r="HF49" s="167" t="str">
        <f>IF(COUNTIF(Fériés,DATE(YEAR($B$18),MONTH($B$18),HF$1))&gt;0,"",IF(WEEKDAY(DATE(YEAR($B$18),MONTH($B$18),HF$1),2)&gt;5,"",INDEX('Semaine type'!$AF$4:$AY$49,MATCH(Novembre!$B49,'Semaine type'!$A$4:$A$49,0),MATCH(HF$2,'Semaine type'!$AF$2:$AY$2,0))))</f>
        <v/>
      </c>
      <c r="HG49" s="167" t="str">
        <f>IF(COUNTIF(Fériés,DATE(YEAR($B$18),MONTH($B$18),HG$1))&gt;0,"",IF(WEEKDAY(DATE(YEAR($B$18),MONTH($B$18),HG$1),2)&gt;5,"",INDEX('Semaine type'!$AF$4:$AY$49,MATCH(Novembre!$B49,'Semaine type'!$A$4:$A$49,0),MATCH(HG$2,'Semaine type'!$AF$2:$AY$2,0))))</f>
        <v/>
      </c>
      <c r="HH49" s="167" t="str">
        <f>IF(COUNTIF(Fériés,DATE(YEAR($B$18),MONTH($B$18),HH$1))&gt;0,"",IF(WEEKDAY(DATE(YEAR($B$18),MONTH($B$18),HH$1),2)&gt;5,"",INDEX('Semaine type'!$AF$4:$AY$49,MATCH(Novembre!$B49,'Semaine type'!$A$4:$A$49,0),MATCH(HH$2,'Semaine type'!$AF$2:$AY$2,0))))</f>
        <v/>
      </c>
      <c r="HI49" s="167" t="str">
        <f>IF(COUNTIF(Fériés,DATE(YEAR($B$18),MONTH($B$18),HI$1))&gt;0,"",IF(WEEKDAY(DATE(YEAR($B$18),MONTH($B$18),HI$1),2)&gt;5,"",INDEX('Semaine type'!$AF$4:$AY$49,MATCH(Novembre!$B49,'Semaine type'!$A$4:$A$49,0),MATCH(HI$2,'Semaine type'!$AF$2:$AY$2,0))))</f>
        <v/>
      </c>
      <c r="HJ49" s="167">
        <f>IF(COUNTIF(Fériés,DATE(YEAR($B$18),MONTH($B$18),HJ$1))&gt;0,"",IF(WEEKDAY(DATE(YEAR($B$18),MONTH($B$18),HJ$1),2)&gt;5,"",INDEX('Semaine type'!$AF$4:$AY$49,MATCH(Novembre!$B49,'Semaine type'!$A$4:$A$49,0),MATCH(HJ$2,'Semaine type'!$AF$2:$AY$2,0))))</f>
        <v>0.36458333333333331</v>
      </c>
      <c r="HK49" s="167">
        <f>IF(COUNTIF(Fériés,DATE(YEAR($B$18),MONTH($B$18),HK$1))&gt;0,"",IF(WEEKDAY(DATE(YEAR($B$18),MONTH($B$18),HK$1),2)&gt;5,"",INDEX('Semaine type'!$AF$4:$AY$49,MATCH(Novembre!$B49,'Semaine type'!$A$4:$A$49,0),MATCH(HK$2,'Semaine type'!$AF$2:$AY$2,0))))</f>
        <v>0.52430555555555558</v>
      </c>
      <c r="HL49" s="167">
        <f>IF(COUNTIF(Fériés,DATE(YEAR($B$18),MONTH($B$18),HL$1))&gt;0,"",IF(WEEKDAY(DATE(YEAR($B$18),MONTH($B$18),HL$1),2)&gt;5,"",INDEX('Semaine type'!$AF$4:$AY$49,MATCH(Novembre!$B49,'Semaine type'!$A$4:$A$49,0),MATCH(HL$2,'Semaine type'!$AF$2:$AY$2,0))))</f>
        <v>0.5625</v>
      </c>
      <c r="HM49" s="167">
        <f>IF(COUNTIF(Fériés,DATE(YEAR($B$18),MONTH($B$18),HM$1))&gt;0,"",IF(WEEKDAY(DATE(YEAR($B$18),MONTH($B$18),HM$1),2)&gt;5,"",INDEX('Semaine type'!$AF$4:$AY$49,MATCH(Novembre!$B49,'Semaine type'!$A$4:$A$49,0),MATCH(HM$2,'Semaine type'!$AF$2:$AY$2,0))))</f>
        <v>0.70833333333333337</v>
      </c>
      <c r="HN49" s="167" t="str">
        <f>IF(COUNTIF(Fériés,DATE(YEAR($B$18),MONTH($B$18),HN$1))&gt;0,"",IF(WEEKDAY(DATE(YEAR($B$18),MONTH($B$18),HN$1),2)&gt;5,"",INDEX('Semaine type'!$AF$4:$AY$49,MATCH(Novembre!$B49,'Semaine type'!$A$4:$A$49,0),MATCH(HN$2,'Semaine type'!$AF$2:$AY$2,0))))</f>
        <v/>
      </c>
      <c r="HO49" s="167" t="str">
        <f>IF(COUNTIF(Fériés,DATE(YEAR($B$18),MONTH($B$18),HO$1))&gt;0,"",IF(WEEKDAY(DATE(YEAR($B$18),MONTH($B$18),HO$1),2)&gt;5,"",INDEX('Semaine type'!$AF$4:$AY$49,MATCH(Novembre!$B49,'Semaine type'!$A$4:$A$49,0),MATCH(HO$2,'Semaine type'!$AF$2:$AY$2,0))))</f>
        <v/>
      </c>
      <c r="HP49" s="167" t="str">
        <f>IF(COUNTIF(Fériés,DATE(YEAR($B$18),MONTH($B$18),HP$1))&gt;0,"",IF(WEEKDAY(DATE(YEAR($B$18),MONTH($B$18),HP$1),2)&gt;5,"",INDEX('Semaine type'!$AF$4:$AY$49,MATCH(Novembre!$B49,'Semaine type'!$A$4:$A$49,0),MATCH(HP$2,'Semaine type'!$AF$2:$AY$2,0))))</f>
        <v/>
      </c>
      <c r="HQ49" s="167" t="str">
        <f>IF(COUNTIF(Fériés,DATE(YEAR($B$18),MONTH($B$18),HQ$1))&gt;0,"",IF(WEEKDAY(DATE(YEAR($B$18),MONTH($B$18),HQ$1),2)&gt;5,"",INDEX('Semaine type'!$AF$4:$AY$49,MATCH(Novembre!$B49,'Semaine type'!$A$4:$A$49,0),MATCH(HQ$2,'Semaine type'!$AF$2:$AY$2,0))))</f>
        <v/>
      </c>
      <c r="HR49" s="167">
        <f>IF(COUNTIF(Fériés,DATE(YEAR($B$18),MONTH($B$18),HR$1))&gt;0,"",IF(WEEKDAY(DATE(YEAR($B$18),MONTH($B$18),HR$1),2)&gt;5,"",INDEX('Semaine type'!$AF$4:$AY$49,MATCH(Novembre!$B49,'Semaine type'!$A$4:$A$49,0),MATCH(HR$2,'Semaine type'!$AF$2:$AY$2,0))))</f>
        <v>0.36458333333333331</v>
      </c>
      <c r="HS49" s="167">
        <f>IF(COUNTIF(Fériés,DATE(YEAR($B$18),MONTH($B$18),HS$1))&gt;0,"",IF(WEEKDAY(DATE(YEAR($B$18),MONTH($B$18),HS$1),2)&gt;5,"",INDEX('Semaine type'!$AF$4:$AY$49,MATCH(Novembre!$B49,'Semaine type'!$A$4:$A$49,0),MATCH(HS$2,'Semaine type'!$AF$2:$AY$2,0))))</f>
        <v>0.52430555555555558</v>
      </c>
      <c r="HT49" s="167">
        <f>IF(COUNTIF(Fériés,DATE(YEAR($B$18),MONTH($B$18),HT$1))&gt;0,"",IF(WEEKDAY(DATE(YEAR($B$18),MONTH($B$18),HT$1),2)&gt;5,"",INDEX('Semaine type'!$AF$4:$AY$49,MATCH(Novembre!$B49,'Semaine type'!$A$4:$A$49,0),MATCH(HT$2,'Semaine type'!$AF$2:$AY$2,0))))</f>
        <v>0.5625</v>
      </c>
      <c r="HU49" s="167">
        <f>IF(COUNTIF(Fériés,DATE(YEAR($B$18),MONTH($B$18),HU$1))&gt;0,"",IF(WEEKDAY(DATE(YEAR($B$18),MONTH($B$18),HU$1),2)&gt;5,"",INDEX('Semaine type'!$AF$4:$AY$49,MATCH(Novembre!$B49,'Semaine type'!$A$4:$A$49,0),MATCH(HU$2,'Semaine type'!$AF$2:$AY$2,0))))</f>
        <v>0.70833333333333337</v>
      </c>
      <c r="HV49" s="167">
        <f>IF(COUNTIF(Fériés,DATE(YEAR($B$18),MONTH($B$18),HV$1))&gt;0,"",IF(WEEKDAY(DATE(YEAR($B$18),MONTH($B$18),HV$1),2)&gt;5,"",INDEX('Semaine type'!$AF$4:$AY$49,MATCH(Novembre!$B49,'Semaine type'!$A$4:$A$49,0),MATCH(HV$2,'Semaine type'!$AF$2:$AY$2,0))))</f>
        <v>0.36458333333333331</v>
      </c>
      <c r="HW49" s="167">
        <f>IF(COUNTIF(Fériés,DATE(YEAR($B$18),MONTH($B$18),HW$1))&gt;0,"",IF(WEEKDAY(DATE(YEAR($B$18),MONTH($B$18),HW$1),2)&gt;5,"",INDEX('Semaine type'!$AF$4:$AY$49,MATCH(Novembre!$B49,'Semaine type'!$A$4:$A$49,0),MATCH(HW$2,'Semaine type'!$AF$2:$AY$2,0))))</f>
        <v>0.52430555555555558</v>
      </c>
      <c r="HX49" s="167">
        <f>IF(COUNTIF(Fériés,DATE(YEAR($B$18),MONTH($B$18),HX$1))&gt;0,"",IF(WEEKDAY(DATE(YEAR($B$18),MONTH($B$18),HX$1),2)&gt;5,"",INDEX('Semaine type'!$AF$4:$AY$49,MATCH(Novembre!$B49,'Semaine type'!$A$4:$A$49,0),MATCH(HX$2,'Semaine type'!$AF$2:$AY$2,0))))</f>
        <v>0.5625</v>
      </c>
      <c r="HY49" s="167">
        <f>IF(COUNTIF(Fériés,DATE(YEAR($B$18),MONTH($B$18),HY$1))&gt;0,"",IF(WEEKDAY(DATE(YEAR($B$18),MONTH($B$18),HY$1),2)&gt;5,"",INDEX('Semaine type'!$AF$4:$AY$49,MATCH(Novembre!$B49,'Semaine type'!$A$4:$A$49,0),MATCH(HY$2,'Semaine type'!$AF$2:$AY$2,0))))</f>
        <v>0.70138888888888884</v>
      </c>
      <c r="HZ49" s="167">
        <f>IF(COUNTIF(Fériés,DATE(YEAR($B$18),MONTH($B$18),HZ$1))&gt;0,"",IF(WEEKDAY(DATE(YEAR($B$18),MONTH($B$18),HZ$1),2)&gt;5,"",INDEX('Semaine type'!$AF$4:$AY$49,MATCH(Novembre!$B49,'Semaine type'!$A$4:$A$49,0),MATCH(HZ$2,'Semaine type'!$AF$2:$AY$2,0))))</f>
        <v>0.36458333333333331</v>
      </c>
      <c r="IA49" s="167">
        <f>IF(COUNTIF(Fériés,DATE(YEAR($B$18),MONTH($B$18),IA$1))&gt;0,"",IF(WEEKDAY(DATE(YEAR($B$18),MONTH($B$18),IA$1),2)&gt;5,"",INDEX('Semaine type'!$AF$4:$AY$49,MATCH(Novembre!$B49,'Semaine type'!$A$4:$A$49,0),MATCH(IA$2,'Semaine type'!$AF$2:$AY$2,0))))</f>
        <v>0.52430555555555558</v>
      </c>
      <c r="IB49" s="167">
        <f>IF(COUNTIF(Fériés,DATE(YEAR($B$18),MONTH($B$18),IB$1))&gt;0,"",IF(WEEKDAY(DATE(YEAR($B$18),MONTH($B$18),IB$1),2)&gt;5,"",INDEX('Semaine type'!$AF$4:$AY$49,MATCH(Novembre!$B49,'Semaine type'!$A$4:$A$49,0),MATCH(IB$2,'Semaine type'!$AF$2:$AY$2,0))))</f>
        <v>0</v>
      </c>
      <c r="IC49" s="167">
        <f>IF(COUNTIF(Fériés,DATE(YEAR($B$18),MONTH($B$18),IC$1))&gt;0,"",IF(WEEKDAY(DATE(YEAR($B$18),MONTH($B$18),IC$1),2)&gt;5,"",INDEX('Semaine type'!$AF$4:$AY$49,MATCH(Novembre!$B49,'Semaine type'!$A$4:$A$49,0),MATCH(IC$2,'Semaine type'!$AF$2:$AY$2,0))))</f>
        <v>0</v>
      </c>
      <c r="ID49" s="167" t="str">
        <f>IF(COUNTIF(Fériés,DATE(YEAR($B$18),MONTH($B$18),ID$1))&gt;0,"",IF(WEEKDAY(DATE(YEAR($B$18),MONTH($B$18),ID$1),2)&gt;5,"",INDEX('Semaine type'!$AF$4:$AY$49,MATCH(Novembre!$B49,'Semaine type'!$A$4:$A$49,0),MATCH(ID$2,'Semaine type'!$AF$2:$AY$2,0))))</f>
        <v/>
      </c>
      <c r="IE49" s="167" t="str">
        <f>IF(COUNTIF(Fériés,DATE(YEAR($B$18),MONTH($B$18),IE$1))&gt;0,"",IF(WEEKDAY(DATE(YEAR($B$18),MONTH($B$18),IE$1),2)&gt;5,"",INDEX('Semaine type'!$AF$4:$AY$49,MATCH(Novembre!$B49,'Semaine type'!$A$4:$A$49,0),MATCH(IE$2,'Semaine type'!$AF$2:$AY$2,0))))</f>
        <v/>
      </c>
      <c r="IF49" s="167" t="str">
        <f>IF(COUNTIF(Fériés,DATE(YEAR($B$18),MONTH($B$18),IF$1))&gt;0,"",IF(WEEKDAY(DATE(YEAR($B$18),MONTH($B$18),IF$1),2)&gt;5,"",INDEX('Semaine type'!$AF$4:$AY$49,MATCH(Novembre!$B49,'Semaine type'!$A$4:$A$49,0),MATCH(IF$2,'Semaine type'!$AF$2:$AY$2,0))))</f>
        <v/>
      </c>
      <c r="IG49" s="167" t="str">
        <f>IF(COUNTIF(Fériés,DATE(YEAR($B$18),MONTH($B$18),IG$1))&gt;0,"",IF(WEEKDAY(DATE(YEAR($B$18),MONTH($B$18),IG$1),2)&gt;5,"",INDEX('Semaine type'!$AF$4:$AY$49,MATCH(Novembre!$B49,'Semaine type'!$A$4:$A$49,0),MATCH(IG$2,'Semaine type'!$AF$2:$AY$2,0))))</f>
        <v/>
      </c>
      <c r="IH49" s="167" t="str">
        <f>IF(COUNTIF(Fériés,DATE(YEAR($B$18),MONTH($B$18),IH$1))&gt;0,"",IF(WEEKDAY(DATE(YEAR($B$18),MONTH($B$18),IH$1),2)&gt;5,"",INDEX('Semaine type'!$AF$4:$AY$49,MATCH(Novembre!$B49,'Semaine type'!$A$4:$A$49,0),MATCH(IH$2,'Semaine type'!$AF$2:$AY$2,0))))</f>
        <v/>
      </c>
      <c r="II49" s="167" t="str">
        <f>IF(COUNTIF(Fériés,DATE(YEAR($B$18),MONTH($B$18),II$1))&gt;0,"",IF(WEEKDAY(DATE(YEAR($B$18),MONTH($B$18),II$1),2)&gt;5,"",INDEX('Semaine type'!$AF$4:$AY$49,MATCH(Novembre!$B49,'Semaine type'!$A$4:$A$49,0),MATCH(II$2,'Semaine type'!$AF$2:$AY$2,0))))</f>
        <v/>
      </c>
      <c r="IJ49" s="167" t="str">
        <f>IF(COUNTIF(Fériés,DATE(YEAR($B$18),MONTH($B$18),IJ$1))&gt;0,"",IF(WEEKDAY(DATE(YEAR($B$18),MONTH($B$18),IJ$1),2)&gt;5,"",INDEX('Semaine type'!$AF$4:$AY$49,MATCH(Novembre!$B49,'Semaine type'!$A$4:$A$49,0),MATCH(IJ$2,'Semaine type'!$AF$2:$AY$2,0))))</f>
        <v/>
      </c>
      <c r="IK49" s="167" t="str">
        <f>IF(COUNTIF(Fériés,DATE(YEAR($B$18),MONTH($B$18),IK$1))&gt;0,"",IF(WEEKDAY(DATE(YEAR($B$18),MONTH($B$18),IK$1),2)&gt;5,"",INDEX('Semaine type'!$AF$4:$AY$49,MATCH(Novembre!$B49,'Semaine type'!$A$4:$A$49,0),MATCH(IK$2,'Semaine type'!$AF$2:$AY$2,0))))</f>
        <v/>
      </c>
      <c r="IL49" s="167">
        <f>IF(COUNTIF(Fériés,DATE(YEAR($B$18),MONTH($B$18),IL$1))&gt;0,"",IF(WEEKDAY(DATE(YEAR($B$18),MONTH($B$18),IL$1),2)&gt;5,"",INDEX('Semaine type'!$AF$4:$AY$49,MATCH(Novembre!$B49,'Semaine type'!$A$4:$A$49,0),MATCH(IL$2,'Semaine type'!$AF$2:$AY$2,0))))</f>
        <v>0.36458333333333331</v>
      </c>
      <c r="IM49" s="167">
        <f>IF(COUNTIF(Fériés,DATE(YEAR($B$18),MONTH($B$18),IM$1))&gt;0,"",IF(WEEKDAY(DATE(YEAR($B$18),MONTH($B$18),IM$1),2)&gt;5,"",INDEX('Semaine type'!$AF$4:$AY$49,MATCH(Novembre!$B49,'Semaine type'!$A$4:$A$49,0),MATCH(IM$2,'Semaine type'!$AF$2:$AY$2,0))))</f>
        <v>0.52430555555555558</v>
      </c>
      <c r="IN49" s="167">
        <f>IF(COUNTIF(Fériés,DATE(YEAR($B$18),MONTH($B$18),IN$1))&gt;0,"",IF(WEEKDAY(DATE(YEAR($B$18),MONTH($B$18),IN$1),2)&gt;5,"",INDEX('Semaine type'!$AF$4:$AY$49,MATCH(Novembre!$B49,'Semaine type'!$A$4:$A$49,0),MATCH(IN$2,'Semaine type'!$AF$2:$AY$2,0))))</f>
        <v>0.5625</v>
      </c>
      <c r="IO49" s="167">
        <f>IF(COUNTIF(Fériés,DATE(YEAR($B$18),MONTH($B$18),IO$1))&gt;0,"",IF(WEEKDAY(DATE(YEAR($B$18),MONTH($B$18),IO$1),2)&gt;5,"",INDEX('Semaine type'!$AF$4:$AY$49,MATCH(Novembre!$B49,'Semaine type'!$A$4:$A$49,0),MATCH(IO$2,'Semaine type'!$AF$2:$AY$2,0))))</f>
        <v>0.70833333333333337</v>
      </c>
      <c r="IP49" s="167">
        <f>IF(COUNTIF(Fériés,DATE(YEAR($B$18),MONTH($B$18),IP$1))&gt;0,"",IF(WEEKDAY(DATE(YEAR($B$18),MONTH($B$18),IP$1),2)&gt;5,"",INDEX('Semaine type'!$AF$4:$AY$49,MATCH(Novembre!$B49,'Semaine type'!$A$4:$A$49,0),MATCH(IP$2,'Semaine type'!$AF$2:$AY$2,0))))</f>
        <v>0.36458333333333331</v>
      </c>
      <c r="IQ49" s="167">
        <f>IF(COUNTIF(Fériés,DATE(YEAR($B$18),MONTH($B$18),IQ$1))&gt;0,"",IF(WEEKDAY(DATE(YEAR($B$18),MONTH($B$18),IQ$1),2)&gt;5,"",INDEX('Semaine type'!$AF$4:$AY$49,MATCH(Novembre!$B49,'Semaine type'!$A$4:$A$49,0),MATCH(IQ$2,'Semaine type'!$AF$2:$AY$2,0))))</f>
        <v>0.52430555555555558</v>
      </c>
      <c r="IR49" s="167">
        <f>IF(COUNTIF(Fériés,DATE(YEAR($B$18),MONTH($B$18),IR$1))&gt;0,"",IF(WEEKDAY(DATE(YEAR($B$18),MONTH($B$18),IR$1),2)&gt;5,"",INDEX('Semaine type'!$AF$4:$AY$49,MATCH(Novembre!$B49,'Semaine type'!$A$4:$A$49,0),MATCH(IR$2,'Semaine type'!$AF$2:$AY$2,0))))</f>
        <v>0.5625</v>
      </c>
      <c r="IS49" s="167">
        <f>IF(COUNTIF(Fériés,DATE(YEAR($B$18),MONTH($B$18),IS$1))&gt;0,"",IF(WEEKDAY(DATE(YEAR($B$18),MONTH($B$18),IS$1),2)&gt;5,"",INDEX('Semaine type'!$AF$4:$AY$49,MATCH(Novembre!$B49,'Semaine type'!$A$4:$A$49,0),MATCH(IS$2,'Semaine type'!$AF$2:$AY$2,0))))</f>
        <v>0.70833333333333337</v>
      </c>
      <c r="IT49" s="167">
        <f>IF(COUNTIF(Fériés,DATE(YEAR($B$18),MONTH($B$18),IT$1))&gt;0,"",IF(WEEKDAY(DATE(YEAR($B$18),MONTH($B$18),IT$1),2)&gt;5,"",INDEX('Semaine type'!$AF$4:$AY$49,MATCH(Novembre!$B49,'Semaine type'!$A$4:$A$49,0),MATCH(IT$2,'Semaine type'!$AF$2:$AY$2,0))))</f>
        <v>0.36458333333333331</v>
      </c>
      <c r="IU49" s="167">
        <f>IF(COUNTIF(Fériés,DATE(YEAR($B$18),MONTH($B$18),IU$1))&gt;0,"",IF(WEEKDAY(DATE(YEAR($B$18),MONTH($B$18),IU$1),2)&gt;5,"",INDEX('Semaine type'!$AF$4:$AY$49,MATCH(Novembre!$B49,'Semaine type'!$A$4:$A$49,0),MATCH(IU$2,'Semaine type'!$AF$2:$AY$2,0))))</f>
        <v>0.52430555555555558</v>
      </c>
      <c r="IV49" s="167">
        <f>IF(COUNTIF(Fériés,DATE(YEAR($B$18),MONTH($B$18),IV$1))&gt;0,"",IF(WEEKDAY(DATE(YEAR($B$18),MONTH($B$18),IV$1),2)&gt;5,"",INDEX('Semaine type'!$AF$4:$AY$49,MATCH(Novembre!$B49,'Semaine type'!$A$4:$A$49,0),MATCH(IV$2,'Semaine type'!$AF$2:$AY$2,0))))</f>
        <v>0.5625</v>
      </c>
      <c r="IW49" s="167">
        <f>IF(COUNTIF(Fériés,DATE(YEAR($B$18),MONTH($B$18),IW$1))&gt;0,"",IF(WEEKDAY(DATE(YEAR($B$18),MONTH($B$18),IW$1),2)&gt;5,"",INDEX('Semaine type'!$AF$4:$AY$49,MATCH(Novembre!$B49,'Semaine type'!$A$4:$A$49,0),MATCH(IW$2,'Semaine type'!$AF$2:$AY$2,0))))</f>
        <v>0.70833333333333337</v>
      </c>
      <c r="IX49" s="167">
        <f>IF(COUNTIF(Fériés,DATE(YEAR($B$18),MONTH($B$18),IX$1))&gt;0,"",IF(WEEKDAY(DATE(YEAR($B$18),MONTH($B$18),IX$1),2)&gt;5,"",INDEX('Semaine type'!$AF$4:$AY$49,MATCH(Novembre!$B49,'Semaine type'!$A$4:$A$49,0),MATCH(IX$2,'Semaine type'!$AF$2:$AY$2,0))))</f>
        <v>0.36458333333333331</v>
      </c>
      <c r="IY49" s="167">
        <f>IF(COUNTIF(Fériés,DATE(YEAR($B$18),MONTH($B$18),IY$1))&gt;0,"",IF(WEEKDAY(DATE(YEAR($B$18),MONTH($B$18),IY$1),2)&gt;5,"",INDEX('Semaine type'!$AF$4:$AY$49,MATCH(Novembre!$B49,'Semaine type'!$A$4:$A$49,0),MATCH(IY$2,'Semaine type'!$AF$2:$AY$2,0))))</f>
        <v>0.52430555555555558</v>
      </c>
      <c r="IZ49" s="167">
        <f>IF(COUNTIF(Fériés,DATE(YEAR($B$18),MONTH($B$18),IZ$1))&gt;0,"",IF(WEEKDAY(DATE(YEAR($B$18),MONTH($B$18),IZ$1),2)&gt;5,"",INDEX('Semaine type'!$AF$4:$AY$49,MATCH(Novembre!$B49,'Semaine type'!$A$4:$A$49,0),MATCH(IZ$2,'Semaine type'!$AF$2:$AY$2,0))))</f>
        <v>0.5625</v>
      </c>
      <c r="JA49" s="167">
        <f>IF(COUNTIF(Fériés,DATE(YEAR($B$18),MONTH($B$18),JA$1))&gt;0,"",IF(WEEKDAY(DATE(YEAR($B$18),MONTH($B$18),JA$1),2)&gt;5,"",INDEX('Semaine type'!$AF$4:$AY$49,MATCH(Novembre!$B49,'Semaine type'!$A$4:$A$49,0),MATCH(JA$2,'Semaine type'!$AF$2:$AY$2,0))))</f>
        <v>0.70138888888888884</v>
      </c>
      <c r="JB49" s="167">
        <f>IF(COUNTIF(Fériés,DATE(YEAR($B$18),MONTH($B$18),JB$1))&gt;0,"",IF(WEEKDAY(DATE(YEAR($B$18),MONTH($B$18),JB$1),2)&gt;5,"",INDEX('Semaine type'!$AF$4:$AY$49,MATCH(Novembre!$B49,'Semaine type'!$A$4:$A$49,0),MATCH(JB$2,'Semaine type'!$AF$2:$AY$2,0))))</f>
        <v>0.36458333333333331</v>
      </c>
      <c r="JC49" s="167">
        <f>IF(COUNTIF(Fériés,DATE(YEAR($B$18),MONTH($B$18),JC$1))&gt;0,"",IF(WEEKDAY(DATE(YEAR($B$18),MONTH($B$18),JC$1),2)&gt;5,"",INDEX('Semaine type'!$AF$4:$AY$49,MATCH(Novembre!$B49,'Semaine type'!$A$4:$A$49,0),MATCH(JC$2,'Semaine type'!$AF$2:$AY$2,0))))</f>
        <v>0.52430555555555558</v>
      </c>
      <c r="JD49" s="167">
        <f>IF(COUNTIF(Fériés,DATE(YEAR($B$18),MONTH($B$18),JD$1))&gt;0,"",IF(WEEKDAY(DATE(YEAR($B$18),MONTH($B$18),JD$1),2)&gt;5,"",INDEX('Semaine type'!$AF$4:$AY$49,MATCH(Novembre!$B49,'Semaine type'!$A$4:$A$49,0),MATCH(JD$2,'Semaine type'!$AF$2:$AY$2,0))))</f>
        <v>0</v>
      </c>
      <c r="JE49" s="167">
        <f>IF(COUNTIF(Fériés,DATE(YEAR($B$18),MONTH($B$18),JE$1))&gt;0,"",IF(WEEKDAY(DATE(YEAR($B$18),MONTH($B$18),JE$1),2)&gt;5,"",INDEX('Semaine type'!$AF$4:$AY$49,MATCH(Novembre!$B49,'Semaine type'!$A$4:$A$49,0),MATCH(JE$2,'Semaine type'!$AF$2:$AY$2,0))))</f>
        <v>0</v>
      </c>
      <c r="JF49" s="167" t="str">
        <f>IF(COUNTIF(Fériés,DATE(YEAR($B$18),MONTH($B$18),JF$1))&gt;0,"",IF(WEEKDAY(DATE(YEAR($B$18),MONTH($B$18),JF$1),2)&gt;5,"",INDEX('Semaine type'!$AF$4:$AY$49,MATCH(Novembre!$B49,'Semaine type'!$A$4:$A$49,0),MATCH(JF$2,'Semaine type'!$AF$2:$AY$2,0))))</f>
        <v/>
      </c>
      <c r="JG49" s="167" t="str">
        <f>IF(COUNTIF(Fériés,DATE(YEAR($B$18),MONTH($B$18),JG$1))&gt;0,"",IF(WEEKDAY(DATE(YEAR($B$18),MONTH($B$18),JG$1),2)&gt;5,"",INDEX('Semaine type'!$AF$4:$AY$49,MATCH(Novembre!$B49,'Semaine type'!$A$4:$A$49,0),MATCH(JG$2,'Semaine type'!$AF$2:$AY$2,0))))</f>
        <v/>
      </c>
      <c r="JH49" s="167" t="str">
        <f>IF(COUNTIF(Fériés,DATE(YEAR($B$18),MONTH($B$18),JH$1))&gt;0,"",IF(WEEKDAY(DATE(YEAR($B$18),MONTH($B$18),JH$1),2)&gt;5,"",INDEX('Semaine type'!$AF$4:$AY$49,MATCH(Novembre!$B49,'Semaine type'!$A$4:$A$49,0),MATCH(JH$2,'Semaine type'!$AF$2:$AY$2,0))))</f>
        <v/>
      </c>
      <c r="JI49" s="167" t="str">
        <f>IF(COUNTIF(Fériés,DATE(YEAR($B$18),MONTH($B$18),JI$1))&gt;0,"",IF(WEEKDAY(DATE(YEAR($B$18),MONTH($B$18),JI$1),2)&gt;5,"",INDEX('Semaine type'!$AF$4:$AY$49,MATCH(Novembre!$B49,'Semaine type'!$A$4:$A$49,0),MATCH(JI$2,'Semaine type'!$AF$2:$AY$2,0))))</f>
        <v/>
      </c>
      <c r="JJ49" s="167" t="str">
        <f>IF(COUNTIF(Fériés,DATE(YEAR($B$18),MONTH($B$18),JJ$1))&gt;0,"",IF(WEEKDAY(DATE(YEAR($B$18),MONTH($B$18),JJ$1),2)&gt;5,"",INDEX('Semaine type'!$AF$4:$AY$49,MATCH(Novembre!$B49,'Semaine type'!$A$4:$A$49,0),MATCH(JJ$2,'Semaine type'!$AF$2:$AY$2,0))))</f>
        <v/>
      </c>
      <c r="JK49" s="167" t="str">
        <f>IF(COUNTIF(Fériés,DATE(YEAR($B$18),MONTH($B$18),JK$1))&gt;0,"",IF(WEEKDAY(DATE(YEAR($B$18),MONTH($B$18),JK$1),2)&gt;5,"",INDEX('Semaine type'!$AF$4:$AY$49,MATCH(Novembre!$B49,'Semaine type'!$A$4:$A$49,0),MATCH(JK$2,'Semaine type'!$AF$2:$AY$2,0))))</f>
        <v/>
      </c>
      <c r="JL49" s="167" t="str">
        <f>IF(COUNTIF(Fériés,DATE(YEAR($B$18),MONTH($B$18),JL$1))&gt;0,"",IF(WEEKDAY(DATE(YEAR($B$18),MONTH($B$18),JL$1),2)&gt;5,"",INDEX('Semaine type'!$AF$4:$AY$49,MATCH(Novembre!$B49,'Semaine type'!$A$4:$A$49,0),MATCH(JL$2,'Semaine type'!$AF$2:$AY$2,0))))</f>
        <v/>
      </c>
      <c r="JM49" s="167" t="str">
        <f>IF(COUNTIF(Fériés,DATE(YEAR($B$18),MONTH($B$18),JM$1))&gt;0,"",IF(WEEKDAY(DATE(YEAR($B$18),MONTH($B$18),JM$1),2)&gt;5,"",INDEX('Semaine type'!$AF$4:$AY$49,MATCH(Novembre!$B49,'Semaine type'!$A$4:$A$49,0),MATCH(JM$2,'Semaine type'!$AF$2:$AY$2,0))))</f>
        <v/>
      </c>
      <c r="JN49" s="167">
        <f>IF(COUNTIF(Fériés,DATE(YEAR($B$18),MONTH($B$18),JN$1))&gt;0,"",IF(WEEKDAY(DATE(YEAR($B$18),MONTH($B$18),JN$1),2)&gt;5,"",INDEX('Semaine type'!$AF$4:$AY$49,MATCH(Novembre!$B49,'Semaine type'!$A$4:$A$49,0),MATCH(JN$2,'Semaine type'!$AF$2:$AY$2,0))))</f>
        <v>0.36458333333333331</v>
      </c>
      <c r="JO49" s="167">
        <f>IF(COUNTIF(Fériés,DATE(YEAR($B$18),MONTH($B$18),JO$1))&gt;0,"",IF(WEEKDAY(DATE(YEAR($B$18),MONTH($B$18),JO$1),2)&gt;5,"",INDEX('Semaine type'!$AF$4:$AY$49,MATCH(Novembre!$B49,'Semaine type'!$A$4:$A$49,0),MATCH(JO$2,'Semaine type'!$AF$2:$AY$2,0))))</f>
        <v>0.52430555555555558</v>
      </c>
      <c r="JP49" s="167">
        <f>IF(COUNTIF(Fériés,DATE(YEAR($B$18),MONTH($B$18),JP$1))&gt;0,"",IF(WEEKDAY(DATE(YEAR($B$18),MONTH($B$18),JP$1),2)&gt;5,"",INDEX('Semaine type'!$AF$4:$AY$49,MATCH(Novembre!$B49,'Semaine type'!$A$4:$A$49,0),MATCH(JP$2,'Semaine type'!$AF$2:$AY$2,0))))</f>
        <v>0.5625</v>
      </c>
      <c r="JQ49" s="167">
        <f>IF(COUNTIF(Fériés,DATE(YEAR($B$18),MONTH($B$18),JQ$1))&gt;0,"",IF(WEEKDAY(DATE(YEAR($B$18),MONTH($B$18),JQ$1),2)&gt;5,"",INDEX('Semaine type'!$AF$4:$AY$49,MATCH(Novembre!$B49,'Semaine type'!$A$4:$A$49,0),MATCH(JQ$2,'Semaine type'!$AF$2:$AY$2,0))))</f>
        <v>0.70833333333333337</v>
      </c>
      <c r="JR49" s="167">
        <f>IF(COUNTIF(Fériés,DATE(YEAR($B$18),MONTH($B$18),JR$1))&gt;0,"",IF(WEEKDAY(DATE(YEAR($B$18),MONTH($B$18),JR$1),2)&gt;5,"",INDEX('Semaine type'!$AF$4:$AY$49,MATCH(Novembre!$B49,'Semaine type'!$A$4:$A$49,0),MATCH(JR$2,'Semaine type'!$AF$2:$AY$2,0))))</f>
        <v>0.36458333333333331</v>
      </c>
      <c r="JS49" s="167">
        <f>IF(COUNTIF(Fériés,DATE(YEAR($B$18),MONTH($B$18),JS$1))&gt;0,"",IF(WEEKDAY(DATE(YEAR($B$18),MONTH($B$18),JS$1),2)&gt;5,"",INDEX('Semaine type'!$AF$4:$AY$49,MATCH(Novembre!$B49,'Semaine type'!$A$4:$A$49,0),MATCH(JS$2,'Semaine type'!$AF$2:$AY$2,0))))</f>
        <v>0.52430555555555558</v>
      </c>
      <c r="JT49" s="167">
        <f>IF(COUNTIF(Fériés,DATE(YEAR($B$18),MONTH($B$18),JT$1))&gt;0,"",IF(WEEKDAY(DATE(YEAR($B$18),MONTH($B$18),JT$1),2)&gt;5,"",INDEX('Semaine type'!$AF$4:$AY$49,MATCH(Novembre!$B49,'Semaine type'!$A$4:$A$49,0),MATCH(JT$2,'Semaine type'!$AF$2:$AY$2,0))))</f>
        <v>0.5625</v>
      </c>
      <c r="JU49" s="167">
        <f>IF(COUNTIF(Fériés,DATE(YEAR($B$18),MONTH($B$18),JU$1))&gt;0,"",IF(WEEKDAY(DATE(YEAR($B$18),MONTH($B$18),JU$1),2)&gt;5,"",INDEX('Semaine type'!$AF$4:$AY$49,MATCH(Novembre!$B49,'Semaine type'!$A$4:$A$49,0),MATCH(JU$2,'Semaine type'!$AF$2:$AY$2,0))))</f>
        <v>0.70833333333333337</v>
      </c>
      <c r="JV49" s="167">
        <f>IF(COUNTIF(Fériés,DATE(YEAR($B$18),MONTH($B$18),JV$1))&gt;0,"",IF(WEEKDAY(DATE(YEAR($B$18),MONTH($B$18),JV$1),2)&gt;5,"",INDEX('Semaine type'!$AF$4:$AY$49,MATCH(Novembre!$B49,'Semaine type'!$A$4:$A$49,0),MATCH(JV$2,'Semaine type'!$AF$2:$AY$2,0))))</f>
        <v>0.36458333333333331</v>
      </c>
      <c r="JW49" s="167">
        <f>IF(COUNTIF(Fériés,DATE(YEAR($B$18),MONTH($B$18),JW$1))&gt;0,"",IF(WEEKDAY(DATE(YEAR($B$18),MONTH($B$18),JW$1),2)&gt;5,"",INDEX('Semaine type'!$AF$4:$AY$49,MATCH(Novembre!$B49,'Semaine type'!$A$4:$A$49,0),MATCH(JW$2,'Semaine type'!$AF$2:$AY$2,0))))</f>
        <v>0.52430555555555558</v>
      </c>
      <c r="JX49" s="167">
        <f>IF(COUNTIF(Fériés,DATE(YEAR($B$18),MONTH($B$18),JX$1))&gt;0,"",IF(WEEKDAY(DATE(YEAR($B$18),MONTH($B$18),JX$1),2)&gt;5,"",INDEX('Semaine type'!$AF$4:$AY$49,MATCH(Novembre!$B49,'Semaine type'!$A$4:$A$49,0),MATCH(JX$2,'Semaine type'!$AF$2:$AY$2,0))))</f>
        <v>0.5625</v>
      </c>
      <c r="JY49" s="167">
        <f>IF(COUNTIF(Fériés,DATE(YEAR($B$18),MONTH($B$18),JY$1))&gt;0,"",IF(WEEKDAY(DATE(YEAR($B$18),MONTH($B$18),JY$1),2)&gt;5,"",INDEX('Semaine type'!$AF$4:$AY$49,MATCH(Novembre!$B49,'Semaine type'!$A$4:$A$49,0),MATCH(JY$2,'Semaine type'!$AF$2:$AY$2,0))))</f>
        <v>0.70833333333333337</v>
      </c>
      <c r="JZ49" s="167">
        <f>IF(COUNTIF(Fériés,DATE(YEAR($B$18),MONTH($B$18),JZ$1))&gt;0,"",IF(WEEKDAY(DATE(YEAR($B$18),MONTH($B$18),JZ$1),2)&gt;5,"",INDEX('Semaine type'!$AF$4:$AY$49,MATCH(Novembre!$B49,'Semaine type'!$A$4:$A$49,0),MATCH(JZ$2,'Semaine type'!$AF$2:$AY$2,0))))</f>
        <v>0.36458333333333331</v>
      </c>
      <c r="KA49" s="167">
        <f>IF(COUNTIF(Fériés,DATE(YEAR($B$18),MONTH($B$18),KA$1))&gt;0,"",IF(WEEKDAY(DATE(YEAR($B$18),MONTH($B$18),KA$1),2)&gt;5,"",INDEX('Semaine type'!$AF$4:$AY$49,MATCH(Novembre!$B49,'Semaine type'!$A$4:$A$49,0),MATCH(KA$2,'Semaine type'!$AF$2:$AY$2,0))))</f>
        <v>0.52430555555555558</v>
      </c>
      <c r="KB49" s="167">
        <f>IF(COUNTIF(Fériés,DATE(YEAR($B$18),MONTH($B$18),KB$1))&gt;0,"",IF(WEEKDAY(DATE(YEAR($B$18),MONTH($B$18),KB$1),2)&gt;5,"",INDEX('Semaine type'!$AF$4:$AY$49,MATCH(Novembre!$B49,'Semaine type'!$A$4:$A$49,0),MATCH(KB$2,'Semaine type'!$AF$2:$AY$2,0))))</f>
        <v>0.5625</v>
      </c>
      <c r="KC49" s="167">
        <f>IF(COUNTIF(Fériés,DATE(YEAR($B$18),MONTH($B$18),KC$1))&gt;0,"",IF(WEEKDAY(DATE(YEAR($B$18),MONTH($B$18),KC$1),2)&gt;5,"",INDEX('Semaine type'!$AF$4:$AY$49,MATCH(Novembre!$B49,'Semaine type'!$A$4:$A$49,0),MATCH(KC$2,'Semaine type'!$AF$2:$AY$2,0))))</f>
        <v>0.70138888888888884</v>
      </c>
      <c r="KD49" s="167">
        <f>IF(COUNTIF(Fériés,DATE(YEAR($B$18),MONTH($B$18),KD$1))&gt;0,"",IF(WEEKDAY(DATE(YEAR($B$18),MONTH($B$18),KD$1),2)&gt;5,"",INDEX('Semaine type'!$AF$4:$AY$49,MATCH(Novembre!$B49,'Semaine type'!$A$4:$A$49,0),MATCH(KD$2,'Semaine type'!$AF$2:$AY$2,0))))</f>
        <v>0.36458333333333331</v>
      </c>
      <c r="KE49" s="167">
        <f>IF(COUNTIF(Fériés,DATE(YEAR($B$18),MONTH($B$18),KE$1))&gt;0,"",IF(WEEKDAY(DATE(YEAR($B$18),MONTH($B$18),KE$1),2)&gt;5,"",INDEX('Semaine type'!$AF$4:$AY$49,MATCH(Novembre!$B49,'Semaine type'!$A$4:$A$49,0),MATCH(KE$2,'Semaine type'!$AF$2:$AY$2,0))))</f>
        <v>0.52430555555555558</v>
      </c>
      <c r="KF49" s="167">
        <f>IF(COUNTIF(Fériés,DATE(YEAR($B$18),MONTH($B$18),KF$1))&gt;0,"",IF(WEEKDAY(DATE(YEAR($B$18),MONTH($B$18),KF$1),2)&gt;5,"",INDEX('Semaine type'!$AF$4:$AY$49,MATCH(Novembre!$B49,'Semaine type'!$A$4:$A$49,0),MATCH(KF$2,'Semaine type'!$AF$2:$AY$2,0))))</f>
        <v>0</v>
      </c>
      <c r="KG49" s="167">
        <f>IF(COUNTIF(Fériés,DATE(YEAR($B$18),MONTH($B$18),KG$1))&gt;0,"",IF(WEEKDAY(DATE(YEAR($B$18),MONTH($B$18),KG$1),2)&gt;5,"",INDEX('Semaine type'!$AF$4:$AY$49,MATCH(Novembre!$B49,'Semaine type'!$A$4:$A$49,0),MATCH(KG$2,'Semaine type'!$AF$2:$AY$2,0))))</f>
        <v>0</v>
      </c>
      <c r="KH49" s="167" t="str">
        <f>IF(COUNTIF(Fériés,DATE(YEAR($B$18),MONTH($B$18),KH$1))&gt;0,"",IF(WEEKDAY(DATE(YEAR($B$18),MONTH($B$18),KH$1),2)&gt;5,"",INDEX('Semaine type'!$AF$4:$AY$49,MATCH(Novembre!$B49,'Semaine type'!$A$4:$A$49,0),MATCH(KH$2,'Semaine type'!$AF$2:$AY$2,0))))</f>
        <v/>
      </c>
      <c r="KI49" s="167" t="str">
        <f>IF(COUNTIF(Fériés,DATE(YEAR($B$18),MONTH($B$18),KI$1))&gt;0,"",IF(WEEKDAY(DATE(YEAR($B$18),MONTH($B$18),KI$1),2)&gt;5,"",INDEX('Semaine type'!$AF$4:$AY$49,MATCH(Novembre!$B49,'Semaine type'!$A$4:$A$49,0),MATCH(KI$2,'Semaine type'!$AF$2:$AY$2,0))))</f>
        <v/>
      </c>
      <c r="KJ49" s="167" t="str">
        <f>IF(COUNTIF(Fériés,DATE(YEAR($B$18),MONTH($B$18),KJ$1))&gt;0,"",IF(WEEKDAY(DATE(YEAR($B$18),MONTH($B$18),KJ$1),2)&gt;5,"",INDEX('Semaine type'!$AF$4:$AY$49,MATCH(Novembre!$B49,'Semaine type'!$A$4:$A$49,0),MATCH(KJ$2,'Semaine type'!$AF$2:$AY$2,0))))</f>
        <v/>
      </c>
      <c r="KK49" s="167" t="str">
        <f>IF(COUNTIF(Fériés,DATE(YEAR($B$18),MONTH($B$18),KK$1))&gt;0,"",IF(WEEKDAY(DATE(YEAR($B$18),MONTH($B$18),KK$1),2)&gt;5,"",INDEX('Semaine type'!$AF$4:$AY$49,MATCH(Novembre!$B49,'Semaine type'!$A$4:$A$49,0),MATCH(KK$2,'Semaine type'!$AF$2:$AY$2,0))))</f>
        <v/>
      </c>
      <c r="KL49" s="167" t="str">
        <f>IF(COUNTIF(Fériés,DATE(YEAR($B$18),MONTH($B$18),KL$1))&gt;0,"",IF(WEEKDAY(DATE(YEAR($B$18),MONTH($B$18),KL$1),2)&gt;5,"",INDEX('Semaine type'!$AF$4:$AY$49,MATCH(Novembre!$B49,'Semaine type'!$A$4:$A$49,0),MATCH(KL$2,'Semaine type'!$AF$2:$AY$2,0))))</f>
        <v/>
      </c>
      <c r="KM49" s="167" t="str">
        <f>IF(COUNTIF(Fériés,DATE(YEAR($B$18),MONTH($B$18),KM$1))&gt;0,"",IF(WEEKDAY(DATE(YEAR($B$18),MONTH($B$18),KM$1),2)&gt;5,"",INDEX('Semaine type'!$AF$4:$AY$49,MATCH(Novembre!$B49,'Semaine type'!$A$4:$A$49,0),MATCH(KM$2,'Semaine type'!$AF$2:$AY$2,0))))</f>
        <v/>
      </c>
      <c r="KN49" s="167" t="str">
        <f>IF(COUNTIF(Fériés,DATE(YEAR($B$18),MONTH($B$18),KN$1))&gt;0,"",IF(WEEKDAY(DATE(YEAR($B$18),MONTH($B$18),KN$1),2)&gt;5,"",INDEX('Semaine type'!$AF$4:$AY$49,MATCH(Novembre!$B49,'Semaine type'!$A$4:$A$49,0),MATCH(KN$2,'Semaine type'!$AF$2:$AY$2,0))))</f>
        <v/>
      </c>
      <c r="KO49" s="167" t="str">
        <f>IF(COUNTIF(Fériés,DATE(YEAR($B$18),MONTH($B$18),KO$1))&gt;0,"",IF(WEEKDAY(DATE(YEAR($B$18),MONTH($B$18),KO$1),2)&gt;5,"",INDEX('Semaine type'!$AF$4:$AY$49,MATCH(Novembre!$B49,'Semaine type'!$A$4:$A$49,0),MATCH(KO$2,'Semaine type'!$AF$2:$AY$2,0))))</f>
        <v/>
      </c>
      <c r="KP49" s="167">
        <f>IF(COUNTIF(Fériés,DATE(YEAR($B$18),MONTH($B$18),KP$1))&gt;0,"",IF(WEEKDAY(DATE(YEAR($B$18),MONTH($B$18),KP$1),2)&gt;5,"",INDEX('Semaine type'!$AF$4:$AY$49,MATCH(Novembre!$B49,'Semaine type'!$A$4:$A$49,0),MATCH(KP$2,'Semaine type'!$AF$2:$AY$2,0))))</f>
        <v>0.36458333333333331</v>
      </c>
      <c r="KQ49" s="167">
        <f>IF(COUNTIF(Fériés,DATE(YEAR($B$18),MONTH($B$18),KQ$1))&gt;0,"",IF(WEEKDAY(DATE(YEAR($B$18),MONTH($B$18),KQ$1),2)&gt;5,"",INDEX('Semaine type'!$AF$4:$AY$49,MATCH(Novembre!$B49,'Semaine type'!$A$4:$A$49,0),MATCH(KQ$2,'Semaine type'!$AF$2:$AY$2,0))))</f>
        <v>0.52430555555555558</v>
      </c>
      <c r="KR49" s="167">
        <f>IF(COUNTIF(Fériés,DATE(YEAR($B$18),MONTH($B$18),KR$1))&gt;0,"",IF(WEEKDAY(DATE(YEAR($B$18),MONTH($B$18),KR$1),2)&gt;5,"",INDEX('Semaine type'!$AF$4:$AY$49,MATCH(Novembre!$B49,'Semaine type'!$A$4:$A$49,0),MATCH(KR$2,'Semaine type'!$AF$2:$AY$2,0))))</f>
        <v>0.5625</v>
      </c>
      <c r="KS49" s="167">
        <f>IF(COUNTIF(Fériés,DATE(YEAR($B$18),MONTH($B$18),KS$1))&gt;0,"",IF(WEEKDAY(DATE(YEAR($B$18),MONTH($B$18),KS$1),2)&gt;5,"",INDEX('Semaine type'!$AF$4:$AY$49,MATCH(Novembre!$B49,'Semaine type'!$A$4:$A$49,0),MATCH(KS$2,'Semaine type'!$AF$2:$AY$2,0))))</f>
        <v>0.70833333333333337</v>
      </c>
    </row>
    <row r="50" spans="1:305" ht="12" customHeight="1" x14ac:dyDescent="0.2">
      <c r="A50" s="183"/>
      <c r="B50" s="52" t="s">
        <v>166</v>
      </c>
      <c r="C50" s="53" t="str">
        <f>'Semaine type'!L35</f>
        <v xml:space="preserve">STI </v>
      </c>
      <c r="D50" s="60"/>
      <c r="E50" s="60"/>
      <c r="F50" s="61"/>
      <c r="G50" s="60"/>
      <c r="H50" s="60" t="s">
        <v>28</v>
      </c>
      <c r="I50" s="60" t="s">
        <v>29</v>
      </c>
      <c r="J50" s="60" t="s">
        <v>64</v>
      </c>
      <c r="K50" s="60" t="s">
        <v>64</v>
      </c>
      <c r="L50" s="61" t="s">
        <v>64</v>
      </c>
      <c r="M50" s="61" t="s">
        <v>64</v>
      </c>
      <c r="N50" s="61" t="s">
        <v>64</v>
      </c>
      <c r="O50" s="61" t="s">
        <v>64</v>
      </c>
      <c r="P50" s="60" t="s">
        <v>63</v>
      </c>
      <c r="Q50" s="60" t="s">
        <v>63</v>
      </c>
      <c r="R50" s="60"/>
      <c r="S50" s="60"/>
      <c r="T50" s="60"/>
      <c r="U50" s="60"/>
      <c r="V50" s="61" t="s">
        <v>28</v>
      </c>
      <c r="W50" s="61" t="s">
        <v>29</v>
      </c>
      <c r="X50" s="60"/>
      <c r="Y50" s="60"/>
      <c r="Z50" s="60" t="s">
        <v>28</v>
      </c>
      <c r="AA50" s="60" t="s">
        <v>29</v>
      </c>
      <c r="AB50" s="60" t="s">
        <v>28</v>
      </c>
      <c r="AC50" s="60" t="s">
        <v>29</v>
      </c>
      <c r="AD50" s="60"/>
      <c r="AE50" s="60"/>
      <c r="AF50" s="61"/>
      <c r="AG50" s="60"/>
      <c r="AH50" s="60"/>
      <c r="AI50" s="60"/>
      <c r="AJ50" s="60" t="s">
        <v>28</v>
      </c>
      <c r="AK50" s="60" t="s">
        <v>29</v>
      </c>
      <c r="AL50" s="60" t="s">
        <v>28</v>
      </c>
      <c r="AM50" s="60" t="s">
        <v>29</v>
      </c>
      <c r="AN50" s="60" t="s">
        <v>28</v>
      </c>
      <c r="AO50" s="60" t="s">
        <v>29</v>
      </c>
      <c r="AP50" s="60" t="s">
        <v>28</v>
      </c>
      <c r="AQ50" s="60" t="s">
        <v>29</v>
      </c>
      <c r="AR50" s="60"/>
      <c r="AS50" s="60"/>
      <c r="AT50" s="60"/>
      <c r="AU50" s="60"/>
      <c r="AV50" s="60"/>
      <c r="AW50" s="60"/>
      <c r="AX50" s="60" t="s">
        <v>28</v>
      </c>
      <c r="AY50" s="60" t="s">
        <v>29</v>
      </c>
      <c r="AZ50" s="60" t="s">
        <v>28</v>
      </c>
      <c r="BA50" s="60" t="s">
        <v>29</v>
      </c>
      <c r="BB50" s="60" t="s">
        <v>28</v>
      </c>
      <c r="BC50" s="60" t="s">
        <v>29</v>
      </c>
      <c r="BD50" s="60" t="s">
        <v>28</v>
      </c>
      <c r="BE50" s="60" t="s">
        <v>29</v>
      </c>
      <c r="BF50" s="60"/>
      <c r="BG50" s="60"/>
      <c r="BH50" s="60"/>
      <c r="BI50" s="60"/>
      <c r="BJ50" s="60"/>
      <c r="BK50" s="60"/>
      <c r="BL50" s="56" cm="1">
        <f t="array" ref="BL50">SUMPRODUCT(--(RIGHT(D50:BK50,1)="."))</f>
        <v>12</v>
      </c>
      <c r="BM50" s="57"/>
      <c r="BN50" s="62"/>
      <c r="BO50" s="62"/>
      <c r="BP50" s="62"/>
      <c r="BQ50" s="82">
        <f t="shared" si="133"/>
        <v>0</v>
      </c>
      <c r="BR50" s="82">
        <f t="shared" si="133"/>
        <v>1</v>
      </c>
      <c r="BS50" s="82">
        <f t="shared" si="133"/>
        <v>3</v>
      </c>
      <c r="BT50" s="82">
        <f t="shared" si="133"/>
        <v>0</v>
      </c>
      <c r="BU50" s="82">
        <f t="shared" si="133"/>
        <v>0</v>
      </c>
      <c r="BV50" s="82">
        <f t="shared" si="133"/>
        <v>0</v>
      </c>
      <c r="BW50" s="82">
        <f t="shared" si="133"/>
        <v>0</v>
      </c>
      <c r="BX50" s="82">
        <f t="shared" si="133"/>
        <v>0</v>
      </c>
      <c r="BY50" s="82">
        <f t="shared" si="133"/>
        <v>0</v>
      </c>
      <c r="BZ50" s="82">
        <f t="shared" si="133"/>
        <v>0</v>
      </c>
      <c r="CA50" s="82">
        <f t="shared" si="133"/>
        <v>0</v>
      </c>
      <c r="CB50" s="92">
        <f t="shared" si="70"/>
        <v>32</v>
      </c>
      <c r="CC50" s="47">
        <f t="shared" ca="1" si="71"/>
        <v>0.94117647058823528</v>
      </c>
      <c r="DA50" s="169">
        <f t="shared" si="72"/>
        <v>5.3541666666666679</v>
      </c>
      <c r="DB50" s="176" t="str">
        <f t="shared" si="132"/>
        <v/>
      </c>
      <c r="DC50" s="176" t="str">
        <f t="shared" si="73"/>
        <v/>
      </c>
      <c r="DD50" s="176" t="str">
        <f t="shared" si="74"/>
        <v/>
      </c>
      <c r="DE50" s="176" t="str">
        <f t="shared" si="75"/>
        <v/>
      </c>
      <c r="DF50" s="176">
        <f t="shared" si="76"/>
        <v>0.15972222222222227</v>
      </c>
      <c r="DG50" s="176">
        <f>IFERROR(IF(COUNTIF(absences,I50)&gt;0,"",IF(COUNTIF($D50:$BK50,"PERM")&gt;0,COUNTIF($D50:$BK50,"PERM")*Parametres!$N$25,GF50-GE50)),)</f>
        <v>0</v>
      </c>
      <c r="DH50" s="176">
        <f t="shared" si="77"/>
        <v>0.15972222222222227</v>
      </c>
      <c r="DI50" s="176">
        <f t="shared" si="78"/>
        <v>0.14583333333333337</v>
      </c>
      <c r="DJ50" s="176">
        <f t="shared" si="79"/>
        <v>0.15972222222222227</v>
      </c>
      <c r="DK50" s="176">
        <f t="shared" si="80"/>
        <v>0.14583333333333337</v>
      </c>
      <c r="DL50" s="176">
        <f t="shared" si="81"/>
        <v>0.15972222222222227</v>
      </c>
      <c r="DM50" s="176">
        <f t="shared" si="82"/>
        <v>0.13888888888888884</v>
      </c>
      <c r="DN50" s="176">
        <f t="shared" si="83"/>
        <v>0.15972222222222227</v>
      </c>
      <c r="DO50" s="176">
        <f t="shared" si="84"/>
        <v>0</v>
      </c>
      <c r="DP50" s="176" t="str">
        <f t="shared" si="85"/>
        <v/>
      </c>
      <c r="DQ50" s="176" t="str">
        <f t="shared" si="86"/>
        <v/>
      </c>
      <c r="DR50" s="176" t="str">
        <f t="shared" si="87"/>
        <v/>
      </c>
      <c r="DS50" s="176" t="str">
        <f t="shared" si="88"/>
        <v/>
      </c>
      <c r="DT50" s="176">
        <f t="shared" si="89"/>
        <v>0.15972222222222227</v>
      </c>
      <c r="DU50" s="176">
        <f t="shared" si="90"/>
        <v>0.14583333333333337</v>
      </c>
      <c r="DV50" s="176" t="str">
        <f t="shared" si="91"/>
        <v/>
      </c>
      <c r="DW50" s="176" t="str">
        <f t="shared" si="92"/>
        <v/>
      </c>
      <c r="DX50" s="176">
        <f t="shared" si="93"/>
        <v>0.15972222222222227</v>
      </c>
      <c r="DY50" s="176">
        <f t="shared" si="94"/>
        <v>0.14583333333333337</v>
      </c>
      <c r="DZ50" s="176">
        <f t="shared" si="95"/>
        <v>0.15972222222222227</v>
      </c>
      <c r="EA50" s="176">
        <f t="shared" si="96"/>
        <v>0.13888888888888884</v>
      </c>
      <c r="EB50" s="176">
        <f t="shared" si="97"/>
        <v>0.15972222222222227</v>
      </c>
      <c r="EC50" s="176">
        <f t="shared" si="98"/>
        <v>0</v>
      </c>
      <c r="ED50" s="176" t="str">
        <f t="shared" si="99"/>
        <v/>
      </c>
      <c r="EE50" s="176" t="str">
        <f t="shared" si="100"/>
        <v/>
      </c>
      <c r="EF50" s="176" t="str">
        <f t="shared" si="101"/>
        <v/>
      </c>
      <c r="EG50" s="176" t="str">
        <f t="shared" si="102"/>
        <v/>
      </c>
      <c r="EH50" s="176">
        <f t="shared" si="103"/>
        <v>0.15972222222222227</v>
      </c>
      <c r="EI50" s="176">
        <f t="shared" si="104"/>
        <v>0.14583333333333337</v>
      </c>
      <c r="EJ50" s="176">
        <f t="shared" si="105"/>
        <v>0.15972222222222227</v>
      </c>
      <c r="EK50" s="176">
        <f t="shared" si="106"/>
        <v>0.14583333333333337</v>
      </c>
      <c r="EL50" s="176">
        <f t="shared" si="107"/>
        <v>0.15972222222222227</v>
      </c>
      <c r="EM50" s="176">
        <f t="shared" si="108"/>
        <v>0.14583333333333337</v>
      </c>
      <c r="EN50" s="176">
        <f t="shared" si="109"/>
        <v>0.15972222222222227</v>
      </c>
      <c r="EO50" s="176">
        <f t="shared" si="110"/>
        <v>0.13888888888888884</v>
      </c>
      <c r="EP50" s="176">
        <f t="shared" si="111"/>
        <v>0.15972222222222227</v>
      </c>
      <c r="EQ50" s="176">
        <f t="shared" si="112"/>
        <v>0</v>
      </c>
      <c r="ER50" s="176" t="str">
        <f t="shared" si="113"/>
        <v/>
      </c>
      <c r="ES50" s="176" t="str">
        <f t="shared" si="114"/>
        <v/>
      </c>
      <c r="ET50" s="176" t="str">
        <f t="shared" si="115"/>
        <v/>
      </c>
      <c r="EU50" s="176">
        <f>IFERROR(IF(COUNTIF(absences,AW50)&gt;0,"",IF(COUNTIF($D50:$BK50,"PERM")&gt;0,COUNTIF($D50:$BK50,"PERM")*Parametres!$N$25,IW50-IV50)),)</f>
        <v>0.14583333333333337</v>
      </c>
      <c r="EV50" s="176">
        <f t="shared" si="116"/>
        <v>0.15972222222222227</v>
      </c>
      <c r="EW50" s="176">
        <f t="shared" si="117"/>
        <v>0.14583333333333337</v>
      </c>
      <c r="EX50" s="176">
        <f t="shared" si="118"/>
        <v>0.15972222222222227</v>
      </c>
      <c r="EY50" s="176">
        <f t="shared" si="119"/>
        <v>0.14583333333333337</v>
      </c>
      <c r="EZ50" s="176">
        <f t="shared" si="120"/>
        <v>0.15972222222222227</v>
      </c>
      <c r="FA50" s="176">
        <f t="shared" si="121"/>
        <v>0.14583333333333337</v>
      </c>
      <c r="FB50" s="176">
        <f t="shared" si="122"/>
        <v>0.15972222222222227</v>
      </c>
      <c r="FC50" s="176">
        <f t="shared" si="123"/>
        <v>0.13888888888888884</v>
      </c>
      <c r="FD50" s="176">
        <f t="shared" si="124"/>
        <v>0.15972222222222227</v>
      </c>
      <c r="FE50" s="176">
        <f t="shared" si="125"/>
        <v>0</v>
      </c>
      <c r="FF50" s="176" t="str">
        <f t="shared" si="126"/>
        <v/>
      </c>
      <c r="FG50" s="176" t="str">
        <f t="shared" si="127"/>
        <v/>
      </c>
      <c r="FH50" s="176">
        <f>IFERROR(IF(COUNTIF(absences,BJ50)&gt;0,"",IF(COUNTIF($D50:$BK50,"PERM")&gt;0,COUNTIF($D50:$BK50,"PERM")*Parametres!$N$25,JJ50-JI50)),)</f>
        <v>0</v>
      </c>
      <c r="FI50" s="176" t="str">
        <f t="shared" si="128"/>
        <v/>
      </c>
      <c r="FJ50" s="176">
        <f t="shared" si="129"/>
        <v>0.15972222222222227</v>
      </c>
      <c r="FK50" s="176">
        <f>IFERROR(IF(COUNTIF(absences,BM50)&gt;0,"",IF(COUNTIF($D50:$BK50,"PERM")&gt;0,COUNTIF($D50:$BK50,"PERM")*Parametres!$N$25,JM50-JL50)),)</f>
        <v>0</v>
      </c>
      <c r="FY50" s="184"/>
      <c r="FZ50" s="167" t="str">
        <f>IF(COUNTIF(Fériés,DATE(YEAR($B$18),MONTH($B$18),FZ$1))&gt;0,"",IF(WEEKDAY(DATE(YEAR($B$18),MONTH($B$18),FZ$1),2)&gt;5,"",INDEX('Semaine type'!$AF$4:$AY$49,MATCH(Novembre!$B50,'Semaine type'!$A35:$A80,0),MATCH(FZ$2,'Semaine type'!$AF$2:$AY$2,0))))</f>
        <v/>
      </c>
      <c r="GA50" s="167" t="str">
        <f>IF(COUNTIF(Fériés,DATE(YEAR($B$18),MONTH($B$18),GA$1))&gt;0,"",IF(WEEKDAY(DATE(YEAR($B$18),MONTH($B$18),GA$1),2)&gt;5,"",INDEX('Semaine type'!$AF$4:$AY$49,MATCH(Novembre!$B50,'Semaine type'!$A35:$A80,0),MATCH(GA$2,'Semaine type'!$AF$2:$AY$2,0))))</f>
        <v/>
      </c>
      <c r="GB50" s="167" t="str">
        <f>IF(COUNTIF(Fériés,DATE(YEAR($B$18),MONTH($B$18),GB$1))&gt;0,"",IF(WEEKDAY(DATE(YEAR($B$18),MONTH($B$18),GB$1),2)&gt;5,"",INDEX('Semaine type'!$AF$4:$AY$49,MATCH(Novembre!$B50,'Semaine type'!$A35:$A80,0),MATCH(GB$2,'Semaine type'!$AF$2:$AY$2,0))))</f>
        <v/>
      </c>
      <c r="GC50" s="167" t="str">
        <f>IF(COUNTIF(Fériés,DATE(YEAR($B$18),MONTH($B$18),GC$1))&gt;0,"",IF(WEEKDAY(DATE(YEAR($B$18),MONTH($B$18),GC$1),2)&gt;5,"",INDEX('Semaine type'!$AF$4:$AY$49,MATCH(Novembre!$B50,'Semaine type'!$A35:$A80,0),MATCH(GC$2,'Semaine type'!$AF$2:$AY$2,0))))</f>
        <v/>
      </c>
      <c r="GD50" s="167" t="str">
        <f>IF(COUNTIF(Fériés,DATE(YEAR($B$18),MONTH($B$18),GD$1))&gt;0,"",IF(WEEKDAY(DATE(YEAR($B$18),MONTH($B$18),GD$1),2)&gt;5,"",INDEX('Semaine type'!$AF$4:$AY$49,MATCH(Novembre!$B50,'Semaine type'!$A35:$A80,0),MATCH(GD$2,'Semaine type'!$AF$2:$AY$2,0))))</f>
        <v/>
      </c>
      <c r="GE50" s="167" t="str">
        <f>IF(COUNTIF(Fériés,DATE(YEAR($B$18),MONTH($B$18),GE$1))&gt;0,"",IF(WEEKDAY(DATE(YEAR($B$18),MONTH($B$18),GE$1),2)&gt;5,"",INDEX('Semaine type'!$AF$4:$AY$49,MATCH(Novembre!$B50,'Semaine type'!$A35:$A80,0),MATCH(GE$2,'Semaine type'!$AF$2:$AY$2,0))))</f>
        <v/>
      </c>
      <c r="GF50" s="167" t="str">
        <f>IF(COUNTIF(Fériés,DATE(YEAR($B$18),MONTH($B$18),GF$1))&gt;0,"",IF(WEEKDAY(DATE(YEAR($B$18),MONTH($B$18),GF$1),2)&gt;5,"",INDEX('Semaine type'!$AF$4:$AY$49,MATCH(Novembre!$B50,'Semaine type'!$A35:$A80,0),MATCH(GF$2,'Semaine type'!$AF$2:$AY$2,0))))</f>
        <v/>
      </c>
      <c r="GG50" s="167" t="str">
        <f>IF(COUNTIF(Fériés,DATE(YEAR($B$18),MONTH($B$18),GG$1))&gt;0,"",IF(WEEKDAY(DATE(YEAR($B$18),MONTH($B$18),GG$1),2)&gt;5,"",INDEX('Semaine type'!$AF$4:$AY$49,MATCH(Novembre!$B50,'Semaine type'!$A35:$A80,0),MATCH(GG$2,'Semaine type'!$AF$2:$AY$2,0))))</f>
        <v/>
      </c>
      <c r="GH50" s="167">
        <f>IF(COUNTIF(Fériés,DATE(YEAR($B$18),MONTH($B$18),GH$1))&gt;0,"",IF(WEEKDAY(DATE(YEAR($B$18),MONTH($B$18),GH$1),2)&gt;5,"",INDEX('Semaine type'!$AF$4:$AY$49,MATCH(Novembre!$B50,'Semaine type'!$A$4:$A$49,0),MATCH(GH$2,'Semaine type'!$AF$2:$AY$2,0))))</f>
        <v>0.36458333333333331</v>
      </c>
      <c r="GI50" s="167">
        <f>IF(COUNTIF(Fériés,DATE(YEAR($B$18),MONTH($B$18),GI$1))&gt;0,"",IF(WEEKDAY(DATE(YEAR($B$18),MONTH($B$18),GI$1),2)&gt;5,"",INDEX('Semaine type'!$AF$4:$AY$49,MATCH(Novembre!$B50,'Semaine type'!$A$4:$A$49,0),MATCH(GI$2,'Semaine type'!$AF$2:$AY$2,0))))</f>
        <v>0.52430555555555558</v>
      </c>
      <c r="GJ50" s="167">
        <f>IF(COUNTIF(Fériés,DATE(YEAR($B$18),MONTH($B$18),GJ$1))&gt;0,"",IF(WEEKDAY(DATE(YEAR($B$18),MONTH($B$18),GJ$1),2)&gt;5,"",INDEX('Semaine type'!$AF$4:$AY$49,MATCH(Novembre!$B50,'Semaine type'!$A$4:$A$49,0),MATCH(GJ$2,'Semaine type'!$AF$2:$AY$2,0))))</f>
        <v>0.5625</v>
      </c>
      <c r="GK50" s="167">
        <f>IF(COUNTIF(Fériés,DATE(YEAR($B$18),MONTH($B$18),GK$1))&gt;0,"",IF(WEEKDAY(DATE(YEAR($B$18),MONTH($B$18),GK$1),2)&gt;5,"",INDEX('Semaine type'!$AF$4:$AY$49,MATCH(Novembre!$B50,'Semaine type'!$A$4:$A$49,0),MATCH(GK$2,'Semaine type'!$AF$2:$AY$2,0))))</f>
        <v>0.70833333333333337</v>
      </c>
      <c r="GL50" s="167">
        <f>IF(COUNTIF(Fériés,DATE(YEAR($B$18),MONTH($B$18),GL$1))&gt;0,"",IF(WEEKDAY(DATE(YEAR($B$18),MONTH($B$18),GL$1),2)&gt;5,"",INDEX('Semaine type'!$AF$4:$AY$49,MATCH(Novembre!$B50,'Semaine type'!$A$4:$A$49,0),MATCH(GL$2,'Semaine type'!$AF$2:$AY$2,0))))</f>
        <v>0.36458333333333331</v>
      </c>
      <c r="GM50" s="167">
        <f>IF(COUNTIF(Fériés,DATE(YEAR($B$18),MONTH($B$18),GM$1))&gt;0,"",IF(WEEKDAY(DATE(YEAR($B$18),MONTH($B$18),GM$1),2)&gt;5,"",INDEX('Semaine type'!$AF$4:$AY$49,MATCH(Novembre!$B50,'Semaine type'!$A$4:$A$49,0),MATCH(GM$2,'Semaine type'!$AF$2:$AY$2,0))))</f>
        <v>0.52430555555555558</v>
      </c>
      <c r="GN50" s="167">
        <f>IF(COUNTIF(Fériés,DATE(YEAR($B$18),MONTH($B$18),GN$1))&gt;0,"",IF(WEEKDAY(DATE(YEAR($B$18),MONTH($B$18),GN$1),2)&gt;5,"",INDEX('Semaine type'!$AF$4:$AY$49,MATCH(Novembre!$B50,'Semaine type'!$A$4:$A$49,0),MATCH(GN$2,'Semaine type'!$AF$2:$AY$2,0))))</f>
        <v>0.5625</v>
      </c>
      <c r="GO50" s="167">
        <f>IF(COUNTIF(Fériés,DATE(YEAR($B$18),MONTH($B$18),GO$1))&gt;0,"",IF(WEEKDAY(DATE(YEAR($B$18),MONTH($B$18),GO$1),2)&gt;5,"",INDEX('Semaine type'!$AF$4:$AY$49,MATCH(Novembre!$B50,'Semaine type'!$A$4:$A$49,0),MATCH(GO$2,'Semaine type'!$AF$2:$AY$2,0))))</f>
        <v>0.70833333333333337</v>
      </c>
      <c r="GP50" s="167">
        <f>IF(COUNTIF(Fériés,DATE(YEAR($B$18),MONTH($B$18),GP$1))&gt;0,"",IF(WEEKDAY(DATE(YEAR($B$18),MONTH($B$18),GP$1),2)&gt;5,"",INDEX('Semaine type'!$AF$4:$AY$49,MATCH(Novembre!$B50,'Semaine type'!$A$4:$A$49,0),MATCH(GP$2,'Semaine type'!$AF$2:$AY$2,0))))</f>
        <v>0.36458333333333331</v>
      </c>
      <c r="GQ50" s="167">
        <f>IF(COUNTIF(Fériés,DATE(YEAR($B$18),MONTH($B$18),GQ$1))&gt;0,"",IF(WEEKDAY(DATE(YEAR($B$18),MONTH($B$18),GQ$1),2)&gt;5,"",INDEX('Semaine type'!$AF$4:$AY$49,MATCH(Novembre!$B50,'Semaine type'!$A$4:$A$49,0),MATCH(GQ$2,'Semaine type'!$AF$2:$AY$2,0))))</f>
        <v>0.52430555555555558</v>
      </c>
      <c r="GR50" s="167">
        <f>IF(COUNTIF(Fériés,DATE(YEAR($B$18),MONTH($B$18),GR$1))&gt;0,"",IF(WEEKDAY(DATE(YEAR($B$18),MONTH($B$18),GR$1),2)&gt;5,"",INDEX('Semaine type'!$AF$4:$AY$49,MATCH(Novembre!$B50,'Semaine type'!$A$4:$A$49,0),MATCH(GR$2,'Semaine type'!$AF$2:$AY$2,0))))</f>
        <v>0.5625</v>
      </c>
      <c r="GS50" s="167">
        <f>IF(COUNTIF(Fériés,DATE(YEAR($B$18),MONTH($B$18),GS$1))&gt;0,"",IF(WEEKDAY(DATE(YEAR($B$18),MONTH($B$18),GS$1),2)&gt;5,"",INDEX('Semaine type'!$AF$4:$AY$49,MATCH(Novembre!$B50,'Semaine type'!$A$4:$A$49,0),MATCH(GS$2,'Semaine type'!$AF$2:$AY$2,0))))</f>
        <v>0.70833333333333337</v>
      </c>
      <c r="GT50" s="167">
        <f>IF(COUNTIF(Fériés,DATE(YEAR($B$18),MONTH($B$18),GT$1))&gt;0,"",IF(WEEKDAY(DATE(YEAR($B$18),MONTH($B$18),GT$1),2)&gt;5,"",INDEX('Semaine type'!$AF$4:$AY$49,MATCH(Novembre!$B50,'Semaine type'!$A$4:$A$49,0),MATCH(GT$2,'Semaine type'!$AF$2:$AY$2,0))))</f>
        <v>0.36458333333333331</v>
      </c>
      <c r="GU50" s="167">
        <f>IF(COUNTIF(Fériés,DATE(YEAR($B$18),MONTH($B$18),GU$1))&gt;0,"",IF(WEEKDAY(DATE(YEAR($B$18),MONTH($B$18),GU$1),2)&gt;5,"",INDEX('Semaine type'!$AF$4:$AY$49,MATCH(Novembre!$B50,'Semaine type'!$A$4:$A$49,0),MATCH(GU$2,'Semaine type'!$AF$2:$AY$2,0))))</f>
        <v>0.52430555555555558</v>
      </c>
      <c r="GV50" s="167">
        <f>IF(COUNTIF(Fériés,DATE(YEAR($B$18),MONTH($B$18),GV$1))&gt;0,"",IF(WEEKDAY(DATE(YEAR($B$18),MONTH($B$18),GV$1),2)&gt;5,"",INDEX('Semaine type'!$AF$4:$AY$49,MATCH(Novembre!$B50,'Semaine type'!$A$4:$A$49,0),MATCH(GV$2,'Semaine type'!$AF$2:$AY$2,0))))</f>
        <v>0.5625</v>
      </c>
      <c r="GW50" s="167">
        <f>IF(COUNTIF(Fériés,DATE(YEAR($B$18),MONTH($B$18),GW$1))&gt;0,"",IF(WEEKDAY(DATE(YEAR($B$18),MONTH($B$18),GW$1),2)&gt;5,"",INDEX('Semaine type'!$AF$4:$AY$49,MATCH(Novembre!$B50,'Semaine type'!$A$4:$A$49,0),MATCH(GW$2,'Semaine type'!$AF$2:$AY$2,0))))</f>
        <v>0.70138888888888884</v>
      </c>
      <c r="GX50" s="167">
        <f>IF(COUNTIF(Fériés,DATE(YEAR($B$18),MONTH($B$18),GX$1))&gt;0,"",IF(WEEKDAY(DATE(YEAR($B$18),MONTH($B$18),GX$1),2)&gt;5,"",INDEX('Semaine type'!$AF$4:$AY$49,MATCH(Novembre!$B50,'Semaine type'!$A$4:$A$49,0),MATCH(GX$2,'Semaine type'!$AF$2:$AY$2,0))))</f>
        <v>0.36458333333333331</v>
      </c>
      <c r="GY50" s="167">
        <f>IF(COUNTIF(Fériés,DATE(YEAR($B$18),MONTH($B$18),GY$1))&gt;0,"",IF(WEEKDAY(DATE(YEAR($B$18),MONTH($B$18),GY$1),2)&gt;5,"",INDEX('Semaine type'!$AF$4:$AY$49,MATCH(Novembre!$B50,'Semaine type'!$A$4:$A$49,0),MATCH(GY$2,'Semaine type'!$AF$2:$AY$2,0))))</f>
        <v>0.52430555555555558</v>
      </c>
      <c r="GZ50" s="167">
        <f>IF(COUNTIF(Fériés,DATE(YEAR($B$18),MONTH($B$18),GZ$1))&gt;0,"",IF(WEEKDAY(DATE(YEAR($B$18),MONTH($B$18),GZ$1),2)&gt;5,"",INDEX('Semaine type'!$AF$4:$AY$49,MATCH(Novembre!$B50,'Semaine type'!$A$4:$A$49,0),MATCH(GZ$2,'Semaine type'!$AF$2:$AY$2,0))))</f>
        <v>0</v>
      </c>
      <c r="HA50" s="167">
        <f>IF(COUNTIF(Fériés,DATE(YEAR($B$18),MONTH($B$18),HA$1))&gt;0,"",IF(WEEKDAY(DATE(YEAR($B$18),MONTH($B$18),HA$1),2)&gt;5,"",INDEX('Semaine type'!$AF$4:$AY$49,MATCH(Novembre!$B50,'Semaine type'!$A$4:$A$49,0),MATCH(HA$2,'Semaine type'!$AF$2:$AY$2,0))))</f>
        <v>0</v>
      </c>
      <c r="HB50" s="167" t="str">
        <f>IF(COUNTIF(Fériés,DATE(YEAR($B$18),MONTH($B$18),HB$1))&gt;0,"",IF(WEEKDAY(DATE(YEAR($B$18),MONTH($B$18),HB$1),2)&gt;5,"",INDEX('Semaine type'!$AF$4:$AY$49,MATCH(Novembre!$B50,'Semaine type'!$A$4:$A$49,0),MATCH(HB$2,'Semaine type'!$AF$2:$AY$2,0))))</f>
        <v/>
      </c>
      <c r="HC50" s="167" t="str">
        <f>IF(COUNTIF(Fériés,DATE(YEAR($B$18),MONTH($B$18),HC$1))&gt;0,"",IF(WEEKDAY(DATE(YEAR($B$18),MONTH($B$18),HC$1),2)&gt;5,"",INDEX('Semaine type'!$AF$4:$AY$49,MATCH(Novembre!$B50,'Semaine type'!$A$4:$A$49,0),MATCH(HC$2,'Semaine type'!$AF$2:$AY$2,0))))</f>
        <v/>
      </c>
      <c r="HD50" s="167" t="str">
        <f>IF(COUNTIF(Fériés,DATE(YEAR($B$18),MONTH($B$18),HD$1))&gt;0,"",IF(WEEKDAY(DATE(YEAR($B$18),MONTH($B$18),HD$1),2)&gt;5,"",INDEX('Semaine type'!$AF$4:$AY$49,MATCH(Novembre!$B50,'Semaine type'!$A$4:$A$49,0),MATCH(HD$2,'Semaine type'!$AF$2:$AY$2,0))))</f>
        <v/>
      </c>
      <c r="HE50" s="167" t="str">
        <f>IF(COUNTIF(Fériés,DATE(YEAR($B$18),MONTH($B$18),HE$1))&gt;0,"",IF(WEEKDAY(DATE(YEAR($B$18),MONTH($B$18),HE$1),2)&gt;5,"",INDEX('Semaine type'!$AF$4:$AY$49,MATCH(Novembre!$B50,'Semaine type'!$A$4:$A$49,0),MATCH(HE$2,'Semaine type'!$AF$2:$AY$2,0))))</f>
        <v/>
      </c>
      <c r="HF50" s="167" t="str">
        <f>IF(COUNTIF(Fériés,DATE(YEAR($B$18),MONTH($B$18),HF$1))&gt;0,"",IF(WEEKDAY(DATE(YEAR($B$18),MONTH($B$18),HF$1),2)&gt;5,"",INDEX('Semaine type'!$AF$4:$AY$49,MATCH(Novembre!$B50,'Semaine type'!$A$4:$A$49,0),MATCH(HF$2,'Semaine type'!$AF$2:$AY$2,0))))</f>
        <v/>
      </c>
      <c r="HG50" s="167" t="str">
        <f>IF(COUNTIF(Fériés,DATE(YEAR($B$18),MONTH($B$18),HG$1))&gt;0,"",IF(WEEKDAY(DATE(YEAR($B$18),MONTH($B$18),HG$1),2)&gt;5,"",INDEX('Semaine type'!$AF$4:$AY$49,MATCH(Novembre!$B50,'Semaine type'!$A$4:$A$49,0),MATCH(HG$2,'Semaine type'!$AF$2:$AY$2,0))))</f>
        <v/>
      </c>
      <c r="HH50" s="167" t="str">
        <f>IF(COUNTIF(Fériés,DATE(YEAR($B$18),MONTH($B$18),HH$1))&gt;0,"",IF(WEEKDAY(DATE(YEAR($B$18),MONTH($B$18),HH$1),2)&gt;5,"",INDEX('Semaine type'!$AF$4:$AY$49,MATCH(Novembre!$B50,'Semaine type'!$A$4:$A$49,0),MATCH(HH$2,'Semaine type'!$AF$2:$AY$2,0))))</f>
        <v/>
      </c>
      <c r="HI50" s="167" t="str">
        <f>IF(COUNTIF(Fériés,DATE(YEAR($B$18),MONTH($B$18),HI$1))&gt;0,"",IF(WEEKDAY(DATE(YEAR($B$18),MONTH($B$18),HI$1),2)&gt;5,"",INDEX('Semaine type'!$AF$4:$AY$49,MATCH(Novembre!$B50,'Semaine type'!$A$4:$A$49,0),MATCH(HI$2,'Semaine type'!$AF$2:$AY$2,0))))</f>
        <v/>
      </c>
      <c r="HJ50" s="167">
        <f>IF(COUNTIF(Fériés,DATE(YEAR($B$18),MONTH($B$18),HJ$1))&gt;0,"",IF(WEEKDAY(DATE(YEAR($B$18),MONTH($B$18),HJ$1),2)&gt;5,"",INDEX('Semaine type'!$AF$4:$AY$49,MATCH(Novembre!$B50,'Semaine type'!$A$4:$A$49,0),MATCH(HJ$2,'Semaine type'!$AF$2:$AY$2,0))))</f>
        <v>0.36458333333333331</v>
      </c>
      <c r="HK50" s="167">
        <f>IF(COUNTIF(Fériés,DATE(YEAR($B$18),MONTH($B$18),HK$1))&gt;0,"",IF(WEEKDAY(DATE(YEAR($B$18),MONTH($B$18),HK$1),2)&gt;5,"",INDEX('Semaine type'!$AF$4:$AY$49,MATCH(Novembre!$B50,'Semaine type'!$A$4:$A$49,0),MATCH(HK$2,'Semaine type'!$AF$2:$AY$2,0))))</f>
        <v>0.52430555555555558</v>
      </c>
      <c r="HL50" s="167">
        <f>IF(COUNTIF(Fériés,DATE(YEAR($B$18),MONTH($B$18),HL$1))&gt;0,"",IF(WEEKDAY(DATE(YEAR($B$18),MONTH($B$18),HL$1),2)&gt;5,"",INDEX('Semaine type'!$AF$4:$AY$49,MATCH(Novembre!$B50,'Semaine type'!$A$4:$A$49,0),MATCH(HL$2,'Semaine type'!$AF$2:$AY$2,0))))</f>
        <v>0.5625</v>
      </c>
      <c r="HM50" s="167">
        <f>IF(COUNTIF(Fériés,DATE(YEAR($B$18),MONTH($B$18),HM$1))&gt;0,"",IF(WEEKDAY(DATE(YEAR($B$18),MONTH($B$18),HM$1),2)&gt;5,"",INDEX('Semaine type'!$AF$4:$AY$49,MATCH(Novembre!$B50,'Semaine type'!$A$4:$A$49,0),MATCH(HM$2,'Semaine type'!$AF$2:$AY$2,0))))</f>
        <v>0.70833333333333337</v>
      </c>
      <c r="HN50" s="167" t="str">
        <f>IF(COUNTIF(Fériés,DATE(YEAR($B$18),MONTH($B$18),HN$1))&gt;0,"",IF(WEEKDAY(DATE(YEAR($B$18),MONTH($B$18),HN$1),2)&gt;5,"",INDEX('Semaine type'!$AF$4:$AY$49,MATCH(Novembre!$B50,'Semaine type'!$A$4:$A$49,0),MATCH(HN$2,'Semaine type'!$AF$2:$AY$2,0))))</f>
        <v/>
      </c>
      <c r="HO50" s="167" t="str">
        <f>IF(COUNTIF(Fériés,DATE(YEAR($B$18),MONTH($B$18),HO$1))&gt;0,"",IF(WEEKDAY(DATE(YEAR($B$18),MONTH($B$18),HO$1),2)&gt;5,"",INDEX('Semaine type'!$AF$4:$AY$49,MATCH(Novembre!$B50,'Semaine type'!$A$4:$A$49,0),MATCH(HO$2,'Semaine type'!$AF$2:$AY$2,0))))</f>
        <v/>
      </c>
      <c r="HP50" s="167" t="str">
        <f>IF(COUNTIF(Fériés,DATE(YEAR($B$18),MONTH($B$18),HP$1))&gt;0,"",IF(WEEKDAY(DATE(YEAR($B$18),MONTH($B$18),HP$1),2)&gt;5,"",INDEX('Semaine type'!$AF$4:$AY$49,MATCH(Novembre!$B50,'Semaine type'!$A$4:$A$49,0),MATCH(HP$2,'Semaine type'!$AF$2:$AY$2,0))))</f>
        <v/>
      </c>
      <c r="HQ50" s="167" t="str">
        <f>IF(COUNTIF(Fériés,DATE(YEAR($B$18),MONTH($B$18),HQ$1))&gt;0,"",IF(WEEKDAY(DATE(YEAR($B$18),MONTH($B$18),HQ$1),2)&gt;5,"",INDEX('Semaine type'!$AF$4:$AY$49,MATCH(Novembre!$B50,'Semaine type'!$A$4:$A$49,0),MATCH(HQ$2,'Semaine type'!$AF$2:$AY$2,0))))</f>
        <v/>
      </c>
      <c r="HR50" s="167">
        <f>IF(COUNTIF(Fériés,DATE(YEAR($B$18),MONTH($B$18),HR$1))&gt;0,"",IF(WEEKDAY(DATE(YEAR($B$18),MONTH($B$18),HR$1),2)&gt;5,"",INDEX('Semaine type'!$AF$4:$AY$49,MATCH(Novembre!$B50,'Semaine type'!$A$4:$A$49,0),MATCH(HR$2,'Semaine type'!$AF$2:$AY$2,0))))</f>
        <v>0.36458333333333331</v>
      </c>
      <c r="HS50" s="167">
        <f>IF(COUNTIF(Fériés,DATE(YEAR($B$18),MONTH($B$18),HS$1))&gt;0,"",IF(WEEKDAY(DATE(YEAR($B$18),MONTH($B$18),HS$1),2)&gt;5,"",INDEX('Semaine type'!$AF$4:$AY$49,MATCH(Novembre!$B50,'Semaine type'!$A$4:$A$49,0),MATCH(HS$2,'Semaine type'!$AF$2:$AY$2,0))))</f>
        <v>0.52430555555555558</v>
      </c>
      <c r="HT50" s="167">
        <f>IF(COUNTIF(Fériés,DATE(YEAR($B$18),MONTH($B$18),HT$1))&gt;0,"",IF(WEEKDAY(DATE(YEAR($B$18),MONTH($B$18),HT$1),2)&gt;5,"",INDEX('Semaine type'!$AF$4:$AY$49,MATCH(Novembre!$B50,'Semaine type'!$A$4:$A$49,0),MATCH(HT$2,'Semaine type'!$AF$2:$AY$2,0))))</f>
        <v>0.5625</v>
      </c>
      <c r="HU50" s="167">
        <f>IF(COUNTIF(Fériés,DATE(YEAR($B$18),MONTH($B$18),HU$1))&gt;0,"",IF(WEEKDAY(DATE(YEAR($B$18),MONTH($B$18),HU$1),2)&gt;5,"",INDEX('Semaine type'!$AF$4:$AY$49,MATCH(Novembre!$B50,'Semaine type'!$A$4:$A$49,0),MATCH(HU$2,'Semaine type'!$AF$2:$AY$2,0))))</f>
        <v>0.70833333333333337</v>
      </c>
      <c r="HV50" s="167">
        <f>IF(COUNTIF(Fériés,DATE(YEAR($B$18),MONTH($B$18),HV$1))&gt;0,"",IF(WEEKDAY(DATE(YEAR($B$18),MONTH($B$18),HV$1),2)&gt;5,"",INDEX('Semaine type'!$AF$4:$AY$49,MATCH(Novembre!$B50,'Semaine type'!$A$4:$A$49,0),MATCH(HV$2,'Semaine type'!$AF$2:$AY$2,0))))</f>
        <v>0.36458333333333331</v>
      </c>
      <c r="HW50" s="167">
        <f>IF(COUNTIF(Fériés,DATE(YEAR($B$18),MONTH($B$18),HW$1))&gt;0,"",IF(WEEKDAY(DATE(YEAR($B$18),MONTH($B$18),HW$1),2)&gt;5,"",INDEX('Semaine type'!$AF$4:$AY$49,MATCH(Novembre!$B50,'Semaine type'!$A$4:$A$49,0),MATCH(HW$2,'Semaine type'!$AF$2:$AY$2,0))))</f>
        <v>0.52430555555555558</v>
      </c>
      <c r="HX50" s="167">
        <f>IF(COUNTIF(Fériés,DATE(YEAR($B$18),MONTH($B$18),HX$1))&gt;0,"",IF(WEEKDAY(DATE(YEAR($B$18),MONTH($B$18),HX$1),2)&gt;5,"",INDEX('Semaine type'!$AF$4:$AY$49,MATCH(Novembre!$B50,'Semaine type'!$A$4:$A$49,0),MATCH(HX$2,'Semaine type'!$AF$2:$AY$2,0))))</f>
        <v>0.5625</v>
      </c>
      <c r="HY50" s="167">
        <f>IF(COUNTIF(Fériés,DATE(YEAR($B$18),MONTH($B$18),HY$1))&gt;0,"",IF(WEEKDAY(DATE(YEAR($B$18),MONTH($B$18),HY$1),2)&gt;5,"",INDEX('Semaine type'!$AF$4:$AY$49,MATCH(Novembre!$B50,'Semaine type'!$A$4:$A$49,0),MATCH(HY$2,'Semaine type'!$AF$2:$AY$2,0))))</f>
        <v>0.70138888888888884</v>
      </c>
      <c r="HZ50" s="167">
        <f>IF(COUNTIF(Fériés,DATE(YEAR($B$18),MONTH($B$18),HZ$1))&gt;0,"",IF(WEEKDAY(DATE(YEAR($B$18),MONTH($B$18),HZ$1),2)&gt;5,"",INDEX('Semaine type'!$AF$4:$AY$49,MATCH(Novembre!$B50,'Semaine type'!$A$4:$A$49,0),MATCH(HZ$2,'Semaine type'!$AF$2:$AY$2,0))))</f>
        <v>0.36458333333333331</v>
      </c>
      <c r="IA50" s="167">
        <f>IF(COUNTIF(Fériés,DATE(YEAR($B$18),MONTH($B$18),IA$1))&gt;0,"",IF(WEEKDAY(DATE(YEAR($B$18),MONTH($B$18),IA$1),2)&gt;5,"",INDEX('Semaine type'!$AF$4:$AY$49,MATCH(Novembre!$B50,'Semaine type'!$A$4:$A$49,0),MATCH(IA$2,'Semaine type'!$AF$2:$AY$2,0))))</f>
        <v>0.52430555555555558</v>
      </c>
      <c r="IB50" s="167">
        <f>IF(COUNTIF(Fériés,DATE(YEAR($B$18),MONTH($B$18),IB$1))&gt;0,"",IF(WEEKDAY(DATE(YEAR($B$18),MONTH($B$18),IB$1),2)&gt;5,"",INDEX('Semaine type'!$AF$4:$AY$49,MATCH(Novembre!$B50,'Semaine type'!$A$4:$A$49,0),MATCH(IB$2,'Semaine type'!$AF$2:$AY$2,0))))</f>
        <v>0</v>
      </c>
      <c r="IC50" s="167">
        <f>IF(COUNTIF(Fériés,DATE(YEAR($B$18),MONTH($B$18),IC$1))&gt;0,"",IF(WEEKDAY(DATE(YEAR($B$18),MONTH($B$18),IC$1),2)&gt;5,"",INDEX('Semaine type'!$AF$4:$AY$49,MATCH(Novembre!$B50,'Semaine type'!$A$4:$A$49,0),MATCH(IC$2,'Semaine type'!$AF$2:$AY$2,0))))</f>
        <v>0</v>
      </c>
      <c r="ID50" s="167" t="str">
        <f>IF(COUNTIF(Fériés,DATE(YEAR($B$18),MONTH($B$18),ID$1))&gt;0,"",IF(WEEKDAY(DATE(YEAR($B$18),MONTH($B$18),ID$1),2)&gt;5,"",INDEX('Semaine type'!$AF$4:$AY$49,MATCH(Novembre!$B50,'Semaine type'!$A$4:$A$49,0),MATCH(ID$2,'Semaine type'!$AF$2:$AY$2,0))))</f>
        <v/>
      </c>
      <c r="IE50" s="167" t="str">
        <f>IF(COUNTIF(Fériés,DATE(YEAR($B$18),MONTH($B$18),IE$1))&gt;0,"",IF(WEEKDAY(DATE(YEAR($B$18),MONTH($B$18),IE$1),2)&gt;5,"",INDEX('Semaine type'!$AF$4:$AY$49,MATCH(Novembre!$B50,'Semaine type'!$A$4:$A$49,0),MATCH(IE$2,'Semaine type'!$AF$2:$AY$2,0))))</f>
        <v/>
      </c>
      <c r="IF50" s="167" t="str">
        <f>IF(COUNTIF(Fériés,DATE(YEAR($B$18),MONTH($B$18),IF$1))&gt;0,"",IF(WEEKDAY(DATE(YEAR($B$18),MONTH($B$18),IF$1),2)&gt;5,"",INDEX('Semaine type'!$AF$4:$AY$49,MATCH(Novembre!$B50,'Semaine type'!$A$4:$A$49,0),MATCH(IF$2,'Semaine type'!$AF$2:$AY$2,0))))</f>
        <v/>
      </c>
      <c r="IG50" s="167" t="str">
        <f>IF(COUNTIF(Fériés,DATE(YEAR($B$18),MONTH($B$18),IG$1))&gt;0,"",IF(WEEKDAY(DATE(YEAR($B$18),MONTH($B$18),IG$1),2)&gt;5,"",INDEX('Semaine type'!$AF$4:$AY$49,MATCH(Novembre!$B50,'Semaine type'!$A$4:$A$49,0),MATCH(IG$2,'Semaine type'!$AF$2:$AY$2,0))))</f>
        <v/>
      </c>
      <c r="IH50" s="167" t="str">
        <f>IF(COUNTIF(Fériés,DATE(YEAR($B$18),MONTH($B$18),IH$1))&gt;0,"",IF(WEEKDAY(DATE(YEAR($B$18),MONTH($B$18),IH$1),2)&gt;5,"",INDEX('Semaine type'!$AF$4:$AY$49,MATCH(Novembre!$B50,'Semaine type'!$A$4:$A$49,0),MATCH(IH$2,'Semaine type'!$AF$2:$AY$2,0))))</f>
        <v/>
      </c>
      <c r="II50" s="167" t="str">
        <f>IF(COUNTIF(Fériés,DATE(YEAR($B$18),MONTH($B$18),II$1))&gt;0,"",IF(WEEKDAY(DATE(YEAR($B$18),MONTH($B$18),II$1),2)&gt;5,"",INDEX('Semaine type'!$AF$4:$AY$49,MATCH(Novembre!$B50,'Semaine type'!$A$4:$A$49,0),MATCH(II$2,'Semaine type'!$AF$2:$AY$2,0))))</f>
        <v/>
      </c>
      <c r="IJ50" s="167" t="str">
        <f>IF(COUNTIF(Fériés,DATE(YEAR($B$18),MONTH($B$18),IJ$1))&gt;0,"",IF(WEEKDAY(DATE(YEAR($B$18),MONTH($B$18),IJ$1),2)&gt;5,"",INDEX('Semaine type'!$AF$4:$AY$49,MATCH(Novembre!$B50,'Semaine type'!$A$4:$A$49,0),MATCH(IJ$2,'Semaine type'!$AF$2:$AY$2,0))))</f>
        <v/>
      </c>
      <c r="IK50" s="167" t="str">
        <f>IF(COUNTIF(Fériés,DATE(YEAR($B$18),MONTH($B$18),IK$1))&gt;0,"",IF(WEEKDAY(DATE(YEAR($B$18),MONTH($B$18),IK$1),2)&gt;5,"",INDEX('Semaine type'!$AF$4:$AY$49,MATCH(Novembre!$B50,'Semaine type'!$A$4:$A$49,0),MATCH(IK$2,'Semaine type'!$AF$2:$AY$2,0))))</f>
        <v/>
      </c>
      <c r="IL50" s="167">
        <f>IF(COUNTIF(Fériés,DATE(YEAR($B$18),MONTH($B$18),IL$1))&gt;0,"",IF(WEEKDAY(DATE(YEAR($B$18),MONTH($B$18),IL$1),2)&gt;5,"",INDEX('Semaine type'!$AF$4:$AY$49,MATCH(Novembre!$B50,'Semaine type'!$A$4:$A$49,0),MATCH(IL$2,'Semaine type'!$AF$2:$AY$2,0))))</f>
        <v>0.36458333333333331</v>
      </c>
      <c r="IM50" s="167">
        <f>IF(COUNTIF(Fériés,DATE(YEAR($B$18),MONTH($B$18),IM$1))&gt;0,"",IF(WEEKDAY(DATE(YEAR($B$18),MONTH($B$18),IM$1),2)&gt;5,"",INDEX('Semaine type'!$AF$4:$AY$49,MATCH(Novembre!$B50,'Semaine type'!$A$4:$A$49,0),MATCH(IM$2,'Semaine type'!$AF$2:$AY$2,0))))</f>
        <v>0.52430555555555558</v>
      </c>
      <c r="IN50" s="167">
        <f>IF(COUNTIF(Fériés,DATE(YEAR($B$18),MONTH($B$18),IN$1))&gt;0,"",IF(WEEKDAY(DATE(YEAR($B$18),MONTH($B$18),IN$1),2)&gt;5,"",INDEX('Semaine type'!$AF$4:$AY$49,MATCH(Novembre!$B50,'Semaine type'!$A$4:$A$49,0),MATCH(IN$2,'Semaine type'!$AF$2:$AY$2,0))))</f>
        <v>0.5625</v>
      </c>
      <c r="IO50" s="167">
        <f>IF(COUNTIF(Fériés,DATE(YEAR($B$18),MONTH($B$18),IO$1))&gt;0,"",IF(WEEKDAY(DATE(YEAR($B$18),MONTH($B$18),IO$1),2)&gt;5,"",INDEX('Semaine type'!$AF$4:$AY$49,MATCH(Novembre!$B50,'Semaine type'!$A$4:$A$49,0),MATCH(IO$2,'Semaine type'!$AF$2:$AY$2,0))))</f>
        <v>0.70833333333333337</v>
      </c>
      <c r="IP50" s="167">
        <f>IF(COUNTIF(Fériés,DATE(YEAR($B$18),MONTH($B$18),IP$1))&gt;0,"",IF(WEEKDAY(DATE(YEAR($B$18),MONTH($B$18),IP$1),2)&gt;5,"",INDEX('Semaine type'!$AF$4:$AY$49,MATCH(Novembre!$B50,'Semaine type'!$A$4:$A$49,0),MATCH(IP$2,'Semaine type'!$AF$2:$AY$2,0))))</f>
        <v>0.36458333333333331</v>
      </c>
      <c r="IQ50" s="167">
        <f>IF(COUNTIF(Fériés,DATE(YEAR($B$18),MONTH($B$18),IQ$1))&gt;0,"",IF(WEEKDAY(DATE(YEAR($B$18),MONTH($B$18),IQ$1),2)&gt;5,"",INDEX('Semaine type'!$AF$4:$AY$49,MATCH(Novembre!$B50,'Semaine type'!$A$4:$A$49,0),MATCH(IQ$2,'Semaine type'!$AF$2:$AY$2,0))))</f>
        <v>0.52430555555555558</v>
      </c>
      <c r="IR50" s="167">
        <f>IF(COUNTIF(Fériés,DATE(YEAR($B$18),MONTH($B$18),IR$1))&gt;0,"",IF(WEEKDAY(DATE(YEAR($B$18),MONTH($B$18),IR$1),2)&gt;5,"",INDEX('Semaine type'!$AF$4:$AY$49,MATCH(Novembre!$B50,'Semaine type'!$A$4:$A$49,0),MATCH(IR$2,'Semaine type'!$AF$2:$AY$2,0))))</f>
        <v>0.5625</v>
      </c>
      <c r="IS50" s="167">
        <f>IF(COUNTIF(Fériés,DATE(YEAR($B$18),MONTH($B$18),IS$1))&gt;0,"",IF(WEEKDAY(DATE(YEAR($B$18),MONTH($B$18),IS$1),2)&gt;5,"",INDEX('Semaine type'!$AF$4:$AY$49,MATCH(Novembre!$B50,'Semaine type'!$A$4:$A$49,0),MATCH(IS$2,'Semaine type'!$AF$2:$AY$2,0))))</f>
        <v>0.70833333333333337</v>
      </c>
      <c r="IT50" s="167">
        <f>IF(COUNTIF(Fériés,DATE(YEAR($B$18),MONTH($B$18),IT$1))&gt;0,"",IF(WEEKDAY(DATE(YEAR($B$18),MONTH($B$18),IT$1),2)&gt;5,"",INDEX('Semaine type'!$AF$4:$AY$49,MATCH(Novembre!$B50,'Semaine type'!$A$4:$A$49,0),MATCH(IT$2,'Semaine type'!$AF$2:$AY$2,0))))</f>
        <v>0.36458333333333331</v>
      </c>
      <c r="IU50" s="167">
        <f>IF(COUNTIF(Fériés,DATE(YEAR($B$18),MONTH($B$18),IU$1))&gt;0,"",IF(WEEKDAY(DATE(YEAR($B$18),MONTH($B$18),IU$1),2)&gt;5,"",INDEX('Semaine type'!$AF$4:$AY$49,MATCH(Novembre!$B50,'Semaine type'!$A$4:$A$49,0),MATCH(IU$2,'Semaine type'!$AF$2:$AY$2,0))))</f>
        <v>0.52430555555555558</v>
      </c>
      <c r="IV50" s="167">
        <f>IF(COUNTIF(Fériés,DATE(YEAR($B$18),MONTH($B$18),IV$1))&gt;0,"",IF(WEEKDAY(DATE(YEAR($B$18),MONTH($B$18),IV$1),2)&gt;5,"",INDEX('Semaine type'!$AF$4:$AY$49,MATCH(Novembre!$B50,'Semaine type'!$A$4:$A$49,0),MATCH(IV$2,'Semaine type'!$AF$2:$AY$2,0))))</f>
        <v>0.5625</v>
      </c>
      <c r="IW50" s="167">
        <f>IF(COUNTIF(Fériés,DATE(YEAR($B$18),MONTH($B$18),IW$1))&gt;0,"",IF(WEEKDAY(DATE(YEAR($B$18),MONTH($B$18),IW$1),2)&gt;5,"",INDEX('Semaine type'!$AF$4:$AY$49,MATCH(Novembre!$B50,'Semaine type'!$A$4:$A$49,0),MATCH(IW$2,'Semaine type'!$AF$2:$AY$2,0))))</f>
        <v>0.70833333333333337</v>
      </c>
      <c r="IX50" s="167">
        <f>IF(COUNTIF(Fériés,DATE(YEAR($B$18),MONTH($B$18),IX$1))&gt;0,"",IF(WEEKDAY(DATE(YEAR($B$18),MONTH($B$18),IX$1),2)&gt;5,"",INDEX('Semaine type'!$AF$4:$AY$49,MATCH(Novembre!$B50,'Semaine type'!$A$4:$A$49,0),MATCH(IX$2,'Semaine type'!$AF$2:$AY$2,0))))</f>
        <v>0.36458333333333331</v>
      </c>
      <c r="IY50" s="167">
        <f>IF(COUNTIF(Fériés,DATE(YEAR($B$18),MONTH($B$18),IY$1))&gt;0,"",IF(WEEKDAY(DATE(YEAR($B$18),MONTH($B$18),IY$1),2)&gt;5,"",INDEX('Semaine type'!$AF$4:$AY$49,MATCH(Novembre!$B50,'Semaine type'!$A$4:$A$49,0),MATCH(IY$2,'Semaine type'!$AF$2:$AY$2,0))))</f>
        <v>0.52430555555555558</v>
      </c>
      <c r="IZ50" s="167">
        <f>IF(COUNTIF(Fériés,DATE(YEAR($B$18),MONTH($B$18),IZ$1))&gt;0,"",IF(WEEKDAY(DATE(YEAR($B$18),MONTH($B$18),IZ$1),2)&gt;5,"",INDEX('Semaine type'!$AF$4:$AY$49,MATCH(Novembre!$B50,'Semaine type'!$A$4:$A$49,0),MATCH(IZ$2,'Semaine type'!$AF$2:$AY$2,0))))</f>
        <v>0.5625</v>
      </c>
      <c r="JA50" s="167">
        <f>IF(COUNTIF(Fériés,DATE(YEAR($B$18),MONTH($B$18),JA$1))&gt;0,"",IF(WEEKDAY(DATE(YEAR($B$18),MONTH($B$18),JA$1),2)&gt;5,"",INDEX('Semaine type'!$AF$4:$AY$49,MATCH(Novembre!$B50,'Semaine type'!$A$4:$A$49,0),MATCH(JA$2,'Semaine type'!$AF$2:$AY$2,0))))</f>
        <v>0.70138888888888884</v>
      </c>
      <c r="JB50" s="167">
        <f>IF(COUNTIF(Fériés,DATE(YEAR($B$18),MONTH($B$18),JB$1))&gt;0,"",IF(WEEKDAY(DATE(YEAR($B$18),MONTH($B$18),JB$1),2)&gt;5,"",INDEX('Semaine type'!$AF$4:$AY$49,MATCH(Novembre!$B50,'Semaine type'!$A$4:$A$49,0),MATCH(JB$2,'Semaine type'!$AF$2:$AY$2,0))))</f>
        <v>0.36458333333333331</v>
      </c>
      <c r="JC50" s="167">
        <f>IF(COUNTIF(Fériés,DATE(YEAR($B$18),MONTH($B$18),JC$1))&gt;0,"",IF(WEEKDAY(DATE(YEAR($B$18),MONTH($B$18),JC$1),2)&gt;5,"",INDEX('Semaine type'!$AF$4:$AY$49,MATCH(Novembre!$B50,'Semaine type'!$A$4:$A$49,0),MATCH(JC$2,'Semaine type'!$AF$2:$AY$2,0))))</f>
        <v>0.52430555555555558</v>
      </c>
      <c r="JD50" s="167">
        <f>IF(COUNTIF(Fériés,DATE(YEAR($B$18),MONTH($B$18),JD$1))&gt;0,"",IF(WEEKDAY(DATE(YEAR($B$18),MONTH($B$18),JD$1),2)&gt;5,"",INDEX('Semaine type'!$AF$4:$AY$49,MATCH(Novembre!$B50,'Semaine type'!$A$4:$A$49,0),MATCH(JD$2,'Semaine type'!$AF$2:$AY$2,0))))</f>
        <v>0</v>
      </c>
      <c r="JE50" s="167">
        <f>IF(COUNTIF(Fériés,DATE(YEAR($B$18),MONTH($B$18),JE$1))&gt;0,"",IF(WEEKDAY(DATE(YEAR($B$18),MONTH($B$18),JE$1),2)&gt;5,"",INDEX('Semaine type'!$AF$4:$AY$49,MATCH(Novembre!$B50,'Semaine type'!$A$4:$A$49,0),MATCH(JE$2,'Semaine type'!$AF$2:$AY$2,0))))</f>
        <v>0</v>
      </c>
      <c r="JF50" s="167" t="str">
        <f>IF(COUNTIF(Fériés,DATE(YEAR($B$18),MONTH($B$18),JF$1))&gt;0,"",IF(WEEKDAY(DATE(YEAR($B$18),MONTH($B$18),JF$1),2)&gt;5,"",INDEX('Semaine type'!$AF$4:$AY$49,MATCH(Novembre!$B50,'Semaine type'!$A$4:$A$49,0),MATCH(JF$2,'Semaine type'!$AF$2:$AY$2,0))))</f>
        <v/>
      </c>
      <c r="JG50" s="167" t="str">
        <f>IF(COUNTIF(Fériés,DATE(YEAR($B$18),MONTH($B$18),JG$1))&gt;0,"",IF(WEEKDAY(DATE(YEAR($B$18),MONTH($B$18),JG$1),2)&gt;5,"",INDEX('Semaine type'!$AF$4:$AY$49,MATCH(Novembre!$B50,'Semaine type'!$A$4:$A$49,0),MATCH(JG$2,'Semaine type'!$AF$2:$AY$2,0))))</f>
        <v/>
      </c>
      <c r="JH50" s="167" t="str">
        <f>IF(COUNTIF(Fériés,DATE(YEAR($B$18),MONTH($B$18),JH$1))&gt;0,"",IF(WEEKDAY(DATE(YEAR($B$18),MONTH($B$18),JH$1),2)&gt;5,"",INDEX('Semaine type'!$AF$4:$AY$49,MATCH(Novembre!$B50,'Semaine type'!$A$4:$A$49,0),MATCH(JH$2,'Semaine type'!$AF$2:$AY$2,0))))</f>
        <v/>
      </c>
      <c r="JI50" s="167" t="str">
        <f>IF(COUNTIF(Fériés,DATE(YEAR($B$18),MONTH($B$18),JI$1))&gt;0,"",IF(WEEKDAY(DATE(YEAR($B$18),MONTH($B$18),JI$1),2)&gt;5,"",INDEX('Semaine type'!$AF$4:$AY$49,MATCH(Novembre!$B50,'Semaine type'!$A$4:$A$49,0),MATCH(JI$2,'Semaine type'!$AF$2:$AY$2,0))))</f>
        <v/>
      </c>
      <c r="JJ50" s="167" t="str">
        <f>IF(COUNTIF(Fériés,DATE(YEAR($B$18),MONTH($B$18),JJ$1))&gt;0,"",IF(WEEKDAY(DATE(YEAR($B$18),MONTH($B$18),JJ$1),2)&gt;5,"",INDEX('Semaine type'!$AF$4:$AY$49,MATCH(Novembre!$B50,'Semaine type'!$A$4:$A$49,0),MATCH(JJ$2,'Semaine type'!$AF$2:$AY$2,0))))</f>
        <v/>
      </c>
      <c r="JK50" s="167" t="str">
        <f>IF(COUNTIF(Fériés,DATE(YEAR($B$18),MONTH($B$18),JK$1))&gt;0,"",IF(WEEKDAY(DATE(YEAR($B$18),MONTH($B$18),JK$1),2)&gt;5,"",INDEX('Semaine type'!$AF$4:$AY$49,MATCH(Novembre!$B50,'Semaine type'!$A$4:$A$49,0),MATCH(JK$2,'Semaine type'!$AF$2:$AY$2,0))))</f>
        <v/>
      </c>
      <c r="JL50" s="167" t="str">
        <f>IF(COUNTIF(Fériés,DATE(YEAR($B$18),MONTH($B$18),JL$1))&gt;0,"",IF(WEEKDAY(DATE(YEAR($B$18),MONTH($B$18),JL$1),2)&gt;5,"",INDEX('Semaine type'!$AF$4:$AY$49,MATCH(Novembre!$B50,'Semaine type'!$A$4:$A$49,0),MATCH(JL$2,'Semaine type'!$AF$2:$AY$2,0))))</f>
        <v/>
      </c>
      <c r="JM50" s="167" t="str">
        <f>IF(COUNTIF(Fériés,DATE(YEAR($B$18),MONTH($B$18),JM$1))&gt;0,"",IF(WEEKDAY(DATE(YEAR($B$18),MONTH($B$18),JM$1),2)&gt;5,"",INDEX('Semaine type'!$AF$4:$AY$49,MATCH(Novembre!$B50,'Semaine type'!$A$4:$A$49,0),MATCH(JM$2,'Semaine type'!$AF$2:$AY$2,0))))</f>
        <v/>
      </c>
      <c r="JN50" s="167">
        <f>IF(COUNTIF(Fériés,DATE(YEAR($B$18),MONTH($B$18),JN$1))&gt;0,"",IF(WEEKDAY(DATE(YEAR($B$18),MONTH($B$18),JN$1),2)&gt;5,"",INDEX('Semaine type'!$AF$4:$AY$49,MATCH(Novembre!$B50,'Semaine type'!$A$4:$A$49,0),MATCH(JN$2,'Semaine type'!$AF$2:$AY$2,0))))</f>
        <v>0.36458333333333331</v>
      </c>
      <c r="JO50" s="167">
        <f>IF(COUNTIF(Fériés,DATE(YEAR($B$18),MONTH($B$18),JO$1))&gt;0,"",IF(WEEKDAY(DATE(YEAR($B$18),MONTH($B$18),JO$1),2)&gt;5,"",INDEX('Semaine type'!$AF$4:$AY$49,MATCH(Novembre!$B50,'Semaine type'!$A$4:$A$49,0),MATCH(JO$2,'Semaine type'!$AF$2:$AY$2,0))))</f>
        <v>0.52430555555555558</v>
      </c>
      <c r="JP50" s="167">
        <f>IF(COUNTIF(Fériés,DATE(YEAR($B$18),MONTH($B$18),JP$1))&gt;0,"",IF(WEEKDAY(DATE(YEAR($B$18),MONTH($B$18),JP$1),2)&gt;5,"",INDEX('Semaine type'!$AF$4:$AY$49,MATCH(Novembre!$B50,'Semaine type'!$A$4:$A$49,0),MATCH(JP$2,'Semaine type'!$AF$2:$AY$2,0))))</f>
        <v>0.5625</v>
      </c>
      <c r="JQ50" s="167">
        <f>IF(COUNTIF(Fériés,DATE(YEAR($B$18),MONTH($B$18),JQ$1))&gt;0,"",IF(WEEKDAY(DATE(YEAR($B$18),MONTH($B$18),JQ$1),2)&gt;5,"",INDEX('Semaine type'!$AF$4:$AY$49,MATCH(Novembre!$B50,'Semaine type'!$A$4:$A$49,0),MATCH(JQ$2,'Semaine type'!$AF$2:$AY$2,0))))</f>
        <v>0.70833333333333337</v>
      </c>
      <c r="JR50" s="167">
        <f>IF(COUNTIF(Fériés,DATE(YEAR($B$18),MONTH($B$18),JR$1))&gt;0,"",IF(WEEKDAY(DATE(YEAR($B$18),MONTH($B$18),JR$1),2)&gt;5,"",INDEX('Semaine type'!$AF$4:$AY$49,MATCH(Novembre!$B50,'Semaine type'!$A$4:$A$49,0),MATCH(JR$2,'Semaine type'!$AF$2:$AY$2,0))))</f>
        <v>0.36458333333333331</v>
      </c>
      <c r="JS50" s="167">
        <f>IF(COUNTIF(Fériés,DATE(YEAR($B$18),MONTH($B$18),JS$1))&gt;0,"",IF(WEEKDAY(DATE(YEAR($B$18),MONTH($B$18),JS$1),2)&gt;5,"",INDEX('Semaine type'!$AF$4:$AY$49,MATCH(Novembre!$B50,'Semaine type'!$A$4:$A$49,0),MATCH(JS$2,'Semaine type'!$AF$2:$AY$2,0))))</f>
        <v>0.52430555555555558</v>
      </c>
      <c r="JT50" s="167">
        <f>IF(COUNTIF(Fériés,DATE(YEAR($B$18),MONTH($B$18),JT$1))&gt;0,"",IF(WEEKDAY(DATE(YEAR($B$18),MONTH($B$18),JT$1),2)&gt;5,"",INDEX('Semaine type'!$AF$4:$AY$49,MATCH(Novembre!$B50,'Semaine type'!$A$4:$A$49,0),MATCH(JT$2,'Semaine type'!$AF$2:$AY$2,0))))</f>
        <v>0.5625</v>
      </c>
      <c r="JU50" s="167">
        <f>IF(COUNTIF(Fériés,DATE(YEAR($B$18),MONTH($B$18),JU$1))&gt;0,"",IF(WEEKDAY(DATE(YEAR($B$18),MONTH($B$18),JU$1),2)&gt;5,"",INDEX('Semaine type'!$AF$4:$AY$49,MATCH(Novembre!$B50,'Semaine type'!$A$4:$A$49,0),MATCH(JU$2,'Semaine type'!$AF$2:$AY$2,0))))</f>
        <v>0.70833333333333337</v>
      </c>
      <c r="JV50" s="167">
        <f>IF(COUNTIF(Fériés,DATE(YEAR($B$18),MONTH($B$18),JV$1))&gt;0,"",IF(WEEKDAY(DATE(YEAR($B$18),MONTH($B$18),JV$1),2)&gt;5,"",INDEX('Semaine type'!$AF$4:$AY$49,MATCH(Novembre!$B50,'Semaine type'!$A$4:$A$49,0),MATCH(JV$2,'Semaine type'!$AF$2:$AY$2,0))))</f>
        <v>0.36458333333333331</v>
      </c>
      <c r="JW50" s="167">
        <f>IF(COUNTIF(Fériés,DATE(YEAR($B$18),MONTH($B$18),JW$1))&gt;0,"",IF(WEEKDAY(DATE(YEAR($B$18),MONTH($B$18),JW$1),2)&gt;5,"",INDEX('Semaine type'!$AF$4:$AY$49,MATCH(Novembre!$B50,'Semaine type'!$A$4:$A$49,0),MATCH(JW$2,'Semaine type'!$AF$2:$AY$2,0))))</f>
        <v>0.52430555555555558</v>
      </c>
      <c r="JX50" s="167">
        <f>IF(COUNTIF(Fériés,DATE(YEAR($B$18),MONTH($B$18),JX$1))&gt;0,"",IF(WEEKDAY(DATE(YEAR($B$18),MONTH($B$18),JX$1),2)&gt;5,"",INDEX('Semaine type'!$AF$4:$AY$49,MATCH(Novembre!$B50,'Semaine type'!$A$4:$A$49,0),MATCH(JX$2,'Semaine type'!$AF$2:$AY$2,0))))</f>
        <v>0.5625</v>
      </c>
      <c r="JY50" s="167">
        <f>IF(COUNTIF(Fériés,DATE(YEAR($B$18),MONTH($B$18),JY$1))&gt;0,"",IF(WEEKDAY(DATE(YEAR($B$18),MONTH($B$18),JY$1),2)&gt;5,"",INDEX('Semaine type'!$AF$4:$AY$49,MATCH(Novembre!$B50,'Semaine type'!$A$4:$A$49,0),MATCH(JY$2,'Semaine type'!$AF$2:$AY$2,0))))</f>
        <v>0.70833333333333337</v>
      </c>
      <c r="JZ50" s="167">
        <f>IF(COUNTIF(Fériés,DATE(YEAR($B$18),MONTH($B$18),JZ$1))&gt;0,"",IF(WEEKDAY(DATE(YEAR($B$18),MONTH($B$18),JZ$1),2)&gt;5,"",INDEX('Semaine type'!$AF$4:$AY$49,MATCH(Novembre!$B50,'Semaine type'!$A$4:$A$49,0),MATCH(JZ$2,'Semaine type'!$AF$2:$AY$2,0))))</f>
        <v>0.36458333333333331</v>
      </c>
      <c r="KA50" s="167">
        <f>IF(COUNTIF(Fériés,DATE(YEAR($B$18),MONTH($B$18),KA$1))&gt;0,"",IF(WEEKDAY(DATE(YEAR($B$18),MONTH($B$18),KA$1),2)&gt;5,"",INDEX('Semaine type'!$AF$4:$AY$49,MATCH(Novembre!$B50,'Semaine type'!$A$4:$A$49,0),MATCH(KA$2,'Semaine type'!$AF$2:$AY$2,0))))</f>
        <v>0.52430555555555558</v>
      </c>
      <c r="KB50" s="167">
        <f>IF(COUNTIF(Fériés,DATE(YEAR($B$18),MONTH($B$18),KB$1))&gt;0,"",IF(WEEKDAY(DATE(YEAR($B$18),MONTH($B$18),KB$1),2)&gt;5,"",INDEX('Semaine type'!$AF$4:$AY$49,MATCH(Novembre!$B50,'Semaine type'!$A$4:$A$49,0),MATCH(KB$2,'Semaine type'!$AF$2:$AY$2,0))))</f>
        <v>0.5625</v>
      </c>
      <c r="KC50" s="167">
        <f>IF(COUNTIF(Fériés,DATE(YEAR($B$18),MONTH($B$18),KC$1))&gt;0,"",IF(WEEKDAY(DATE(YEAR($B$18),MONTH($B$18),KC$1),2)&gt;5,"",INDEX('Semaine type'!$AF$4:$AY$49,MATCH(Novembre!$B50,'Semaine type'!$A$4:$A$49,0),MATCH(KC$2,'Semaine type'!$AF$2:$AY$2,0))))</f>
        <v>0.70138888888888884</v>
      </c>
      <c r="KD50" s="167">
        <f>IF(COUNTIF(Fériés,DATE(YEAR($B$18),MONTH($B$18),KD$1))&gt;0,"",IF(WEEKDAY(DATE(YEAR($B$18),MONTH($B$18),KD$1),2)&gt;5,"",INDEX('Semaine type'!$AF$4:$AY$49,MATCH(Novembre!$B50,'Semaine type'!$A$4:$A$49,0),MATCH(KD$2,'Semaine type'!$AF$2:$AY$2,0))))</f>
        <v>0.36458333333333331</v>
      </c>
      <c r="KE50" s="167">
        <f>IF(COUNTIF(Fériés,DATE(YEAR($B$18),MONTH($B$18),KE$1))&gt;0,"",IF(WEEKDAY(DATE(YEAR($B$18),MONTH($B$18),KE$1),2)&gt;5,"",INDEX('Semaine type'!$AF$4:$AY$49,MATCH(Novembre!$B50,'Semaine type'!$A$4:$A$49,0),MATCH(KE$2,'Semaine type'!$AF$2:$AY$2,0))))</f>
        <v>0.52430555555555558</v>
      </c>
      <c r="KF50" s="167">
        <f>IF(COUNTIF(Fériés,DATE(YEAR($B$18),MONTH($B$18),KF$1))&gt;0,"",IF(WEEKDAY(DATE(YEAR($B$18),MONTH($B$18),KF$1),2)&gt;5,"",INDEX('Semaine type'!$AF$4:$AY$49,MATCH(Novembre!$B50,'Semaine type'!$A$4:$A$49,0),MATCH(KF$2,'Semaine type'!$AF$2:$AY$2,0))))</f>
        <v>0</v>
      </c>
      <c r="KG50" s="167">
        <f>IF(COUNTIF(Fériés,DATE(YEAR($B$18),MONTH($B$18),KG$1))&gt;0,"",IF(WEEKDAY(DATE(YEAR($B$18),MONTH($B$18),KG$1),2)&gt;5,"",INDEX('Semaine type'!$AF$4:$AY$49,MATCH(Novembre!$B50,'Semaine type'!$A$4:$A$49,0),MATCH(KG$2,'Semaine type'!$AF$2:$AY$2,0))))</f>
        <v>0</v>
      </c>
      <c r="KH50" s="167" t="str">
        <f>IF(COUNTIF(Fériés,DATE(YEAR($B$18),MONTH($B$18),KH$1))&gt;0,"",IF(WEEKDAY(DATE(YEAR($B$18),MONTH($B$18),KH$1),2)&gt;5,"",INDEX('Semaine type'!$AF$4:$AY$49,MATCH(Novembre!$B50,'Semaine type'!$A$4:$A$49,0),MATCH(KH$2,'Semaine type'!$AF$2:$AY$2,0))))</f>
        <v/>
      </c>
      <c r="KI50" s="167" t="str">
        <f>IF(COUNTIF(Fériés,DATE(YEAR($B$18),MONTH($B$18),KI$1))&gt;0,"",IF(WEEKDAY(DATE(YEAR($B$18),MONTH($B$18),KI$1),2)&gt;5,"",INDEX('Semaine type'!$AF$4:$AY$49,MATCH(Novembre!$B50,'Semaine type'!$A$4:$A$49,0),MATCH(KI$2,'Semaine type'!$AF$2:$AY$2,0))))</f>
        <v/>
      </c>
      <c r="KJ50" s="167" t="str">
        <f>IF(COUNTIF(Fériés,DATE(YEAR($B$18),MONTH($B$18),KJ$1))&gt;0,"",IF(WEEKDAY(DATE(YEAR($B$18),MONTH($B$18),KJ$1),2)&gt;5,"",INDEX('Semaine type'!$AF$4:$AY$49,MATCH(Novembre!$B50,'Semaine type'!$A$4:$A$49,0),MATCH(KJ$2,'Semaine type'!$AF$2:$AY$2,0))))</f>
        <v/>
      </c>
      <c r="KK50" s="167" t="str">
        <f>IF(COUNTIF(Fériés,DATE(YEAR($B$18),MONTH($B$18),KK$1))&gt;0,"",IF(WEEKDAY(DATE(YEAR($B$18),MONTH($B$18),KK$1),2)&gt;5,"",INDEX('Semaine type'!$AF$4:$AY$49,MATCH(Novembre!$B50,'Semaine type'!$A$4:$A$49,0),MATCH(KK$2,'Semaine type'!$AF$2:$AY$2,0))))</f>
        <v/>
      </c>
      <c r="KL50" s="167" t="str">
        <f>IF(COUNTIF(Fériés,DATE(YEAR($B$18),MONTH($B$18),KL$1))&gt;0,"",IF(WEEKDAY(DATE(YEAR($B$18),MONTH($B$18),KL$1),2)&gt;5,"",INDEX('Semaine type'!$AF$4:$AY$49,MATCH(Novembre!$B50,'Semaine type'!$A$4:$A$49,0),MATCH(KL$2,'Semaine type'!$AF$2:$AY$2,0))))</f>
        <v/>
      </c>
      <c r="KM50" s="167" t="str">
        <f>IF(COUNTIF(Fériés,DATE(YEAR($B$18),MONTH($B$18),KM$1))&gt;0,"",IF(WEEKDAY(DATE(YEAR($B$18),MONTH($B$18),KM$1),2)&gt;5,"",INDEX('Semaine type'!$AF$4:$AY$49,MATCH(Novembre!$B50,'Semaine type'!$A$4:$A$49,0),MATCH(KM$2,'Semaine type'!$AF$2:$AY$2,0))))</f>
        <v/>
      </c>
      <c r="KN50" s="167" t="str">
        <f>IF(COUNTIF(Fériés,DATE(YEAR($B$18),MONTH($B$18),KN$1))&gt;0,"",IF(WEEKDAY(DATE(YEAR($B$18),MONTH($B$18),KN$1),2)&gt;5,"",INDEX('Semaine type'!$AF$4:$AY$49,MATCH(Novembre!$B50,'Semaine type'!$A$4:$A$49,0),MATCH(KN$2,'Semaine type'!$AF$2:$AY$2,0))))</f>
        <v/>
      </c>
      <c r="KO50" s="167" t="str">
        <f>IF(COUNTIF(Fériés,DATE(YEAR($B$18),MONTH($B$18),KO$1))&gt;0,"",IF(WEEKDAY(DATE(YEAR($B$18),MONTH($B$18),KO$1),2)&gt;5,"",INDEX('Semaine type'!$AF$4:$AY$49,MATCH(Novembre!$B50,'Semaine type'!$A$4:$A$49,0),MATCH(KO$2,'Semaine type'!$AF$2:$AY$2,0))))</f>
        <v/>
      </c>
      <c r="KP50" s="167">
        <f>IF(COUNTIF(Fériés,DATE(YEAR($B$18),MONTH($B$18),KP$1))&gt;0,"",IF(WEEKDAY(DATE(YEAR($B$18),MONTH($B$18),KP$1),2)&gt;5,"",INDEX('Semaine type'!$AF$4:$AY$49,MATCH(Novembre!$B50,'Semaine type'!$A$4:$A$49,0),MATCH(KP$2,'Semaine type'!$AF$2:$AY$2,0))))</f>
        <v>0.36458333333333331</v>
      </c>
      <c r="KQ50" s="167">
        <f>IF(COUNTIF(Fériés,DATE(YEAR($B$18),MONTH($B$18),KQ$1))&gt;0,"",IF(WEEKDAY(DATE(YEAR($B$18),MONTH($B$18),KQ$1),2)&gt;5,"",INDEX('Semaine type'!$AF$4:$AY$49,MATCH(Novembre!$B50,'Semaine type'!$A$4:$A$49,0),MATCH(KQ$2,'Semaine type'!$AF$2:$AY$2,0))))</f>
        <v>0.52430555555555558</v>
      </c>
      <c r="KR50" s="167">
        <f>IF(COUNTIF(Fériés,DATE(YEAR($B$18),MONTH($B$18),KR$1))&gt;0,"",IF(WEEKDAY(DATE(YEAR($B$18),MONTH($B$18),KR$1),2)&gt;5,"",INDEX('Semaine type'!$AF$4:$AY$49,MATCH(Novembre!$B50,'Semaine type'!$A$4:$A$49,0),MATCH(KR$2,'Semaine type'!$AF$2:$AY$2,0))))</f>
        <v>0.5625</v>
      </c>
      <c r="KS50" s="167">
        <f>IF(COUNTIF(Fériés,DATE(YEAR($B$18),MONTH($B$18),KS$1))&gt;0,"",IF(WEEKDAY(DATE(YEAR($B$18),MONTH($B$18),KS$1),2)&gt;5,"",INDEX('Semaine type'!$AF$4:$AY$49,MATCH(Novembre!$B50,'Semaine type'!$A$4:$A$49,0),MATCH(KS$2,'Semaine type'!$AF$2:$AY$2,0))))</f>
        <v>0.70833333333333337</v>
      </c>
    </row>
    <row r="51" spans="1:305" ht="12" customHeight="1" x14ac:dyDescent="0.2">
      <c r="A51" s="183"/>
      <c r="B51" s="52" t="s">
        <v>167</v>
      </c>
      <c r="C51" s="53" t="str">
        <f>'Semaine type'!L36</f>
        <v xml:space="preserve">EV </v>
      </c>
      <c r="D51" s="60"/>
      <c r="E51" s="60"/>
      <c r="F51" s="61"/>
      <c r="G51" s="60"/>
      <c r="H51" s="60" t="s">
        <v>26</v>
      </c>
      <c r="I51" s="60" t="s">
        <v>27</v>
      </c>
      <c r="J51" s="60" t="s">
        <v>26</v>
      </c>
      <c r="K51" s="60" t="s">
        <v>27</v>
      </c>
      <c r="L51" s="61" t="s">
        <v>26</v>
      </c>
      <c r="M51" s="61" t="s">
        <v>27</v>
      </c>
      <c r="N51" s="61" t="s">
        <v>26</v>
      </c>
      <c r="O51" s="61" t="s">
        <v>27</v>
      </c>
      <c r="P51" s="60" t="s">
        <v>27</v>
      </c>
      <c r="Q51" s="60"/>
      <c r="R51" s="60"/>
      <c r="S51" s="60"/>
      <c r="T51" s="60"/>
      <c r="U51" s="60"/>
      <c r="V51" s="61" t="s">
        <v>15</v>
      </c>
      <c r="W51" s="61" t="s">
        <v>15</v>
      </c>
      <c r="X51" s="60"/>
      <c r="Y51" s="60"/>
      <c r="Z51" s="60" t="s">
        <v>26</v>
      </c>
      <c r="AA51" s="60" t="s">
        <v>27</v>
      </c>
      <c r="AB51" s="60" t="s">
        <v>26</v>
      </c>
      <c r="AC51" s="60" t="s">
        <v>27</v>
      </c>
      <c r="AD51" s="60" t="s">
        <v>27</v>
      </c>
      <c r="AE51" s="60"/>
      <c r="AF51" s="61"/>
      <c r="AG51" s="60"/>
      <c r="AH51" s="60"/>
      <c r="AI51" s="60"/>
      <c r="AJ51" s="60" t="s">
        <v>26</v>
      </c>
      <c r="AK51" s="60" t="s">
        <v>27</v>
      </c>
      <c r="AL51" s="60" t="s">
        <v>26</v>
      </c>
      <c r="AM51" s="60" t="s">
        <v>27</v>
      </c>
      <c r="AN51" s="60" t="s">
        <v>26</v>
      </c>
      <c r="AO51" s="60" t="s">
        <v>27</v>
      </c>
      <c r="AP51" s="60" t="s">
        <v>26</v>
      </c>
      <c r="AQ51" s="60" t="s">
        <v>27</v>
      </c>
      <c r="AR51" s="60" t="s">
        <v>27</v>
      </c>
      <c r="AS51" s="60"/>
      <c r="AT51" s="60"/>
      <c r="AU51" s="60"/>
      <c r="AV51" s="60"/>
      <c r="AW51" s="60"/>
      <c r="AX51" s="60" t="s">
        <v>26</v>
      </c>
      <c r="AY51" s="60" t="s">
        <v>27</v>
      </c>
      <c r="AZ51" s="60" t="s">
        <v>26</v>
      </c>
      <c r="BA51" s="60" t="s">
        <v>27</v>
      </c>
      <c r="BB51" s="60" t="s">
        <v>26</v>
      </c>
      <c r="BC51" s="60" t="s">
        <v>27</v>
      </c>
      <c r="BD51" s="60" t="s">
        <v>26</v>
      </c>
      <c r="BE51" s="60" t="s">
        <v>27</v>
      </c>
      <c r="BF51" s="60" t="s">
        <v>94</v>
      </c>
      <c r="BG51" s="60"/>
      <c r="BH51" s="60" t="s">
        <v>120</v>
      </c>
      <c r="BI51" s="60"/>
      <c r="BJ51" s="60" t="s">
        <v>120</v>
      </c>
      <c r="BK51" s="60"/>
      <c r="BL51" s="56" cm="1">
        <f t="array" ref="BL51">SUMPRODUCT(--(RIGHT(D51:BK51,1)="."))</f>
        <v>14</v>
      </c>
      <c r="BM51" s="57"/>
      <c r="BN51" s="62"/>
      <c r="BO51" s="62"/>
      <c r="BP51" s="62"/>
      <c r="BQ51" s="82">
        <f t="shared" si="133"/>
        <v>0</v>
      </c>
      <c r="BR51" s="82">
        <f t="shared" si="133"/>
        <v>0</v>
      </c>
      <c r="BS51" s="82">
        <f t="shared" si="133"/>
        <v>0</v>
      </c>
      <c r="BT51" s="82">
        <f t="shared" si="133"/>
        <v>1</v>
      </c>
      <c r="BU51" s="82">
        <f t="shared" si="133"/>
        <v>0</v>
      </c>
      <c r="BV51" s="82">
        <f t="shared" si="133"/>
        <v>0</v>
      </c>
      <c r="BW51" s="82">
        <f t="shared" si="133"/>
        <v>0</v>
      </c>
      <c r="BX51" s="82">
        <f t="shared" si="133"/>
        <v>0</v>
      </c>
      <c r="BY51" s="82">
        <f t="shared" si="133"/>
        <v>0</v>
      </c>
      <c r="BZ51" s="82">
        <f t="shared" si="133"/>
        <v>0</v>
      </c>
      <c r="CA51" s="82">
        <f t="shared" si="133"/>
        <v>0</v>
      </c>
      <c r="CB51" s="92">
        <f t="shared" si="70"/>
        <v>36</v>
      </c>
      <c r="CC51" s="47">
        <f t="shared" ca="1" si="71"/>
        <v>1.0588235294117647</v>
      </c>
      <c r="DA51" s="169">
        <f t="shared" si="72"/>
        <v>6.2083333333333339</v>
      </c>
      <c r="DB51" s="176" t="str">
        <f t="shared" si="132"/>
        <v/>
      </c>
      <c r="DC51" s="176" t="str">
        <f t="shared" si="73"/>
        <v/>
      </c>
      <c r="DD51" s="176" t="str">
        <f t="shared" si="74"/>
        <v/>
      </c>
      <c r="DE51" s="176" t="str">
        <f t="shared" si="75"/>
        <v/>
      </c>
      <c r="DF51" s="176">
        <f t="shared" si="76"/>
        <v>0.15972222222222227</v>
      </c>
      <c r="DG51" s="176">
        <f>IFERROR(IF(COUNTIF(absences,I51)&gt;0,"",IF(COUNTIF($D51:$BK51,"PERM")&gt;0,COUNTIF($D51:$BK51,"PERM")*Parametres!$N$25,GF51-GE51)),)</f>
        <v>0.25</v>
      </c>
      <c r="DH51" s="176">
        <f t="shared" si="77"/>
        <v>0.15972222222222227</v>
      </c>
      <c r="DI51" s="176">
        <f t="shared" si="78"/>
        <v>0.14583333333333337</v>
      </c>
      <c r="DJ51" s="176">
        <f t="shared" si="79"/>
        <v>0.15972222222222227</v>
      </c>
      <c r="DK51" s="176">
        <f t="shared" si="80"/>
        <v>0.14583333333333337</v>
      </c>
      <c r="DL51" s="176">
        <f t="shared" si="81"/>
        <v>0.15972222222222227</v>
      </c>
      <c r="DM51" s="176">
        <f t="shared" si="82"/>
        <v>0.13888888888888884</v>
      </c>
      <c r="DN51" s="176">
        <f t="shared" si="83"/>
        <v>0.15972222222222227</v>
      </c>
      <c r="DO51" s="176">
        <f t="shared" si="84"/>
        <v>0</v>
      </c>
      <c r="DP51" s="176" t="str">
        <f t="shared" si="85"/>
        <v/>
      </c>
      <c r="DQ51" s="176" t="str">
        <f t="shared" si="86"/>
        <v/>
      </c>
      <c r="DR51" s="176" t="str">
        <f t="shared" si="87"/>
        <v/>
      </c>
      <c r="DS51" s="176" t="str">
        <f t="shared" si="88"/>
        <v/>
      </c>
      <c r="DT51" s="176">
        <f t="shared" si="89"/>
        <v>0.15972222222222227</v>
      </c>
      <c r="DU51" s="176">
        <f t="shared" si="90"/>
        <v>0.14583333333333337</v>
      </c>
      <c r="DV51" s="176" t="str">
        <f t="shared" si="91"/>
        <v/>
      </c>
      <c r="DW51" s="176" t="str">
        <f t="shared" si="92"/>
        <v/>
      </c>
      <c r="DX51" s="176">
        <f t="shared" si="93"/>
        <v>0.15972222222222227</v>
      </c>
      <c r="DY51" s="176">
        <f t="shared" si="94"/>
        <v>0.14583333333333337</v>
      </c>
      <c r="DZ51" s="176">
        <f t="shared" si="95"/>
        <v>0.15972222222222227</v>
      </c>
      <c r="EA51" s="176">
        <f t="shared" si="96"/>
        <v>0.13888888888888884</v>
      </c>
      <c r="EB51" s="176">
        <f t="shared" si="97"/>
        <v>0.15972222222222227</v>
      </c>
      <c r="EC51" s="176">
        <f t="shared" si="98"/>
        <v>0</v>
      </c>
      <c r="ED51" s="176" t="str">
        <f t="shared" si="99"/>
        <v/>
      </c>
      <c r="EE51" s="176" t="str">
        <f t="shared" si="100"/>
        <v/>
      </c>
      <c r="EF51" s="176" t="str">
        <f t="shared" si="101"/>
        <v/>
      </c>
      <c r="EG51" s="176" t="str">
        <f t="shared" si="102"/>
        <v/>
      </c>
      <c r="EH51" s="176">
        <f t="shared" si="103"/>
        <v>0.15972222222222227</v>
      </c>
      <c r="EI51" s="176">
        <f t="shared" si="104"/>
        <v>0.14583333333333337</v>
      </c>
      <c r="EJ51" s="176">
        <f t="shared" si="105"/>
        <v>0.15972222222222227</v>
      </c>
      <c r="EK51" s="176">
        <f t="shared" si="106"/>
        <v>0.14583333333333337</v>
      </c>
      <c r="EL51" s="176">
        <f t="shared" si="107"/>
        <v>0.15972222222222227</v>
      </c>
      <c r="EM51" s="176">
        <f t="shared" si="108"/>
        <v>0.14583333333333337</v>
      </c>
      <c r="EN51" s="176">
        <f t="shared" si="109"/>
        <v>0.15972222222222227</v>
      </c>
      <c r="EO51" s="176">
        <f t="shared" si="110"/>
        <v>0.13888888888888884</v>
      </c>
      <c r="EP51" s="176">
        <f t="shared" si="111"/>
        <v>0.15972222222222227</v>
      </c>
      <c r="EQ51" s="176">
        <f t="shared" si="112"/>
        <v>0</v>
      </c>
      <c r="ER51" s="176" t="str">
        <f t="shared" si="113"/>
        <v/>
      </c>
      <c r="ES51" s="176" t="str">
        <f t="shared" si="114"/>
        <v/>
      </c>
      <c r="ET51" s="176" t="str">
        <f t="shared" si="115"/>
        <v/>
      </c>
      <c r="EU51" s="176">
        <f>IFERROR(IF(COUNTIF(absences,AW51)&gt;0,"",IF(COUNTIF($D51:$BK51,"PERM")&gt;0,COUNTIF($D51:$BK51,"PERM")*Parametres!$N$25,IW51-IV51)),)</f>
        <v>0.25</v>
      </c>
      <c r="EV51" s="176">
        <f t="shared" si="116"/>
        <v>0.15972222222222227</v>
      </c>
      <c r="EW51" s="176">
        <f t="shared" si="117"/>
        <v>0.14583333333333337</v>
      </c>
      <c r="EX51" s="176">
        <f t="shared" si="118"/>
        <v>0.15972222222222227</v>
      </c>
      <c r="EY51" s="176">
        <f t="shared" si="119"/>
        <v>0.14583333333333337</v>
      </c>
      <c r="EZ51" s="176">
        <f t="shared" si="120"/>
        <v>0.15972222222222227</v>
      </c>
      <c r="FA51" s="176">
        <f t="shared" si="121"/>
        <v>0.14583333333333337</v>
      </c>
      <c r="FB51" s="176">
        <f t="shared" si="122"/>
        <v>0.15972222222222227</v>
      </c>
      <c r="FC51" s="176">
        <f t="shared" si="123"/>
        <v>0.13888888888888884</v>
      </c>
      <c r="FD51" s="176">
        <f t="shared" si="124"/>
        <v>0.15972222222222227</v>
      </c>
      <c r="FE51" s="176">
        <f t="shared" si="125"/>
        <v>0</v>
      </c>
      <c r="FF51" s="176" t="str">
        <f t="shared" si="126"/>
        <v/>
      </c>
      <c r="FG51" s="176" t="str">
        <f t="shared" si="127"/>
        <v/>
      </c>
      <c r="FH51" s="176">
        <f>IFERROR(IF(COUNTIF(absences,BJ51)&gt;0,"",IF(COUNTIF($D51:$BK51,"PERM")&gt;0,COUNTIF($D51:$BK51,"PERM")*Parametres!$N$25,JJ51-JI51)),)</f>
        <v>0.25</v>
      </c>
      <c r="FI51" s="176" t="str">
        <f t="shared" si="128"/>
        <v/>
      </c>
      <c r="FJ51" s="176">
        <f t="shared" si="129"/>
        <v>0.15972222222222227</v>
      </c>
      <c r="FK51" s="176">
        <f>IFERROR(IF(COUNTIF(absences,BM51)&gt;0,"",IF(COUNTIF($D51:$BK51,"PERM")&gt;0,COUNTIF($D51:$BK51,"PERM")*Parametres!$N$25,JM51-JL51)),)</f>
        <v>0.25</v>
      </c>
      <c r="FY51" s="184"/>
      <c r="FZ51" s="167" t="str">
        <f>IF(COUNTIF(Fériés,DATE(YEAR($B$18),MONTH($B$18),FZ$1))&gt;0,"",IF(WEEKDAY(DATE(YEAR($B$18),MONTH($B$18),FZ$1),2)&gt;5,"",INDEX('Semaine type'!$AF$4:$AY$49,MATCH(Novembre!$B51,'Semaine type'!$A36:$A81,0),MATCH(FZ$2,'Semaine type'!$AF$2:$AY$2,0))))</f>
        <v/>
      </c>
      <c r="GA51" s="167" t="str">
        <f>IF(COUNTIF(Fériés,DATE(YEAR($B$18),MONTH($B$18),GA$1))&gt;0,"",IF(WEEKDAY(DATE(YEAR($B$18),MONTH($B$18),GA$1),2)&gt;5,"",INDEX('Semaine type'!$AF$4:$AY$49,MATCH(Novembre!$B51,'Semaine type'!$A36:$A81,0),MATCH(GA$2,'Semaine type'!$AF$2:$AY$2,0))))</f>
        <v/>
      </c>
      <c r="GB51" s="167" t="str">
        <f>IF(COUNTIF(Fériés,DATE(YEAR($B$18),MONTH($B$18),GB$1))&gt;0,"",IF(WEEKDAY(DATE(YEAR($B$18),MONTH($B$18),GB$1),2)&gt;5,"",INDEX('Semaine type'!$AF$4:$AY$49,MATCH(Novembre!$B51,'Semaine type'!$A36:$A81,0),MATCH(GB$2,'Semaine type'!$AF$2:$AY$2,0))))</f>
        <v/>
      </c>
      <c r="GC51" s="167" t="str">
        <f>IF(COUNTIF(Fériés,DATE(YEAR($B$18),MONTH($B$18),GC$1))&gt;0,"",IF(WEEKDAY(DATE(YEAR($B$18),MONTH($B$18),GC$1),2)&gt;5,"",INDEX('Semaine type'!$AF$4:$AY$49,MATCH(Novembre!$B51,'Semaine type'!$A36:$A81,0),MATCH(GC$2,'Semaine type'!$AF$2:$AY$2,0))))</f>
        <v/>
      </c>
      <c r="GD51" s="167" t="str">
        <f>IF(COUNTIF(Fériés,DATE(YEAR($B$18),MONTH($B$18),GD$1))&gt;0,"",IF(WEEKDAY(DATE(YEAR($B$18),MONTH($B$18),GD$1),2)&gt;5,"",INDEX('Semaine type'!$AF$4:$AY$49,MATCH(Novembre!$B51,'Semaine type'!$A36:$A81,0),MATCH(GD$2,'Semaine type'!$AF$2:$AY$2,0))))</f>
        <v/>
      </c>
      <c r="GE51" s="167" t="str">
        <f>IF(COUNTIF(Fériés,DATE(YEAR($B$18),MONTH($B$18),GE$1))&gt;0,"",IF(WEEKDAY(DATE(YEAR($B$18),MONTH($B$18),GE$1),2)&gt;5,"",INDEX('Semaine type'!$AF$4:$AY$49,MATCH(Novembre!$B51,'Semaine type'!$A36:$A81,0),MATCH(GE$2,'Semaine type'!$AF$2:$AY$2,0))))</f>
        <v/>
      </c>
      <c r="GF51" s="167" t="str">
        <f>IF(COUNTIF(Fériés,DATE(YEAR($B$18),MONTH($B$18),GF$1))&gt;0,"",IF(WEEKDAY(DATE(YEAR($B$18),MONTH($B$18),GF$1),2)&gt;5,"",INDEX('Semaine type'!$AF$4:$AY$49,MATCH(Novembre!$B51,'Semaine type'!$A36:$A81,0),MATCH(GF$2,'Semaine type'!$AF$2:$AY$2,0))))</f>
        <v/>
      </c>
      <c r="GG51" s="167" t="str">
        <f>IF(COUNTIF(Fériés,DATE(YEAR($B$18),MONTH($B$18),GG$1))&gt;0,"",IF(WEEKDAY(DATE(YEAR($B$18),MONTH($B$18),GG$1),2)&gt;5,"",INDEX('Semaine type'!$AF$4:$AY$49,MATCH(Novembre!$B51,'Semaine type'!$A36:$A81,0),MATCH(GG$2,'Semaine type'!$AF$2:$AY$2,0))))</f>
        <v/>
      </c>
      <c r="GH51" s="167">
        <f>IF(COUNTIF(Fériés,DATE(YEAR($B$18),MONTH($B$18),GH$1))&gt;0,"",IF(WEEKDAY(DATE(YEAR($B$18),MONTH($B$18),GH$1),2)&gt;5,"",INDEX('Semaine type'!$AF$4:$AY$49,MATCH(Novembre!$B51,'Semaine type'!$A$4:$A$49,0),MATCH(GH$2,'Semaine type'!$AF$2:$AY$2,0))))</f>
        <v>0.36458333333333331</v>
      </c>
      <c r="GI51" s="167">
        <f>IF(COUNTIF(Fériés,DATE(YEAR($B$18),MONTH($B$18),GI$1))&gt;0,"",IF(WEEKDAY(DATE(YEAR($B$18),MONTH($B$18),GI$1),2)&gt;5,"",INDEX('Semaine type'!$AF$4:$AY$49,MATCH(Novembre!$B51,'Semaine type'!$A$4:$A$49,0),MATCH(GI$2,'Semaine type'!$AF$2:$AY$2,0))))</f>
        <v>0.52430555555555558</v>
      </c>
      <c r="GJ51" s="167">
        <f>IF(COUNTIF(Fériés,DATE(YEAR($B$18),MONTH($B$18),GJ$1))&gt;0,"",IF(WEEKDAY(DATE(YEAR($B$18),MONTH($B$18),GJ$1),2)&gt;5,"",INDEX('Semaine type'!$AF$4:$AY$49,MATCH(Novembre!$B51,'Semaine type'!$A$4:$A$49,0),MATCH(GJ$2,'Semaine type'!$AF$2:$AY$2,0))))</f>
        <v>0.5625</v>
      </c>
      <c r="GK51" s="167">
        <f>IF(COUNTIF(Fériés,DATE(YEAR($B$18),MONTH($B$18),GK$1))&gt;0,"",IF(WEEKDAY(DATE(YEAR($B$18),MONTH($B$18),GK$1),2)&gt;5,"",INDEX('Semaine type'!$AF$4:$AY$49,MATCH(Novembre!$B51,'Semaine type'!$A$4:$A$49,0),MATCH(GK$2,'Semaine type'!$AF$2:$AY$2,0))))</f>
        <v>0.70833333333333337</v>
      </c>
      <c r="GL51" s="167">
        <f>IF(COUNTIF(Fériés,DATE(YEAR($B$18),MONTH($B$18),GL$1))&gt;0,"",IF(WEEKDAY(DATE(YEAR($B$18),MONTH($B$18),GL$1),2)&gt;5,"",INDEX('Semaine type'!$AF$4:$AY$49,MATCH(Novembre!$B51,'Semaine type'!$A$4:$A$49,0),MATCH(GL$2,'Semaine type'!$AF$2:$AY$2,0))))</f>
        <v>0.36458333333333331</v>
      </c>
      <c r="GM51" s="167">
        <f>IF(COUNTIF(Fériés,DATE(YEAR($B$18),MONTH($B$18),GM$1))&gt;0,"",IF(WEEKDAY(DATE(YEAR($B$18),MONTH($B$18),GM$1),2)&gt;5,"",INDEX('Semaine type'!$AF$4:$AY$49,MATCH(Novembre!$B51,'Semaine type'!$A$4:$A$49,0),MATCH(GM$2,'Semaine type'!$AF$2:$AY$2,0))))</f>
        <v>0.52430555555555558</v>
      </c>
      <c r="GN51" s="167">
        <f>IF(COUNTIF(Fériés,DATE(YEAR($B$18),MONTH($B$18),GN$1))&gt;0,"",IF(WEEKDAY(DATE(YEAR($B$18),MONTH($B$18),GN$1),2)&gt;5,"",INDEX('Semaine type'!$AF$4:$AY$49,MATCH(Novembre!$B51,'Semaine type'!$A$4:$A$49,0),MATCH(GN$2,'Semaine type'!$AF$2:$AY$2,0))))</f>
        <v>0.5625</v>
      </c>
      <c r="GO51" s="167">
        <f>IF(COUNTIF(Fériés,DATE(YEAR($B$18),MONTH($B$18),GO$1))&gt;0,"",IF(WEEKDAY(DATE(YEAR($B$18),MONTH($B$18),GO$1),2)&gt;5,"",INDEX('Semaine type'!$AF$4:$AY$49,MATCH(Novembre!$B51,'Semaine type'!$A$4:$A$49,0),MATCH(GO$2,'Semaine type'!$AF$2:$AY$2,0))))</f>
        <v>0.70833333333333337</v>
      </c>
      <c r="GP51" s="167">
        <f>IF(COUNTIF(Fériés,DATE(YEAR($B$18),MONTH($B$18),GP$1))&gt;0,"",IF(WEEKDAY(DATE(YEAR($B$18),MONTH($B$18),GP$1),2)&gt;5,"",INDEX('Semaine type'!$AF$4:$AY$49,MATCH(Novembre!$B51,'Semaine type'!$A$4:$A$49,0),MATCH(GP$2,'Semaine type'!$AF$2:$AY$2,0))))</f>
        <v>0.36458333333333331</v>
      </c>
      <c r="GQ51" s="167">
        <f>IF(COUNTIF(Fériés,DATE(YEAR($B$18),MONTH($B$18),GQ$1))&gt;0,"",IF(WEEKDAY(DATE(YEAR($B$18),MONTH($B$18),GQ$1),2)&gt;5,"",INDEX('Semaine type'!$AF$4:$AY$49,MATCH(Novembre!$B51,'Semaine type'!$A$4:$A$49,0),MATCH(GQ$2,'Semaine type'!$AF$2:$AY$2,0))))</f>
        <v>0.52430555555555558</v>
      </c>
      <c r="GR51" s="167">
        <f>IF(COUNTIF(Fériés,DATE(YEAR($B$18),MONTH($B$18),GR$1))&gt;0,"",IF(WEEKDAY(DATE(YEAR($B$18),MONTH($B$18),GR$1),2)&gt;5,"",INDEX('Semaine type'!$AF$4:$AY$49,MATCH(Novembre!$B51,'Semaine type'!$A$4:$A$49,0),MATCH(GR$2,'Semaine type'!$AF$2:$AY$2,0))))</f>
        <v>0.5625</v>
      </c>
      <c r="GS51" s="167">
        <f>IF(COUNTIF(Fériés,DATE(YEAR($B$18),MONTH($B$18),GS$1))&gt;0,"",IF(WEEKDAY(DATE(YEAR($B$18),MONTH($B$18),GS$1),2)&gt;5,"",INDEX('Semaine type'!$AF$4:$AY$49,MATCH(Novembre!$B51,'Semaine type'!$A$4:$A$49,0),MATCH(GS$2,'Semaine type'!$AF$2:$AY$2,0))))</f>
        <v>0.70833333333333337</v>
      </c>
      <c r="GT51" s="167">
        <f>IF(COUNTIF(Fériés,DATE(YEAR($B$18),MONTH($B$18),GT$1))&gt;0,"",IF(WEEKDAY(DATE(YEAR($B$18),MONTH($B$18),GT$1),2)&gt;5,"",INDEX('Semaine type'!$AF$4:$AY$49,MATCH(Novembre!$B51,'Semaine type'!$A$4:$A$49,0),MATCH(GT$2,'Semaine type'!$AF$2:$AY$2,0))))</f>
        <v>0.36458333333333331</v>
      </c>
      <c r="GU51" s="167">
        <f>IF(COUNTIF(Fériés,DATE(YEAR($B$18),MONTH($B$18),GU$1))&gt;0,"",IF(WEEKDAY(DATE(YEAR($B$18),MONTH($B$18),GU$1),2)&gt;5,"",INDEX('Semaine type'!$AF$4:$AY$49,MATCH(Novembre!$B51,'Semaine type'!$A$4:$A$49,0),MATCH(GU$2,'Semaine type'!$AF$2:$AY$2,0))))</f>
        <v>0.52430555555555558</v>
      </c>
      <c r="GV51" s="167">
        <f>IF(COUNTIF(Fériés,DATE(YEAR($B$18),MONTH($B$18),GV$1))&gt;0,"",IF(WEEKDAY(DATE(YEAR($B$18),MONTH($B$18),GV$1),2)&gt;5,"",INDEX('Semaine type'!$AF$4:$AY$49,MATCH(Novembre!$B51,'Semaine type'!$A$4:$A$49,0),MATCH(GV$2,'Semaine type'!$AF$2:$AY$2,0))))</f>
        <v>0.5625</v>
      </c>
      <c r="GW51" s="167">
        <f>IF(COUNTIF(Fériés,DATE(YEAR($B$18),MONTH($B$18),GW$1))&gt;0,"",IF(WEEKDAY(DATE(YEAR($B$18),MONTH($B$18),GW$1),2)&gt;5,"",INDEX('Semaine type'!$AF$4:$AY$49,MATCH(Novembre!$B51,'Semaine type'!$A$4:$A$49,0),MATCH(GW$2,'Semaine type'!$AF$2:$AY$2,0))))</f>
        <v>0.70138888888888884</v>
      </c>
      <c r="GX51" s="167">
        <f>IF(COUNTIF(Fériés,DATE(YEAR($B$18),MONTH($B$18),GX$1))&gt;0,"",IF(WEEKDAY(DATE(YEAR($B$18),MONTH($B$18),GX$1),2)&gt;5,"",INDEX('Semaine type'!$AF$4:$AY$49,MATCH(Novembre!$B51,'Semaine type'!$A$4:$A$49,0),MATCH(GX$2,'Semaine type'!$AF$2:$AY$2,0))))</f>
        <v>0.36458333333333331</v>
      </c>
      <c r="GY51" s="167">
        <f>IF(COUNTIF(Fériés,DATE(YEAR($B$18),MONTH($B$18),GY$1))&gt;0,"",IF(WEEKDAY(DATE(YEAR($B$18),MONTH($B$18),GY$1),2)&gt;5,"",INDEX('Semaine type'!$AF$4:$AY$49,MATCH(Novembre!$B51,'Semaine type'!$A$4:$A$49,0),MATCH(GY$2,'Semaine type'!$AF$2:$AY$2,0))))</f>
        <v>0.52430555555555558</v>
      </c>
      <c r="GZ51" s="167">
        <f>IF(COUNTIF(Fériés,DATE(YEAR($B$18),MONTH($B$18),GZ$1))&gt;0,"",IF(WEEKDAY(DATE(YEAR($B$18),MONTH($B$18),GZ$1),2)&gt;5,"",INDEX('Semaine type'!$AF$4:$AY$49,MATCH(Novembre!$B51,'Semaine type'!$A$4:$A$49,0),MATCH(GZ$2,'Semaine type'!$AF$2:$AY$2,0))))</f>
        <v>0</v>
      </c>
      <c r="HA51" s="167">
        <f>IF(COUNTIF(Fériés,DATE(YEAR($B$18),MONTH($B$18),HA$1))&gt;0,"",IF(WEEKDAY(DATE(YEAR($B$18),MONTH($B$18),HA$1),2)&gt;5,"",INDEX('Semaine type'!$AF$4:$AY$49,MATCH(Novembre!$B51,'Semaine type'!$A$4:$A$49,0),MATCH(HA$2,'Semaine type'!$AF$2:$AY$2,0))))</f>
        <v>0</v>
      </c>
      <c r="HB51" s="167" t="str">
        <f>IF(COUNTIF(Fériés,DATE(YEAR($B$18),MONTH($B$18),HB$1))&gt;0,"",IF(WEEKDAY(DATE(YEAR($B$18),MONTH($B$18),HB$1),2)&gt;5,"",INDEX('Semaine type'!$AF$4:$AY$49,MATCH(Novembre!$B51,'Semaine type'!$A$4:$A$49,0),MATCH(HB$2,'Semaine type'!$AF$2:$AY$2,0))))</f>
        <v/>
      </c>
      <c r="HC51" s="167" t="str">
        <f>IF(COUNTIF(Fériés,DATE(YEAR($B$18),MONTH($B$18),HC$1))&gt;0,"",IF(WEEKDAY(DATE(YEAR($B$18),MONTH($B$18),HC$1),2)&gt;5,"",INDEX('Semaine type'!$AF$4:$AY$49,MATCH(Novembre!$B51,'Semaine type'!$A$4:$A$49,0),MATCH(HC$2,'Semaine type'!$AF$2:$AY$2,0))))</f>
        <v/>
      </c>
      <c r="HD51" s="167" t="str">
        <f>IF(COUNTIF(Fériés,DATE(YEAR($B$18),MONTH($B$18),HD$1))&gt;0,"",IF(WEEKDAY(DATE(YEAR($B$18),MONTH($B$18),HD$1),2)&gt;5,"",INDEX('Semaine type'!$AF$4:$AY$49,MATCH(Novembre!$B51,'Semaine type'!$A$4:$A$49,0),MATCH(HD$2,'Semaine type'!$AF$2:$AY$2,0))))</f>
        <v/>
      </c>
      <c r="HE51" s="167" t="str">
        <f>IF(COUNTIF(Fériés,DATE(YEAR($B$18),MONTH($B$18),HE$1))&gt;0,"",IF(WEEKDAY(DATE(YEAR($B$18),MONTH($B$18),HE$1),2)&gt;5,"",INDEX('Semaine type'!$AF$4:$AY$49,MATCH(Novembre!$B51,'Semaine type'!$A$4:$A$49,0),MATCH(HE$2,'Semaine type'!$AF$2:$AY$2,0))))</f>
        <v/>
      </c>
      <c r="HF51" s="167" t="str">
        <f>IF(COUNTIF(Fériés,DATE(YEAR($B$18),MONTH($B$18),HF$1))&gt;0,"",IF(WEEKDAY(DATE(YEAR($B$18),MONTH($B$18),HF$1),2)&gt;5,"",INDEX('Semaine type'!$AF$4:$AY$49,MATCH(Novembre!$B51,'Semaine type'!$A$4:$A$49,0),MATCH(HF$2,'Semaine type'!$AF$2:$AY$2,0))))</f>
        <v/>
      </c>
      <c r="HG51" s="167" t="str">
        <f>IF(COUNTIF(Fériés,DATE(YEAR($B$18),MONTH($B$18),HG$1))&gt;0,"",IF(WEEKDAY(DATE(YEAR($B$18),MONTH($B$18),HG$1),2)&gt;5,"",INDEX('Semaine type'!$AF$4:$AY$49,MATCH(Novembre!$B51,'Semaine type'!$A$4:$A$49,0),MATCH(HG$2,'Semaine type'!$AF$2:$AY$2,0))))</f>
        <v/>
      </c>
      <c r="HH51" s="167" t="str">
        <f>IF(COUNTIF(Fériés,DATE(YEAR($B$18),MONTH($B$18),HH$1))&gt;0,"",IF(WEEKDAY(DATE(YEAR($B$18),MONTH($B$18),HH$1),2)&gt;5,"",INDEX('Semaine type'!$AF$4:$AY$49,MATCH(Novembre!$B51,'Semaine type'!$A$4:$A$49,0),MATCH(HH$2,'Semaine type'!$AF$2:$AY$2,0))))</f>
        <v/>
      </c>
      <c r="HI51" s="167" t="str">
        <f>IF(COUNTIF(Fériés,DATE(YEAR($B$18),MONTH($B$18),HI$1))&gt;0,"",IF(WEEKDAY(DATE(YEAR($B$18),MONTH($B$18),HI$1),2)&gt;5,"",INDEX('Semaine type'!$AF$4:$AY$49,MATCH(Novembre!$B51,'Semaine type'!$A$4:$A$49,0),MATCH(HI$2,'Semaine type'!$AF$2:$AY$2,0))))</f>
        <v/>
      </c>
      <c r="HJ51" s="167">
        <f>IF(COUNTIF(Fériés,DATE(YEAR($B$18),MONTH($B$18),HJ$1))&gt;0,"",IF(WEEKDAY(DATE(YEAR($B$18),MONTH($B$18),HJ$1),2)&gt;5,"",INDEX('Semaine type'!$AF$4:$AY$49,MATCH(Novembre!$B51,'Semaine type'!$A$4:$A$49,0),MATCH(HJ$2,'Semaine type'!$AF$2:$AY$2,0))))</f>
        <v>0.36458333333333331</v>
      </c>
      <c r="HK51" s="167">
        <f>IF(COUNTIF(Fériés,DATE(YEAR($B$18),MONTH($B$18),HK$1))&gt;0,"",IF(WEEKDAY(DATE(YEAR($B$18),MONTH($B$18),HK$1),2)&gt;5,"",INDEX('Semaine type'!$AF$4:$AY$49,MATCH(Novembre!$B51,'Semaine type'!$A$4:$A$49,0),MATCH(HK$2,'Semaine type'!$AF$2:$AY$2,0))))</f>
        <v>0.52430555555555558</v>
      </c>
      <c r="HL51" s="167">
        <f>IF(COUNTIF(Fériés,DATE(YEAR($B$18),MONTH($B$18),HL$1))&gt;0,"",IF(WEEKDAY(DATE(YEAR($B$18),MONTH($B$18),HL$1),2)&gt;5,"",INDEX('Semaine type'!$AF$4:$AY$49,MATCH(Novembre!$B51,'Semaine type'!$A$4:$A$49,0),MATCH(HL$2,'Semaine type'!$AF$2:$AY$2,0))))</f>
        <v>0.5625</v>
      </c>
      <c r="HM51" s="167">
        <f>IF(COUNTIF(Fériés,DATE(YEAR($B$18),MONTH($B$18),HM$1))&gt;0,"",IF(WEEKDAY(DATE(YEAR($B$18),MONTH($B$18),HM$1),2)&gt;5,"",INDEX('Semaine type'!$AF$4:$AY$49,MATCH(Novembre!$B51,'Semaine type'!$A$4:$A$49,0),MATCH(HM$2,'Semaine type'!$AF$2:$AY$2,0))))</f>
        <v>0.70833333333333337</v>
      </c>
      <c r="HN51" s="167" t="str">
        <f>IF(COUNTIF(Fériés,DATE(YEAR($B$18),MONTH($B$18),HN$1))&gt;0,"",IF(WEEKDAY(DATE(YEAR($B$18),MONTH($B$18),HN$1),2)&gt;5,"",INDEX('Semaine type'!$AF$4:$AY$49,MATCH(Novembre!$B51,'Semaine type'!$A$4:$A$49,0),MATCH(HN$2,'Semaine type'!$AF$2:$AY$2,0))))</f>
        <v/>
      </c>
      <c r="HO51" s="167" t="str">
        <f>IF(COUNTIF(Fériés,DATE(YEAR($B$18),MONTH($B$18),HO$1))&gt;0,"",IF(WEEKDAY(DATE(YEAR($B$18),MONTH($B$18),HO$1),2)&gt;5,"",INDEX('Semaine type'!$AF$4:$AY$49,MATCH(Novembre!$B51,'Semaine type'!$A$4:$A$49,0),MATCH(HO$2,'Semaine type'!$AF$2:$AY$2,0))))</f>
        <v/>
      </c>
      <c r="HP51" s="167" t="str">
        <f>IF(COUNTIF(Fériés,DATE(YEAR($B$18),MONTH($B$18),HP$1))&gt;0,"",IF(WEEKDAY(DATE(YEAR($B$18),MONTH($B$18),HP$1),2)&gt;5,"",INDEX('Semaine type'!$AF$4:$AY$49,MATCH(Novembre!$B51,'Semaine type'!$A$4:$A$49,0),MATCH(HP$2,'Semaine type'!$AF$2:$AY$2,0))))</f>
        <v/>
      </c>
      <c r="HQ51" s="167" t="str">
        <f>IF(COUNTIF(Fériés,DATE(YEAR($B$18),MONTH($B$18),HQ$1))&gt;0,"",IF(WEEKDAY(DATE(YEAR($B$18),MONTH($B$18),HQ$1),2)&gt;5,"",INDEX('Semaine type'!$AF$4:$AY$49,MATCH(Novembre!$B51,'Semaine type'!$A$4:$A$49,0),MATCH(HQ$2,'Semaine type'!$AF$2:$AY$2,0))))</f>
        <v/>
      </c>
      <c r="HR51" s="167">
        <f>IF(COUNTIF(Fériés,DATE(YEAR($B$18),MONTH($B$18),HR$1))&gt;0,"",IF(WEEKDAY(DATE(YEAR($B$18),MONTH($B$18),HR$1),2)&gt;5,"",INDEX('Semaine type'!$AF$4:$AY$49,MATCH(Novembre!$B51,'Semaine type'!$A$4:$A$49,0),MATCH(HR$2,'Semaine type'!$AF$2:$AY$2,0))))</f>
        <v>0.36458333333333331</v>
      </c>
      <c r="HS51" s="167">
        <f>IF(COUNTIF(Fériés,DATE(YEAR($B$18),MONTH($B$18),HS$1))&gt;0,"",IF(WEEKDAY(DATE(YEAR($B$18),MONTH($B$18),HS$1),2)&gt;5,"",INDEX('Semaine type'!$AF$4:$AY$49,MATCH(Novembre!$B51,'Semaine type'!$A$4:$A$49,0),MATCH(HS$2,'Semaine type'!$AF$2:$AY$2,0))))</f>
        <v>0.52430555555555558</v>
      </c>
      <c r="HT51" s="167">
        <f>IF(COUNTIF(Fériés,DATE(YEAR($B$18),MONTH($B$18),HT$1))&gt;0,"",IF(WEEKDAY(DATE(YEAR($B$18),MONTH($B$18),HT$1),2)&gt;5,"",INDEX('Semaine type'!$AF$4:$AY$49,MATCH(Novembre!$B51,'Semaine type'!$A$4:$A$49,0),MATCH(HT$2,'Semaine type'!$AF$2:$AY$2,0))))</f>
        <v>0.5625</v>
      </c>
      <c r="HU51" s="167">
        <f>IF(COUNTIF(Fériés,DATE(YEAR($B$18),MONTH($B$18),HU$1))&gt;0,"",IF(WEEKDAY(DATE(YEAR($B$18),MONTH($B$18),HU$1),2)&gt;5,"",INDEX('Semaine type'!$AF$4:$AY$49,MATCH(Novembre!$B51,'Semaine type'!$A$4:$A$49,0),MATCH(HU$2,'Semaine type'!$AF$2:$AY$2,0))))</f>
        <v>0.70833333333333337</v>
      </c>
      <c r="HV51" s="167">
        <f>IF(COUNTIF(Fériés,DATE(YEAR($B$18),MONTH($B$18),HV$1))&gt;0,"",IF(WEEKDAY(DATE(YEAR($B$18),MONTH($B$18),HV$1),2)&gt;5,"",INDEX('Semaine type'!$AF$4:$AY$49,MATCH(Novembre!$B51,'Semaine type'!$A$4:$A$49,0),MATCH(HV$2,'Semaine type'!$AF$2:$AY$2,0))))</f>
        <v>0.36458333333333331</v>
      </c>
      <c r="HW51" s="167">
        <f>IF(COUNTIF(Fériés,DATE(YEAR($B$18),MONTH($B$18),HW$1))&gt;0,"",IF(WEEKDAY(DATE(YEAR($B$18),MONTH($B$18),HW$1),2)&gt;5,"",INDEX('Semaine type'!$AF$4:$AY$49,MATCH(Novembre!$B51,'Semaine type'!$A$4:$A$49,0),MATCH(HW$2,'Semaine type'!$AF$2:$AY$2,0))))</f>
        <v>0.52430555555555558</v>
      </c>
      <c r="HX51" s="167">
        <f>IF(COUNTIF(Fériés,DATE(YEAR($B$18),MONTH($B$18),HX$1))&gt;0,"",IF(WEEKDAY(DATE(YEAR($B$18),MONTH($B$18),HX$1),2)&gt;5,"",INDEX('Semaine type'!$AF$4:$AY$49,MATCH(Novembre!$B51,'Semaine type'!$A$4:$A$49,0),MATCH(HX$2,'Semaine type'!$AF$2:$AY$2,0))))</f>
        <v>0.5625</v>
      </c>
      <c r="HY51" s="167">
        <f>IF(COUNTIF(Fériés,DATE(YEAR($B$18),MONTH($B$18),HY$1))&gt;0,"",IF(WEEKDAY(DATE(YEAR($B$18),MONTH($B$18),HY$1),2)&gt;5,"",INDEX('Semaine type'!$AF$4:$AY$49,MATCH(Novembre!$B51,'Semaine type'!$A$4:$A$49,0),MATCH(HY$2,'Semaine type'!$AF$2:$AY$2,0))))</f>
        <v>0.70138888888888884</v>
      </c>
      <c r="HZ51" s="167">
        <f>IF(COUNTIF(Fériés,DATE(YEAR($B$18),MONTH($B$18),HZ$1))&gt;0,"",IF(WEEKDAY(DATE(YEAR($B$18),MONTH($B$18),HZ$1),2)&gt;5,"",INDEX('Semaine type'!$AF$4:$AY$49,MATCH(Novembre!$B51,'Semaine type'!$A$4:$A$49,0),MATCH(HZ$2,'Semaine type'!$AF$2:$AY$2,0))))</f>
        <v>0.36458333333333331</v>
      </c>
      <c r="IA51" s="167">
        <f>IF(COUNTIF(Fériés,DATE(YEAR($B$18),MONTH($B$18),IA$1))&gt;0,"",IF(WEEKDAY(DATE(YEAR($B$18),MONTH($B$18),IA$1),2)&gt;5,"",INDEX('Semaine type'!$AF$4:$AY$49,MATCH(Novembre!$B51,'Semaine type'!$A$4:$A$49,0),MATCH(IA$2,'Semaine type'!$AF$2:$AY$2,0))))</f>
        <v>0.52430555555555558</v>
      </c>
      <c r="IB51" s="167">
        <f>IF(COUNTIF(Fériés,DATE(YEAR($B$18),MONTH($B$18),IB$1))&gt;0,"",IF(WEEKDAY(DATE(YEAR($B$18),MONTH($B$18),IB$1),2)&gt;5,"",INDEX('Semaine type'!$AF$4:$AY$49,MATCH(Novembre!$B51,'Semaine type'!$A$4:$A$49,0),MATCH(IB$2,'Semaine type'!$AF$2:$AY$2,0))))</f>
        <v>0</v>
      </c>
      <c r="IC51" s="167">
        <f>IF(COUNTIF(Fériés,DATE(YEAR($B$18),MONTH($B$18),IC$1))&gt;0,"",IF(WEEKDAY(DATE(YEAR($B$18),MONTH($B$18),IC$1),2)&gt;5,"",INDEX('Semaine type'!$AF$4:$AY$49,MATCH(Novembre!$B51,'Semaine type'!$A$4:$A$49,0),MATCH(IC$2,'Semaine type'!$AF$2:$AY$2,0))))</f>
        <v>0</v>
      </c>
      <c r="ID51" s="167" t="str">
        <f>IF(COUNTIF(Fériés,DATE(YEAR($B$18),MONTH($B$18),ID$1))&gt;0,"",IF(WEEKDAY(DATE(YEAR($B$18),MONTH($B$18),ID$1),2)&gt;5,"",INDEX('Semaine type'!$AF$4:$AY$49,MATCH(Novembre!$B51,'Semaine type'!$A$4:$A$49,0),MATCH(ID$2,'Semaine type'!$AF$2:$AY$2,0))))</f>
        <v/>
      </c>
      <c r="IE51" s="167" t="str">
        <f>IF(COUNTIF(Fériés,DATE(YEAR($B$18),MONTH($B$18),IE$1))&gt;0,"",IF(WEEKDAY(DATE(YEAR($B$18),MONTH($B$18),IE$1),2)&gt;5,"",INDEX('Semaine type'!$AF$4:$AY$49,MATCH(Novembre!$B51,'Semaine type'!$A$4:$A$49,0),MATCH(IE$2,'Semaine type'!$AF$2:$AY$2,0))))</f>
        <v/>
      </c>
      <c r="IF51" s="167" t="str">
        <f>IF(COUNTIF(Fériés,DATE(YEAR($B$18),MONTH($B$18),IF$1))&gt;0,"",IF(WEEKDAY(DATE(YEAR($B$18),MONTH($B$18),IF$1),2)&gt;5,"",INDEX('Semaine type'!$AF$4:$AY$49,MATCH(Novembre!$B51,'Semaine type'!$A$4:$A$49,0),MATCH(IF$2,'Semaine type'!$AF$2:$AY$2,0))))</f>
        <v/>
      </c>
      <c r="IG51" s="167" t="str">
        <f>IF(COUNTIF(Fériés,DATE(YEAR($B$18),MONTH($B$18),IG$1))&gt;0,"",IF(WEEKDAY(DATE(YEAR($B$18),MONTH($B$18),IG$1),2)&gt;5,"",INDEX('Semaine type'!$AF$4:$AY$49,MATCH(Novembre!$B51,'Semaine type'!$A$4:$A$49,0),MATCH(IG$2,'Semaine type'!$AF$2:$AY$2,0))))</f>
        <v/>
      </c>
      <c r="IH51" s="167" t="str">
        <f>IF(COUNTIF(Fériés,DATE(YEAR($B$18),MONTH($B$18),IH$1))&gt;0,"",IF(WEEKDAY(DATE(YEAR($B$18),MONTH($B$18),IH$1),2)&gt;5,"",INDEX('Semaine type'!$AF$4:$AY$49,MATCH(Novembre!$B51,'Semaine type'!$A$4:$A$49,0),MATCH(IH$2,'Semaine type'!$AF$2:$AY$2,0))))</f>
        <v/>
      </c>
      <c r="II51" s="167" t="str">
        <f>IF(COUNTIF(Fériés,DATE(YEAR($B$18),MONTH($B$18),II$1))&gt;0,"",IF(WEEKDAY(DATE(YEAR($B$18),MONTH($B$18),II$1),2)&gt;5,"",INDEX('Semaine type'!$AF$4:$AY$49,MATCH(Novembre!$B51,'Semaine type'!$A$4:$A$49,0),MATCH(II$2,'Semaine type'!$AF$2:$AY$2,0))))</f>
        <v/>
      </c>
      <c r="IJ51" s="167" t="str">
        <f>IF(COUNTIF(Fériés,DATE(YEAR($B$18),MONTH($B$18),IJ$1))&gt;0,"",IF(WEEKDAY(DATE(YEAR($B$18),MONTH($B$18),IJ$1),2)&gt;5,"",INDEX('Semaine type'!$AF$4:$AY$49,MATCH(Novembre!$B51,'Semaine type'!$A$4:$A$49,0),MATCH(IJ$2,'Semaine type'!$AF$2:$AY$2,0))))</f>
        <v/>
      </c>
      <c r="IK51" s="167" t="str">
        <f>IF(COUNTIF(Fériés,DATE(YEAR($B$18),MONTH($B$18),IK$1))&gt;0,"",IF(WEEKDAY(DATE(YEAR($B$18),MONTH($B$18),IK$1),2)&gt;5,"",INDEX('Semaine type'!$AF$4:$AY$49,MATCH(Novembre!$B51,'Semaine type'!$A$4:$A$49,0),MATCH(IK$2,'Semaine type'!$AF$2:$AY$2,0))))</f>
        <v/>
      </c>
      <c r="IL51" s="167">
        <f>IF(COUNTIF(Fériés,DATE(YEAR($B$18),MONTH($B$18),IL$1))&gt;0,"",IF(WEEKDAY(DATE(YEAR($B$18),MONTH($B$18),IL$1),2)&gt;5,"",INDEX('Semaine type'!$AF$4:$AY$49,MATCH(Novembre!$B51,'Semaine type'!$A$4:$A$49,0),MATCH(IL$2,'Semaine type'!$AF$2:$AY$2,0))))</f>
        <v>0.36458333333333331</v>
      </c>
      <c r="IM51" s="167">
        <f>IF(COUNTIF(Fériés,DATE(YEAR($B$18),MONTH($B$18),IM$1))&gt;0,"",IF(WEEKDAY(DATE(YEAR($B$18),MONTH($B$18),IM$1),2)&gt;5,"",INDEX('Semaine type'!$AF$4:$AY$49,MATCH(Novembre!$B51,'Semaine type'!$A$4:$A$49,0),MATCH(IM$2,'Semaine type'!$AF$2:$AY$2,0))))</f>
        <v>0.52430555555555558</v>
      </c>
      <c r="IN51" s="167">
        <f>IF(COUNTIF(Fériés,DATE(YEAR($B$18),MONTH($B$18),IN$1))&gt;0,"",IF(WEEKDAY(DATE(YEAR($B$18),MONTH($B$18),IN$1),2)&gt;5,"",INDEX('Semaine type'!$AF$4:$AY$49,MATCH(Novembre!$B51,'Semaine type'!$A$4:$A$49,0),MATCH(IN$2,'Semaine type'!$AF$2:$AY$2,0))))</f>
        <v>0.5625</v>
      </c>
      <c r="IO51" s="167">
        <f>IF(COUNTIF(Fériés,DATE(YEAR($B$18),MONTH($B$18),IO$1))&gt;0,"",IF(WEEKDAY(DATE(YEAR($B$18),MONTH($B$18),IO$1),2)&gt;5,"",INDEX('Semaine type'!$AF$4:$AY$49,MATCH(Novembre!$B51,'Semaine type'!$A$4:$A$49,0),MATCH(IO$2,'Semaine type'!$AF$2:$AY$2,0))))</f>
        <v>0.70833333333333337</v>
      </c>
      <c r="IP51" s="167">
        <f>IF(COUNTIF(Fériés,DATE(YEAR($B$18),MONTH($B$18),IP$1))&gt;0,"",IF(WEEKDAY(DATE(YEAR($B$18),MONTH($B$18),IP$1),2)&gt;5,"",INDEX('Semaine type'!$AF$4:$AY$49,MATCH(Novembre!$B51,'Semaine type'!$A$4:$A$49,0),MATCH(IP$2,'Semaine type'!$AF$2:$AY$2,0))))</f>
        <v>0.36458333333333331</v>
      </c>
      <c r="IQ51" s="167">
        <f>IF(COUNTIF(Fériés,DATE(YEAR($B$18),MONTH($B$18),IQ$1))&gt;0,"",IF(WEEKDAY(DATE(YEAR($B$18),MONTH($B$18),IQ$1),2)&gt;5,"",INDEX('Semaine type'!$AF$4:$AY$49,MATCH(Novembre!$B51,'Semaine type'!$A$4:$A$49,0),MATCH(IQ$2,'Semaine type'!$AF$2:$AY$2,0))))</f>
        <v>0.52430555555555558</v>
      </c>
      <c r="IR51" s="167">
        <f>IF(COUNTIF(Fériés,DATE(YEAR($B$18),MONTH($B$18),IR$1))&gt;0,"",IF(WEEKDAY(DATE(YEAR($B$18),MONTH($B$18),IR$1),2)&gt;5,"",INDEX('Semaine type'!$AF$4:$AY$49,MATCH(Novembre!$B51,'Semaine type'!$A$4:$A$49,0),MATCH(IR$2,'Semaine type'!$AF$2:$AY$2,0))))</f>
        <v>0.5625</v>
      </c>
      <c r="IS51" s="167">
        <f>IF(COUNTIF(Fériés,DATE(YEAR($B$18),MONTH($B$18),IS$1))&gt;0,"",IF(WEEKDAY(DATE(YEAR($B$18),MONTH($B$18),IS$1),2)&gt;5,"",INDEX('Semaine type'!$AF$4:$AY$49,MATCH(Novembre!$B51,'Semaine type'!$A$4:$A$49,0),MATCH(IS$2,'Semaine type'!$AF$2:$AY$2,0))))</f>
        <v>0.70833333333333337</v>
      </c>
      <c r="IT51" s="167">
        <f>IF(COUNTIF(Fériés,DATE(YEAR($B$18),MONTH($B$18),IT$1))&gt;0,"",IF(WEEKDAY(DATE(YEAR($B$18),MONTH($B$18),IT$1),2)&gt;5,"",INDEX('Semaine type'!$AF$4:$AY$49,MATCH(Novembre!$B51,'Semaine type'!$A$4:$A$49,0),MATCH(IT$2,'Semaine type'!$AF$2:$AY$2,0))))</f>
        <v>0.36458333333333331</v>
      </c>
      <c r="IU51" s="167">
        <f>IF(COUNTIF(Fériés,DATE(YEAR($B$18),MONTH($B$18),IU$1))&gt;0,"",IF(WEEKDAY(DATE(YEAR($B$18),MONTH($B$18),IU$1),2)&gt;5,"",INDEX('Semaine type'!$AF$4:$AY$49,MATCH(Novembre!$B51,'Semaine type'!$A$4:$A$49,0),MATCH(IU$2,'Semaine type'!$AF$2:$AY$2,0))))</f>
        <v>0.52430555555555558</v>
      </c>
      <c r="IV51" s="167">
        <f>IF(COUNTIF(Fériés,DATE(YEAR($B$18),MONTH($B$18),IV$1))&gt;0,"",IF(WEEKDAY(DATE(YEAR($B$18),MONTH($B$18),IV$1),2)&gt;5,"",INDEX('Semaine type'!$AF$4:$AY$49,MATCH(Novembre!$B51,'Semaine type'!$A$4:$A$49,0),MATCH(IV$2,'Semaine type'!$AF$2:$AY$2,0))))</f>
        <v>0.5625</v>
      </c>
      <c r="IW51" s="167">
        <f>IF(COUNTIF(Fériés,DATE(YEAR($B$18),MONTH($B$18),IW$1))&gt;0,"",IF(WEEKDAY(DATE(YEAR($B$18),MONTH($B$18),IW$1),2)&gt;5,"",INDEX('Semaine type'!$AF$4:$AY$49,MATCH(Novembre!$B51,'Semaine type'!$A$4:$A$49,0),MATCH(IW$2,'Semaine type'!$AF$2:$AY$2,0))))</f>
        <v>0.70833333333333337</v>
      </c>
      <c r="IX51" s="167">
        <f>IF(COUNTIF(Fériés,DATE(YEAR($B$18),MONTH($B$18),IX$1))&gt;0,"",IF(WEEKDAY(DATE(YEAR($B$18),MONTH($B$18),IX$1),2)&gt;5,"",INDEX('Semaine type'!$AF$4:$AY$49,MATCH(Novembre!$B51,'Semaine type'!$A$4:$A$49,0),MATCH(IX$2,'Semaine type'!$AF$2:$AY$2,0))))</f>
        <v>0.36458333333333331</v>
      </c>
      <c r="IY51" s="167">
        <f>IF(COUNTIF(Fériés,DATE(YEAR($B$18),MONTH($B$18),IY$1))&gt;0,"",IF(WEEKDAY(DATE(YEAR($B$18),MONTH($B$18),IY$1),2)&gt;5,"",INDEX('Semaine type'!$AF$4:$AY$49,MATCH(Novembre!$B51,'Semaine type'!$A$4:$A$49,0),MATCH(IY$2,'Semaine type'!$AF$2:$AY$2,0))))</f>
        <v>0.52430555555555558</v>
      </c>
      <c r="IZ51" s="167">
        <f>IF(COUNTIF(Fériés,DATE(YEAR($B$18),MONTH($B$18),IZ$1))&gt;0,"",IF(WEEKDAY(DATE(YEAR($B$18),MONTH($B$18),IZ$1),2)&gt;5,"",INDEX('Semaine type'!$AF$4:$AY$49,MATCH(Novembre!$B51,'Semaine type'!$A$4:$A$49,0),MATCH(IZ$2,'Semaine type'!$AF$2:$AY$2,0))))</f>
        <v>0.5625</v>
      </c>
      <c r="JA51" s="167">
        <f>IF(COUNTIF(Fériés,DATE(YEAR($B$18),MONTH($B$18),JA$1))&gt;0,"",IF(WEEKDAY(DATE(YEAR($B$18),MONTH($B$18),JA$1),2)&gt;5,"",INDEX('Semaine type'!$AF$4:$AY$49,MATCH(Novembre!$B51,'Semaine type'!$A$4:$A$49,0),MATCH(JA$2,'Semaine type'!$AF$2:$AY$2,0))))</f>
        <v>0.70138888888888884</v>
      </c>
      <c r="JB51" s="167">
        <f>IF(COUNTIF(Fériés,DATE(YEAR($B$18),MONTH($B$18),JB$1))&gt;0,"",IF(WEEKDAY(DATE(YEAR($B$18),MONTH($B$18),JB$1),2)&gt;5,"",INDEX('Semaine type'!$AF$4:$AY$49,MATCH(Novembre!$B51,'Semaine type'!$A$4:$A$49,0),MATCH(JB$2,'Semaine type'!$AF$2:$AY$2,0))))</f>
        <v>0.36458333333333331</v>
      </c>
      <c r="JC51" s="167">
        <f>IF(COUNTIF(Fériés,DATE(YEAR($B$18),MONTH($B$18),JC$1))&gt;0,"",IF(WEEKDAY(DATE(YEAR($B$18),MONTH($B$18),JC$1),2)&gt;5,"",INDEX('Semaine type'!$AF$4:$AY$49,MATCH(Novembre!$B51,'Semaine type'!$A$4:$A$49,0),MATCH(JC$2,'Semaine type'!$AF$2:$AY$2,0))))</f>
        <v>0.52430555555555558</v>
      </c>
      <c r="JD51" s="167">
        <f>IF(COUNTIF(Fériés,DATE(YEAR($B$18),MONTH($B$18),JD$1))&gt;0,"",IF(WEEKDAY(DATE(YEAR($B$18),MONTH($B$18),JD$1),2)&gt;5,"",INDEX('Semaine type'!$AF$4:$AY$49,MATCH(Novembre!$B51,'Semaine type'!$A$4:$A$49,0),MATCH(JD$2,'Semaine type'!$AF$2:$AY$2,0))))</f>
        <v>0</v>
      </c>
      <c r="JE51" s="167">
        <f>IF(COUNTIF(Fériés,DATE(YEAR($B$18),MONTH($B$18),JE$1))&gt;0,"",IF(WEEKDAY(DATE(YEAR($B$18),MONTH($B$18),JE$1),2)&gt;5,"",INDEX('Semaine type'!$AF$4:$AY$49,MATCH(Novembre!$B51,'Semaine type'!$A$4:$A$49,0),MATCH(JE$2,'Semaine type'!$AF$2:$AY$2,0))))</f>
        <v>0</v>
      </c>
      <c r="JF51" s="167" t="str">
        <f>IF(COUNTIF(Fériés,DATE(YEAR($B$18),MONTH($B$18),JF$1))&gt;0,"",IF(WEEKDAY(DATE(YEAR($B$18),MONTH($B$18),JF$1),2)&gt;5,"",INDEX('Semaine type'!$AF$4:$AY$49,MATCH(Novembre!$B51,'Semaine type'!$A$4:$A$49,0),MATCH(JF$2,'Semaine type'!$AF$2:$AY$2,0))))</f>
        <v/>
      </c>
      <c r="JG51" s="167" t="str">
        <f>IF(COUNTIF(Fériés,DATE(YEAR($B$18),MONTH($B$18),JG$1))&gt;0,"",IF(WEEKDAY(DATE(YEAR($B$18),MONTH($B$18),JG$1),2)&gt;5,"",INDEX('Semaine type'!$AF$4:$AY$49,MATCH(Novembre!$B51,'Semaine type'!$A$4:$A$49,0),MATCH(JG$2,'Semaine type'!$AF$2:$AY$2,0))))</f>
        <v/>
      </c>
      <c r="JH51" s="167" t="str">
        <f>IF(COUNTIF(Fériés,DATE(YEAR($B$18),MONTH($B$18),JH$1))&gt;0,"",IF(WEEKDAY(DATE(YEAR($B$18),MONTH($B$18),JH$1),2)&gt;5,"",INDEX('Semaine type'!$AF$4:$AY$49,MATCH(Novembre!$B51,'Semaine type'!$A$4:$A$49,0),MATCH(JH$2,'Semaine type'!$AF$2:$AY$2,0))))</f>
        <v/>
      </c>
      <c r="JI51" s="167" t="str">
        <f>IF(COUNTIF(Fériés,DATE(YEAR($B$18),MONTH($B$18),JI$1))&gt;0,"",IF(WEEKDAY(DATE(YEAR($B$18),MONTH($B$18),JI$1),2)&gt;5,"",INDEX('Semaine type'!$AF$4:$AY$49,MATCH(Novembre!$B51,'Semaine type'!$A$4:$A$49,0),MATCH(JI$2,'Semaine type'!$AF$2:$AY$2,0))))</f>
        <v/>
      </c>
      <c r="JJ51" s="167" t="str">
        <f>IF(COUNTIF(Fériés,DATE(YEAR($B$18),MONTH($B$18),JJ$1))&gt;0,"",IF(WEEKDAY(DATE(YEAR($B$18),MONTH($B$18),JJ$1),2)&gt;5,"",INDEX('Semaine type'!$AF$4:$AY$49,MATCH(Novembre!$B51,'Semaine type'!$A$4:$A$49,0),MATCH(JJ$2,'Semaine type'!$AF$2:$AY$2,0))))</f>
        <v/>
      </c>
      <c r="JK51" s="167" t="str">
        <f>IF(COUNTIF(Fériés,DATE(YEAR($B$18),MONTH($B$18),JK$1))&gt;0,"",IF(WEEKDAY(DATE(YEAR($B$18),MONTH($B$18),JK$1),2)&gt;5,"",INDEX('Semaine type'!$AF$4:$AY$49,MATCH(Novembre!$B51,'Semaine type'!$A$4:$A$49,0),MATCH(JK$2,'Semaine type'!$AF$2:$AY$2,0))))</f>
        <v/>
      </c>
      <c r="JL51" s="167" t="str">
        <f>IF(COUNTIF(Fériés,DATE(YEAR($B$18),MONTH($B$18),JL$1))&gt;0,"",IF(WEEKDAY(DATE(YEAR($B$18),MONTH($B$18),JL$1),2)&gt;5,"",INDEX('Semaine type'!$AF$4:$AY$49,MATCH(Novembre!$B51,'Semaine type'!$A$4:$A$49,0),MATCH(JL$2,'Semaine type'!$AF$2:$AY$2,0))))</f>
        <v/>
      </c>
      <c r="JM51" s="167" t="str">
        <f>IF(COUNTIF(Fériés,DATE(YEAR($B$18),MONTH($B$18),JM$1))&gt;0,"",IF(WEEKDAY(DATE(YEAR($B$18),MONTH($B$18),JM$1),2)&gt;5,"",INDEX('Semaine type'!$AF$4:$AY$49,MATCH(Novembre!$B51,'Semaine type'!$A$4:$A$49,0),MATCH(JM$2,'Semaine type'!$AF$2:$AY$2,0))))</f>
        <v/>
      </c>
      <c r="JN51" s="167">
        <f>IF(COUNTIF(Fériés,DATE(YEAR($B$18),MONTH($B$18),JN$1))&gt;0,"",IF(WEEKDAY(DATE(YEAR($B$18),MONTH($B$18),JN$1),2)&gt;5,"",INDEX('Semaine type'!$AF$4:$AY$49,MATCH(Novembre!$B51,'Semaine type'!$A$4:$A$49,0),MATCH(JN$2,'Semaine type'!$AF$2:$AY$2,0))))</f>
        <v>0.36458333333333331</v>
      </c>
      <c r="JO51" s="167">
        <f>IF(COUNTIF(Fériés,DATE(YEAR($B$18),MONTH($B$18),JO$1))&gt;0,"",IF(WEEKDAY(DATE(YEAR($B$18),MONTH($B$18),JO$1),2)&gt;5,"",INDEX('Semaine type'!$AF$4:$AY$49,MATCH(Novembre!$B51,'Semaine type'!$A$4:$A$49,0),MATCH(JO$2,'Semaine type'!$AF$2:$AY$2,0))))</f>
        <v>0.52430555555555558</v>
      </c>
      <c r="JP51" s="167">
        <f>IF(COUNTIF(Fériés,DATE(YEAR($B$18),MONTH($B$18),JP$1))&gt;0,"",IF(WEEKDAY(DATE(YEAR($B$18),MONTH($B$18),JP$1),2)&gt;5,"",INDEX('Semaine type'!$AF$4:$AY$49,MATCH(Novembre!$B51,'Semaine type'!$A$4:$A$49,0),MATCH(JP$2,'Semaine type'!$AF$2:$AY$2,0))))</f>
        <v>0.5625</v>
      </c>
      <c r="JQ51" s="167">
        <f>IF(COUNTIF(Fériés,DATE(YEAR($B$18),MONTH($B$18),JQ$1))&gt;0,"",IF(WEEKDAY(DATE(YEAR($B$18),MONTH($B$18),JQ$1),2)&gt;5,"",INDEX('Semaine type'!$AF$4:$AY$49,MATCH(Novembre!$B51,'Semaine type'!$A$4:$A$49,0),MATCH(JQ$2,'Semaine type'!$AF$2:$AY$2,0))))</f>
        <v>0.70833333333333337</v>
      </c>
      <c r="JR51" s="167">
        <f>IF(COUNTIF(Fériés,DATE(YEAR($B$18),MONTH($B$18),JR$1))&gt;0,"",IF(WEEKDAY(DATE(YEAR($B$18),MONTH($B$18),JR$1),2)&gt;5,"",INDEX('Semaine type'!$AF$4:$AY$49,MATCH(Novembre!$B51,'Semaine type'!$A$4:$A$49,0),MATCH(JR$2,'Semaine type'!$AF$2:$AY$2,0))))</f>
        <v>0.36458333333333331</v>
      </c>
      <c r="JS51" s="167">
        <f>IF(COUNTIF(Fériés,DATE(YEAR($B$18),MONTH($B$18),JS$1))&gt;0,"",IF(WEEKDAY(DATE(YEAR($B$18),MONTH($B$18),JS$1),2)&gt;5,"",INDEX('Semaine type'!$AF$4:$AY$49,MATCH(Novembre!$B51,'Semaine type'!$A$4:$A$49,0),MATCH(JS$2,'Semaine type'!$AF$2:$AY$2,0))))</f>
        <v>0.52430555555555558</v>
      </c>
      <c r="JT51" s="167">
        <f>IF(COUNTIF(Fériés,DATE(YEAR($B$18),MONTH($B$18),JT$1))&gt;0,"",IF(WEEKDAY(DATE(YEAR($B$18),MONTH($B$18),JT$1),2)&gt;5,"",INDEX('Semaine type'!$AF$4:$AY$49,MATCH(Novembre!$B51,'Semaine type'!$A$4:$A$49,0),MATCH(JT$2,'Semaine type'!$AF$2:$AY$2,0))))</f>
        <v>0.5625</v>
      </c>
      <c r="JU51" s="167">
        <f>IF(COUNTIF(Fériés,DATE(YEAR($B$18),MONTH($B$18),JU$1))&gt;0,"",IF(WEEKDAY(DATE(YEAR($B$18),MONTH($B$18),JU$1),2)&gt;5,"",INDEX('Semaine type'!$AF$4:$AY$49,MATCH(Novembre!$B51,'Semaine type'!$A$4:$A$49,0),MATCH(JU$2,'Semaine type'!$AF$2:$AY$2,0))))</f>
        <v>0.70833333333333337</v>
      </c>
      <c r="JV51" s="167">
        <f>IF(COUNTIF(Fériés,DATE(YEAR($B$18),MONTH($B$18),JV$1))&gt;0,"",IF(WEEKDAY(DATE(YEAR($B$18),MONTH($B$18),JV$1),2)&gt;5,"",INDEX('Semaine type'!$AF$4:$AY$49,MATCH(Novembre!$B51,'Semaine type'!$A$4:$A$49,0),MATCH(JV$2,'Semaine type'!$AF$2:$AY$2,0))))</f>
        <v>0.36458333333333331</v>
      </c>
      <c r="JW51" s="167">
        <f>IF(COUNTIF(Fériés,DATE(YEAR($B$18),MONTH($B$18),JW$1))&gt;0,"",IF(WEEKDAY(DATE(YEAR($B$18),MONTH($B$18),JW$1),2)&gt;5,"",INDEX('Semaine type'!$AF$4:$AY$49,MATCH(Novembre!$B51,'Semaine type'!$A$4:$A$49,0),MATCH(JW$2,'Semaine type'!$AF$2:$AY$2,0))))</f>
        <v>0.52430555555555558</v>
      </c>
      <c r="JX51" s="167">
        <f>IF(COUNTIF(Fériés,DATE(YEAR($B$18),MONTH($B$18),JX$1))&gt;0,"",IF(WEEKDAY(DATE(YEAR($B$18),MONTH($B$18),JX$1),2)&gt;5,"",INDEX('Semaine type'!$AF$4:$AY$49,MATCH(Novembre!$B51,'Semaine type'!$A$4:$A$49,0),MATCH(JX$2,'Semaine type'!$AF$2:$AY$2,0))))</f>
        <v>0.5625</v>
      </c>
      <c r="JY51" s="167">
        <f>IF(COUNTIF(Fériés,DATE(YEAR($B$18),MONTH($B$18),JY$1))&gt;0,"",IF(WEEKDAY(DATE(YEAR($B$18),MONTH($B$18),JY$1),2)&gt;5,"",INDEX('Semaine type'!$AF$4:$AY$49,MATCH(Novembre!$B51,'Semaine type'!$A$4:$A$49,0),MATCH(JY$2,'Semaine type'!$AF$2:$AY$2,0))))</f>
        <v>0.70833333333333337</v>
      </c>
      <c r="JZ51" s="167">
        <f>IF(COUNTIF(Fériés,DATE(YEAR($B$18),MONTH($B$18),JZ$1))&gt;0,"",IF(WEEKDAY(DATE(YEAR($B$18),MONTH($B$18),JZ$1),2)&gt;5,"",INDEX('Semaine type'!$AF$4:$AY$49,MATCH(Novembre!$B51,'Semaine type'!$A$4:$A$49,0),MATCH(JZ$2,'Semaine type'!$AF$2:$AY$2,0))))</f>
        <v>0.36458333333333331</v>
      </c>
      <c r="KA51" s="167">
        <f>IF(COUNTIF(Fériés,DATE(YEAR($B$18),MONTH($B$18),KA$1))&gt;0,"",IF(WEEKDAY(DATE(YEAR($B$18),MONTH($B$18),KA$1),2)&gt;5,"",INDEX('Semaine type'!$AF$4:$AY$49,MATCH(Novembre!$B51,'Semaine type'!$A$4:$A$49,0),MATCH(KA$2,'Semaine type'!$AF$2:$AY$2,0))))</f>
        <v>0.52430555555555558</v>
      </c>
      <c r="KB51" s="167">
        <f>IF(COUNTIF(Fériés,DATE(YEAR($B$18),MONTH($B$18),KB$1))&gt;0,"",IF(WEEKDAY(DATE(YEAR($B$18),MONTH($B$18),KB$1),2)&gt;5,"",INDEX('Semaine type'!$AF$4:$AY$49,MATCH(Novembre!$B51,'Semaine type'!$A$4:$A$49,0),MATCH(KB$2,'Semaine type'!$AF$2:$AY$2,0))))</f>
        <v>0.5625</v>
      </c>
      <c r="KC51" s="167">
        <f>IF(COUNTIF(Fériés,DATE(YEAR($B$18),MONTH($B$18),KC$1))&gt;0,"",IF(WEEKDAY(DATE(YEAR($B$18),MONTH($B$18),KC$1),2)&gt;5,"",INDEX('Semaine type'!$AF$4:$AY$49,MATCH(Novembre!$B51,'Semaine type'!$A$4:$A$49,0),MATCH(KC$2,'Semaine type'!$AF$2:$AY$2,0))))</f>
        <v>0.70138888888888884</v>
      </c>
      <c r="KD51" s="167">
        <f>IF(COUNTIF(Fériés,DATE(YEAR($B$18),MONTH($B$18),KD$1))&gt;0,"",IF(WEEKDAY(DATE(YEAR($B$18),MONTH($B$18),KD$1),2)&gt;5,"",INDEX('Semaine type'!$AF$4:$AY$49,MATCH(Novembre!$B51,'Semaine type'!$A$4:$A$49,0),MATCH(KD$2,'Semaine type'!$AF$2:$AY$2,0))))</f>
        <v>0.36458333333333331</v>
      </c>
      <c r="KE51" s="167">
        <f>IF(COUNTIF(Fériés,DATE(YEAR($B$18),MONTH($B$18),KE$1))&gt;0,"",IF(WEEKDAY(DATE(YEAR($B$18),MONTH($B$18),KE$1),2)&gt;5,"",INDEX('Semaine type'!$AF$4:$AY$49,MATCH(Novembre!$B51,'Semaine type'!$A$4:$A$49,0),MATCH(KE$2,'Semaine type'!$AF$2:$AY$2,0))))</f>
        <v>0.52430555555555558</v>
      </c>
      <c r="KF51" s="167">
        <f>IF(COUNTIF(Fériés,DATE(YEAR($B$18),MONTH($B$18),KF$1))&gt;0,"",IF(WEEKDAY(DATE(YEAR($B$18),MONTH($B$18),KF$1),2)&gt;5,"",INDEX('Semaine type'!$AF$4:$AY$49,MATCH(Novembre!$B51,'Semaine type'!$A$4:$A$49,0),MATCH(KF$2,'Semaine type'!$AF$2:$AY$2,0))))</f>
        <v>0</v>
      </c>
      <c r="KG51" s="167">
        <f>IF(COUNTIF(Fériés,DATE(YEAR($B$18),MONTH($B$18),KG$1))&gt;0,"",IF(WEEKDAY(DATE(YEAR($B$18),MONTH($B$18),KG$1),2)&gt;5,"",INDEX('Semaine type'!$AF$4:$AY$49,MATCH(Novembre!$B51,'Semaine type'!$A$4:$A$49,0),MATCH(KG$2,'Semaine type'!$AF$2:$AY$2,0))))</f>
        <v>0</v>
      </c>
      <c r="KH51" s="167" t="str">
        <f>IF(COUNTIF(Fériés,DATE(YEAR($B$18),MONTH($B$18),KH$1))&gt;0,"",IF(WEEKDAY(DATE(YEAR($B$18),MONTH($B$18),KH$1),2)&gt;5,"",INDEX('Semaine type'!$AF$4:$AY$49,MATCH(Novembre!$B51,'Semaine type'!$A$4:$A$49,0),MATCH(KH$2,'Semaine type'!$AF$2:$AY$2,0))))</f>
        <v/>
      </c>
      <c r="KI51" s="167" t="str">
        <f>IF(COUNTIF(Fériés,DATE(YEAR($B$18),MONTH($B$18),KI$1))&gt;0,"",IF(WEEKDAY(DATE(YEAR($B$18),MONTH($B$18),KI$1),2)&gt;5,"",INDEX('Semaine type'!$AF$4:$AY$49,MATCH(Novembre!$B51,'Semaine type'!$A$4:$A$49,0),MATCH(KI$2,'Semaine type'!$AF$2:$AY$2,0))))</f>
        <v/>
      </c>
      <c r="KJ51" s="167" t="str">
        <f>IF(COUNTIF(Fériés,DATE(YEAR($B$18),MONTH($B$18),KJ$1))&gt;0,"",IF(WEEKDAY(DATE(YEAR($B$18),MONTH($B$18),KJ$1),2)&gt;5,"",INDEX('Semaine type'!$AF$4:$AY$49,MATCH(Novembre!$B51,'Semaine type'!$A$4:$A$49,0),MATCH(KJ$2,'Semaine type'!$AF$2:$AY$2,0))))</f>
        <v/>
      </c>
      <c r="KK51" s="167" t="str">
        <f>IF(COUNTIF(Fériés,DATE(YEAR($B$18),MONTH($B$18),KK$1))&gt;0,"",IF(WEEKDAY(DATE(YEAR($B$18),MONTH($B$18),KK$1),2)&gt;5,"",INDEX('Semaine type'!$AF$4:$AY$49,MATCH(Novembre!$B51,'Semaine type'!$A$4:$A$49,0),MATCH(KK$2,'Semaine type'!$AF$2:$AY$2,0))))</f>
        <v/>
      </c>
      <c r="KL51" s="167" t="str">
        <f>IF(COUNTIF(Fériés,DATE(YEAR($B$18),MONTH($B$18),KL$1))&gt;0,"",IF(WEEKDAY(DATE(YEAR($B$18),MONTH($B$18),KL$1),2)&gt;5,"",INDEX('Semaine type'!$AF$4:$AY$49,MATCH(Novembre!$B51,'Semaine type'!$A$4:$A$49,0),MATCH(KL$2,'Semaine type'!$AF$2:$AY$2,0))))</f>
        <v/>
      </c>
      <c r="KM51" s="167" t="str">
        <f>IF(COUNTIF(Fériés,DATE(YEAR($B$18),MONTH($B$18),KM$1))&gt;0,"",IF(WEEKDAY(DATE(YEAR($B$18),MONTH($B$18),KM$1),2)&gt;5,"",INDEX('Semaine type'!$AF$4:$AY$49,MATCH(Novembre!$B51,'Semaine type'!$A$4:$A$49,0),MATCH(KM$2,'Semaine type'!$AF$2:$AY$2,0))))</f>
        <v/>
      </c>
      <c r="KN51" s="167" t="str">
        <f>IF(COUNTIF(Fériés,DATE(YEAR($B$18),MONTH($B$18),KN$1))&gt;0,"",IF(WEEKDAY(DATE(YEAR($B$18),MONTH($B$18),KN$1),2)&gt;5,"",INDEX('Semaine type'!$AF$4:$AY$49,MATCH(Novembre!$B51,'Semaine type'!$A$4:$A$49,0),MATCH(KN$2,'Semaine type'!$AF$2:$AY$2,0))))</f>
        <v/>
      </c>
      <c r="KO51" s="167" t="str">
        <f>IF(COUNTIF(Fériés,DATE(YEAR($B$18),MONTH($B$18),KO$1))&gt;0,"",IF(WEEKDAY(DATE(YEAR($B$18),MONTH($B$18),KO$1),2)&gt;5,"",INDEX('Semaine type'!$AF$4:$AY$49,MATCH(Novembre!$B51,'Semaine type'!$A$4:$A$49,0),MATCH(KO$2,'Semaine type'!$AF$2:$AY$2,0))))</f>
        <v/>
      </c>
      <c r="KP51" s="167">
        <f>IF(COUNTIF(Fériés,DATE(YEAR($B$18),MONTH($B$18),KP$1))&gt;0,"",IF(WEEKDAY(DATE(YEAR($B$18),MONTH($B$18),KP$1),2)&gt;5,"",INDEX('Semaine type'!$AF$4:$AY$49,MATCH(Novembre!$B51,'Semaine type'!$A$4:$A$49,0),MATCH(KP$2,'Semaine type'!$AF$2:$AY$2,0))))</f>
        <v>0.36458333333333331</v>
      </c>
      <c r="KQ51" s="167">
        <f>IF(COUNTIF(Fériés,DATE(YEAR($B$18),MONTH($B$18),KQ$1))&gt;0,"",IF(WEEKDAY(DATE(YEAR($B$18),MONTH($B$18),KQ$1),2)&gt;5,"",INDEX('Semaine type'!$AF$4:$AY$49,MATCH(Novembre!$B51,'Semaine type'!$A$4:$A$49,0),MATCH(KQ$2,'Semaine type'!$AF$2:$AY$2,0))))</f>
        <v>0.52430555555555558</v>
      </c>
      <c r="KR51" s="167">
        <f>IF(COUNTIF(Fériés,DATE(YEAR($B$18),MONTH($B$18),KR$1))&gt;0,"",IF(WEEKDAY(DATE(YEAR($B$18),MONTH($B$18),KR$1),2)&gt;5,"",INDEX('Semaine type'!$AF$4:$AY$49,MATCH(Novembre!$B51,'Semaine type'!$A$4:$A$49,0),MATCH(KR$2,'Semaine type'!$AF$2:$AY$2,0))))</f>
        <v>0.5625</v>
      </c>
      <c r="KS51" s="167">
        <f>IF(COUNTIF(Fériés,DATE(YEAR($B$18),MONTH($B$18),KS$1))&gt;0,"",IF(WEEKDAY(DATE(YEAR($B$18),MONTH($B$18),KS$1),2)&gt;5,"",INDEX('Semaine type'!$AF$4:$AY$49,MATCH(Novembre!$B51,'Semaine type'!$A$4:$A$49,0),MATCH(KS$2,'Semaine type'!$AF$2:$AY$2,0))))</f>
        <v>0.70833333333333337</v>
      </c>
    </row>
    <row r="52" spans="1:305" ht="12" customHeight="1" x14ac:dyDescent="0.2">
      <c r="A52" s="183"/>
      <c r="B52" s="52" t="s">
        <v>168</v>
      </c>
      <c r="C52" s="53" t="str">
        <f>'Semaine type'!L37</f>
        <v xml:space="preserve">R </v>
      </c>
      <c r="D52" s="60"/>
      <c r="E52" s="60"/>
      <c r="F52" s="61"/>
      <c r="G52" s="60"/>
      <c r="H52" s="60" t="s">
        <v>38</v>
      </c>
      <c r="I52" s="60" t="s">
        <v>31</v>
      </c>
      <c r="J52" s="60" t="s">
        <v>38</v>
      </c>
      <c r="K52" s="60" t="s">
        <v>31</v>
      </c>
      <c r="L52" s="61" t="s">
        <v>38</v>
      </c>
      <c r="M52" s="61" t="s">
        <v>31</v>
      </c>
      <c r="N52" s="61" t="s">
        <v>38</v>
      </c>
      <c r="O52" s="61" t="s">
        <v>31</v>
      </c>
      <c r="P52" s="60" t="s">
        <v>38</v>
      </c>
      <c r="Q52" s="60"/>
      <c r="R52" s="60"/>
      <c r="S52" s="60"/>
      <c r="T52" s="60"/>
      <c r="U52" s="60"/>
      <c r="V52" s="61" t="s">
        <v>19</v>
      </c>
      <c r="W52" s="61" t="s">
        <v>19</v>
      </c>
      <c r="X52" s="61" t="s">
        <v>19</v>
      </c>
      <c r="Y52" s="61" t="s">
        <v>19</v>
      </c>
      <c r="Z52" s="61" t="s">
        <v>19</v>
      </c>
      <c r="AA52" s="61" t="s">
        <v>19</v>
      </c>
      <c r="AB52" s="61" t="s">
        <v>19</v>
      </c>
      <c r="AC52" s="61" t="s">
        <v>19</v>
      </c>
      <c r="AD52" s="61" t="s">
        <v>19</v>
      </c>
      <c r="AE52" s="60"/>
      <c r="AF52" s="61"/>
      <c r="AG52" s="60"/>
      <c r="AH52" s="60"/>
      <c r="AI52" s="60"/>
      <c r="AJ52" s="60" t="s">
        <v>38</v>
      </c>
      <c r="AK52" s="60" t="s">
        <v>31</v>
      </c>
      <c r="AL52" s="60" t="s">
        <v>38</v>
      </c>
      <c r="AM52" s="60" t="s">
        <v>31</v>
      </c>
      <c r="AN52" s="60" t="s">
        <v>38</v>
      </c>
      <c r="AO52" s="60" t="s">
        <v>31</v>
      </c>
      <c r="AP52" s="60" t="s">
        <v>38</v>
      </c>
      <c r="AQ52" s="60" t="s">
        <v>31</v>
      </c>
      <c r="AR52" s="60" t="s">
        <v>38</v>
      </c>
      <c r="AS52" s="60"/>
      <c r="AT52" s="60"/>
      <c r="AU52" s="60"/>
      <c r="AV52" s="60"/>
      <c r="AW52" s="60"/>
      <c r="AX52" s="60" t="s">
        <v>38</v>
      </c>
      <c r="AY52" s="60" t="s">
        <v>31</v>
      </c>
      <c r="AZ52" s="60" t="s">
        <v>38</v>
      </c>
      <c r="BA52" s="60" t="s">
        <v>31</v>
      </c>
      <c r="BB52" s="60" t="s">
        <v>38</v>
      </c>
      <c r="BC52" s="60" t="s">
        <v>31</v>
      </c>
      <c r="BD52" s="60" t="s">
        <v>38</v>
      </c>
      <c r="BE52" s="60" t="s">
        <v>31</v>
      </c>
      <c r="BF52" s="60" t="s">
        <v>38</v>
      </c>
      <c r="BG52" s="60"/>
      <c r="BH52" s="60"/>
      <c r="BI52" s="60"/>
      <c r="BJ52" s="60"/>
      <c r="BK52" s="60"/>
      <c r="BL52" s="56" cm="1">
        <f t="array" ref="BL52">SUMPRODUCT(--(RIGHT(D52:BK52,1)="."))</f>
        <v>15</v>
      </c>
      <c r="BM52" s="57"/>
      <c r="BN52" s="62"/>
      <c r="BO52" s="62"/>
      <c r="BP52" s="62"/>
      <c r="BQ52" s="82">
        <f t="shared" si="133"/>
        <v>0</v>
      </c>
      <c r="BR52" s="82">
        <f t="shared" si="133"/>
        <v>0</v>
      </c>
      <c r="BS52" s="82">
        <f t="shared" si="133"/>
        <v>0</v>
      </c>
      <c r="BT52" s="82">
        <f t="shared" si="133"/>
        <v>0</v>
      </c>
      <c r="BU52" s="82">
        <f t="shared" si="133"/>
        <v>0</v>
      </c>
      <c r="BV52" s="82">
        <f t="shared" si="133"/>
        <v>0</v>
      </c>
      <c r="BW52" s="82">
        <f t="shared" si="133"/>
        <v>0</v>
      </c>
      <c r="BX52" s="82">
        <f t="shared" si="133"/>
        <v>0</v>
      </c>
      <c r="BY52" s="82">
        <f t="shared" si="133"/>
        <v>4.5</v>
      </c>
      <c r="BZ52" s="82">
        <f t="shared" si="133"/>
        <v>0</v>
      </c>
      <c r="CA52" s="82">
        <f t="shared" si="133"/>
        <v>0</v>
      </c>
      <c r="CB52" s="92">
        <f t="shared" si="70"/>
        <v>36</v>
      </c>
      <c r="CC52" s="47">
        <f t="shared" ca="1" si="71"/>
        <v>1.0588235294117647</v>
      </c>
      <c r="DA52" s="169">
        <f t="shared" si="72"/>
        <v>5.3541666666666679</v>
      </c>
      <c r="DB52" s="176" t="str">
        <f t="shared" si="132"/>
        <v/>
      </c>
      <c r="DC52" s="176" t="str">
        <f t="shared" si="73"/>
        <v/>
      </c>
      <c r="DD52" s="176" t="str">
        <f t="shared" si="74"/>
        <v/>
      </c>
      <c r="DE52" s="176" t="str">
        <f t="shared" si="75"/>
        <v/>
      </c>
      <c r="DF52" s="176">
        <f t="shared" si="76"/>
        <v>0.15972222222222227</v>
      </c>
      <c r="DG52" s="176">
        <f>IFERROR(IF(COUNTIF(absences,I52)&gt;0,"",IF(COUNTIF($D52:$BK52,"PERM")&gt;0,COUNTIF($D52:$BK52,"PERM")*Parametres!$N$25,GF52-GE52)),)</f>
        <v>0</v>
      </c>
      <c r="DH52" s="176">
        <f t="shared" si="77"/>
        <v>0.15972222222222227</v>
      </c>
      <c r="DI52" s="176">
        <f t="shared" si="78"/>
        <v>0.14583333333333337</v>
      </c>
      <c r="DJ52" s="176">
        <f t="shared" si="79"/>
        <v>0.15972222222222227</v>
      </c>
      <c r="DK52" s="176">
        <f t="shared" si="80"/>
        <v>0.14583333333333337</v>
      </c>
      <c r="DL52" s="176">
        <f t="shared" si="81"/>
        <v>0.15972222222222227</v>
      </c>
      <c r="DM52" s="176">
        <f t="shared" si="82"/>
        <v>0.13888888888888884</v>
      </c>
      <c r="DN52" s="176">
        <f t="shared" si="83"/>
        <v>0.15972222222222227</v>
      </c>
      <c r="DO52" s="176">
        <f t="shared" si="84"/>
        <v>0</v>
      </c>
      <c r="DP52" s="176" t="str">
        <f t="shared" si="85"/>
        <v/>
      </c>
      <c r="DQ52" s="176" t="str">
        <f t="shared" si="86"/>
        <v/>
      </c>
      <c r="DR52" s="176" t="str">
        <f t="shared" si="87"/>
        <v/>
      </c>
      <c r="DS52" s="176" t="str">
        <f t="shared" si="88"/>
        <v/>
      </c>
      <c r="DT52" s="176">
        <f t="shared" si="89"/>
        <v>0.15972222222222227</v>
      </c>
      <c r="DU52" s="176">
        <f t="shared" si="90"/>
        <v>0.14583333333333337</v>
      </c>
      <c r="DV52" s="176" t="str">
        <f t="shared" si="91"/>
        <v/>
      </c>
      <c r="DW52" s="176" t="str">
        <f t="shared" si="92"/>
        <v/>
      </c>
      <c r="DX52" s="176">
        <f t="shared" si="93"/>
        <v>0.15972222222222227</v>
      </c>
      <c r="DY52" s="176">
        <f t="shared" si="94"/>
        <v>0.14583333333333337</v>
      </c>
      <c r="DZ52" s="176">
        <f t="shared" si="95"/>
        <v>0.15972222222222227</v>
      </c>
      <c r="EA52" s="176">
        <f t="shared" si="96"/>
        <v>0.13888888888888884</v>
      </c>
      <c r="EB52" s="176">
        <f t="shared" si="97"/>
        <v>0.15972222222222227</v>
      </c>
      <c r="EC52" s="176">
        <f t="shared" si="98"/>
        <v>0</v>
      </c>
      <c r="ED52" s="176" t="str">
        <f t="shared" si="99"/>
        <v/>
      </c>
      <c r="EE52" s="176" t="str">
        <f t="shared" si="100"/>
        <v/>
      </c>
      <c r="EF52" s="176" t="str">
        <f t="shared" si="101"/>
        <v/>
      </c>
      <c r="EG52" s="176" t="str">
        <f t="shared" si="102"/>
        <v/>
      </c>
      <c r="EH52" s="176">
        <f t="shared" si="103"/>
        <v>0.15972222222222227</v>
      </c>
      <c r="EI52" s="176">
        <f t="shared" si="104"/>
        <v>0.14583333333333337</v>
      </c>
      <c r="EJ52" s="176">
        <f t="shared" si="105"/>
        <v>0.15972222222222227</v>
      </c>
      <c r="EK52" s="176">
        <f t="shared" si="106"/>
        <v>0.14583333333333337</v>
      </c>
      <c r="EL52" s="176">
        <f t="shared" si="107"/>
        <v>0.15972222222222227</v>
      </c>
      <c r="EM52" s="176">
        <f t="shared" si="108"/>
        <v>0.14583333333333337</v>
      </c>
      <c r="EN52" s="176">
        <f t="shared" si="109"/>
        <v>0.15972222222222227</v>
      </c>
      <c r="EO52" s="176">
        <f t="shared" si="110"/>
        <v>0.13888888888888884</v>
      </c>
      <c r="EP52" s="176">
        <f t="shared" si="111"/>
        <v>0.15972222222222227</v>
      </c>
      <c r="EQ52" s="176">
        <f t="shared" si="112"/>
        <v>0</v>
      </c>
      <c r="ER52" s="176" t="str">
        <f t="shared" si="113"/>
        <v/>
      </c>
      <c r="ES52" s="176" t="str">
        <f t="shared" si="114"/>
        <v/>
      </c>
      <c r="ET52" s="176" t="str">
        <f t="shared" si="115"/>
        <v/>
      </c>
      <c r="EU52" s="176">
        <f>IFERROR(IF(COUNTIF(absences,AW52)&gt;0,"",IF(COUNTIF($D52:$BK52,"PERM")&gt;0,COUNTIF($D52:$BK52,"PERM")*Parametres!$N$25,IW52-IV52)),)</f>
        <v>0.14583333333333337</v>
      </c>
      <c r="EV52" s="176">
        <f t="shared" si="116"/>
        <v>0.15972222222222227</v>
      </c>
      <c r="EW52" s="176">
        <f t="shared" si="117"/>
        <v>0.14583333333333337</v>
      </c>
      <c r="EX52" s="176">
        <f t="shared" si="118"/>
        <v>0.15972222222222227</v>
      </c>
      <c r="EY52" s="176">
        <f t="shared" si="119"/>
        <v>0.14583333333333337</v>
      </c>
      <c r="EZ52" s="176">
        <f t="shared" si="120"/>
        <v>0.15972222222222227</v>
      </c>
      <c r="FA52" s="176">
        <f t="shared" si="121"/>
        <v>0.14583333333333337</v>
      </c>
      <c r="FB52" s="176">
        <f t="shared" si="122"/>
        <v>0.15972222222222227</v>
      </c>
      <c r="FC52" s="176">
        <f t="shared" si="123"/>
        <v>0.13888888888888884</v>
      </c>
      <c r="FD52" s="176">
        <f t="shared" si="124"/>
        <v>0.15972222222222227</v>
      </c>
      <c r="FE52" s="176">
        <f t="shared" si="125"/>
        <v>0</v>
      </c>
      <c r="FF52" s="176" t="str">
        <f t="shared" si="126"/>
        <v/>
      </c>
      <c r="FG52" s="176" t="str">
        <f t="shared" si="127"/>
        <v/>
      </c>
      <c r="FH52" s="176">
        <f>IFERROR(IF(COUNTIF(absences,BJ52)&gt;0,"",IF(COUNTIF($D52:$BK52,"PERM")&gt;0,COUNTIF($D52:$BK52,"PERM")*Parametres!$N$25,JJ52-JI52)),)</f>
        <v>0</v>
      </c>
      <c r="FI52" s="176" t="str">
        <f t="shared" si="128"/>
        <v/>
      </c>
      <c r="FJ52" s="176">
        <f t="shared" si="129"/>
        <v>0.15972222222222227</v>
      </c>
      <c r="FK52" s="176">
        <f>IFERROR(IF(COUNTIF(absences,BM52)&gt;0,"",IF(COUNTIF($D52:$BK52,"PERM")&gt;0,COUNTIF($D52:$BK52,"PERM")*Parametres!$N$25,JM52-JL52)),)</f>
        <v>0</v>
      </c>
      <c r="FY52" s="184"/>
      <c r="FZ52" s="167" t="str">
        <f>IF(COUNTIF(Fériés,DATE(YEAR($B$18),MONTH($B$18),FZ$1))&gt;0,"",IF(WEEKDAY(DATE(YEAR($B$18),MONTH($B$18),FZ$1),2)&gt;5,"",INDEX('Semaine type'!$AF$4:$AY$49,MATCH(Novembre!$B52,'Semaine type'!$A37:$A82,0),MATCH(FZ$2,'Semaine type'!$AF$2:$AY$2,0))))</f>
        <v/>
      </c>
      <c r="GA52" s="167" t="str">
        <f>IF(COUNTIF(Fériés,DATE(YEAR($B$18),MONTH($B$18),GA$1))&gt;0,"",IF(WEEKDAY(DATE(YEAR($B$18),MONTH($B$18),GA$1),2)&gt;5,"",INDEX('Semaine type'!$AF$4:$AY$49,MATCH(Novembre!$B52,'Semaine type'!$A37:$A82,0),MATCH(GA$2,'Semaine type'!$AF$2:$AY$2,0))))</f>
        <v/>
      </c>
      <c r="GB52" s="167" t="str">
        <f>IF(COUNTIF(Fériés,DATE(YEAR($B$18),MONTH($B$18),GB$1))&gt;0,"",IF(WEEKDAY(DATE(YEAR($B$18),MONTH($B$18),GB$1),2)&gt;5,"",INDEX('Semaine type'!$AF$4:$AY$49,MATCH(Novembre!$B52,'Semaine type'!$A37:$A82,0),MATCH(GB$2,'Semaine type'!$AF$2:$AY$2,0))))</f>
        <v/>
      </c>
      <c r="GC52" s="167" t="str">
        <f>IF(COUNTIF(Fériés,DATE(YEAR($B$18),MONTH($B$18),GC$1))&gt;0,"",IF(WEEKDAY(DATE(YEAR($B$18),MONTH($B$18),GC$1),2)&gt;5,"",INDEX('Semaine type'!$AF$4:$AY$49,MATCH(Novembre!$B52,'Semaine type'!$A37:$A82,0),MATCH(GC$2,'Semaine type'!$AF$2:$AY$2,0))))</f>
        <v/>
      </c>
      <c r="GD52" s="167" t="str">
        <f>IF(COUNTIF(Fériés,DATE(YEAR($B$18),MONTH($B$18),GD$1))&gt;0,"",IF(WEEKDAY(DATE(YEAR($B$18),MONTH($B$18),GD$1),2)&gt;5,"",INDEX('Semaine type'!$AF$4:$AY$49,MATCH(Novembre!$B52,'Semaine type'!$A37:$A82,0),MATCH(GD$2,'Semaine type'!$AF$2:$AY$2,0))))</f>
        <v/>
      </c>
      <c r="GE52" s="167" t="str">
        <f>IF(COUNTIF(Fériés,DATE(YEAR($B$18),MONTH($B$18),GE$1))&gt;0,"",IF(WEEKDAY(DATE(YEAR($B$18),MONTH($B$18),GE$1),2)&gt;5,"",INDEX('Semaine type'!$AF$4:$AY$49,MATCH(Novembre!$B52,'Semaine type'!$A37:$A82,0),MATCH(GE$2,'Semaine type'!$AF$2:$AY$2,0))))</f>
        <v/>
      </c>
      <c r="GF52" s="167" t="str">
        <f>IF(COUNTIF(Fériés,DATE(YEAR($B$18),MONTH($B$18),GF$1))&gt;0,"",IF(WEEKDAY(DATE(YEAR($B$18),MONTH($B$18),GF$1),2)&gt;5,"",INDEX('Semaine type'!$AF$4:$AY$49,MATCH(Novembre!$B52,'Semaine type'!$A37:$A82,0),MATCH(GF$2,'Semaine type'!$AF$2:$AY$2,0))))</f>
        <v/>
      </c>
      <c r="GG52" s="167" t="str">
        <f>IF(COUNTIF(Fériés,DATE(YEAR($B$18),MONTH($B$18),GG$1))&gt;0,"",IF(WEEKDAY(DATE(YEAR($B$18),MONTH($B$18),GG$1),2)&gt;5,"",INDEX('Semaine type'!$AF$4:$AY$49,MATCH(Novembre!$B52,'Semaine type'!$A37:$A82,0),MATCH(GG$2,'Semaine type'!$AF$2:$AY$2,0))))</f>
        <v/>
      </c>
      <c r="GH52" s="167">
        <f>IF(COUNTIF(Fériés,DATE(YEAR($B$18),MONTH($B$18),GH$1))&gt;0,"",IF(WEEKDAY(DATE(YEAR($B$18),MONTH($B$18),GH$1),2)&gt;5,"",INDEX('Semaine type'!$AF$4:$AY$49,MATCH(Novembre!$B52,'Semaine type'!$A$4:$A$49,0),MATCH(GH$2,'Semaine type'!$AF$2:$AY$2,0))))</f>
        <v>0.36458333333333331</v>
      </c>
      <c r="GI52" s="167">
        <f>IF(COUNTIF(Fériés,DATE(YEAR($B$18),MONTH($B$18),GI$1))&gt;0,"",IF(WEEKDAY(DATE(YEAR($B$18),MONTH($B$18),GI$1),2)&gt;5,"",INDEX('Semaine type'!$AF$4:$AY$49,MATCH(Novembre!$B52,'Semaine type'!$A$4:$A$49,0),MATCH(GI$2,'Semaine type'!$AF$2:$AY$2,0))))</f>
        <v>0.52430555555555558</v>
      </c>
      <c r="GJ52" s="167">
        <f>IF(COUNTIF(Fériés,DATE(YEAR($B$18),MONTH($B$18),GJ$1))&gt;0,"",IF(WEEKDAY(DATE(YEAR($B$18),MONTH($B$18),GJ$1),2)&gt;5,"",INDEX('Semaine type'!$AF$4:$AY$49,MATCH(Novembre!$B52,'Semaine type'!$A$4:$A$49,0),MATCH(GJ$2,'Semaine type'!$AF$2:$AY$2,0))))</f>
        <v>0.5625</v>
      </c>
      <c r="GK52" s="167">
        <f>IF(COUNTIF(Fériés,DATE(YEAR($B$18),MONTH($B$18),GK$1))&gt;0,"",IF(WEEKDAY(DATE(YEAR($B$18),MONTH($B$18),GK$1),2)&gt;5,"",INDEX('Semaine type'!$AF$4:$AY$49,MATCH(Novembre!$B52,'Semaine type'!$A$4:$A$49,0),MATCH(GK$2,'Semaine type'!$AF$2:$AY$2,0))))</f>
        <v>0.70833333333333337</v>
      </c>
      <c r="GL52" s="167">
        <f>IF(COUNTIF(Fériés,DATE(YEAR($B$18),MONTH($B$18),GL$1))&gt;0,"",IF(WEEKDAY(DATE(YEAR($B$18),MONTH($B$18),GL$1),2)&gt;5,"",INDEX('Semaine type'!$AF$4:$AY$49,MATCH(Novembre!$B52,'Semaine type'!$A$4:$A$49,0),MATCH(GL$2,'Semaine type'!$AF$2:$AY$2,0))))</f>
        <v>0.36458333333333331</v>
      </c>
      <c r="GM52" s="167">
        <f>IF(COUNTIF(Fériés,DATE(YEAR($B$18),MONTH($B$18),GM$1))&gt;0,"",IF(WEEKDAY(DATE(YEAR($B$18),MONTH($B$18),GM$1),2)&gt;5,"",INDEX('Semaine type'!$AF$4:$AY$49,MATCH(Novembre!$B52,'Semaine type'!$A$4:$A$49,0),MATCH(GM$2,'Semaine type'!$AF$2:$AY$2,0))))</f>
        <v>0.52430555555555558</v>
      </c>
      <c r="GN52" s="167">
        <f>IF(COUNTIF(Fériés,DATE(YEAR($B$18),MONTH($B$18),GN$1))&gt;0,"",IF(WEEKDAY(DATE(YEAR($B$18),MONTH($B$18),GN$1),2)&gt;5,"",INDEX('Semaine type'!$AF$4:$AY$49,MATCH(Novembre!$B52,'Semaine type'!$A$4:$A$49,0),MATCH(GN$2,'Semaine type'!$AF$2:$AY$2,0))))</f>
        <v>0.5625</v>
      </c>
      <c r="GO52" s="167">
        <f>IF(COUNTIF(Fériés,DATE(YEAR($B$18),MONTH($B$18),GO$1))&gt;0,"",IF(WEEKDAY(DATE(YEAR($B$18),MONTH($B$18),GO$1),2)&gt;5,"",INDEX('Semaine type'!$AF$4:$AY$49,MATCH(Novembre!$B52,'Semaine type'!$A$4:$A$49,0),MATCH(GO$2,'Semaine type'!$AF$2:$AY$2,0))))</f>
        <v>0.70833333333333337</v>
      </c>
      <c r="GP52" s="167">
        <f>IF(COUNTIF(Fériés,DATE(YEAR($B$18),MONTH($B$18),GP$1))&gt;0,"",IF(WEEKDAY(DATE(YEAR($B$18),MONTH($B$18),GP$1),2)&gt;5,"",INDEX('Semaine type'!$AF$4:$AY$49,MATCH(Novembre!$B52,'Semaine type'!$A$4:$A$49,0),MATCH(GP$2,'Semaine type'!$AF$2:$AY$2,0))))</f>
        <v>0.36458333333333331</v>
      </c>
      <c r="GQ52" s="167">
        <f>IF(COUNTIF(Fériés,DATE(YEAR($B$18),MONTH($B$18),GQ$1))&gt;0,"",IF(WEEKDAY(DATE(YEAR($B$18),MONTH($B$18),GQ$1),2)&gt;5,"",INDEX('Semaine type'!$AF$4:$AY$49,MATCH(Novembre!$B52,'Semaine type'!$A$4:$A$49,0),MATCH(GQ$2,'Semaine type'!$AF$2:$AY$2,0))))</f>
        <v>0.52430555555555558</v>
      </c>
      <c r="GR52" s="167">
        <f>IF(COUNTIF(Fériés,DATE(YEAR($B$18),MONTH($B$18),GR$1))&gt;0,"",IF(WEEKDAY(DATE(YEAR($B$18),MONTH($B$18),GR$1),2)&gt;5,"",INDEX('Semaine type'!$AF$4:$AY$49,MATCH(Novembre!$B52,'Semaine type'!$A$4:$A$49,0),MATCH(GR$2,'Semaine type'!$AF$2:$AY$2,0))))</f>
        <v>0.5625</v>
      </c>
      <c r="GS52" s="167">
        <f>IF(COUNTIF(Fériés,DATE(YEAR($B$18),MONTH($B$18),GS$1))&gt;0,"",IF(WEEKDAY(DATE(YEAR($B$18),MONTH($B$18),GS$1),2)&gt;5,"",INDEX('Semaine type'!$AF$4:$AY$49,MATCH(Novembre!$B52,'Semaine type'!$A$4:$A$49,0),MATCH(GS$2,'Semaine type'!$AF$2:$AY$2,0))))</f>
        <v>0.70833333333333337</v>
      </c>
      <c r="GT52" s="167">
        <f>IF(COUNTIF(Fériés,DATE(YEAR($B$18),MONTH($B$18),GT$1))&gt;0,"",IF(WEEKDAY(DATE(YEAR($B$18),MONTH($B$18),GT$1),2)&gt;5,"",INDEX('Semaine type'!$AF$4:$AY$49,MATCH(Novembre!$B52,'Semaine type'!$A$4:$A$49,0),MATCH(GT$2,'Semaine type'!$AF$2:$AY$2,0))))</f>
        <v>0.36458333333333331</v>
      </c>
      <c r="GU52" s="167">
        <f>IF(COUNTIF(Fériés,DATE(YEAR($B$18),MONTH($B$18),GU$1))&gt;0,"",IF(WEEKDAY(DATE(YEAR($B$18),MONTH($B$18),GU$1),2)&gt;5,"",INDEX('Semaine type'!$AF$4:$AY$49,MATCH(Novembre!$B52,'Semaine type'!$A$4:$A$49,0),MATCH(GU$2,'Semaine type'!$AF$2:$AY$2,0))))</f>
        <v>0.52430555555555558</v>
      </c>
      <c r="GV52" s="167">
        <f>IF(COUNTIF(Fériés,DATE(YEAR($B$18),MONTH($B$18),GV$1))&gt;0,"",IF(WEEKDAY(DATE(YEAR($B$18),MONTH($B$18),GV$1),2)&gt;5,"",INDEX('Semaine type'!$AF$4:$AY$49,MATCH(Novembre!$B52,'Semaine type'!$A$4:$A$49,0),MATCH(GV$2,'Semaine type'!$AF$2:$AY$2,0))))</f>
        <v>0.5625</v>
      </c>
      <c r="GW52" s="167">
        <f>IF(COUNTIF(Fériés,DATE(YEAR($B$18),MONTH($B$18),GW$1))&gt;0,"",IF(WEEKDAY(DATE(YEAR($B$18),MONTH($B$18),GW$1),2)&gt;5,"",INDEX('Semaine type'!$AF$4:$AY$49,MATCH(Novembre!$B52,'Semaine type'!$A$4:$A$49,0),MATCH(GW$2,'Semaine type'!$AF$2:$AY$2,0))))</f>
        <v>0.70138888888888884</v>
      </c>
      <c r="GX52" s="167">
        <f>IF(COUNTIF(Fériés,DATE(YEAR($B$18),MONTH($B$18),GX$1))&gt;0,"",IF(WEEKDAY(DATE(YEAR($B$18),MONTH($B$18),GX$1),2)&gt;5,"",INDEX('Semaine type'!$AF$4:$AY$49,MATCH(Novembre!$B52,'Semaine type'!$A$4:$A$49,0),MATCH(GX$2,'Semaine type'!$AF$2:$AY$2,0))))</f>
        <v>0.36458333333333331</v>
      </c>
      <c r="GY52" s="167">
        <f>IF(COUNTIF(Fériés,DATE(YEAR($B$18),MONTH($B$18),GY$1))&gt;0,"",IF(WEEKDAY(DATE(YEAR($B$18),MONTH($B$18),GY$1),2)&gt;5,"",INDEX('Semaine type'!$AF$4:$AY$49,MATCH(Novembre!$B52,'Semaine type'!$A$4:$A$49,0),MATCH(GY$2,'Semaine type'!$AF$2:$AY$2,0))))</f>
        <v>0.52430555555555558</v>
      </c>
      <c r="GZ52" s="167">
        <f>IF(COUNTIF(Fériés,DATE(YEAR($B$18),MONTH($B$18),GZ$1))&gt;0,"",IF(WEEKDAY(DATE(YEAR($B$18),MONTH($B$18),GZ$1),2)&gt;5,"",INDEX('Semaine type'!$AF$4:$AY$49,MATCH(Novembre!$B52,'Semaine type'!$A$4:$A$49,0),MATCH(GZ$2,'Semaine type'!$AF$2:$AY$2,0))))</f>
        <v>0</v>
      </c>
      <c r="HA52" s="167">
        <f>IF(COUNTIF(Fériés,DATE(YEAR($B$18),MONTH($B$18),HA$1))&gt;0,"",IF(WEEKDAY(DATE(YEAR($B$18),MONTH($B$18),HA$1),2)&gt;5,"",INDEX('Semaine type'!$AF$4:$AY$49,MATCH(Novembre!$B52,'Semaine type'!$A$4:$A$49,0),MATCH(HA$2,'Semaine type'!$AF$2:$AY$2,0))))</f>
        <v>0</v>
      </c>
      <c r="HB52" s="167" t="str">
        <f>IF(COUNTIF(Fériés,DATE(YEAR($B$18),MONTH($B$18),HB$1))&gt;0,"",IF(WEEKDAY(DATE(YEAR($B$18),MONTH($B$18),HB$1),2)&gt;5,"",INDEX('Semaine type'!$AF$4:$AY$49,MATCH(Novembre!$B52,'Semaine type'!$A$4:$A$49,0),MATCH(HB$2,'Semaine type'!$AF$2:$AY$2,0))))</f>
        <v/>
      </c>
      <c r="HC52" s="167" t="str">
        <f>IF(COUNTIF(Fériés,DATE(YEAR($B$18),MONTH($B$18),HC$1))&gt;0,"",IF(WEEKDAY(DATE(YEAR($B$18),MONTH($B$18),HC$1),2)&gt;5,"",INDEX('Semaine type'!$AF$4:$AY$49,MATCH(Novembre!$B52,'Semaine type'!$A$4:$A$49,0),MATCH(HC$2,'Semaine type'!$AF$2:$AY$2,0))))</f>
        <v/>
      </c>
      <c r="HD52" s="167" t="str">
        <f>IF(COUNTIF(Fériés,DATE(YEAR($B$18),MONTH($B$18),HD$1))&gt;0,"",IF(WEEKDAY(DATE(YEAR($B$18),MONTH($B$18),HD$1),2)&gt;5,"",INDEX('Semaine type'!$AF$4:$AY$49,MATCH(Novembre!$B52,'Semaine type'!$A$4:$A$49,0),MATCH(HD$2,'Semaine type'!$AF$2:$AY$2,0))))</f>
        <v/>
      </c>
      <c r="HE52" s="167" t="str">
        <f>IF(COUNTIF(Fériés,DATE(YEAR($B$18),MONTH($B$18),HE$1))&gt;0,"",IF(WEEKDAY(DATE(YEAR($B$18),MONTH($B$18),HE$1),2)&gt;5,"",INDEX('Semaine type'!$AF$4:$AY$49,MATCH(Novembre!$B52,'Semaine type'!$A$4:$A$49,0),MATCH(HE$2,'Semaine type'!$AF$2:$AY$2,0))))</f>
        <v/>
      </c>
      <c r="HF52" s="167" t="str">
        <f>IF(COUNTIF(Fériés,DATE(YEAR($B$18),MONTH($B$18),HF$1))&gt;0,"",IF(WEEKDAY(DATE(YEAR($B$18),MONTH($B$18),HF$1),2)&gt;5,"",INDEX('Semaine type'!$AF$4:$AY$49,MATCH(Novembre!$B52,'Semaine type'!$A$4:$A$49,0),MATCH(HF$2,'Semaine type'!$AF$2:$AY$2,0))))</f>
        <v/>
      </c>
      <c r="HG52" s="167" t="str">
        <f>IF(COUNTIF(Fériés,DATE(YEAR($B$18),MONTH($B$18),HG$1))&gt;0,"",IF(WEEKDAY(DATE(YEAR($B$18),MONTH($B$18),HG$1),2)&gt;5,"",INDEX('Semaine type'!$AF$4:$AY$49,MATCH(Novembre!$B52,'Semaine type'!$A$4:$A$49,0),MATCH(HG$2,'Semaine type'!$AF$2:$AY$2,0))))</f>
        <v/>
      </c>
      <c r="HH52" s="167" t="str">
        <f>IF(COUNTIF(Fériés,DATE(YEAR($B$18),MONTH($B$18),HH$1))&gt;0,"",IF(WEEKDAY(DATE(YEAR($B$18),MONTH($B$18),HH$1),2)&gt;5,"",INDEX('Semaine type'!$AF$4:$AY$49,MATCH(Novembre!$B52,'Semaine type'!$A$4:$A$49,0),MATCH(HH$2,'Semaine type'!$AF$2:$AY$2,0))))</f>
        <v/>
      </c>
      <c r="HI52" s="167" t="str">
        <f>IF(COUNTIF(Fériés,DATE(YEAR($B$18),MONTH($B$18),HI$1))&gt;0,"",IF(WEEKDAY(DATE(YEAR($B$18),MONTH($B$18),HI$1),2)&gt;5,"",INDEX('Semaine type'!$AF$4:$AY$49,MATCH(Novembre!$B52,'Semaine type'!$A$4:$A$49,0),MATCH(HI$2,'Semaine type'!$AF$2:$AY$2,0))))</f>
        <v/>
      </c>
      <c r="HJ52" s="167">
        <f>IF(COUNTIF(Fériés,DATE(YEAR($B$18),MONTH($B$18),HJ$1))&gt;0,"",IF(WEEKDAY(DATE(YEAR($B$18),MONTH($B$18),HJ$1),2)&gt;5,"",INDEX('Semaine type'!$AF$4:$AY$49,MATCH(Novembre!$B52,'Semaine type'!$A$4:$A$49,0),MATCH(HJ$2,'Semaine type'!$AF$2:$AY$2,0))))</f>
        <v>0.36458333333333331</v>
      </c>
      <c r="HK52" s="167">
        <f>IF(COUNTIF(Fériés,DATE(YEAR($B$18),MONTH($B$18),HK$1))&gt;0,"",IF(WEEKDAY(DATE(YEAR($B$18),MONTH($B$18),HK$1),2)&gt;5,"",INDEX('Semaine type'!$AF$4:$AY$49,MATCH(Novembre!$B52,'Semaine type'!$A$4:$A$49,0),MATCH(HK$2,'Semaine type'!$AF$2:$AY$2,0))))</f>
        <v>0.52430555555555558</v>
      </c>
      <c r="HL52" s="167">
        <f>IF(COUNTIF(Fériés,DATE(YEAR($B$18),MONTH($B$18),HL$1))&gt;0,"",IF(WEEKDAY(DATE(YEAR($B$18),MONTH($B$18),HL$1),2)&gt;5,"",INDEX('Semaine type'!$AF$4:$AY$49,MATCH(Novembre!$B52,'Semaine type'!$A$4:$A$49,0),MATCH(HL$2,'Semaine type'!$AF$2:$AY$2,0))))</f>
        <v>0.5625</v>
      </c>
      <c r="HM52" s="167">
        <f>IF(COUNTIF(Fériés,DATE(YEAR($B$18),MONTH($B$18),HM$1))&gt;0,"",IF(WEEKDAY(DATE(YEAR($B$18),MONTH($B$18),HM$1),2)&gt;5,"",INDEX('Semaine type'!$AF$4:$AY$49,MATCH(Novembre!$B52,'Semaine type'!$A$4:$A$49,0),MATCH(HM$2,'Semaine type'!$AF$2:$AY$2,0))))</f>
        <v>0.70833333333333337</v>
      </c>
      <c r="HN52" s="167" t="str">
        <f>IF(COUNTIF(Fériés,DATE(YEAR($B$18),MONTH($B$18),HN$1))&gt;0,"",IF(WEEKDAY(DATE(YEAR($B$18),MONTH($B$18),HN$1),2)&gt;5,"",INDEX('Semaine type'!$AF$4:$AY$49,MATCH(Novembre!$B52,'Semaine type'!$A$4:$A$49,0),MATCH(HN$2,'Semaine type'!$AF$2:$AY$2,0))))</f>
        <v/>
      </c>
      <c r="HO52" s="167" t="str">
        <f>IF(COUNTIF(Fériés,DATE(YEAR($B$18),MONTH($B$18),HO$1))&gt;0,"",IF(WEEKDAY(DATE(YEAR($B$18),MONTH($B$18),HO$1),2)&gt;5,"",INDEX('Semaine type'!$AF$4:$AY$49,MATCH(Novembre!$B52,'Semaine type'!$A$4:$A$49,0),MATCH(HO$2,'Semaine type'!$AF$2:$AY$2,0))))</f>
        <v/>
      </c>
      <c r="HP52" s="167" t="str">
        <f>IF(COUNTIF(Fériés,DATE(YEAR($B$18),MONTH($B$18),HP$1))&gt;0,"",IF(WEEKDAY(DATE(YEAR($B$18),MONTH($B$18),HP$1),2)&gt;5,"",INDEX('Semaine type'!$AF$4:$AY$49,MATCH(Novembre!$B52,'Semaine type'!$A$4:$A$49,0),MATCH(HP$2,'Semaine type'!$AF$2:$AY$2,0))))</f>
        <v/>
      </c>
      <c r="HQ52" s="167" t="str">
        <f>IF(COUNTIF(Fériés,DATE(YEAR($B$18),MONTH($B$18),HQ$1))&gt;0,"",IF(WEEKDAY(DATE(YEAR($B$18),MONTH($B$18),HQ$1),2)&gt;5,"",INDEX('Semaine type'!$AF$4:$AY$49,MATCH(Novembre!$B52,'Semaine type'!$A$4:$A$49,0),MATCH(HQ$2,'Semaine type'!$AF$2:$AY$2,0))))</f>
        <v/>
      </c>
      <c r="HR52" s="167">
        <f>IF(COUNTIF(Fériés,DATE(YEAR($B$18),MONTH($B$18),HR$1))&gt;0,"",IF(WEEKDAY(DATE(YEAR($B$18),MONTH($B$18),HR$1),2)&gt;5,"",INDEX('Semaine type'!$AF$4:$AY$49,MATCH(Novembre!$B52,'Semaine type'!$A$4:$A$49,0),MATCH(HR$2,'Semaine type'!$AF$2:$AY$2,0))))</f>
        <v>0.36458333333333331</v>
      </c>
      <c r="HS52" s="167">
        <f>IF(COUNTIF(Fériés,DATE(YEAR($B$18),MONTH($B$18),HS$1))&gt;0,"",IF(WEEKDAY(DATE(YEAR($B$18),MONTH($B$18),HS$1),2)&gt;5,"",INDEX('Semaine type'!$AF$4:$AY$49,MATCH(Novembre!$B52,'Semaine type'!$A$4:$A$49,0),MATCH(HS$2,'Semaine type'!$AF$2:$AY$2,0))))</f>
        <v>0.52430555555555558</v>
      </c>
      <c r="HT52" s="167">
        <f>IF(COUNTIF(Fériés,DATE(YEAR($B$18),MONTH($B$18),HT$1))&gt;0,"",IF(WEEKDAY(DATE(YEAR($B$18),MONTH($B$18),HT$1),2)&gt;5,"",INDEX('Semaine type'!$AF$4:$AY$49,MATCH(Novembre!$B52,'Semaine type'!$A$4:$A$49,0),MATCH(HT$2,'Semaine type'!$AF$2:$AY$2,0))))</f>
        <v>0.5625</v>
      </c>
      <c r="HU52" s="167">
        <f>IF(COUNTIF(Fériés,DATE(YEAR($B$18),MONTH($B$18),HU$1))&gt;0,"",IF(WEEKDAY(DATE(YEAR($B$18),MONTH($B$18),HU$1),2)&gt;5,"",INDEX('Semaine type'!$AF$4:$AY$49,MATCH(Novembre!$B52,'Semaine type'!$A$4:$A$49,0),MATCH(HU$2,'Semaine type'!$AF$2:$AY$2,0))))</f>
        <v>0.70833333333333337</v>
      </c>
      <c r="HV52" s="167">
        <f>IF(COUNTIF(Fériés,DATE(YEAR($B$18),MONTH($B$18),HV$1))&gt;0,"",IF(WEEKDAY(DATE(YEAR($B$18),MONTH($B$18),HV$1),2)&gt;5,"",INDEX('Semaine type'!$AF$4:$AY$49,MATCH(Novembre!$B52,'Semaine type'!$A$4:$A$49,0),MATCH(HV$2,'Semaine type'!$AF$2:$AY$2,0))))</f>
        <v>0.36458333333333331</v>
      </c>
      <c r="HW52" s="167">
        <f>IF(COUNTIF(Fériés,DATE(YEAR($B$18),MONTH($B$18),HW$1))&gt;0,"",IF(WEEKDAY(DATE(YEAR($B$18),MONTH($B$18),HW$1),2)&gt;5,"",INDEX('Semaine type'!$AF$4:$AY$49,MATCH(Novembre!$B52,'Semaine type'!$A$4:$A$49,0),MATCH(HW$2,'Semaine type'!$AF$2:$AY$2,0))))</f>
        <v>0.52430555555555558</v>
      </c>
      <c r="HX52" s="167">
        <f>IF(COUNTIF(Fériés,DATE(YEAR($B$18),MONTH($B$18),HX$1))&gt;0,"",IF(WEEKDAY(DATE(YEAR($B$18),MONTH($B$18),HX$1),2)&gt;5,"",INDEX('Semaine type'!$AF$4:$AY$49,MATCH(Novembre!$B52,'Semaine type'!$A$4:$A$49,0),MATCH(HX$2,'Semaine type'!$AF$2:$AY$2,0))))</f>
        <v>0.5625</v>
      </c>
      <c r="HY52" s="167">
        <f>IF(COUNTIF(Fériés,DATE(YEAR($B$18),MONTH($B$18),HY$1))&gt;0,"",IF(WEEKDAY(DATE(YEAR($B$18),MONTH($B$18),HY$1),2)&gt;5,"",INDEX('Semaine type'!$AF$4:$AY$49,MATCH(Novembre!$B52,'Semaine type'!$A$4:$A$49,0),MATCH(HY$2,'Semaine type'!$AF$2:$AY$2,0))))</f>
        <v>0.70138888888888884</v>
      </c>
      <c r="HZ52" s="167">
        <f>IF(COUNTIF(Fériés,DATE(YEAR($B$18),MONTH($B$18),HZ$1))&gt;0,"",IF(WEEKDAY(DATE(YEAR($B$18),MONTH($B$18),HZ$1),2)&gt;5,"",INDEX('Semaine type'!$AF$4:$AY$49,MATCH(Novembre!$B52,'Semaine type'!$A$4:$A$49,0),MATCH(HZ$2,'Semaine type'!$AF$2:$AY$2,0))))</f>
        <v>0.36458333333333331</v>
      </c>
      <c r="IA52" s="167">
        <f>IF(COUNTIF(Fériés,DATE(YEAR($B$18),MONTH($B$18),IA$1))&gt;0,"",IF(WEEKDAY(DATE(YEAR($B$18),MONTH($B$18),IA$1),2)&gt;5,"",INDEX('Semaine type'!$AF$4:$AY$49,MATCH(Novembre!$B52,'Semaine type'!$A$4:$A$49,0),MATCH(IA$2,'Semaine type'!$AF$2:$AY$2,0))))</f>
        <v>0.52430555555555558</v>
      </c>
      <c r="IB52" s="167">
        <f>IF(COUNTIF(Fériés,DATE(YEAR($B$18),MONTH($B$18),IB$1))&gt;0,"",IF(WEEKDAY(DATE(YEAR($B$18),MONTH($B$18),IB$1),2)&gt;5,"",INDEX('Semaine type'!$AF$4:$AY$49,MATCH(Novembre!$B52,'Semaine type'!$A$4:$A$49,0),MATCH(IB$2,'Semaine type'!$AF$2:$AY$2,0))))</f>
        <v>0</v>
      </c>
      <c r="IC52" s="167">
        <f>IF(COUNTIF(Fériés,DATE(YEAR($B$18),MONTH($B$18),IC$1))&gt;0,"",IF(WEEKDAY(DATE(YEAR($B$18),MONTH($B$18),IC$1),2)&gt;5,"",INDEX('Semaine type'!$AF$4:$AY$49,MATCH(Novembre!$B52,'Semaine type'!$A$4:$A$49,0),MATCH(IC$2,'Semaine type'!$AF$2:$AY$2,0))))</f>
        <v>0</v>
      </c>
      <c r="ID52" s="167" t="str">
        <f>IF(COUNTIF(Fériés,DATE(YEAR($B$18),MONTH($B$18),ID$1))&gt;0,"",IF(WEEKDAY(DATE(YEAR($B$18),MONTH($B$18),ID$1),2)&gt;5,"",INDEX('Semaine type'!$AF$4:$AY$49,MATCH(Novembre!$B52,'Semaine type'!$A$4:$A$49,0),MATCH(ID$2,'Semaine type'!$AF$2:$AY$2,0))))</f>
        <v/>
      </c>
      <c r="IE52" s="167" t="str">
        <f>IF(COUNTIF(Fériés,DATE(YEAR($B$18),MONTH($B$18),IE$1))&gt;0,"",IF(WEEKDAY(DATE(YEAR($B$18),MONTH($B$18),IE$1),2)&gt;5,"",INDEX('Semaine type'!$AF$4:$AY$49,MATCH(Novembre!$B52,'Semaine type'!$A$4:$A$49,0),MATCH(IE$2,'Semaine type'!$AF$2:$AY$2,0))))</f>
        <v/>
      </c>
      <c r="IF52" s="167" t="str">
        <f>IF(COUNTIF(Fériés,DATE(YEAR($B$18),MONTH($B$18),IF$1))&gt;0,"",IF(WEEKDAY(DATE(YEAR($B$18),MONTH($B$18),IF$1),2)&gt;5,"",INDEX('Semaine type'!$AF$4:$AY$49,MATCH(Novembre!$B52,'Semaine type'!$A$4:$A$49,0),MATCH(IF$2,'Semaine type'!$AF$2:$AY$2,0))))</f>
        <v/>
      </c>
      <c r="IG52" s="167" t="str">
        <f>IF(COUNTIF(Fériés,DATE(YEAR($B$18),MONTH($B$18),IG$1))&gt;0,"",IF(WEEKDAY(DATE(YEAR($B$18),MONTH($B$18),IG$1),2)&gt;5,"",INDEX('Semaine type'!$AF$4:$AY$49,MATCH(Novembre!$B52,'Semaine type'!$A$4:$A$49,0),MATCH(IG$2,'Semaine type'!$AF$2:$AY$2,0))))</f>
        <v/>
      </c>
      <c r="IH52" s="167" t="str">
        <f>IF(COUNTIF(Fériés,DATE(YEAR($B$18),MONTH($B$18),IH$1))&gt;0,"",IF(WEEKDAY(DATE(YEAR($B$18),MONTH($B$18),IH$1),2)&gt;5,"",INDEX('Semaine type'!$AF$4:$AY$49,MATCH(Novembre!$B52,'Semaine type'!$A$4:$A$49,0),MATCH(IH$2,'Semaine type'!$AF$2:$AY$2,0))))</f>
        <v/>
      </c>
      <c r="II52" s="167" t="str">
        <f>IF(COUNTIF(Fériés,DATE(YEAR($B$18),MONTH($B$18),II$1))&gt;0,"",IF(WEEKDAY(DATE(YEAR($B$18),MONTH($B$18),II$1),2)&gt;5,"",INDEX('Semaine type'!$AF$4:$AY$49,MATCH(Novembre!$B52,'Semaine type'!$A$4:$A$49,0),MATCH(II$2,'Semaine type'!$AF$2:$AY$2,0))))</f>
        <v/>
      </c>
      <c r="IJ52" s="167" t="str">
        <f>IF(COUNTIF(Fériés,DATE(YEAR($B$18),MONTH($B$18),IJ$1))&gt;0,"",IF(WEEKDAY(DATE(YEAR($B$18),MONTH($B$18),IJ$1),2)&gt;5,"",INDEX('Semaine type'!$AF$4:$AY$49,MATCH(Novembre!$B52,'Semaine type'!$A$4:$A$49,0),MATCH(IJ$2,'Semaine type'!$AF$2:$AY$2,0))))</f>
        <v/>
      </c>
      <c r="IK52" s="167" t="str">
        <f>IF(COUNTIF(Fériés,DATE(YEAR($B$18),MONTH($B$18),IK$1))&gt;0,"",IF(WEEKDAY(DATE(YEAR($B$18),MONTH($B$18),IK$1),2)&gt;5,"",INDEX('Semaine type'!$AF$4:$AY$49,MATCH(Novembre!$B52,'Semaine type'!$A$4:$A$49,0),MATCH(IK$2,'Semaine type'!$AF$2:$AY$2,0))))</f>
        <v/>
      </c>
      <c r="IL52" s="167">
        <f>IF(COUNTIF(Fériés,DATE(YEAR($B$18),MONTH($B$18),IL$1))&gt;0,"",IF(WEEKDAY(DATE(YEAR($B$18),MONTH($B$18),IL$1),2)&gt;5,"",INDEX('Semaine type'!$AF$4:$AY$49,MATCH(Novembre!$B52,'Semaine type'!$A$4:$A$49,0),MATCH(IL$2,'Semaine type'!$AF$2:$AY$2,0))))</f>
        <v>0.36458333333333331</v>
      </c>
      <c r="IM52" s="167">
        <f>IF(COUNTIF(Fériés,DATE(YEAR($B$18),MONTH($B$18),IM$1))&gt;0,"",IF(WEEKDAY(DATE(YEAR($B$18),MONTH($B$18),IM$1),2)&gt;5,"",INDEX('Semaine type'!$AF$4:$AY$49,MATCH(Novembre!$B52,'Semaine type'!$A$4:$A$49,0),MATCH(IM$2,'Semaine type'!$AF$2:$AY$2,0))))</f>
        <v>0.52430555555555558</v>
      </c>
      <c r="IN52" s="167">
        <f>IF(COUNTIF(Fériés,DATE(YEAR($B$18),MONTH($B$18),IN$1))&gt;0,"",IF(WEEKDAY(DATE(YEAR($B$18),MONTH($B$18),IN$1),2)&gt;5,"",INDEX('Semaine type'!$AF$4:$AY$49,MATCH(Novembre!$B52,'Semaine type'!$A$4:$A$49,0),MATCH(IN$2,'Semaine type'!$AF$2:$AY$2,0))))</f>
        <v>0.5625</v>
      </c>
      <c r="IO52" s="167">
        <f>IF(COUNTIF(Fériés,DATE(YEAR($B$18),MONTH($B$18),IO$1))&gt;0,"",IF(WEEKDAY(DATE(YEAR($B$18),MONTH($B$18),IO$1),2)&gt;5,"",INDEX('Semaine type'!$AF$4:$AY$49,MATCH(Novembre!$B52,'Semaine type'!$A$4:$A$49,0),MATCH(IO$2,'Semaine type'!$AF$2:$AY$2,0))))</f>
        <v>0.70833333333333337</v>
      </c>
      <c r="IP52" s="167">
        <f>IF(COUNTIF(Fériés,DATE(YEAR($B$18),MONTH($B$18),IP$1))&gt;0,"",IF(WEEKDAY(DATE(YEAR($B$18),MONTH($B$18),IP$1),2)&gt;5,"",INDEX('Semaine type'!$AF$4:$AY$49,MATCH(Novembre!$B52,'Semaine type'!$A$4:$A$49,0),MATCH(IP$2,'Semaine type'!$AF$2:$AY$2,0))))</f>
        <v>0.36458333333333331</v>
      </c>
      <c r="IQ52" s="167">
        <f>IF(COUNTIF(Fériés,DATE(YEAR($B$18),MONTH($B$18),IQ$1))&gt;0,"",IF(WEEKDAY(DATE(YEAR($B$18),MONTH($B$18),IQ$1),2)&gt;5,"",INDEX('Semaine type'!$AF$4:$AY$49,MATCH(Novembre!$B52,'Semaine type'!$A$4:$A$49,0),MATCH(IQ$2,'Semaine type'!$AF$2:$AY$2,0))))</f>
        <v>0.52430555555555558</v>
      </c>
      <c r="IR52" s="167">
        <f>IF(COUNTIF(Fériés,DATE(YEAR($B$18),MONTH($B$18),IR$1))&gt;0,"",IF(WEEKDAY(DATE(YEAR($B$18),MONTH($B$18),IR$1),2)&gt;5,"",INDEX('Semaine type'!$AF$4:$AY$49,MATCH(Novembre!$B52,'Semaine type'!$A$4:$A$49,0),MATCH(IR$2,'Semaine type'!$AF$2:$AY$2,0))))</f>
        <v>0.5625</v>
      </c>
      <c r="IS52" s="167">
        <f>IF(COUNTIF(Fériés,DATE(YEAR($B$18),MONTH($B$18),IS$1))&gt;0,"",IF(WEEKDAY(DATE(YEAR($B$18),MONTH($B$18),IS$1),2)&gt;5,"",INDEX('Semaine type'!$AF$4:$AY$49,MATCH(Novembre!$B52,'Semaine type'!$A$4:$A$49,0),MATCH(IS$2,'Semaine type'!$AF$2:$AY$2,0))))</f>
        <v>0.70833333333333337</v>
      </c>
      <c r="IT52" s="167">
        <f>IF(COUNTIF(Fériés,DATE(YEAR($B$18),MONTH($B$18),IT$1))&gt;0,"",IF(WEEKDAY(DATE(YEAR($B$18),MONTH($B$18),IT$1),2)&gt;5,"",INDEX('Semaine type'!$AF$4:$AY$49,MATCH(Novembre!$B52,'Semaine type'!$A$4:$A$49,0),MATCH(IT$2,'Semaine type'!$AF$2:$AY$2,0))))</f>
        <v>0.36458333333333331</v>
      </c>
      <c r="IU52" s="167">
        <f>IF(COUNTIF(Fériés,DATE(YEAR($B$18),MONTH($B$18),IU$1))&gt;0,"",IF(WEEKDAY(DATE(YEAR($B$18),MONTH($B$18),IU$1),2)&gt;5,"",INDEX('Semaine type'!$AF$4:$AY$49,MATCH(Novembre!$B52,'Semaine type'!$A$4:$A$49,0),MATCH(IU$2,'Semaine type'!$AF$2:$AY$2,0))))</f>
        <v>0.52430555555555558</v>
      </c>
      <c r="IV52" s="167">
        <f>IF(COUNTIF(Fériés,DATE(YEAR($B$18),MONTH($B$18),IV$1))&gt;0,"",IF(WEEKDAY(DATE(YEAR($B$18),MONTH($B$18),IV$1),2)&gt;5,"",INDEX('Semaine type'!$AF$4:$AY$49,MATCH(Novembre!$B52,'Semaine type'!$A$4:$A$49,0),MATCH(IV$2,'Semaine type'!$AF$2:$AY$2,0))))</f>
        <v>0.5625</v>
      </c>
      <c r="IW52" s="167">
        <f>IF(COUNTIF(Fériés,DATE(YEAR($B$18),MONTH($B$18),IW$1))&gt;0,"",IF(WEEKDAY(DATE(YEAR($B$18),MONTH($B$18),IW$1),2)&gt;5,"",INDEX('Semaine type'!$AF$4:$AY$49,MATCH(Novembre!$B52,'Semaine type'!$A$4:$A$49,0),MATCH(IW$2,'Semaine type'!$AF$2:$AY$2,0))))</f>
        <v>0.70833333333333337</v>
      </c>
      <c r="IX52" s="167">
        <f>IF(COUNTIF(Fériés,DATE(YEAR($B$18),MONTH($B$18),IX$1))&gt;0,"",IF(WEEKDAY(DATE(YEAR($B$18),MONTH($B$18),IX$1),2)&gt;5,"",INDEX('Semaine type'!$AF$4:$AY$49,MATCH(Novembre!$B52,'Semaine type'!$A$4:$A$49,0),MATCH(IX$2,'Semaine type'!$AF$2:$AY$2,0))))</f>
        <v>0.36458333333333331</v>
      </c>
      <c r="IY52" s="167">
        <f>IF(COUNTIF(Fériés,DATE(YEAR($B$18),MONTH($B$18),IY$1))&gt;0,"",IF(WEEKDAY(DATE(YEAR($B$18),MONTH($B$18),IY$1),2)&gt;5,"",INDEX('Semaine type'!$AF$4:$AY$49,MATCH(Novembre!$B52,'Semaine type'!$A$4:$A$49,0),MATCH(IY$2,'Semaine type'!$AF$2:$AY$2,0))))</f>
        <v>0.52430555555555558</v>
      </c>
      <c r="IZ52" s="167">
        <f>IF(COUNTIF(Fériés,DATE(YEAR($B$18),MONTH($B$18),IZ$1))&gt;0,"",IF(WEEKDAY(DATE(YEAR($B$18),MONTH($B$18),IZ$1),2)&gt;5,"",INDEX('Semaine type'!$AF$4:$AY$49,MATCH(Novembre!$B52,'Semaine type'!$A$4:$A$49,0),MATCH(IZ$2,'Semaine type'!$AF$2:$AY$2,0))))</f>
        <v>0.5625</v>
      </c>
      <c r="JA52" s="167">
        <f>IF(COUNTIF(Fériés,DATE(YEAR($B$18),MONTH($B$18),JA$1))&gt;0,"",IF(WEEKDAY(DATE(YEAR($B$18),MONTH($B$18),JA$1),2)&gt;5,"",INDEX('Semaine type'!$AF$4:$AY$49,MATCH(Novembre!$B52,'Semaine type'!$A$4:$A$49,0),MATCH(JA$2,'Semaine type'!$AF$2:$AY$2,0))))</f>
        <v>0.70138888888888884</v>
      </c>
      <c r="JB52" s="167">
        <f>IF(COUNTIF(Fériés,DATE(YEAR($B$18),MONTH($B$18),JB$1))&gt;0,"",IF(WEEKDAY(DATE(YEAR($B$18),MONTH($B$18),JB$1),2)&gt;5,"",INDEX('Semaine type'!$AF$4:$AY$49,MATCH(Novembre!$B52,'Semaine type'!$A$4:$A$49,0),MATCH(JB$2,'Semaine type'!$AF$2:$AY$2,0))))</f>
        <v>0.36458333333333331</v>
      </c>
      <c r="JC52" s="167">
        <f>IF(COUNTIF(Fériés,DATE(YEAR($B$18),MONTH($B$18),JC$1))&gt;0,"",IF(WEEKDAY(DATE(YEAR($B$18),MONTH($B$18),JC$1),2)&gt;5,"",INDEX('Semaine type'!$AF$4:$AY$49,MATCH(Novembre!$B52,'Semaine type'!$A$4:$A$49,0),MATCH(JC$2,'Semaine type'!$AF$2:$AY$2,0))))</f>
        <v>0.52430555555555558</v>
      </c>
      <c r="JD52" s="167">
        <f>IF(COUNTIF(Fériés,DATE(YEAR($B$18),MONTH($B$18),JD$1))&gt;0,"",IF(WEEKDAY(DATE(YEAR($B$18),MONTH($B$18),JD$1),2)&gt;5,"",INDEX('Semaine type'!$AF$4:$AY$49,MATCH(Novembre!$B52,'Semaine type'!$A$4:$A$49,0),MATCH(JD$2,'Semaine type'!$AF$2:$AY$2,0))))</f>
        <v>0</v>
      </c>
      <c r="JE52" s="167">
        <f>IF(COUNTIF(Fériés,DATE(YEAR($B$18),MONTH($B$18),JE$1))&gt;0,"",IF(WEEKDAY(DATE(YEAR($B$18),MONTH($B$18),JE$1),2)&gt;5,"",INDEX('Semaine type'!$AF$4:$AY$49,MATCH(Novembre!$B52,'Semaine type'!$A$4:$A$49,0),MATCH(JE$2,'Semaine type'!$AF$2:$AY$2,0))))</f>
        <v>0</v>
      </c>
      <c r="JF52" s="167" t="str">
        <f>IF(COUNTIF(Fériés,DATE(YEAR($B$18),MONTH($B$18),JF$1))&gt;0,"",IF(WEEKDAY(DATE(YEAR($B$18),MONTH($B$18),JF$1),2)&gt;5,"",INDEX('Semaine type'!$AF$4:$AY$49,MATCH(Novembre!$B52,'Semaine type'!$A$4:$A$49,0),MATCH(JF$2,'Semaine type'!$AF$2:$AY$2,0))))</f>
        <v/>
      </c>
      <c r="JG52" s="167" t="str">
        <f>IF(COUNTIF(Fériés,DATE(YEAR($B$18),MONTH($B$18),JG$1))&gt;0,"",IF(WEEKDAY(DATE(YEAR($B$18),MONTH($B$18),JG$1),2)&gt;5,"",INDEX('Semaine type'!$AF$4:$AY$49,MATCH(Novembre!$B52,'Semaine type'!$A$4:$A$49,0),MATCH(JG$2,'Semaine type'!$AF$2:$AY$2,0))))</f>
        <v/>
      </c>
      <c r="JH52" s="167" t="str">
        <f>IF(COUNTIF(Fériés,DATE(YEAR($B$18),MONTH($B$18),JH$1))&gt;0,"",IF(WEEKDAY(DATE(YEAR($B$18),MONTH($B$18),JH$1),2)&gt;5,"",INDEX('Semaine type'!$AF$4:$AY$49,MATCH(Novembre!$B52,'Semaine type'!$A$4:$A$49,0),MATCH(JH$2,'Semaine type'!$AF$2:$AY$2,0))))</f>
        <v/>
      </c>
      <c r="JI52" s="167" t="str">
        <f>IF(COUNTIF(Fériés,DATE(YEAR($B$18),MONTH($B$18),JI$1))&gt;0,"",IF(WEEKDAY(DATE(YEAR($B$18),MONTH($B$18),JI$1),2)&gt;5,"",INDEX('Semaine type'!$AF$4:$AY$49,MATCH(Novembre!$B52,'Semaine type'!$A$4:$A$49,0),MATCH(JI$2,'Semaine type'!$AF$2:$AY$2,0))))</f>
        <v/>
      </c>
      <c r="JJ52" s="167" t="str">
        <f>IF(COUNTIF(Fériés,DATE(YEAR($B$18),MONTH($B$18),JJ$1))&gt;0,"",IF(WEEKDAY(DATE(YEAR($B$18),MONTH($B$18),JJ$1),2)&gt;5,"",INDEX('Semaine type'!$AF$4:$AY$49,MATCH(Novembre!$B52,'Semaine type'!$A$4:$A$49,0),MATCH(JJ$2,'Semaine type'!$AF$2:$AY$2,0))))</f>
        <v/>
      </c>
      <c r="JK52" s="167" t="str">
        <f>IF(COUNTIF(Fériés,DATE(YEAR($B$18),MONTH($B$18),JK$1))&gt;0,"",IF(WEEKDAY(DATE(YEAR($B$18),MONTH($B$18),JK$1),2)&gt;5,"",INDEX('Semaine type'!$AF$4:$AY$49,MATCH(Novembre!$B52,'Semaine type'!$A$4:$A$49,0),MATCH(JK$2,'Semaine type'!$AF$2:$AY$2,0))))</f>
        <v/>
      </c>
      <c r="JL52" s="167" t="str">
        <f>IF(COUNTIF(Fériés,DATE(YEAR($B$18),MONTH($B$18),JL$1))&gt;0,"",IF(WEEKDAY(DATE(YEAR($B$18),MONTH($B$18),JL$1),2)&gt;5,"",INDEX('Semaine type'!$AF$4:$AY$49,MATCH(Novembre!$B52,'Semaine type'!$A$4:$A$49,0),MATCH(JL$2,'Semaine type'!$AF$2:$AY$2,0))))</f>
        <v/>
      </c>
      <c r="JM52" s="167" t="str">
        <f>IF(COUNTIF(Fériés,DATE(YEAR($B$18),MONTH($B$18),JM$1))&gt;0,"",IF(WEEKDAY(DATE(YEAR($B$18),MONTH($B$18),JM$1),2)&gt;5,"",INDEX('Semaine type'!$AF$4:$AY$49,MATCH(Novembre!$B52,'Semaine type'!$A$4:$A$49,0),MATCH(JM$2,'Semaine type'!$AF$2:$AY$2,0))))</f>
        <v/>
      </c>
      <c r="JN52" s="167">
        <f>IF(COUNTIF(Fériés,DATE(YEAR($B$18),MONTH($B$18),JN$1))&gt;0,"",IF(WEEKDAY(DATE(YEAR($B$18),MONTH($B$18),JN$1),2)&gt;5,"",INDEX('Semaine type'!$AF$4:$AY$49,MATCH(Novembre!$B52,'Semaine type'!$A$4:$A$49,0),MATCH(JN$2,'Semaine type'!$AF$2:$AY$2,0))))</f>
        <v>0.36458333333333331</v>
      </c>
      <c r="JO52" s="167">
        <f>IF(COUNTIF(Fériés,DATE(YEAR($B$18),MONTH($B$18),JO$1))&gt;0,"",IF(WEEKDAY(DATE(YEAR($B$18),MONTH($B$18),JO$1),2)&gt;5,"",INDEX('Semaine type'!$AF$4:$AY$49,MATCH(Novembre!$B52,'Semaine type'!$A$4:$A$49,0),MATCH(JO$2,'Semaine type'!$AF$2:$AY$2,0))))</f>
        <v>0.52430555555555558</v>
      </c>
      <c r="JP52" s="167">
        <f>IF(COUNTIF(Fériés,DATE(YEAR($B$18),MONTH($B$18),JP$1))&gt;0,"",IF(WEEKDAY(DATE(YEAR($B$18),MONTH($B$18),JP$1),2)&gt;5,"",INDEX('Semaine type'!$AF$4:$AY$49,MATCH(Novembre!$B52,'Semaine type'!$A$4:$A$49,0),MATCH(JP$2,'Semaine type'!$AF$2:$AY$2,0))))</f>
        <v>0.5625</v>
      </c>
      <c r="JQ52" s="167">
        <f>IF(COUNTIF(Fériés,DATE(YEAR($B$18),MONTH($B$18),JQ$1))&gt;0,"",IF(WEEKDAY(DATE(YEAR($B$18),MONTH($B$18),JQ$1),2)&gt;5,"",INDEX('Semaine type'!$AF$4:$AY$49,MATCH(Novembre!$B52,'Semaine type'!$A$4:$A$49,0),MATCH(JQ$2,'Semaine type'!$AF$2:$AY$2,0))))</f>
        <v>0.70833333333333337</v>
      </c>
      <c r="JR52" s="167">
        <f>IF(COUNTIF(Fériés,DATE(YEAR($B$18),MONTH($B$18),JR$1))&gt;0,"",IF(WEEKDAY(DATE(YEAR($B$18),MONTH($B$18),JR$1),2)&gt;5,"",INDEX('Semaine type'!$AF$4:$AY$49,MATCH(Novembre!$B52,'Semaine type'!$A$4:$A$49,0),MATCH(JR$2,'Semaine type'!$AF$2:$AY$2,0))))</f>
        <v>0.36458333333333331</v>
      </c>
      <c r="JS52" s="167">
        <f>IF(COUNTIF(Fériés,DATE(YEAR($B$18),MONTH($B$18),JS$1))&gt;0,"",IF(WEEKDAY(DATE(YEAR($B$18),MONTH($B$18),JS$1),2)&gt;5,"",INDEX('Semaine type'!$AF$4:$AY$49,MATCH(Novembre!$B52,'Semaine type'!$A$4:$A$49,0),MATCH(JS$2,'Semaine type'!$AF$2:$AY$2,0))))</f>
        <v>0.52430555555555558</v>
      </c>
      <c r="JT52" s="167">
        <f>IF(COUNTIF(Fériés,DATE(YEAR($B$18),MONTH($B$18),JT$1))&gt;0,"",IF(WEEKDAY(DATE(YEAR($B$18),MONTH($B$18),JT$1),2)&gt;5,"",INDEX('Semaine type'!$AF$4:$AY$49,MATCH(Novembre!$B52,'Semaine type'!$A$4:$A$49,0),MATCH(JT$2,'Semaine type'!$AF$2:$AY$2,0))))</f>
        <v>0.5625</v>
      </c>
      <c r="JU52" s="167">
        <f>IF(COUNTIF(Fériés,DATE(YEAR($B$18),MONTH($B$18),JU$1))&gt;0,"",IF(WEEKDAY(DATE(YEAR($B$18),MONTH($B$18),JU$1),2)&gt;5,"",INDEX('Semaine type'!$AF$4:$AY$49,MATCH(Novembre!$B52,'Semaine type'!$A$4:$A$49,0),MATCH(JU$2,'Semaine type'!$AF$2:$AY$2,0))))</f>
        <v>0.70833333333333337</v>
      </c>
      <c r="JV52" s="167">
        <f>IF(COUNTIF(Fériés,DATE(YEAR($B$18),MONTH($B$18),JV$1))&gt;0,"",IF(WEEKDAY(DATE(YEAR($B$18),MONTH($B$18),JV$1),2)&gt;5,"",INDEX('Semaine type'!$AF$4:$AY$49,MATCH(Novembre!$B52,'Semaine type'!$A$4:$A$49,0),MATCH(JV$2,'Semaine type'!$AF$2:$AY$2,0))))</f>
        <v>0.36458333333333331</v>
      </c>
      <c r="JW52" s="167">
        <f>IF(COUNTIF(Fériés,DATE(YEAR($B$18),MONTH($B$18),JW$1))&gt;0,"",IF(WEEKDAY(DATE(YEAR($B$18),MONTH($B$18),JW$1),2)&gt;5,"",INDEX('Semaine type'!$AF$4:$AY$49,MATCH(Novembre!$B52,'Semaine type'!$A$4:$A$49,0),MATCH(JW$2,'Semaine type'!$AF$2:$AY$2,0))))</f>
        <v>0.52430555555555558</v>
      </c>
      <c r="JX52" s="167">
        <f>IF(COUNTIF(Fériés,DATE(YEAR($B$18),MONTH($B$18),JX$1))&gt;0,"",IF(WEEKDAY(DATE(YEAR($B$18),MONTH($B$18),JX$1),2)&gt;5,"",INDEX('Semaine type'!$AF$4:$AY$49,MATCH(Novembre!$B52,'Semaine type'!$A$4:$A$49,0),MATCH(JX$2,'Semaine type'!$AF$2:$AY$2,0))))</f>
        <v>0.5625</v>
      </c>
      <c r="JY52" s="167">
        <f>IF(COUNTIF(Fériés,DATE(YEAR($B$18),MONTH($B$18),JY$1))&gt;0,"",IF(WEEKDAY(DATE(YEAR($B$18),MONTH($B$18),JY$1),2)&gt;5,"",INDEX('Semaine type'!$AF$4:$AY$49,MATCH(Novembre!$B52,'Semaine type'!$A$4:$A$49,0),MATCH(JY$2,'Semaine type'!$AF$2:$AY$2,0))))</f>
        <v>0.70833333333333337</v>
      </c>
      <c r="JZ52" s="167">
        <f>IF(COUNTIF(Fériés,DATE(YEAR($B$18),MONTH($B$18),JZ$1))&gt;0,"",IF(WEEKDAY(DATE(YEAR($B$18),MONTH($B$18),JZ$1),2)&gt;5,"",INDEX('Semaine type'!$AF$4:$AY$49,MATCH(Novembre!$B52,'Semaine type'!$A$4:$A$49,0),MATCH(JZ$2,'Semaine type'!$AF$2:$AY$2,0))))</f>
        <v>0.36458333333333331</v>
      </c>
      <c r="KA52" s="167">
        <f>IF(COUNTIF(Fériés,DATE(YEAR($B$18),MONTH($B$18),KA$1))&gt;0,"",IF(WEEKDAY(DATE(YEAR($B$18),MONTH($B$18),KA$1),2)&gt;5,"",INDEX('Semaine type'!$AF$4:$AY$49,MATCH(Novembre!$B52,'Semaine type'!$A$4:$A$49,0),MATCH(KA$2,'Semaine type'!$AF$2:$AY$2,0))))</f>
        <v>0.52430555555555558</v>
      </c>
      <c r="KB52" s="167">
        <f>IF(COUNTIF(Fériés,DATE(YEAR($B$18),MONTH($B$18),KB$1))&gt;0,"",IF(WEEKDAY(DATE(YEAR($B$18),MONTH($B$18),KB$1),2)&gt;5,"",INDEX('Semaine type'!$AF$4:$AY$49,MATCH(Novembre!$B52,'Semaine type'!$A$4:$A$49,0),MATCH(KB$2,'Semaine type'!$AF$2:$AY$2,0))))</f>
        <v>0.5625</v>
      </c>
      <c r="KC52" s="167">
        <f>IF(COUNTIF(Fériés,DATE(YEAR($B$18),MONTH($B$18),KC$1))&gt;0,"",IF(WEEKDAY(DATE(YEAR($B$18),MONTH($B$18),KC$1),2)&gt;5,"",INDEX('Semaine type'!$AF$4:$AY$49,MATCH(Novembre!$B52,'Semaine type'!$A$4:$A$49,0),MATCH(KC$2,'Semaine type'!$AF$2:$AY$2,0))))</f>
        <v>0.70138888888888884</v>
      </c>
      <c r="KD52" s="167">
        <f>IF(COUNTIF(Fériés,DATE(YEAR($B$18),MONTH($B$18),KD$1))&gt;0,"",IF(WEEKDAY(DATE(YEAR($B$18),MONTH($B$18),KD$1),2)&gt;5,"",INDEX('Semaine type'!$AF$4:$AY$49,MATCH(Novembre!$B52,'Semaine type'!$A$4:$A$49,0),MATCH(KD$2,'Semaine type'!$AF$2:$AY$2,0))))</f>
        <v>0.36458333333333331</v>
      </c>
      <c r="KE52" s="167">
        <f>IF(COUNTIF(Fériés,DATE(YEAR($B$18),MONTH($B$18),KE$1))&gt;0,"",IF(WEEKDAY(DATE(YEAR($B$18),MONTH($B$18),KE$1),2)&gt;5,"",INDEX('Semaine type'!$AF$4:$AY$49,MATCH(Novembre!$B52,'Semaine type'!$A$4:$A$49,0),MATCH(KE$2,'Semaine type'!$AF$2:$AY$2,0))))</f>
        <v>0.52430555555555558</v>
      </c>
      <c r="KF52" s="167">
        <f>IF(COUNTIF(Fériés,DATE(YEAR($B$18),MONTH($B$18),KF$1))&gt;0,"",IF(WEEKDAY(DATE(YEAR($B$18),MONTH($B$18),KF$1),2)&gt;5,"",INDEX('Semaine type'!$AF$4:$AY$49,MATCH(Novembre!$B52,'Semaine type'!$A$4:$A$49,0),MATCH(KF$2,'Semaine type'!$AF$2:$AY$2,0))))</f>
        <v>0</v>
      </c>
      <c r="KG52" s="167">
        <f>IF(COUNTIF(Fériés,DATE(YEAR($B$18),MONTH($B$18),KG$1))&gt;0,"",IF(WEEKDAY(DATE(YEAR($B$18),MONTH($B$18),KG$1),2)&gt;5,"",INDEX('Semaine type'!$AF$4:$AY$49,MATCH(Novembre!$B52,'Semaine type'!$A$4:$A$49,0),MATCH(KG$2,'Semaine type'!$AF$2:$AY$2,0))))</f>
        <v>0</v>
      </c>
      <c r="KH52" s="167" t="str">
        <f>IF(COUNTIF(Fériés,DATE(YEAR($B$18),MONTH($B$18),KH$1))&gt;0,"",IF(WEEKDAY(DATE(YEAR($B$18),MONTH($B$18),KH$1),2)&gt;5,"",INDEX('Semaine type'!$AF$4:$AY$49,MATCH(Novembre!$B52,'Semaine type'!$A$4:$A$49,0),MATCH(KH$2,'Semaine type'!$AF$2:$AY$2,0))))</f>
        <v/>
      </c>
      <c r="KI52" s="167" t="str">
        <f>IF(COUNTIF(Fériés,DATE(YEAR($B$18),MONTH($B$18),KI$1))&gt;0,"",IF(WEEKDAY(DATE(YEAR($B$18),MONTH($B$18),KI$1),2)&gt;5,"",INDEX('Semaine type'!$AF$4:$AY$49,MATCH(Novembre!$B52,'Semaine type'!$A$4:$A$49,0),MATCH(KI$2,'Semaine type'!$AF$2:$AY$2,0))))</f>
        <v/>
      </c>
      <c r="KJ52" s="167" t="str">
        <f>IF(COUNTIF(Fériés,DATE(YEAR($B$18),MONTH($B$18),KJ$1))&gt;0,"",IF(WEEKDAY(DATE(YEAR($B$18),MONTH($B$18),KJ$1),2)&gt;5,"",INDEX('Semaine type'!$AF$4:$AY$49,MATCH(Novembre!$B52,'Semaine type'!$A$4:$A$49,0),MATCH(KJ$2,'Semaine type'!$AF$2:$AY$2,0))))</f>
        <v/>
      </c>
      <c r="KK52" s="167" t="str">
        <f>IF(COUNTIF(Fériés,DATE(YEAR($B$18),MONTH($B$18),KK$1))&gt;0,"",IF(WEEKDAY(DATE(YEAR($B$18),MONTH($B$18),KK$1),2)&gt;5,"",INDEX('Semaine type'!$AF$4:$AY$49,MATCH(Novembre!$B52,'Semaine type'!$A$4:$A$49,0),MATCH(KK$2,'Semaine type'!$AF$2:$AY$2,0))))</f>
        <v/>
      </c>
      <c r="KL52" s="167" t="str">
        <f>IF(COUNTIF(Fériés,DATE(YEAR($B$18),MONTH($B$18),KL$1))&gt;0,"",IF(WEEKDAY(DATE(YEAR($B$18),MONTH($B$18),KL$1),2)&gt;5,"",INDEX('Semaine type'!$AF$4:$AY$49,MATCH(Novembre!$B52,'Semaine type'!$A$4:$A$49,0),MATCH(KL$2,'Semaine type'!$AF$2:$AY$2,0))))</f>
        <v/>
      </c>
      <c r="KM52" s="167" t="str">
        <f>IF(COUNTIF(Fériés,DATE(YEAR($B$18),MONTH($B$18),KM$1))&gt;0,"",IF(WEEKDAY(DATE(YEAR($B$18),MONTH($B$18),KM$1),2)&gt;5,"",INDEX('Semaine type'!$AF$4:$AY$49,MATCH(Novembre!$B52,'Semaine type'!$A$4:$A$49,0),MATCH(KM$2,'Semaine type'!$AF$2:$AY$2,0))))</f>
        <v/>
      </c>
      <c r="KN52" s="167" t="str">
        <f>IF(COUNTIF(Fériés,DATE(YEAR($B$18),MONTH($B$18),KN$1))&gt;0,"",IF(WEEKDAY(DATE(YEAR($B$18),MONTH($B$18),KN$1),2)&gt;5,"",INDEX('Semaine type'!$AF$4:$AY$49,MATCH(Novembre!$B52,'Semaine type'!$A$4:$A$49,0),MATCH(KN$2,'Semaine type'!$AF$2:$AY$2,0))))</f>
        <v/>
      </c>
      <c r="KO52" s="167" t="str">
        <f>IF(COUNTIF(Fériés,DATE(YEAR($B$18),MONTH($B$18),KO$1))&gt;0,"",IF(WEEKDAY(DATE(YEAR($B$18),MONTH($B$18),KO$1),2)&gt;5,"",INDEX('Semaine type'!$AF$4:$AY$49,MATCH(Novembre!$B52,'Semaine type'!$A$4:$A$49,0),MATCH(KO$2,'Semaine type'!$AF$2:$AY$2,0))))</f>
        <v/>
      </c>
      <c r="KP52" s="167">
        <f>IF(COUNTIF(Fériés,DATE(YEAR($B$18),MONTH($B$18),KP$1))&gt;0,"",IF(WEEKDAY(DATE(YEAR($B$18),MONTH($B$18),KP$1),2)&gt;5,"",INDEX('Semaine type'!$AF$4:$AY$49,MATCH(Novembre!$B52,'Semaine type'!$A$4:$A$49,0),MATCH(KP$2,'Semaine type'!$AF$2:$AY$2,0))))</f>
        <v>0.36458333333333331</v>
      </c>
      <c r="KQ52" s="167">
        <f>IF(COUNTIF(Fériés,DATE(YEAR($B$18),MONTH($B$18),KQ$1))&gt;0,"",IF(WEEKDAY(DATE(YEAR($B$18),MONTH($B$18),KQ$1),2)&gt;5,"",INDEX('Semaine type'!$AF$4:$AY$49,MATCH(Novembre!$B52,'Semaine type'!$A$4:$A$49,0),MATCH(KQ$2,'Semaine type'!$AF$2:$AY$2,0))))</f>
        <v>0.52430555555555558</v>
      </c>
      <c r="KR52" s="167">
        <f>IF(COUNTIF(Fériés,DATE(YEAR($B$18),MONTH($B$18),KR$1))&gt;0,"",IF(WEEKDAY(DATE(YEAR($B$18),MONTH($B$18),KR$1),2)&gt;5,"",INDEX('Semaine type'!$AF$4:$AY$49,MATCH(Novembre!$B52,'Semaine type'!$A$4:$A$49,0),MATCH(KR$2,'Semaine type'!$AF$2:$AY$2,0))))</f>
        <v>0.5625</v>
      </c>
      <c r="KS52" s="167">
        <f>IF(COUNTIF(Fériés,DATE(YEAR($B$18),MONTH($B$18),KS$1))&gt;0,"",IF(WEEKDAY(DATE(YEAR($B$18),MONTH($B$18),KS$1),2)&gt;5,"",INDEX('Semaine type'!$AF$4:$AY$49,MATCH(Novembre!$B52,'Semaine type'!$A$4:$A$49,0),MATCH(KS$2,'Semaine type'!$AF$2:$AY$2,0))))</f>
        <v>0.70833333333333337</v>
      </c>
    </row>
    <row r="53" spans="1:305" ht="12" customHeight="1" x14ac:dyDescent="0.2">
      <c r="A53" s="183"/>
      <c r="B53" s="52" t="s">
        <v>169</v>
      </c>
      <c r="C53" s="53" t="str">
        <f>'Semaine type'!L38</f>
        <v>PA CONS</v>
      </c>
      <c r="D53" s="60"/>
      <c r="E53" s="60"/>
      <c r="F53" s="61"/>
      <c r="G53" s="60"/>
      <c r="H53" s="60" t="s">
        <v>32</v>
      </c>
      <c r="I53" s="60" t="s">
        <v>33</v>
      </c>
      <c r="J53" s="60" t="s">
        <v>32</v>
      </c>
      <c r="K53" s="60" t="s">
        <v>33</v>
      </c>
      <c r="L53" s="61" t="s">
        <v>36</v>
      </c>
      <c r="M53" s="61" t="s">
        <v>37</v>
      </c>
      <c r="N53" s="61" t="s">
        <v>32</v>
      </c>
      <c r="O53" s="61" t="s">
        <v>33</v>
      </c>
      <c r="P53" s="60" t="s">
        <v>33</v>
      </c>
      <c r="Q53" s="60"/>
      <c r="R53" s="60"/>
      <c r="S53" s="60"/>
      <c r="T53" s="60"/>
      <c r="U53" s="60"/>
      <c r="V53" s="61" t="s">
        <v>32</v>
      </c>
      <c r="W53" s="61" t="s">
        <v>33</v>
      </c>
      <c r="X53" s="60"/>
      <c r="Y53" s="60"/>
      <c r="Z53" s="60" t="s">
        <v>36</v>
      </c>
      <c r="AA53" s="60" t="s">
        <v>37</v>
      </c>
      <c r="AB53" s="60" t="s">
        <v>32</v>
      </c>
      <c r="AC53" s="60" t="s">
        <v>33</v>
      </c>
      <c r="AD53" s="60" t="s">
        <v>33</v>
      </c>
      <c r="AE53" s="60"/>
      <c r="AF53" s="61"/>
      <c r="AG53" s="60"/>
      <c r="AH53" s="60"/>
      <c r="AI53" s="60"/>
      <c r="AJ53" s="60" t="s">
        <v>32</v>
      </c>
      <c r="AK53" s="60" t="s">
        <v>33</v>
      </c>
      <c r="AL53" s="60" t="s">
        <v>32</v>
      </c>
      <c r="AM53" s="60" t="s">
        <v>33</v>
      </c>
      <c r="AN53" s="60" t="s">
        <v>36</v>
      </c>
      <c r="AO53" s="60" t="s">
        <v>37</v>
      </c>
      <c r="AP53" s="60" t="s">
        <v>32</v>
      </c>
      <c r="AQ53" s="60" t="s">
        <v>33</v>
      </c>
      <c r="AR53" s="60" t="s">
        <v>33</v>
      </c>
      <c r="AS53" s="60"/>
      <c r="AT53" s="60"/>
      <c r="AU53" s="60"/>
      <c r="AV53" s="60"/>
      <c r="AW53" s="60"/>
      <c r="AX53" s="60" t="s">
        <v>32</v>
      </c>
      <c r="AY53" s="60" t="s">
        <v>33</v>
      </c>
      <c r="AZ53" s="60" t="s">
        <v>32</v>
      </c>
      <c r="BA53" s="60" t="s">
        <v>33</v>
      </c>
      <c r="BB53" s="60" t="s">
        <v>36</v>
      </c>
      <c r="BC53" s="60" t="s">
        <v>37</v>
      </c>
      <c r="BD53" s="60" t="s">
        <v>32</v>
      </c>
      <c r="BE53" s="60" t="s">
        <v>33</v>
      </c>
      <c r="BF53" s="60" t="s">
        <v>33</v>
      </c>
      <c r="BG53" s="60"/>
      <c r="BH53" s="60"/>
      <c r="BI53" s="60"/>
      <c r="BJ53" s="60"/>
      <c r="BK53" s="60"/>
      <c r="BL53" s="56" cm="1">
        <f t="array" ref="BL53">SUMPRODUCT(--(RIGHT(D53:BK53,1)="."))</f>
        <v>15</v>
      </c>
      <c r="BM53" s="57"/>
      <c r="BN53" s="62"/>
      <c r="BO53" s="62"/>
      <c r="BP53" s="62"/>
      <c r="BQ53" s="82">
        <f t="shared" si="133"/>
        <v>0</v>
      </c>
      <c r="BR53" s="82">
        <f t="shared" si="133"/>
        <v>0</v>
      </c>
      <c r="BS53" s="82">
        <f t="shared" si="133"/>
        <v>0</v>
      </c>
      <c r="BT53" s="82">
        <f t="shared" si="133"/>
        <v>0</v>
      </c>
      <c r="BU53" s="82">
        <f t="shared" si="133"/>
        <v>0</v>
      </c>
      <c r="BV53" s="82">
        <f t="shared" si="133"/>
        <v>0</v>
      </c>
      <c r="BW53" s="82">
        <f t="shared" si="133"/>
        <v>0</v>
      </c>
      <c r="BX53" s="82">
        <f t="shared" si="133"/>
        <v>0</v>
      </c>
      <c r="BY53" s="82">
        <f t="shared" si="133"/>
        <v>0</v>
      </c>
      <c r="BZ53" s="82">
        <f t="shared" si="133"/>
        <v>0</v>
      </c>
      <c r="CA53" s="82">
        <f t="shared" si="133"/>
        <v>0</v>
      </c>
      <c r="CB53" s="92">
        <f t="shared" si="70"/>
        <v>34</v>
      </c>
      <c r="CC53" s="47">
        <f t="shared" ca="1" si="71"/>
        <v>1</v>
      </c>
      <c r="DA53" s="169">
        <f t="shared" si="72"/>
        <v>4.4791666666666679</v>
      </c>
      <c r="DB53" s="176" t="str">
        <f t="shared" si="132"/>
        <v/>
      </c>
      <c r="DC53" s="176" t="str">
        <f t="shared" si="73"/>
        <v/>
      </c>
      <c r="DD53" s="176" t="str">
        <f t="shared" si="74"/>
        <v/>
      </c>
      <c r="DE53" s="176" t="str">
        <f t="shared" si="75"/>
        <v/>
      </c>
      <c r="DF53" s="176">
        <f t="shared" si="76"/>
        <v>0.15972222222222227</v>
      </c>
      <c r="DG53" s="176">
        <f>IFERROR(IF(COUNTIF(absences,I53)&gt;0,"",IF(COUNTIF($D53:$BK53,"PERM")&gt;0,COUNTIF($D53:$BK53,"PERM")*Parametres!$N$25,GF53-GE53)),)</f>
        <v>0</v>
      </c>
      <c r="DH53" s="176">
        <f t="shared" si="77"/>
        <v>0.15972222222222227</v>
      </c>
      <c r="DI53" s="176" t="str">
        <f t="shared" si="78"/>
        <v/>
      </c>
      <c r="DJ53" s="176">
        <f t="shared" si="79"/>
        <v>0.15972222222222227</v>
      </c>
      <c r="DK53" s="176">
        <f t="shared" si="80"/>
        <v>0.14583333333333337</v>
      </c>
      <c r="DL53" s="176">
        <f t="shared" si="81"/>
        <v>0.15972222222222227</v>
      </c>
      <c r="DM53" s="176">
        <f t="shared" si="82"/>
        <v>0.13888888888888884</v>
      </c>
      <c r="DN53" s="176">
        <f t="shared" si="83"/>
        <v>0.15972222222222227</v>
      </c>
      <c r="DO53" s="176">
        <f t="shared" si="84"/>
        <v>0</v>
      </c>
      <c r="DP53" s="176" t="str">
        <f t="shared" si="85"/>
        <v/>
      </c>
      <c r="DQ53" s="176" t="str">
        <f t="shared" si="86"/>
        <v/>
      </c>
      <c r="DR53" s="176" t="str">
        <f t="shared" si="87"/>
        <v/>
      </c>
      <c r="DS53" s="176" t="str">
        <f t="shared" si="88"/>
        <v/>
      </c>
      <c r="DT53" s="176">
        <f t="shared" si="89"/>
        <v>0.15972222222222227</v>
      </c>
      <c r="DU53" s="176" t="str">
        <f t="shared" si="90"/>
        <v/>
      </c>
      <c r="DV53" s="176" t="str">
        <f t="shared" si="91"/>
        <v/>
      </c>
      <c r="DW53" s="176" t="str">
        <f t="shared" si="92"/>
        <v/>
      </c>
      <c r="DX53" s="176">
        <f t="shared" si="93"/>
        <v>0.15972222222222227</v>
      </c>
      <c r="DY53" s="176">
        <f t="shared" si="94"/>
        <v>0.14583333333333337</v>
      </c>
      <c r="DZ53" s="176">
        <f t="shared" si="95"/>
        <v>0.15972222222222227</v>
      </c>
      <c r="EA53" s="176">
        <f t="shared" si="96"/>
        <v>0.13888888888888884</v>
      </c>
      <c r="EB53" s="176">
        <f t="shared" si="97"/>
        <v>0.15972222222222227</v>
      </c>
      <c r="EC53" s="176">
        <f t="shared" si="98"/>
        <v>0</v>
      </c>
      <c r="ED53" s="176" t="str">
        <f t="shared" si="99"/>
        <v/>
      </c>
      <c r="EE53" s="176" t="str">
        <f t="shared" si="100"/>
        <v/>
      </c>
      <c r="EF53" s="176" t="str">
        <f t="shared" si="101"/>
        <v/>
      </c>
      <c r="EG53" s="176" t="str">
        <f t="shared" si="102"/>
        <v/>
      </c>
      <c r="EH53" s="176">
        <f t="shared" si="103"/>
        <v>0.15972222222222227</v>
      </c>
      <c r="EI53" s="176" t="str">
        <f t="shared" si="104"/>
        <v/>
      </c>
      <c r="EJ53" s="176">
        <f t="shared" si="105"/>
        <v>0.15972222222222227</v>
      </c>
      <c r="EK53" s="176" t="str">
        <f t="shared" si="106"/>
        <v/>
      </c>
      <c r="EL53" s="176">
        <f t="shared" si="107"/>
        <v>0.15972222222222227</v>
      </c>
      <c r="EM53" s="176">
        <f t="shared" si="108"/>
        <v>0.14583333333333337</v>
      </c>
      <c r="EN53" s="176">
        <f t="shared" si="109"/>
        <v>0.15972222222222227</v>
      </c>
      <c r="EO53" s="176">
        <f t="shared" si="110"/>
        <v>0.13888888888888884</v>
      </c>
      <c r="EP53" s="176">
        <f t="shared" si="111"/>
        <v>0.15972222222222227</v>
      </c>
      <c r="EQ53" s="176">
        <f t="shared" si="112"/>
        <v>0</v>
      </c>
      <c r="ER53" s="176" t="str">
        <f t="shared" si="113"/>
        <v/>
      </c>
      <c r="ES53" s="176" t="str">
        <f t="shared" si="114"/>
        <v/>
      </c>
      <c r="ET53" s="176" t="str">
        <f t="shared" si="115"/>
        <v/>
      </c>
      <c r="EU53" s="176">
        <f>IFERROR(IF(COUNTIF(absences,AW53)&gt;0,"",IF(COUNTIF($D53:$BK53,"PERM")&gt;0,COUNTIF($D53:$BK53,"PERM")*Parametres!$N$25,IW53-IV53)),)</f>
        <v>0.14583333333333337</v>
      </c>
      <c r="EV53" s="176">
        <f t="shared" si="116"/>
        <v>0.15972222222222227</v>
      </c>
      <c r="EW53" s="176" t="str">
        <f t="shared" si="117"/>
        <v/>
      </c>
      <c r="EX53" s="176">
        <f t="shared" si="118"/>
        <v>0.15972222222222227</v>
      </c>
      <c r="EY53" s="176" t="str">
        <f t="shared" si="119"/>
        <v/>
      </c>
      <c r="EZ53" s="176">
        <f t="shared" si="120"/>
        <v>0.15972222222222227</v>
      </c>
      <c r="FA53" s="176">
        <f t="shared" si="121"/>
        <v>0.14583333333333337</v>
      </c>
      <c r="FB53" s="176">
        <f t="shared" si="122"/>
        <v>0.15972222222222227</v>
      </c>
      <c r="FC53" s="176">
        <f t="shared" si="123"/>
        <v>0.13888888888888884</v>
      </c>
      <c r="FD53" s="176">
        <f t="shared" si="124"/>
        <v>0.15972222222222227</v>
      </c>
      <c r="FE53" s="176">
        <f t="shared" si="125"/>
        <v>0</v>
      </c>
      <c r="FF53" s="176" t="str">
        <f t="shared" si="126"/>
        <v/>
      </c>
      <c r="FG53" s="176" t="str">
        <f t="shared" si="127"/>
        <v/>
      </c>
      <c r="FH53" s="176">
        <f>IFERROR(IF(COUNTIF(absences,BJ53)&gt;0,"",IF(COUNTIF($D53:$BK53,"PERM")&gt;0,COUNTIF($D53:$BK53,"PERM")*Parametres!$N$25,JJ53-JI53)),)</f>
        <v>0</v>
      </c>
      <c r="FI53" s="176" t="str">
        <f t="shared" si="128"/>
        <v/>
      </c>
      <c r="FJ53" s="176">
        <f t="shared" si="129"/>
        <v>0.15972222222222227</v>
      </c>
      <c r="FK53" s="176">
        <f>IFERROR(IF(COUNTIF(absences,BM53)&gt;0,"",IF(COUNTIF($D53:$BK53,"PERM")&gt;0,COUNTIF($D53:$BK53,"PERM")*Parametres!$N$25,JM53-JL53)),)</f>
        <v>0</v>
      </c>
      <c r="FY53" s="184"/>
      <c r="FZ53" s="167" t="str">
        <f>IF(COUNTIF(Fériés,DATE(YEAR($B$18),MONTH($B$18),FZ$1))&gt;0,"",IF(WEEKDAY(DATE(YEAR($B$18),MONTH($B$18),FZ$1),2)&gt;5,"",INDEX('Semaine type'!$AF$4:$AY$49,MATCH(Novembre!$B53,'Semaine type'!$A38:$A83,0),MATCH(FZ$2,'Semaine type'!$AF$2:$AY$2,0))))</f>
        <v/>
      </c>
      <c r="GA53" s="167" t="str">
        <f>IF(COUNTIF(Fériés,DATE(YEAR($B$18),MONTH($B$18),GA$1))&gt;0,"",IF(WEEKDAY(DATE(YEAR($B$18),MONTH($B$18),GA$1),2)&gt;5,"",INDEX('Semaine type'!$AF$4:$AY$49,MATCH(Novembre!$B53,'Semaine type'!$A38:$A83,0),MATCH(GA$2,'Semaine type'!$AF$2:$AY$2,0))))</f>
        <v/>
      </c>
      <c r="GB53" s="167" t="str">
        <f>IF(COUNTIF(Fériés,DATE(YEAR($B$18),MONTH($B$18),GB$1))&gt;0,"",IF(WEEKDAY(DATE(YEAR($B$18),MONTH($B$18),GB$1),2)&gt;5,"",INDEX('Semaine type'!$AF$4:$AY$49,MATCH(Novembre!$B53,'Semaine type'!$A38:$A83,0),MATCH(GB$2,'Semaine type'!$AF$2:$AY$2,0))))</f>
        <v/>
      </c>
      <c r="GC53" s="167" t="str">
        <f>IF(COUNTIF(Fériés,DATE(YEAR($B$18),MONTH($B$18),GC$1))&gt;0,"",IF(WEEKDAY(DATE(YEAR($B$18),MONTH($B$18),GC$1),2)&gt;5,"",INDEX('Semaine type'!$AF$4:$AY$49,MATCH(Novembre!$B53,'Semaine type'!$A38:$A83,0),MATCH(GC$2,'Semaine type'!$AF$2:$AY$2,0))))</f>
        <v/>
      </c>
      <c r="GD53" s="167" t="str">
        <f>IF(COUNTIF(Fériés,DATE(YEAR($B$18),MONTH($B$18),GD$1))&gt;0,"",IF(WEEKDAY(DATE(YEAR($B$18),MONTH($B$18),GD$1),2)&gt;5,"",INDEX('Semaine type'!$AF$4:$AY$49,MATCH(Novembre!$B53,'Semaine type'!$A38:$A83,0),MATCH(GD$2,'Semaine type'!$AF$2:$AY$2,0))))</f>
        <v/>
      </c>
      <c r="GE53" s="167" t="str">
        <f>IF(COUNTIF(Fériés,DATE(YEAR($B$18),MONTH($B$18),GE$1))&gt;0,"",IF(WEEKDAY(DATE(YEAR($B$18),MONTH($B$18),GE$1),2)&gt;5,"",INDEX('Semaine type'!$AF$4:$AY$49,MATCH(Novembre!$B53,'Semaine type'!$A38:$A83,0),MATCH(GE$2,'Semaine type'!$AF$2:$AY$2,0))))</f>
        <v/>
      </c>
      <c r="GF53" s="167" t="str">
        <f>IF(COUNTIF(Fériés,DATE(YEAR($B$18),MONTH($B$18),GF$1))&gt;0,"",IF(WEEKDAY(DATE(YEAR($B$18),MONTH($B$18),GF$1),2)&gt;5,"",INDEX('Semaine type'!$AF$4:$AY$49,MATCH(Novembre!$B53,'Semaine type'!$A38:$A83,0),MATCH(GF$2,'Semaine type'!$AF$2:$AY$2,0))))</f>
        <v/>
      </c>
      <c r="GG53" s="167" t="str">
        <f>IF(COUNTIF(Fériés,DATE(YEAR($B$18),MONTH($B$18),GG$1))&gt;0,"",IF(WEEKDAY(DATE(YEAR($B$18),MONTH($B$18),GG$1),2)&gt;5,"",INDEX('Semaine type'!$AF$4:$AY$49,MATCH(Novembre!$B53,'Semaine type'!$A38:$A83,0),MATCH(GG$2,'Semaine type'!$AF$2:$AY$2,0))))</f>
        <v/>
      </c>
      <c r="GH53" s="167">
        <f>IF(COUNTIF(Fériés,DATE(YEAR($B$18),MONTH($B$18),GH$1))&gt;0,"",IF(WEEKDAY(DATE(YEAR($B$18),MONTH($B$18),GH$1),2)&gt;5,"",INDEX('Semaine type'!$AF$4:$AY$49,MATCH(Novembre!$B53,'Semaine type'!$A$4:$A$49,0),MATCH(GH$2,'Semaine type'!$AF$2:$AY$2,0))))</f>
        <v>0.36458333333333331</v>
      </c>
      <c r="GI53" s="167">
        <f>IF(COUNTIF(Fériés,DATE(YEAR($B$18),MONTH($B$18),GI$1))&gt;0,"",IF(WEEKDAY(DATE(YEAR($B$18),MONTH($B$18),GI$1),2)&gt;5,"",INDEX('Semaine type'!$AF$4:$AY$49,MATCH(Novembre!$B53,'Semaine type'!$A$4:$A$49,0),MATCH(GI$2,'Semaine type'!$AF$2:$AY$2,0))))</f>
        <v>0.52430555555555558</v>
      </c>
      <c r="GJ53" s="167" t="str">
        <f>IF(COUNTIF(Fériés,DATE(YEAR($B$18),MONTH($B$18),GJ$1))&gt;0,"",IF(WEEKDAY(DATE(YEAR($B$18),MONTH($B$18),GJ$1),2)&gt;5,"",INDEX('Semaine type'!$AF$4:$AY$49,MATCH(Novembre!$B53,'Semaine type'!$A$4:$A$49,0),MATCH(GJ$2,'Semaine type'!$AF$2:$AY$2,0))))</f>
        <v/>
      </c>
      <c r="GK53" s="167" t="str">
        <f>IF(COUNTIF(Fériés,DATE(YEAR($B$18),MONTH($B$18),GK$1))&gt;0,"",IF(WEEKDAY(DATE(YEAR($B$18),MONTH($B$18),GK$1),2)&gt;5,"",INDEX('Semaine type'!$AF$4:$AY$49,MATCH(Novembre!$B53,'Semaine type'!$A$4:$A$49,0),MATCH(GK$2,'Semaine type'!$AF$2:$AY$2,0))))</f>
        <v/>
      </c>
      <c r="GL53" s="167">
        <f>IF(COUNTIF(Fériés,DATE(YEAR($B$18),MONTH($B$18),GL$1))&gt;0,"",IF(WEEKDAY(DATE(YEAR($B$18),MONTH($B$18),GL$1),2)&gt;5,"",INDEX('Semaine type'!$AF$4:$AY$49,MATCH(Novembre!$B53,'Semaine type'!$A$4:$A$49,0),MATCH(GL$2,'Semaine type'!$AF$2:$AY$2,0))))</f>
        <v>0.36458333333333331</v>
      </c>
      <c r="GM53" s="167">
        <f>IF(COUNTIF(Fériés,DATE(YEAR($B$18),MONTH($B$18),GM$1))&gt;0,"",IF(WEEKDAY(DATE(YEAR($B$18),MONTH($B$18),GM$1),2)&gt;5,"",INDEX('Semaine type'!$AF$4:$AY$49,MATCH(Novembre!$B53,'Semaine type'!$A$4:$A$49,0),MATCH(GM$2,'Semaine type'!$AF$2:$AY$2,0))))</f>
        <v>0.52430555555555558</v>
      </c>
      <c r="GN53" s="167" t="str">
        <f>IF(COUNTIF(Fériés,DATE(YEAR($B$18),MONTH($B$18),GN$1))&gt;0,"",IF(WEEKDAY(DATE(YEAR($B$18),MONTH($B$18),GN$1),2)&gt;5,"",INDEX('Semaine type'!$AF$4:$AY$49,MATCH(Novembre!$B53,'Semaine type'!$A$4:$A$49,0),MATCH(GN$2,'Semaine type'!$AF$2:$AY$2,0))))</f>
        <v/>
      </c>
      <c r="GO53" s="167" t="str">
        <f>IF(COUNTIF(Fériés,DATE(YEAR($B$18),MONTH($B$18),GO$1))&gt;0,"",IF(WEEKDAY(DATE(YEAR($B$18),MONTH($B$18),GO$1),2)&gt;5,"",INDEX('Semaine type'!$AF$4:$AY$49,MATCH(Novembre!$B53,'Semaine type'!$A$4:$A$49,0),MATCH(GO$2,'Semaine type'!$AF$2:$AY$2,0))))</f>
        <v/>
      </c>
      <c r="GP53" s="167">
        <f>IF(COUNTIF(Fériés,DATE(YEAR($B$18),MONTH($B$18),GP$1))&gt;0,"",IF(WEEKDAY(DATE(YEAR($B$18),MONTH($B$18),GP$1),2)&gt;5,"",INDEX('Semaine type'!$AF$4:$AY$49,MATCH(Novembre!$B53,'Semaine type'!$A$4:$A$49,0),MATCH(GP$2,'Semaine type'!$AF$2:$AY$2,0))))</f>
        <v>0.36458333333333331</v>
      </c>
      <c r="GQ53" s="167">
        <f>IF(COUNTIF(Fériés,DATE(YEAR($B$18),MONTH($B$18),GQ$1))&gt;0,"",IF(WEEKDAY(DATE(YEAR($B$18),MONTH($B$18),GQ$1),2)&gt;5,"",INDEX('Semaine type'!$AF$4:$AY$49,MATCH(Novembre!$B53,'Semaine type'!$A$4:$A$49,0),MATCH(GQ$2,'Semaine type'!$AF$2:$AY$2,0))))</f>
        <v>0.52430555555555558</v>
      </c>
      <c r="GR53" s="167">
        <f>IF(COUNTIF(Fériés,DATE(YEAR($B$18),MONTH($B$18),GR$1))&gt;0,"",IF(WEEKDAY(DATE(YEAR($B$18),MONTH($B$18),GR$1),2)&gt;5,"",INDEX('Semaine type'!$AF$4:$AY$49,MATCH(Novembre!$B53,'Semaine type'!$A$4:$A$49,0),MATCH(GR$2,'Semaine type'!$AF$2:$AY$2,0))))</f>
        <v>0.5625</v>
      </c>
      <c r="GS53" s="167">
        <f>IF(COUNTIF(Fériés,DATE(YEAR($B$18),MONTH($B$18),GS$1))&gt;0,"",IF(WEEKDAY(DATE(YEAR($B$18),MONTH($B$18),GS$1),2)&gt;5,"",INDEX('Semaine type'!$AF$4:$AY$49,MATCH(Novembre!$B53,'Semaine type'!$A$4:$A$49,0),MATCH(GS$2,'Semaine type'!$AF$2:$AY$2,0))))</f>
        <v>0.70833333333333337</v>
      </c>
      <c r="GT53" s="167">
        <f>IF(COUNTIF(Fériés,DATE(YEAR($B$18),MONTH($B$18),GT$1))&gt;0,"",IF(WEEKDAY(DATE(YEAR($B$18),MONTH($B$18),GT$1),2)&gt;5,"",INDEX('Semaine type'!$AF$4:$AY$49,MATCH(Novembre!$B53,'Semaine type'!$A$4:$A$49,0),MATCH(GT$2,'Semaine type'!$AF$2:$AY$2,0))))</f>
        <v>0.36458333333333331</v>
      </c>
      <c r="GU53" s="167">
        <f>IF(COUNTIF(Fériés,DATE(YEAR($B$18),MONTH($B$18),GU$1))&gt;0,"",IF(WEEKDAY(DATE(YEAR($B$18),MONTH($B$18),GU$1),2)&gt;5,"",INDEX('Semaine type'!$AF$4:$AY$49,MATCH(Novembre!$B53,'Semaine type'!$A$4:$A$49,0),MATCH(GU$2,'Semaine type'!$AF$2:$AY$2,0))))</f>
        <v>0.52430555555555558</v>
      </c>
      <c r="GV53" s="167">
        <f>IF(COUNTIF(Fériés,DATE(YEAR($B$18),MONTH($B$18),GV$1))&gt;0,"",IF(WEEKDAY(DATE(YEAR($B$18),MONTH($B$18),GV$1),2)&gt;5,"",INDEX('Semaine type'!$AF$4:$AY$49,MATCH(Novembre!$B53,'Semaine type'!$A$4:$A$49,0),MATCH(GV$2,'Semaine type'!$AF$2:$AY$2,0))))</f>
        <v>0.5625</v>
      </c>
      <c r="GW53" s="167">
        <f>IF(COUNTIF(Fériés,DATE(YEAR($B$18),MONTH($B$18),GW$1))&gt;0,"",IF(WEEKDAY(DATE(YEAR($B$18),MONTH($B$18),GW$1),2)&gt;5,"",INDEX('Semaine type'!$AF$4:$AY$49,MATCH(Novembre!$B53,'Semaine type'!$A$4:$A$49,0),MATCH(GW$2,'Semaine type'!$AF$2:$AY$2,0))))</f>
        <v>0.70138888888888884</v>
      </c>
      <c r="GX53" s="167">
        <f>IF(COUNTIF(Fériés,DATE(YEAR($B$18),MONTH($B$18),GX$1))&gt;0,"",IF(WEEKDAY(DATE(YEAR($B$18),MONTH($B$18),GX$1),2)&gt;5,"",INDEX('Semaine type'!$AF$4:$AY$49,MATCH(Novembre!$B53,'Semaine type'!$A$4:$A$49,0),MATCH(GX$2,'Semaine type'!$AF$2:$AY$2,0))))</f>
        <v>0.36458333333333331</v>
      </c>
      <c r="GY53" s="167">
        <f>IF(COUNTIF(Fériés,DATE(YEAR($B$18),MONTH($B$18),GY$1))&gt;0,"",IF(WEEKDAY(DATE(YEAR($B$18),MONTH($B$18),GY$1),2)&gt;5,"",INDEX('Semaine type'!$AF$4:$AY$49,MATCH(Novembre!$B53,'Semaine type'!$A$4:$A$49,0),MATCH(GY$2,'Semaine type'!$AF$2:$AY$2,0))))</f>
        <v>0.52430555555555558</v>
      </c>
      <c r="GZ53" s="167">
        <f>IF(COUNTIF(Fériés,DATE(YEAR($B$18),MONTH($B$18),GZ$1))&gt;0,"",IF(WEEKDAY(DATE(YEAR($B$18),MONTH($B$18),GZ$1),2)&gt;5,"",INDEX('Semaine type'!$AF$4:$AY$49,MATCH(Novembre!$B53,'Semaine type'!$A$4:$A$49,0),MATCH(GZ$2,'Semaine type'!$AF$2:$AY$2,0))))</f>
        <v>0</v>
      </c>
      <c r="HA53" s="167">
        <f>IF(COUNTIF(Fériés,DATE(YEAR($B$18),MONTH($B$18),HA$1))&gt;0,"",IF(WEEKDAY(DATE(YEAR($B$18),MONTH($B$18),HA$1),2)&gt;5,"",INDEX('Semaine type'!$AF$4:$AY$49,MATCH(Novembre!$B53,'Semaine type'!$A$4:$A$49,0),MATCH(HA$2,'Semaine type'!$AF$2:$AY$2,0))))</f>
        <v>0</v>
      </c>
      <c r="HB53" s="167" t="str">
        <f>IF(COUNTIF(Fériés,DATE(YEAR($B$18),MONTH($B$18),HB$1))&gt;0,"",IF(WEEKDAY(DATE(YEAR($B$18),MONTH($B$18),HB$1),2)&gt;5,"",INDEX('Semaine type'!$AF$4:$AY$49,MATCH(Novembre!$B53,'Semaine type'!$A$4:$A$49,0),MATCH(HB$2,'Semaine type'!$AF$2:$AY$2,0))))</f>
        <v/>
      </c>
      <c r="HC53" s="167" t="str">
        <f>IF(COUNTIF(Fériés,DATE(YEAR($B$18),MONTH($B$18),HC$1))&gt;0,"",IF(WEEKDAY(DATE(YEAR($B$18),MONTH($B$18),HC$1),2)&gt;5,"",INDEX('Semaine type'!$AF$4:$AY$49,MATCH(Novembre!$B53,'Semaine type'!$A$4:$A$49,0),MATCH(HC$2,'Semaine type'!$AF$2:$AY$2,0))))</f>
        <v/>
      </c>
      <c r="HD53" s="167" t="str">
        <f>IF(COUNTIF(Fériés,DATE(YEAR($B$18),MONTH($B$18),HD$1))&gt;0,"",IF(WEEKDAY(DATE(YEAR($B$18),MONTH($B$18),HD$1),2)&gt;5,"",INDEX('Semaine type'!$AF$4:$AY$49,MATCH(Novembre!$B53,'Semaine type'!$A$4:$A$49,0),MATCH(HD$2,'Semaine type'!$AF$2:$AY$2,0))))</f>
        <v/>
      </c>
      <c r="HE53" s="167" t="str">
        <f>IF(COUNTIF(Fériés,DATE(YEAR($B$18),MONTH($B$18),HE$1))&gt;0,"",IF(WEEKDAY(DATE(YEAR($B$18),MONTH($B$18),HE$1),2)&gt;5,"",INDEX('Semaine type'!$AF$4:$AY$49,MATCH(Novembre!$B53,'Semaine type'!$A$4:$A$49,0),MATCH(HE$2,'Semaine type'!$AF$2:$AY$2,0))))</f>
        <v/>
      </c>
      <c r="HF53" s="167" t="str">
        <f>IF(COUNTIF(Fériés,DATE(YEAR($B$18),MONTH($B$18),HF$1))&gt;0,"",IF(WEEKDAY(DATE(YEAR($B$18),MONTH($B$18),HF$1),2)&gt;5,"",INDEX('Semaine type'!$AF$4:$AY$49,MATCH(Novembre!$B53,'Semaine type'!$A$4:$A$49,0),MATCH(HF$2,'Semaine type'!$AF$2:$AY$2,0))))</f>
        <v/>
      </c>
      <c r="HG53" s="167" t="str">
        <f>IF(COUNTIF(Fériés,DATE(YEAR($B$18),MONTH($B$18),HG$1))&gt;0,"",IF(WEEKDAY(DATE(YEAR($B$18),MONTH($B$18),HG$1),2)&gt;5,"",INDEX('Semaine type'!$AF$4:$AY$49,MATCH(Novembre!$B53,'Semaine type'!$A$4:$A$49,0),MATCH(HG$2,'Semaine type'!$AF$2:$AY$2,0))))</f>
        <v/>
      </c>
      <c r="HH53" s="167" t="str">
        <f>IF(COUNTIF(Fériés,DATE(YEAR($B$18),MONTH($B$18),HH$1))&gt;0,"",IF(WEEKDAY(DATE(YEAR($B$18),MONTH($B$18),HH$1),2)&gt;5,"",INDEX('Semaine type'!$AF$4:$AY$49,MATCH(Novembre!$B53,'Semaine type'!$A$4:$A$49,0),MATCH(HH$2,'Semaine type'!$AF$2:$AY$2,0))))</f>
        <v/>
      </c>
      <c r="HI53" s="167" t="str">
        <f>IF(COUNTIF(Fériés,DATE(YEAR($B$18),MONTH($B$18),HI$1))&gt;0,"",IF(WEEKDAY(DATE(YEAR($B$18),MONTH($B$18),HI$1),2)&gt;5,"",INDEX('Semaine type'!$AF$4:$AY$49,MATCH(Novembre!$B53,'Semaine type'!$A$4:$A$49,0),MATCH(HI$2,'Semaine type'!$AF$2:$AY$2,0))))</f>
        <v/>
      </c>
      <c r="HJ53" s="167">
        <f>IF(COUNTIF(Fériés,DATE(YEAR($B$18),MONTH($B$18),HJ$1))&gt;0,"",IF(WEEKDAY(DATE(YEAR($B$18),MONTH($B$18),HJ$1),2)&gt;5,"",INDEX('Semaine type'!$AF$4:$AY$49,MATCH(Novembre!$B53,'Semaine type'!$A$4:$A$49,0),MATCH(HJ$2,'Semaine type'!$AF$2:$AY$2,0))))</f>
        <v>0.36458333333333331</v>
      </c>
      <c r="HK53" s="167">
        <f>IF(COUNTIF(Fériés,DATE(YEAR($B$18),MONTH($B$18),HK$1))&gt;0,"",IF(WEEKDAY(DATE(YEAR($B$18),MONTH($B$18),HK$1),2)&gt;5,"",INDEX('Semaine type'!$AF$4:$AY$49,MATCH(Novembre!$B53,'Semaine type'!$A$4:$A$49,0),MATCH(HK$2,'Semaine type'!$AF$2:$AY$2,0))))</f>
        <v>0.52430555555555558</v>
      </c>
      <c r="HL53" s="167" t="str">
        <f>IF(COUNTIF(Fériés,DATE(YEAR($B$18),MONTH($B$18),HL$1))&gt;0,"",IF(WEEKDAY(DATE(YEAR($B$18),MONTH($B$18),HL$1),2)&gt;5,"",INDEX('Semaine type'!$AF$4:$AY$49,MATCH(Novembre!$B53,'Semaine type'!$A$4:$A$49,0),MATCH(HL$2,'Semaine type'!$AF$2:$AY$2,0))))</f>
        <v/>
      </c>
      <c r="HM53" s="167" t="str">
        <f>IF(COUNTIF(Fériés,DATE(YEAR($B$18),MONTH($B$18),HM$1))&gt;0,"",IF(WEEKDAY(DATE(YEAR($B$18),MONTH($B$18),HM$1),2)&gt;5,"",INDEX('Semaine type'!$AF$4:$AY$49,MATCH(Novembre!$B53,'Semaine type'!$A$4:$A$49,0),MATCH(HM$2,'Semaine type'!$AF$2:$AY$2,0))))</f>
        <v/>
      </c>
      <c r="HN53" s="167" t="str">
        <f>IF(COUNTIF(Fériés,DATE(YEAR($B$18),MONTH($B$18),HN$1))&gt;0,"",IF(WEEKDAY(DATE(YEAR($B$18),MONTH($B$18),HN$1),2)&gt;5,"",INDEX('Semaine type'!$AF$4:$AY$49,MATCH(Novembre!$B53,'Semaine type'!$A$4:$A$49,0),MATCH(HN$2,'Semaine type'!$AF$2:$AY$2,0))))</f>
        <v/>
      </c>
      <c r="HO53" s="167" t="str">
        <f>IF(COUNTIF(Fériés,DATE(YEAR($B$18),MONTH($B$18),HO$1))&gt;0,"",IF(WEEKDAY(DATE(YEAR($B$18),MONTH($B$18),HO$1),2)&gt;5,"",INDEX('Semaine type'!$AF$4:$AY$49,MATCH(Novembre!$B53,'Semaine type'!$A$4:$A$49,0),MATCH(HO$2,'Semaine type'!$AF$2:$AY$2,0))))</f>
        <v/>
      </c>
      <c r="HP53" s="167" t="str">
        <f>IF(COUNTIF(Fériés,DATE(YEAR($B$18),MONTH($B$18),HP$1))&gt;0,"",IF(WEEKDAY(DATE(YEAR($B$18),MONTH($B$18),HP$1),2)&gt;5,"",INDEX('Semaine type'!$AF$4:$AY$49,MATCH(Novembre!$B53,'Semaine type'!$A$4:$A$49,0),MATCH(HP$2,'Semaine type'!$AF$2:$AY$2,0))))</f>
        <v/>
      </c>
      <c r="HQ53" s="167" t="str">
        <f>IF(COUNTIF(Fériés,DATE(YEAR($B$18),MONTH($B$18),HQ$1))&gt;0,"",IF(WEEKDAY(DATE(YEAR($B$18),MONTH($B$18),HQ$1),2)&gt;5,"",INDEX('Semaine type'!$AF$4:$AY$49,MATCH(Novembre!$B53,'Semaine type'!$A$4:$A$49,0),MATCH(HQ$2,'Semaine type'!$AF$2:$AY$2,0))))</f>
        <v/>
      </c>
      <c r="HR53" s="167">
        <f>IF(COUNTIF(Fériés,DATE(YEAR($B$18),MONTH($B$18),HR$1))&gt;0,"",IF(WEEKDAY(DATE(YEAR($B$18),MONTH($B$18),HR$1),2)&gt;5,"",INDEX('Semaine type'!$AF$4:$AY$49,MATCH(Novembre!$B53,'Semaine type'!$A$4:$A$49,0),MATCH(HR$2,'Semaine type'!$AF$2:$AY$2,0))))</f>
        <v>0.36458333333333331</v>
      </c>
      <c r="HS53" s="167">
        <f>IF(COUNTIF(Fériés,DATE(YEAR($B$18),MONTH($B$18),HS$1))&gt;0,"",IF(WEEKDAY(DATE(YEAR($B$18),MONTH($B$18),HS$1),2)&gt;5,"",INDEX('Semaine type'!$AF$4:$AY$49,MATCH(Novembre!$B53,'Semaine type'!$A$4:$A$49,0),MATCH(HS$2,'Semaine type'!$AF$2:$AY$2,0))))</f>
        <v>0.52430555555555558</v>
      </c>
      <c r="HT53" s="167">
        <f>IF(COUNTIF(Fériés,DATE(YEAR($B$18),MONTH($B$18),HT$1))&gt;0,"",IF(WEEKDAY(DATE(YEAR($B$18),MONTH($B$18),HT$1),2)&gt;5,"",INDEX('Semaine type'!$AF$4:$AY$49,MATCH(Novembre!$B53,'Semaine type'!$A$4:$A$49,0),MATCH(HT$2,'Semaine type'!$AF$2:$AY$2,0))))</f>
        <v>0.5625</v>
      </c>
      <c r="HU53" s="167">
        <f>IF(COUNTIF(Fériés,DATE(YEAR($B$18),MONTH($B$18),HU$1))&gt;0,"",IF(WEEKDAY(DATE(YEAR($B$18),MONTH($B$18),HU$1),2)&gt;5,"",INDEX('Semaine type'!$AF$4:$AY$49,MATCH(Novembre!$B53,'Semaine type'!$A$4:$A$49,0),MATCH(HU$2,'Semaine type'!$AF$2:$AY$2,0))))</f>
        <v>0.70833333333333337</v>
      </c>
      <c r="HV53" s="167">
        <f>IF(COUNTIF(Fériés,DATE(YEAR($B$18),MONTH($B$18),HV$1))&gt;0,"",IF(WEEKDAY(DATE(YEAR($B$18),MONTH($B$18),HV$1),2)&gt;5,"",INDEX('Semaine type'!$AF$4:$AY$49,MATCH(Novembre!$B53,'Semaine type'!$A$4:$A$49,0),MATCH(HV$2,'Semaine type'!$AF$2:$AY$2,0))))</f>
        <v>0.36458333333333331</v>
      </c>
      <c r="HW53" s="167">
        <f>IF(COUNTIF(Fériés,DATE(YEAR($B$18),MONTH($B$18),HW$1))&gt;0,"",IF(WEEKDAY(DATE(YEAR($B$18),MONTH($B$18),HW$1),2)&gt;5,"",INDEX('Semaine type'!$AF$4:$AY$49,MATCH(Novembre!$B53,'Semaine type'!$A$4:$A$49,0),MATCH(HW$2,'Semaine type'!$AF$2:$AY$2,0))))</f>
        <v>0.52430555555555558</v>
      </c>
      <c r="HX53" s="167">
        <f>IF(COUNTIF(Fériés,DATE(YEAR($B$18),MONTH($B$18),HX$1))&gt;0,"",IF(WEEKDAY(DATE(YEAR($B$18),MONTH($B$18),HX$1),2)&gt;5,"",INDEX('Semaine type'!$AF$4:$AY$49,MATCH(Novembre!$B53,'Semaine type'!$A$4:$A$49,0),MATCH(HX$2,'Semaine type'!$AF$2:$AY$2,0))))</f>
        <v>0.5625</v>
      </c>
      <c r="HY53" s="167">
        <f>IF(COUNTIF(Fériés,DATE(YEAR($B$18),MONTH($B$18),HY$1))&gt;0,"",IF(WEEKDAY(DATE(YEAR($B$18),MONTH($B$18),HY$1),2)&gt;5,"",INDEX('Semaine type'!$AF$4:$AY$49,MATCH(Novembre!$B53,'Semaine type'!$A$4:$A$49,0),MATCH(HY$2,'Semaine type'!$AF$2:$AY$2,0))))</f>
        <v>0.70138888888888884</v>
      </c>
      <c r="HZ53" s="167">
        <f>IF(COUNTIF(Fériés,DATE(YEAR($B$18),MONTH($B$18),HZ$1))&gt;0,"",IF(WEEKDAY(DATE(YEAR($B$18),MONTH($B$18),HZ$1),2)&gt;5,"",INDEX('Semaine type'!$AF$4:$AY$49,MATCH(Novembre!$B53,'Semaine type'!$A$4:$A$49,0),MATCH(HZ$2,'Semaine type'!$AF$2:$AY$2,0))))</f>
        <v>0.36458333333333331</v>
      </c>
      <c r="IA53" s="167">
        <f>IF(COUNTIF(Fériés,DATE(YEAR($B$18),MONTH($B$18),IA$1))&gt;0,"",IF(WEEKDAY(DATE(YEAR($B$18),MONTH($B$18),IA$1),2)&gt;5,"",INDEX('Semaine type'!$AF$4:$AY$49,MATCH(Novembre!$B53,'Semaine type'!$A$4:$A$49,0),MATCH(IA$2,'Semaine type'!$AF$2:$AY$2,0))))</f>
        <v>0.52430555555555558</v>
      </c>
      <c r="IB53" s="167">
        <f>IF(COUNTIF(Fériés,DATE(YEAR($B$18),MONTH($B$18),IB$1))&gt;0,"",IF(WEEKDAY(DATE(YEAR($B$18),MONTH($B$18),IB$1),2)&gt;5,"",INDEX('Semaine type'!$AF$4:$AY$49,MATCH(Novembre!$B53,'Semaine type'!$A$4:$A$49,0),MATCH(IB$2,'Semaine type'!$AF$2:$AY$2,0))))</f>
        <v>0</v>
      </c>
      <c r="IC53" s="167">
        <f>IF(COUNTIF(Fériés,DATE(YEAR($B$18),MONTH($B$18),IC$1))&gt;0,"",IF(WEEKDAY(DATE(YEAR($B$18),MONTH($B$18),IC$1),2)&gt;5,"",INDEX('Semaine type'!$AF$4:$AY$49,MATCH(Novembre!$B53,'Semaine type'!$A$4:$A$49,0),MATCH(IC$2,'Semaine type'!$AF$2:$AY$2,0))))</f>
        <v>0</v>
      </c>
      <c r="ID53" s="167" t="str">
        <f>IF(COUNTIF(Fériés,DATE(YEAR($B$18),MONTH($B$18),ID$1))&gt;0,"",IF(WEEKDAY(DATE(YEAR($B$18),MONTH($B$18),ID$1),2)&gt;5,"",INDEX('Semaine type'!$AF$4:$AY$49,MATCH(Novembre!$B53,'Semaine type'!$A$4:$A$49,0),MATCH(ID$2,'Semaine type'!$AF$2:$AY$2,0))))</f>
        <v/>
      </c>
      <c r="IE53" s="167" t="str">
        <f>IF(COUNTIF(Fériés,DATE(YEAR($B$18),MONTH($B$18),IE$1))&gt;0,"",IF(WEEKDAY(DATE(YEAR($B$18),MONTH($B$18),IE$1),2)&gt;5,"",INDEX('Semaine type'!$AF$4:$AY$49,MATCH(Novembre!$B53,'Semaine type'!$A$4:$A$49,0),MATCH(IE$2,'Semaine type'!$AF$2:$AY$2,0))))</f>
        <v/>
      </c>
      <c r="IF53" s="167" t="str">
        <f>IF(COUNTIF(Fériés,DATE(YEAR($B$18),MONTH($B$18),IF$1))&gt;0,"",IF(WEEKDAY(DATE(YEAR($B$18),MONTH($B$18),IF$1),2)&gt;5,"",INDEX('Semaine type'!$AF$4:$AY$49,MATCH(Novembre!$B53,'Semaine type'!$A$4:$A$49,0),MATCH(IF$2,'Semaine type'!$AF$2:$AY$2,0))))</f>
        <v/>
      </c>
      <c r="IG53" s="167" t="str">
        <f>IF(COUNTIF(Fériés,DATE(YEAR($B$18),MONTH($B$18),IG$1))&gt;0,"",IF(WEEKDAY(DATE(YEAR($B$18),MONTH($B$18),IG$1),2)&gt;5,"",INDEX('Semaine type'!$AF$4:$AY$49,MATCH(Novembre!$B53,'Semaine type'!$A$4:$A$49,0),MATCH(IG$2,'Semaine type'!$AF$2:$AY$2,0))))</f>
        <v/>
      </c>
      <c r="IH53" s="167" t="str">
        <f>IF(COUNTIF(Fériés,DATE(YEAR($B$18),MONTH($B$18),IH$1))&gt;0,"",IF(WEEKDAY(DATE(YEAR($B$18),MONTH($B$18),IH$1),2)&gt;5,"",INDEX('Semaine type'!$AF$4:$AY$49,MATCH(Novembre!$B53,'Semaine type'!$A$4:$A$49,0),MATCH(IH$2,'Semaine type'!$AF$2:$AY$2,0))))</f>
        <v/>
      </c>
      <c r="II53" s="167" t="str">
        <f>IF(COUNTIF(Fériés,DATE(YEAR($B$18),MONTH($B$18),II$1))&gt;0,"",IF(WEEKDAY(DATE(YEAR($B$18),MONTH($B$18),II$1),2)&gt;5,"",INDEX('Semaine type'!$AF$4:$AY$49,MATCH(Novembre!$B53,'Semaine type'!$A$4:$A$49,0),MATCH(II$2,'Semaine type'!$AF$2:$AY$2,0))))</f>
        <v/>
      </c>
      <c r="IJ53" s="167" t="str">
        <f>IF(COUNTIF(Fériés,DATE(YEAR($B$18),MONTH($B$18),IJ$1))&gt;0,"",IF(WEEKDAY(DATE(YEAR($B$18),MONTH($B$18),IJ$1),2)&gt;5,"",INDEX('Semaine type'!$AF$4:$AY$49,MATCH(Novembre!$B53,'Semaine type'!$A$4:$A$49,0),MATCH(IJ$2,'Semaine type'!$AF$2:$AY$2,0))))</f>
        <v/>
      </c>
      <c r="IK53" s="167" t="str">
        <f>IF(COUNTIF(Fériés,DATE(YEAR($B$18),MONTH($B$18),IK$1))&gt;0,"",IF(WEEKDAY(DATE(YEAR($B$18),MONTH($B$18),IK$1),2)&gt;5,"",INDEX('Semaine type'!$AF$4:$AY$49,MATCH(Novembre!$B53,'Semaine type'!$A$4:$A$49,0),MATCH(IK$2,'Semaine type'!$AF$2:$AY$2,0))))</f>
        <v/>
      </c>
      <c r="IL53" s="167">
        <f>IF(COUNTIF(Fériés,DATE(YEAR($B$18),MONTH($B$18),IL$1))&gt;0,"",IF(WEEKDAY(DATE(YEAR($B$18),MONTH($B$18),IL$1),2)&gt;5,"",INDEX('Semaine type'!$AF$4:$AY$49,MATCH(Novembre!$B53,'Semaine type'!$A$4:$A$49,0),MATCH(IL$2,'Semaine type'!$AF$2:$AY$2,0))))</f>
        <v>0.36458333333333331</v>
      </c>
      <c r="IM53" s="167">
        <f>IF(COUNTIF(Fériés,DATE(YEAR($B$18),MONTH($B$18),IM$1))&gt;0,"",IF(WEEKDAY(DATE(YEAR($B$18),MONTH($B$18),IM$1),2)&gt;5,"",INDEX('Semaine type'!$AF$4:$AY$49,MATCH(Novembre!$B53,'Semaine type'!$A$4:$A$49,0),MATCH(IM$2,'Semaine type'!$AF$2:$AY$2,0))))</f>
        <v>0.52430555555555558</v>
      </c>
      <c r="IN53" s="167" t="str">
        <f>IF(COUNTIF(Fériés,DATE(YEAR($B$18),MONTH($B$18),IN$1))&gt;0,"",IF(WEEKDAY(DATE(YEAR($B$18),MONTH($B$18),IN$1),2)&gt;5,"",INDEX('Semaine type'!$AF$4:$AY$49,MATCH(Novembre!$B53,'Semaine type'!$A$4:$A$49,0),MATCH(IN$2,'Semaine type'!$AF$2:$AY$2,0))))</f>
        <v/>
      </c>
      <c r="IO53" s="167" t="str">
        <f>IF(COUNTIF(Fériés,DATE(YEAR($B$18),MONTH($B$18),IO$1))&gt;0,"",IF(WEEKDAY(DATE(YEAR($B$18),MONTH($B$18),IO$1),2)&gt;5,"",INDEX('Semaine type'!$AF$4:$AY$49,MATCH(Novembre!$B53,'Semaine type'!$A$4:$A$49,0),MATCH(IO$2,'Semaine type'!$AF$2:$AY$2,0))))</f>
        <v/>
      </c>
      <c r="IP53" s="167">
        <f>IF(COUNTIF(Fériés,DATE(YEAR($B$18),MONTH($B$18),IP$1))&gt;0,"",IF(WEEKDAY(DATE(YEAR($B$18),MONTH($B$18),IP$1),2)&gt;5,"",INDEX('Semaine type'!$AF$4:$AY$49,MATCH(Novembre!$B53,'Semaine type'!$A$4:$A$49,0),MATCH(IP$2,'Semaine type'!$AF$2:$AY$2,0))))</f>
        <v>0.36458333333333331</v>
      </c>
      <c r="IQ53" s="167">
        <f>IF(COUNTIF(Fériés,DATE(YEAR($B$18),MONTH($B$18),IQ$1))&gt;0,"",IF(WEEKDAY(DATE(YEAR($B$18),MONTH($B$18),IQ$1),2)&gt;5,"",INDEX('Semaine type'!$AF$4:$AY$49,MATCH(Novembre!$B53,'Semaine type'!$A$4:$A$49,0),MATCH(IQ$2,'Semaine type'!$AF$2:$AY$2,0))))</f>
        <v>0.52430555555555558</v>
      </c>
      <c r="IR53" s="167" t="str">
        <f>IF(COUNTIF(Fériés,DATE(YEAR($B$18),MONTH($B$18),IR$1))&gt;0,"",IF(WEEKDAY(DATE(YEAR($B$18),MONTH($B$18),IR$1),2)&gt;5,"",INDEX('Semaine type'!$AF$4:$AY$49,MATCH(Novembre!$B53,'Semaine type'!$A$4:$A$49,0),MATCH(IR$2,'Semaine type'!$AF$2:$AY$2,0))))</f>
        <v/>
      </c>
      <c r="IS53" s="167" t="str">
        <f>IF(COUNTIF(Fériés,DATE(YEAR($B$18),MONTH($B$18),IS$1))&gt;0,"",IF(WEEKDAY(DATE(YEAR($B$18),MONTH($B$18),IS$1),2)&gt;5,"",INDEX('Semaine type'!$AF$4:$AY$49,MATCH(Novembre!$B53,'Semaine type'!$A$4:$A$49,0),MATCH(IS$2,'Semaine type'!$AF$2:$AY$2,0))))</f>
        <v/>
      </c>
      <c r="IT53" s="167">
        <f>IF(COUNTIF(Fériés,DATE(YEAR($B$18),MONTH($B$18),IT$1))&gt;0,"",IF(WEEKDAY(DATE(YEAR($B$18),MONTH($B$18),IT$1),2)&gt;5,"",INDEX('Semaine type'!$AF$4:$AY$49,MATCH(Novembre!$B53,'Semaine type'!$A$4:$A$49,0),MATCH(IT$2,'Semaine type'!$AF$2:$AY$2,0))))</f>
        <v>0.36458333333333331</v>
      </c>
      <c r="IU53" s="167">
        <f>IF(COUNTIF(Fériés,DATE(YEAR($B$18),MONTH($B$18),IU$1))&gt;0,"",IF(WEEKDAY(DATE(YEAR($B$18),MONTH($B$18),IU$1),2)&gt;5,"",INDEX('Semaine type'!$AF$4:$AY$49,MATCH(Novembre!$B53,'Semaine type'!$A$4:$A$49,0),MATCH(IU$2,'Semaine type'!$AF$2:$AY$2,0))))</f>
        <v>0.52430555555555558</v>
      </c>
      <c r="IV53" s="167">
        <f>IF(COUNTIF(Fériés,DATE(YEAR($B$18),MONTH($B$18),IV$1))&gt;0,"",IF(WEEKDAY(DATE(YEAR($B$18),MONTH($B$18),IV$1),2)&gt;5,"",INDEX('Semaine type'!$AF$4:$AY$49,MATCH(Novembre!$B53,'Semaine type'!$A$4:$A$49,0),MATCH(IV$2,'Semaine type'!$AF$2:$AY$2,0))))</f>
        <v>0.5625</v>
      </c>
      <c r="IW53" s="167">
        <f>IF(COUNTIF(Fériés,DATE(YEAR($B$18),MONTH($B$18),IW$1))&gt;0,"",IF(WEEKDAY(DATE(YEAR($B$18),MONTH($B$18),IW$1),2)&gt;5,"",INDEX('Semaine type'!$AF$4:$AY$49,MATCH(Novembre!$B53,'Semaine type'!$A$4:$A$49,0),MATCH(IW$2,'Semaine type'!$AF$2:$AY$2,0))))</f>
        <v>0.70833333333333337</v>
      </c>
      <c r="IX53" s="167">
        <f>IF(COUNTIF(Fériés,DATE(YEAR($B$18),MONTH($B$18),IX$1))&gt;0,"",IF(WEEKDAY(DATE(YEAR($B$18),MONTH($B$18),IX$1),2)&gt;5,"",INDEX('Semaine type'!$AF$4:$AY$49,MATCH(Novembre!$B53,'Semaine type'!$A$4:$A$49,0),MATCH(IX$2,'Semaine type'!$AF$2:$AY$2,0))))</f>
        <v>0.36458333333333331</v>
      </c>
      <c r="IY53" s="167">
        <f>IF(COUNTIF(Fériés,DATE(YEAR($B$18),MONTH($B$18),IY$1))&gt;0,"",IF(WEEKDAY(DATE(YEAR($B$18),MONTH($B$18),IY$1),2)&gt;5,"",INDEX('Semaine type'!$AF$4:$AY$49,MATCH(Novembre!$B53,'Semaine type'!$A$4:$A$49,0),MATCH(IY$2,'Semaine type'!$AF$2:$AY$2,0))))</f>
        <v>0.52430555555555558</v>
      </c>
      <c r="IZ53" s="167">
        <f>IF(COUNTIF(Fériés,DATE(YEAR($B$18),MONTH($B$18),IZ$1))&gt;0,"",IF(WEEKDAY(DATE(YEAR($B$18),MONTH($B$18),IZ$1),2)&gt;5,"",INDEX('Semaine type'!$AF$4:$AY$49,MATCH(Novembre!$B53,'Semaine type'!$A$4:$A$49,0),MATCH(IZ$2,'Semaine type'!$AF$2:$AY$2,0))))</f>
        <v>0.5625</v>
      </c>
      <c r="JA53" s="167">
        <f>IF(COUNTIF(Fériés,DATE(YEAR($B$18),MONTH($B$18),JA$1))&gt;0,"",IF(WEEKDAY(DATE(YEAR($B$18),MONTH($B$18),JA$1),2)&gt;5,"",INDEX('Semaine type'!$AF$4:$AY$49,MATCH(Novembre!$B53,'Semaine type'!$A$4:$A$49,0),MATCH(JA$2,'Semaine type'!$AF$2:$AY$2,0))))</f>
        <v>0.70138888888888884</v>
      </c>
      <c r="JB53" s="167">
        <f>IF(COUNTIF(Fériés,DATE(YEAR($B$18),MONTH($B$18),JB$1))&gt;0,"",IF(WEEKDAY(DATE(YEAR($B$18),MONTH($B$18),JB$1),2)&gt;5,"",INDEX('Semaine type'!$AF$4:$AY$49,MATCH(Novembre!$B53,'Semaine type'!$A$4:$A$49,0),MATCH(JB$2,'Semaine type'!$AF$2:$AY$2,0))))</f>
        <v>0.36458333333333331</v>
      </c>
      <c r="JC53" s="167">
        <f>IF(COUNTIF(Fériés,DATE(YEAR($B$18),MONTH($B$18),JC$1))&gt;0,"",IF(WEEKDAY(DATE(YEAR($B$18),MONTH($B$18),JC$1),2)&gt;5,"",INDEX('Semaine type'!$AF$4:$AY$49,MATCH(Novembre!$B53,'Semaine type'!$A$4:$A$49,0),MATCH(JC$2,'Semaine type'!$AF$2:$AY$2,0))))</f>
        <v>0.52430555555555558</v>
      </c>
      <c r="JD53" s="167">
        <f>IF(COUNTIF(Fériés,DATE(YEAR($B$18),MONTH($B$18),JD$1))&gt;0,"",IF(WEEKDAY(DATE(YEAR($B$18),MONTH($B$18),JD$1),2)&gt;5,"",INDEX('Semaine type'!$AF$4:$AY$49,MATCH(Novembre!$B53,'Semaine type'!$A$4:$A$49,0),MATCH(JD$2,'Semaine type'!$AF$2:$AY$2,0))))</f>
        <v>0</v>
      </c>
      <c r="JE53" s="167">
        <f>IF(COUNTIF(Fériés,DATE(YEAR($B$18),MONTH($B$18),JE$1))&gt;0,"",IF(WEEKDAY(DATE(YEAR($B$18),MONTH($B$18),JE$1),2)&gt;5,"",INDEX('Semaine type'!$AF$4:$AY$49,MATCH(Novembre!$B53,'Semaine type'!$A$4:$A$49,0),MATCH(JE$2,'Semaine type'!$AF$2:$AY$2,0))))</f>
        <v>0</v>
      </c>
      <c r="JF53" s="167" t="str">
        <f>IF(COUNTIF(Fériés,DATE(YEAR($B$18),MONTH($B$18),JF$1))&gt;0,"",IF(WEEKDAY(DATE(YEAR($B$18),MONTH($B$18),JF$1),2)&gt;5,"",INDEX('Semaine type'!$AF$4:$AY$49,MATCH(Novembre!$B53,'Semaine type'!$A$4:$A$49,0),MATCH(JF$2,'Semaine type'!$AF$2:$AY$2,0))))</f>
        <v/>
      </c>
      <c r="JG53" s="167" t="str">
        <f>IF(COUNTIF(Fériés,DATE(YEAR($B$18),MONTH($B$18),JG$1))&gt;0,"",IF(WEEKDAY(DATE(YEAR($B$18),MONTH($B$18),JG$1),2)&gt;5,"",INDEX('Semaine type'!$AF$4:$AY$49,MATCH(Novembre!$B53,'Semaine type'!$A$4:$A$49,0),MATCH(JG$2,'Semaine type'!$AF$2:$AY$2,0))))</f>
        <v/>
      </c>
      <c r="JH53" s="167" t="str">
        <f>IF(COUNTIF(Fériés,DATE(YEAR($B$18),MONTH($B$18),JH$1))&gt;0,"",IF(WEEKDAY(DATE(YEAR($B$18),MONTH($B$18),JH$1),2)&gt;5,"",INDEX('Semaine type'!$AF$4:$AY$49,MATCH(Novembre!$B53,'Semaine type'!$A$4:$A$49,0),MATCH(JH$2,'Semaine type'!$AF$2:$AY$2,0))))</f>
        <v/>
      </c>
      <c r="JI53" s="167" t="str">
        <f>IF(COUNTIF(Fériés,DATE(YEAR($B$18),MONTH($B$18),JI$1))&gt;0,"",IF(WEEKDAY(DATE(YEAR($B$18),MONTH($B$18),JI$1),2)&gt;5,"",INDEX('Semaine type'!$AF$4:$AY$49,MATCH(Novembre!$B53,'Semaine type'!$A$4:$A$49,0),MATCH(JI$2,'Semaine type'!$AF$2:$AY$2,0))))</f>
        <v/>
      </c>
      <c r="JJ53" s="167" t="str">
        <f>IF(COUNTIF(Fériés,DATE(YEAR($B$18),MONTH($B$18),JJ$1))&gt;0,"",IF(WEEKDAY(DATE(YEAR($B$18),MONTH($B$18),JJ$1),2)&gt;5,"",INDEX('Semaine type'!$AF$4:$AY$49,MATCH(Novembre!$B53,'Semaine type'!$A$4:$A$49,0),MATCH(JJ$2,'Semaine type'!$AF$2:$AY$2,0))))</f>
        <v/>
      </c>
      <c r="JK53" s="167" t="str">
        <f>IF(COUNTIF(Fériés,DATE(YEAR($B$18),MONTH($B$18),JK$1))&gt;0,"",IF(WEEKDAY(DATE(YEAR($B$18),MONTH($B$18),JK$1),2)&gt;5,"",INDEX('Semaine type'!$AF$4:$AY$49,MATCH(Novembre!$B53,'Semaine type'!$A$4:$A$49,0),MATCH(JK$2,'Semaine type'!$AF$2:$AY$2,0))))</f>
        <v/>
      </c>
      <c r="JL53" s="167" t="str">
        <f>IF(COUNTIF(Fériés,DATE(YEAR($B$18),MONTH($B$18),JL$1))&gt;0,"",IF(WEEKDAY(DATE(YEAR($B$18),MONTH($B$18),JL$1),2)&gt;5,"",INDEX('Semaine type'!$AF$4:$AY$49,MATCH(Novembre!$B53,'Semaine type'!$A$4:$A$49,0),MATCH(JL$2,'Semaine type'!$AF$2:$AY$2,0))))</f>
        <v/>
      </c>
      <c r="JM53" s="167" t="str">
        <f>IF(COUNTIF(Fériés,DATE(YEAR($B$18),MONTH($B$18),JM$1))&gt;0,"",IF(WEEKDAY(DATE(YEAR($B$18),MONTH($B$18),JM$1),2)&gt;5,"",INDEX('Semaine type'!$AF$4:$AY$49,MATCH(Novembre!$B53,'Semaine type'!$A$4:$A$49,0),MATCH(JM$2,'Semaine type'!$AF$2:$AY$2,0))))</f>
        <v/>
      </c>
      <c r="JN53" s="167">
        <f>IF(COUNTIF(Fériés,DATE(YEAR($B$18),MONTH($B$18),JN$1))&gt;0,"",IF(WEEKDAY(DATE(YEAR($B$18),MONTH($B$18),JN$1),2)&gt;5,"",INDEX('Semaine type'!$AF$4:$AY$49,MATCH(Novembre!$B53,'Semaine type'!$A$4:$A$49,0),MATCH(JN$2,'Semaine type'!$AF$2:$AY$2,0))))</f>
        <v>0.36458333333333331</v>
      </c>
      <c r="JO53" s="167">
        <f>IF(COUNTIF(Fériés,DATE(YEAR($B$18),MONTH($B$18),JO$1))&gt;0,"",IF(WEEKDAY(DATE(YEAR($B$18),MONTH($B$18),JO$1),2)&gt;5,"",INDEX('Semaine type'!$AF$4:$AY$49,MATCH(Novembre!$B53,'Semaine type'!$A$4:$A$49,0),MATCH(JO$2,'Semaine type'!$AF$2:$AY$2,0))))</f>
        <v>0.52430555555555558</v>
      </c>
      <c r="JP53" s="167" t="str">
        <f>IF(COUNTIF(Fériés,DATE(YEAR($B$18),MONTH($B$18),JP$1))&gt;0,"",IF(WEEKDAY(DATE(YEAR($B$18),MONTH($B$18),JP$1),2)&gt;5,"",INDEX('Semaine type'!$AF$4:$AY$49,MATCH(Novembre!$B53,'Semaine type'!$A$4:$A$49,0),MATCH(JP$2,'Semaine type'!$AF$2:$AY$2,0))))</f>
        <v/>
      </c>
      <c r="JQ53" s="167" t="str">
        <f>IF(COUNTIF(Fériés,DATE(YEAR($B$18),MONTH($B$18),JQ$1))&gt;0,"",IF(WEEKDAY(DATE(YEAR($B$18),MONTH($B$18),JQ$1),2)&gt;5,"",INDEX('Semaine type'!$AF$4:$AY$49,MATCH(Novembre!$B53,'Semaine type'!$A$4:$A$49,0),MATCH(JQ$2,'Semaine type'!$AF$2:$AY$2,0))))</f>
        <v/>
      </c>
      <c r="JR53" s="167">
        <f>IF(COUNTIF(Fériés,DATE(YEAR($B$18),MONTH($B$18),JR$1))&gt;0,"",IF(WEEKDAY(DATE(YEAR($B$18),MONTH($B$18),JR$1),2)&gt;5,"",INDEX('Semaine type'!$AF$4:$AY$49,MATCH(Novembre!$B53,'Semaine type'!$A$4:$A$49,0),MATCH(JR$2,'Semaine type'!$AF$2:$AY$2,0))))</f>
        <v>0.36458333333333331</v>
      </c>
      <c r="JS53" s="167">
        <f>IF(COUNTIF(Fériés,DATE(YEAR($B$18),MONTH($B$18),JS$1))&gt;0,"",IF(WEEKDAY(DATE(YEAR($B$18),MONTH($B$18),JS$1),2)&gt;5,"",INDEX('Semaine type'!$AF$4:$AY$49,MATCH(Novembre!$B53,'Semaine type'!$A$4:$A$49,0),MATCH(JS$2,'Semaine type'!$AF$2:$AY$2,0))))</f>
        <v>0.52430555555555558</v>
      </c>
      <c r="JT53" s="167" t="str">
        <f>IF(COUNTIF(Fériés,DATE(YEAR($B$18),MONTH($B$18),JT$1))&gt;0,"",IF(WEEKDAY(DATE(YEAR($B$18),MONTH($B$18),JT$1),2)&gt;5,"",INDEX('Semaine type'!$AF$4:$AY$49,MATCH(Novembre!$B53,'Semaine type'!$A$4:$A$49,0),MATCH(JT$2,'Semaine type'!$AF$2:$AY$2,0))))</f>
        <v/>
      </c>
      <c r="JU53" s="167" t="str">
        <f>IF(COUNTIF(Fériés,DATE(YEAR($B$18),MONTH($B$18),JU$1))&gt;0,"",IF(WEEKDAY(DATE(YEAR($B$18),MONTH($B$18),JU$1),2)&gt;5,"",INDEX('Semaine type'!$AF$4:$AY$49,MATCH(Novembre!$B53,'Semaine type'!$A$4:$A$49,0),MATCH(JU$2,'Semaine type'!$AF$2:$AY$2,0))))</f>
        <v/>
      </c>
      <c r="JV53" s="167">
        <f>IF(COUNTIF(Fériés,DATE(YEAR($B$18),MONTH($B$18),JV$1))&gt;0,"",IF(WEEKDAY(DATE(YEAR($B$18),MONTH($B$18),JV$1),2)&gt;5,"",INDEX('Semaine type'!$AF$4:$AY$49,MATCH(Novembre!$B53,'Semaine type'!$A$4:$A$49,0),MATCH(JV$2,'Semaine type'!$AF$2:$AY$2,0))))</f>
        <v>0.36458333333333331</v>
      </c>
      <c r="JW53" s="167">
        <f>IF(COUNTIF(Fériés,DATE(YEAR($B$18),MONTH($B$18),JW$1))&gt;0,"",IF(WEEKDAY(DATE(YEAR($B$18),MONTH($B$18),JW$1),2)&gt;5,"",INDEX('Semaine type'!$AF$4:$AY$49,MATCH(Novembre!$B53,'Semaine type'!$A$4:$A$49,0),MATCH(JW$2,'Semaine type'!$AF$2:$AY$2,0))))</f>
        <v>0.52430555555555558</v>
      </c>
      <c r="JX53" s="167">
        <f>IF(COUNTIF(Fériés,DATE(YEAR($B$18),MONTH($B$18),JX$1))&gt;0,"",IF(WEEKDAY(DATE(YEAR($B$18),MONTH($B$18),JX$1),2)&gt;5,"",INDEX('Semaine type'!$AF$4:$AY$49,MATCH(Novembre!$B53,'Semaine type'!$A$4:$A$49,0),MATCH(JX$2,'Semaine type'!$AF$2:$AY$2,0))))</f>
        <v>0.5625</v>
      </c>
      <c r="JY53" s="167">
        <f>IF(COUNTIF(Fériés,DATE(YEAR($B$18),MONTH($B$18),JY$1))&gt;0,"",IF(WEEKDAY(DATE(YEAR($B$18),MONTH($B$18),JY$1),2)&gt;5,"",INDEX('Semaine type'!$AF$4:$AY$49,MATCH(Novembre!$B53,'Semaine type'!$A$4:$A$49,0),MATCH(JY$2,'Semaine type'!$AF$2:$AY$2,0))))</f>
        <v>0.70833333333333337</v>
      </c>
      <c r="JZ53" s="167">
        <f>IF(COUNTIF(Fériés,DATE(YEAR($B$18),MONTH($B$18),JZ$1))&gt;0,"",IF(WEEKDAY(DATE(YEAR($B$18),MONTH($B$18),JZ$1),2)&gt;5,"",INDEX('Semaine type'!$AF$4:$AY$49,MATCH(Novembre!$B53,'Semaine type'!$A$4:$A$49,0),MATCH(JZ$2,'Semaine type'!$AF$2:$AY$2,0))))</f>
        <v>0.36458333333333331</v>
      </c>
      <c r="KA53" s="167">
        <f>IF(COUNTIF(Fériés,DATE(YEAR($B$18),MONTH($B$18),KA$1))&gt;0,"",IF(WEEKDAY(DATE(YEAR($B$18),MONTH($B$18),KA$1),2)&gt;5,"",INDEX('Semaine type'!$AF$4:$AY$49,MATCH(Novembre!$B53,'Semaine type'!$A$4:$A$49,0),MATCH(KA$2,'Semaine type'!$AF$2:$AY$2,0))))</f>
        <v>0.52430555555555558</v>
      </c>
      <c r="KB53" s="167">
        <f>IF(COUNTIF(Fériés,DATE(YEAR($B$18),MONTH($B$18),KB$1))&gt;0,"",IF(WEEKDAY(DATE(YEAR($B$18),MONTH($B$18),KB$1),2)&gt;5,"",INDEX('Semaine type'!$AF$4:$AY$49,MATCH(Novembre!$B53,'Semaine type'!$A$4:$A$49,0),MATCH(KB$2,'Semaine type'!$AF$2:$AY$2,0))))</f>
        <v>0.5625</v>
      </c>
      <c r="KC53" s="167">
        <f>IF(COUNTIF(Fériés,DATE(YEAR($B$18),MONTH($B$18),KC$1))&gt;0,"",IF(WEEKDAY(DATE(YEAR($B$18),MONTH($B$18),KC$1),2)&gt;5,"",INDEX('Semaine type'!$AF$4:$AY$49,MATCH(Novembre!$B53,'Semaine type'!$A$4:$A$49,0),MATCH(KC$2,'Semaine type'!$AF$2:$AY$2,0))))</f>
        <v>0.70138888888888884</v>
      </c>
      <c r="KD53" s="167">
        <f>IF(COUNTIF(Fériés,DATE(YEAR($B$18),MONTH($B$18),KD$1))&gt;0,"",IF(WEEKDAY(DATE(YEAR($B$18),MONTH($B$18),KD$1),2)&gt;5,"",INDEX('Semaine type'!$AF$4:$AY$49,MATCH(Novembre!$B53,'Semaine type'!$A$4:$A$49,0),MATCH(KD$2,'Semaine type'!$AF$2:$AY$2,0))))</f>
        <v>0.36458333333333331</v>
      </c>
      <c r="KE53" s="167">
        <f>IF(COUNTIF(Fériés,DATE(YEAR($B$18),MONTH($B$18),KE$1))&gt;0,"",IF(WEEKDAY(DATE(YEAR($B$18),MONTH($B$18),KE$1),2)&gt;5,"",INDEX('Semaine type'!$AF$4:$AY$49,MATCH(Novembre!$B53,'Semaine type'!$A$4:$A$49,0),MATCH(KE$2,'Semaine type'!$AF$2:$AY$2,0))))</f>
        <v>0.52430555555555558</v>
      </c>
      <c r="KF53" s="167">
        <f>IF(COUNTIF(Fériés,DATE(YEAR($B$18),MONTH($B$18),KF$1))&gt;0,"",IF(WEEKDAY(DATE(YEAR($B$18),MONTH($B$18),KF$1),2)&gt;5,"",INDEX('Semaine type'!$AF$4:$AY$49,MATCH(Novembre!$B53,'Semaine type'!$A$4:$A$49,0),MATCH(KF$2,'Semaine type'!$AF$2:$AY$2,0))))</f>
        <v>0</v>
      </c>
      <c r="KG53" s="167">
        <f>IF(COUNTIF(Fériés,DATE(YEAR($B$18),MONTH($B$18),KG$1))&gt;0,"",IF(WEEKDAY(DATE(YEAR($B$18),MONTH($B$18),KG$1),2)&gt;5,"",INDEX('Semaine type'!$AF$4:$AY$49,MATCH(Novembre!$B53,'Semaine type'!$A$4:$A$49,0),MATCH(KG$2,'Semaine type'!$AF$2:$AY$2,0))))</f>
        <v>0</v>
      </c>
      <c r="KH53" s="167" t="str">
        <f>IF(COUNTIF(Fériés,DATE(YEAR($B$18),MONTH($B$18),KH$1))&gt;0,"",IF(WEEKDAY(DATE(YEAR($B$18),MONTH($B$18),KH$1),2)&gt;5,"",INDEX('Semaine type'!$AF$4:$AY$49,MATCH(Novembre!$B53,'Semaine type'!$A$4:$A$49,0),MATCH(KH$2,'Semaine type'!$AF$2:$AY$2,0))))</f>
        <v/>
      </c>
      <c r="KI53" s="167" t="str">
        <f>IF(COUNTIF(Fériés,DATE(YEAR($B$18),MONTH($B$18),KI$1))&gt;0,"",IF(WEEKDAY(DATE(YEAR($B$18),MONTH($B$18),KI$1),2)&gt;5,"",INDEX('Semaine type'!$AF$4:$AY$49,MATCH(Novembre!$B53,'Semaine type'!$A$4:$A$49,0),MATCH(KI$2,'Semaine type'!$AF$2:$AY$2,0))))</f>
        <v/>
      </c>
      <c r="KJ53" s="167" t="str">
        <f>IF(COUNTIF(Fériés,DATE(YEAR($B$18),MONTH($B$18),KJ$1))&gt;0,"",IF(WEEKDAY(DATE(YEAR($B$18),MONTH($B$18),KJ$1),2)&gt;5,"",INDEX('Semaine type'!$AF$4:$AY$49,MATCH(Novembre!$B53,'Semaine type'!$A$4:$A$49,0),MATCH(KJ$2,'Semaine type'!$AF$2:$AY$2,0))))</f>
        <v/>
      </c>
      <c r="KK53" s="167" t="str">
        <f>IF(COUNTIF(Fériés,DATE(YEAR($B$18),MONTH($B$18),KK$1))&gt;0,"",IF(WEEKDAY(DATE(YEAR($B$18),MONTH($B$18),KK$1),2)&gt;5,"",INDEX('Semaine type'!$AF$4:$AY$49,MATCH(Novembre!$B53,'Semaine type'!$A$4:$A$49,0),MATCH(KK$2,'Semaine type'!$AF$2:$AY$2,0))))</f>
        <v/>
      </c>
      <c r="KL53" s="167" t="str">
        <f>IF(COUNTIF(Fériés,DATE(YEAR($B$18),MONTH($B$18),KL$1))&gt;0,"",IF(WEEKDAY(DATE(YEAR($B$18),MONTH($B$18),KL$1),2)&gt;5,"",INDEX('Semaine type'!$AF$4:$AY$49,MATCH(Novembre!$B53,'Semaine type'!$A$4:$A$49,0),MATCH(KL$2,'Semaine type'!$AF$2:$AY$2,0))))</f>
        <v/>
      </c>
      <c r="KM53" s="167" t="str">
        <f>IF(COUNTIF(Fériés,DATE(YEAR($B$18),MONTH($B$18),KM$1))&gt;0,"",IF(WEEKDAY(DATE(YEAR($B$18),MONTH($B$18),KM$1),2)&gt;5,"",INDEX('Semaine type'!$AF$4:$AY$49,MATCH(Novembre!$B53,'Semaine type'!$A$4:$A$49,0),MATCH(KM$2,'Semaine type'!$AF$2:$AY$2,0))))</f>
        <v/>
      </c>
      <c r="KN53" s="167" t="str">
        <f>IF(COUNTIF(Fériés,DATE(YEAR($B$18),MONTH($B$18),KN$1))&gt;0,"",IF(WEEKDAY(DATE(YEAR($B$18),MONTH($B$18),KN$1),2)&gt;5,"",INDEX('Semaine type'!$AF$4:$AY$49,MATCH(Novembre!$B53,'Semaine type'!$A$4:$A$49,0),MATCH(KN$2,'Semaine type'!$AF$2:$AY$2,0))))</f>
        <v/>
      </c>
      <c r="KO53" s="167" t="str">
        <f>IF(COUNTIF(Fériés,DATE(YEAR($B$18),MONTH($B$18),KO$1))&gt;0,"",IF(WEEKDAY(DATE(YEAR($B$18),MONTH($B$18),KO$1),2)&gt;5,"",INDEX('Semaine type'!$AF$4:$AY$49,MATCH(Novembre!$B53,'Semaine type'!$A$4:$A$49,0),MATCH(KO$2,'Semaine type'!$AF$2:$AY$2,0))))</f>
        <v/>
      </c>
      <c r="KP53" s="167">
        <f>IF(COUNTIF(Fériés,DATE(YEAR($B$18),MONTH($B$18),KP$1))&gt;0,"",IF(WEEKDAY(DATE(YEAR($B$18),MONTH($B$18),KP$1),2)&gt;5,"",INDEX('Semaine type'!$AF$4:$AY$49,MATCH(Novembre!$B53,'Semaine type'!$A$4:$A$49,0),MATCH(KP$2,'Semaine type'!$AF$2:$AY$2,0))))</f>
        <v>0.36458333333333331</v>
      </c>
      <c r="KQ53" s="167">
        <f>IF(COUNTIF(Fériés,DATE(YEAR($B$18),MONTH($B$18),KQ$1))&gt;0,"",IF(WEEKDAY(DATE(YEAR($B$18),MONTH($B$18),KQ$1),2)&gt;5,"",INDEX('Semaine type'!$AF$4:$AY$49,MATCH(Novembre!$B53,'Semaine type'!$A$4:$A$49,0),MATCH(KQ$2,'Semaine type'!$AF$2:$AY$2,0))))</f>
        <v>0.52430555555555558</v>
      </c>
      <c r="KR53" s="167" t="str">
        <f>IF(COUNTIF(Fériés,DATE(YEAR($B$18),MONTH($B$18),KR$1))&gt;0,"",IF(WEEKDAY(DATE(YEAR($B$18),MONTH($B$18),KR$1),2)&gt;5,"",INDEX('Semaine type'!$AF$4:$AY$49,MATCH(Novembre!$B53,'Semaine type'!$A$4:$A$49,0),MATCH(KR$2,'Semaine type'!$AF$2:$AY$2,0))))</f>
        <v/>
      </c>
      <c r="KS53" s="167" t="str">
        <f>IF(COUNTIF(Fériés,DATE(YEAR($B$18),MONTH($B$18),KS$1))&gt;0,"",IF(WEEKDAY(DATE(YEAR($B$18),MONTH($B$18),KS$1),2)&gt;5,"",INDEX('Semaine type'!$AF$4:$AY$49,MATCH(Novembre!$B53,'Semaine type'!$A$4:$A$49,0),MATCH(KS$2,'Semaine type'!$AF$2:$AY$2,0))))</f>
        <v/>
      </c>
    </row>
    <row r="54" spans="1:305" ht="12" customHeight="1" x14ac:dyDescent="0.2">
      <c r="A54" s="183"/>
      <c r="B54" s="52" t="s">
        <v>170</v>
      </c>
      <c r="C54" s="53" t="str">
        <f>'Semaine type'!L39</f>
        <v xml:space="preserve">EL </v>
      </c>
      <c r="D54" s="60"/>
      <c r="E54" s="60"/>
      <c r="F54" s="61"/>
      <c r="G54" s="60"/>
      <c r="H54" s="134" t="s">
        <v>118</v>
      </c>
      <c r="I54" s="60" t="s">
        <v>35</v>
      </c>
      <c r="J54" s="134" t="s">
        <v>118</v>
      </c>
      <c r="K54" s="60" t="s">
        <v>35</v>
      </c>
      <c r="L54" s="61" t="s">
        <v>34</v>
      </c>
      <c r="M54" s="61"/>
      <c r="N54" s="134" t="s">
        <v>118</v>
      </c>
      <c r="O54" s="61" t="s">
        <v>35</v>
      </c>
      <c r="P54" s="60" t="s">
        <v>123</v>
      </c>
      <c r="Q54" s="60"/>
      <c r="R54" s="60"/>
      <c r="S54" s="60"/>
      <c r="T54" s="60"/>
      <c r="U54" s="60"/>
      <c r="V54" s="134" t="s">
        <v>118</v>
      </c>
      <c r="W54" s="61" t="s">
        <v>35</v>
      </c>
      <c r="X54" s="60"/>
      <c r="Y54" s="60"/>
      <c r="Z54" s="60" t="s">
        <v>34</v>
      </c>
      <c r="AA54" s="60"/>
      <c r="AB54" s="134" t="s">
        <v>118</v>
      </c>
      <c r="AC54" s="60" t="s">
        <v>35</v>
      </c>
      <c r="AD54" s="60" t="s">
        <v>34</v>
      </c>
      <c r="AE54" s="60"/>
      <c r="AF54" s="61"/>
      <c r="AG54" s="60"/>
      <c r="AH54" s="60"/>
      <c r="AI54" s="60"/>
      <c r="AJ54" s="134" t="s">
        <v>118</v>
      </c>
      <c r="AK54" s="60" t="s">
        <v>35</v>
      </c>
      <c r="AL54" s="134" t="s">
        <v>118</v>
      </c>
      <c r="AM54" s="60" t="s">
        <v>35</v>
      </c>
      <c r="AN54" s="61" t="s">
        <v>34</v>
      </c>
      <c r="AO54" s="61"/>
      <c r="AP54" s="134" t="s">
        <v>118</v>
      </c>
      <c r="AQ54" s="61" t="s">
        <v>35</v>
      </c>
      <c r="AR54" s="60" t="s">
        <v>123</v>
      </c>
      <c r="AS54" s="60"/>
      <c r="AT54" s="60"/>
      <c r="AU54" s="60"/>
      <c r="AV54" s="60"/>
      <c r="AW54" s="60"/>
      <c r="AX54" s="134" t="s">
        <v>118</v>
      </c>
      <c r="AY54" s="60" t="s">
        <v>35</v>
      </c>
      <c r="AZ54" s="134" t="s">
        <v>118</v>
      </c>
      <c r="BA54" s="60" t="s">
        <v>35</v>
      </c>
      <c r="BB54" s="61" t="s">
        <v>34</v>
      </c>
      <c r="BC54" s="61"/>
      <c r="BD54" s="134" t="s">
        <v>118</v>
      </c>
      <c r="BE54" s="61" t="s">
        <v>35</v>
      </c>
      <c r="BF54" s="60" t="s">
        <v>34</v>
      </c>
      <c r="BG54" s="60"/>
      <c r="BH54" s="60"/>
      <c r="BI54" s="60"/>
      <c r="BJ54" s="60"/>
      <c r="BK54" s="60"/>
      <c r="BL54" s="56" cm="1">
        <f t="array" ref="BL54">SUMPRODUCT(--(RIGHT(D54:BK54,1)="."))</f>
        <v>17</v>
      </c>
      <c r="BM54" s="57"/>
      <c r="BN54" s="62"/>
      <c r="BO54" s="62"/>
      <c r="BP54" s="62"/>
      <c r="BQ54" s="82">
        <f t="shared" si="133"/>
        <v>0</v>
      </c>
      <c r="BR54" s="82">
        <f t="shared" si="133"/>
        <v>0</v>
      </c>
      <c r="BS54" s="82">
        <f t="shared" si="133"/>
        <v>0</v>
      </c>
      <c r="BT54" s="82">
        <f t="shared" si="133"/>
        <v>0</v>
      </c>
      <c r="BU54" s="82">
        <f t="shared" si="133"/>
        <v>0</v>
      </c>
      <c r="BV54" s="82">
        <f t="shared" si="133"/>
        <v>0</v>
      </c>
      <c r="BW54" s="82">
        <f t="shared" si="133"/>
        <v>0</v>
      </c>
      <c r="BX54" s="82">
        <f t="shared" si="133"/>
        <v>0</v>
      </c>
      <c r="BY54" s="82">
        <f t="shared" si="133"/>
        <v>0</v>
      </c>
      <c r="BZ54" s="82">
        <f t="shared" si="133"/>
        <v>0</v>
      </c>
      <c r="CA54" s="82">
        <f t="shared" si="133"/>
        <v>0</v>
      </c>
      <c r="CB54" s="92">
        <f t="shared" si="70"/>
        <v>30</v>
      </c>
      <c r="CC54" s="47">
        <f t="shared" ca="1" si="71"/>
        <v>0.88235294117647056</v>
      </c>
      <c r="DA54" s="169">
        <f t="shared" si="72"/>
        <v>4.7152777777777795</v>
      </c>
      <c r="DB54" s="176" t="str">
        <f t="shared" si="132"/>
        <v/>
      </c>
      <c r="DC54" s="176" t="str">
        <f t="shared" si="73"/>
        <v/>
      </c>
      <c r="DD54" s="176" t="str">
        <f t="shared" si="74"/>
        <v/>
      </c>
      <c r="DE54" s="176" t="str">
        <f t="shared" si="75"/>
        <v/>
      </c>
      <c r="DF54" s="176">
        <f t="shared" si="76"/>
        <v>0.15972222222222227</v>
      </c>
      <c r="DG54" s="176">
        <f>IFERROR(IF(COUNTIF(absences,I54)&gt;0,"",IF(COUNTIF($D54:$BK54,"PERM")&gt;0,COUNTIF($D54:$BK54,"PERM")*Parametres!$N$25,GF54-GE54)),)</f>
        <v>0</v>
      </c>
      <c r="DH54" s="176">
        <f t="shared" si="77"/>
        <v>0.15972222222222227</v>
      </c>
      <c r="DI54" s="176">
        <f t="shared" si="78"/>
        <v>0.14583333333333337</v>
      </c>
      <c r="DJ54" s="176">
        <f t="shared" si="79"/>
        <v>0.15972222222222227</v>
      </c>
      <c r="DK54" s="176">
        <f t="shared" si="80"/>
        <v>0.14583333333333337</v>
      </c>
      <c r="DL54" s="176">
        <f t="shared" si="81"/>
        <v>0.15972222222222227</v>
      </c>
      <c r="DM54" s="176">
        <f t="shared" si="82"/>
        <v>0.13888888888888884</v>
      </c>
      <c r="DN54" s="176" t="str">
        <f t="shared" si="83"/>
        <v/>
      </c>
      <c r="DO54" s="176">
        <f t="shared" si="84"/>
        <v>0</v>
      </c>
      <c r="DP54" s="176" t="str">
        <f t="shared" si="85"/>
        <v/>
      </c>
      <c r="DQ54" s="176" t="str">
        <f t="shared" si="86"/>
        <v/>
      </c>
      <c r="DR54" s="176" t="str">
        <f t="shared" si="87"/>
        <v/>
      </c>
      <c r="DS54" s="176" t="str">
        <f t="shared" si="88"/>
        <v/>
      </c>
      <c r="DT54" s="176">
        <f t="shared" si="89"/>
        <v>0.15972222222222227</v>
      </c>
      <c r="DU54" s="176">
        <f t="shared" si="90"/>
        <v>0.14583333333333337</v>
      </c>
      <c r="DV54" s="176" t="str">
        <f t="shared" si="91"/>
        <v/>
      </c>
      <c r="DW54" s="176" t="str">
        <f t="shared" si="92"/>
        <v/>
      </c>
      <c r="DX54" s="176">
        <f t="shared" si="93"/>
        <v>0.15972222222222227</v>
      </c>
      <c r="DY54" s="176">
        <f t="shared" si="94"/>
        <v>0.14583333333333337</v>
      </c>
      <c r="DZ54" s="176">
        <f t="shared" si="95"/>
        <v>0.15972222222222227</v>
      </c>
      <c r="EA54" s="176">
        <f t="shared" si="96"/>
        <v>0.13888888888888884</v>
      </c>
      <c r="EB54" s="176" t="str">
        <f t="shared" si="97"/>
        <v/>
      </c>
      <c r="EC54" s="176">
        <f t="shared" si="98"/>
        <v>0</v>
      </c>
      <c r="ED54" s="176" t="str">
        <f t="shared" si="99"/>
        <v/>
      </c>
      <c r="EE54" s="176" t="str">
        <f t="shared" si="100"/>
        <v/>
      </c>
      <c r="EF54" s="176" t="str">
        <f t="shared" si="101"/>
        <v/>
      </c>
      <c r="EG54" s="176" t="str">
        <f t="shared" si="102"/>
        <v/>
      </c>
      <c r="EH54" s="176">
        <f t="shared" si="103"/>
        <v>0.15972222222222227</v>
      </c>
      <c r="EI54" s="176">
        <f t="shared" si="104"/>
        <v>0.14583333333333337</v>
      </c>
      <c r="EJ54" s="176">
        <f t="shared" si="105"/>
        <v>0.15972222222222227</v>
      </c>
      <c r="EK54" s="176">
        <f t="shared" si="106"/>
        <v>0.14583333333333337</v>
      </c>
      <c r="EL54" s="176">
        <f t="shared" si="107"/>
        <v>0.15972222222222227</v>
      </c>
      <c r="EM54" s="176">
        <f t="shared" si="108"/>
        <v>0.14583333333333337</v>
      </c>
      <c r="EN54" s="176">
        <f t="shared" si="109"/>
        <v>0.15972222222222227</v>
      </c>
      <c r="EO54" s="176">
        <f t="shared" si="110"/>
        <v>0.13888888888888884</v>
      </c>
      <c r="EP54" s="176" t="str">
        <f t="shared" si="111"/>
        <v/>
      </c>
      <c r="EQ54" s="176">
        <f t="shared" si="112"/>
        <v>0</v>
      </c>
      <c r="ER54" s="176" t="str">
        <f t="shared" si="113"/>
        <v/>
      </c>
      <c r="ES54" s="176" t="str">
        <f t="shared" si="114"/>
        <v/>
      </c>
      <c r="ET54" s="176" t="str">
        <f t="shared" si="115"/>
        <v/>
      </c>
      <c r="EU54" s="176">
        <f>IFERROR(IF(COUNTIF(absences,AW54)&gt;0,"",IF(COUNTIF($D54:$BK54,"PERM")&gt;0,COUNTIF($D54:$BK54,"PERM")*Parametres!$N$25,IW54-IV54)),)</f>
        <v>0.14583333333333337</v>
      </c>
      <c r="EV54" s="176">
        <f t="shared" si="116"/>
        <v>0.15972222222222227</v>
      </c>
      <c r="EW54" s="176">
        <f t="shared" si="117"/>
        <v>0.14583333333333337</v>
      </c>
      <c r="EX54" s="176">
        <f t="shared" si="118"/>
        <v>0.15972222222222227</v>
      </c>
      <c r="EY54" s="176">
        <f t="shared" si="119"/>
        <v>0.14583333333333337</v>
      </c>
      <c r="EZ54" s="176">
        <f t="shared" si="120"/>
        <v>0.15972222222222227</v>
      </c>
      <c r="FA54" s="176">
        <f t="shared" si="121"/>
        <v>0.14583333333333337</v>
      </c>
      <c r="FB54" s="176">
        <f t="shared" si="122"/>
        <v>0.15972222222222227</v>
      </c>
      <c r="FC54" s="176">
        <f t="shared" si="123"/>
        <v>0.13888888888888884</v>
      </c>
      <c r="FD54" s="176" t="str">
        <f t="shared" si="124"/>
        <v/>
      </c>
      <c r="FE54" s="176">
        <f t="shared" si="125"/>
        <v>0</v>
      </c>
      <c r="FF54" s="176" t="str">
        <f t="shared" si="126"/>
        <v/>
      </c>
      <c r="FG54" s="176" t="str">
        <f t="shared" si="127"/>
        <v/>
      </c>
      <c r="FH54" s="176">
        <f>IFERROR(IF(COUNTIF(absences,BJ54)&gt;0,"",IF(COUNTIF($D54:$BK54,"PERM")&gt;0,COUNTIF($D54:$BK54,"PERM")*Parametres!$N$25,JJ54-JI54)),)</f>
        <v>0</v>
      </c>
      <c r="FI54" s="176" t="str">
        <f t="shared" si="128"/>
        <v/>
      </c>
      <c r="FJ54" s="176">
        <f t="shared" si="129"/>
        <v>0.15972222222222227</v>
      </c>
      <c r="FK54" s="176">
        <f>IFERROR(IF(COUNTIF(absences,BM54)&gt;0,"",IF(COUNTIF($D54:$BK54,"PERM")&gt;0,COUNTIF($D54:$BK54,"PERM")*Parametres!$N$25,JM54-JL54)),)</f>
        <v>0</v>
      </c>
      <c r="FY54" s="184"/>
      <c r="FZ54" s="167" t="str">
        <f>IF(COUNTIF(Fériés,DATE(YEAR($B$18),MONTH($B$18),FZ$1))&gt;0,"",IF(WEEKDAY(DATE(YEAR($B$18),MONTH($B$18),FZ$1),2)&gt;5,"",INDEX('Semaine type'!$AF$4:$AY$49,MATCH(Novembre!$B54,'Semaine type'!$A39:$A84,0),MATCH(FZ$2,'Semaine type'!$AF$2:$AY$2,0))))</f>
        <v/>
      </c>
      <c r="GA54" s="167" t="str">
        <f>IF(COUNTIF(Fériés,DATE(YEAR($B$18),MONTH($B$18),GA$1))&gt;0,"",IF(WEEKDAY(DATE(YEAR($B$18),MONTH($B$18),GA$1),2)&gt;5,"",INDEX('Semaine type'!$AF$4:$AY$49,MATCH(Novembre!$B54,'Semaine type'!$A39:$A84,0),MATCH(GA$2,'Semaine type'!$AF$2:$AY$2,0))))</f>
        <v/>
      </c>
      <c r="GB54" s="167" t="str">
        <f>IF(COUNTIF(Fériés,DATE(YEAR($B$18),MONTH($B$18),GB$1))&gt;0,"",IF(WEEKDAY(DATE(YEAR($B$18),MONTH($B$18),GB$1),2)&gt;5,"",INDEX('Semaine type'!$AF$4:$AY$49,MATCH(Novembre!$B54,'Semaine type'!$A39:$A84,0),MATCH(GB$2,'Semaine type'!$AF$2:$AY$2,0))))</f>
        <v/>
      </c>
      <c r="GC54" s="167" t="str">
        <f>IF(COUNTIF(Fériés,DATE(YEAR($B$18),MONTH($B$18),GC$1))&gt;0,"",IF(WEEKDAY(DATE(YEAR($B$18),MONTH($B$18),GC$1),2)&gt;5,"",INDEX('Semaine type'!$AF$4:$AY$49,MATCH(Novembre!$B54,'Semaine type'!$A39:$A84,0),MATCH(GC$2,'Semaine type'!$AF$2:$AY$2,0))))</f>
        <v/>
      </c>
      <c r="GD54" s="167" t="str">
        <f>IF(COUNTIF(Fériés,DATE(YEAR($B$18),MONTH($B$18),GD$1))&gt;0,"",IF(WEEKDAY(DATE(YEAR($B$18),MONTH($B$18),GD$1),2)&gt;5,"",INDEX('Semaine type'!$AF$4:$AY$49,MATCH(Novembre!$B54,'Semaine type'!$A39:$A84,0),MATCH(GD$2,'Semaine type'!$AF$2:$AY$2,0))))</f>
        <v/>
      </c>
      <c r="GE54" s="167" t="str">
        <f>IF(COUNTIF(Fériés,DATE(YEAR($B$18),MONTH($B$18),GE$1))&gt;0,"",IF(WEEKDAY(DATE(YEAR($B$18),MONTH($B$18),GE$1),2)&gt;5,"",INDEX('Semaine type'!$AF$4:$AY$49,MATCH(Novembre!$B54,'Semaine type'!$A39:$A84,0),MATCH(GE$2,'Semaine type'!$AF$2:$AY$2,0))))</f>
        <v/>
      </c>
      <c r="GF54" s="167" t="str">
        <f>IF(COUNTIF(Fériés,DATE(YEAR($B$18),MONTH($B$18),GF$1))&gt;0,"",IF(WEEKDAY(DATE(YEAR($B$18),MONTH($B$18),GF$1),2)&gt;5,"",INDEX('Semaine type'!$AF$4:$AY$49,MATCH(Novembre!$B54,'Semaine type'!$A39:$A84,0),MATCH(GF$2,'Semaine type'!$AF$2:$AY$2,0))))</f>
        <v/>
      </c>
      <c r="GG54" s="167" t="str">
        <f>IF(COUNTIF(Fériés,DATE(YEAR($B$18),MONTH($B$18),GG$1))&gt;0,"",IF(WEEKDAY(DATE(YEAR($B$18),MONTH($B$18),GG$1),2)&gt;5,"",INDEX('Semaine type'!$AF$4:$AY$49,MATCH(Novembre!$B54,'Semaine type'!$A39:$A84,0),MATCH(GG$2,'Semaine type'!$AF$2:$AY$2,0))))</f>
        <v/>
      </c>
      <c r="GH54" s="167">
        <f>IF(COUNTIF(Fériés,DATE(YEAR($B$18),MONTH($B$18),GH$1))&gt;0,"",IF(WEEKDAY(DATE(YEAR($B$18),MONTH($B$18),GH$1),2)&gt;5,"",INDEX('Semaine type'!$AF$4:$AY$49,MATCH(Novembre!$B54,'Semaine type'!$A$4:$A$49,0),MATCH(GH$2,'Semaine type'!$AF$2:$AY$2,0))))</f>
        <v>0.36458333333333331</v>
      </c>
      <c r="GI54" s="167">
        <f>IF(COUNTIF(Fériés,DATE(YEAR($B$18),MONTH($B$18),GI$1))&gt;0,"",IF(WEEKDAY(DATE(YEAR($B$18),MONTH($B$18),GI$1),2)&gt;5,"",INDEX('Semaine type'!$AF$4:$AY$49,MATCH(Novembre!$B54,'Semaine type'!$A$4:$A$49,0),MATCH(GI$2,'Semaine type'!$AF$2:$AY$2,0))))</f>
        <v>0.52430555555555558</v>
      </c>
      <c r="GJ54" s="167">
        <f>IF(COUNTIF(Fériés,DATE(YEAR($B$18),MONTH($B$18),GJ$1))&gt;0,"",IF(WEEKDAY(DATE(YEAR($B$18),MONTH($B$18),GJ$1),2)&gt;5,"",INDEX('Semaine type'!$AF$4:$AY$49,MATCH(Novembre!$B54,'Semaine type'!$A$4:$A$49,0),MATCH(GJ$2,'Semaine type'!$AF$2:$AY$2,0))))</f>
        <v>0.5625</v>
      </c>
      <c r="GK54" s="167">
        <f>IF(COUNTIF(Fériés,DATE(YEAR($B$18),MONTH($B$18),GK$1))&gt;0,"",IF(WEEKDAY(DATE(YEAR($B$18),MONTH($B$18),GK$1),2)&gt;5,"",INDEX('Semaine type'!$AF$4:$AY$49,MATCH(Novembre!$B54,'Semaine type'!$A$4:$A$49,0),MATCH(GK$2,'Semaine type'!$AF$2:$AY$2,0))))</f>
        <v>0.70833333333333337</v>
      </c>
      <c r="GL54" s="167">
        <f>IF(COUNTIF(Fériés,DATE(YEAR($B$18),MONTH($B$18),GL$1))&gt;0,"",IF(WEEKDAY(DATE(YEAR($B$18),MONTH($B$18),GL$1),2)&gt;5,"",INDEX('Semaine type'!$AF$4:$AY$49,MATCH(Novembre!$B54,'Semaine type'!$A$4:$A$49,0),MATCH(GL$2,'Semaine type'!$AF$2:$AY$2,0))))</f>
        <v>0.36458333333333331</v>
      </c>
      <c r="GM54" s="167">
        <f>IF(COUNTIF(Fériés,DATE(YEAR($B$18),MONTH($B$18),GM$1))&gt;0,"",IF(WEEKDAY(DATE(YEAR($B$18),MONTH($B$18),GM$1),2)&gt;5,"",INDEX('Semaine type'!$AF$4:$AY$49,MATCH(Novembre!$B54,'Semaine type'!$A$4:$A$49,0),MATCH(GM$2,'Semaine type'!$AF$2:$AY$2,0))))</f>
        <v>0.52430555555555558</v>
      </c>
      <c r="GN54" s="167">
        <f>IF(COUNTIF(Fériés,DATE(YEAR($B$18),MONTH($B$18),GN$1))&gt;0,"",IF(WEEKDAY(DATE(YEAR($B$18),MONTH($B$18),GN$1),2)&gt;5,"",INDEX('Semaine type'!$AF$4:$AY$49,MATCH(Novembre!$B54,'Semaine type'!$A$4:$A$49,0),MATCH(GN$2,'Semaine type'!$AF$2:$AY$2,0))))</f>
        <v>0.5625</v>
      </c>
      <c r="GO54" s="167">
        <f>IF(COUNTIF(Fériés,DATE(YEAR($B$18),MONTH($B$18),GO$1))&gt;0,"",IF(WEEKDAY(DATE(YEAR($B$18),MONTH($B$18),GO$1),2)&gt;5,"",INDEX('Semaine type'!$AF$4:$AY$49,MATCH(Novembre!$B54,'Semaine type'!$A$4:$A$49,0),MATCH(GO$2,'Semaine type'!$AF$2:$AY$2,0))))</f>
        <v>0.70833333333333337</v>
      </c>
      <c r="GP54" s="167">
        <f>IF(COUNTIF(Fériés,DATE(YEAR($B$18),MONTH($B$18),GP$1))&gt;0,"",IF(WEEKDAY(DATE(YEAR($B$18),MONTH($B$18),GP$1),2)&gt;5,"",INDEX('Semaine type'!$AF$4:$AY$49,MATCH(Novembre!$B54,'Semaine type'!$A$4:$A$49,0),MATCH(GP$2,'Semaine type'!$AF$2:$AY$2,0))))</f>
        <v>0.36458333333333331</v>
      </c>
      <c r="GQ54" s="167">
        <f>IF(COUNTIF(Fériés,DATE(YEAR($B$18),MONTH($B$18),GQ$1))&gt;0,"",IF(WEEKDAY(DATE(YEAR($B$18),MONTH($B$18),GQ$1),2)&gt;5,"",INDEX('Semaine type'!$AF$4:$AY$49,MATCH(Novembre!$B54,'Semaine type'!$A$4:$A$49,0),MATCH(GQ$2,'Semaine type'!$AF$2:$AY$2,0))))</f>
        <v>0.52430555555555558</v>
      </c>
      <c r="GR54" s="167">
        <f>IF(COUNTIF(Fériés,DATE(YEAR($B$18),MONTH($B$18),GR$1))&gt;0,"",IF(WEEKDAY(DATE(YEAR($B$18),MONTH($B$18),GR$1),2)&gt;5,"",INDEX('Semaine type'!$AF$4:$AY$49,MATCH(Novembre!$B54,'Semaine type'!$A$4:$A$49,0),MATCH(GR$2,'Semaine type'!$AF$2:$AY$2,0))))</f>
        <v>0.5625</v>
      </c>
      <c r="GS54" s="167">
        <f>IF(COUNTIF(Fériés,DATE(YEAR($B$18),MONTH($B$18),GS$1))&gt;0,"",IF(WEEKDAY(DATE(YEAR($B$18),MONTH($B$18),GS$1),2)&gt;5,"",INDEX('Semaine type'!$AF$4:$AY$49,MATCH(Novembre!$B54,'Semaine type'!$A$4:$A$49,0),MATCH(GS$2,'Semaine type'!$AF$2:$AY$2,0))))</f>
        <v>0.70833333333333337</v>
      </c>
      <c r="GT54" s="167">
        <f>IF(COUNTIF(Fériés,DATE(YEAR($B$18),MONTH($B$18),GT$1))&gt;0,"",IF(WEEKDAY(DATE(YEAR($B$18),MONTH($B$18),GT$1),2)&gt;5,"",INDEX('Semaine type'!$AF$4:$AY$49,MATCH(Novembre!$B54,'Semaine type'!$A$4:$A$49,0),MATCH(GT$2,'Semaine type'!$AF$2:$AY$2,0))))</f>
        <v>0.36458333333333331</v>
      </c>
      <c r="GU54" s="167">
        <f>IF(COUNTIF(Fériés,DATE(YEAR($B$18),MONTH($B$18),GU$1))&gt;0,"",IF(WEEKDAY(DATE(YEAR($B$18),MONTH($B$18),GU$1),2)&gt;5,"",INDEX('Semaine type'!$AF$4:$AY$49,MATCH(Novembre!$B54,'Semaine type'!$A$4:$A$49,0),MATCH(GU$2,'Semaine type'!$AF$2:$AY$2,0))))</f>
        <v>0.52430555555555558</v>
      </c>
      <c r="GV54" s="167">
        <f>IF(COUNTIF(Fériés,DATE(YEAR($B$18),MONTH($B$18),GV$1))&gt;0,"",IF(WEEKDAY(DATE(YEAR($B$18),MONTH($B$18),GV$1),2)&gt;5,"",INDEX('Semaine type'!$AF$4:$AY$49,MATCH(Novembre!$B54,'Semaine type'!$A$4:$A$49,0),MATCH(GV$2,'Semaine type'!$AF$2:$AY$2,0))))</f>
        <v>0.5625</v>
      </c>
      <c r="GW54" s="167">
        <f>IF(COUNTIF(Fériés,DATE(YEAR($B$18),MONTH($B$18),GW$1))&gt;0,"",IF(WEEKDAY(DATE(YEAR($B$18),MONTH($B$18),GW$1),2)&gt;5,"",INDEX('Semaine type'!$AF$4:$AY$49,MATCH(Novembre!$B54,'Semaine type'!$A$4:$A$49,0),MATCH(GW$2,'Semaine type'!$AF$2:$AY$2,0))))</f>
        <v>0.70138888888888884</v>
      </c>
      <c r="GX54" s="167" t="str">
        <f>IF(COUNTIF(Fériés,DATE(YEAR($B$18),MONTH($B$18),GX$1))&gt;0,"",IF(WEEKDAY(DATE(YEAR($B$18),MONTH($B$18),GX$1),2)&gt;5,"",INDEX('Semaine type'!$AF$4:$AY$49,MATCH(Novembre!$B54,'Semaine type'!$A$4:$A$49,0),MATCH(GX$2,'Semaine type'!$AF$2:$AY$2,0))))</f>
        <v/>
      </c>
      <c r="GY54" s="167" t="str">
        <f>IF(COUNTIF(Fériés,DATE(YEAR($B$18),MONTH($B$18),GY$1))&gt;0,"",IF(WEEKDAY(DATE(YEAR($B$18),MONTH($B$18),GY$1),2)&gt;5,"",INDEX('Semaine type'!$AF$4:$AY$49,MATCH(Novembre!$B54,'Semaine type'!$A$4:$A$49,0),MATCH(GY$2,'Semaine type'!$AF$2:$AY$2,0))))</f>
        <v/>
      </c>
      <c r="GZ54" s="167">
        <f>IF(COUNTIF(Fériés,DATE(YEAR($B$18),MONTH($B$18),GZ$1))&gt;0,"",IF(WEEKDAY(DATE(YEAR($B$18),MONTH($B$18),GZ$1),2)&gt;5,"",INDEX('Semaine type'!$AF$4:$AY$49,MATCH(Novembre!$B54,'Semaine type'!$A$4:$A$49,0),MATCH(GZ$2,'Semaine type'!$AF$2:$AY$2,0))))</f>
        <v>0</v>
      </c>
      <c r="HA54" s="167">
        <f>IF(COUNTIF(Fériés,DATE(YEAR($B$18),MONTH($B$18),HA$1))&gt;0,"",IF(WEEKDAY(DATE(YEAR($B$18),MONTH($B$18),HA$1),2)&gt;5,"",INDEX('Semaine type'!$AF$4:$AY$49,MATCH(Novembre!$B54,'Semaine type'!$A$4:$A$49,0),MATCH(HA$2,'Semaine type'!$AF$2:$AY$2,0))))</f>
        <v>0</v>
      </c>
      <c r="HB54" s="167" t="str">
        <f>IF(COUNTIF(Fériés,DATE(YEAR($B$18),MONTH($B$18),HB$1))&gt;0,"",IF(WEEKDAY(DATE(YEAR($B$18),MONTH($B$18),HB$1),2)&gt;5,"",INDEX('Semaine type'!$AF$4:$AY$49,MATCH(Novembre!$B54,'Semaine type'!$A$4:$A$49,0),MATCH(HB$2,'Semaine type'!$AF$2:$AY$2,0))))</f>
        <v/>
      </c>
      <c r="HC54" s="167" t="str">
        <f>IF(COUNTIF(Fériés,DATE(YEAR($B$18),MONTH($B$18),HC$1))&gt;0,"",IF(WEEKDAY(DATE(YEAR($B$18),MONTH($B$18),HC$1),2)&gt;5,"",INDEX('Semaine type'!$AF$4:$AY$49,MATCH(Novembre!$B54,'Semaine type'!$A$4:$A$49,0),MATCH(HC$2,'Semaine type'!$AF$2:$AY$2,0))))</f>
        <v/>
      </c>
      <c r="HD54" s="167" t="str">
        <f>IF(COUNTIF(Fériés,DATE(YEAR($B$18),MONTH($B$18),HD$1))&gt;0,"",IF(WEEKDAY(DATE(YEAR($B$18),MONTH($B$18),HD$1),2)&gt;5,"",INDEX('Semaine type'!$AF$4:$AY$49,MATCH(Novembre!$B54,'Semaine type'!$A$4:$A$49,0),MATCH(HD$2,'Semaine type'!$AF$2:$AY$2,0))))</f>
        <v/>
      </c>
      <c r="HE54" s="167" t="str">
        <f>IF(COUNTIF(Fériés,DATE(YEAR($B$18),MONTH($B$18),HE$1))&gt;0,"",IF(WEEKDAY(DATE(YEAR($B$18),MONTH($B$18),HE$1),2)&gt;5,"",INDEX('Semaine type'!$AF$4:$AY$49,MATCH(Novembre!$B54,'Semaine type'!$A$4:$A$49,0),MATCH(HE$2,'Semaine type'!$AF$2:$AY$2,0))))</f>
        <v/>
      </c>
      <c r="HF54" s="167" t="str">
        <f>IF(COUNTIF(Fériés,DATE(YEAR($B$18),MONTH($B$18),HF$1))&gt;0,"",IF(WEEKDAY(DATE(YEAR($B$18),MONTH($B$18),HF$1),2)&gt;5,"",INDEX('Semaine type'!$AF$4:$AY$49,MATCH(Novembre!$B54,'Semaine type'!$A$4:$A$49,0),MATCH(HF$2,'Semaine type'!$AF$2:$AY$2,0))))</f>
        <v/>
      </c>
      <c r="HG54" s="167" t="str">
        <f>IF(COUNTIF(Fériés,DATE(YEAR($B$18),MONTH($B$18),HG$1))&gt;0,"",IF(WEEKDAY(DATE(YEAR($B$18),MONTH($B$18),HG$1),2)&gt;5,"",INDEX('Semaine type'!$AF$4:$AY$49,MATCH(Novembre!$B54,'Semaine type'!$A$4:$A$49,0),MATCH(HG$2,'Semaine type'!$AF$2:$AY$2,0))))</f>
        <v/>
      </c>
      <c r="HH54" s="167" t="str">
        <f>IF(COUNTIF(Fériés,DATE(YEAR($B$18),MONTH($B$18),HH$1))&gt;0,"",IF(WEEKDAY(DATE(YEAR($B$18),MONTH($B$18),HH$1),2)&gt;5,"",INDEX('Semaine type'!$AF$4:$AY$49,MATCH(Novembre!$B54,'Semaine type'!$A$4:$A$49,0),MATCH(HH$2,'Semaine type'!$AF$2:$AY$2,0))))</f>
        <v/>
      </c>
      <c r="HI54" s="167" t="str">
        <f>IF(COUNTIF(Fériés,DATE(YEAR($B$18),MONTH($B$18),HI$1))&gt;0,"",IF(WEEKDAY(DATE(YEAR($B$18),MONTH($B$18),HI$1),2)&gt;5,"",INDEX('Semaine type'!$AF$4:$AY$49,MATCH(Novembre!$B54,'Semaine type'!$A$4:$A$49,0),MATCH(HI$2,'Semaine type'!$AF$2:$AY$2,0))))</f>
        <v/>
      </c>
      <c r="HJ54" s="167">
        <f>IF(COUNTIF(Fériés,DATE(YEAR($B$18),MONTH($B$18),HJ$1))&gt;0,"",IF(WEEKDAY(DATE(YEAR($B$18),MONTH($B$18),HJ$1),2)&gt;5,"",INDEX('Semaine type'!$AF$4:$AY$49,MATCH(Novembre!$B54,'Semaine type'!$A$4:$A$49,0),MATCH(HJ$2,'Semaine type'!$AF$2:$AY$2,0))))</f>
        <v>0.36458333333333331</v>
      </c>
      <c r="HK54" s="167">
        <f>IF(COUNTIF(Fériés,DATE(YEAR($B$18),MONTH($B$18),HK$1))&gt;0,"",IF(WEEKDAY(DATE(YEAR($B$18),MONTH($B$18),HK$1),2)&gt;5,"",INDEX('Semaine type'!$AF$4:$AY$49,MATCH(Novembre!$B54,'Semaine type'!$A$4:$A$49,0),MATCH(HK$2,'Semaine type'!$AF$2:$AY$2,0))))</f>
        <v>0.52430555555555558</v>
      </c>
      <c r="HL54" s="167">
        <f>IF(COUNTIF(Fériés,DATE(YEAR($B$18),MONTH($B$18),HL$1))&gt;0,"",IF(WEEKDAY(DATE(YEAR($B$18),MONTH($B$18),HL$1),2)&gt;5,"",INDEX('Semaine type'!$AF$4:$AY$49,MATCH(Novembre!$B54,'Semaine type'!$A$4:$A$49,0),MATCH(HL$2,'Semaine type'!$AF$2:$AY$2,0))))</f>
        <v>0.5625</v>
      </c>
      <c r="HM54" s="167">
        <f>IF(COUNTIF(Fériés,DATE(YEAR($B$18),MONTH($B$18),HM$1))&gt;0,"",IF(WEEKDAY(DATE(YEAR($B$18),MONTH($B$18),HM$1),2)&gt;5,"",INDEX('Semaine type'!$AF$4:$AY$49,MATCH(Novembre!$B54,'Semaine type'!$A$4:$A$49,0),MATCH(HM$2,'Semaine type'!$AF$2:$AY$2,0))))</f>
        <v>0.70833333333333337</v>
      </c>
      <c r="HN54" s="167" t="str">
        <f>IF(COUNTIF(Fériés,DATE(YEAR($B$18),MONTH($B$18),HN$1))&gt;0,"",IF(WEEKDAY(DATE(YEAR($B$18),MONTH($B$18),HN$1),2)&gt;5,"",INDEX('Semaine type'!$AF$4:$AY$49,MATCH(Novembre!$B54,'Semaine type'!$A$4:$A$49,0),MATCH(HN$2,'Semaine type'!$AF$2:$AY$2,0))))</f>
        <v/>
      </c>
      <c r="HO54" s="167" t="str">
        <f>IF(COUNTIF(Fériés,DATE(YEAR($B$18),MONTH($B$18),HO$1))&gt;0,"",IF(WEEKDAY(DATE(YEAR($B$18),MONTH($B$18),HO$1),2)&gt;5,"",INDEX('Semaine type'!$AF$4:$AY$49,MATCH(Novembre!$B54,'Semaine type'!$A$4:$A$49,0),MATCH(HO$2,'Semaine type'!$AF$2:$AY$2,0))))</f>
        <v/>
      </c>
      <c r="HP54" s="167" t="str">
        <f>IF(COUNTIF(Fériés,DATE(YEAR($B$18),MONTH($B$18),HP$1))&gt;0,"",IF(WEEKDAY(DATE(YEAR($B$18),MONTH($B$18),HP$1),2)&gt;5,"",INDEX('Semaine type'!$AF$4:$AY$49,MATCH(Novembre!$B54,'Semaine type'!$A$4:$A$49,0),MATCH(HP$2,'Semaine type'!$AF$2:$AY$2,0))))</f>
        <v/>
      </c>
      <c r="HQ54" s="167" t="str">
        <f>IF(COUNTIF(Fériés,DATE(YEAR($B$18),MONTH($B$18),HQ$1))&gt;0,"",IF(WEEKDAY(DATE(YEAR($B$18),MONTH($B$18),HQ$1),2)&gt;5,"",INDEX('Semaine type'!$AF$4:$AY$49,MATCH(Novembre!$B54,'Semaine type'!$A$4:$A$49,0),MATCH(HQ$2,'Semaine type'!$AF$2:$AY$2,0))))</f>
        <v/>
      </c>
      <c r="HR54" s="167">
        <f>IF(COUNTIF(Fériés,DATE(YEAR($B$18),MONTH($B$18),HR$1))&gt;0,"",IF(WEEKDAY(DATE(YEAR($B$18),MONTH($B$18),HR$1),2)&gt;5,"",INDEX('Semaine type'!$AF$4:$AY$49,MATCH(Novembre!$B54,'Semaine type'!$A$4:$A$49,0),MATCH(HR$2,'Semaine type'!$AF$2:$AY$2,0))))</f>
        <v>0.36458333333333331</v>
      </c>
      <c r="HS54" s="167">
        <f>IF(COUNTIF(Fériés,DATE(YEAR($B$18),MONTH($B$18),HS$1))&gt;0,"",IF(WEEKDAY(DATE(YEAR($B$18),MONTH($B$18),HS$1),2)&gt;5,"",INDEX('Semaine type'!$AF$4:$AY$49,MATCH(Novembre!$B54,'Semaine type'!$A$4:$A$49,0),MATCH(HS$2,'Semaine type'!$AF$2:$AY$2,0))))</f>
        <v>0.52430555555555558</v>
      </c>
      <c r="HT54" s="167">
        <f>IF(COUNTIF(Fériés,DATE(YEAR($B$18),MONTH($B$18),HT$1))&gt;0,"",IF(WEEKDAY(DATE(YEAR($B$18),MONTH($B$18),HT$1),2)&gt;5,"",INDEX('Semaine type'!$AF$4:$AY$49,MATCH(Novembre!$B54,'Semaine type'!$A$4:$A$49,0),MATCH(HT$2,'Semaine type'!$AF$2:$AY$2,0))))</f>
        <v>0.5625</v>
      </c>
      <c r="HU54" s="167">
        <f>IF(COUNTIF(Fériés,DATE(YEAR($B$18),MONTH($B$18),HU$1))&gt;0,"",IF(WEEKDAY(DATE(YEAR($B$18),MONTH($B$18),HU$1),2)&gt;5,"",INDEX('Semaine type'!$AF$4:$AY$49,MATCH(Novembre!$B54,'Semaine type'!$A$4:$A$49,0),MATCH(HU$2,'Semaine type'!$AF$2:$AY$2,0))))</f>
        <v>0.70833333333333337</v>
      </c>
      <c r="HV54" s="167">
        <f>IF(COUNTIF(Fériés,DATE(YEAR($B$18),MONTH($B$18),HV$1))&gt;0,"",IF(WEEKDAY(DATE(YEAR($B$18),MONTH($B$18),HV$1),2)&gt;5,"",INDEX('Semaine type'!$AF$4:$AY$49,MATCH(Novembre!$B54,'Semaine type'!$A$4:$A$49,0),MATCH(HV$2,'Semaine type'!$AF$2:$AY$2,0))))</f>
        <v>0.36458333333333331</v>
      </c>
      <c r="HW54" s="167">
        <f>IF(COUNTIF(Fériés,DATE(YEAR($B$18),MONTH($B$18),HW$1))&gt;0,"",IF(WEEKDAY(DATE(YEAR($B$18),MONTH($B$18),HW$1),2)&gt;5,"",INDEX('Semaine type'!$AF$4:$AY$49,MATCH(Novembre!$B54,'Semaine type'!$A$4:$A$49,0),MATCH(HW$2,'Semaine type'!$AF$2:$AY$2,0))))</f>
        <v>0.52430555555555558</v>
      </c>
      <c r="HX54" s="167">
        <f>IF(COUNTIF(Fériés,DATE(YEAR($B$18),MONTH($B$18),HX$1))&gt;0,"",IF(WEEKDAY(DATE(YEAR($B$18),MONTH($B$18),HX$1),2)&gt;5,"",INDEX('Semaine type'!$AF$4:$AY$49,MATCH(Novembre!$B54,'Semaine type'!$A$4:$A$49,0),MATCH(HX$2,'Semaine type'!$AF$2:$AY$2,0))))</f>
        <v>0.5625</v>
      </c>
      <c r="HY54" s="167">
        <f>IF(COUNTIF(Fériés,DATE(YEAR($B$18),MONTH($B$18),HY$1))&gt;0,"",IF(WEEKDAY(DATE(YEAR($B$18),MONTH($B$18),HY$1),2)&gt;5,"",INDEX('Semaine type'!$AF$4:$AY$49,MATCH(Novembre!$B54,'Semaine type'!$A$4:$A$49,0),MATCH(HY$2,'Semaine type'!$AF$2:$AY$2,0))))</f>
        <v>0.70138888888888884</v>
      </c>
      <c r="HZ54" s="167" t="str">
        <f>IF(COUNTIF(Fériés,DATE(YEAR($B$18),MONTH($B$18),HZ$1))&gt;0,"",IF(WEEKDAY(DATE(YEAR($B$18),MONTH($B$18),HZ$1),2)&gt;5,"",INDEX('Semaine type'!$AF$4:$AY$49,MATCH(Novembre!$B54,'Semaine type'!$A$4:$A$49,0),MATCH(HZ$2,'Semaine type'!$AF$2:$AY$2,0))))</f>
        <v/>
      </c>
      <c r="IA54" s="167" t="str">
        <f>IF(COUNTIF(Fériés,DATE(YEAR($B$18),MONTH($B$18),IA$1))&gt;0,"",IF(WEEKDAY(DATE(YEAR($B$18),MONTH($B$18),IA$1),2)&gt;5,"",INDEX('Semaine type'!$AF$4:$AY$49,MATCH(Novembre!$B54,'Semaine type'!$A$4:$A$49,0),MATCH(IA$2,'Semaine type'!$AF$2:$AY$2,0))))</f>
        <v/>
      </c>
      <c r="IB54" s="167">
        <f>IF(COUNTIF(Fériés,DATE(YEAR($B$18),MONTH($B$18),IB$1))&gt;0,"",IF(WEEKDAY(DATE(YEAR($B$18),MONTH($B$18),IB$1),2)&gt;5,"",INDEX('Semaine type'!$AF$4:$AY$49,MATCH(Novembre!$B54,'Semaine type'!$A$4:$A$49,0),MATCH(IB$2,'Semaine type'!$AF$2:$AY$2,0))))</f>
        <v>0</v>
      </c>
      <c r="IC54" s="167">
        <f>IF(COUNTIF(Fériés,DATE(YEAR($B$18),MONTH($B$18),IC$1))&gt;0,"",IF(WEEKDAY(DATE(YEAR($B$18),MONTH($B$18),IC$1),2)&gt;5,"",INDEX('Semaine type'!$AF$4:$AY$49,MATCH(Novembre!$B54,'Semaine type'!$A$4:$A$49,0),MATCH(IC$2,'Semaine type'!$AF$2:$AY$2,0))))</f>
        <v>0</v>
      </c>
      <c r="ID54" s="167" t="str">
        <f>IF(COUNTIF(Fériés,DATE(YEAR($B$18),MONTH($B$18),ID$1))&gt;0,"",IF(WEEKDAY(DATE(YEAR($B$18),MONTH($B$18),ID$1),2)&gt;5,"",INDEX('Semaine type'!$AF$4:$AY$49,MATCH(Novembre!$B54,'Semaine type'!$A$4:$A$49,0),MATCH(ID$2,'Semaine type'!$AF$2:$AY$2,0))))</f>
        <v/>
      </c>
      <c r="IE54" s="167" t="str">
        <f>IF(COUNTIF(Fériés,DATE(YEAR($B$18),MONTH($B$18),IE$1))&gt;0,"",IF(WEEKDAY(DATE(YEAR($B$18),MONTH($B$18),IE$1),2)&gt;5,"",INDEX('Semaine type'!$AF$4:$AY$49,MATCH(Novembre!$B54,'Semaine type'!$A$4:$A$49,0),MATCH(IE$2,'Semaine type'!$AF$2:$AY$2,0))))</f>
        <v/>
      </c>
      <c r="IF54" s="167" t="str">
        <f>IF(COUNTIF(Fériés,DATE(YEAR($B$18),MONTH($B$18),IF$1))&gt;0,"",IF(WEEKDAY(DATE(YEAR($B$18),MONTH($B$18),IF$1),2)&gt;5,"",INDEX('Semaine type'!$AF$4:$AY$49,MATCH(Novembre!$B54,'Semaine type'!$A$4:$A$49,0),MATCH(IF$2,'Semaine type'!$AF$2:$AY$2,0))))</f>
        <v/>
      </c>
      <c r="IG54" s="167" t="str">
        <f>IF(COUNTIF(Fériés,DATE(YEAR($B$18),MONTH($B$18),IG$1))&gt;0,"",IF(WEEKDAY(DATE(YEAR($B$18),MONTH($B$18),IG$1),2)&gt;5,"",INDEX('Semaine type'!$AF$4:$AY$49,MATCH(Novembre!$B54,'Semaine type'!$A$4:$A$49,0),MATCH(IG$2,'Semaine type'!$AF$2:$AY$2,0))))</f>
        <v/>
      </c>
      <c r="IH54" s="167" t="str">
        <f>IF(COUNTIF(Fériés,DATE(YEAR($B$18),MONTH($B$18),IH$1))&gt;0,"",IF(WEEKDAY(DATE(YEAR($B$18),MONTH($B$18),IH$1),2)&gt;5,"",INDEX('Semaine type'!$AF$4:$AY$49,MATCH(Novembre!$B54,'Semaine type'!$A$4:$A$49,0),MATCH(IH$2,'Semaine type'!$AF$2:$AY$2,0))))</f>
        <v/>
      </c>
      <c r="II54" s="167" t="str">
        <f>IF(COUNTIF(Fériés,DATE(YEAR($B$18),MONTH($B$18),II$1))&gt;0,"",IF(WEEKDAY(DATE(YEAR($B$18),MONTH($B$18),II$1),2)&gt;5,"",INDEX('Semaine type'!$AF$4:$AY$49,MATCH(Novembre!$B54,'Semaine type'!$A$4:$A$49,0),MATCH(II$2,'Semaine type'!$AF$2:$AY$2,0))))</f>
        <v/>
      </c>
      <c r="IJ54" s="167" t="str">
        <f>IF(COUNTIF(Fériés,DATE(YEAR($B$18),MONTH($B$18),IJ$1))&gt;0,"",IF(WEEKDAY(DATE(YEAR($B$18),MONTH($B$18),IJ$1),2)&gt;5,"",INDEX('Semaine type'!$AF$4:$AY$49,MATCH(Novembre!$B54,'Semaine type'!$A$4:$A$49,0),MATCH(IJ$2,'Semaine type'!$AF$2:$AY$2,0))))</f>
        <v/>
      </c>
      <c r="IK54" s="167" t="str">
        <f>IF(COUNTIF(Fériés,DATE(YEAR($B$18),MONTH($B$18),IK$1))&gt;0,"",IF(WEEKDAY(DATE(YEAR($B$18),MONTH($B$18),IK$1),2)&gt;5,"",INDEX('Semaine type'!$AF$4:$AY$49,MATCH(Novembre!$B54,'Semaine type'!$A$4:$A$49,0),MATCH(IK$2,'Semaine type'!$AF$2:$AY$2,0))))</f>
        <v/>
      </c>
      <c r="IL54" s="167">
        <f>IF(COUNTIF(Fériés,DATE(YEAR($B$18),MONTH($B$18),IL$1))&gt;0,"",IF(WEEKDAY(DATE(YEAR($B$18),MONTH($B$18),IL$1),2)&gt;5,"",INDEX('Semaine type'!$AF$4:$AY$49,MATCH(Novembre!$B54,'Semaine type'!$A$4:$A$49,0),MATCH(IL$2,'Semaine type'!$AF$2:$AY$2,0))))</f>
        <v>0.36458333333333331</v>
      </c>
      <c r="IM54" s="167">
        <f>IF(COUNTIF(Fériés,DATE(YEAR($B$18),MONTH($B$18),IM$1))&gt;0,"",IF(WEEKDAY(DATE(YEAR($B$18),MONTH($B$18),IM$1),2)&gt;5,"",INDEX('Semaine type'!$AF$4:$AY$49,MATCH(Novembre!$B54,'Semaine type'!$A$4:$A$49,0),MATCH(IM$2,'Semaine type'!$AF$2:$AY$2,0))))</f>
        <v>0.52430555555555558</v>
      </c>
      <c r="IN54" s="167">
        <f>IF(COUNTIF(Fériés,DATE(YEAR($B$18),MONTH($B$18),IN$1))&gt;0,"",IF(WEEKDAY(DATE(YEAR($B$18),MONTH($B$18),IN$1),2)&gt;5,"",INDEX('Semaine type'!$AF$4:$AY$49,MATCH(Novembre!$B54,'Semaine type'!$A$4:$A$49,0),MATCH(IN$2,'Semaine type'!$AF$2:$AY$2,0))))</f>
        <v>0.5625</v>
      </c>
      <c r="IO54" s="167">
        <f>IF(COUNTIF(Fériés,DATE(YEAR($B$18),MONTH($B$18),IO$1))&gt;0,"",IF(WEEKDAY(DATE(YEAR($B$18),MONTH($B$18),IO$1),2)&gt;5,"",INDEX('Semaine type'!$AF$4:$AY$49,MATCH(Novembre!$B54,'Semaine type'!$A$4:$A$49,0),MATCH(IO$2,'Semaine type'!$AF$2:$AY$2,0))))</f>
        <v>0.70833333333333337</v>
      </c>
      <c r="IP54" s="167">
        <f>IF(COUNTIF(Fériés,DATE(YEAR($B$18),MONTH($B$18),IP$1))&gt;0,"",IF(WEEKDAY(DATE(YEAR($B$18),MONTH($B$18),IP$1),2)&gt;5,"",INDEX('Semaine type'!$AF$4:$AY$49,MATCH(Novembre!$B54,'Semaine type'!$A$4:$A$49,0),MATCH(IP$2,'Semaine type'!$AF$2:$AY$2,0))))</f>
        <v>0.36458333333333331</v>
      </c>
      <c r="IQ54" s="167">
        <f>IF(COUNTIF(Fériés,DATE(YEAR($B$18),MONTH($B$18),IQ$1))&gt;0,"",IF(WEEKDAY(DATE(YEAR($B$18),MONTH($B$18),IQ$1),2)&gt;5,"",INDEX('Semaine type'!$AF$4:$AY$49,MATCH(Novembre!$B54,'Semaine type'!$A$4:$A$49,0),MATCH(IQ$2,'Semaine type'!$AF$2:$AY$2,0))))</f>
        <v>0.52430555555555558</v>
      </c>
      <c r="IR54" s="167">
        <f>IF(COUNTIF(Fériés,DATE(YEAR($B$18),MONTH($B$18),IR$1))&gt;0,"",IF(WEEKDAY(DATE(YEAR($B$18),MONTH($B$18),IR$1),2)&gt;5,"",INDEX('Semaine type'!$AF$4:$AY$49,MATCH(Novembre!$B54,'Semaine type'!$A$4:$A$49,0),MATCH(IR$2,'Semaine type'!$AF$2:$AY$2,0))))</f>
        <v>0.5625</v>
      </c>
      <c r="IS54" s="167">
        <f>IF(COUNTIF(Fériés,DATE(YEAR($B$18),MONTH($B$18),IS$1))&gt;0,"",IF(WEEKDAY(DATE(YEAR($B$18),MONTH($B$18),IS$1),2)&gt;5,"",INDEX('Semaine type'!$AF$4:$AY$49,MATCH(Novembre!$B54,'Semaine type'!$A$4:$A$49,0),MATCH(IS$2,'Semaine type'!$AF$2:$AY$2,0))))</f>
        <v>0.70833333333333337</v>
      </c>
      <c r="IT54" s="167">
        <f>IF(COUNTIF(Fériés,DATE(YEAR($B$18),MONTH($B$18),IT$1))&gt;0,"",IF(WEEKDAY(DATE(YEAR($B$18),MONTH($B$18),IT$1),2)&gt;5,"",INDEX('Semaine type'!$AF$4:$AY$49,MATCH(Novembre!$B54,'Semaine type'!$A$4:$A$49,0),MATCH(IT$2,'Semaine type'!$AF$2:$AY$2,0))))</f>
        <v>0.36458333333333331</v>
      </c>
      <c r="IU54" s="167">
        <f>IF(COUNTIF(Fériés,DATE(YEAR($B$18),MONTH($B$18),IU$1))&gt;0,"",IF(WEEKDAY(DATE(YEAR($B$18),MONTH($B$18),IU$1),2)&gt;5,"",INDEX('Semaine type'!$AF$4:$AY$49,MATCH(Novembre!$B54,'Semaine type'!$A$4:$A$49,0),MATCH(IU$2,'Semaine type'!$AF$2:$AY$2,0))))</f>
        <v>0.52430555555555558</v>
      </c>
      <c r="IV54" s="167">
        <f>IF(COUNTIF(Fériés,DATE(YEAR($B$18),MONTH($B$18),IV$1))&gt;0,"",IF(WEEKDAY(DATE(YEAR($B$18),MONTH($B$18),IV$1),2)&gt;5,"",INDEX('Semaine type'!$AF$4:$AY$49,MATCH(Novembre!$B54,'Semaine type'!$A$4:$A$49,0),MATCH(IV$2,'Semaine type'!$AF$2:$AY$2,0))))</f>
        <v>0.5625</v>
      </c>
      <c r="IW54" s="167">
        <f>IF(COUNTIF(Fériés,DATE(YEAR($B$18),MONTH($B$18),IW$1))&gt;0,"",IF(WEEKDAY(DATE(YEAR($B$18),MONTH($B$18),IW$1),2)&gt;5,"",INDEX('Semaine type'!$AF$4:$AY$49,MATCH(Novembre!$B54,'Semaine type'!$A$4:$A$49,0),MATCH(IW$2,'Semaine type'!$AF$2:$AY$2,0))))</f>
        <v>0.70833333333333337</v>
      </c>
      <c r="IX54" s="167">
        <f>IF(COUNTIF(Fériés,DATE(YEAR($B$18),MONTH($B$18),IX$1))&gt;0,"",IF(WEEKDAY(DATE(YEAR($B$18),MONTH($B$18),IX$1),2)&gt;5,"",INDEX('Semaine type'!$AF$4:$AY$49,MATCH(Novembre!$B54,'Semaine type'!$A$4:$A$49,0),MATCH(IX$2,'Semaine type'!$AF$2:$AY$2,0))))</f>
        <v>0.36458333333333331</v>
      </c>
      <c r="IY54" s="167">
        <f>IF(COUNTIF(Fériés,DATE(YEAR($B$18),MONTH($B$18),IY$1))&gt;0,"",IF(WEEKDAY(DATE(YEAR($B$18),MONTH($B$18),IY$1),2)&gt;5,"",INDEX('Semaine type'!$AF$4:$AY$49,MATCH(Novembre!$B54,'Semaine type'!$A$4:$A$49,0),MATCH(IY$2,'Semaine type'!$AF$2:$AY$2,0))))</f>
        <v>0.52430555555555558</v>
      </c>
      <c r="IZ54" s="167">
        <f>IF(COUNTIF(Fériés,DATE(YEAR($B$18),MONTH($B$18),IZ$1))&gt;0,"",IF(WEEKDAY(DATE(YEAR($B$18),MONTH($B$18),IZ$1),2)&gt;5,"",INDEX('Semaine type'!$AF$4:$AY$49,MATCH(Novembre!$B54,'Semaine type'!$A$4:$A$49,0),MATCH(IZ$2,'Semaine type'!$AF$2:$AY$2,0))))</f>
        <v>0.5625</v>
      </c>
      <c r="JA54" s="167">
        <f>IF(COUNTIF(Fériés,DATE(YEAR($B$18),MONTH($B$18),JA$1))&gt;0,"",IF(WEEKDAY(DATE(YEAR($B$18),MONTH($B$18),JA$1),2)&gt;5,"",INDEX('Semaine type'!$AF$4:$AY$49,MATCH(Novembre!$B54,'Semaine type'!$A$4:$A$49,0),MATCH(JA$2,'Semaine type'!$AF$2:$AY$2,0))))</f>
        <v>0.70138888888888884</v>
      </c>
      <c r="JB54" s="167" t="str">
        <f>IF(COUNTIF(Fériés,DATE(YEAR($B$18),MONTH($B$18),JB$1))&gt;0,"",IF(WEEKDAY(DATE(YEAR($B$18),MONTH($B$18),JB$1),2)&gt;5,"",INDEX('Semaine type'!$AF$4:$AY$49,MATCH(Novembre!$B54,'Semaine type'!$A$4:$A$49,0),MATCH(JB$2,'Semaine type'!$AF$2:$AY$2,0))))</f>
        <v/>
      </c>
      <c r="JC54" s="167" t="str">
        <f>IF(COUNTIF(Fériés,DATE(YEAR($B$18),MONTH($B$18),JC$1))&gt;0,"",IF(WEEKDAY(DATE(YEAR($B$18),MONTH($B$18),JC$1),2)&gt;5,"",INDEX('Semaine type'!$AF$4:$AY$49,MATCH(Novembre!$B54,'Semaine type'!$A$4:$A$49,0),MATCH(JC$2,'Semaine type'!$AF$2:$AY$2,0))))</f>
        <v/>
      </c>
      <c r="JD54" s="167">
        <f>IF(COUNTIF(Fériés,DATE(YEAR($B$18),MONTH($B$18),JD$1))&gt;0,"",IF(WEEKDAY(DATE(YEAR($B$18),MONTH($B$18),JD$1),2)&gt;5,"",INDEX('Semaine type'!$AF$4:$AY$49,MATCH(Novembre!$B54,'Semaine type'!$A$4:$A$49,0),MATCH(JD$2,'Semaine type'!$AF$2:$AY$2,0))))</f>
        <v>0</v>
      </c>
      <c r="JE54" s="167">
        <f>IF(COUNTIF(Fériés,DATE(YEAR($B$18),MONTH($B$18),JE$1))&gt;0,"",IF(WEEKDAY(DATE(YEAR($B$18),MONTH($B$18),JE$1),2)&gt;5,"",INDEX('Semaine type'!$AF$4:$AY$49,MATCH(Novembre!$B54,'Semaine type'!$A$4:$A$49,0),MATCH(JE$2,'Semaine type'!$AF$2:$AY$2,0))))</f>
        <v>0</v>
      </c>
      <c r="JF54" s="167" t="str">
        <f>IF(COUNTIF(Fériés,DATE(YEAR($B$18),MONTH($B$18),JF$1))&gt;0,"",IF(WEEKDAY(DATE(YEAR($B$18),MONTH($B$18),JF$1),2)&gt;5,"",INDEX('Semaine type'!$AF$4:$AY$49,MATCH(Novembre!$B54,'Semaine type'!$A$4:$A$49,0),MATCH(JF$2,'Semaine type'!$AF$2:$AY$2,0))))</f>
        <v/>
      </c>
      <c r="JG54" s="167" t="str">
        <f>IF(COUNTIF(Fériés,DATE(YEAR($B$18),MONTH($B$18),JG$1))&gt;0,"",IF(WEEKDAY(DATE(YEAR($B$18),MONTH($B$18),JG$1),2)&gt;5,"",INDEX('Semaine type'!$AF$4:$AY$49,MATCH(Novembre!$B54,'Semaine type'!$A$4:$A$49,0),MATCH(JG$2,'Semaine type'!$AF$2:$AY$2,0))))</f>
        <v/>
      </c>
      <c r="JH54" s="167" t="str">
        <f>IF(COUNTIF(Fériés,DATE(YEAR($B$18),MONTH($B$18),JH$1))&gt;0,"",IF(WEEKDAY(DATE(YEAR($B$18),MONTH($B$18),JH$1),2)&gt;5,"",INDEX('Semaine type'!$AF$4:$AY$49,MATCH(Novembre!$B54,'Semaine type'!$A$4:$A$49,0),MATCH(JH$2,'Semaine type'!$AF$2:$AY$2,0))))</f>
        <v/>
      </c>
      <c r="JI54" s="167" t="str">
        <f>IF(COUNTIF(Fériés,DATE(YEAR($B$18),MONTH($B$18),JI$1))&gt;0,"",IF(WEEKDAY(DATE(YEAR($B$18),MONTH($B$18),JI$1),2)&gt;5,"",INDEX('Semaine type'!$AF$4:$AY$49,MATCH(Novembre!$B54,'Semaine type'!$A$4:$A$49,0),MATCH(JI$2,'Semaine type'!$AF$2:$AY$2,0))))</f>
        <v/>
      </c>
      <c r="JJ54" s="167" t="str">
        <f>IF(COUNTIF(Fériés,DATE(YEAR($B$18),MONTH($B$18),JJ$1))&gt;0,"",IF(WEEKDAY(DATE(YEAR($B$18),MONTH($B$18),JJ$1),2)&gt;5,"",INDEX('Semaine type'!$AF$4:$AY$49,MATCH(Novembre!$B54,'Semaine type'!$A$4:$A$49,0),MATCH(JJ$2,'Semaine type'!$AF$2:$AY$2,0))))</f>
        <v/>
      </c>
      <c r="JK54" s="167" t="str">
        <f>IF(COUNTIF(Fériés,DATE(YEAR($B$18),MONTH($B$18),JK$1))&gt;0,"",IF(WEEKDAY(DATE(YEAR($B$18),MONTH($B$18),JK$1),2)&gt;5,"",INDEX('Semaine type'!$AF$4:$AY$49,MATCH(Novembre!$B54,'Semaine type'!$A$4:$A$49,0),MATCH(JK$2,'Semaine type'!$AF$2:$AY$2,0))))</f>
        <v/>
      </c>
      <c r="JL54" s="167" t="str">
        <f>IF(COUNTIF(Fériés,DATE(YEAR($B$18),MONTH($B$18),JL$1))&gt;0,"",IF(WEEKDAY(DATE(YEAR($B$18),MONTH($B$18),JL$1),2)&gt;5,"",INDEX('Semaine type'!$AF$4:$AY$49,MATCH(Novembre!$B54,'Semaine type'!$A$4:$A$49,0),MATCH(JL$2,'Semaine type'!$AF$2:$AY$2,0))))</f>
        <v/>
      </c>
      <c r="JM54" s="167" t="str">
        <f>IF(COUNTIF(Fériés,DATE(YEAR($B$18),MONTH($B$18),JM$1))&gt;0,"",IF(WEEKDAY(DATE(YEAR($B$18),MONTH($B$18),JM$1),2)&gt;5,"",INDEX('Semaine type'!$AF$4:$AY$49,MATCH(Novembre!$B54,'Semaine type'!$A$4:$A$49,0),MATCH(JM$2,'Semaine type'!$AF$2:$AY$2,0))))</f>
        <v/>
      </c>
      <c r="JN54" s="167">
        <f>IF(COUNTIF(Fériés,DATE(YEAR($B$18),MONTH($B$18),JN$1))&gt;0,"",IF(WEEKDAY(DATE(YEAR($B$18),MONTH($B$18),JN$1),2)&gt;5,"",INDEX('Semaine type'!$AF$4:$AY$49,MATCH(Novembre!$B54,'Semaine type'!$A$4:$A$49,0),MATCH(JN$2,'Semaine type'!$AF$2:$AY$2,0))))</f>
        <v>0.36458333333333331</v>
      </c>
      <c r="JO54" s="167">
        <f>IF(COUNTIF(Fériés,DATE(YEAR($B$18),MONTH($B$18),JO$1))&gt;0,"",IF(WEEKDAY(DATE(YEAR($B$18),MONTH($B$18),JO$1),2)&gt;5,"",INDEX('Semaine type'!$AF$4:$AY$49,MATCH(Novembre!$B54,'Semaine type'!$A$4:$A$49,0),MATCH(JO$2,'Semaine type'!$AF$2:$AY$2,0))))</f>
        <v>0.52430555555555558</v>
      </c>
      <c r="JP54" s="167">
        <f>IF(COUNTIF(Fériés,DATE(YEAR($B$18),MONTH($B$18),JP$1))&gt;0,"",IF(WEEKDAY(DATE(YEAR($B$18),MONTH($B$18),JP$1),2)&gt;5,"",INDEX('Semaine type'!$AF$4:$AY$49,MATCH(Novembre!$B54,'Semaine type'!$A$4:$A$49,0),MATCH(JP$2,'Semaine type'!$AF$2:$AY$2,0))))</f>
        <v>0.5625</v>
      </c>
      <c r="JQ54" s="167">
        <f>IF(COUNTIF(Fériés,DATE(YEAR($B$18),MONTH($B$18),JQ$1))&gt;0,"",IF(WEEKDAY(DATE(YEAR($B$18),MONTH($B$18),JQ$1),2)&gt;5,"",INDEX('Semaine type'!$AF$4:$AY$49,MATCH(Novembre!$B54,'Semaine type'!$A$4:$A$49,0),MATCH(JQ$2,'Semaine type'!$AF$2:$AY$2,0))))</f>
        <v>0.70833333333333337</v>
      </c>
      <c r="JR54" s="167">
        <f>IF(COUNTIF(Fériés,DATE(YEAR($B$18),MONTH($B$18),JR$1))&gt;0,"",IF(WEEKDAY(DATE(YEAR($B$18),MONTH($B$18),JR$1),2)&gt;5,"",INDEX('Semaine type'!$AF$4:$AY$49,MATCH(Novembre!$B54,'Semaine type'!$A$4:$A$49,0),MATCH(JR$2,'Semaine type'!$AF$2:$AY$2,0))))</f>
        <v>0.36458333333333331</v>
      </c>
      <c r="JS54" s="167">
        <f>IF(COUNTIF(Fériés,DATE(YEAR($B$18),MONTH($B$18),JS$1))&gt;0,"",IF(WEEKDAY(DATE(YEAR($B$18),MONTH($B$18),JS$1),2)&gt;5,"",INDEX('Semaine type'!$AF$4:$AY$49,MATCH(Novembre!$B54,'Semaine type'!$A$4:$A$49,0),MATCH(JS$2,'Semaine type'!$AF$2:$AY$2,0))))</f>
        <v>0.52430555555555558</v>
      </c>
      <c r="JT54" s="167">
        <f>IF(COUNTIF(Fériés,DATE(YEAR($B$18),MONTH($B$18),JT$1))&gt;0,"",IF(WEEKDAY(DATE(YEAR($B$18),MONTH($B$18),JT$1),2)&gt;5,"",INDEX('Semaine type'!$AF$4:$AY$49,MATCH(Novembre!$B54,'Semaine type'!$A$4:$A$49,0),MATCH(JT$2,'Semaine type'!$AF$2:$AY$2,0))))</f>
        <v>0.5625</v>
      </c>
      <c r="JU54" s="167">
        <f>IF(COUNTIF(Fériés,DATE(YEAR($B$18),MONTH($B$18),JU$1))&gt;0,"",IF(WEEKDAY(DATE(YEAR($B$18),MONTH($B$18),JU$1),2)&gt;5,"",INDEX('Semaine type'!$AF$4:$AY$49,MATCH(Novembre!$B54,'Semaine type'!$A$4:$A$49,0),MATCH(JU$2,'Semaine type'!$AF$2:$AY$2,0))))</f>
        <v>0.70833333333333337</v>
      </c>
      <c r="JV54" s="167">
        <f>IF(COUNTIF(Fériés,DATE(YEAR($B$18),MONTH($B$18),JV$1))&gt;0,"",IF(WEEKDAY(DATE(YEAR($B$18),MONTH($B$18),JV$1),2)&gt;5,"",INDEX('Semaine type'!$AF$4:$AY$49,MATCH(Novembre!$B54,'Semaine type'!$A$4:$A$49,0),MATCH(JV$2,'Semaine type'!$AF$2:$AY$2,0))))</f>
        <v>0.36458333333333331</v>
      </c>
      <c r="JW54" s="167">
        <f>IF(COUNTIF(Fériés,DATE(YEAR($B$18),MONTH($B$18),JW$1))&gt;0,"",IF(WEEKDAY(DATE(YEAR($B$18),MONTH($B$18),JW$1),2)&gt;5,"",INDEX('Semaine type'!$AF$4:$AY$49,MATCH(Novembre!$B54,'Semaine type'!$A$4:$A$49,0),MATCH(JW$2,'Semaine type'!$AF$2:$AY$2,0))))</f>
        <v>0.52430555555555558</v>
      </c>
      <c r="JX54" s="167">
        <f>IF(COUNTIF(Fériés,DATE(YEAR($B$18),MONTH($B$18),JX$1))&gt;0,"",IF(WEEKDAY(DATE(YEAR($B$18),MONTH($B$18),JX$1),2)&gt;5,"",INDEX('Semaine type'!$AF$4:$AY$49,MATCH(Novembre!$B54,'Semaine type'!$A$4:$A$49,0),MATCH(JX$2,'Semaine type'!$AF$2:$AY$2,0))))</f>
        <v>0.5625</v>
      </c>
      <c r="JY54" s="167">
        <f>IF(COUNTIF(Fériés,DATE(YEAR($B$18),MONTH($B$18),JY$1))&gt;0,"",IF(WEEKDAY(DATE(YEAR($B$18),MONTH($B$18),JY$1),2)&gt;5,"",INDEX('Semaine type'!$AF$4:$AY$49,MATCH(Novembre!$B54,'Semaine type'!$A$4:$A$49,0),MATCH(JY$2,'Semaine type'!$AF$2:$AY$2,0))))</f>
        <v>0.70833333333333337</v>
      </c>
      <c r="JZ54" s="167">
        <f>IF(COUNTIF(Fériés,DATE(YEAR($B$18),MONTH($B$18),JZ$1))&gt;0,"",IF(WEEKDAY(DATE(YEAR($B$18),MONTH($B$18),JZ$1),2)&gt;5,"",INDEX('Semaine type'!$AF$4:$AY$49,MATCH(Novembre!$B54,'Semaine type'!$A$4:$A$49,0),MATCH(JZ$2,'Semaine type'!$AF$2:$AY$2,0))))</f>
        <v>0.36458333333333331</v>
      </c>
      <c r="KA54" s="167">
        <f>IF(COUNTIF(Fériés,DATE(YEAR($B$18),MONTH($B$18),KA$1))&gt;0,"",IF(WEEKDAY(DATE(YEAR($B$18),MONTH($B$18),KA$1),2)&gt;5,"",INDEX('Semaine type'!$AF$4:$AY$49,MATCH(Novembre!$B54,'Semaine type'!$A$4:$A$49,0),MATCH(KA$2,'Semaine type'!$AF$2:$AY$2,0))))</f>
        <v>0.52430555555555558</v>
      </c>
      <c r="KB54" s="167">
        <f>IF(COUNTIF(Fériés,DATE(YEAR($B$18),MONTH($B$18),KB$1))&gt;0,"",IF(WEEKDAY(DATE(YEAR($B$18),MONTH($B$18),KB$1),2)&gt;5,"",INDEX('Semaine type'!$AF$4:$AY$49,MATCH(Novembre!$B54,'Semaine type'!$A$4:$A$49,0),MATCH(KB$2,'Semaine type'!$AF$2:$AY$2,0))))</f>
        <v>0.5625</v>
      </c>
      <c r="KC54" s="167">
        <f>IF(COUNTIF(Fériés,DATE(YEAR($B$18),MONTH($B$18),KC$1))&gt;0,"",IF(WEEKDAY(DATE(YEAR($B$18),MONTH($B$18),KC$1),2)&gt;5,"",INDEX('Semaine type'!$AF$4:$AY$49,MATCH(Novembre!$B54,'Semaine type'!$A$4:$A$49,0),MATCH(KC$2,'Semaine type'!$AF$2:$AY$2,0))))</f>
        <v>0.70138888888888884</v>
      </c>
      <c r="KD54" s="167" t="str">
        <f>IF(COUNTIF(Fériés,DATE(YEAR($B$18),MONTH($B$18),KD$1))&gt;0,"",IF(WEEKDAY(DATE(YEAR($B$18),MONTH($B$18),KD$1),2)&gt;5,"",INDEX('Semaine type'!$AF$4:$AY$49,MATCH(Novembre!$B54,'Semaine type'!$A$4:$A$49,0),MATCH(KD$2,'Semaine type'!$AF$2:$AY$2,0))))</f>
        <v/>
      </c>
      <c r="KE54" s="167" t="str">
        <f>IF(COUNTIF(Fériés,DATE(YEAR($B$18),MONTH($B$18),KE$1))&gt;0,"",IF(WEEKDAY(DATE(YEAR($B$18),MONTH($B$18),KE$1),2)&gt;5,"",INDEX('Semaine type'!$AF$4:$AY$49,MATCH(Novembre!$B54,'Semaine type'!$A$4:$A$49,0),MATCH(KE$2,'Semaine type'!$AF$2:$AY$2,0))))</f>
        <v/>
      </c>
      <c r="KF54" s="167">
        <f>IF(COUNTIF(Fériés,DATE(YEAR($B$18),MONTH($B$18),KF$1))&gt;0,"",IF(WEEKDAY(DATE(YEAR($B$18),MONTH($B$18),KF$1),2)&gt;5,"",INDEX('Semaine type'!$AF$4:$AY$49,MATCH(Novembre!$B54,'Semaine type'!$A$4:$A$49,0),MATCH(KF$2,'Semaine type'!$AF$2:$AY$2,0))))</f>
        <v>0</v>
      </c>
      <c r="KG54" s="167">
        <f>IF(COUNTIF(Fériés,DATE(YEAR($B$18),MONTH($B$18),KG$1))&gt;0,"",IF(WEEKDAY(DATE(YEAR($B$18),MONTH($B$18),KG$1),2)&gt;5,"",INDEX('Semaine type'!$AF$4:$AY$49,MATCH(Novembre!$B54,'Semaine type'!$A$4:$A$49,0),MATCH(KG$2,'Semaine type'!$AF$2:$AY$2,0))))</f>
        <v>0</v>
      </c>
      <c r="KH54" s="167" t="str">
        <f>IF(COUNTIF(Fériés,DATE(YEAR($B$18),MONTH($B$18),KH$1))&gt;0,"",IF(WEEKDAY(DATE(YEAR($B$18),MONTH($B$18),KH$1),2)&gt;5,"",INDEX('Semaine type'!$AF$4:$AY$49,MATCH(Novembre!$B54,'Semaine type'!$A$4:$A$49,0),MATCH(KH$2,'Semaine type'!$AF$2:$AY$2,0))))</f>
        <v/>
      </c>
      <c r="KI54" s="167" t="str">
        <f>IF(COUNTIF(Fériés,DATE(YEAR($B$18),MONTH($B$18),KI$1))&gt;0,"",IF(WEEKDAY(DATE(YEAR($B$18),MONTH($B$18),KI$1),2)&gt;5,"",INDEX('Semaine type'!$AF$4:$AY$49,MATCH(Novembre!$B54,'Semaine type'!$A$4:$A$49,0),MATCH(KI$2,'Semaine type'!$AF$2:$AY$2,0))))</f>
        <v/>
      </c>
      <c r="KJ54" s="167" t="str">
        <f>IF(COUNTIF(Fériés,DATE(YEAR($B$18),MONTH($B$18),KJ$1))&gt;0,"",IF(WEEKDAY(DATE(YEAR($B$18),MONTH($B$18),KJ$1),2)&gt;5,"",INDEX('Semaine type'!$AF$4:$AY$49,MATCH(Novembre!$B54,'Semaine type'!$A$4:$A$49,0),MATCH(KJ$2,'Semaine type'!$AF$2:$AY$2,0))))</f>
        <v/>
      </c>
      <c r="KK54" s="167" t="str">
        <f>IF(COUNTIF(Fériés,DATE(YEAR($B$18),MONTH($B$18),KK$1))&gt;0,"",IF(WEEKDAY(DATE(YEAR($B$18),MONTH($B$18),KK$1),2)&gt;5,"",INDEX('Semaine type'!$AF$4:$AY$49,MATCH(Novembre!$B54,'Semaine type'!$A$4:$A$49,0),MATCH(KK$2,'Semaine type'!$AF$2:$AY$2,0))))</f>
        <v/>
      </c>
      <c r="KL54" s="167" t="str">
        <f>IF(COUNTIF(Fériés,DATE(YEAR($B$18),MONTH($B$18),KL$1))&gt;0,"",IF(WEEKDAY(DATE(YEAR($B$18),MONTH($B$18),KL$1),2)&gt;5,"",INDEX('Semaine type'!$AF$4:$AY$49,MATCH(Novembre!$B54,'Semaine type'!$A$4:$A$49,0),MATCH(KL$2,'Semaine type'!$AF$2:$AY$2,0))))</f>
        <v/>
      </c>
      <c r="KM54" s="167" t="str">
        <f>IF(COUNTIF(Fériés,DATE(YEAR($B$18),MONTH($B$18),KM$1))&gt;0,"",IF(WEEKDAY(DATE(YEAR($B$18),MONTH($B$18),KM$1),2)&gt;5,"",INDEX('Semaine type'!$AF$4:$AY$49,MATCH(Novembre!$B54,'Semaine type'!$A$4:$A$49,0),MATCH(KM$2,'Semaine type'!$AF$2:$AY$2,0))))</f>
        <v/>
      </c>
      <c r="KN54" s="167" t="str">
        <f>IF(COUNTIF(Fériés,DATE(YEAR($B$18),MONTH($B$18),KN$1))&gt;0,"",IF(WEEKDAY(DATE(YEAR($B$18),MONTH($B$18),KN$1),2)&gt;5,"",INDEX('Semaine type'!$AF$4:$AY$49,MATCH(Novembre!$B54,'Semaine type'!$A$4:$A$49,0),MATCH(KN$2,'Semaine type'!$AF$2:$AY$2,0))))</f>
        <v/>
      </c>
      <c r="KO54" s="167" t="str">
        <f>IF(COUNTIF(Fériés,DATE(YEAR($B$18),MONTH($B$18),KO$1))&gt;0,"",IF(WEEKDAY(DATE(YEAR($B$18),MONTH($B$18),KO$1),2)&gt;5,"",INDEX('Semaine type'!$AF$4:$AY$49,MATCH(Novembre!$B54,'Semaine type'!$A$4:$A$49,0),MATCH(KO$2,'Semaine type'!$AF$2:$AY$2,0))))</f>
        <v/>
      </c>
      <c r="KP54" s="167">
        <f>IF(COUNTIF(Fériés,DATE(YEAR($B$18),MONTH($B$18),KP$1))&gt;0,"",IF(WEEKDAY(DATE(YEAR($B$18),MONTH($B$18),KP$1),2)&gt;5,"",INDEX('Semaine type'!$AF$4:$AY$49,MATCH(Novembre!$B54,'Semaine type'!$A$4:$A$49,0),MATCH(KP$2,'Semaine type'!$AF$2:$AY$2,0))))</f>
        <v>0.36458333333333331</v>
      </c>
      <c r="KQ54" s="167">
        <f>IF(COUNTIF(Fériés,DATE(YEAR($B$18),MONTH($B$18),KQ$1))&gt;0,"",IF(WEEKDAY(DATE(YEAR($B$18),MONTH($B$18),KQ$1),2)&gt;5,"",INDEX('Semaine type'!$AF$4:$AY$49,MATCH(Novembre!$B54,'Semaine type'!$A$4:$A$49,0),MATCH(KQ$2,'Semaine type'!$AF$2:$AY$2,0))))</f>
        <v>0.52430555555555558</v>
      </c>
      <c r="KR54" s="167">
        <f>IF(COUNTIF(Fériés,DATE(YEAR($B$18),MONTH($B$18),KR$1))&gt;0,"",IF(WEEKDAY(DATE(YEAR($B$18),MONTH($B$18),KR$1),2)&gt;5,"",INDEX('Semaine type'!$AF$4:$AY$49,MATCH(Novembre!$B54,'Semaine type'!$A$4:$A$49,0),MATCH(KR$2,'Semaine type'!$AF$2:$AY$2,0))))</f>
        <v>0.5625</v>
      </c>
      <c r="KS54" s="167">
        <f>IF(COUNTIF(Fériés,DATE(YEAR($B$18),MONTH($B$18),KS$1))&gt;0,"",IF(WEEKDAY(DATE(YEAR($B$18),MONTH($B$18),KS$1),2)&gt;5,"",INDEX('Semaine type'!$AF$4:$AY$49,MATCH(Novembre!$B54,'Semaine type'!$A$4:$A$49,0),MATCH(KS$2,'Semaine type'!$AF$2:$AY$2,0))))</f>
        <v>0.70833333333333337</v>
      </c>
    </row>
    <row r="55" spans="1:305" ht="12" customHeight="1" x14ac:dyDescent="0.2">
      <c r="A55" s="183"/>
      <c r="B55" s="52" t="s">
        <v>171</v>
      </c>
      <c r="C55" s="53" t="str">
        <f>'Semaine type'!L40</f>
        <v xml:space="preserve">PA </v>
      </c>
      <c r="D55" s="60"/>
      <c r="E55" s="60"/>
      <c r="F55" s="61"/>
      <c r="G55" s="60"/>
      <c r="H55" s="60" t="s">
        <v>32</v>
      </c>
      <c r="I55" s="60" t="s">
        <v>33</v>
      </c>
      <c r="J55" s="60" t="s">
        <v>32</v>
      </c>
      <c r="K55" s="60" t="s">
        <v>33</v>
      </c>
      <c r="L55" s="61" t="s">
        <v>32</v>
      </c>
      <c r="M55" s="61" t="s">
        <v>33</v>
      </c>
      <c r="N55" s="61" t="s">
        <v>32</v>
      </c>
      <c r="O55" s="61" t="s">
        <v>33</v>
      </c>
      <c r="P55" s="60" t="s">
        <v>33</v>
      </c>
      <c r="Q55" s="60"/>
      <c r="R55" s="60"/>
      <c r="S55" s="60"/>
      <c r="T55" s="60"/>
      <c r="U55" s="60"/>
      <c r="V55" s="61" t="s">
        <v>32</v>
      </c>
      <c r="W55" s="61" t="s">
        <v>33</v>
      </c>
      <c r="X55" s="60"/>
      <c r="Y55" s="60"/>
      <c r="Z55" s="60" t="s">
        <v>32</v>
      </c>
      <c r="AA55" s="60" t="s">
        <v>33</v>
      </c>
      <c r="AB55" s="60" t="s">
        <v>32</v>
      </c>
      <c r="AC55" s="60" t="s">
        <v>33</v>
      </c>
      <c r="AD55" s="60" t="s">
        <v>94</v>
      </c>
      <c r="AE55" s="60"/>
      <c r="AF55" s="61" t="s">
        <v>120</v>
      </c>
      <c r="AG55" s="60"/>
      <c r="AH55" s="60" t="s">
        <v>120</v>
      </c>
      <c r="AI55" s="60"/>
      <c r="AJ55" s="60" t="s">
        <v>124</v>
      </c>
      <c r="AK55" s="60" t="s">
        <v>33</v>
      </c>
      <c r="AL55" s="60" t="s">
        <v>32</v>
      </c>
      <c r="AM55" s="60" t="s">
        <v>33</v>
      </c>
      <c r="AN55" s="60" t="s">
        <v>32</v>
      </c>
      <c r="AO55" s="60" t="s">
        <v>33</v>
      </c>
      <c r="AP55" s="60" t="s">
        <v>32</v>
      </c>
      <c r="AQ55" s="60" t="s">
        <v>33</v>
      </c>
      <c r="AR55" s="60" t="s">
        <v>94</v>
      </c>
      <c r="AS55" s="60"/>
      <c r="AT55" s="60"/>
      <c r="AU55" s="60"/>
      <c r="AV55" s="60"/>
      <c r="AW55" s="60"/>
      <c r="AX55" s="60" t="s">
        <v>32</v>
      </c>
      <c r="AY55" s="60" t="s">
        <v>33</v>
      </c>
      <c r="AZ55" s="60" t="s">
        <v>32</v>
      </c>
      <c r="BA55" s="60" t="s">
        <v>33</v>
      </c>
      <c r="BB55" s="60" t="s">
        <v>32</v>
      </c>
      <c r="BC55" s="60" t="s">
        <v>33</v>
      </c>
      <c r="BD55" s="60" t="s">
        <v>32</v>
      </c>
      <c r="BE55" s="60" t="s">
        <v>33</v>
      </c>
      <c r="BF55" s="60" t="s">
        <v>33</v>
      </c>
      <c r="BG55" s="60"/>
      <c r="BH55" s="60"/>
      <c r="BI55" s="60"/>
      <c r="BJ55" s="60"/>
      <c r="BK55" s="60"/>
      <c r="BL55" s="56" cm="1">
        <f t="array" ref="BL55">SUMPRODUCT(--(RIGHT(D55:BK55,1)="."))</f>
        <v>15</v>
      </c>
      <c r="BM55" s="57"/>
      <c r="BN55" s="62"/>
      <c r="BO55" s="62"/>
      <c r="BP55" s="62"/>
      <c r="BQ55" s="82">
        <f t="shared" si="133"/>
        <v>0</v>
      </c>
      <c r="BR55" s="82">
        <f t="shared" si="133"/>
        <v>0</v>
      </c>
      <c r="BS55" s="82">
        <f t="shared" si="133"/>
        <v>0</v>
      </c>
      <c r="BT55" s="82">
        <f t="shared" si="133"/>
        <v>0</v>
      </c>
      <c r="BU55" s="82">
        <f t="shared" si="133"/>
        <v>0</v>
      </c>
      <c r="BV55" s="82">
        <f t="shared" si="133"/>
        <v>0</v>
      </c>
      <c r="BW55" s="82">
        <f t="shared" si="133"/>
        <v>0</v>
      </c>
      <c r="BX55" s="82">
        <f t="shared" si="133"/>
        <v>0</v>
      </c>
      <c r="BY55" s="82">
        <f t="shared" si="133"/>
        <v>0</v>
      </c>
      <c r="BZ55" s="82">
        <f t="shared" si="133"/>
        <v>0</v>
      </c>
      <c r="CA55" s="82">
        <f t="shared" si="133"/>
        <v>0</v>
      </c>
      <c r="CB55" s="92">
        <f t="shared" si="70"/>
        <v>36</v>
      </c>
      <c r="CC55" s="47">
        <f t="shared" ca="1" si="71"/>
        <v>1.0588235294117647</v>
      </c>
      <c r="DA55" s="169">
        <f t="shared" si="72"/>
        <v>6.2083333333333339</v>
      </c>
      <c r="DB55" s="176" t="str">
        <f t="shared" si="132"/>
        <v/>
      </c>
      <c r="DC55" s="176" t="str">
        <f t="shared" si="73"/>
        <v/>
      </c>
      <c r="DD55" s="176" t="str">
        <f t="shared" si="74"/>
        <v/>
      </c>
      <c r="DE55" s="176" t="str">
        <f t="shared" si="75"/>
        <v/>
      </c>
      <c r="DF55" s="176">
        <f t="shared" si="76"/>
        <v>0.15972222222222227</v>
      </c>
      <c r="DG55" s="176">
        <f>IFERROR(IF(COUNTIF(absences,I55)&gt;0,"",IF(COUNTIF($D55:$BK55,"PERM")&gt;0,COUNTIF($D55:$BK55,"PERM")*Parametres!$N$25,GF55-GE55)),)</f>
        <v>0.25</v>
      </c>
      <c r="DH55" s="176">
        <f t="shared" si="77"/>
        <v>0.15972222222222227</v>
      </c>
      <c r="DI55" s="176">
        <f t="shared" si="78"/>
        <v>0.14583333333333337</v>
      </c>
      <c r="DJ55" s="176">
        <f t="shared" si="79"/>
        <v>0.15972222222222227</v>
      </c>
      <c r="DK55" s="176">
        <f t="shared" si="80"/>
        <v>0.14583333333333337</v>
      </c>
      <c r="DL55" s="176">
        <f t="shared" si="81"/>
        <v>0.15972222222222227</v>
      </c>
      <c r="DM55" s="176">
        <f t="shared" si="82"/>
        <v>0.13888888888888884</v>
      </c>
      <c r="DN55" s="176">
        <f t="shared" si="83"/>
        <v>0.15972222222222227</v>
      </c>
      <c r="DO55" s="176">
        <f t="shared" si="84"/>
        <v>0</v>
      </c>
      <c r="DP55" s="176" t="str">
        <f t="shared" si="85"/>
        <v/>
      </c>
      <c r="DQ55" s="176" t="str">
        <f t="shared" si="86"/>
        <v/>
      </c>
      <c r="DR55" s="176" t="str">
        <f t="shared" si="87"/>
        <v/>
      </c>
      <c r="DS55" s="176" t="str">
        <f t="shared" si="88"/>
        <v/>
      </c>
      <c r="DT55" s="176">
        <f t="shared" si="89"/>
        <v>0.15972222222222227</v>
      </c>
      <c r="DU55" s="176">
        <f t="shared" si="90"/>
        <v>0.14583333333333337</v>
      </c>
      <c r="DV55" s="176" t="str">
        <f t="shared" si="91"/>
        <v/>
      </c>
      <c r="DW55" s="176" t="str">
        <f t="shared" si="92"/>
        <v/>
      </c>
      <c r="DX55" s="176">
        <f t="shared" si="93"/>
        <v>0.15972222222222227</v>
      </c>
      <c r="DY55" s="176">
        <f t="shared" si="94"/>
        <v>0.14583333333333337</v>
      </c>
      <c r="DZ55" s="176">
        <f t="shared" si="95"/>
        <v>0.15972222222222227</v>
      </c>
      <c r="EA55" s="176">
        <f t="shared" si="96"/>
        <v>0.13888888888888884</v>
      </c>
      <c r="EB55" s="176">
        <f t="shared" si="97"/>
        <v>0.15972222222222227</v>
      </c>
      <c r="EC55" s="176">
        <f t="shared" si="98"/>
        <v>0</v>
      </c>
      <c r="ED55" s="176" t="str">
        <f t="shared" si="99"/>
        <v/>
      </c>
      <c r="EE55" s="176" t="str">
        <f t="shared" si="100"/>
        <v/>
      </c>
      <c r="EF55" s="176" t="str">
        <f t="shared" si="101"/>
        <v/>
      </c>
      <c r="EG55" s="176" t="str">
        <f t="shared" si="102"/>
        <v/>
      </c>
      <c r="EH55" s="176">
        <f t="shared" si="103"/>
        <v>0.15972222222222227</v>
      </c>
      <c r="EI55" s="176">
        <f t="shared" si="104"/>
        <v>0.14583333333333337</v>
      </c>
      <c r="EJ55" s="176">
        <f t="shared" si="105"/>
        <v>0.15972222222222227</v>
      </c>
      <c r="EK55" s="176">
        <f t="shared" si="106"/>
        <v>0.14583333333333337</v>
      </c>
      <c r="EL55" s="176">
        <f t="shared" si="107"/>
        <v>0.15972222222222227</v>
      </c>
      <c r="EM55" s="176">
        <f t="shared" si="108"/>
        <v>0.14583333333333337</v>
      </c>
      <c r="EN55" s="176">
        <f t="shared" si="109"/>
        <v>0.15972222222222227</v>
      </c>
      <c r="EO55" s="176">
        <f t="shared" si="110"/>
        <v>0.13888888888888884</v>
      </c>
      <c r="EP55" s="176">
        <f t="shared" si="111"/>
        <v>0.15972222222222227</v>
      </c>
      <c r="EQ55" s="176">
        <f t="shared" si="112"/>
        <v>0</v>
      </c>
      <c r="ER55" s="176" t="str">
        <f t="shared" si="113"/>
        <v/>
      </c>
      <c r="ES55" s="176" t="str">
        <f t="shared" si="114"/>
        <v/>
      </c>
      <c r="ET55" s="176" t="str">
        <f t="shared" si="115"/>
        <v/>
      </c>
      <c r="EU55" s="176">
        <f>IFERROR(IF(COUNTIF(absences,AW55)&gt;0,"",IF(COUNTIF($D55:$BK55,"PERM")&gt;0,COUNTIF($D55:$BK55,"PERM")*Parametres!$N$25,IW55-IV55)),)</f>
        <v>0.25</v>
      </c>
      <c r="EV55" s="176">
        <f t="shared" si="116"/>
        <v>0.15972222222222227</v>
      </c>
      <c r="EW55" s="176">
        <f t="shared" si="117"/>
        <v>0.14583333333333337</v>
      </c>
      <c r="EX55" s="176">
        <f t="shared" si="118"/>
        <v>0.15972222222222227</v>
      </c>
      <c r="EY55" s="176">
        <f t="shared" si="119"/>
        <v>0.14583333333333337</v>
      </c>
      <c r="EZ55" s="176">
        <f t="shared" si="120"/>
        <v>0.15972222222222227</v>
      </c>
      <c r="FA55" s="176">
        <f t="shared" si="121"/>
        <v>0.14583333333333337</v>
      </c>
      <c r="FB55" s="176">
        <f t="shared" si="122"/>
        <v>0.15972222222222227</v>
      </c>
      <c r="FC55" s="176">
        <f t="shared" si="123"/>
        <v>0.13888888888888884</v>
      </c>
      <c r="FD55" s="176">
        <f t="shared" si="124"/>
        <v>0.15972222222222227</v>
      </c>
      <c r="FE55" s="176">
        <f t="shared" si="125"/>
        <v>0</v>
      </c>
      <c r="FF55" s="176" t="str">
        <f t="shared" si="126"/>
        <v/>
      </c>
      <c r="FG55" s="176" t="str">
        <f t="shared" si="127"/>
        <v/>
      </c>
      <c r="FH55" s="176">
        <f>IFERROR(IF(COUNTIF(absences,BJ55)&gt;0,"",IF(COUNTIF($D55:$BK55,"PERM")&gt;0,COUNTIF($D55:$BK55,"PERM")*Parametres!$N$25,JJ55-JI55)),)</f>
        <v>0.25</v>
      </c>
      <c r="FI55" s="176" t="str">
        <f t="shared" si="128"/>
        <v/>
      </c>
      <c r="FJ55" s="176">
        <f t="shared" si="129"/>
        <v>0.15972222222222227</v>
      </c>
      <c r="FK55" s="176">
        <f>IFERROR(IF(COUNTIF(absences,BM55)&gt;0,"",IF(COUNTIF($D55:$BK55,"PERM")&gt;0,COUNTIF($D55:$BK55,"PERM")*Parametres!$N$25,JM55-JL55)),)</f>
        <v>0.25</v>
      </c>
      <c r="FY55" s="184"/>
      <c r="FZ55" s="167" t="str">
        <f>IF(COUNTIF(Fériés,DATE(YEAR($B$18),MONTH($B$18),FZ$1))&gt;0,"",IF(WEEKDAY(DATE(YEAR($B$18),MONTH($B$18),FZ$1),2)&gt;5,"",INDEX('Semaine type'!$AF$4:$AY$49,MATCH(Novembre!$B55,'Semaine type'!$A40:$A85,0),MATCH(FZ$2,'Semaine type'!$AF$2:$AY$2,0))))</f>
        <v/>
      </c>
      <c r="GA55" s="167" t="str">
        <f>IF(COUNTIF(Fériés,DATE(YEAR($B$18),MONTH($B$18),GA$1))&gt;0,"",IF(WEEKDAY(DATE(YEAR($B$18),MONTH($B$18),GA$1),2)&gt;5,"",INDEX('Semaine type'!$AF$4:$AY$49,MATCH(Novembre!$B55,'Semaine type'!$A40:$A85,0),MATCH(GA$2,'Semaine type'!$AF$2:$AY$2,0))))</f>
        <v/>
      </c>
      <c r="GB55" s="167" t="str">
        <f>IF(COUNTIF(Fériés,DATE(YEAR($B$18),MONTH($B$18),GB$1))&gt;0,"",IF(WEEKDAY(DATE(YEAR($B$18),MONTH($B$18),GB$1),2)&gt;5,"",INDEX('Semaine type'!$AF$4:$AY$49,MATCH(Novembre!$B55,'Semaine type'!$A40:$A85,0),MATCH(GB$2,'Semaine type'!$AF$2:$AY$2,0))))</f>
        <v/>
      </c>
      <c r="GC55" s="167" t="str">
        <f>IF(COUNTIF(Fériés,DATE(YEAR($B$18),MONTH($B$18),GC$1))&gt;0,"",IF(WEEKDAY(DATE(YEAR($B$18),MONTH($B$18),GC$1),2)&gt;5,"",INDEX('Semaine type'!$AF$4:$AY$49,MATCH(Novembre!$B55,'Semaine type'!$A40:$A85,0),MATCH(GC$2,'Semaine type'!$AF$2:$AY$2,0))))</f>
        <v/>
      </c>
      <c r="GD55" s="167" t="str">
        <f>IF(COUNTIF(Fériés,DATE(YEAR($B$18),MONTH($B$18),GD$1))&gt;0,"",IF(WEEKDAY(DATE(YEAR($B$18),MONTH($B$18),GD$1),2)&gt;5,"",INDEX('Semaine type'!$AF$4:$AY$49,MATCH(Novembre!$B55,'Semaine type'!$A40:$A85,0),MATCH(GD$2,'Semaine type'!$AF$2:$AY$2,0))))</f>
        <v/>
      </c>
      <c r="GE55" s="167" t="str">
        <f>IF(COUNTIF(Fériés,DATE(YEAR($B$18),MONTH($B$18),GE$1))&gt;0,"",IF(WEEKDAY(DATE(YEAR($B$18),MONTH($B$18),GE$1),2)&gt;5,"",INDEX('Semaine type'!$AF$4:$AY$49,MATCH(Novembre!$B55,'Semaine type'!$A40:$A85,0),MATCH(GE$2,'Semaine type'!$AF$2:$AY$2,0))))</f>
        <v/>
      </c>
      <c r="GF55" s="167" t="str">
        <f>IF(COUNTIF(Fériés,DATE(YEAR($B$18),MONTH($B$18),GF$1))&gt;0,"",IF(WEEKDAY(DATE(YEAR($B$18),MONTH($B$18),GF$1),2)&gt;5,"",INDEX('Semaine type'!$AF$4:$AY$49,MATCH(Novembre!$B55,'Semaine type'!$A40:$A85,0),MATCH(GF$2,'Semaine type'!$AF$2:$AY$2,0))))</f>
        <v/>
      </c>
      <c r="GG55" s="167" t="str">
        <f>IF(COUNTIF(Fériés,DATE(YEAR($B$18),MONTH($B$18),GG$1))&gt;0,"",IF(WEEKDAY(DATE(YEAR($B$18),MONTH($B$18),GG$1),2)&gt;5,"",INDEX('Semaine type'!$AF$4:$AY$49,MATCH(Novembre!$B55,'Semaine type'!$A40:$A85,0),MATCH(GG$2,'Semaine type'!$AF$2:$AY$2,0))))</f>
        <v/>
      </c>
      <c r="GH55" s="167">
        <f>IF(COUNTIF(Fériés,DATE(YEAR($B$18),MONTH($B$18),GH$1))&gt;0,"",IF(WEEKDAY(DATE(YEAR($B$18),MONTH($B$18),GH$1),2)&gt;5,"",INDEX('Semaine type'!$AF$4:$AY$49,MATCH(Novembre!$B55,'Semaine type'!$A$4:$A$49,0),MATCH(GH$2,'Semaine type'!$AF$2:$AY$2,0))))</f>
        <v>0.36458333333333331</v>
      </c>
      <c r="GI55" s="167">
        <f>IF(COUNTIF(Fériés,DATE(YEAR($B$18),MONTH($B$18),GI$1))&gt;0,"",IF(WEEKDAY(DATE(YEAR($B$18),MONTH($B$18),GI$1),2)&gt;5,"",INDEX('Semaine type'!$AF$4:$AY$49,MATCH(Novembre!$B55,'Semaine type'!$A$4:$A$49,0),MATCH(GI$2,'Semaine type'!$AF$2:$AY$2,0))))</f>
        <v>0.52430555555555558</v>
      </c>
      <c r="GJ55" s="167">
        <f>IF(COUNTIF(Fériés,DATE(YEAR($B$18),MONTH($B$18),GJ$1))&gt;0,"",IF(WEEKDAY(DATE(YEAR($B$18),MONTH($B$18),GJ$1),2)&gt;5,"",INDEX('Semaine type'!$AF$4:$AY$49,MATCH(Novembre!$B55,'Semaine type'!$A$4:$A$49,0),MATCH(GJ$2,'Semaine type'!$AF$2:$AY$2,0))))</f>
        <v>0.5625</v>
      </c>
      <c r="GK55" s="167">
        <f>IF(COUNTIF(Fériés,DATE(YEAR($B$18),MONTH($B$18),GK$1))&gt;0,"",IF(WEEKDAY(DATE(YEAR($B$18),MONTH($B$18),GK$1),2)&gt;5,"",INDEX('Semaine type'!$AF$4:$AY$49,MATCH(Novembre!$B55,'Semaine type'!$A$4:$A$49,0),MATCH(GK$2,'Semaine type'!$AF$2:$AY$2,0))))</f>
        <v>0.70833333333333337</v>
      </c>
      <c r="GL55" s="167">
        <f>IF(COUNTIF(Fériés,DATE(YEAR($B$18),MONTH($B$18),GL$1))&gt;0,"",IF(WEEKDAY(DATE(YEAR($B$18),MONTH($B$18),GL$1),2)&gt;5,"",INDEX('Semaine type'!$AF$4:$AY$49,MATCH(Novembre!$B55,'Semaine type'!$A$4:$A$49,0),MATCH(GL$2,'Semaine type'!$AF$2:$AY$2,0))))</f>
        <v>0.36458333333333331</v>
      </c>
      <c r="GM55" s="167">
        <f>IF(COUNTIF(Fériés,DATE(YEAR($B$18),MONTH($B$18),GM$1))&gt;0,"",IF(WEEKDAY(DATE(YEAR($B$18),MONTH($B$18),GM$1),2)&gt;5,"",INDEX('Semaine type'!$AF$4:$AY$49,MATCH(Novembre!$B55,'Semaine type'!$A$4:$A$49,0),MATCH(GM$2,'Semaine type'!$AF$2:$AY$2,0))))</f>
        <v>0.52430555555555558</v>
      </c>
      <c r="GN55" s="167">
        <f>IF(COUNTIF(Fériés,DATE(YEAR($B$18),MONTH($B$18),GN$1))&gt;0,"",IF(WEEKDAY(DATE(YEAR($B$18),MONTH($B$18),GN$1),2)&gt;5,"",INDEX('Semaine type'!$AF$4:$AY$49,MATCH(Novembre!$B55,'Semaine type'!$A$4:$A$49,0),MATCH(GN$2,'Semaine type'!$AF$2:$AY$2,0))))</f>
        <v>0.5625</v>
      </c>
      <c r="GO55" s="167">
        <f>IF(COUNTIF(Fériés,DATE(YEAR($B$18),MONTH($B$18),GO$1))&gt;0,"",IF(WEEKDAY(DATE(YEAR($B$18),MONTH($B$18),GO$1),2)&gt;5,"",INDEX('Semaine type'!$AF$4:$AY$49,MATCH(Novembre!$B55,'Semaine type'!$A$4:$A$49,0),MATCH(GO$2,'Semaine type'!$AF$2:$AY$2,0))))</f>
        <v>0.70833333333333337</v>
      </c>
      <c r="GP55" s="167">
        <f>IF(COUNTIF(Fériés,DATE(YEAR($B$18),MONTH($B$18),GP$1))&gt;0,"",IF(WEEKDAY(DATE(YEAR($B$18),MONTH($B$18),GP$1),2)&gt;5,"",INDEX('Semaine type'!$AF$4:$AY$49,MATCH(Novembre!$B55,'Semaine type'!$A$4:$A$49,0),MATCH(GP$2,'Semaine type'!$AF$2:$AY$2,0))))</f>
        <v>0.36458333333333331</v>
      </c>
      <c r="GQ55" s="167">
        <f>IF(COUNTIF(Fériés,DATE(YEAR($B$18),MONTH($B$18),GQ$1))&gt;0,"",IF(WEEKDAY(DATE(YEAR($B$18),MONTH($B$18),GQ$1),2)&gt;5,"",INDEX('Semaine type'!$AF$4:$AY$49,MATCH(Novembre!$B55,'Semaine type'!$A$4:$A$49,0),MATCH(GQ$2,'Semaine type'!$AF$2:$AY$2,0))))</f>
        <v>0.52430555555555558</v>
      </c>
      <c r="GR55" s="167">
        <f>IF(COUNTIF(Fériés,DATE(YEAR($B$18),MONTH($B$18),GR$1))&gt;0,"",IF(WEEKDAY(DATE(YEAR($B$18),MONTH($B$18),GR$1),2)&gt;5,"",INDEX('Semaine type'!$AF$4:$AY$49,MATCH(Novembre!$B55,'Semaine type'!$A$4:$A$49,0),MATCH(GR$2,'Semaine type'!$AF$2:$AY$2,0))))</f>
        <v>0.5625</v>
      </c>
      <c r="GS55" s="167">
        <f>IF(COUNTIF(Fériés,DATE(YEAR($B$18),MONTH($B$18),GS$1))&gt;0,"",IF(WEEKDAY(DATE(YEAR($B$18),MONTH($B$18),GS$1),2)&gt;5,"",INDEX('Semaine type'!$AF$4:$AY$49,MATCH(Novembre!$B55,'Semaine type'!$A$4:$A$49,0),MATCH(GS$2,'Semaine type'!$AF$2:$AY$2,0))))</f>
        <v>0.70833333333333337</v>
      </c>
      <c r="GT55" s="167">
        <f>IF(COUNTIF(Fériés,DATE(YEAR($B$18),MONTH($B$18),GT$1))&gt;0,"",IF(WEEKDAY(DATE(YEAR($B$18),MONTH($B$18),GT$1),2)&gt;5,"",INDEX('Semaine type'!$AF$4:$AY$49,MATCH(Novembre!$B55,'Semaine type'!$A$4:$A$49,0),MATCH(GT$2,'Semaine type'!$AF$2:$AY$2,0))))</f>
        <v>0.36458333333333331</v>
      </c>
      <c r="GU55" s="167">
        <f>IF(COUNTIF(Fériés,DATE(YEAR($B$18),MONTH($B$18),GU$1))&gt;0,"",IF(WEEKDAY(DATE(YEAR($B$18),MONTH($B$18),GU$1),2)&gt;5,"",INDEX('Semaine type'!$AF$4:$AY$49,MATCH(Novembre!$B55,'Semaine type'!$A$4:$A$49,0),MATCH(GU$2,'Semaine type'!$AF$2:$AY$2,0))))</f>
        <v>0.52430555555555558</v>
      </c>
      <c r="GV55" s="167">
        <f>IF(COUNTIF(Fériés,DATE(YEAR($B$18),MONTH($B$18),GV$1))&gt;0,"",IF(WEEKDAY(DATE(YEAR($B$18),MONTH($B$18),GV$1),2)&gt;5,"",INDEX('Semaine type'!$AF$4:$AY$49,MATCH(Novembre!$B55,'Semaine type'!$A$4:$A$49,0),MATCH(GV$2,'Semaine type'!$AF$2:$AY$2,0))))</f>
        <v>0.5625</v>
      </c>
      <c r="GW55" s="167">
        <f>IF(COUNTIF(Fériés,DATE(YEAR($B$18),MONTH($B$18),GW$1))&gt;0,"",IF(WEEKDAY(DATE(YEAR($B$18),MONTH($B$18),GW$1),2)&gt;5,"",INDEX('Semaine type'!$AF$4:$AY$49,MATCH(Novembre!$B55,'Semaine type'!$A$4:$A$49,0),MATCH(GW$2,'Semaine type'!$AF$2:$AY$2,0))))</f>
        <v>0.70138888888888884</v>
      </c>
      <c r="GX55" s="167">
        <f>IF(COUNTIF(Fériés,DATE(YEAR($B$18),MONTH($B$18),GX$1))&gt;0,"",IF(WEEKDAY(DATE(YEAR($B$18),MONTH($B$18),GX$1),2)&gt;5,"",INDEX('Semaine type'!$AF$4:$AY$49,MATCH(Novembre!$B55,'Semaine type'!$A$4:$A$49,0),MATCH(GX$2,'Semaine type'!$AF$2:$AY$2,0))))</f>
        <v>0.36458333333333331</v>
      </c>
      <c r="GY55" s="167">
        <f>IF(COUNTIF(Fériés,DATE(YEAR($B$18),MONTH($B$18),GY$1))&gt;0,"",IF(WEEKDAY(DATE(YEAR($B$18),MONTH($B$18),GY$1),2)&gt;5,"",INDEX('Semaine type'!$AF$4:$AY$49,MATCH(Novembre!$B55,'Semaine type'!$A$4:$A$49,0),MATCH(GY$2,'Semaine type'!$AF$2:$AY$2,0))))</f>
        <v>0.52430555555555558</v>
      </c>
      <c r="GZ55" s="167">
        <f>IF(COUNTIF(Fériés,DATE(YEAR($B$18),MONTH($B$18),GZ$1))&gt;0,"",IF(WEEKDAY(DATE(YEAR($B$18),MONTH($B$18),GZ$1),2)&gt;5,"",INDEX('Semaine type'!$AF$4:$AY$49,MATCH(Novembre!$B55,'Semaine type'!$A$4:$A$49,0),MATCH(GZ$2,'Semaine type'!$AF$2:$AY$2,0))))</f>
        <v>0</v>
      </c>
      <c r="HA55" s="167">
        <f>IF(COUNTIF(Fériés,DATE(YEAR($B$18),MONTH($B$18),HA$1))&gt;0,"",IF(WEEKDAY(DATE(YEAR($B$18),MONTH($B$18),HA$1),2)&gt;5,"",INDEX('Semaine type'!$AF$4:$AY$49,MATCH(Novembre!$B55,'Semaine type'!$A$4:$A$49,0),MATCH(HA$2,'Semaine type'!$AF$2:$AY$2,0))))</f>
        <v>0</v>
      </c>
      <c r="HB55" s="167" t="str">
        <f>IF(COUNTIF(Fériés,DATE(YEAR($B$18),MONTH($B$18),HB$1))&gt;0,"",IF(WEEKDAY(DATE(YEAR($B$18),MONTH($B$18),HB$1),2)&gt;5,"",INDEX('Semaine type'!$AF$4:$AY$49,MATCH(Novembre!$B55,'Semaine type'!$A$4:$A$49,0),MATCH(HB$2,'Semaine type'!$AF$2:$AY$2,0))))</f>
        <v/>
      </c>
      <c r="HC55" s="167" t="str">
        <f>IF(COUNTIF(Fériés,DATE(YEAR($B$18),MONTH($B$18),HC$1))&gt;0,"",IF(WEEKDAY(DATE(YEAR($B$18),MONTH($B$18),HC$1),2)&gt;5,"",INDEX('Semaine type'!$AF$4:$AY$49,MATCH(Novembre!$B55,'Semaine type'!$A$4:$A$49,0),MATCH(HC$2,'Semaine type'!$AF$2:$AY$2,0))))</f>
        <v/>
      </c>
      <c r="HD55" s="167" t="str">
        <f>IF(COUNTIF(Fériés,DATE(YEAR($B$18),MONTH($B$18),HD$1))&gt;0,"",IF(WEEKDAY(DATE(YEAR($B$18),MONTH($B$18),HD$1),2)&gt;5,"",INDEX('Semaine type'!$AF$4:$AY$49,MATCH(Novembre!$B55,'Semaine type'!$A$4:$A$49,0),MATCH(HD$2,'Semaine type'!$AF$2:$AY$2,0))))</f>
        <v/>
      </c>
      <c r="HE55" s="167" t="str">
        <f>IF(COUNTIF(Fériés,DATE(YEAR($B$18),MONTH($B$18),HE$1))&gt;0,"",IF(WEEKDAY(DATE(YEAR($B$18),MONTH($B$18),HE$1),2)&gt;5,"",INDEX('Semaine type'!$AF$4:$AY$49,MATCH(Novembre!$B55,'Semaine type'!$A$4:$A$49,0),MATCH(HE$2,'Semaine type'!$AF$2:$AY$2,0))))</f>
        <v/>
      </c>
      <c r="HF55" s="167" t="str">
        <f>IF(COUNTIF(Fériés,DATE(YEAR($B$18),MONTH($B$18),HF$1))&gt;0,"",IF(WEEKDAY(DATE(YEAR($B$18),MONTH($B$18),HF$1),2)&gt;5,"",INDEX('Semaine type'!$AF$4:$AY$49,MATCH(Novembre!$B55,'Semaine type'!$A$4:$A$49,0),MATCH(HF$2,'Semaine type'!$AF$2:$AY$2,0))))</f>
        <v/>
      </c>
      <c r="HG55" s="167" t="str">
        <f>IF(COUNTIF(Fériés,DATE(YEAR($B$18),MONTH($B$18),HG$1))&gt;0,"",IF(WEEKDAY(DATE(YEAR($B$18),MONTH($B$18),HG$1),2)&gt;5,"",INDEX('Semaine type'!$AF$4:$AY$49,MATCH(Novembre!$B55,'Semaine type'!$A$4:$A$49,0),MATCH(HG$2,'Semaine type'!$AF$2:$AY$2,0))))</f>
        <v/>
      </c>
      <c r="HH55" s="167" t="str">
        <f>IF(COUNTIF(Fériés,DATE(YEAR($B$18),MONTH($B$18),HH$1))&gt;0,"",IF(WEEKDAY(DATE(YEAR($B$18),MONTH($B$18),HH$1),2)&gt;5,"",INDEX('Semaine type'!$AF$4:$AY$49,MATCH(Novembre!$B55,'Semaine type'!$A$4:$A$49,0),MATCH(HH$2,'Semaine type'!$AF$2:$AY$2,0))))</f>
        <v/>
      </c>
      <c r="HI55" s="167" t="str">
        <f>IF(COUNTIF(Fériés,DATE(YEAR($B$18),MONTH($B$18),HI$1))&gt;0,"",IF(WEEKDAY(DATE(YEAR($B$18),MONTH($B$18),HI$1),2)&gt;5,"",INDEX('Semaine type'!$AF$4:$AY$49,MATCH(Novembre!$B55,'Semaine type'!$A$4:$A$49,0),MATCH(HI$2,'Semaine type'!$AF$2:$AY$2,0))))</f>
        <v/>
      </c>
      <c r="HJ55" s="167">
        <f>IF(COUNTIF(Fériés,DATE(YEAR($B$18),MONTH($B$18),HJ$1))&gt;0,"",IF(WEEKDAY(DATE(YEAR($B$18),MONTH($B$18),HJ$1),2)&gt;5,"",INDEX('Semaine type'!$AF$4:$AY$49,MATCH(Novembre!$B55,'Semaine type'!$A$4:$A$49,0),MATCH(HJ$2,'Semaine type'!$AF$2:$AY$2,0))))</f>
        <v>0.36458333333333331</v>
      </c>
      <c r="HK55" s="167">
        <f>IF(COUNTIF(Fériés,DATE(YEAR($B$18),MONTH($B$18),HK$1))&gt;0,"",IF(WEEKDAY(DATE(YEAR($B$18),MONTH($B$18),HK$1),2)&gt;5,"",INDEX('Semaine type'!$AF$4:$AY$49,MATCH(Novembre!$B55,'Semaine type'!$A$4:$A$49,0),MATCH(HK$2,'Semaine type'!$AF$2:$AY$2,0))))</f>
        <v>0.52430555555555558</v>
      </c>
      <c r="HL55" s="167">
        <f>IF(COUNTIF(Fériés,DATE(YEAR($B$18),MONTH($B$18),HL$1))&gt;0,"",IF(WEEKDAY(DATE(YEAR($B$18),MONTH($B$18),HL$1),2)&gt;5,"",INDEX('Semaine type'!$AF$4:$AY$49,MATCH(Novembre!$B55,'Semaine type'!$A$4:$A$49,0),MATCH(HL$2,'Semaine type'!$AF$2:$AY$2,0))))</f>
        <v>0.5625</v>
      </c>
      <c r="HM55" s="167">
        <f>IF(COUNTIF(Fériés,DATE(YEAR($B$18),MONTH($B$18),HM$1))&gt;0,"",IF(WEEKDAY(DATE(YEAR($B$18),MONTH($B$18),HM$1),2)&gt;5,"",INDEX('Semaine type'!$AF$4:$AY$49,MATCH(Novembre!$B55,'Semaine type'!$A$4:$A$49,0),MATCH(HM$2,'Semaine type'!$AF$2:$AY$2,0))))</f>
        <v>0.70833333333333337</v>
      </c>
      <c r="HN55" s="167" t="str">
        <f>IF(COUNTIF(Fériés,DATE(YEAR($B$18),MONTH($B$18),HN$1))&gt;0,"",IF(WEEKDAY(DATE(YEAR($B$18),MONTH($B$18),HN$1),2)&gt;5,"",INDEX('Semaine type'!$AF$4:$AY$49,MATCH(Novembre!$B55,'Semaine type'!$A$4:$A$49,0),MATCH(HN$2,'Semaine type'!$AF$2:$AY$2,0))))</f>
        <v/>
      </c>
      <c r="HO55" s="167" t="str">
        <f>IF(COUNTIF(Fériés,DATE(YEAR($B$18),MONTH($B$18),HO$1))&gt;0,"",IF(WEEKDAY(DATE(YEAR($B$18),MONTH($B$18),HO$1),2)&gt;5,"",INDEX('Semaine type'!$AF$4:$AY$49,MATCH(Novembre!$B55,'Semaine type'!$A$4:$A$49,0),MATCH(HO$2,'Semaine type'!$AF$2:$AY$2,0))))</f>
        <v/>
      </c>
      <c r="HP55" s="167" t="str">
        <f>IF(COUNTIF(Fériés,DATE(YEAR($B$18),MONTH($B$18),HP$1))&gt;0,"",IF(WEEKDAY(DATE(YEAR($B$18),MONTH($B$18),HP$1),2)&gt;5,"",INDEX('Semaine type'!$AF$4:$AY$49,MATCH(Novembre!$B55,'Semaine type'!$A$4:$A$49,0),MATCH(HP$2,'Semaine type'!$AF$2:$AY$2,0))))</f>
        <v/>
      </c>
      <c r="HQ55" s="167" t="str">
        <f>IF(COUNTIF(Fériés,DATE(YEAR($B$18),MONTH($B$18),HQ$1))&gt;0,"",IF(WEEKDAY(DATE(YEAR($B$18),MONTH($B$18),HQ$1),2)&gt;5,"",INDEX('Semaine type'!$AF$4:$AY$49,MATCH(Novembre!$B55,'Semaine type'!$A$4:$A$49,0),MATCH(HQ$2,'Semaine type'!$AF$2:$AY$2,0))))</f>
        <v/>
      </c>
      <c r="HR55" s="167">
        <f>IF(COUNTIF(Fériés,DATE(YEAR($B$18),MONTH($B$18),HR$1))&gt;0,"",IF(WEEKDAY(DATE(YEAR($B$18),MONTH($B$18),HR$1),2)&gt;5,"",INDEX('Semaine type'!$AF$4:$AY$49,MATCH(Novembre!$B55,'Semaine type'!$A$4:$A$49,0),MATCH(HR$2,'Semaine type'!$AF$2:$AY$2,0))))</f>
        <v>0.36458333333333331</v>
      </c>
      <c r="HS55" s="167">
        <f>IF(COUNTIF(Fériés,DATE(YEAR($B$18),MONTH($B$18),HS$1))&gt;0,"",IF(WEEKDAY(DATE(YEAR($B$18),MONTH($B$18),HS$1),2)&gt;5,"",INDEX('Semaine type'!$AF$4:$AY$49,MATCH(Novembre!$B55,'Semaine type'!$A$4:$A$49,0),MATCH(HS$2,'Semaine type'!$AF$2:$AY$2,0))))</f>
        <v>0.52430555555555558</v>
      </c>
      <c r="HT55" s="167">
        <f>IF(COUNTIF(Fériés,DATE(YEAR($B$18),MONTH($B$18),HT$1))&gt;0,"",IF(WEEKDAY(DATE(YEAR($B$18),MONTH($B$18),HT$1),2)&gt;5,"",INDEX('Semaine type'!$AF$4:$AY$49,MATCH(Novembre!$B55,'Semaine type'!$A$4:$A$49,0),MATCH(HT$2,'Semaine type'!$AF$2:$AY$2,0))))</f>
        <v>0.5625</v>
      </c>
      <c r="HU55" s="167">
        <f>IF(COUNTIF(Fériés,DATE(YEAR($B$18),MONTH($B$18),HU$1))&gt;0,"",IF(WEEKDAY(DATE(YEAR($B$18),MONTH($B$18),HU$1),2)&gt;5,"",INDEX('Semaine type'!$AF$4:$AY$49,MATCH(Novembre!$B55,'Semaine type'!$A$4:$A$49,0),MATCH(HU$2,'Semaine type'!$AF$2:$AY$2,0))))</f>
        <v>0.70833333333333337</v>
      </c>
      <c r="HV55" s="167">
        <f>IF(COUNTIF(Fériés,DATE(YEAR($B$18),MONTH($B$18),HV$1))&gt;0,"",IF(WEEKDAY(DATE(YEAR($B$18),MONTH($B$18),HV$1),2)&gt;5,"",INDEX('Semaine type'!$AF$4:$AY$49,MATCH(Novembre!$B55,'Semaine type'!$A$4:$A$49,0),MATCH(HV$2,'Semaine type'!$AF$2:$AY$2,0))))</f>
        <v>0.36458333333333331</v>
      </c>
      <c r="HW55" s="167">
        <f>IF(COUNTIF(Fériés,DATE(YEAR($B$18),MONTH($B$18),HW$1))&gt;0,"",IF(WEEKDAY(DATE(YEAR($B$18),MONTH($B$18),HW$1),2)&gt;5,"",INDEX('Semaine type'!$AF$4:$AY$49,MATCH(Novembre!$B55,'Semaine type'!$A$4:$A$49,0),MATCH(HW$2,'Semaine type'!$AF$2:$AY$2,0))))</f>
        <v>0.52430555555555558</v>
      </c>
      <c r="HX55" s="167">
        <f>IF(COUNTIF(Fériés,DATE(YEAR($B$18),MONTH($B$18),HX$1))&gt;0,"",IF(WEEKDAY(DATE(YEAR($B$18),MONTH($B$18),HX$1),2)&gt;5,"",INDEX('Semaine type'!$AF$4:$AY$49,MATCH(Novembre!$B55,'Semaine type'!$A$4:$A$49,0),MATCH(HX$2,'Semaine type'!$AF$2:$AY$2,0))))</f>
        <v>0.5625</v>
      </c>
      <c r="HY55" s="167">
        <f>IF(COUNTIF(Fériés,DATE(YEAR($B$18),MONTH($B$18),HY$1))&gt;0,"",IF(WEEKDAY(DATE(YEAR($B$18),MONTH($B$18),HY$1),2)&gt;5,"",INDEX('Semaine type'!$AF$4:$AY$49,MATCH(Novembre!$B55,'Semaine type'!$A$4:$A$49,0),MATCH(HY$2,'Semaine type'!$AF$2:$AY$2,0))))</f>
        <v>0.70138888888888884</v>
      </c>
      <c r="HZ55" s="167">
        <f>IF(COUNTIF(Fériés,DATE(YEAR($B$18),MONTH($B$18),HZ$1))&gt;0,"",IF(WEEKDAY(DATE(YEAR($B$18),MONTH($B$18),HZ$1),2)&gt;5,"",INDEX('Semaine type'!$AF$4:$AY$49,MATCH(Novembre!$B55,'Semaine type'!$A$4:$A$49,0),MATCH(HZ$2,'Semaine type'!$AF$2:$AY$2,0))))</f>
        <v>0.36458333333333331</v>
      </c>
      <c r="IA55" s="167">
        <f>IF(COUNTIF(Fériés,DATE(YEAR($B$18),MONTH($B$18),IA$1))&gt;0,"",IF(WEEKDAY(DATE(YEAR($B$18),MONTH($B$18),IA$1),2)&gt;5,"",INDEX('Semaine type'!$AF$4:$AY$49,MATCH(Novembre!$B55,'Semaine type'!$A$4:$A$49,0),MATCH(IA$2,'Semaine type'!$AF$2:$AY$2,0))))</f>
        <v>0.52430555555555558</v>
      </c>
      <c r="IB55" s="167">
        <f>IF(COUNTIF(Fériés,DATE(YEAR($B$18),MONTH($B$18),IB$1))&gt;0,"",IF(WEEKDAY(DATE(YEAR($B$18),MONTH($B$18),IB$1),2)&gt;5,"",INDEX('Semaine type'!$AF$4:$AY$49,MATCH(Novembre!$B55,'Semaine type'!$A$4:$A$49,0),MATCH(IB$2,'Semaine type'!$AF$2:$AY$2,0))))</f>
        <v>0</v>
      </c>
      <c r="IC55" s="167">
        <f>IF(COUNTIF(Fériés,DATE(YEAR($B$18),MONTH($B$18),IC$1))&gt;0,"",IF(WEEKDAY(DATE(YEAR($B$18),MONTH($B$18),IC$1),2)&gt;5,"",INDEX('Semaine type'!$AF$4:$AY$49,MATCH(Novembre!$B55,'Semaine type'!$A$4:$A$49,0),MATCH(IC$2,'Semaine type'!$AF$2:$AY$2,0))))</f>
        <v>0</v>
      </c>
      <c r="ID55" s="167" t="str">
        <f>IF(COUNTIF(Fériés,DATE(YEAR($B$18),MONTH($B$18),ID$1))&gt;0,"",IF(WEEKDAY(DATE(YEAR($B$18),MONTH($B$18),ID$1),2)&gt;5,"",INDEX('Semaine type'!$AF$4:$AY$49,MATCH(Novembre!$B55,'Semaine type'!$A$4:$A$49,0),MATCH(ID$2,'Semaine type'!$AF$2:$AY$2,0))))</f>
        <v/>
      </c>
      <c r="IE55" s="167" t="str">
        <f>IF(COUNTIF(Fériés,DATE(YEAR($B$18),MONTH($B$18),IE$1))&gt;0,"",IF(WEEKDAY(DATE(YEAR($B$18),MONTH($B$18),IE$1),2)&gt;5,"",INDEX('Semaine type'!$AF$4:$AY$49,MATCH(Novembre!$B55,'Semaine type'!$A$4:$A$49,0),MATCH(IE$2,'Semaine type'!$AF$2:$AY$2,0))))</f>
        <v/>
      </c>
      <c r="IF55" s="167" t="str">
        <f>IF(COUNTIF(Fériés,DATE(YEAR($B$18),MONTH($B$18),IF$1))&gt;0,"",IF(WEEKDAY(DATE(YEAR($B$18),MONTH($B$18),IF$1),2)&gt;5,"",INDEX('Semaine type'!$AF$4:$AY$49,MATCH(Novembre!$B55,'Semaine type'!$A$4:$A$49,0),MATCH(IF$2,'Semaine type'!$AF$2:$AY$2,0))))</f>
        <v/>
      </c>
      <c r="IG55" s="167" t="str">
        <f>IF(COUNTIF(Fériés,DATE(YEAR($B$18),MONTH($B$18),IG$1))&gt;0,"",IF(WEEKDAY(DATE(YEAR($B$18),MONTH($B$18),IG$1),2)&gt;5,"",INDEX('Semaine type'!$AF$4:$AY$49,MATCH(Novembre!$B55,'Semaine type'!$A$4:$A$49,0),MATCH(IG$2,'Semaine type'!$AF$2:$AY$2,0))))</f>
        <v/>
      </c>
      <c r="IH55" s="167" t="str">
        <f>IF(COUNTIF(Fériés,DATE(YEAR($B$18),MONTH($B$18),IH$1))&gt;0,"",IF(WEEKDAY(DATE(YEAR($B$18),MONTH($B$18),IH$1),2)&gt;5,"",INDEX('Semaine type'!$AF$4:$AY$49,MATCH(Novembre!$B55,'Semaine type'!$A$4:$A$49,0),MATCH(IH$2,'Semaine type'!$AF$2:$AY$2,0))))</f>
        <v/>
      </c>
      <c r="II55" s="167" t="str">
        <f>IF(COUNTIF(Fériés,DATE(YEAR($B$18),MONTH($B$18),II$1))&gt;0,"",IF(WEEKDAY(DATE(YEAR($B$18),MONTH($B$18),II$1),2)&gt;5,"",INDEX('Semaine type'!$AF$4:$AY$49,MATCH(Novembre!$B55,'Semaine type'!$A$4:$A$49,0),MATCH(II$2,'Semaine type'!$AF$2:$AY$2,0))))</f>
        <v/>
      </c>
      <c r="IJ55" s="167" t="str">
        <f>IF(COUNTIF(Fériés,DATE(YEAR($B$18),MONTH($B$18),IJ$1))&gt;0,"",IF(WEEKDAY(DATE(YEAR($B$18),MONTH($B$18),IJ$1),2)&gt;5,"",INDEX('Semaine type'!$AF$4:$AY$49,MATCH(Novembre!$B55,'Semaine type'!$A$4:$A$49,0),MATCH(IJ$2,'Semaine type'!$AF$2:$AY$2,0))))</f>
        <v/>
      </c>
      <c r="IK55" s="167" t="str">
        <f>IF(COUNTIF(Fériés,DATE(YEAR($B$18),MONTH($B$18),IK$1))&gt;0,"",IF(WEEKDAY(DATE(YEAR($B$18),MONTH($B$18),IK$1),2)&gt;5,"",INDEX('Semaine type'!$AF$4:$AY$49,MATCH(Novembre!$B55,'Semaine type'!$A$4:$A$49,0),MATCH(IK$2,'Semaine type'!$AF$2:$AY$2,0))))</f>
        <v/>
      </c>
      <c r="IL55" s="167">
        <f>IF(COUNTIF(Fériés,DATE(YEAR($B$18),MONTH($B$18),IL$1))&gt;0,"",IF(WEEKDAY(DATE(YEAR($B$18),MONTH($B$18),IL$1),2)&gt;5,"",INDEX('Semaine type'!$AF$4:$AY$49,MATCH(Novembre!$B55,'Semaine type'!$A$4:$A$49,0),MATCH(IL$2,'Semaine type'!$AF$2:$AY$2,0))))</f>
        <v>0.36458333333333331</v>
      </c>
      <c r="IM55" s="167">
        <f>IF(COUNTIF(Fériés,DATE(YEAR($B$18),MONTH($B$18),IM$1))&gt;0,"",IF(WEEKDAY(DATE(YEAR($B$18),MONTH($B$18),IM$1),2)&gt;5,"",INDEX('Semaine type'!$AF$4:$AY$49,MATCH(Novembre!$B55,'Semaine type'!$A$4:$A$49,0),MATCH(IM$2,'Semaine type'!$AF$2:$AY$2,0))))</f>
        <v>0.52430555555555558</v>
      </c>
      <c r="IN55" s="167">
        <f>IF(COUNTIF(Fériés,DATE(YEAR($B$18),MONTH($B$18),IN$1))&gt;0,"",IF(WEEKDAY(DATE(YEAR($B$18),MONTH($B$18),IN$1),2)&gt;5,"",INDEX('Semaine type'!$AF$4:$AY$49,MATCH(Novembre!$B55,'Semaine type'!$A$4:$A$49,0),MATCH(IN$2,'Semaine type'!$AF$2:$AY$2,0))))</f>
        <v>0.5625</v>
      </c>
      <c r="IO55" s="167">
        <f>IF(COUNTIF(Fériés,DATE(YEAR($B$18),MONTH($B$18),IO$1))&gt;0,"",IF(WEEKDAY(DATE(YEAR($B$18),MONTH($B$18),IO$1),2)&gt;5,"",INDEX('Semaine type'!$AF$4:$AY$49,MATCH(Novembre!$B55,'Semaine type'!$A$4:$A$49,0),MATCH(IO$2,'Semaine type'!$AF$2:$AY$2,0))))</f>
        <v>0.70833333333333337</v>
      </c>
      <c r="IP55" s="167">
        <f>IF(COUNTIF(Fériés,DATE(YEAR($B$18),MONTH($B$18),IP$1))&gt;0,"",IF(WEEKDAY(DATE(YEAR($B$18),MONTH($B$18),IP$1),2)&gt;5,"",INDEX('Semaine type'!$AF$4:$AY$49,MATCH(Novembre!$B55,'Semaine type'!$A$4:$A$49,0),MATCH(IP$2,'Semaine type'!$AF$2:$AY$2,0))))</f>
        <v>0.36458333333333331</v>
      </c>
      <c r="IQ55" s="167">
        <f>IF(COUNTIF(Fériés,DATE(YEAR($B$18),MONTH($B$18),IQ$1))&gt;0,"",IF(WEEKDAY(DATE(YEAR($B$18),MONTH($B$18),IQ$1),2)&gt;5,"",INDEX('Semaine type'!$AF$4:$AY$49,MATCH(Novembre!$B55,'Semaine type'!$A$4:$A$49,0),MATCH(IQ$2,'Semaine type'!$AF$2:$AY$2,0))))</f>
        <v>0.52430555555555558</v>
      </c>
      <c r="IR55" s="167">
        <f>IF(COUNTIF(Fériés,DATE(YEAR($B$18),MONTH($B$18),IR$1))&gt;0,"",IF(WEEKDAY(DATE(YEAR($B$18),MONTH($B$18),IR$1),2)&gt;5,"",INDEX('Semaine type'!$AF$4:$AY$49,MATCH(Novembre!$B55,'Semaine type'!$A$4:$A$49,0),MATCH(IR$2,'Semaine type'!$AF$2:$AY$2,0))))</f>
        <v>0.5625</v>
      </c>
      <c r="IS55" s="167">
        <f>IF(COUNTIF(Fériés,DATE(YEAR($B$18),MONTH($B$18),IS$1))&gt;0,"",IF(WEEKDAY(DATE(YEAR($B$18),MONTH($B$18),IS$1),2)&gt;5,"",INDEX('Semaine type'!$AF$4:$AY$49,MATCH(Novembre!$B55,'Semaine type'!$A$4:$A$49,0),MATCH(IS$2,'Semaine type'!$AF$2:$AY$2,0))))</f>
        <v>0.70833333333333337</v>
      </c>
      <c r="IT55" s="167">
        <f>IF(COUNTIF(Fériés,DATE(YEAR($B$18),MONTH($B$18),IT$1))&gt;0,"",IF(WEEKDAY(DATE(YEAR($B$18),MONTH($B$18),IT$1),2)&gt;5,"",INDEX('Semaine type'!$AF$4:$AY$49,MATCH(Novembre!$B55,'Semaine type'!$A$4:$A$49,0),MATCH(IT$2,'Semaine type'!$AF$2:$AY$2,0))))</f>
        <v>0.36458333333333331</v>
      </c>
      <c r="IU55" s="167">
        <f>IF(COUNTIF(Fériés,DATE(YEAR($B$18),MONTH($B$18),IU$1))&gt;0,"",IF(WEEKDAY(DATE(YEAR($B$18),MONTH($B$18),IU$1),2)&gt;5,"",INDEX('Semaine type'!$AF$4:$AY$49,MATCH(Novembre!$B55,'Semaine type'!$A$4:$A$49,0),MATCH(IU$2,'Semaine type'!$AF$2:$AY$2,0))))</f>
        <v>0.52430555555555558</v>
      </c>
      <c r="IV55" s="167">
        <f>IF(COUNTIF(Fériés,DATE(YEAR($B$18),MONTH($B$18),IV$1))&gt;0,"",IF(WEEKDAY(DATE(YEAR($B$18),MONTH($B$18),IV$1),2)&gt;5,"",INDEX('Semaine type'!$AF$4:$AY$49,MATCH(Novembre!$B55,'Semaine type'!$A$4:$A$49,0),MATCH(IV$2,'Semaine type'!$AF$2:$AY$2,0))))</f>
        <v>0.5625</v>
      </c>
      <c r="IW55" s="167">
        <f>IF(COUNTIF(Fériés,DATE(YEAR($B$18),MONTH($B$18),IW$1))&gt;0,"",IF(WEEKDAY(DATE(YEAR($B$18),MONTH($B$18),IW$1),2)&gt;5,"",INDEX('Semaine type'!$AF$4:$AY$49,MATCH(Novembre!$B55,'Semaine type'!$A$4:$A$49,0),MATCH(IW$2,'Semaine type'!$AF$2:$AY$2,0))))</f>
        <v>0.70833333333333337</v>
      </c>
      <c r="IX55" s="167">
        <f>IF(COUNTIF(Fériés,DATE(YEAR($B$18),MONTH($B$18),IX$1))&gt;0,"",IF(WEEKDAY(DATE(YEAR($B$18),MONTH($B$18),IX$1),2)&gt;5,"",INDEX('Semaine type'!$AF$4:$AY$49,MATCH(Novembre!$B55,'Semaine type'!$A$4:$A$49,0),MATCH(IX$2,'Semaine type'!$AF$2:$AY$2,0))))</f>
        <v>0.36458333333333331</v>
      </c>
      <c r="IY55" s="167">
        <f>IF(COUNTIF(Fériés,DATE(YEAR($B$18),MONTH($B$18),IY$1))&gt;0,"",IF(WEEKDAY(DATE(YEAR($B$18),MONTH($B$18),IY$1),2)&gt;5,"",INDEX('Semaine type'!$AF$4:$AY$49,MATCH(Novembre!$B55,'Semaine type'!$A$4:$A$49,0),MATCH(IY$2,'Semaine type'!$AF$2:$AY$2,0))))</f>
        <v>0.52430555555555558</v>
      </c>
      <c r="IZ55" s="167">
        <f>IF(COUNTIF(Fériés,DATE(YEAR($B$18),MONTH($B$18),IZ$1))&gt;0,"",IF(WEEKDAY(DATE(YEAR($B$18),MONTH($B$18),IZ$1),2)&gt;5,"",INDEX('Semaine type'!$AF$4:$AY$49,MATCH(Novembre!$B55,'Semaine type'!$A$4:$A$49,0),MATCH(IZ$2,'Semaine type'!$AF$2:$AY$2,0))))</f>
        <v>0.5625</v>
      </c>
      <c r="JA55" s="167">
        <f>IF(COUNTIF(Fériés,DATE(YEAR($B$18),MONTH($B$18),JA$1))&gt;0,"",IF(WEEKDAY(DATE(YEAR($B$18),MONTH($B$18),JA$1),2)&gt;5,"",INDEX('Semaine type'!$AF$4:$AY$49,MATCH(Novembre!$B55,'Semaine type'!$A$4:$A$49,0),MATCH(JA$2,'Semaine type'!$AF$2:$AY$2,0))))</f>
        <v>0.70138888888888884</v>
      </c>
      <c r="JB55" s="167">
        <f>IF(COUNTIF(Fériés,DATE(YEAR($B$18),MONTH($B$18),JB$1))&gt;0,"",IF(WEEKDAY(DATE(YEAR($B$18),MONTH($B$18),JB$1),2)&gt;5,"",INDEX('Semaine type'!$AF$4:$AY$49,MATCH(Novembre!$B55,'Semaine type'!$A$4:$A$49,0),MATCH(JB$2,'Semaine type'!$AF$2:$AY$2,0))))</f>
        <v>0.36458333333333331</v>
      </c>
      <c r="JC55" s="167">
        <f>IF(COUNTIF(Fériés,DATE(YEAR($B$18),MONTH($B$18),JC$1))&gt;0,"",IF(WEEKDAY(DATE(YEAR($B$18),MONTH($B$18),JC$1),2)&gt;5,"",INDEX('Semaine type'!$AF$4:$AY$49,MATCH(Novembre!$B55,'Semaine type'!$A$4:$A$49,0),MATCH(JC$2,'Semaine type'!$AF$2:$AY$2,0))))</f>
        <v>0.52430555555555558</v>
      </c>
      <c r="JD55" s="167">
        <f>IF(COUNTIF(Fériés,DATE(YEAR($B$18),MONTH($B$18),JD$1))&gt;0,"",IF(WEEKDAY(DATE(YEAR($B$18),MONTH($B$18),JD$1),2)&gt;5,"",INDEX('Semaine type'!$AF$4:$AY$49,MATCH(Novembre!$B55,'Semaine type'!$A$4:$A$49,0),MATCH(JD$2,'Semaine type'!$AF$2:$AY$2,0))))</f>
        <v>0</v>
      </c>
      <c r="JE55" s="167">
        <f>IF(COUNTIF(Fériés,DATE(YEAR($B$18),MONTH($B$18),JE$1))&gt;0,"",IF(WEEKDAY(DATE(YEAR($B$18),MONTH($B$18),JE$1),2)&gt;5,"",INDEX('Semaine type'!$AF$4:$AY$49,MATCH(Novembre!$B55,'Semaine type'!$A$4:$A$49,0),MATCH(JE$2,'Semaine type'!$AF$2:$AY$2,0))))</f>
        <v>0</v>
      </c>
      <c r="JF55" s="167" t="str">
        <f>IF(COUNTIF(Fériés,DATE(YEAR($B$18),MONTH($B$18),JF$1))&gt;0,"",IF(WEEKDAY(DATE(YEAR($B$18),MONTH($B$18),JF$1),2)&gt;5,"",INDEX('Semaine type'!$AF$4:$AY$49,MATCH(Novembre!$B55,'Semaine type'!$A$4:$A$49,0),MATCH(JF$2,'Semaine type'!$AF$2:$AY$2,0))))</f>
        <v/>
      </c>
      <c r="JG55" s="167" t="str">
        <f>IF(COUNTIF(Fériés,DATE(YEAR($B$18),MONTH($B$18),JG$1))&gt;0,"",IF(WEEKDAY(DATE(YEAR($B$18),MONTH($B$18),JG$1),2)&gt;5,"",INDEX('Semaine type'!$AF$4:$AY$49,MATCH(Novembre!$B55,'Semaine type'!$A$4:$A$49,0),MATCH(JG$2,'Semaine type'!$AF$2:$AY$2,0))))</f>
        <v/>
      </c>
      <c r="JH55" s="167" t="str">
        <f>IF(COUNTIF(Fériés,DATE(YEAR($B$18),MONTH($B$18),JH$1))&gt;0,"",IF(WEEKDAY(DATE(YEAR($B$18),MONTH($B$18),JH$1),2)&gt;5,"",INDEX('Semaine type'!$AF$4:$AY$49,MATCH(Novembre!$B55,'Semaine type'!$A$4:$A$49,0),MATCH(JH$2,'Semaine type'!$AF$2:$AY$2,0))))</f>
        <v/>
      </c>
      <c r="JI55" s="167" t="str">
        <f>IF(COUNTIF(Fériés,DATE(YEAR($B$18),MONTH($B$18),JI$1))&gt;0,"",IF(WEEKDAY(DATE(YEAR($B$18),MONTH($B$18),JI$1),2)&gt;5,"",INDEX('Semaine type'!$AF$4:$AY$49,MATCH(Novembre!$B55,'Semaine type'!$A$4:$A$49,0),MATCH(JI$2,'Semaine type'!$AF$2:$AY$2,0))))</f>
        <v/>
      </c>
      <c r="JJ55" s="167" t="str">
        <f>IF(COUNTIF(Fériés,DATE(YEAR($B$18),MONTH($B$18),JJ$1))&gt;0,"",IF(WEEKDAY(DATE(YEAR($B$18),MONTH($B$18),JJ$1),2)&gt;5,"",INDEX('Semaine type'!$AF$4:$AY$49,MATCH(Novembre!$B55,'Semaine type'!$A$4:$A$49,0),MATCH(JJ$2,'Semaine type'!$AF$2:$AY$2,0))))</f>
        <v/>
      </c>
      <c r="JK55" s="167" t="str">
        <f>IF(COUNTIF(Fériés,DATE(YEAR($B$18),MONTH($B$18),JK$1))&gt;0,"",IF(WEEKDAY(DATE(YEAR($B$18),MONTH($B$18),JK$1),2)&gt;5,"",INDEX('Semaine type'!$AF$4:$AY$49,MATCH(Novembre!$B55,'Semaine type'!$A$4:$A$49,0),MATCH(JK$2,'Semaine type'!$AF$2:$AY$2,0))))</f>
        <v/>
      </c>
      <c r="JL55" s="167" t="str">
        <f>IF(COUNTIF(Fériés,DATE(YEAR($B$18),MONTH($B$18),JL$1))&gt;0,"",IF(WEEKDAY(DATE(YEAR($B$18),MONTH($B$18),JL$1),2)&gt;5,"",INDEX('Semaine type'!$AF$4:$AY$49,MATCH(Novembre!$B55,'Semaine type'!$A$4:$A$49,0),MATCH(JL$2,'Semaine type'!$AF$2:$AY$2,0))))</f>
        <v/>
      </c>
      <c r="JM55" s="167" t="str">
        <f>IF(COUNTIF(Fériés,DATE(YEAR($B$18),MONTH($B$18),JM$1))&gt;0,"",IF(WEEKDAY(DATE(YEAR($B$18),MONTH($B$18),JM$1),2)&gt;5,"",INDEX('Semaine type'!$AF$4:$AY$49,MATCH(Novembre!$B55,'Semaine type'!$A$4:$A$49,0),MATCH(JM$2,'Semaine type'!$AF$2:$AY$2,0))))</f>
        <v/>
      </c>
      <c r="JN55" s="167">
        <f>IF(COUNTIF(Fériés,DATE(YEAR($B$18),MONTH($B$18),JN$1))&gt;0,"",IF(WEEKDAY(DATE(YEAR($B$18),MONTH($B$18),JN$1),2)&gt;5,"",INDEX('Semaine type'!$AF$4:$AY$49,MATCH(Novembre!$B55,'Semaine type'!$A$4:$A$49,0),MATCH(JN$2,'Semaine type'!$AF$2:$AY$2,0))))</f>
        <v>0.36458333333333331</v>
      </c>
      <c r="JO55" s="167">
        <f>IF(COUNTIF(Fériés,DATE(YEAR($B$18),MONTH($B$18),JO$1))&gt;0,"",IF(WEEKDAY(DATE(YEAR($B$18),MONTH($B$18),JO$1),2)&gt;5,"",INDEX('Semaine type'!$AF$4:$AY$49,MATCH(Novembre!$B55,'Semaine type'!$A$4:$A$49,0),MATCH(JO$2,'Semaine type'!$AF$2:$AY$2,0))))</f>
        <v>0.52430555555555558</v>
      </c>
      <c r="JP55" s="167">
        <f>IF(COUNTIF(Fériés,DATE(YEAR($B$18),MONTH($B$18),JP$1))&gt;0,"",IF(WEEKDAY(DATE(YEAR($B$18),MONTH($B$18),JP$1),2)&gt;5,"",INDEX('Semaine type'!$AF$4:$AY$49,MATCH(Novembre!$B55,'Semaine type'!$A$4:$A$49,0),MATCH(JP$2,'Semaine type'!$AF$2:$AY$2,0))))</f>
        <v>0.5625</v>
      </c>
      <c r="JQ55" s="167">
        <f>IF(COUNTIF(Fériés,DATE(YEAR($B$18),MONTH($B$18),JQ$1))&gt;0,"",IF(WEEKDAY(DATE(YEAR($B$18),MONTH($B$18),JQ$1),2)&gt;5,"",INDEX('Semaine type'!$AF$4:$AY$49,MATCH(Novembre!$B55,'Semaine type'!$A$4:$A$49,0),MATCH(JQ$2,'Semaine type'!$AF$2:$AY$2,0))))</f>
        <v>0.70833333333333337</v>
      </c>
      <c r="JR55" s="167">
        <f>IF(COUNTIF(Fériés,DATE(YEAR($B$18),MONTH($B$18),JR$1))&gt;0,"",IF(WEEKDAY(DATE(YEAR($B$18),MONTH($B$18),JR$1),2)&gt;5,"",INDEX('Semaine type'!$AF$4:$AY$49,MATCH(Novembre!$B55,'Semaine type'!$A$4:$A$49,0),MATCH(JR$2,'Semaine type'!$AF$2:$AY$2,0))))</f>
        <v>0.36458333333333331</v>
      </c>
      <c r="JS55" s="167">
        <f>IF(COUNTIF(Fériés,DATE(YEAR($B$18),MONTH($B$18),JS$1))&gt;0,"",IF(WEEKDAY(DATE(YEAR($B$18),MONTH($B$18),JS$1),2)&gt;5,"",INDEX('Semaine type'!$AF$4:$AY$49,MATCH(Novembre!$B55,'Semaine type'!$A$4:$A$49,0),MATCH(JS$2,'Semaine type'!$AF$2:$AY$2,0))))</f>
        <v>0.52430555555555558</v>
      </c>
      <c r="JT55" s="167">
        <f>IF(COUNTIF(Fériés,DATE(YEAR($B$18),MONTH($B$18),JT$1))&gt;0,"",IF(WEEKDAY(DATE(YEAR($B$18),MONTH($B$18),JT$1),2)&gt;5,"",INDEX('Semaine type'!$AF$4:$AY$49,MATCH(Novembre!$B55,'Semaine type'!$A$4:$A$49,0),MATCH(JT$2,'Semaine type'!$AF$2:$AY$2,0))))</f>
        <v>0.5625</v>
      </c>
      <c r="JU55" s="167">
        <f>IF(COUNTIF(Fériés,DATE(YEAR($B$18),MONTH($B$18),JU$1))&gt;0,"",IF(WEEKDAY(DATE(YEAR($B$18),MONTH($B$18),JU$1),2)&gt;5,"",INDEX('Semaine type'!$AF$4:$AY$49,MATCH(Novembre!$B55,'Semaine type'!$A$4:$A$49,0),MATCH(JU$2,'Semaine type'!$AF$2:$AY$2,0))))</f>
        <v>0.70833333333333337</v>
      </c>
      <c r="JV55" s="167">
        <f>IF(COUNTIF(Fériés,DATE(YEAR($B$18),MONTH($B$18),JV$1))&gt;0,"",IF(WEEKDAY(DATE(YEAR($B$18),MONTH($B$18),JV$1),2)&gt;5,"",INDEX('Semaine type'!$AF$4:$AY$49,MATCH(Novembre!$B55,'Semaine type'!$A$4:$A$49,0),MATCH(JV$2,'Semaine type'!$AF$2:$AY$2,0))))</f>
        <v>0.36458333333333331</v>
      </c>
      <c r="JW55" s="167">
        <f>IF(COUNTIF(Fériés,DATE(YEAR($B$18),MONTH($B$18),JW$1))&gt;0,"",IF(WEEKDAY(DATE(YEAR($B$18),MONTH($B$18),JW$1),2)&gt;5,"",INDEX('Semaine type'!$AF$4:$AY$49,MATCH(Novembre!$B55,'Semaine type'!$A$4:$A$49,0),MATCH(JW$2,'Semaine type'!$AF$2:$AY$2,0))))</f>
        <v>0.52430555555555558</v>
      </c>
      <c r="JX55" s="167">
        <f>IF(COUNTIF(Fériés,DATE(YEAR($B$18),MONTH($B$18),JX$1))&gt;0,"",IF(WEEKDAY(DATE(YEAR($B$18),MONTH($B$18),JX$1),2)&gt;5,"",INDEX('Semaine type'!$AF$4:$AY$49,MATCH(Novembre!$B55,'Semaine type'!$A$4:$A$49,0),MATCH(JX$2,'Semaine type'!$AF$2:$AY$2,0))))</f>
        <v>0.5625</v>
      </c>
      <c r="JY55" s="167">
        <f>IF(COUNTIF(Fériés,DATE(YEAR($B$18),MONTH($B$18),JY$1))&gt;0,"",IF(WEEKDAY(DATE(YEAR($B$18),MONTH($B$18),JY$1),2)&gt;5,"",INDEX('Semaine type'!$AF$4:$AY$49,MATCH(Novembre!$B55,'Semaine type'!$A$4:$A$49,0),MATCH(JY$2,'Semaine type'!$AF$2:$AY$2,0))))</f>
        <v>0.70833333333333337</v>
      </c>
      <c r="JZ55" s="167">
        <f>IF(COUNTIF(Fériés,DATE(YEAR($B$18),MONTH($B$18),JZ$1))&gt;0,"",IF(WEEKDAY(DATE(YEAR($B$18),MONTH($B$18),JZ$1),2)&gt;5,"",INDEX('Semaine type'!$AF$4:$AY$49,MATCH(Novembre!$B55,'Semaine type'!$A$4:$A$49,0),MATCH(JZ$2,'Semaine type'!$AF$2:$AY$2,0))))</f>
        <v>0.36458333333333331</v>
      </c>
      <c r="KA55" s="167">
        <f>IF(COUNTIF(Fériés,DATE(YEAR($B$18),MONTH($B$18),KA$1))&gt;0,"",IF(WEEKDAY(DATE(YEAR($B$18),MONTH($B$18),KA$1),2)&gt;5,"",INDEX('Semaine type'!$AF$4:$AY$49,MATCH(Novembre!$B55,'Semaine type'!$A$4:$A$49,0),MATCH(KA$2,'Semaine type'!$AF$2:$AY$2,0))))</f>
        <v>0.52430555555555558</v>
      </c>
      <c r="KB55" s="167">
        <f>IF(COUNTIF(Fériés,DATE(YEAR($B$18),MONTH($B$18),KB$1))&gt;0,"",IF(WEEKDAY(DATE(YEAR($B$18),MONTH($B$18),KB$1),2)&gt;5,"",INDEX('Semaine type'!$AF$4:$AY$49,MATCH(Novembre!$B55,'Semaine type'!$A$4:$A$49,0),MATCH(KB$2,'Semaine type'!$AF$2:$AY$2,0))))</f>
        <v>0.5625</v>
      </c>
      <c r="KC55" s="167">
        <f>IF(COUNTIF(Fériés,DATE(YEAR($B$18),MONTH($B$18),KC$1))&gt;0,"",IF(WEEKDAY(DATE(YEAR($B$18),MONTH($B$18),KC$1),2)&gt;5,"",INDEX('Semaine type'!$AF$4:$AY$49,MATCH(Novembre!$B55,'Semaine type'!$A$4:$A$49,0),MATCH(KC$2,'Semaine type'!$AF$2:$AY$2,0))))</f>
        <v>0.70138888888888884</v>
      </c>
      <c r="KD55" s="167">
        <f>IF(COUNTIF(Fériés,DATE(YEAR($B$18),MONTH($B$18),KD$1))&gt;0,"",IF(WEEKDAY(DATE(YEAR($B$18),MONTH($B$18),KD$1),2)&gt;5,"",INDEX('Semaine type'!$AF$4:$AY$49,MATCH(Novembre!$B55,'Semaine type'!$A$4:$A$49,0),MATCH(KD$2,'Semaine type'!$AF$2:$AY$2,0))))</f>
        <v>0.36458333333333331</v>
      </c>
      <c r="KE55" s="167">
        <f>IF(COUNTIF(Fériés,DATE(YEAR($B$18),MONTH($B$18),KE$1))&gt;0,"",IF(WEEKDAY(DATE(YEAR($B$18),MONTH($B$18),KE$1),2)&gt;5,"",INDEX('Semaine type'!$AF$4:$AY$49,MATCH(Novembre!$B55,'Semaine type'!$A$4:$A$49,0),MATCH(KE$2,'Semaine type'!$AF$2:$AY$2,0))))</f>
        <v>0.52430555555555558</v>
      </c>
      <c r="KF55" s="167">
        <f>IF(COUNTIF(Fériés,DATE(YEAR($B$18),MONTH($B$18),KF$1))&gt;0,"",IF(WEEKDAY(DATE(YEAR($B$18),MONTH($B$18),KF$1),2)&gt;5,"",INDEX('Semaine type'!$AF$4:$AY$49,MATCH(Novembre!$B55,'Semaine type'!$A$4:$A$49,0),MATCH(KF$2,'Semaine type'!$AF$2:$AY$2,0))))</f>
        <v>0</v>
      </c>
      <c r="KG55" s="167">
        <f>IF(COUNTIF(Fériés,DATE(YEAR($B$18),MONTH($B$18),KG$1))&gt;0,"",IF(WEEKDAY(DATE(YEAR($B$18),MONTH($B$18),KG$1),2)&gt;5,"",INDEX('Semaine type'!$AF$4:$AY$49,MATCH(Novembre!$B55,'Semaine type'!$A$4:$A$49,0),MATCH(KG$2,'Semaine type'!$AF$2:$AY$2,0))))</f>
        <v>0</v>
      </c>
      <c r="KH55" s="167" t="str">
        <f>IF(COUNTIF(Fériés,DATE(YEAR($B$18),MONTH($B$18),KH$1))&gt;0,"",IF(WEEKDAY(DATE(YEAR($B$18),MONTH($B$18),KH$1),2)&gt;5,"",INDEX('Semaine type'!$AF$4:$AY$49,MATCH(Novembre!$B55,'Semaine type'!$A$4:$A$49,0),MATCH(KH$2,'Semaine type'!$AF$2:$AY$2,0))))</f>
        <v/>
      </c>
      <c r="KI55" s="167" t="str">
        <f>IF(COUNTIF(Fériés,DATE(YEAR($B$18),MONTH($B$18),KI$1))&gt;0,"",IF(WEEKDAY(DATE(YEAR($B$18),MONTH($B$18),KI$1),2)&gt;5,"",INDEX('Semaine type'!$AF$4:$AY$49,MATCH(Novembre!$B55,'Semaine type'!$A$4:$A$49,0),MATCH(KI$2,'Semaine type'!$AF$2:$AY$2,0))))</f>
        <v/>
      </c>
      <c r="KJ55" s="167" t="str">
        <f>IF(COUNTIF(Fériés,DATE(YEAR($B$18),MONTH($B$18),KJ$1))&gt;0,"",IF(WEEKDAY(DATE(YEAR($B$18),MONTH($B$18),KJ$1),2)&gt;5,"",INDEX('Semaine type'!$AF$4:$AY$49,MATCH(Novembre!$B55,'Semaine type'!$A$4:$A$49,0),MATCH(KJ$2,'Semaine type'!$AF$2:$AY$2,0))))</f>
        <v/>
      </c>
      <c r="KK55" s="167" t="str">
        <f>IF(COUNTIF(Fériés,DATE(YEAR($B$18),MONTH($B$18),KK$1))&gt;0,"",IF(WEEKDAY(DATE(YEAR($B$18),MONTH($B$18),KK$1),2)&gt;5,"",INDEX('Semaine type'!$AF$4:$AY$49,MATCH(Novembre!$B55,'Semaine type'!$A$4:$A$49,0),MATCH(KK$2,'Semaine type'!$AF$2:$AY$2,0))))</f>
        <v/>
      </c>
      <c r="KL55" s="167" t="str">
        <f>IF(COUNTIF(Fériés,DATE(YEAR($B$18),MONTH($B$18),KL$1))&gt;0,"",IF(WEEKDAY(DATE(YEAR($B$18),MONTH($B$18),KL$1),2)&gt;5,"",INDEX('Semaine type'!$AF$4:$AY$49,MATCH(Novembre!$B55,'Semaine type'!$A$4:$A$49,0),MATCH(KL$2,'Semaine type'!$AF$2:$AY$2,0))))</f>
        <v/>
      </c>
      <c r="KM55" s="167" t="str">
        <f>IF(COUNTIF(Fériés,DATE(YEAR($B$18),MONTH($B$18),KM$1))&gt;0,"",IF(WEEKDAY(DATE(YEAR($B$18),MONTH($B$18),KM$1),2)&gt;5,"",INDEX('Semaine type'!$AF$4:$AY$49,MATCH(Novembre!$B55,'Semaine type'!$A$4:$A$49,0),MATCH(KM$2,'Semaine type'!$AF$2:$AY$2,0))))</f>
        <v/>
      </c>
      <c r="KN55" s="167" t="str">
        <f>IF(COUNTIF(Fériés,DATE(YEAR($B$18),MONTH($B$18),KN$1))&gt;0,"",IF(WEEKDAY(DATE(YEAR($B$18),MONTH($B$18),KN$1),2)&gt;5,"",INDEX('Semaine type'!$AF$4:$AY$49,MATCH(Novembre!$B55,'Semaine type'!$A$4:$A$49,0),MATCH(KN$2,'Semaine type'!$AF$2:$AY$2,0))))</f>
        <v/>
      </c>
      <c r="KO55" s="167" t="str">
        <f>IF(COUNTIF(Fériés,DATE(YEAR($B$18),MONTH($B$18),KO$1))&gt;0,"",IF(WEEKDAY(DATE(YEAR($B$18),MONTH($B$18),KO$1),2)&gt;5,"",INDEX('Semaine type'!$AF$4:$AY$49,MATCH(Novembre!$B55,'Semaine type'!$A$4:$A$49,0),MATCH(KO$2,'Semaine type'!$AF$2:$AY$2,0))))</f>
        <v/>
      </c>
      <c r="KP55" s="167">
        <f>IF(COUNTIF(Fériés,DATE(YEAR($B$18),MONTH($B$18),KP$1))&gt;0,"",IF(WEEKDAY(DATE(YEAR($B$18),MONTH($B$18),KP$1),2)&gt;5,"",INDEX('Semaine type'!$AF$4:$AY$49,MATCH(Novembre!$B55,'Semaine type'!$A$4:$A$49,0),MATCH(KP$2,'Semaine type'!$AF$2:$AY$2,0))))</f>
        <v>0.36458333333333331</v>
      </c>
      <c r="KQ55" s="167">
        <f>IF(COUNTIF(Fériés,DATE(YEAR($B$18),MONTH($B$18),KQ$1))&gt;0,"",IF(WEEKDAY(DATE(YEAR($B$18),MONTH($B$18),KQ$1),2)&gt;5,"",INDEX('Semaine type'!$AF$4:$AY$49,MATCH(Novembre!$B55,'Semaine type'!$A$4:$A$49,0),MATCH(KQ$2,'Semaine type'!$AF$2:$AY$2,0))))</f>
        <v>0.52430555555555558</v>
      </c>
      <c r="KR55" s="167">
        <f>IF(COUNTIF(Fériés,DATE(YEAR($B$18),MONTH($B$18),KR$1))&gt;0,"",IF(WEEKDAY(DATE(YEAR($B$18),MONTH($B$18),KR$1),2)&gt;5,"",INDEX('Semaine type'!$AF$4:$AY$49,MATCH(Novembre!$B55,'Semaine type'!$A$4:$A$49,0),MATCH(KR$2,'Semaine type'!$AF$2:$AY$2,0))))</f>
        <v>0.5625</v>
      </c>
      <c r="KS55" s="167">
        <f>IF(COUNTIF(Fériés,DATE(YEAR($B$18),MONTH($B$18),KS$1))&gt;0,"",IF(WEEKDAY(DATE(YEAR($B$18),MONTH($B$18),KS$1),2)&gt;5,"",INDEX('Semaine type'!$AF$4:$AY$49,MATCH(Novembre!$B55,'Semaine type'!$A$4:$A$49,0),MATCH(KS$2,'Semaine type'!$AF$2:$AY$2,0))))</f>
        <v>0.70833333333333337</v>
      </c>
    </row>
    <row r="56" spans="1:305" ht="12" customHeight="1" x14ac:dyDescent="0.2">
      <c r="A56" s="183"/>
      <c r="B56" s="52" t="s">
        <v>172</v>
      </c>
      <c r="C56" s="53" t="str">
        <f>'Semaine type'!L41</f>
        <v xml:space="preserve">STI </v>
      </c>
      <c r="D56" s="60"/>
      <c r="E56" s="60"/>
      <c r="F56" s="61"/>
      <c r="G56" s="60"/>
      <c r="H56" s="60" t="s">
        <v>28</v>
      </c>
      <c r="I56" s="60"/>
      <c r="J56" s="60" t="s">
        <v>17</v>
      </c>
      <c r="K56" s="60" t="s">
        <v>17</v>
      </c>
      <c r="L56" s="61" t="s">
        <v>28</v>
      </c>
      <c r="M56" s="61"/>
      <c r="N56" s="61" t="s">
        <v>28</v>
      </c>
      <c r="O56" s="61"/>
      <c r="P56" s="60" t="s">
        <v>29</v>
      </c>
      <c r="Q56" s="60"/>
      <c r="R56" s="60"/>
      <c r="S56" s="60"/>
      <c r="T56" s="60"/>
      <c r="U56" s="60"/>
      <c r="V56" s="61" t="s">
        <v>28</v>
      </c>
      <c r="W56" s="61"/>
      <c r="X56" s="60"/>
      <c r="Y56" s="60"/>
      <c r="Z56" s="60" t="s">
        <v>28</v>
      </c>
      <c r="AA56" s="60"/>
      <c r="AB56" s="60" t="s">
        <v>28</v>
      </c>
      <c r="AC56" s="60"/>
      <c r="AD56" s="60" t="s">
        <v>29</v>
      </c>
      <c r="AE56" s="60"/>
      <c r="AF56" s="61"/>
      <c r="AG56" s="60"/>
      <c r="AH56" s="60"/>
      <c r="AI56" s="60"/>
      <c r="AJ56" s="60" t="s">
        <v>28</v>
      </c>
      <c r="AK56" s="60"/>
      <c r="AL56" s="60" t="s">
        <v>28</v>
      </c>
      <c r="AM56" s="60"/>
      <c r="AN56" s="60" t="s">
        <v>28</v>
      </c>
      <c r="AO56" s="60"/>
      <c r="AP56" s="60" t="s">
        <v>28</v>
      </c>
      <c r="AQ56" s="60"/>
      <c r="AR56" s="60" t="s">
        <v>29</v>
      </c>
      <c r="AS56" s="60"/>
      <c r="AT56" s="60"/>
      <c r="AU56" s="60"/>
      <c r="AV56" s="60"/>
      <c r="AW56" s="60"/>
      <c r="AX56" s="60" t="s">
        <v>28</v>
      </c>
      <c r="AY56" s="60"/>
      <c r="AZ56" s="60" t="s">
        <v>28</v>
      </c>
      <c r="BA56" s="60"/>
      <c r="BB56" s="60" t="s">
        <v>28</v>
      </c>
      <c r="BC56" s="60"/>
      <c r="BD56" s="60" t="s">
        <v>28</v>
      </c>
      <c r="BE56" s="60"/>
      <c r="BF56" s="60" t="s">
        <v>29</v>
      </c>
      <c r="BG56" s="60"/>
      <c r="BH56" s="60"/>
      <c r="BI56" s="60"/>
      <c r="BJ56" s="60"/>
      <c r="BK56" s="60"/>
      <c r="BL56" s="56" cm="1">
        <f t="array" ref="BL56">SUMPRODUCT(--(RIGHT(D56:BK56,1)="."))</f>
        <v>14</v>
      </c>
      <c r="BM56" s="57"/>
      <c r="BN56" s="62"/>
      <c r="BO56" s="62"/>
      <c r="BP56" s="62"/>
      <c r="BQ56" s="82">
        <f t="shared" si="133"/>
        <v>0</v>
      </c>
      <c r="BR56" s="82">
        <f t="shared" si="133"/>
        <v>0</v>
      </c>
      <c r="BS56" s="82">
        <f t="shared" si="133"/>
        <v>0</v>
      </c>
      <c r="BT56" s="82">
        <f t="shared" si="133"/>
        <v>0</v>
      </c>
      <c r="BU56" s="82">
        <f t="shared" si="133"/>
        <v>0</v>
      </c>
      <c r="BV56" s="82">
        <f t="shared" si="133"/>
        <v>0</v>
      </c>
      <c r="BW56" s="82">
        <f t="shared" si="133"/>
        <v>1</v>
      </c>
      <c r="BX56" s="82">
        <f t="shared" si="133"/>
        <v>0</v>
      </c>
      <c r="BY56" s="82">
        <f t="shared" si="133"/>
        <v>0</v>
      </c>
      <c r="BZ56" s="82">
        <f t="shared" si="133"/>
        <v>0</v>
      </c>
      <c r="CA56" s="82">
        <f t="shared" si="133"/>
        <v>0</v>
      </c>
      <c r="CB56" s="92">
        <f t="shared" si="70"/>
        <v>20</v>
      </c>
      <c r="CC56" s="47">
        <f t="shared" ca="1" si="71"/>
        <v>0.58823529411764708</v>
      </c>
      <c r="DA56" s="169">
        <f t="shared" si="72"/>
        <v>3.5416666666666647</v>
      </c>
      <c r="DB56" s="176" t="str">
        <f t="shared" si="132"/>
        <v/>
      </c>
      <c r="DC56" s="176" t="str">
        <f t="shared" si="73"/>
        <v/>
      </c>
      <c r="DD56" s="176" t="str">
        <f t="shared" si="74"/>
        <v/>
      </c>
      <c r="DE56" s="176" t="str">
        <f t="shared" si="75"/>
        <v/>
      </c>
      <c r="DF56" s="176">
        <f t="shared" si="76"/>
        <v>7.291666666666663E-2</v>
      </c>
      <c r="DG56" s="176">
        <f>IFERROR(IF(COUNTIF(absences,I56)&gt;0,"",IF(COUNTIF($D56:$BK56,"PERM")&gt;0,COUNTIF($D56:$BK56,"PERM")*Parametres!$N$25,GF56-GE56)),)</f>
        <v>0</v>
      </c>
      <c r="DH56" s="176">
        <f t="shared" si="77"/>
        <v>7.291666666666663E-2</v>
      </c>
      <c r="DI56" s="176">
        <f t="shared" si="78"/>
        <v>0.125</v>
      </c>
      <c r="DJ56" s="176">
        <f t="shared" si="79"/>
        <v>7.291666666666663E-2</v>
      </c>
      <c r="DK56" s="176">
        <f t="shared" si="80"/>
        <v>0.125</v>
      </c>
      <c r="DL56" s="176">
        <f t="shared" si="81"/>
        <v>7.291666666666663E-2</v>
      </c>
      <c r="DM56" s="176">
        <f t="shared" si="82"/>
        <v>0.125</v>
      </c>
      <c r="DN56" s="176">
        <f t="shared" si="83"/>
        <v>7.291666666666663E-2</v>
      </c>
      <c r="DO56" s="176">
        <f t="shared" si="84"/>
        <v>5.2083333333333259E-2</v>
      </c>
      <c r="DP56" s="176" t="str">
        <f t="shared" si="85"/>
        <v/>
      </c>
      <c r="DQ56" s="176" t="str">
        <f t="shared" si="86"/>
        <v/>
      </c>
      <c r="DR56" s="176" t="str">
        <f t="shared" si="87"/>
        <v/>
      </c>
      <c r="DS56" s="176" t="str">
        <f t="shared" si="88"/>
        <v/>
      </c>
      <c r="DT56" s="176">
        <f t="shared" si="89"/>
        <v>7.291666666666663E-2</v>
      </c>
      <c r="DU56" s="176">
        <f t="shared" si="90"/>
        <v>0.125</v>
      </c>
      <c r="DV56" s="176" t="str">
        <f t="shared" si="91"/>
        <v/>
      </c>
      <c r="DW56" s="176" t="str">
        <f t="shared" si="92"/>
        <v/>
      </c>
      <c r="DX56" s="176">
        <f t="shared" si="93"/>
        <v>7.291666666666663E-2</v>
      </c>
      <c r="DY56" s="176">
        <f t="shared" si="94"/>
        <v>0.125</v>
      </c>
      <c r="DZ56" s="176">
        <f t="shared" si="95"/>
        <v>7.291666666666663E-2</v>
      </c>
      <c r="EA56" s="176">
        <f t="shared" si="96"/>
        <v>0.125</v>
      </c>
      <c r="EB56" s="176">
        <f t="shared" si="97"/>
        <v>7.291666666666663E-2</v>
      </c>
      <c r="EC56" s="176">
        <f t="shared" si="98"/>
        <v>5.2083333333333259E-2</v>
      </c>
      <c r="ED56" s="176" t="str">
        <f t="shared" si="99"/>
        <v/>
      </c>
      <c r="EE56" s="176" t="str">
        <f t="shared" si="100"/>
        <v/>
      </c>
      <c r="EF56" s="176" t="str">
        <f t="shared" si="101"/>
        <v/>
      </c>
      <c r="EG56" s="176" t="str">
        <f t="shared" si="102"/>
        <v/>
      </c>
      <c r="EH56" s="176">
        <f t="shared" si="103"/>
        <v>7.291666666666663E-2</v>
      </c>
      <c r="EI56" s="176">
        <f t="shared" si="104"/>
        <v>0.125</v>
      </c>
      <c r="EJ56" s="176">
        <f t="shared" si="105"/>
        <v>7.291666666666663E-2</v>
      </c>
      <c r="EK56" s="176">
        <f t="shared" si="106"/>
        <v>0.125</v>
      </c>
      <c r="EL56" s="176">
        <f t="shared" si="107"/>
        <v>7.291666666666663E-2</v>
      </c>
      <c r="EM56" s="176">
        <f t="shared" si="108"/>
        <v>0.125</v>
      </c>
      <c r="EN56" s="176">
        <f t="shared" si="109"/>
        <v>7.291666666666663E-2</v>
      </c>
      <c r="EO56" s="176">
        <f t="shared" si="110"/>
        <v>0.125</v>
      </c>
      <c r="EP56" s="176">
        <f t="shared" si="111"/>
        <v>7.291666666666663E-2</v>
      </c>
      <c r="EQ56" s="176">
        <f t="shared" si="112"/>
        <v>5.2083333333333259E-2</v>
      </c>
      <c r="ER56" s="176" t="str">
        <f t="shared" si="113"/>
        <v/>
      </c>
      <c r="ES56" s="176" t="str">
        <f t="shared" si="114"/>
        <v/>
      </c>
      <c r="ET56" s="176" t="str">
        <f t="shared" si="115"/>
        <v/>
      </c>
      <c r="EU56" s="176">
        <f>IFERROR(IF(COUNTIF(absences,AW56)&gt;0,"",IF(COUNTIF($D56:$BK56,"PERM")&gt;0,COUNTIF($D56:$BK56,"PERM")*Parametres!$N$25,IW56-IV56)),)</f>
        <v>0.125</v>
      </c>
      <c r="EV56" s="176">
        <f t="shared" si="116"/>
        <v>7.291666666666663E-2</v>
      </c>
      <c r="EW56" s="176">
        <f t="shared" si="117"/>
        <v>0.125</v>
      </c>
      <c r="EX56" s="176">
        <f t="shared" si="118"/>
        <v>7.291666666666663E-2</v>
      </c>
      <c r="EY56" s="176">
        <f t="shared" si="119"/>
        <v>0.125</v>
      </c>
      <c r="EZ56" s="176">
        <f t="shared" si="120"/>
        <v>7.291666666666663E-2</v>
      </c>
      <c r="FA56" s="176">
        <f t="shared" si="121"/>
        <v>0.125</v>
      </c>
      <c r="FB56" s="176">
        <f t="shared" si="122"/>
        <v>7.291666666666663E-2</v>
      </c>
      <c r="FC56" s="176">
        <f t="shared" si="123"/>
        <v>0.125</v>
      </c>
      <c r="FD56" s="176">
        <f t="shared" si="124"/>
        <v>7.291666666666663E-2</v>
      </c>
      <c r="FE56" s="176">
        <f t="shared" si="125"/>
        <v>5.2083333333333259E-2</v>
      </c>
      <c r="FF56" s="176" t="str">
        <f t="shared" si="126"/>
        <v/>
      </c>
      <c r="FG56" s="176" t="str">
        <f t="shared" si="127"/>
        <v/>
      </c>
      <c r="FH56" s="176">
        <f>IFERROR(IF(COUNTIF(absences,BJ56)&gt;0,"",IF(COUNTIF($D56:$BK56,"PERM")&gt;0,COUNTIF($D56:$BK56,"PERM")*Parametres!$N$25,JJ56-JI56)),)</f>
        <v>0</v>
      </c>
      <c r="FI56" s="176" t="str">
        <f t="shared" si="128"/>
        <v/>
      </c>
      <c r="FJ56" s="176">
        <f t="shared" si="129"/>
        <v>7.291666666666663E-2</v>
      </c>
      <c r="FK56" s="176">
        <f>IFERROR(IF(COUNTIF(absences,BM56)&gt;0,"",IF(COUNTIF($D56:$BK56,"PERM")&gt;0,COUNTIF($D56:$BK56,"PERM")*Parametres!$N$25,JM56-JL56)),)</f>
        <v>0</v>
      </c>
      <c r="FY56" s="184"/>
      <c r="FZ56" s="167" t="str">
        <f>IF(COUNTIF(Fériés,DATE(YEAR($B$18),MONTH($B$18),FZ$1))&gt;0,"",IF(WEEKDAY(DATE(YEAR($B$18),MONTH($B$18),FZ$1),2)&gt;5,"",INDEX('Semaine type'!$AF$4:$AY$49,MATCH(Novembre!$B56,'Semaine type'!$A41:$A86,0),MATCH(FZ$2,'Semaine type'!$AF$2:$AY$2,0))))</f>
        <v/>
      </c>
      <c r="GA56" s="167" t="str">
        <f>IF(COUNTIF(Fériés,DATE(YEAR($B$18),MONTH($B$18),GA$1))&gt;0,"",IF(WEEKDAY(DATE(YEAR($B$18),MONTH($B$18),GA$1),2)&gt;5,"",INDEX('Semaine type'!$AF$4:$AY$49,MATCH(Novembre!$B56,'Semaine type'!$A41:$A86,0),MATCH(GA$2,'Semaine type'!$AF$2:$AY$2,0))))</f>
        <v/>
      </c>
      <c r="GB56" s="167" t="str">
        <f>IF(COUNTIF(Fériés,DATE(YEAR($B$18),MONTH($B$18),GB$1))&gt;0,"",IF(WEEKDAY(DATE(YEAR($B$18),MONTH($B$18),GB$1),2)&gt;5,"",INDEX('Semaine type'!$AF$4:$AY$49,MATCH(Novembre!$B56,'Semaine type'!$A41:$A86,0),MATCH(GB$2,'Semaine type'!$AF$2:$AY$2,0))))</f>
        <v/>
      </c>
      <c r="GC56" s="167" t="str">
        <f>IF(COUNTIF(Fériés,DATE(YEAR($B$18),MONTH($B$18),GC$1))&gt;0,"",IF(WEEKDAY(DATE(YEAR($B$18),MONTH($B$18),GC$1),2)&gt;5,"",INDEX('Semaine type'!$AF$4:$AY$49,MATCH(Novembre!$B56,'Semaine type'!$A41:$A86,0),MATCH(GC$2,'Semaine type'!$AF$2:$AY$2,0))))</f>
        <v/>
      </c>
      <c r="GD56" s="167" t="str">
        <f>IF(COUNTIF(Fériés,DATE(YEAR($B$18),MONTH($B$18),GD$1))&gt;0,"",IF(WEEKDAY(DATE(YEAR($B$18),MONTH($B$18),GD$1),2)&gt;5,"",INDEX('Semaine type'!$AF$4:$AY$49,MATCH(Novembre!$B56,'Semaine type'!$A41:$A86,0),MATCH(GD$2,'Semaine type'!$AF$2:$AY$2,0))))</f>
        <v/>
      </c>
      <c r="GE56" s="167" t="str">
        <f>IF(COUNTIF(Fériés,DATE(YEAR($B$18),MONTH($B$18),GE$1))&gt;0,"",IF(WEEKDAY(DATE(YEAR($B$18),MONTH($B$18),GE$1),2)&gt;5,"",INDEX('Semaine type'!$AF$4:$AY$49,MATCH(Novembre!$B56,'Semaine type'!$A41:$A86,0),MATCH(GE$2,'Semaine type'!$AF$2:$AY$2,0))))</f>
        <v/>
      </c>
      <c r="GF56" s="167" t="str">
        <f>IF(COUNTIF(Fériés,DATE(YEAR($B$18),MONTH($B$18),GF$1))&gt;0,"",IF(WEEKDAY(DATE(YEAR($B$18),MONTH($B$18),GF$1),2)&gt;5,"",INDEX('Semaine type'!$AF$4:$AY$49,MATCH(Novembre!$B56,'Semaine type'!$A41:$A86,0),MATCH(GF$2,'Semaine type'!$AF$2:$AY$2,0))))</f>
        <v/>
      </c>
      <c r="GG56" s="167" t="str">
        <f>IF(COUNTIF(Fériés,DATE(YEAR($B$18),MONTH($B$18),GG$1))&gt;0,"",IF(WEEKDAY(DATE(YEAR($B$18),MONTH($B$18),GG$1),2)&gt;5,"",INDEX('Semaine type'!$AF$4:$AY$49,MATCH(Novembre!$B56,'Semaine type'!$A41:$A86,0),MATCH(GG$2,'Semaine type'!$AF$2:$AY$2,0))))</f>
        <v/>
      </c>
      <c r="GH56" s="167">
        <f>IF(COUNTIF(Fériés,DATE(YEAR($B$18),MONTH($B$18),GH$1))&gt;0,"",IF(WEEKDAY(DATE(YEAR($B$18),MONTH($B$18),GH$1),2)&gt;5,"",INDEX('Semaine type'!$AF$4:$AY$49,MATCH(Novembre!$B56,'Semaine type'!$A$4:$A$49,0),MATCH(GH$2,'Semaine type'!$AF$2:$AY$2,0))))</f>
        <v>0.41666666666666669</v>
      </c>
      <c r="GI56" s="167">
        <f>IF(COUNTIF(Fériés,DATE(YEAR($B$18),MONTH($B$18),GI$1))&gt;0,"",IF(WEEKDAY(DATE(YEAR($B$18),MONTH($B$18),GI$1),2)&gt;5,"",INDEX('Semaine type'!$AF$4:$AY$49,MATCH(Novembre!$B56,'Semaine type'!$A$4:$A$49,0),MATCH(GI$2,'Semaine type'!$AF$2:$AY$2,0))))</f>
        <v>0.48958333333333331</v>
      </c>
      <c r="GJ56" s="167">
        <f>IF(COUNTIF(Fériés,DATE(YEAR($B$18),MONTH($B$18),GJ$1))&gt;0,"",IF(WEEKDAY(DATE(YEAR($B$18),MONTH($B$18),GJ$1),2)&gt;5,"",INDEX('Semaine type'!$AF$4:$AY$49,MATCH(Novembre!$B56,'Semaine type'!$A$4:$A$49,0),MATCH(GJ$2,'Semaine type'!$AF$2:$AY$2,0))))</f>
        <v>0.52083333333333337</v>
      </c>
      <c r="GK56" s="167">
        <f>IF(COUNTIF(Fériés,DATE(YEAR($B$18),MONTH($B$18),GK$1))&gt;0,"",IF(WEEKDAY(DATE(YEAR($B$18),MONTH($B$18),GK$1),2)&gt;5,"",INDEX('Semaine type'!$AF$4:$AY$49,MATCH(Novembre!$B56,'Semaine type'!$A$4:$A$49,0),MATCH(GK$2,'Semaine type'!$AF$2:$AY$2,0))))</f>
        <v>0.64583333333333337</v>
      </c>
      <c r="GL56" s="167">
        <f>IF(COUNTIF(Fériés,DATE(YEAR($B$18),MONTH($B$18),GL$1))&gt;0,"",IF(WEEKDAY(DATE(YEAR($B$18),MONTH($B$18),GL$1),2)&gt;5,"",INDEX('Semaine type'!$AF$4:$AY$49,MATCH(Novembre!$B56,'Semaine type'!$A$4:$A$49,0),MATCH(GL$2,'Semaine type'!$AF$2:$AY$2,0))))</f>
        <v>0.41666666666666669</v>
      </c>
      <c r="GM56" s="167">
        <f>IF(COUNTIF(Fériés,DATE(YEAR($B$18),MONTH($B$18),GM$1))&gt;0,"",IF(WEEKDAY(DATE(YEAR($B$18),MONTH($B$18),GM$1),2)&gt;5,"",INDEX('Semaine type'!$AF$4:$AY$49,MATCH(Novembre!$B56,'Semaine type'!$A$4:$A$49,0),MATCH(GM$2,'Semaine type'!$AF$2:$AY$2,0))))</f>
        <v>0.48958333333333331</v>
      </c>
      <c r="GN56" s="167">
        <f>IF(COUNTIF(Fériés,DATE(YEAR($B$18),MONTH($B$18),GN$1))&gt;0,"",IF(WEEKDAY(DATE(YEAR($B$18),MONTH($B$18),GN$1),2)&gt;5,"",INDEX('Semaine type'!$AF$4:$AY$49,MATCH(Novembre!$B56,'Semaine type'!$A$4:$A$49,0),MATCH(GN$2,'Semaine type'!$AF$2:$AY$2,0))))</f>
        <v>0.52083333333333337</v>
      </c>
      <c r="GO56" s="167">
        <f>IF(COUNTIF(Fériés,DATE(YEAR($B$18),MONTH($B$18),GO$1))&gt;0,"",IF(WEEKDAY(DATE(YEAR($B$18),MONTH($B$18),GO$1),2)&gt;5,"",INDEX('Semaine type'!$AF$4:$AY$49,MATCH(Novembre!$B56,'Semaine type'!$A$4:$A$49,0),MATCH(GO$2,'Semaine type'!$AF$2:$AY$2,0))))</f>
        <v>0.64583333333333337</v>
      </c>
      <c r="GP56" s="167">
        <f>IF(COUNTIF(Fériés,DATE(YEAR($B$18),MONTH($B$18),GP$1))&gt;0,"",IF(WEEKDAY(DATE(YEAR($B$18),MONTH($B$18),GP$1),2)&gt;5,"",INDEX('Semaine type'!$AF$4:$AY$49,MATCH(Novembre!$B56,'Semaine type'!$A$4:$A$49,0),MATCH(GP$2,'Semaine type'!$AF$2:$AY$2,0))))</f>
        <v>0.41666666666666669</v>
      </c>
      <c r="GQ56" s="167">
        <f>IF(COUNTIF(Fériés,DATE(YEAR($B$18),MONTH($B$18),GQ$1))&gt;0,"",IF(WEEKDAY(DATE(YEAR($B$18),MONTH($B$18),GQ$1),2)&gt;5,"",INDEX('Semaine type'!$AF$4:$AY$49,MATCH(Novembre!$B56,'Semaine type'!$A$4:$A$49,0),MATCH(GQ$2,'Semaine type'!$AF$2:$AY$2,0))))</f>
        <v>0.48958333333333331</v>
      </c>
      <c r="GR56" s="167">
        <f>IF(COUNTIF(Fériés,DATE(YEAR($B$18),MONTH($B$18),GR$1))&gt;0,"",IF(WEEKDAY(DATE(YEAR($B$18),MONTH($B$18),GR$1),2)&gt;5,"",INDEX('Semaine type'!$AF$4:$AY$49,MATCH(Novembre!$B56,'Semaine type'!$A$4:$A$49,0),MATCH(GR$2,'Semaine type'!$AF$2:$AY$2,0))))</f>
        <v>0.52083333333333337</v>
      </c>
      <c r="GS56" s="167">
        <f>IF(COUNTIF(Fériés,DATE(YEAR($B$18),MONTH($B$18),GS$1))&gt;0,"",IF(WEEKDAY(DATE(YEAR($B$18),MONTH($B$18),GS$1),2)&gt;5,"",INDEX('Semaine type'!$AF$4:$AY$49,MATCH(Novembre!$B56,'Semaine type'!$A$4:$A$49,0),MATCH(GS$2,'Semaine type'!$AF$2:$AY$2,0))))</f>
        <v>0.64583333333333337</v>
      </c>
      <c r="GT56" s="167">
        <f>IF(COUNTIF(Fériés,DATE(YEAR($B$18),MONTH($B$18),GT$1))&gt;0,"",IF(WEEKDAY(DATE(YEAR($B$18),MONTH($B$18),GT$1),2)&gt;5,"",INDEX('Semaine type'!$AF$4:$AY$49,MATCH(Novembre!$B56,'Semaine type'!$A$4:$A$49,0),MATCH(GT$2,'Semaine type'!$AF$2:$AY$2,0))))</f>
        <v>0.41666666666666669</v>
      </c>
      <c r="GU56" s="167">
        <f>IF(COUNTIF(Fériés,DATE(YEAR($B$18),MONTH($B$18),GU$1))&gt;0,"",IF(WEEKDAY(DATE(YEAR($B$18),MONTH($B$18),GU$1),2)&gt;5,"",INDEX('Semaine type'!$AF$4:$AY$49,MATCH(Novembre!$B56,'Semaine type'!$A$4:$A$49,0),MATCH(GU$2,'Semaine type'!$AF$2:$AY$2,0))))</f>
        <v>0.48958333333333331</v>
      </c>
      <c r="GV56" s="167">
        <f>IF(COUNTIF(Fériés,DATE(YEAR($B$18),MONTH($B$18),GV$1))&gt;0,"",IF(WEEKDAY(DATE(YEAR($B$18),MONTH($B$18),GV$1),2)&gt;5,"",INDEX('Semaine type'!$AF$4:$AY$49,MATCH(Novembre!$B56,'Semaine type'!$A$4:$A$49,0),MATCH(GV$2,'Semaine type'!$AF$2:$AY$2,0))))</f>
        <v>0.52083333333333337</v>
      </c>
      <c r="GW56" s="167">
        <f>IF(COUNTIF(Fériés,DATE(YEAR($B$18),MONTH($B$18),GW$1))&gt;0,"",IF(WEEKDAY(DATE(YEAR($B$18),MONTH($B$18),GW$1),2)&gt;5,"",INDEX('Semaine type'!$AF$4:$AY$49,MATCH(Novembre!$B56,'Semaine type'!$A$4:$A$49,0),MATCH(GW$2,'Semaine type'!$AF$2:$AY$2,0))))</f>
        <v>0.64583333333333337</v>
      </c>
      <c r="GX56" s="167">
        <f>IF(COUNTIF(Fériés,DATE(YEAR($B$18),MONTH($B$18),GX$1))&gt;0,"",IF(WEEKDAY(DATE(YEAR($B$18),MONTH($B$18),GX$1),2)&gt;5,"",INDEX('Semaine type'!$AF$4:$AY$49,MATCH(Novembre!$B56,'Semaine type'!$A$4:$A$49,0),MATCH(GX$2,'Semaine type'!$AF$2:$AY$2,0))))</f>
        <v>0.41666666666666669</v>
      </c>
      <c r="GY56" s="167">
        <f>IF(COUNTIF(Fériés,DATE(YEAR($B$18),MONTH($B$18),GY$1))&gt;0,"",IF(WEEKDAY(DATE(YEAR($B$18),MONTH($B$18),GY$1),2)&gt;5,"",INDEX('Semaine type'!$AF$4:$AY$49,MATCH(Novembre!$B56,'Semaine type'!$A$4:$A$49,0),MATCH(GY$2,'Semaine type'!$AF$2:$AY$2,0))))</f>
        <v>0.48958333333333331</v>
      </c>
      <c r="GZ56" s="167">
        <f>IF(COUNTIF(Fériés,DATE(YEAR($B$18),MONTH($B$18),GZ$1))&gt;0,"",IF(WEEKDAY(DATE(YEAR($B$18),MONTH($B$18),GZ$1),2)&gt;5,"",INDEX('Semaine type'!$AF$4:$AY$49,MATCH(Novembre!$B56,'Semaine type'!$A$4:$A$49,0),MATCH(GZ$2,'Semaine type'!$AF$2:$AY$2,0))))</f>
        <v>0.52083333333333337</v>
      </c>
      <c r="HA56" s="167">
        <f>IF(COUNTIF(Fériés,DATE(YEAR($B$18),MONTH($B$18),HA$1))&gt;0,"",IF(WEEKDAY(DATE(YEAR($B$18),MONTH($B$18),HA$1),2)&gt;5,"",INDEX('Semaine type'!$AF$4:$AY$49,MATCH(Novembre!$B56,'Semaine type'!$A$4:$A$49,0),MATCH(HA$2,'Semaine type'!$AF$2:$AY$2,0))))</f>
        <v>0.57291666666666663</v>
      </c>
      <c r="HB56" s="167" t="str">
        <f>IF(COUNTIF(Fériés,DATE(YEAR($B$18),MONTH($B$18),HB$1))&gt;0,"",IF(WEEKDAY(DATE(YEAR($B$18),MONTH($B$18),HB$1),2)&gt;5,"",INDEX('Semaine type'!$AF$4:$AY$49,MATCH(Novembre!$B56,'Semaine type'!$A$4:$A$49,0),MATCH(HB$2,'Semaine type'!$AF$2:$AY$2,0))))</f>
        <v/>
      </c>
      <c r="HC56" s="167" t="str">
        <f>IF(COUNTIF(Fériés,DATE(YEAR($B$18),MONTH($B$18),HC$1))&gt;0,"",IF(WEEKDAY(DATE(YEAR($B$18),MONTH($B$18),HC$1),2)&gt;5,"",INDEX('Semaine type'!$AF$4:$AY$49,MATCH(Novembre!$B56,'Semaine type'!$A$4:$A$49,0),MATCH(HC$2,'Semaine type'!$AF$2:$AY$2,0))))</f>
        <v/>
      </c>
      <c r="HD56" s="167" t="str">
        <f>IF(COUNTIF(Fériés,DATE(YEAR($B$18),MONTH($B$18),HD$1))&gt;0,"",IF(WEEKDAY(DATE(YEAR($B$18),MONTH($B$18),HD$1),2)&gt;5,"",INDEX('Semaine type'!$AF$4:$AY$49,MATCH(Novembre!$B56,'Semaine type'!$A$4:$A$49,0),MATCH(HD$2,'Semaine type'!$AF$2:$AY$2,0))))</f>
        <v/>
      </c>
      <c r="HE56" s="167" t="str">
        <f>IF(COUNTIF(Fériés,DATE(YEAR($B$18),MONTH($B$18),HE$1))&gt;0,"",IF(WEEKDAY(DATE(YEAR($B$18),MONTH($B$18),HE$1),2)&gt;5,"",INDEX('Semaine type'!$AF$4:$AY$49,MATCH(Novembre!$B56,'Semaine type'!$A$4:$A$49,0),MATCH(HE$2,'Semaine type'!$AF$2:$AY$2,0))))</f>
        <v/>
      </c>
      <c r="HF56" s="167" t="str">
        <f>IF(COUNTIF(Fériés,DATE(YEAR($B$18),MONTH($B$18),HF$1))&gt;0,"",IF(WEEKDAY(DATE(YEAR($B$18),MONTH($B$18),HF$1),2)&gt;5,"",INDEX('Semaine type'!$AF$4:$AY$49,MATCH(Novembre!$B56,'Semaine type'!$A$4:$A$49,0),MATCH(HF$2,'Semaine type'!$AF$2:$AY$2,0))))</f>
        <v/>
      </c>
      <c r="HG56" s="167" t="str">
        <f>IF(COUNTIF(Fériés,DATE(YEAR($B$18),MONTH($B$18),HG$1))&gt;0,"",IF(WEEKDAY(DATE(YEAR($B$18),MONTH($B$18),HG$1),2)&gt;5,"",INDEX('Semaine type'!$AF$4:$AY$49,MATCH(Novembre!$B56,'Semaine type'!$A$4:$A$49,0),MATCH(HG$2,'Semaine type'!$AF$2:$AY$2,0))))</f>
        <v/>
      </c>
      <c r="HH56" s="167" t="str">
        <f>IF(COUNTIF(Fériés,DATE(YEAR($B$18),MONTH($B$18),HH$1))&gt;0,"",IF(WEEKDAY(DATE(YEAR($B$18),MONTH($B$18),HH$1),2)&gt;5,"",INDEX('Semaine type'!$AF$4:$AY$49,MATCH(Novembre!$B56,'Semaine type'!$A$4:$A$49,0),MATCH(HH$2,'Semaine type'!$AF$2:$AY$2,0))))</f>
        <v/>
      </c>
      <c r="HI56" s="167" t="str">
        <f>IF(COUNTIF(Fériés,DATE(YEAR($B$18),MONTH($B$18),HI$1))&gt;0,"",IF(WEEKDAY(DATE(YEAR($B$18),MONTH($B$18),HI$1),2)&gt;5,"",INDEX('Semaine type'!$AF$4:$AY$49,MATCH(Novembre!$B56,'Semaine type'!$A$4:$A$49,0),MATCH(HI$2,'Semaine type'!$AF$2:$AY$2,0))))</f>
        <v/>
      </c>
      <c r="HJ56" s="167">
        <f>IF(COUNTIF(Fériés,DATE(YEAR($B$18),MONTH($B$18),HJ$1))&gt;0,"",IF(WEEKDAY(DATE(YEAR($B$18),MONTH($B$18),HJ$1),2)&gt;5,"",INDEX('Semaine type'!$AF$4:$AY$49,MATCH(Novembre!$B56,'Semaine type'!$A$4:$A$49,0),MATCH(HJ$2,'Semaine type'!$AF$2:$AY$2,0))))</f>
        <v>0.41666666666666669</v>
      </c>
      <c r="HK56" s="167">
        <f>IF(COUNTIF(Fériés,DATE(YEAR($B$18),MONTH($B$18),HK$1))&gt;0,"",IF(WEEKDAY(DATE(YEAR($B$18),MONTH($B$18),HK$1),2)&gt;5,"",INDEX('Semaine type'!$AF$4:$AY$49,MATCH(Novembre!$B56,'Semaine type'!$A$4:$A$49,0),MATCH(HK$2,'Semaine type'!$AF$2:$AY$2,0))))</f>
        <v>0.48958333333333331</v>
      </c>
      <c r="HL56" s="167">
        <f>IF(COUNTIF(Fériés,DATE(YEAR($B$18),MONTH($B$18),HL$1))&gt;0,"",IF(WEEKDAY(DATE(YEAR($B$18),MONTH($B$18),HL$1),2)&gt;5,"",INDEX('Semaine type'!$AF$4:$AY$49,MATCH(Novembre!$B56,'Semaine type'!$A$4:$A$49,0),MATCH(HL$2,'Semaine type'!$AF$2:$AY$2,0))))</f>
        <v>0.52083333333333337</v>
      </c>
      <c r="HM56" s="167">
        <f>IF(COUNTIF(Fériés,DATE(YEAR($B$18),MONTH($B$18),HM$1))&gt;0,"",IF(WEEKDAY(DATE(YEAR($B$18),MONTH($B$18),HM$1),2)&gt;5,"",INDEX('Semaine type'!$AF$4:$AY$49,MATCH(Novembre!$B56,'Semaine type'!$A$4:$A$49,0),MATCH(HM$2,'Semaine type'!$AF$2:$AY$2,0))))</f>
        <v>0.64583333333333337</v>
      </c>
      <c r="HN56" s="167" t="str">
        <f>IF(COUNTIF(Fériés,DATE(YEAR($B$18),MONTH($B$18),HN$1))&gt;0,"",IF(WEEKDAY(DATE(YEAR($B$18),MONTH($B$18),HN$1),2)&gt;5,"",INDEX('Semaine type'!$AF$4:$AY$49,MATCH(Novembre!$B56,'Semaine type'!$A$4:$A$49,0),MATCH(HN$2,'Semaine type'!$AF$2:$AY$2,0))))</f>
        <v/>
      </c>
      <c r="HO56" s="167" t="str">
        <f>IF(COUNTIF(Fériés,DATE(YEAR($B$18),MONTH($B$18),HO$1))&gt;0,"",IF(WEEKDAY(DATE(YEAR($B$18),MONTH($B$18),HO$1),2)&gt;5,"",INDEX('Semaine type'!$AF$4:$AY$49,MATCH(Novembre!$B56,'Semaine type'!$A$4:$A$49,0),MATCH(HO$2,'Semaine type'!$AF$2:$AY$2,0))))</f>
        <v/>
      </c>
      <c r="HP56" s="167" t="str">
        <f>IF(COUNTIF(Fériés,DATE(YEAR($B$18),MONTH($B$18),HP$1))&gt;0,"",IF(WEEKDAY(DATE(YEAR($B$18),MONTH($B$18),HP$1),2)&gt;5,"",INDEX('Semaine type'!$AF$4:$AY$49,MATCH(Novembre!$B56,'Semaine type'!$A$4:$A$49,0),MATCH(HP$2,'Semaine type'!$AF$2:$AY$2,0))))</f>
        <v/>
      </c>
      <c r="HQ56" s="167" t="str">
        <f>IF(COUNTIF(Fériés,DATE(YEAR($B$18),MONTH($B$18),HQ$1))&gt;0,"",IF(WEEKDAY(DATE(YEAR($B$18),MONTH($B$18),HQ$1),2)&gt;5,"",INDEX('Semaine type'!$AF$4:$AY$49,MATCH(Novembre!$B56,'Semaine type'!$A$4:$A$49,0),MATCH(HQ$2,'Semaine type'!$AF$2:$AY$2,0))))</f>
        <v/>
      </c>
      <c r="HR56" s="167">
        <f>IF(COUNTIF(Fériés,DATE(YEAR($B$18),MONTH($B$18),HR$1))&gt;0,"",IF(WEEKDAY(DATE(YEAR($B$18),MONTH($B$18),HR$1),2)&gt;5,"",INDEX('Semaine type'!$AF$4:$AY$49,MATCH(Novembre!$B56,'Semaine type'!$A$4:$A$49,0),MATCH(HR$2,'Semaine type'!$AF$2:$AY$2,0))))</f>
        <v>0.41666666666666669</v>
      </c>
      <c r="HS56" s="167">
        <f>IF(COUNTIF(Fériés,DATE(YEAR($B$18),MONTH($B$18),HS$1))&gt;0,"",IF(WEEKDAY(DATE(YEAR($B$18),MONTH($B$18),HS$1),2)&gt;5,"",INDEX('Semaine type'!$AF$4:$AY$49,MATCH(Novembre!$B56,'Semaine type'!$A$4:$A$49,0),MATCH(HS$2,'Semaine type'!$AF$2:$AY$2,0))))</f>
        <v>0.48958333333333331</v>
      </c>
      <c r="HT56" s="167">
        <f>IF(COUNTIF(Fériés,DATE(YEAR($B$18),MONTH($B$18),HT$1))&gt;0,"",IF(WEEKDAY(DATE(YEAR($B$18),MONTH($B$18),HT$1),2)&gt;5,"",INDEX('Semaine type'!$AF$4:$AY$49,MATCH(Novembre!$B56,'Semaine type'!$A$4:$A$49,0),MATCH(HT$2,'Semaine type'!$AF$2:$AY$2,0))))</f>
        <v>0.52083333333333337</v>
      </c>
      <c r="HU56" s="167">
        <f>IF(COUNTIF(Fériés,DATE(YEAR($B$18),MONTH($B$18),HU$1))&gt;0,"",IF(WEEKDAY(DATE(YEAR($B$18),MONTH($B$18),HU$1),2)&gt;5,"",INDEX('Semaine type'!$AF$4:$AY$49,MATCH(Novembre!$B56,'Semaine type'!$A$4:$A$49,0),MATCH(HU$2,'Semaine type'!$AF$2:$AY$2,0))))</f>
        <v>0.64583333333333337</v>
      </c>
      <c r="HV56" s="167">
        <f>IF(COUNTIF(Fériés,DATE(YEAR($B$18),MONTH($B$18),HV$1))&gt;0,"",IF(WEEKDAY(DATE(YEAR($B$18),MONTH($B$18),HV$1),2)&gt;5,"",INDEX('Semaine type'!$AF$4:$AY$49,MATCH(Novembre!$B56,'Semaine type'!$A$4:$A$49,0),MATCH(HV$2,'Semaine type'!$AF$2:$AY$2,0))))</f>
        <v>0.41666666666666669</v>
      </c>
      <c r="HW56" s="167">
        <f>IF(COUNTIF(Fériés,DATE(YEAR($B$18),MONTH($B$18),HW$1))&gt;0,"",IF(WEEKDAY(DATE(YEAR($B$18),MONTH($B$18),HW$1),2)&gt;5,"",INDEX('Semaine type'!$AF$4:$AY$49,MATCH(Novembre!$B56,'Semaine type'!$A$4:$A$49,0),MATCH(HW$2,'Semaine type'!$AF$2:$AY$2,0))))</f>
        <v>0.48958333333333331</v>
      </c>
      <c r="HX56" s="167">
        <f>IF(COUNTIF(Fériés,DATE(YEAR($B$18),MONTH($B$18),HX$1))&gt;0,"",IF(WEEKDAY(DATE(YEAR($B$18),MONTH($B$18),HX$1),2)&gt;5,"",INDEX('Semaine type'!$AF$4:$AY$49,MATCH(Novembre!$B56,'Semaine type'!$A$4:$A$49,0),MATCH(HX$2,'Semaine type'!$AF$2:$AY$2,0))))</f>
        <v>0.52083333333333337</v>
      </c>
      <c r="HY56" s="167">
        <f>IF(COUNTIF(Fériés,DATE(YEAR($B$18),MONTH($B$18),HY$1))&gt;0,"",IF(WEEKDAY(DATE(YEAR($B$18),MONTH($B$18),HY$1),2)&gt;5,"",INDEX('Semaine type'!$AF$4:$AY$49,MATCH(Novembre!$B56,'Semaine type'!$A$4:$A$49,0),MATCH(HY$2,'Semaine type'!$AF$2:$AY$2,0))))</f>
        <v>0.64583333333333337</v>
      </c>
      <c r="HZ56" s="167">
        <f>IF(COUNTIF(Fériés,DATE(YEAR($B$18),MONTH($B$18),HZ$1))&gt;0,"",IF(WEEKDAY(DATE(YEAR($B$18),MONTH($B$18),HZ$1),2)&gt;5,"",INDEX('Semaine type'!$AF$4:$AY$49,MATCH(Novembre!$B56,'Semaine type'!$A$4:$A$49,0),MATCH(HZ$2,'Semaine type'!$AF$2:$AY$2,0))))</f>
        <v>0.41666666666666669</v>
      </c>
      <c r="IA56" s="167">
        <f>IF(COUNTIF(Fériés,DATE(YEAR($B$18),MONTH($B$18),IA$1))&gt;0,"",IF(WEEKDAY(DATE(YEAR($B$18),MONTH($B$18),IA$1),2)&gt;5,"",INDEX('Semaine type'!$AF$4:$AY$49,MATCH(Novembre!$B56,'Semaine type'!$A$4:$A$49,0),MATCH(IA$2,'Semaine type'!$AF$2:$AY$2,0))))</f>
        <v>0.48958333333333331</v>
      </c>
      <c r="IB56" s="167">
        <f>IF(COUNTIF(Fériés,DATE(YEAR($B$18),MONTH($B$18),IB$1))&gt;0,"",IF(WEEKDAY(DATE(YEAR($B$18),MONTH($B$18),IB$1),2)&gt;5,"",INDEX('Semaine type'!$AF$4:$AY$49,MATCH(Novembre!$B56,'Semaine type'!$A$4:$A$49,0),MATCH(IB$2,'Semaine type'!$AF$2:$AY$2,0))))</f>
        <v>0.52083333333333337</v>
      </c>
      <c r="IC56" s="167">
        <f>IF(COUNTIF(Fériés,DATE(YEAR($B$18),MONTH($B$18),IC$1))&gt;0,"",IF(WEEKDAY(DATE(YEAR($B$18),MONTH($B$18),IC$1),2)&gt;5,"",INDEX('Semaine type'!$AF$4:$AY$49,MATCH(Novembre!$B56,'Semaine type'!$A$4:$A$49,0),MATCH(IC$2,'Semaine type'!$AF$2:$AY$2,0))))</f>
        <v>0.57291666666666663</v>
      </c>
      <c r="ID56" s="167" t="str">
        <f>IF(COUNTIF(Fériés,DATE(YEAR($B$18),MONTH($B$18),ID$1))&gt;0,"",IF(WEEKDAY(DATE(YEAR($B$18),MONTH($B$18),ID$1),2)&gt;5,"",INDEX('Semaine type'!$AF$4:$AY$49,MATCH(Novembre!$B56,'Semaine type'!$A$4:$A$49,0),MATCH(ID$2,'Semaine type'!$AF$2:$AY$2,0))))</f>
        <v/>
      </c>
      <c r="IE56" s="167" t="str">
        <f>IF(COUNTIF(Fériés,DATE(YEAR($B$18),MONTH($B$18),IE$1))&gt;0,"",IF(WEEKDAY(DATE(YEAR($B$18),MONTH($B$18),IE$1),2)&gt;5,"",INDEX('Semaine type'!$AF$4:$AY$49,MATCH(Novembre!$B56,'Semaine type'!$A$4:$A$49,0),MATCH(IE$2,'Semaine type'!$AF$2:$AY$2,0))))</f>
        <v/>
      </c>
      <c r="IF56" s="167" t="str">
        <f>IF(COUNTIF(Fériés,DATE(YEAR($B$18),MONTH($B$18),IF$1))&gt;0,"",IF(WEEKDAY(DATE(YEAR($B$18),MONTH($B$18),IF$1),2)&gt;5,"",INDEX('Semaine type'!$AF$4:$AY$49,MATCH(Novembre!$B56,'Semaine type'!$A$4:$A$49,0),MATCH(IF$2,'Semaine type'!$AF$2:$AY$2,0))))</f>
        <v/>
      </c>
      <c r="IG56" s="167" t="str">
        <f>IF(COUNTIF(Fériés,DATE(YEAR($B$18),MONTH($B$18),IG$1))&gt;0,"",IF(WEEKDAY(DATE(YEAR($B$18),MONTH($B$18),IG$1),2)&gt;5,"",INDEX('Semaine type'!$AF$4:$AY$49,MATCH(Novembre!$B56,'Semaine type'!$A$4:$A$49,0),MATCH(IG$2,'Semaine type'!$AF$2:$AY$2,0))))</f>
        <v/>
      </c>
      <c r="IH56" s="167" t="str">
        <f>IF(COUNTIF(Fériés,DATE(YEAR($B$18),MONTH($B$18),IH$1))&gt;0,"",IF(WEEKDAY(DATE(YEAR($B$18),MONTH($B$18),IH$1),2)&gt;5,"",INDEX('Semaine type'!$AF$4:$AY$49,MATCH(Novembre!$B56,'Semaine type'!$A$4:$A$49,0),MATCH(IH$2,'Semaine type'!$AF$2:$AY$2,0))))</f>
        <v/>
      </c>
      <c r="II56" s="167" t="str">
        <f>IF(COUNTIF(Fériés,DATE(YEAR($B$18),MONTH($B$18),II$1))&gt;0,"",IF(WEEKDAY(DATE(YEAR($B$18),MONTH($B$18),II$1),2)&gt;5,"",INDEX('Semaine type'!$AF$4:$AY$49,MATCH(Novembre!$B56,'Semaine type'!$A$4:$A$49,0),MATCH(II$2,'Semaine type'!$AF$2:$AY$2,0))))</f>
        <v/>
      </c>
      <c r="IJ56" s="167" t="str">
        <f>IF(COUNTIF(Fériés,DATE(YEAR($B$18),MONTH($B$18),IJ$1))&gt;0,"",IF(WEEKDAY(DATE(YEAR($B$18),MONTH($B$18),IJ$1),2)&gt;5,"",INDEX('Semaine type'!$AF$4:$AY$49,MATCH(Novembre!$B56,'Semaine type'!$A$4:$A$49,0),MATCH(IJ$2,'Semaine type'!$AF$2:$AY$2,0))))</f>
        <v/>
      </c>
      <c r="IK56" s="167" t="str">
        <f>IF(COUNTIF(Fériés,DATE(YEAR($B$18),MONTH($B$18),IK$1))&gt;0,"",IF(WEEKDAY(DATE(YEAR($B$18),MONTH($B$18),IK$1),2)&gt;5,"",INDEX('Semaine type'!$AF$4:$AY$49,MATCH(Novembre!$B56,'Semaine type'!$A$4:$A$49,0),MATCH(IK$2,'Semaine type'!$AF$2:$AY$2,0))))</f>
        <v/>
      </c>
      <c r="IL56" s="167">
        <f>IF(COUNTIF(Fériés,DATE(YEAR($B$18),MONTH($B$18),IL$1))&gt;0,"",IF(WEEKDAY(DATE(YEAR($B$18),MONTH($B$18),IL$1),2)&gt;5,"",INDEX('Semaine type'!$AF$4:$AY$49,MATCH(Novembre!$B56,'Semaine type'!$A$4:$A$49,0),MATCH(IL$2,'Semaine type'!$AF$2:$AY$2,0))))</f>
        <v>0.41666666666666669</v>
      </c>
      <c r="IM56" s="167">
        <f>IF(COUNTIF(Fériés,DATE(YEAR($B$18),MONTH($B$18),IM$1))&gt;0,"",IF(WEEKDAY(DATE(YEAR($B$18),MONTH($B$18),IM$1),2)&gt;5,"",INDEX('Semaine type'!$AF$4:$AY$49,MATCH(Novembre!$B56,'Semaine type'!$A$4:$A$49,0),MATCH(IM$2,'Semaine type'!$AF$2:$AY$2,0))))</f>
        <v>0.48958333333333331</v>
      </c>
      <c r="IN56" s="167">
        <f>IF(COUNTIF(Fériés,DATE(YEAR($B$18),MONTH($B$18),IN$1))&gt;0,"",IF(WEEKDAY(DATE(YEAR($B$18),MONTH($B$18),IN$1),2)&gt;5,"",INDEX('Semaine type'!$AF$4:$AY$49,MATCH(Novembre!$B56,'Semaine type'!$A$4:$A$49,0),MATCH(IN$2,'Semaine type'!$AF$2:$AY$2,0))))</f>
        <v>0.52083333333333337</v>
      </c>
      <c r="IO56" s="167">
        <f>IF(COUNTIF(Fériés,DATE(YEAR($B$18),MONTH($B$18),IO$1))&gt;0,"",IF(WEEKDAY(DATE(YEAR($B$18),MONTH($B$18),IO$1),2)&gt;5,"",INDEX('Semaine type'!$AF$4:$AY$49,MATCH(Novembre!$B56,'Semaine type'!$A$4:$A$49,0),MATCH(IO$2,'Semaine type'!$AF$2:$AY$2,0))))</f>
        <v>0.64583333333333337</v>
      </c>
      <c r="IP56" s="167">
        <f>IF(COUNTIF(Fériés,DATE(YEAR($B$18),MONTH($B$18),IP$1))&gt;0,"",IF(WEEKDAY(DATE(YEAR($B$18),MONTH($B$18),IP$1),2)&gt;5,"",INDEX('Semaine type'!$AF$4:$AY$49,MATCH(Novembre!$B56,'Semaine type'!$A$4:$A$49,0),MATCH(IP$2,'Semaine type'!$AF$2:$AY$2,0))))</f>
        <v>0.41666666666666669</v>
      </c>
      <c r="IQ56" s="167">
        <f>IF(COUNTIF(Fériés,DATE(YEAR($B$18),MONTH($B$18),IQ$1))&gt;0,"",IF(WEEKDAY(DATE(YEAR($B$18),MONTH($B$18),IQ$1),2)&gt;5,"",INDEX('Semaine type'!$AF$4:$AY$49,MATCH(Novembre!$B56,'Semaine type'!$A$4:$A$49,0),MATCH(IQ$2,'Semaine type'!$AF$2:$AY$2,0))))</f>
        <v>0.48958333333333331</v>
      </c>
      <c r="IR56" s="167">
        <f>IF(COUNTIF(Fériés,DATE(YEAR($B$18),MONTH($B$18),IR$1))&gt;0,"",IF(WEEKDAY(DATE(YEAR($B$18),MONTH($B$18),IR$1),2)&gt;5,"",INDEX('Semaine type'!$AF$4:$AY$49,MATCH(Novembre!$B56,'Semaine type'!$A$4:$A$49,0),MATCH(IR$2,'Semaine type'!$AF$2:$AY$2,0))))</f>
        <v>0.52083333333333337</v>
      </c>
      <c r="IS56" s="167">
        <f>IF(COUNTIF(Fériés,DATE(YEAR($B$18),MONTH($B$18),IS$1))&gt;0,"",IF(WEEKDAY(DATE(YEAR($B$18),MONTH($B$18),IS$1),2)&gt;5,"",INDEX('Semaine type'!$AF$4:$AY$49,MATCH(Novembre!$B56,'Semaine type'!$A$4:$A$49,0),MATCH(IS$2,'Semaine type'!$AF$2:$AY$2,0))))</f>
        <v>0.64583333333333337</v>
      </c>
      <c r="IT56" s="167">
        <f>IF(COUNTIF(Fériés,DATE(YEAR($B$18),MONTH($B$18),IT$1))&gt;0,"",IF(WEEKDAY(DATE(YEAR($B$18),MONTH($B$18),IT$1),2)&gt;5,"",INDEX('Semaine type'!$AF$4:$AY$49,MATCH(Novembre!$B56,'Semaine type'!$A$4:$A$49,0),MATCH(IT$2,'Semaine type'!$AF$2:$AY$2,0))))</f>
        <v>0.41666666666666669</v>
      </c>
      <c r="IU56" s="167">
        <f>IF(COUNTIF(Fériés,DATE(YEAR($B$18),MONTH($B$18),IU$1))&gt;0,"",IF(WEEKDAY(DATE(YEAR($B$18),MONTH($B$18),IU$1),2)&gt;5,"",INDEX('Semaine type'!$AF$4:$AY$49,MATCH(Novembre!$B56,'Semaine type'!$A$4:$A$49,0),MATCH(IU$2,'Semaine type'!$AF$2:$AY$2,0))))</f>
        <v>0.48958333333333331</v>
      </c>
      <c r="IV56" s="167">
        <f>IF(COUNTIF(Fériés,DATE(YEAR($B$18),MONTH($B$18),IV$1))&gt;0,"",IF(WEEKDAY(DATE(YEAR($B$18),MONTH($B$18),IV$1),2)&gt;5,"",INDEX('Semaine type'!$AF$4:$AY$49,MATCH(Novembre!$B56,'Semaine type'!$A$4:$A$49,0),MATCH(IV$2,'Semaine type'!$AF$2:$AY$2,0))))</f>
        <v>0.52083333333333337</v>
      </c>
      <c r="IW56" s="167">
        <f>IF(COUNTIF(Fériés,DATE(YEAR($B$18),MONTH($B$18),IW$1))&gt;0,"",IF(WEEKDAY(DATE(YEAR($B$18),MONTH($B$18),IW$1),2)&gt;5,"",INDEX('Semaine type'!$AF$4:$AY$49,MATCH(Novembre!$B56,'Semaine type'!$A$4:$A$49,0),MATCH(IW$2,'Semaine type'!$AF$2:$AY$2,0))))</f>
        <v>0.64583333333333337</v>
      </c>
      <c r="IX56" s="167">
        <f>IF(COUNTIF(Fériés,DATE(YEAR($B$18),MONTH($B$18),IX$1))&gt;0,"",IF(WEEKDAY(DATE(YEAR($B$18),MONTH($B$18),IX$1),2)&gt;5,"",INDEX('Semaine type'!$AF$4:$AY$49,MATCH(Novembre!$B56,'Semaine type'!$A$4:$A$49,0),MATCH(IX$2,'Semaine type'!$AF$2:$AY$2,0))))</f>
        <v>0.41666666666666669</v>
      </c>
      <c r="IY56" s="167">
        <f>IF(COUNTIF(Fériés,DATE(YEAR($B$18),MONTH($B$18),IY$1))&gt;0,"",IF(WEEKDAY(DATE(YEAR($B$18),MONTH($B$18),IY$1),2)&gt;5,"",INDEX('Semaine type'!$AF$4:$AY$49,MATCH(Novembre!$B56,'Semaine type'!$A$4:$A$49,0),MATCH(IY$2,'Semaine type'!$AF$2:$AY$2,0))))</f>
        <v>0.48958333333333331</v>
      </c>
      <c r="IZ56" s="167">
        <f>IF(COUNTIF(Fériés,DATE(YEAR($B$18),MONTH($B$18),IZ$1))&gt;0,"",IF(WEEKDAY(DATE(YEAR($B$18),MONTH($B$18),IZ$1),2)&gt;5,"",INDEX('Semaine type'!$AF$4:$AY$49,MATCH(Novembre!$B56,'Semaine type'!$A$4:$A$49,0),MATCH(IZ$2,'Semaine type'!$AF$2:$AY$2,0))))</f>
        <v>0.52083333333333337</v>
      </c>
      <c r="JA56" s="167">
        <f>IF(COUNTIF(Fériés,DATE(YEAR($B$18),MONTH($B$18),JA$1))&gt;0,"",IF(WEEKDAY(DATE(YEAR($B$18),MONTH($B$18),JA$1),2)&gt;5,"",INDEX('Semaine type'!$AF$4:$AY$49,MATCH(Novembre!$B56,'Semaine type'!$A$4:$A$49,0),MATCH(JA$2,'Semaine type'!$AF$2:$AY$2,0))))</f>
        <v>0.64583333333333337</v>
      </c>
      <c r="JB56" s="167">
        <f>IF(COUNTIF(Fériés,DATE(YEAR($B$18),MONTH($B$18),JB$1))&gt;0,"",IF(WEEKDAY(DATE(YEAR($B$18),MONTH($B$18),JB$1),2)&gt;5,"",INDEX('Semaine type'!$AF$4:$AY$49,MATCH(Novembre!$B56,'Semaine type'!$A$4:$A$49,0),MATCH(JB$2,'Semaine type'!$AF$2:$AY$2,0))))</f>
        <v>0.41666666666666669</v>
      </c>
      <c r="JC56" s="167">
        <f>IF(COUNTIF(Fériés,DATE(YEAR($B$18),MONTH($B$18),JC$1))&gt;0,"",IF(WEEKDAY(DATE(YEAR($B$18),MONTH($B$18),JC$1),2)&gt;5,"",INDEX('Semaine type'!$AF$4:$AY$49,MATCH(Novembre!$B56,'Semaine type'!$A$4:$A$49,0),MATCH(JC$2,'Semaine type'!$AF$2:$AY$2,0))))</f>
        <v>0.48958333333333331</v>
      </c>
      <c r="JD56" s="167">
        <f>IF(COUNTIF(Fériés,DATE(YEAR($B$18),MONTH($B$18),JD$1))&gt;0,"",IF(WEEKDAY(DATE(YEAR($B$18),MONTH($B$18),JD$1),2)&gt;5,"",INDEX('Semaine type'!$AF$4:$AY$49,MATCH(Novembre!$B56,'Semaine type'!$A$4:$A$49,0),MATCH(JD$2,'Semaine type'!$AF$2:$AY$2,0))))</f>
        <v>0.52083333333333337</v>
      </c>
      <c r="JE56" s="167">
        <f>IF(COUNTIF(Fériés,DATE(YEAR($B$18),MONTH($B$18),JE$1))&gt;0,"",IF(WEEKDAY(DATE(YEAR($B$18),MONTH($B$18),JE$1),2)&gt;5,"",INDEX('Semaine type'!$AF$4:$AY$49,MATCH(Novembre!$B56,'Semaine type'!$A$4:$A$49,0),MATCH(JE$2,'Semaine type'!$AF$2:$AY$2,0))))</f>
        <v>0.57291666666666663</v>
      </c>
      <c r="JF56" s="167" t="str">
        <f>IF(COUNTIF(Fériés,DATE(YEAR($B$18),MONTH($B$18),JF$1))&gt;0,"",IF(WEEKDAY(DATE(YEAR($B$18),MONTH($B$18),JF$1),2)&gt;5,"",INDEX('Semaine type'!$AF$4:$AY$49,MATCH(Novembre!$B56,'Semaine type'!$A$4:$A$49,0),MATCH(JF$2,'Semaine type'!$AF$2:$AY$2,0))))</f>
        <v/>
      </c>
      <c r="JG56" s="167" t="str">
        <f>IF(COUNTIF(Fériés,DATE(YEAR($B$18),MONTH($B$18),JG$1))&gt;0,"",IF(WEEKDAY(DATE(YEAR($B$18),MONTH($B$18),JG$1),2)&gt;5,"",INDEX('Semaine type'!$AF$4:$AY$49,MATCH(Novembre!$B56,'Semaine type'!$A$4:$A$49,0),MATCH(JG$2,'Semaine type'!$AF$2:$AY$2,0))))</f>
        <v/>
      </c>
      <c r="JH56" s="167" t="str">
        <f>IF(COUNTIF(Fériés,DATE(YEAR($B$18),MONTH($B$18),JH$1))&gt;0,"",IF(WEEKDAY(DATE(YEAR($B$18),MONTH($B$18),JH$1),2)&gt;5,"",INDEX('Semaine type'!$AF$4:$AY$49,MATCH(Novembre!$B56,'Semaine type'!$A$4:$A$49,0),MATCH(JH$2,'Semaine type'!$AF$2:$AY$2,0))))</f>
        <v/>
      </c>
      <c r="JI56" s="167" t="str">
        <f>IF(COUNTIF(Fériés,DATE(YEAR($B$18),MONTH($B$18),JI$1))&gt;0,"",IF(WEEKDAY(DATE(YEAR($B$18),MONTH($B$18),JI$1),2)&gt;5,"",INDEX('Semaine type'!$AF$4:$AY$49,MATCH(Novembre!$B56,'Semaine type'!$A$4:$A$49,0),MATCH(JI$2,'Semaine type'!$AF$2:$AY$2,0))))</f>
        <v/>
      </c>
      <c r="JJ56" s="167" t="str">
        <f>IF(COUNTIF(Fériés,DATE(YEAR($B$18),MONTH($B$18),JJ$1))&gt;0,"",IF(WEEKDAY(DATE(YEAR($B$18),MONTH($B$18),JJ$1),2)&gt;5,"",INDEX('Semaine type'!$AF$4:$AY$49,MATCH(Novembre!$B56,'Semaine type'!$A$4:$A$49,0),MATCH(JJ$2,'Semaine type'!$AF$2:$AY$2,0))))</f>
        <v/>
      </c>
      <c r="JK56" s="167" t="str">
        <f>IF(COUNTIF(Fériés,DATE(YEAR($B$18),MONTH($B$18),JK$1))&gt;0,"",IF(WEEKDAY(DATE(YEAR($B$18),MONTH($B$18),JK$1),2)&gt;5,"",INDEX('Semaine type'!$AF$4:$AY$49,MATCH(Novembre!$B56,'Semaine type'!$A$4:$A$49,0),MATCH(JK$2,'Semaine type'!$AF$2:$AY$2,0))))</f>
        <v/>
      </c>
      <c r="JL56" s="167" t="str">
        <f>IF(COUNTIF(Fériés,DATE(YEAR($B$18),MONTH($B$18),JL$1))&gt;0,"",IF(WEEKDAY(DATE(YEAR($B$18),MONTH($B$18),JL$1),2)&gt;5,"",INDEX('Semaine type'!$AF$4:$AY$49,MATCH(Novembre!$B56,'Semaine type'!$A$4:$A$49,0),MATCH(JL$2,'Semaine type'!$AF$2:$AY$2,0))))</f>
        <v/>
      </c>
      <c r="JM56" s="167" t="str">
        <f>IF(COUNTIF(Fériés,DATE(YEAR($B$18),MONTH($B$18),JM$1))&gt;0,"",IF(WEEKDAY(DATE(YEAR($B$18),MONTH($B$18),JM$1),2)&gt;5,"",INDEX('Semaine type'!$AF$4:$AY$49,MATCH(Novembre!$B56,'Semaine type'!$A$4:$A$49,0),MATCH(JM$2,'Semaine type'!$AF$2:$AY$2,0))))</f>
        <v/>
      </c>
      <c r="JN56" s="167">
        <f>IF(COUNTIF(Fériés,DATE(YEAR($B$18),MONTH($B$18),JN$1))&gt;0,"",IF(WEEKDAY(DATE(YEAR($B$18),MONTH($B$18),JN$1),2)&gt;5,"",INDEX('Semaine type'!$AF$4:$AY$49,MATCH(Novembre!$B56,'Semaine type'!$A$4:$A$49,0),MATCH(JN$2,'Semaine type'!$AF$2:$AY$2,0))))</f>
        <v>0.41666666666666669</v>
      </c>
      <c r="JO56" s="167">
        <f>IF(COUNTIF(Fériés,DATE(YEAR($B$18),MONTH($B$18),JO$1))&gt;0,"",IF(WEEKDAY(DATE(YEAR($B$18),MONTH($B$18),JO$1),2)&gt;5,"",INDEX('Semaine type'!$AF$4:$AY$49,MATCH(Novembre!$B56,'Semaine type'!$A$4:$A$49,0),MATCH(JO$2,'Semaine type'!$AF$2:$AY$2,0))))</f>
        <v>0.48958333333333331</v>
      </c>
      <c r="JP56" s="167">
        <f>IF(COUNTIF(Fériés,DATE(YEAR($B$18),MONTH($B$18),JP$1))&gt;0,"",IF(WEEKDAY(DATE(YEAR($B$18),MONTH($B$18),JP$1),2)&gt;5,"",INDEX('Semaine type'!$AF$4:$AY$49,MATCH(Novembre!$B56,'Semaine type'!$A$4:$A$49,0),MATCH(JP$2,'Semaine type'!$AF$2:$AY$2,0))))</f>
        <v>0.52083333333333337</v>
      </c>
      <c r="JQ56" s="167">
        <f>IF(COUNTIF(Fériés,DATE(YEAR($B$18),MONTH($B$18),JQ$1))&gt;0,"",IF(WEEKDAY(DATE(YEAR($B$18),MONTH($B$18),JQ$1),2)&gt;5,"",INDEX('Semaine type'!$AF$4:$AY$49,MATCH(Novembre!$B56,'Semaine type'!$A$4:$A$49,0),MATCH(JQ$2,'Semaine type'!$AF$2:$AY$2,0))))</f>
        <v>0.64583333333333337</v>
      </c>
      <c r="JR56" s="167">
        <f>IF(COUNTIF(Fériés,DATE(YEAR($B$18),MONTH($B$18),JR$1))&gt;0,"",IF(WEEKDAY(DATE(YEAR($B$18),MONTH($B$18),JR$1),2)&gt;5,"",INDEX('Semaine type'!$AF$4:$AY$49,MATCH(Novembre!$B56,'Semaine type'!$A$4:$A$49,0),MATCH(JR$2,'Semaine type'!$AF$2:$AY$2,0))))</f>
        <v>0.41666666666666669</v>
      </c>
      <c r="JS56" s="167">
        <f>IF(COUNTIF(Fériés,DATE(YEAR($B$18),MONTH($B$18),JS$1))&gt;0,"",IF(WEEKDAY(DATE(YEAR($B$18),MONTH($B$18),JS$1),2)&gt;5,"",INDEX('Semaine type'!$AF$4:$AY$49,MATCH(Novembre!$B56,'Semaine type'!$A$4:$A$49,0),MATCH(JS$2,'Semaine type'!$AF$2:$AY$2,0))))</f>
        <v>0.48958333333333331</v>
      </c>
      <c r="JT56" s="167">
        <f>IF(COUNTIF(Fériés,DATE(YEAR($B$18),MONTH($B$18),JT$1))&gt;0,"",IF(WEEKDAY(DATE(YEAR($B$18),MONTH($B$18),JT$1),2)&gt;5,"",INDEX('Semaine type'!$AF$4:$AY$49,MATCH(Novembre!$B56,'Semaine type'!$A$4:$A$49,0),MATCH(JT$2,'Semaine type'!$AF$2:$AY$2,0))))</f>
        <v>0.52083333333333337</v>
      </c>
      <c r="JU56" s="167">
        <f>IF(COUNTIF(Fériés,DATE(YEAR($B$18),MONTH($B$18),JU$1))&gt;0,"",IF(WEEKDAY(DATE(YEAR($B$18),MONTH($B$18),JU$1),2)&gt;5,"",INDEX('Semaine type'!$AF$4:$AY$49,MATCH(Novembre!$B56,'Semaine type'!$A$4:$A$49,0),MATCH(JU$2,'Semaine type'!$AF$2:$AY$2,0))))</f>
        <v>0.64583333333333337</v>
      </c>
      <c r="JV56" s="167">
        <f>IF(COUNTIF(Fériés,DATE(YEAR($B$18),MONTH($B$18),JV$1))&gt;0,"",IF(WEEKDAY(DATE(YEAR($B$18),MONTH($B$18),JV$1),2)&gt;5,"",INDEX('Semaine type'!$AF$4:$AY$49,MATCH(Novembre!$B56,'Semaine type'!$A$4:$A$49,0),MATCH(JV$2,'Semaine type'!$AF$2:$AY$2,0))))</f>
        <v>0.41666666666666669</v>
      </c>
      <c r="JW56" s="167">
        <f>IF(COUNTIF(Fériés,DATE(YEAR($B$18),MONTH($B$18),JW$1))&gt;0,"",IF(WEEKDAY(DATE(YEAR($B$18),MONTH($B$18),JW$1),2)&gt;5,"",INDEX('Semaine type'!$AF$4:$AY$49,MATCH(Novembre!$B56,'Semaine type'!$A$4:$A$49,0),MATCH(JW$2,'Semaine type'!$AF$2:$AY$2,0))))</f>
        <v>0.48958333333333331</v>
      </c>
      <c r="JX56" s="167">
        <f>IF(COUNTIF(Fériés,DATE(YEAR($B$18),MONTH($B$18),JX$1))&gt;0,"",IF(WEEKDAY(DATE(YEAR($B$18),MONTH($B$18),JX$1),2)&gt;5,"",INDEX('Semaine type'!$AF$4:$AY$49,MATCH(Novembre!$B56,'Semaine type'!$A$4:$A$49,0),MATCH(JX$2,'Semaine type'!$AF$2:$AY$2,0))))</f>
        <v>0.52083333333333337</v>
      </c>
      <c r="JY56" s="167">
        <f>IF(COUNTIF(Fériés,DATE(YEAR($B$18),MONTH($B$18),JY$1))&gt;0,"",IF(WEEKDAY(DATE(YEAR($B$18),MONTH($B$18),JY$1),2)&gt;5,"",INDEX('Semaine type'!$AF$4:$AY$49,MATCH(Novembre!$B56,'Semaine type'!$A$4:$A$49,0),MATCH(JY$2,'Semaine type'!$AF$2:$AY$2,0))))</f>
        <v>0.64583333333333337</v>
      </c>
      <c r="JZ56" s="167">
        <f>IF(COUNTIF(Fériés,DATE(YEAR($B$18),MONTH($B$18),JZ$1))&gt;0,"",IF(WEEKDAY(DATE(YEAR($B$18),MONTH($B$18),JZ$1),2)&gt;5,"",INDEX('Semaine type'!$AF$4:$AY$49,MATCH(Novembre!$B56,'Semaine type'!$A$4:$A$49,0),MATCH(JZ$2,'Semaine type'!$AF$2:$AY$2,0))))</f>
        <v>0.41666666666666669</v>
      </c>
      <c r="KA56" s="167">
        <f>IF(COUNTIF(Fériés,DATE(YEAR($B$18),MONTH($B$18),KA$1))&gt;0,"",IF(WEEKDAY(DATE(YEAR($B$18),MONTH($B$18),KA$1),2)&gt;5,"",INDEX('Semaine type'!$AF$4:$AY$49,MATCH(Novembre!$B56,'Semaine type'!$A$4:$A$49,0),MATCH(KA$2,'Semaine type'!$AF$2:$AY$2,0))))</f>
        <v>0.48958333333333331</v>
      </c>
      <c r="KB56" s="167">
        <f>IF(COUNTIF(Fériés,DATE(YEAR($B$18),MONTH($B$18),KB$1))&gt;0,"",IF(WEEKDAY(DATE(YEAR($B$18),MONTH($B$18),KB$1),2)&gt;5,"",INDEX('Semaine type'!$AF$4:$AY$49,MATCH(Novembre!$B56,'Semaine type'!$A$4:$A$49,0),MATCH(KB$2,'Semaine type'!$AF$2:$AY$2,0))))</f>
        <v>0.52083333333333337</v>
      </c>
      <c r="KC56" s="167">
        <f>IF(COUNTIF(Fériés,DATE(YEAR($B$18),MONTH($B$18),KC$1))&gt;0,"",IF(WEEKDAY(DATE(YEAR($B$18),MONTH($B$18),KC$1),2)&gt;5,"",INDEX('Semaine type'!$AF$4:$AY$49,MATCH(Novembre!$B56,'Semaine type'!$A$4:$A$49,0),MATCH(KC$2,'Semaine type'!$AF$2:$AY$2,0))))</f>
        <v>0.64583333333333337</v>
      </c>
      <c r="KD56" s="167">
        <f>IF(COUNTIF(Fériés,DATE(YEAR($B$18),MONTH($B$18),KD$1))&gt;0,"",IF(WEEKDAY(DATE(YEAR($B$18),MONTH($B$18),KD$1),2)&gt;5,"",INDEX('Semaine type'!$AF$4:$AY$49,MATCH(Novembre!$B56,'Semaine type'!$A$4:$A$49,0),MATCH(KD$2,'Semaine type'!$AF$2:$AY$2,0))))</f>
        <v>0.41666666666666669</v>
      </c>
      <c r="KE56" s="167">
        <f>IF(COUNTIF(Fériés,DATE(YEAR($B$18),MONTH($B$18),KE$1))&gt;0,"",IF(WEEKDAY(DATE(YEAR($B$18),MONTH($B$18),KE$1),2)&gt;5,"",INDEX('Semaine type'!$AF$4:$AY$49,MATCH(Novembre!$B56,'Semaine type'!$A$4:$A$49,0),MATCH(KE$2,'Semaine type'!$AF$2:$AY$2,0))))</f>
        <v>0.48958333333333331</v>
      </c>
      <c r="KF56" s="167">
        <f>IF(COUNTIF(Fériés,DATE(YEAR($B$18),MONTH($B$18),KF$1))&gt;0,"",IF(WEEKDAY(DATE(YEAR($B$18),MONTH($B$18),KF$1),2)&gt;5,"",INDEX('Semaine type'!$AF$4:$AY$49,MATCH(Novembre!$B56,'Semaine type'!$A$4:$A$49,0),MATCH(KF$2,'Semaine type'!$AF$2:$AY$2,0))))</f>
        <v>0.52083333333333337</v>
      </c>
      <c r="KG56" s="167">
        <f>IF(COUNTIF(Fériés,DATE(YEAR($B$18),MONTH($B$18),KG$1))&gt;0,"",IF(WEEKDAY(DATE(YEAR($B$18),MONTH($B$18),KG$1),2)&gt;5,"",INDEX('Semaine type'!$AF$4:$AY$49,MATCH(Novembre!$B56,'Semaine type'!$A$4:$A$49,0),MATCH(KG$2,'Semaine type'!$AF$2:$AY$2,0))))</f>
        <v>0.57291666666666663</v>
      </c>
      <c r="KH56" s="167" t="str">
        <f>IF(COUNTIF(Fériés,DATE(YEAR($B$18),MONTH($B$18),KH$1))&gt;0,"",IF(WEEKDAY(DATE(YEAR($B$18),MONTH($B$18),KH$1),2)&gt;5,"",INDEX('Semaine type'!$AF$4:$AY$49,MATCH(Novembre!$B56,'Semaine type'!$A$4:$A$49,0),MATCH(KH$2,'Semaine type'!$AF$2:$AY$2,0))))</f>
        <v/>
      </c>
      <c r="KI56" s="167" t="str">
        <f>IF(COUNTIF(Fériés,DATE(YEAR($B$18),MONTH($B$18),KI$1))&gt;0,"",IF(WEEKDAY(DATE(YEAR($B$18),MONTH($B$18),KI$1),2)&gt;5,"",INDEX('Semaine type'!$AF$4:$AY$49,MATCH(Novembre!$B56,'Semaine type'!$A$4:$A$49,0),MATCH(KI$2,'Semaine type'!$AF$2:$AY$2,0))))</f>
        <v/>
      </c>
      <c r="KJ56" s="167" t="str">
        <f>IF(COUNTIF(Fériés,DATE(YEAR($B$18),MONTH($B$18),KJ$1))&gt;0,"",IF(WEEKDAY(DATE(YEAR($B$18),MONTH($B$18),KJ$1),2)&gt;5,"",INDEX('Semaine type'!$AF$4:$AY$49,MATCH(Novembre!$B56,'Semaine type'!$A$4:$A$49,0),MATCH(KJ$2,'Semaine type'!$AF$2:$AY$2,0))))</f>
        <v/>
      </c>
      <c r="KK56" s="167" t="str">
        <f>IF(COUNTIF(Fériés,DATE(YEAR($B$18),MONTH($B$18),KK$1))&gt;0,"",IF(WEEKDAY(DATE(YEAR($B$18),MONTH($B$18),KK$1),2)&gt;5,"",INDEX('Semaine type'!$AF$4:$AY$49,MATCH(Novembre!$B56,'Semaine type'!$A$4:$A$49,0),MATCH(KK$2,'Semaine type'!$AF$2:$AY$2,0))))</f>
        <v/>
      </c>
      <c r="KL56" s="167" t="str">
        <f>IF(COUNTIF(Fériés,DATE(YEAR($B$18),MONTH($B$18),KL$1))&gt;0,"",IF(WEEKDAY(DATE(YEAR($B$18),MONTH($B$18),KL$1),2)&gt;5,"",INDEX('Semaine type'!$AF$4:$AY$49,MATCH(Novembre!$B56,'Semaine type'!$A$4:$A$49,0),MATCH(KL$2,'Semaine type'!$AF$2:$AY$2,0))))</f>
        <v/>
      </c>
      <c r="KM56" s="167" t="str">
        <f>IF(COUNTIF(Fériés,DATE(YEAR($B$18),MONTH($B$18),KM$1))&gt;0,"",IF(WEEKDAY(DATE(YEAR($B$18),MONTH($B$18),KM$1),2)&gt;5,"",INDEX('Semaine type'!$AF$4:$AY$49,MATCH(Novembre!$B56,'Semaine type'!$A$4:$A$49,0),MATCH(KM$2,'Semaine type'!$AF$2:$AY$2,0))))</f>
        <v/>
      </c>
      <c r="KN56" s="167" t="str">
        <f>IF(COUNTIF(Fériés,DATE(YEAR($B$18),MONTH($B$18),KN$1))&gt;0,"",IF(WEEKDAY(DATE(YEAR($B$18),MONTH($B$18),KN$1),2)&gt;5,"",INDEX('Semaine type'!$AF$4:$AY$49,MATCH(Novembre!$B56,'Semaine type'!$A$4:$A$49,0),MATCH(KN$2,'Semaine type'!$AF$2:$AY$2,0))))</f>
        <v/>
      </c>
      <c r="KO56" s="167" t="str">
        <f>IF(COUNTIF(Fériés,DATE(YEAR($B$18),MONTH($B$18),KO$1))&gt;0,"",IF(WEEKDAY(DATE(YEAR($B$18),MONTH($B$18),KO$1),2)&gt;5,"",INDEX('Semaine type'!$AF$4:$AY$49,MATCH(Novembre!$B56,'Semaine type'!$A$4:$A$49,0),MATCH(KO$2,'Semaine type'!$AF$2:$AY$2,0))))</f>
        <v/>
      </c>
      <c r="KP56" s="167">
        <f>IF(COUNTIF(Fériés,DATE(YEAR($B$18),MONTH($B$18),KP$1))&gt;0,"",IF(WEEKDAY(DATE(YEAR($B$18),MONTH($B$18),KP$1),2)&gt;5,"",INDEX('Semaine type'!$AF$4:$AY$49,MATCH(Novembre!$B56,'Semaine type'!$A$4:$A$49,0),MATCH(KP$2,'Semaine type'!$AF$2:$AY$2,0))))</f>
        <v>0.41666666666666669</v>
      </c>
      <c r="KQ56" s="167">
        <f>IF(COUNTIF(Fériés,DATE(YEAR($B$18),MONTH($B$18),KQ$1))&gt;0,"",IF(WEEKDAY(DATE(YEAR($B$18),MONTH($B$18),KQ$1),2)&gt;5,"",INDEX('Semaine type'!$AF$4:$AY$49,MATCH(Novembre!$B56,'Semaine type'!$A$4:$A$49,0),MATCH(KQ$2,'Semaine type'!$AF$2:$AY$2,0))))</f>
        <v>0.48958333333333331</v>
      </c>
      <c r="KR56" s="167">
        <f>IF(COUNTIF(Fériés,DATE(YEAR($B$18),MONTH($B$18),KR$1))&gt;0,"",IF(WEEKDAY(DATE(YEAR($B$18),MONTH($B$18),KR$1),2)&gt;5,"",INDEX('Semaine type'!$AF$4:$AY$49,MATCH(Novembre!$B56,'Semaine type'!$A$4:$A$49,0),MATCH(KR$2,'Semaine type'!$AF$2:$AY$2,0))))</f>
        <v>0.52083333333333337</v>
      </c>
      <c r="KS56" s="167">
        <f>IF(COUNTIF(Fériés,DATE(YEAR($B$18),MONTH($B$18),KS$1))&gt;0,"",IF(WEEKDAY(DATE(YEAR($B$18),MONTH($B$18),KS$1),2)&gt;5,"",INDEX('Semaine type'!$AF$4:$AY$49,MATCH(Novembre!$B56,'Semaine type'!$A$4:$A$49,0),MATCH(KS$2,'Semaine type'!$AF$2:$AY$2,0))))</f>
        <v>0.64583333333333337</v>
      </c>
    </row>
    <row r="57" spans="1:305" ht="12" customHeight="1" x14ac:dyDescent="0.2">
      <c r="A57" s="183"/>
      <c r="B57" s="52" t="s">
        <v>173</v>
      </c>
      <c r="C57" s="53" t="str">
        <f>'Semaine type'!L42</f>
        <v xml:space="preserve">EV </v>
      </c>
      <c r="D57" s="60"/>
      <c r="E57" s="60"/>
      <c r="F57" s="60"/>
      <c r="G57" s="60"/>
      <c r="H57" s="60" t="s">
        <v>15</v>
      </c>
      <c r="I57" s="60" t="s">
        <v>15</v>
      </c>
      <c r="J57" s="60" t="s">
        <v>15</v>
      </c>
      <c r="K57" s="60" t="s">
        <v>15</v>
      </c>
      <c r="L57" s="60" t="s">
        <v>15</v>
      </c>
      <c r="M57" s="60" t="s">
        <v>15</v>
      </c>
      <c r="N57" s="60" t="s">
        <v>15</v>
      </c>
      <c r="O57" s="61" t="s">
        <v>15</v>
      </c>
      <c r="P57" s="60" t="s">
        <v>26</v>
      </c>
      <c r="Q57" s="60"/>
      <c r="R57" s="60"/>
      <c r="S57" s="60"/>
      <c r="T57" s="60"/>
      <c r="U57" s="60"/>
      <c r="V57" s="60" t="s">
        <v>26</v>
      </c>
      <c r="W57" s="60" t="s">
        <v>27</v>
      </c>
      <c r="X57" s="60"/>
      <c r="Y57" s="60"/>
      <c r="Z57" s="60" t="s">
        <v>26</v>
      </c>
      <c r="AA57" s="60" t="s">
        <v>27</v>
      </c>
      <c r="AB57" s="60" t="s">
        <v>26</v>
      </c>
      <c r="AC57" s="60" t="s">
        <v>27</v>
      </c>
      <c r="AD57" s="60" t="s">
        <v>26</v>
      </c>
      <c r="AE57" s="60"/>
      <c r="AF57" s="61"/>
      <c r="AG57" s="60"/>
      <c r="AH57" s="60"/>
      <c r="AI57" s="60"/>
      <c r="AJ57" s="60" t="s">
        <v>26</v>
      </c>
      <c r="AK57" s="60" t="s">
        <v>27</v>
      </c>
      <c r="AL57" s="60" t="s">
        <v>26</v>
      </c>
      <c r="AM57" s="60" t="s">
        <v>27</v>
      </c>
      <c r="AN57" s="60" t="s">
        <v>26</v>
      </c>
      <c r="AO57" s="60" t="s">
        <v>27</v>
      </c>
      <c r="AP57" s="60" t="s">
        <v>26</v>
      </c>
      <c r="AQ57" s="60" t="s">
        <v>27</v>
      </c>
      <c r="AR57" s="60" t="s">
        <v>26</v>
      </c>
      <c r="AS57" s="60"/>
      <c r="AT57" s="60"/>
      <c r="AU57" s="60"/>
      <c r="AV57" s="60"/>
      <c r="AW57" s="60"/>
      <c r="AX57" s="60" t="s">
        <v>26</v>
      </c>
      <c r="AY57" s="60" t="s">
        <v>27</v>
      </c>
      <c r="AZ57" s="60" t="s">
        <v>26</v>
      </c>
      <c r="BA57" s="60" t="s">
        <v>27</v>
      </c>
      <c r="BB57" s="60" t="s">
        <v>26</v>
      </c>
      <c r="BC57" s="60" t="s">
        <v>27</v>
      </c>
      <c r="BD57" s="60" t="s">
        <v>26</v>
      </c>
      <c r="BE57" s="60" t="s">
        <v>27</v>
      </c>
      <c r="BF57" s="60" t="s">
        <v>26</v>
      </c>
      <c r="BG57" s="60"/>
      <c r="BH57" s="60"/>
      <c r="BI57" s="60"/>
      <c r="BJ57" s="60"/>
      <c r="BK57" s="60"/>
      <c r="BL57" s="56" cm="1">
        <f t="array" ref="BL57">SUMPRODUCT(--(RIGHT(D57:BK57,1)="."))</f>
        <v>15</v>
      </c>
      <c r="BM57" s="57"/>
      <c r="BN57" s="62"/>
      <c r="BO57" s="62"/>
      <c r="BP57" s="62"/>
      <c r="BQ57" s="82">
        <f t="shared" si="133"/>
        <v>0</v>
      </c>
      <c r="BR57" s="82">
        <f t="shared" si="133"/>
        <v>0</v>
      </c>
      <c r="BS57" s="82">
        <f t="shared" si="133"/>
        <v>0</v>
      </c>
      <c r="BT57" s="82">
        <f t="shared" si="133"/>
        <v>4</v>
      </c>
      <c r="BU57" s="82">
        <f t="shared" si="133"/>
        <v>0</v>
      </c>
      <c r="BV57" s="82">
        <f t="shared" si="133"/>
        <v>0</v>
      </c>
      <c r="BW57" s="82">
        <f t="shared" si="133"/>
        <v>0</v>
      </c>
      <c r="BX57" s="82">
        <f t="shared" si="133"/>
        <v>0</v>
      </c>
      <c r="BY57" s="82">
        <f t="shared" si="133"/>
        <v>0</v>
      </c>
      <c r="BZ57" s="82">
        <f t="shared" si="133"/>
        <v>0</v>
      </c>
      <c r="CA57" s="82">
        <f t="shared" si="133"/>
        <v>0</v>
      </c>
      <c r="CB57" s="92">
        <f t="shared" si="70"/>
        <v>34</v>
      </c>
      <c r="CC57" s="47">
        <f t="shared" ca="1" si="71"/>
        <v>1</v>
      </c>
      <c r="DA57" s="169">
        <f t="shared" si="72"/>
        <v>5.3541666666666679</v>
      </c>
      <c r="DB57" s="176" t="str">
        <f t="shared" si="132"/>
        <v/>
      </c>
      <c r="DC57" s="176" t="str">
        <f t="shared" si="73"/>
        <v/>
      </c>
      <c r="DD57" s="176" t="str">
        <f t="shared" si="74"/>
        <v/>
      </c>
      <c r="DE57" s="176" t="str">
        <f t="shared" si="75"/>
        <v/>
      </c>
      <c r="DF57" s="176">
        <f t="shared" si="76"/>
        <v>0.15972222222222227</v>
      </c>
      <c r="DG57" s="176" t="str">
        <f>IFERROR(IF(COUNTIF(absences,I57)&gt;0,"",IF(COUNTIF($D57:$BK57,"PERM")&gt;0,COUNTIF($D57:$BK57,"PERM")*Parametres!$N$25,GF57-GE57)),)</f>
        <v/>
      </c>
      <c r="DH57" s="176">
        <f t="shared" si="77"/>
        <v>0.15972222222222227</v>
      </c>
      <c r="DI57" s="176">
        <f t="shared" si="78"/>
        <v>0.14583333333333337</v>
      </c>
      <c r="DJ57" s="176">
        <f t="shared" si="79"/>
        <v>0.15972222222222227</v>
      </c>
      <c r="DK57" s="176">
        <f t="shared" si="80"/>
        <v>0.14583333333333337</v>
      </c>
      <c r="DL57" s="176">
        <f t="shared" si="81"/>
        <v>0.15972222222222227</v>
      </c>
      <c r="DM57" s="176">
        <f t="shared" si="82"/>
        <v>0.13888888888888884</v>
      </c>
      <c r="DN57" s="176">
        <f t="shared" si="83"/>
        <v>0.15972222222222227</v>
      </c>
      <c r="DO57" s="176">
        <f t="shared" si="84"/>
        <v>0</v>
      </c>
      <c r="DP57" s="176" t="str">
        <f t="shared" si="85"/>
        <v/>
      </c>
      <c r="DQ57" s="176" t="str">
        <f t="shared" si="86"/>
        <v/>
      </c>
      <c r="DR57" s="176" t="str">
        <f t="shared" si="87"/>
        <v/>
      </c>
      <c r="DS57" s="176" t="str">
        <f t="shared" si="88"/>
        <v/>
      </c>
      <c r="DT57" s="176">
        <f t="shared" si="89"/>
        <v>0.15972222222222227</v>
      </c>
      <c r="DU57" s="176">
        <f t="shared" si="90"/>
        <v>0.14583333333333337</v>
      </c>
      <c r="DV57" s="176" t="str">
        <f t="shared" si="91"/>
        <v/>
      </c>
      <c r="DW57" s="176" t="str">
        <f t="shared" si="92"/>
        <v/>
      </c>
      <c r="DX57" s="176">
        <f t="shared" si="93"/>
        <v>0.15972222222222227</v>
      </c>
      <c r="DY57" s="176">
        <f t="shared" si="94"/>
        <v>0.14583333333333337</v>
      </c>
      <c r="DZ57" s="176">
        <f t="shared" si="95"/>
        <v>0.15972222222222227</v>
      </c>
      <c r="EA57" s="176">
        <f t="shared" si="96"/>
        <v>0.13888888888888884</v>
      </c>
      <c r="EB57" s="176">
        <f t="shared" si="97"/>
        <v>0.15972222222222227</v>
      </c>
      <c r="EC57" s="176">
        <f t="shared" si="98"/>
        <v>0</v>
      </c>
      <c r="ED57" s="176" t="str">
        <f t="shared" si="99"/>
        <v/>
      </c>
      <c r="EE57" s="176" t="str">
        <f t="shared" si="100"/>
        <v/>
      </c>
      <c r="EF57" s="176" t="str">
        <f t="shared" si="101"/>
        <v/>
      </c>
      <c r="EG57" s="176" t="str">
        <f t="shared" si="102"/>
        <v/>
      </c>
      <c r="EH57" s="176">
        <f t="shared" si="103"/>
        <v>0.15972222222222227</v>
      </c>
      <c r="EI57" s="176">
        <f t="shared" si="104"/>
        <v>0.14583333333333337</v>
      </c>
      <c r="EJ57" s="176">
        <f t="shared" si="105"/>
        <v>0.15972222222222227</v>
      </c>
      <c r="EK57" s="176">
        <f t="shared" si="106"/>
        <v>0.14583333333333337</v>
      </c>
      <c r="EL57" s="176">
        <f t="shared" si="107"/>
        <v>0.15972222222222227</v>
      </c>
      <c r="EM57" s="176">
        <f t="shared" si="108"/>
        <v>0.14583333333333337</v>
      </c>
      <c r="EN57" s="176">
        <f t="shared" si="109"/>
        <v>0.15972222222222227</v>
      </c>
      <c r="EO57" s="176">
        <f t="shared" si="110"/>
        <v>0.13888888888888884</v>
      </c>
      <c r="EP57" s="176">
        <f t="shared" si="111"/>
        <v>0.15972222222222227</v>
      </c>
      <c r="EQ57" s="176">
        <f t="shared" si="112"/>
        <v>0</v>
      </c>
      <c r="ER57" s="176" t="str">
        <f t="shared" si="113"/>
        <v/>
      </c>
      <c r="ES57" s="176" t="str">
        <f t="shared" si="114"/>
        <v/>
      </c>
      <c r="ET57" s="176" t="str">
        <f t="shared" si="115"/>
        <v/>
      </c>
      <c r="EU57" s="176">
        <f>IFERROR(IF(COUNTIF(absences,AW57)&gt;0,"",IF(COUNTIF($D57:$BK57,"PERM")&gt;0,COUNTIF($D57:$BK57,"PERM")*Parametres!$N$25,IW57-IV57)),)</f>
        <v>0.14583333333333337</v>
      </c>
      <c r="EV57" s="176">
        <f t="shared" si="116"/>
        <v>0.15972222222222227</v>
      </c>
      <c r="EW57" s="176">
        <f t="shared" si="117"/>
        <v>0.14583333333333337</v>
      </c>
      <c r="EX57" s="176">
        <f t="shared" si="118"/>
        <v>0.15972222222222227</v>
      </c>
      <c r="EY57" s="176">
        <f t="shared" si="119"/>
        <v>0.14583333333333337</v>
      </c>
      <c r="EZ57" s="176">
        <f t="shared" si="120"/>
        <v>0.15972222222222227</v>
      </c>
      <c r="FA57" s="176">
        <f t="shared" si="121"/>
        <v>0.14583333333333337</v>
      </c>
      <c r="FB57" s="176">
        <f t="shared" si="122"/>
        <v>0.15972222222222227</v>
      </c>
      <c r="FC57" s="176">
        <f t="shared" si="123"/>
        <v>0.13888888888888884</v>
      </c>
      <c r="FD57" s="176">
        <f t="shared" si="124"/>
        <v>0.15972222222222227</v>
      </c>
      <c r="FE57" s="176">
        <f t="shared" si="125"/>
        <v>0</v>
      </c>
      <c r="FF57" s="176" t="str">
        <f t="shared" si="126"/>
        <v/>
      </c>
      <c r="FG57" s="176" t="str">
        <f t="shared" si="127"/>
        <v/>
      </c>
      <c r="FH57" s="176">
        <f>IFERROR(IF(COUNTIF(absences,BJ57)&gt;0,"",IF(COUNTIF($D57:$BK57,"PERM")&gt;0,COUNTIF($D57:$BK57,"PERM")*Parametres!$N$25,JJ57-JI57)),)</f>
        <v>0</v>
      </c>
      <c r="FI57" s="176" t="str">
        <f t="shared" si="128"/>
        <v/>
      </c>
      <c r="FJ57" s="176">
        <f t="shared" si="129"/>
        <v>0.15972222222222227</v>
      </c>
      <c r="FK57" s="176">
        <f>IFERROR(IF(COUNTIF(absences,BM57)&gt;0,"",IF(COUNTIF($D57:$BK57,"PERM")&gt;0,COUNTIF($D57:$BK57,"PERM")*Parametres!$N$25,JM57-JL57)),)</f>
        <v>0</v>
      </c>
      <c r="FY57" s="184"/>
      <c r="FZ57" s="167" t="str">
        <f>IF(COUNTIF(Fériés,DATE(YEAR($B$18),MONTH($B$18),FZ$1))&gt;0,"",IF(WEEKDAY(DATE(YEAR($B$18),MONTH($B$18),FZ$1),2)&gt;5,"",INDEX('Semaine type'!$AF$4:$AY$49,MATCH(Novembre!$B57,'Semaine type'!$A42:$A87,0),MATCH(FZ$2,'Semaine type'!$AF$2:$AY$2,0))))</f>
        <v/>
      </c>
      <c r="GA57" s="167" t="str">
        <f>IF(COUNTIF(Fériés,DATE(YEAR($B$18),MONTH($B$18),GA$1))&gt;0,"",IF(WEEKDAY(DATE(YEAR($B$18),MONTH($B$18),GA$1),2)&gt;5,"",INDEX('Semaine type'!$AF$4:$AY$49,MATCH(Novembre!$B57,'Semaine type'!$A42:$A87,0),MATCH(GA$2,'Semaine type'!$AF$2:$AY$2,0))))</f>
        <v/>
      </c>
      <c r="GB57" s="167" t="str">
        <f>IF(COUNTIF(Fériés,DATE(YEAR($B$18),MONTH($B$18),GB$1))&gt;0,"",IF(WEEKDAY(DATE(YEAR($B$18),MONTH($B$18),GB$1),2)&gt;5,"",INDEX('Semaine type'!$AF$4:$AY$49,MATCH(Novembre!$B57,'Semaine type'!$A42:$A87,0),MATCH(GB$2,'Semaine type'!$AF$2:$AY$2,0))))</f>
        <v/>
      </c>
      <c r="GC57" s="167" t="str">
        <f>IF(COUNTIF(Fériés,DATE(YEAR($B$18),MONTH($B$18),GC$1))&gt;0,"",IF(WEEKDAY(DATE(YEAR($B$18),MONTH($B$18),GC$1),2)&gt;5,"",INDEX('Semaine type'!$AF$4:$AY$49,MATCH(Novembre!$B57,'Semaine type'!$A42:$A87,0),MATCH(GC$2,'Semaine type'!$AF$2:$AY$2,0))))</f>
        <v/>
      </c>
      <c r="GD57" s="167" t="str">
        <f>IF(COUNTIF(Fériés,DATE(YEAR($B$18),MONTH($B$18),GD$1))&gt;0,"",IF(WEEKDAY(DATE(YEAR($B$18),MONTH($B$18),GD$1),2)&gt;5,"",INDEX('Semaine type'!$AF$4:$AY$49,MATCH(Novembre!$B57,'Semaine type'!$A42:$A87,0),MATCH(GD$2,'Semaine type'!$AF$2:$AY$2,0))))</f>
        <v/>
      </c>
      <c r="GE57" s="167" t="str">
        <f>IF(COUNTIF(Fériés,DATE(YEAR($B$18),MONTH($B$18),GE$1))&gt;0,"",IF(WEEKDAY(DATE(YEAR($B$18),MONTH($B$18),GE$1),2)&gt;5,"",INDEX('Semaine type'!$AF$4:$AY$49,MATCH(Novembre!$B57,'Semaine type'!$A42:$A87,0),MATCH(GE$2,'Semaine type'!$AF$2:$AY$2,0))))</f>
        <v/>
      </c>
      <c r="GF57" s="167" t="str">
        <f>IF(COUNTIF(Fériés,DATE(YEAR($B$18),MONTH($B$18),GF$1))&gt;0,"",IF(WEEKDAY(DATE(YEAR($B$18),MONTH($B$18),GF$1),2)&gt;5,"",INDEX('Semaine type'!$AF$4:$AY$49,MATCH(Novembre!$B57,'Semaine type'!$A42:$A87,0),MATCH(GF$2,'Semaine type'!$AF$2:$AY$2,0))))</f>
        <v/>
      </c>
      <c r="GG57" s="167" t="str">
        <f>IF(COUNTIF(Fériés,DATE(YEAR($B$18),MONTH($B$18),GG$1))&gt;0,"",IF(WEEKDAY(DATE(YEAR($B$18),MONTH($B$18),GG$1),2)&gt;5,"",INDEX('Semaine type'!$AF$4:$AY$49,MATCH(Novembre!$B57,'Semaine type'!$A42:$A87,0),MATCH(GG$2,'Semaine type'!$AF$2:$AY$2,0))))</f>
        <v/>
      </c>
      <c r="GH57" s="167">
        <f>IF(COUNTIF(Fériés,DATE(YEAR($B$18),MONTH($B$18),GH$1))&gt;0,"",IF(WEEKDAY(DATE(YEAR($B$18),MONTH($B$18),GH$1),2)&gt;5,"",INDEX('Semaine type'!$AF$4:$AY$49,MATCH(Novembre!$B57,'Semaine type'!$A$4:$A$49,0),MATCH(GH$2,'Semaine type'!$AF$2:$AY$2,0))))</f>
        <v>0.36458333333333331</v>
      </c>
      <c r="GI57" s="167">
        <f>IF(COUNTIF(Fériés,DATE(YEAR($B$18),MONTH($B$18),GI$1))&gt;0,"",IF(WEEKDAY(DATE(YEAR($B$18),MONTH($B$18),GI$1),2)&gt;5,"",INDEX('Semaine type'!$AF$4:$AY$49,MATCH(Novembre!$B57,'Semaine type'!$A$4:$A$49,0),MATCH(GI$2,'Semaine type'!$AF$2:$AY$2,0))))</f>
        <v>0.52430555555555558</v>
      </c>
      <c r="GJ57" s="167">
        <f>IF(COUNTIF(Fériés,DATE(YEAR($B$18),MONTH($B$18),GJ$1))&gt;0,"",IF(WEEKDAY(DATE(YEAR($B$18),MONTH($B$18),GJ$1),2)&gt;5,"",INDEX('Semaine type'!$AF$4:$AY$49,MATCH(Novembre!$B57,'Semaine type'!$A$4:$A$49,0),MATCH(GJ$2,'Semaine type'!$AF$2:$AY$2,0))))</f>
        <v>0.5625</v>
      </c>
      <c r="GK57" s="167">
        <f>IF(COUNTIF(Fériés,DATE(YEAR($B$18),MONTH($B$18),GK$1))&gt;0,"",IF(WEEKDAY(DATE(YEAR($B$18),MONTH($B$18),GK$1),2)&gt;5,"",INDEX('Semaine type'!$AF$4:$AY$49,MATCH(Novembre!$B57,'Semaine type'!$A$4:$A$49,0),MATCH(GK$2,'Semaine type'!$AF$2:$AY$2,0))))</f>
        <v>0.70833333333333337</v>
      </c>
      <c r="GL57" s="167">
        <f>IF(COUNTIF(Fériés,DATE(YEAR($B$18),MONTH($B$18),GL$1))&gt;0,"",IF(WEEKDAY(DATE(YEAR($B$18),MONTH($B$18),GL$1),2)&gt;5,"",INDEX('Semaine type'!$AF$4:$AY$49,MATCH(Novembre!$B57,'Semaine type'!$A$4:$A$49,0),MATCH(GL$2,'Semaine type'!$AF$2:$AY$2,0))))</f>
        <v>0.36458333333333331</v>
      </c>
      <c r="GM57" s="167">
        <f>IF(COUNTIF(Fériés,DATE(YEAR($B$18),MONTH($B$18),GM$1))&gt;0,"",IF(WEEKDAY(DATE(YEAR($B$18),MONTH($B$18),GM$1),2)&gt;5,"",INDEX('Semaine type'!$AF$4:$AY$49,MATCH(Novembre!$B57,'Semaine type'!$A$4:$A$49,0),MATCH(GM$2,'Semaine type'!$AF$2:$AY$2,0))))</f>
        <v>0.52430555555555558</v>
      </c>
      <c r="GN57" s="167">
        <f>IF(COUNTIF(Fériés,DATE(YEAR($B$18),MONTH($B$18),GN$1))&gt;0,"",IF(WEEKDAY(DATE(YEAR($B$18),MONTH($B$18),GN$1),2)&gt;5,"",INDEX('Semaine type'!$AF$4:$AY$49,MATCH(Novembre!$B57,'Semaine type'!$A$4:$A$49,0),MATCH(GN$2,'Semaine type'!$AF$2:$AY$2,0))))</f>
        <v>0.5625</v>
      </c>
      <c r="GO57" s="167">
        <f>IF(COUNTIF(Fériés,DATE(YEAR($B$18),MONTH($B$18),GO$1))&gt;0,"",IF(WEEKDAY(DATE(YEAR($B$18),MONTH($B$18),GO$1),2)&gt;5,"",INDEX('Semaine type'!$AF$4:$AY$49,MATCH(Novembre!$B57,'Semaine type'!$A$4:$A$49,0),MATCH(GO$2,'Semaine type'!$AF$2:$AY$2,0))))</f>
        <v>0.70833333333333337</v>
      </c>
      <c r="GP57" s="167">
        <f>IF(COUNTIF(Fériés,DATE(YEAR($B$18),MONTH($B$18),GP$1))&gt;0,"",IF(WEEKDAY(DATE(YEAR($B$18),MONTH($B$18),GP$1),2)&gt;5,"",INDEX('Semaine type'!$AF$4:$AY$49,MATCH(Novembre!$B57,'Semaine type'!$A$4:$A$49,0),MATCH(GP$2,'Semaine type'!$AF$2:$AY$2,0))))</f>
        <v>0.36458333333333331</v>
      </c>
      <c r="GQ57" s="167">
        <f>IF(COUNTIF(Fériés,DATE(YEAR($B$18),MONTH($B$18),GQ$1))&gt;0,"",IF(WEEKDAY(DATE(YEAR($B$18),MONTH($B$18),GQ$1),2)&gt;5,"",INDEX('Semaine type'!$AF$4:$AY$49,MATCH(Novembre!$B57,'Semaine type'!$A$4:$A$49,0),MATCH(GQ$2,'Semaine type'!$AF$2:$AY$2,0))))</f>
        <v>0.52430555555555558</v>
      </c>
      <c r="GR57" s="167">
        <f>IF(COUNTIF(Fériés,DATE(YEAR($B$18),MONTH($B$18),GR$1))&gt;0,"",IF(WEEKDAY(DATE(YEAR($B$18),MONTH($B$18),GR$1),2)&gt;5,"",INDEX('Semaine type'!$AF$4:$AY$49,MATCH(Novembre!$B57,'Semaine type'!$A$4:$A$49,0),MATCH(GR$2,'Semaine type'!$AF$2:$AY$2,0))))</f>
        <v>0.5625</v>
      </c>
      <c r="GS57" s="167">
        <f>IF(COUNTIF(Fériés,DATE(YEAR($B$18),MONTH($B$18),GS$1))&gt;0,"",IF(WEEKDAY(DATE(YEAR($B$18),MONTH($B$18),GS$1),2)&gt;5,"",INDEX('Semaine type'!$AF$4:$AY$49,MATCH(Novembre!$B57,'Semaine type'!$A$4:$A$49,0),MATCH(GS$2,'Semaine type'!$AF$2:$AY$2,0))))</f>
        <v>0.70833333333333337</v>
      </c>
      <c r="GT57" s="167">
        <f>IF(COUNTIF(Fériés,DATE(YEAR($B$18),MONTH($B$18),GT$1))&gt;0,"",IF(WEEKDAY(DATE(YEAR($B$18),MONTH($B$18),GT$1),2)&gt;5,"",INDEX('Semaine type'!$AF$4:$AY$49,MATCH(Novembre!$B57,'Semaine type'!$A$4:$A$49,0),MATCH(GT$2,'Semaine type'!$AF$2:$AY$2,0))))</f>
        <v>0.36458333333333331</v>
      </c>
      <c r="GU57" s="167">
        <f>IF(COUNTIF(Fériés,DATE(YEAR($B$18),MONTH($B$18),GU$1))&gt;0,"",IF(WEEKDAY(DATE(YEAR($B$18),MONTH($B$18),GU$1),2)&gt;5,"",INDEX('Semaine type'!$AF$4:$AY$49,MATCH(Novembre!$B57,'Semaine type'!$A$4:$A$49,0),MATCH(GU$2,'Semaine type'!$AF$2:$AY$2,0))))</f>
        <v>0.52430555555555558</v>
      </c>
      <c r="GV57" s="167">
        <f>IF(COUNTIF(Fériés,DATE(YEAR($B$18),MONTH($B$18),GV$1))&gt;0,"",IF(WEEKDAY(DATE(YEAR($B$18),MONTH($B$18),GV$1),2)&gt;5,"",INDEX('Semaine type'!$AF$4:$AY$49,MATCH(Novembre!$B57,'Semaine type'!$A$4:$A$49,0),MATCH(GV$2,'Semaine type'!$AF$2:$AY$2,0))))</f>
        <v>0.5625</v>
      </c>
      <c r="GW57" s="167">
        <f>IF(COUNTIF(Fériés,DATE(YEAR($B$18),MONTH($B$18),GW$1))&gt;0,"",IF(WEEKDAY(DATE(YEAR($B$18),MONTH($B$18),GW$1),2)&gt;5,"",INDEX('Semaine type'!$AF$4:$AY$49,MATCH(Novembre!$B57,'Semaine type'!$A$4:$A$49,0),MATCH(GW$2,'Semaine type'!$AF$2:$AY$2,0))))</f>
        <v>0.70138888888888884</v>
      </c>
      <c r="GX57" s="167">
        <f>IF(COUNTIF(Fériés,DATE(YEAR($B$18),MONTH($B$18),GX$1))&gt;0,"",IF(WEEKDAY(DATE(YEAR($B$18),MONTH($B$18),GX$1),2)&gt;5,"",INDEX('Semaine type'!$AF$4:$AY$49,MATCH(Novembre!$B57,'Semaine type'!$A$4:$A$49,0),MATCH(GX$2,'Semaine type'!$AF$2:$AY$2,0))))</f>
        <v>0.36458333333333331</v>
      </c>
      <c r="GY57" s="167">
        <f>IF(COUNTIF(Fériés,DATE(YEAR($B$18),MONTH($B$18),GY$1))&gt;0,"",IF(WEEKDAY(DATE(YEAR($B$18),MONTH($B$18),GY$1),2)&gt;5,"",INDEX('Semaine type'!$AF$4:$AY$49,MATCH(Novembre!$B57,'Semaine type'!$A$4:$A$49,0),MATCH(GY$2,'Semaine type'!$AF$2:$AY$2,0))))</f>
        <v>0.52430555555555558</v>
      </c>
      <c r="GZ57" s="167">
        <f>IF(COUNTIF(Fériés,DATE(YEAR($B$18),MONTH($B$18),GZ$1))&gt;0,"",IF(WEEKDAY(DATE(YEAR($B$18),MONTH($B$18),GZ$1),2)&gt;5,"",INDEX('Semaine type'!$AF$4:$AY$49,MATCH(Novembre!$B57,'Semaine type'!$A$4:$A$49,0),MATCH(GZ$2,'Semaine type'!$AF$2:$AY$2,0))))</f>
        <v>0</v>
      </c>
      <c r="HA57" s="167">
        <f>IF(COUNTIF(Fériés,DATE(YEAR($B$18),MONTH($B$18),HA$1))&gt;0,"",IF(WEEKDAY(DATE(YEAR($B$18),MONTH($B$18),HA$1),2)&gt;5,"",INDEX('Semaine type'!$AF$4:$AY$49,MATCH(Novembre!$B57,'Semaine type'!$A$4:$A$49,0),MATCH(HA$2,'Semaine type'!$AF$2:$AY$2,0))))</f>
        <v>0</v>
      </c>
      <c r="HB57" s="167" t="str">
        <f>IF(COUNTIF(Fériés,DATE(YEAR($B$18),MONTH($B$18),HB$1))&gt;0,"",IF(WEEKDAY(DATE(YEAR($B$18),MONTH($B$18),HB$1),2)&gt;5,"",INDEX('Semaine type'!$AF$4:$AY$49,MATCH(Novembre!$B57,'Semaine type'!$A$4:$A$49,0),MATCH(HB$2,'Semaine type'!$AF$2:$AY$2,0))))</f>
        <v/>
      </c>
      <c r="HC57" s="167" t="str">
        <f>IF(COUNTIF(Fériés,DATE(YEAR($B$18),MONTH($B$18),HC$1))&gt;0,"",IF(WEEKDAY(DATE(YEAR($B$18),MONTH($B$18),HC$1),2)&gt;5,"",INDEX('Semaine type'!$AF$4:$AY$49,MATCH(Novembre!$B57,'Semaine type'!$A$4:$A$49,0),MATCH(HC$2,'Semaine type'!$AF$2:$AY$2,0))))</f>
        <v/>
      </c>
      <c r="HD57" s="167" t="str">
        <f>IF(COUNTIF(Fériés,DATE(YEAR($B$18),MONTH($B$18),HD$1))&gt;0,"",IF(WEEKDAY(DATE(YEAR($B$18),MONTH($B$18),HD$1),2)&gt;5,"",INDEX('Semaine type'!$AF$4:$AY$49,MATCH(Novembre!$B57,'Semaine type'!$A$4:$A$49,0),MATCH(HD$2,'Semaine type'!$AF$2:$AY$2,0))))</f>
        <v/>
      </c>
      <c r="HE57" s="167" t="str">
        <f>IF(COUNTIF(Fériés,DATE(YEAR($B$18),MONTH($B$18),HE$1))&gt;0,"",IF(WEEKDAY(DATE(YEAR($B$18),MONTH($B$18),HE$1),2)&gt;5,"",INDEX('Semaine type'!$AF$4:$AY$49,MATCH(Novembre!$B57,'Semaine type'!$A$4:$A$49,0),MATCH(HE$2,'Semaine type'!$AF$2:$AY$2,0))))</f>
        <v/>
      </c>
      <c r="HF57" s="167" t="str">
        <f>IF(COUNTIF(Fériés,DATE(YEAR($B$18),MONTH($B$18),HF$1))&gt;0,"",IF(WEEKDAY(DATE(YEAR($B$18),MONTH($B$18),HF$1),2)&gt;5,"",INDEX('Semaine type'!$AF$4:$AY$49,MATCH(Novembre!$B57,'Semaine type'!$A$4:$A$49,0),MATCH(HF$2,'Semaine type'!$AF$2:$AY$2,0))))</f>
        <v/>
      </c>
      <c r="HG57" s="167" t="str">
        <f>IF(COUNTIF(Fériés,DATE(YEAR($B$18),MONTH($B$18),HG$1))&gt;0,"",IF(WEEKDAY(DATE(YEAR($B$18),MONTH($B$18),HG$1),2)&gt;5,"",INDEX('Semaine type'!$AF$4:$AY$49,MATCH(Novembre!$B57,'Semaine type'!$A$4:$A$49,0),MATCH(HG$2,'Semaine type'!$AF$2:$AY$2,0))))</f>
        <v/>
      </c>
      <c r="HH57" s="167" t="str">
        <f>IF(COUNTIF(Fériés,DATE(YEAR($B$18),MONTH($B$18),HH$1))&gt;0,"",IF(WEEKDAY(DATE(YEAR($B$18),MONTH($B$18),HH$1),2)&gt;5,"",INDEX('Semaine type'!$AF$4:$AY$49,MATCH(Novembre!$B57,'Semaine type'!$A$4:$A$49,0),MATCH(HH$2,'Semaine type'!$AF$2:$AY$2,0))))</f>
        <v/>
      </c>
      <c r="HI57" s="167" t="str">
        <f>IF(COUNTIF(Fériés,DATE(YEAR($B$18),MONTH($B$18),HI$1))&gt;0,"",IF(WEEKDAY(DATE(YEAR($B$18),MONTH($B$18),HI$1),2)&gt;5,"",INDEX('Semaine type'!$AF$4:$AY$49,MATCH(Novembre!$B57,'Semaine type'!$A$4:$A$49,0),MATCH(HI$2,'Semaine type'!$AF$2:$AY$2,0))))</f>
        <v/>
      </c>
      <c r="HJ57" s="167">
        <f>IF(COUNTIF(Fériés,DATE(YEAR($B$18),MONTH($B$18),HJ$1))&gt;0,"",IF(WEEKDAY(DATE(YEAR($B$18),MONTH($B$18),HJ$1),2)&gt;5,"",INDEX('Semaine type'!$AF$4:$AY$49,MATCH(Novembre!$B57,'Semaine type'!$A$4:$A$49,0),MATCH(HJ$2,'Semaine type'!$AF$2:$AY$2,0))))</f>
        <v>0.36458333333333331</v>
      </c>
      <c r="HK57" s="167">
        <f>IF(COUNTIF(Fériés,DATE(YEAR($B$18),MONTH($B$18),HK$1))&gt;0,"",IF(WEEKDAY(DATE(YEAR($B$18),MONTH($B$18),HK$1),2)&gt;5,"",INDEX('Semaine type'!$AF$4:$AY$49,MATCH(Novembre!$B57,'Semaine type'!$A$4:$A$49,0),MATCH(HK$2,'Semaine type'!$AF$2:$AY$2,0))))</f>
        <v>0.52430555555555558</v>
      </c>
      <c r="HL57" s="167">
        <f>IF(COUNTIF(Fériés,DATE(YEAR($B$18),MONTH($B$18),HL$1))&gt;0,"",IF(WEEKDAY(DATE(YEAR($B$18),MONTH($B$18),HL$1),2)&gt;5,"",INDEX('Semaine type'!$AF$4:$AY$49,MATCH(Novembre!$B57,'Semaine type'!$A$4:$A$49,0),MATCH(HL$2,'Semaine type'!$AF$2:$AY$2,0))))</f>
        <v>0.5625</v>
      </c>
      <c r="HM57" s="167">
        <f>IF(COUNTIF(Fériés,DATE(YEAR($B$18),MONTH($B$18),HM$1))&gt;0,"",IF(WEEKDAY(DATE(YEAR($B$18),MONTH($B$18),HM$1),2)&gt;5,"",INDEX('Semaine type'!$AF$4:$AY$49,MATCH(Novembre!$B57,'Semaine type'!$A$4:$A$49,0),MATCH(HM$2,'Semaine type'!$AF$2:$AY$2,0))))</f>
        <v>0.70833333333333337</v>
      </c>
      <c r="HN57" s="167" t="str">
        <f>IF(COUNTIF(Fériés,DATE(YEAR($B$18),MONTH($B$18),HN$1))&gt;0,"",IF(WEEKDAY(DATE(YEAR($B$18),MONTH($B$18),HN$1),2)&gt;5,"",INDEX('Semaine type'!$AF$4:$AY$49,MATCH(Novembre!$B57,'Semaine type'!$A$4:$A$49,0),MATCH(HN$2,'Semaine type'!$AF$2:$AY$2,0))))</f>
        <v/>
      </c>
      <c r="HO57" s="167" t="str">
        <f>IF(COUNTIF(Fériés,DATE(YEAR($B$18),MONTH($B$18),HO$1))&gt;0,"",IF(WEEKDAY(DATE(YEAR($B$18),MONTH($B$18),HO$1),2)&gt;5,"",INDEX('Semaine type'!$AF$4:$AY$49,MATCH(Novembre!$B57,'Semaine type'!$A$4:$A$49,0),MATCH(HO$2,'Semaine type'!$AF$2:$AY$2,0))))</f>
        <v/>
      </c>
      <c r="HP57" s="167" t="str">
        <f>IF(COUNTIF(Fériés,DATE(YEAR($B$18),MONTH($B$18),HP$1))&gt;0,"",IF(WEEKDAY(DATE(YEAR($B$18),MONTH($B$18),HP$1),2)&gt;5,"",INDEX('Semaine type'!$AF$4:$AY$49,MATCH(Novembre!$B57,'Semaine type'!$A$4:$A$49,0),MATCH(HP$2,'Semaine type'!$AF$2:$AY$2,0))))</f>
        <v/>
      </c>
      <c r="HQ57" s="167" t="str">
        <f>IF(COUNTIF(Fériés,DATE(YEAR($B$18),MONTH($B$18),HQ$1))&gt;0,"",IF(WEEKDAY(DATE(YEAR($B$18),MONTH($B$18),HQ$1),2)&gt;5,"",INDEX('Semaine type'!$AF$4:$AY$49,MATCH(Novembre!$B57,'Semaine type'!$A$4:$A$49,0),MATCH(HQ$2,'Semaine type'!$AF$2:$AY$2,0))))</f>
        <v/>
      </c>
      <c r="HR57" s="167">
        <f>IF(COUNTIF(Fériés,DATE(YEAR($B$18),MONTH($B$18),HR$1))&gt;0,"",IF(WEEKDAY(DATE(YEAR($B$18),MONTH($B$18),HR$1),2)&gt;5,"",INDEX('Semaine type'!$AF$4:$AY$49,MATCH(Novembre!$B57,'Semaine type'!$A$4:$A$49,0),MATCH(HR$2,'Semaine type'!$AF$2:$AY$2,0))))</f>
        <v>0.36458333333333331</v>
      </c>
      <c r="HS57" s="167">
        <f>IF(COUNTIF(Fériés,DATE(YEAR($B$18),MONTH($B$18),HS$1))&gt;0,"",IF(WEEKDAY(DATE(YEAR($B$18),MONTH($B$18),HS$1),2)&gt;5,"",INDEX('Semaine type'!$AF$4:$AY$49,MATCH(Novembre!$B57,'Semaine type'!$A$4:$A$49,0),MATCH(HS$2,'Semaine type'!$AF$2:$AY$2,0))))</f>
        <v>0.52430555555555558</v>
      </c>
      <c r="HT57" s="167">
        <f>IF(COUNTIF(Fériés,DATE(YEAR($B$18),MONTH($B$18),HT$1))&gt;0,"",IF(WEEKDAY(DATE(YEAR($B$18),MONTH($B$18),HT$1),2)&gt;5,"",INDEX('Semaine type'!$AF$4:$AY$49,MATCH(Novembre!$B57,'Semaine type'!$A$4:$A$49,0),MATCH(HT$2,'Semaine type'!$AF$2:$AY$2,0))))</f>
        <v>0.5625</v>
      </c>
      <c r="HU57" s="167">
        <f>IF(COUNTIF(Fériés,DATE(YEAR($B$18),MONTH($B$18),HU$1))&gt;0,"",IF(WEEKDAY(DATE(YEAR($B$18),MONTH($B$18),HU$1),2)&gt;5,"",INDEX('Semaine type'!$AF$4:$AY$49,MATCH(Novembre!$B57,'Semaine type'!$A$4:$A$49,0),MATCH(HU$2,'Semaine type'!$AF$2:$AY$2,0))))</f>
        <v>0.70833333333333337</v>
      </c>
      <c r="HV57" s="167">
        <f>IF(COUNTIF(Fériés,DATE(YEAR($B$18),MONTH($B$18),HV$1))&gt;0,"",IF(WEEKDAY(DATE(YEAR($B$18),MONTH($B$18),HV$1),2)&gt;5,"",INDEX('Semaine type'!$AF$4:$AY$49,MATCH(Novembre!$B57,'Semaine type'!$A$4:$A$49,0),MATCH(HV$2,'Semaine type'!$AF$2:$AY$2,0))))</f>
        <v>0.36458333333333331</v>
      </c>
      <c r="HW57" s="167">
        <f>IF(COUNTIF(Fériés,DATE(YEAR($B$18),MONTH($B$18),HW$1))&gt;0,"",IF(WEEKDAY(DATE(YEAR($B$18),MONTH($B$18),HW$1),2)&gt;5,"",INDEX('Semaine type'!$AF$4:$AY$49,MATCH(Novembre!$B57,'Semaine type'!$A$4:$A$49,0),MATCH(HW$2,'Semaine type'!$AF$2:$AY$2,0))))</f>
        <v>0.52430555555555558</v>
      </c>
      <c r="HX57" s="167">
        <f>IF(COUNTIF(Fériés,DATE(YEAR($B$18),MONTH($B$18),HX$1))&gt;0,"",IF(WEEKDAY(DATE(YEAR($B$18),MONTH($B$18),HX$1),2)&gt;5,"",INDEX('Semaine type'!$AF$4:$AY$49,MATCH(Novembre!$B57,'Semaine type'!$A$4:$A$49,0),MATCH(HX$2,'Semaine type'!$AF$2:$AY$2,0))))</f>
        <v>0.5625</v>
      </c>
      <c r="HY57" s="167">
        <f>IF(COUNTIF(Fériés,DATE(YEAR($B$18),MONTH($B$18),HY$1))&gt;0,"",IF(WEEKDAY(DATE(YEAR($B$18),MONTH($B$18),HY$1),2)&gt;5,"",INDEX('Semaine type'!$AF$4:$AY$49,MATCH(Novembre!$B57,'Semaine type'!$A$4:$A$49,0),MATCH(HY$2,'Semaine type'!$AF$2:$AY$2,0))))</f>
        <v>0.70138888888888884</v>
      </c>
      <c r="HZ57" s="167">
        <f>IF(COUNTIF(Fériés,DATE(YEAR($B$18),MONTH($B$18),HZ$1))&gt;0,"",IF(WEEKDAY(DATE(YEAR($B$18),MONTH($B$18),HZ$1),2)&gt;5,"",INDEX('Semaine type'!$AF$4:$AY$49,MATCH(Novembre!$B57,'Semaine type'!$A$4:$A$49,0),MATCH(HZ$2,'Semaine type'!$AF$2:$AY$2,0))))</f>
        <v>0.36458333333333331</v>
      </c>
      <c r="IA57" s="167">
        <f>IF(COUNTIF(Fériés,DATE(YEAR($B$18),MONTH($B$18),IA$1))&gt;0,"",IF(WEEKDAY(DATE(YEAR($B$18),MONTH($B$18),IA$1),2)&gt;5,"",INDEX('Semaine type'!$AF$4:$AY$49,MATCH(Novembre!$B57,'Semaine type'!$A$4:$A$49,0),MATCH(IA$2,'Semaine type'!$AF$2:$AY$2,0))))</f>
        <v>0.52430555555555558</v>
      </c>
      <c r="IB57" s="167">
        <f>IF(COUNTIF(Fériés,DATE(YEAR($B$18),MONTH($B$18),IB$1))&gt;0,"",IF(WEEKDAY(DATE(YEAR($B$18),MONTH($B$18),IB$1),2)&gt;5,"",INDEX('Semaine type'!$AF$4:$AY$49,MATCH(Novembre!$B57,'Semaine type'!$A$4:$A$49,0),MATCH(IB$2,'Semaine type'!$AF$2:$AY$2,0))))</f>
        <v>0</v>
      </c>
      <c r="IC57" s="167">
        <f>IF(COUNTIF(Fériés,DATE(YEAR($B$18),MONTH($B$18),IC$1))&gt;0,"",IF(WEEKDAY(DATE(YEAR($B$18),MONTH($B$18),IC$1),2)&gt;5,"",INDEX('Semaine type'!$AF$4:$AY$49,MATCH(Novembre!$B57,'Semaine type'!$A$4:$A$49,0),MATCH(IC$2,'Semaine type'!$AF$2:$AY$2,0))))</f>
        <v>0</v>
      </c>
      <c r="ID57" s="167" t="str">
        <f>IF(COUNTIF(Fériés,DATE(YEAR($B$18),MONTH($B$18),ID$1))&gt;0,"",IF(WEEKDAY(DATE(YEAR($B$18),MONTH($B$18),ID$1),2)&gt;5,"",INDEX('Semaine type'!$AF$4:$AY$49,MATCH(Novembre!$B57,'Semaine type'!$A$4:$A$49,0),MATCH(ID$2,'Semaine type'!$AF$2:$AY$2,0))))</f>
        <v/>
      </c>
      <c r="IE57" s="167" t="str">
        <f>IF(COUNTIF(Fériés,DATE(YEAR($B$18),MONTH($B$18),IE$1))&gt;0,"",IF(WEEKDAY(DATE(YEAR($B$18),MONTH($B$18),IE$1),2)&gt;5,"",INDEX('Semaine type'!$AF$4:$AY$49,MATCH(Novembre!$B57,'Semaine type'!$A$4:$A$49,0),MATCH(IE$2,'Semaine type'!$AF$2:$AY$2,0))))</f>
        <v/>
      </c>
      <c r="IF57" s="167" t="str">
        <f>IF(COUNTIF(Fériés,DATE(YEAR($B$18),MONTH($B$18),IF$1))&gt;0,"",IF(WEEKDAY(DATE(YEAR($B$18),MONTH($B$18),IF$1),2)&gt;5,"",INDEX('Semaine type'!$AF$4:$AY$49,MATCH(Novembre!$B57,'Semaine type'!$A$4:$A$49,0),MATCH(IF$2,'Semaine type'!$AF$2:$AY$2,0))))</f>
        <v/>
      </c>
      <c r="IG57" s="167" t="str">
        <f>IF(COUNTIF(Fériés,DATE(YEAR($B$18),MONTH($B$18),IG$1))&gt;0,"",IF(WEEKDAY(DATE(YEAR($B$18),MONTH($B$18),IG$1),2)&gt;5,"",INDEX('Semaine type'!$AF$4:$AY$49,MATCH(Novembre!$B57,'Semaine type'!$A$4:$A$49,0),MATCH(IG$2,'Semaine type'!$AF$2:$AY$2,0))))</f>
        <v/>
      </c>
      <c r="IH57" s="167" t="str">
        <f>IF(COUNTIF(Fériés,DATE(YEAR($B$18),MONTH($B$18),IH$1))&gt;0,"",IF(WEEKDAY(DATE(YEAR($B$18),MONTH($B$18),IH$1),2)&gt;5,"",INDEX('Semaine type'!$AF$4:$AY$49,MATCH(Novembre!$B57,'Semaine type'!$A$4:$A$49,0),MATCH(IH$2,'Semaine type'!$AF$2:$AY$2,0))))</f>
        <v/>
      </c>
      <c r="II57" s="167" t="str">
        <f>IF(COUNTIF(Fériés,DATE(YEAR($B$18),MONTH($B$18),II$1))&gt;0,"",IF(WEEKDAY(DATE(YEAR($B$18),MONTH($B$18),II$1),2)&gt;5,"",INDEX('Semaine type'!$AF$4:$AY$49,MATCH(Novembre!$B57,'Semaine type'!$A$4:$A$49,0),MATCH(II$2,'Semaine type'!$AF$2:$AY$2,0))))</f>
        <v/>
      </c>
      <c r="IJ57" s="167" t="str">
        <f>IF(COUNTIF(Fériés,DATE(YEAR($B$18),MONTH($B$18),IJ$1))&gt;0,"",IF(WEEKDAY(DATE(YEAR($B$18),MONTH($B$18),IJ$1),2)&gt;5,"",INDEX('Semaine type'!$AF$4:$AY$49,MATCH(Novembre!$B57,'Semaine type'!$A$4:$A$49,0),MATCH(IJ$2,'Semaine type'!$AF$2:$AY$2,0))))</f>
        <v/>
      </c>
      <c r="IK57" s="167" t="str">
        <f>IF(COUNTIF(Fériés,DATE(YEAR($B$18),MONTH($B$18),IK$1))&gt;0,"",IF(WEEKDAY(DATE(YEAR($B$18),MONTH($B$18),IK$1),2)&gt;5,"",INDEX('Semaine type'!$AF$4:$AY$49,MATCH(Novembre!$B57,'Semaine type'!$A$4:$A$49,0),MATCH(IK$2,'Semaine type'!$AF$2:$AY$2,0))))</f>
        <v/>
      </c>
      <c r="IL57" s="167">
        <f>IF(COUNTIF(Fériés,DATE(YEAR($B$18),MONTH($B$18),IL$1))&gt;0,"",IF(WEEKDAY(DATE(YEAR($B$18),MONTH($B$18),IL$1),2)&gt;5,"",INDEX('Semaine type'!$AF$4:$AY$49,MATCH(Novembre!$B57,'Semaine type'!$A$4:$A$49,0),MATCH(IL$2,'Semaine type'!$AF$2:$AY$2,0))))</f>
        <v>0.36458333333333331</v>
      </c>
      <c r="IM57" s="167">
        <f>IF(COUNTIF(Fériés,DATE(YEAR($B$18),MONTH($B$18),IM$1))&gt;0,"",IF(WEEKDAY(DATE(YEAR($B$18),MONTH($B$18),IM$1),2)&gt;5,"",INDEX('Semaine type'!$AF$4:$AY$49,MATCH(Novembre!$B57,'Semaine type'!$A$4:$A$49,0),MATCH(IM$2,'Semaine type'!$AF$2:$AY$2,0))))</f>
        <v>0.52430555555555558</v>
      </c>
      <c r="IN57" s="167">
        <f>IF(COUNTIF(Fériés,DATE(YEAR($B$18),MONTH($B$18),IN$1))&gt;0,"",IF(WEEKDAY(DATE(YEAR($B$18),MONTH($B$18),IN$1),2)&gt;5,"",INDEX('Semaine type'!$AF$4:$AY$49,MATCH(Novembre!$B57,'Semaine type'!$A$4:$A$49,0),MATCH(IN$2,'Semaine type'!$AF$2:$AY$2,0))))</f>
        <v>0.5625</v>
      </c>
      <c r="IO57" s="167">
        <f>IF(COUNTIF(Fériés,DATE(YEAR($B$18),MONTH($B$18),IO$1))&gt;0,"",IF(WEEKDAY(DATE(YEAR($B$18),MONTH($B$18),IO$1),2)&gt;5,"",INDEX('Semaine type'!$AF$4:$AY$49,MATCH(Novembre!$B57,'Semaine type'!$A$4:$A$49,0),MATCH(IO$2,'Semaine type'!$AF$2:$AY$2,0))))</f>
        <v>0.70833333333333337</v>
      </c>
      <c r="IP57" s="167">
        <f>IF(COUNTIF(Fériés,DATE(YEAR($B$18),MONTH($B$18),IP$1))&gt;0,"",IF(WEEKDAY(DATE(YEAR($B$18),MONTH($B$18),IP$1),2)&gt;5,"",INDEX('Semaine type'!$AF$4:$AY$49,MATCH(Novembre!$B57,'Semaine type'!$A$4:$A$49,0),MATCH(IP$2,'Semaine type'!$AF$2:$AY$2,0))))</f>
        <v>0.36458333333333331</v>
      </c>
      <c r="IQ57" s="167">
        <f>IF(COUNTIF(Fériés,DATE(YEAR($B$18),MONTH($B$18),IQ$1))&gt;0,"",IF(WEEKDAY(DATE(YEAR($B$18),MONTH($B$18),IQ$1),2)&gt;5,"",INDEX('Semaine type'!$AF$4:$AY$49,MATCH(Novembre!$B57,'Semaine type'!$A$4:$A$49,0),MATCH(IQ$2,'Semaine type'!$AF$2:$AY$2,0))))</f>
        <v>0.52430555555555558</v>
      </c>
      <c r="IR57" s="167">
        <f>IF(COUNTIF(Fériés,DATE(YEAR($B$18),MONTH($B$18),IR$1))&gt;0,"",IF(WEEKDAY(DATE(YEAR($B$18),MONTH($B$18),IR$1),2)&gt;5,"",INDEX('Semaine type'!$AF$4:$AY$49,MATCH(Novembre!$B57,'Semaine type'!$A$4:$A$49,0),MATCH(IR$2,'Semaine type'!$AF$2:$AY$2,0))))</f>
        <v>0.5625</v>
      </c>
      <c r="IS57" s="167">
        <f>IF(COUNTIF(Fériés,DATE(YEAR($B$18),MONTH($B$18),IS$1))&gt;0,"",IF(WEEKDAY(DATE(YEAR($B$18),MONTH($B$18),IS$1),2)&gt;5,"",INDEX('Semaine type'!$AF$4:$AY$49,MATCH(Novembre!$B57,'Semaine type'!$A$4:$A$49,0),MATCH(IS$2,'Semaine type'!$AF$2:$AY$2,0))))</f>
        <v>0.70833333333333337</v>
      </c>
      <c r="IT57" s="167">
        <f>IF(COUNTIF(Fériés,DATE(YEAR($B$18),MONTH($B$18),IT$1))&gt;0,"",IF(WEEKDAY(DATE(YEAR($B$18),MONTH($B$18),IT$1),2)&gt;5,"",INDEX('Semaine type'!$AF$4:$AY$49,MATCH(Novembre!$B57,'Semaine type'!$A$4:$A$49,0),MATCH(IT$2,'Semaine type'!$AF$2:$AY$2,0))))</f>
        <v>0.36458333333333331</v>
      </c>
      <c r="IU57" s="167">
        <f>IF(COUNTIF(Fériés,DATE(YEAR($B$18),MONTH($B$18),IU$1))&gt;0,"",IF(WEEKDAY(DATE(YEAR($B$18),MONTH($B$18),IU$1),2)&gt;5,"",INDEX('Semaine type'!$AF$4:$AY$49,MATCH(Novembre!$B57,'Semaine type'!$A$4:$A$49,0),MATCH(IU$2,'Semaine type'!$AF$2:$AY$2,0))))</f>
        <v>0.52430555555555558</v>
      </c>
      <c r="IV57" s="167">
        <f>IF(COUNTIF(Fériés,DATE(YEAR($B$18),MONTH($B$18),IV$1))&gt;0,"",IF(WEEKDAY(DATE(YEAR($B$18),MONTH($B$18),IV$1),2)&gt;5,"",INDEX('Semaine type'!$AF$4:$AY$49,MATCH(Novembre!$B57,'Semaine type'!$A$4:$A$49,0),MATCH(IV$2,'Semaine type'!$AF$2:$AY$2,0))))</f>
        <v>0.5625</v>
      </c>
      <c r="IW57" s="167">
        <f>IF(COUNTIF(Fériés,DATE(YEAR($B$18),MONTH($B$18),IW$1))&gt;0,"",IF(WEEKDAY(DATE(YEAR($B$18),MONTH($B$18),IW$1),2)&gt;5,"",INDEX('Semaine type'!$AF$4:$AY$49,MATCH(Novembre!$B57,'Semaine type'!$A$4:$A$49,0),MATCH(IW$2,'Semaine type'!$AF$2:$AY$2,0))))</f>
        <v>0.70833333333333337</v>
      </c>
      <c r="IX57" s="167">
        <f>IF(COUNTIF(Fériés,DATE(YEAR($B$18),MONTH($B$18),IX$1))&gt;0,"",IF(WEEKDAY(DATE(YEAR($B$18),MONTH($B$18),IX$1),2)&gt;5,"",INDEX('Semaine type'!$AF$4:$AY$49,MATCH(Novembre!$B57,'Semaine type'!$A$4:$A$49,0),MATCH(IX$2,'Semaine type'!$AF$2:$AY$2,0))))</f>
        <v>0.36458333333333331</v>
      </c>
      <c r="IY57" s="167">
        <f>IF(COUNTIF(Fériés,DATE(YEAR($B$18),MONTH($B$18),IY$1))&gt;0,"",IF(WEEKDAY(DATE(YEAR($B$18),MONTH($B$18),IY$1),2)&gt;5,"",INDEX('Semaine type'!$AF$4:$AY$49,MATCH(Novembre!$B57,'Semaine type'!$A$4:$A$49,0),MATCH(IY$2,'Semaine type'!$AF$2:$AY$2,0))))</f>
        <v>0.52430555555555558</v>
      </c>
      <c r="IZ57" s="167">
        <f>IF(COUNTIF(Fériés,DATE(YEAR($B$18),MONTH($B$18),IZ$1))&gt;0,"",IF(WEEKDAY(DATE(YEAR($B$18),MONTH($B$18),IZ$1),2)&gt;5,"",INDEX('Semaine type'!$AF$4:$AY$49,MATCH(Novembre!$B57,'Semaine type'!$A$4:$A$49,0),MATCH(IZ$2,'Semaine type'!$AF$2:$AY$2,0))))</f>
        <v>0.5625</v>
      </c>
      <c r="JA57" s="167">
        <f>IF(COUNTIF(Fériés,DATE(YEAR($B$18),MONTH($B$18),JA$1))&gt;0,"",IF(WEEKDAY(DATE(YEAR($B$18),MONTH($B$18),JA$1),2)&gt;5,"",INDEX('Semaine type'!$AF$4:$AY$49,MATCH(Novembre!$B57,'Semaine type'!$A$4:$A$49,0),MATCH(JA$2,'Semaine type'!$AF$2:$AY$2,0))))</f>
        <v>0.70138888888888884</v>
      </c>
      <c r="JB57" s="167">
        <f>IF(COUNTIF(Fériés,DATE(YEAR($B$18),MONTH($B$18),JB$1))&gt;0,"",IF(WEEKDAY(DATE(YEAR($B$18),MONTH($B$18),JB$1),2)&gt;5,"",INDEX('Semaine type'!$AF$4:$AY$49,MATCH(Novembre!$B57,'Semaine type'!$A$4:$A$49,0),MATCH(JB$2,'Semaine type'!$AF$2:$AY$2,0))))</f>
        <v>0.36458333333333331</v>
      </c>
      <c r="JC57" s="167">
        <f>IF(COUNTIF(Fériés,DATE(YEAR($B$18),MONTH($B$18),JC$1))&gt;0,"",IF(WEEKDAY(DATE(YEAR($B$18),MONTH($B$18),JC$1),2)&gt;5,"",INDEX('Semaine type'!$AF$4:$AY$49,MATCH(Novembre!$B57,'Semaine type'!$A$4:$A$49,0),MATCH(JC$2,'Semaine type'!$AF$2:$AY$2,0))))</f>
        <v>0.52430555555555558</v>
      </c>
      <c r="JD57" s="167">
        <f>IF(COUNTIF(Fériés,DATE(YEAR($B$18),MONTH($B$18),JD$1))&gt;0,"",IF(WEEKDAY(DATE(YEAR($B$18),MONTH($B$18),JD$1),2)&gt;5,"",INDEX('Semaine type'!$AF$4:$AY$49,MATCH(Novembre!$B57,'Semaine type'!$A$4:$A$49,0),MATCH(JD$2,'Semaine type'!$AF$2:$AY$2,0))))</f>
        <v>0</v>
      </c>
      <c r="JE57" s="167">
        <f>IF(COUNTIF(Fériés,DATE(YEAR($B$18),MONTH($B$18),JE$1))&gt;0,"",IF(WEEKDAY(DATE(YEAR($B$18),MONTH($B$18),JE$1),2)&gt;5,"",INDEX('Semaine type'!$AF$4:$AY$49,MATCH(Novembre!$B57,'Semaine type'!$A$4:$A$49,0),MATCH(JE$2,'Semaine type'!$AF$2:$AY$2,0))))</f>
        <v>0</v>
      </c>
      <c r="JF57" s="167" t="str">
        <f>IF(COUNTIF(Fériés,DATE(YEAR($B$18),MONTH($B$18),JF$1))&gt;0,"",IF(WEEKDAY(DATE(YEAR($B$18),MONTH($B$18),JF$1),2)&gt;5,"",INDEX('Semaine type'!$AF$4:$AY$49,MATCH(Novembre!$B57,'Semaine type'!$A$4:$A$49,0),MATCH(JF$2,'Semaine type'!$AF$2:$AY$2,0))))</f>
        <v/>
      </c>
      <c r="JG57" s="167" t="str">
        <f>IF(COUNTIF(Fériés,DATE(YEAR($B$18),MONTH($B$18),JG$1))&gt;0,"",IF(WEEKDAY(DATE(YEAR($B$18),MONTH($B$18),JG$1),2)&gt;5,"",INDEX('Semaine type'!$AF$4:$AY$49,MATCH(Novembre!$B57,'Semaine type'!$A$4:$A$49,0),MATCH(JG$2,'Semaine type'!$AF$2:$AY$2,0))))</f>
        <v/>
      </c>
      <c r="JH57" s="167" t="str">
        <f>IF(COUNTIF(Fériés,DATE(YEAR($B$18),MONTH($B$18),JH$1))&gt;0,"",IF(WEEKDAY(DATE(YEAR($B$18),MONTH($B$18),JH$1),2)&gt;5,"",INDEX('Semaine type'!$AF$4:$AY$49,MATCH(Novembre!$B57,'Semaine type'!$A$4:$A$49,0),MATCH(JH$2,'Semaine type'!$AF$2:$AY$2,0))))</f>
        <v/>
      </c>
      <c r="JI57" s="167" t="str">
        <f>IF(COUNTIF(Fériés,DATE(YEAR($B$18),MONTH($B$18),JI$1))&gt;0,"",IF(WEEKDAY(DATE(YEAR($B$18),MONTH($B$18),JI$1),2)&gt;5,"",INDEX('Semaine type'!$AF$4:$AY$49,MATCH(Novembre!$B57,'Semaine type'!$A$4:$A$49,0),MATCH(JI$2,'Semaine type'!$AF$2:$AY$2,0))))</f>
        <v/>
      </c>
      <c r="JJ57" s="167" t="str">
        <f>IF(COUNTIF(Fériés,DATE(YEAR($B$18),MONTH($B$18),JJ$1))&gt;0,"",IF(WEEKDAY(DATE(YEAR($B$18),MONTH($B$18),JJ$1),2)&gt;5,"",INDEX('Semaine type'!$AF$4:$AY$49,MATCH(Novembre!$B57,'Semaine type'!$A$4:$A$49,0),MATCH(JJ$2,'Semaine type'!$AF$2:$AY$2,0))))</f>
        <v/>
      </c>
      <c r="JK57" s="167" t="str">
        <f>IF(COUNTIF(Fériés,DATE(YEAR($B$18),MONTH($B$18),JK$1))&gt;0,"",IF(WEEKDAY(DATE(YEAR($B$18),MONTH($B$18),JK$1),2)&gt;5,"",INDEX('Semaine type'!$AF$4:$AY$49,MATCH(Novembre!$B57,'Semaine type'!$A$4:$A$49,0),MATCH(JK$2,'Semaine type'!$AF$2:$AY$2,0))))</f>
        <v/>
      </c>
      <c r="JL57" s="167" t="str">
        <f>IF(COUNTIF(Fériés,DATE(YEAR($B$18),MONTH($B$18),JL$1))&gt;0,"",IF(WEEKDAY(DATE(YEAR($B$18),MONTH($B$18),JL$1),2)&gt;5,"",INDEX('Semaine type'!$AF$4:$AY$49,MATCH(Novembre!$B57,'Semaine type'!$A$4:$A$49,0),MATCH(JL$2,'Semaine type'!$AF$2:$AY$2,0))))</f>
        <v/>
      </c>
      <c r="JM57" s="167" t="str">
        <f>IF(COUNTIF(Fériés,DATE(YEAR($B$18),MONTH($B$18),JM$1))&gt;0,"",IF(WEEKDAY(DATE(YEAR($B$18),MONTH($B$18),JM$1),2)&gt;5,"",INDEX('Semaine type'!$AF$4:$AY$49,MATCH(Novembre!$B57,'Semaine type'!$A$4:$A$49,0),MATCH(JM$2,'Semaine type'!$AF$2:$AY$2,0))))</f>
        <v/>
      </c>
      <c r="JN57" s="167">
        <f>IF(COUNTIF(Fériés,DATE(YEAR($B$18),MONTH($B$18),JN$1))&gt;0,"",IF(WEEKDAY(DATE(YEAR($B$18),MONTH($B$18),JN$1),2)&gt;5,"",INDEX('Semaine type'!$AF$4:$AY$49,MATCH(Novembre!$B57,'Semaine type'!$A$4:$A$49,0),MATCH(JN$2,'Semaine type'!$AF$2:$AY$2,0))))</f>
        <v>0.36458333333333331</v>
      </c>
      <c r="JO57" s="167">
        <f>IF(COUNTIF(Fériés,DATE(YEAR($B$18),MONTH($B$18),JO$1))&gt;0,"",IF(WEEKDAY(DATE(YEAR($B$18),MONTH($B$18),JO$1),2)&gt;5,"",INDEX('Semaine type'!$AF$4:$AY$49,MATCH(Novembre!$B57,'Semaine type'!$A$4:$A$49,0),MATCH(JO$2,'Semaine type'!$AF$2:$AY$2,0))))</f>
        <v>0.52430555555555558</v>
      </c>
      <c r="JP57" s="167">
        <f>IF(COUNTIF(Fériés,DATE(YEAR($B$18),MONTH($B$18),JP$1))&gt;0,"",IF(WEEKDAY(DATE(YEAR($B$18),MONTH($B$18),JP$1),2)&gt;5,"",INDEX('Semaine type'!$AF$4:$AY$49,MATCH(Novembre!$B57,'Semaine type'!$A$4:$A$49,0),MATCH(JP$2,'Semaine type'!$AF$2:$AY$2,0))))</f>
        <v>0.5625</v>
      </c>
      <c r="JQ57" s="167">
        <f>IF(COUNTIF(Fériés,DATE(YEAR($B$18),MONTH($B$18),JQ$1))&gt;0,"",IF(WEEKDAY(DATE(YEAR($B$18),MONTH($B$18),JQ$1),2)&gt;5,"",INDEX('Semaine type'!$AF$4:$AY$49,MATCH(Novembre!$B57,'Semaine type'!$A$4:$A$49,0),MATCH(JQ$2,'Semaine type'!$AF$2:$AY$2,0))))</f>
        <v>0.70833333333333337</v>
      </c>
      <c r="JR57" s="167">
        <f>IF(COUNTIF(Fériés,DATE(YEAR($B$18),MONTH($B$18),JR$1))&gt;0,"",IF(WEEKDAY(DATE(YEAR($B$18),MONTH($B$18),JR$1),2)&gt;5,"",INDEX('Semaine type'!$AF$4:$AY$49,MATCH(Novembre!$B57,'Semaine type'!$A$4:$A$49,0),MATCH(JR$2,'Semaine type'!$AF$2:$AY$2,0))))</f>
        <v>0.36458333333333331</v>
      </c>
      <c r="JS57" s="167">
        <f>IF(COUNTIF(Fériés,DATE(YEAR($B$18),MONTH($B$18),JS$1))&gt;0,"",IF(WEEKDAY(DATE(YEAR($B$18),MONTH($B$18),JS$1),2)&gt;5,"",INDEX('Semaine type'!$AF$4:$AY$49,MATCH(Novembre!$B57,'Semaine type'!$A$4:$A$49,0),MATCH(JS$2,'Semaine type'!$AF$2:$AY$2,0))))</f>
        <v>0.52430555555555558</v>
      </c>
      <c r="JT57" s="167">
        <f>IF(COUNTIF(Fériés,DATE(YEAR($B$18),MONTH($B$18),JT$1))&gt;0,"",IF(WEEKDAY(DATE(YEAR($B$18),MONTH($B$18),JT$1),2)&gt;5,"",INDEX('Semaine type'!$AF$4:$AY$49,MATCH(Novembre!$B57,'Semaine type'!$A$4:$A$49,0),MATCH(JT$2,'Semaine type'!$AF$2:$AY$2,0))))</f>
        <v>0.5625</v>
      </c>
      <c r="JU57" s="167">
        <f>IF(COUNTIF(Fériés,DATE(YEAR($B$18),MONTH($B$18),JU$1))&gt;0,"",IF(WEEKDAY(DATE(YEAR($B$18),MONTH($B$18),JU$1),2)&gt;5,"",INDEX('Semaine type'!$AF$4:$AY$49,MATCH(Novembre!$B57,'Semaine type'!$A$4:$A$49,0),MATCH(JU$2,'Semaine type'!$AF$2:$AY$2,0))))</f>
        <v>0.70833333333333337</v>
      </c>
      <c r="JV57" s="167">
        <f>IF(COUNTIF(Fériés,DATE(YEAR($B$18),MONTH($B$18),JV$1))&gt;0,"",IF(WEEKDAY(DATE(YEAR($B$18),MONTH($B$18),JV$1),2)&gt;5,"",INDEX('Semaine type'!$AF$4:$AY$49,MATCH(Novembre!$B57,'Semaine type'!$A$4:$A$49,0),MATCH(JV$2,'Semaine type'!$AF$2:$AY$2,0))))</f>
        <v>0.36458333333333331</v>
      </c>
      <c r="JW57" s="167">
        <f>IF(COUNTIF(Fériés,DATE(YEAR($B$18),MONTH($B$18),JW$1))&gt;0,"",IF(WEEKDAY(DATE(YEAR($B$18),MONTH($B$18),JW$1),2)&gt;5,"",INDEX('Semaine type'!$AF$4:$AY$49,MATCH(Novembre!$B57,'Semaine type'!$A$4:$A$49,0),MATCH(JW$2,'Semaine type'!$AF$2:$AY$2,0))))</f>
        <v>0.52430555555555558</v>
      </c>
      <c r="JX57" s="167">
        <f>IF(COUNTIF(Fériés,DATE(YEAR($B$18),MONTH($B$18),JX$1))&gt;0,"",IF(WEEKDAY(DATE(YEAR($B$18),MONTH($B$18),JX$1),2)&gt;5,"",INDEX('Semaine type'!$AF$4:$AY$49,MATCH(Novembre!$B57,'Semaine type'!$A$4:$A$49,0),MATCH(JX$2,'Semaine type'!$AF$2:$AY$2,0))))</f>
        <v>0.5625</v>
      </c>
      <c r="JY57" s="167">
        <f>IF(COUNTIF(Fériés,DATE(YEAR($B$18),MONTH($B$18),JY$1))&gt;0,"",IF(WEEKDAY(DATE(YEAR($B$18),MONTH($B$18),JY$1),2)&gt;5,"",INDEX('Semaine type'!$AF$4:$AY$49,MATCH(Novembre!$B57,'Semaine type'!$A$4:$A$49,0),MATCH(JY$2,'Semaine type'!$AF$2:$AY$2,0))))</f>
        <v>0.70833333333333337</v>
      </c>
      <c r="JZ57" s="167">
        <f>IF(COUNTIF(Fériés,DATE(YEAR($B$18),MONTH($B$18),JZ$1))&gt;0,"",IF(WEEKDAY(DATE(YEAR($B$18),MONTH($B$18),JZ$1),2)&gt;5,"",INDEX('Semaine type'!$AF$4:$AY$49,MATCH(Novembre!$B57,'Semaine type'!$A$4:$A$49,0),MATCH(JZ$2,'Semaine type'!$AF$2:$AY$2,0))))</f>
        <v>0.36458333333333331</v>
      </c>
      <c r="KA57" s="167">
        <f>IF(COUNTIF(Fériés,DATE(YEAR($B$18),MONTH($B$18),KA$1))&gt;0,"",IF(WEEKDAY(DATE(YEAR($B$18),MONTH($B$18),KA$1),2)&gt;5,"",INDEX('Semaine type'!$AF$4:$AY$49,MATCH(Novembre!$B57,'Semaine type'!$A$4:$A$49,0),MATCH(KA$2,'Semaine type'!$AF$2:$AY$2,0))))</f>
        <v>0.52430555555555558</v>
      </c>
      <c r="KB57" s="167">
        <f>IF(COUNTIF(Fériés,DATE(YEAR($B$18),MONTH($B$18),KB$1))&gt;0,"",IF(WEEKDAY(DATE(YEAR($B$18),MONTH($B$18),KB$1),2)&gt;5,"",INDEX('Semaine type'!$AF$4:$AY$49,MATCH(Novembre!$B57,'Semaine type'!$A$4:$A$49,0),MATCH(KB$2,'Semaine type'!$AF$2:$AY$2,0))))</f>
        <v>0.5625</v>
      </c>
      <c r="KC57" s="167">
        <f>IF(COUNTIF(Fériés,DATE(YEAR($B$18),MONTH($B$18),KC$1))&gt;0,"",IF(WEEKDAY(DATE(YEAR($B$18),MONTH($B$18),KC$1),2)&gt;5,"",INDEX('Semaine type'!$AF$4:$AY$49,MATCH(Novembre!$B57,'Semaine type'!$A$4:$A$49,0),MATCH(KC$2,'Semaine type'!$AF$2:$AY$2,0))))</f>
        <v>0.70138888888888884</v>
      </c>
      <c r="KD57" s="167">
        <f>IF(COUNTIF(Fériés,DATE(YEAR($B$18),MONTH($B$18),KD$1))&gt;0,"",IF(WEEKDAY(DATE(YEAR($B$18),MONTH($B$18),KD$1),2)&gt;5,"",INDEX('Semaine type'!$AF$4:$AY$49,MATCH(Novembre!$B57,'Semaine type'!$A$4:$A$49,0),MATCH(KD$2,'Semaine type'!$AF$2:$AY$2,0))))</f>
        <v>0.36458333333333331</v>
      </c>
      <c r="KE57" s="167">
        <f>IF(COUNTIF(Fériés,DATE(YEAR($B$18),MONTH($B$18),KE$1))&gt;0,"",IF(WEEKDAY(DATE(YEAR($B$18),MONTH($B$18),KE$1),2)&gt;5,"",INDEX('Semaine type'!$AF$4:$AY$49,MATCH(Novembre!$B57,'Semaine type'!$A$4:$A$49,0),MATCH(KE$2,'Semaine type'!$AF$2:$AY$2,0))))</f>
        <v>0.52430555555555558</v>
      </c>
      <c r="KF57" s="167">
        <f>IF(COUNTIF(Fériés,DATE(YEAR($B$18),MONTH($B$18),KF$1))&gt;0,"",IF(WEEKDAY(DATE(YEAR($B$18),MONTH($B$18),KF$1),2)&gt;5,"",INDEX('Semaine type'!$AF$4:$AY$49,MATCH(Novembre!$B57,'Semaine type'!$A$4:$A$49,0),MATCH(KF$2,'Semaine type'!$AF$2:$AY$2,0))))</f>
        <v>0</v>
      </c>
      <c r="KG57" s="167">
        <f>IF(COUNTIF(Fériés,DATE(YEAR($B$18),MONTH($B$18),KG$1))&gt;0,"",IF(WEEKDAY(DATE(YEAR($B$18),MONTH($B$18),KG$1),2)&gt;5,"",INDEX('Semaine type'!$AF$4:$AY$49,MATCH(Novembre!$B57,'Semaine type'!$A$4:$A$49,0),MATCH(KG$2,'Semaine type'!$AF$2:$AY$2,0))))</f>
        <v>0</v>
      </c>
      <c r="KH57" s="167" t="str">
        <f>IF(COUNTIF(Fériés,DATE(YEAR($B$18),MONTH($B$18),KH$1))&gt;0,"",IF(WEEKDAY(DATE(YEAR($B$18),MONTH($B$18),KH$1),2)&gt;5,"",INDEX('Semaine type'!$AF$4:$AY$49,MATCH(Novembre!$B57,'Semaine type'!$A$4:$A$49,0),MATCH(KH$2,'Semaine type'!$AF$2:$AY$2,0))))</f>
        <v/>
      </c>
      <c r="KI57" s="167" t="str">
        <f>IF(COUNTIF(Fériés,DATE(YEAR($B$18),MONTH($B$18),KI$1))&gt;0,"",IF(WEEKDAY(DATE(YEAR($B$18),MONTH($B$18),KI$1),2)&gt;5,"",INDEX('Semaine type'!$AF$4:$AY$49,MATCH(Novembre!$B57,'Semaine type'!$A$4:$A$49,0),MATCH(KI$2,'Semaine type'!$AF$2:$AY$2,0))))</f>
        <v/>
      </c>
      <c r="KJ57" s="167" t="str">
        <f>IF(COUNTIF(Fériés,DATE(YEAR($B$18),MONTH($B$18),KJ$1))&gt;0,"",IF(WEEKDAY(DATE(YEAR($B$18),MONTH($B$18),KJ$1),2)&gt;5,"",INDEX('Semaine type'!$AF$4:$AY$49,MATCH(Novembre!$B57,'Semaine type'!$A$4:$A$49,0),MATCH(KJ$2,'Semaine type'!$AF$2:$AY$2,0))))</f>
        <v/>
      </c>
      <c r="KK57" s="167" t="str">
        <f>IF(COUNTIF(Fériés,DATE(YEAR($B$18),MONTH($B$18),KK$1))&gt;0,"",IF(WEEKDAY(DATE(YEAR($B$18),MONTH($B$18),KK$1),2)&gt;5,"",INDEX('Semaine type'!$AF$4:$AY$49,MATCH(Novembre!$B57,'Semaine type'!$A$4:$A$49,0),MATCH(KK$2,'Semaine type'!$AF$2:$AY$2,0))))</f>
        <v/>
      </c>
      <c r="KL57" s="167" t="str">
        <f>IF(COUNTIF(Fériés,DATE(YEAR($B$18),MONTH($B$18),KL$1))&gt;0,"",IF(WEEKDAY(DATE(YEAR($B$18),MONTH($B$18),KL$1),2)&gt;5,"",INDEX('Semaine type'!$AF$4:$AY$49,MATCH(Novembre!$B57,'Semaine type'!$A$4:$A$49,0),MATCH(KL$2,'Semaine type'!$AF$2:$AY$2,0))))</f>
        <v/>
      </c>
      <c r="KM57" s="167" t="str">
        <f>IF(COUNTIF(Fériés,DATE(YEAR($B$18),MONTH($B$18),KM$1))&gt;0,"",IF(WEEKDAY(DATE(YEAR($B$18),MONTH($B$18),KM$1),2)&gt;5,"",INDEX('Semaine type'!$AF$4:$AY$49,MATCH(Novembre!$B57,'Semaine type'!$A$4:$A$49,0),MATCH(KM$2,'Semaine type'!$AF$2:$AY$2,0))))</f>
        <v/>
      </c>
      <c r="KN57" s="167" t="str">
        <f>IF(COUNTIF(Fériés,DATE(YEAR($B$18),MONTH($B$18),KN$1))&gt;0,"",IF(WEEKDAY(DATE(YEAR($B$18),MONTH($B$18),KN$1),2)&gt;5,"",INDEX('Semaine type'!$AF$4:$AY$49,MATCH(Novembre!$B57,'Semaine type'!$A$4:$A$49,0),MATCH(KN$2,'Semaine type'!$AF$2:$AY$2,0))))</f>
        <v/>
      </c>
      <c r="KO57" s="167" t="str">
        <f>IF(COUNTIF(Fériés,DATE(YEAR($B$18),MONTH($B$18),KO$1))&gt;0,"",IF(WEEKDAY(DATE(YEAR($B$18),MONTH($B$18),KO$1),2)&gt;5,"",INDEX('Semaine type'!$AF$4:$AY$49,MATCH(Novembre!$B57,'Semaine type'!$A$4:$A$49,0),MATCH(KO$2,'Semaine type'!$AF$2:$AY$2,0))))</f>
        <v/>
      </c>
      <c r="KP57" s="167">
        <f>IF(COUNTIF(Fériés,DATE(YEAR($B$18),MONTH($B$18),KP$1))&gt;0,"",IF(WEEKDAY(DATE(YEAR($B$18),MONTH($B$18),KP$1),2)&gt;5,"",INDEX('Semaine type'!$AF$4:$AY$49,MATCH(Novembre!$B57,'Semaine type'!$A$4:$A$49,0),MATCH(KP$2,'Semaine type'!$AF$2:$AY$2,0))))</f>
        <v>0.36458333333333331</v>
      </c>
      <c r="KQ57" s="167">
        <f>IF(COUNTIF(Fériés,DATE(YEAR($B$18),MONTH($B$18),KQ$1))&gt;0,"",IF(WEEKDAY(DATE(YEAR($B$18),MONTH($B$18),KQ$1),2)&gt;5,"",INDEX('Semaine type'!$AF$4:$AY$49,MATCH(Novembre!$B57,'Semaine type'!$A$4:$A$49,0),MATCH(KQ$2,'Semaine type'!$AF$2:$AY$2,0))))</f>
        <v>0.52430555555555558</v>
      </c>
      <c r="KR57" s="167">
        <f>IF(COUNTIF(Fériés,DATE(YEAR($B$18),MONTH($B$18),KR$1))&gt;0,"",IF(WEEKDAY(DATE(YEAR($B$18),MONTH($B$18),KR$1),2)&gt;5,"",INDEX('Semaine type'!$AF$4:$AY$49,MATCH(Novembre!$B57,'Semaine type'!$A$4:$A$49,0),MATCH(KR$2,'Semaine type'!$AF$2:$AY$2,0))))</f>
        <v>0.5625</v>
      </c>
      <c r="KS57" s="167">
        <f>IF(COUNTIF(Fériés,DATE(YEAR($B$18),MONTH($B$18),KS$1))&gt;0,"",IF(WEEKDAY(DATE(YEAR($B$18),MONTH($B$18),KS$1),2)&gt;5,"",INDEX('Semaine type'!$AF$4:$AY$49,MATCH(Novembre!$B57,'Semaine type'!$A$4:$A$49,0),MATCH(KS$2,'Semaine type'!$AF$2:$AY$2,0))))</f>
        <v>0.70833333333333337</v>
      </c>
    </row>
    <row r="58" spans="1:305" ht="12" customHeight="1" x14ac:dyDescent="0.2">
      <c r="A58" s="183"/>
      <c r="B58" s="52" t="s">
        <v>174</v>
      </c>
      <c r="C58" s="53" t="str">
        <f>'Semaine type'!L43</f>
        <v xml:space="preserve">CONS </v>
      </c>
      <c r="D58" s="60"/>
      <c r="E58" s="60"/>
      <c r="F58" s="60"/>
      <c r="G58" s="60"/>
      <c r="H58" s="60" t="s">
        <v>36</v>
      </c>
      <c r="I58" s="60" t="s">
        <v>37</v>
      </c>
      <c r="J58" s="60" t="s">
        <v>36</v>
      </c>
      <c r="K58" s="60" t="s">
        <v>37</v>
      </c>
      <c r="L58" s="60" t="s">
        <v>36</v>
      </c>
      <c r="M58" s="60" t="s">
        <v>37</v>
      </c>
      <c r="N58" s="60" t="s">
        <v>36</v>
      </c>
      <c r="O58" s="60" t="s">
        <v>37</v>
      </c>
      <c r="P58" s="60" t="s">
        <v>36</v>
      </c>
      <c r="Q58" s="60"/>
      <c r="R58" s="60"/>
      <c r="S58" s="60"/>
      <c r="T58" s="60"/>
      <c r="U58" s="60"/>
      <c r="V58" s="61" t="s">
        <v>17</v>
      </c>
      <c r="W58" s="61" t="s">
        <v>17</v>
      </c>
      <c r="X58" s="61"/>
      <c r="Y58" s="61"/>
      <c r="Z58" s="60" t="s">
        <v>36</v>
      </c>
      <c r="AA58" s="60" t="s">
        <v>37</v>
      </c>
      <c r="AB58" s="60" t="s">
        <v>36</v>
      </c>
      <c r="AC58" s="60" t="s">
        <v>37</v>
      </c>
      <c r="AD58" s="61" t="s">
        <v>36</v>
      </c>
      <c r="AE58" s="61"/>
      <c r="AF58" s="60"/>
      <c r="AG58" s="60"/>
      <c r="AH58" s="60"/>
      <c r="AI58" s="60"/>
      <c r="AJ58" s="60" t="s">
        <v>36</v>
      </c>
      <c r="AK58" s="60" t="s">
        <v>37</v>
      </c>
      <c r="AL58" s="60" t="s">
        <v>36</v>
      </c>
      <c r="AM58" s="60" t="s">
        <v>37</v>
      </c>
      <c r="AN58" s="60" t="s">
        <v>36</v>
      </c>
      <c r="AO58" s="60" t="s">
        <v>37</v>
      </c>
      <c r="AP58" s="60" t="s">
        <v>36</v>
      </c>
      <c r="AQ58" s="60" t="s">
        <v>37</v>
      </c>
      <c r="AR58" s="60" t="s">
        <v>15</v>
      </c>
      <c r="AS58" s="60" t="s">
        <v>15</v>
      </c>
      <c r="AT58" s="60" t="s">
        <v>15</v>
      </c>
      <c r="AU58" s="60" t="s">
        <v>15</v>
      </c>
      <c r="AV58" s="60"/>
      <c r="AW58" s="60"/>
      <c r="AX58" s="60" t="s">
        <v>36</v>
      </c>
      <c r="AY58" s="60" t="s">
        <v>37</v>
      </c>
      <c r="AZ58" s="60" t="s">
        <v>36</v>
      </c>
      <c r="BA58" s="60" t="s">
        <v>37</v>
      </c>
      <c r="BB58" s="60" t="s">
        <v>36</v>
      </c>
      <c r="BC58" s="60" t="s">
        <v>37</v>
      </c>
      <c r="BD58" s="60" t="s">
        <v>36</v>
      </c>
      <c r="BE58" s="60" t="s">
        <v>37</v>
      </c>
      <c r="BF58" s="60" t="s">
        <v>36</v>
      </c>
      <c r="BG58" s="60"/>
      <c r="BH58" s="60"/>
      <c r="BI58" s="61"/>
      <c r="BJ58" s="61"/>
      <c r="BK58" s="60"/>
      <c r="BL58" s="56" cm="1">
        <f t="array" ref="BL58">SUMPRODUCT(--(RIGHT(D58:BK58,1)="."))</f>
        <v>17</v>
      </c>
      <c r="BM58" s="57"/>
      <c r="BN58" s="62"/>
      <c r="BO58" s="62"/>
      <c r="BP58" s="67"/>
      <c r="BQ58" s="82">
        <f t="shared" si="133"/>
        <v>0</v>
      </c>
      <c r="BR58" s="82">
        <f t="shared" si="133"/>
        <v>0</v>
      </c>
      <c r="BS58" s="82">
        <f t="shared" si="133"/>
        <v>0</v>
      </c>
      <c r="BT58" s="82">
        <f t="shared" si="133"/>
        <v>2</v>
      </c>
      <c r="BU58" s="82">
        <f t="shared" si="133"/>
        <v>0</v>
      </c>
      <c r="BV58" s="82">
        <f t="shared" si="133"/>
        <v>0</v>
      </c>
      <c r="BW58" s="82">
        <f t="shared" si="133"/>
        <v>1</v>
      </c>
      <c r="BX58" s="82">
        <f t="shared" si="133"/>
        <v>0</v>
      </c>
      <c r="BY58" s="82">
        <f t="shared" si="133"/>
        <v>0</v>
      </c>
      <c r="BZ58" s="82">
        <f t="shared" si="133"/>
        <v>0</v>
      </c>
      <c r="CA58" s="82">
        <f t="shared" si="133"/>
        <v>0</v>
      </c>
      <c r="CB58" s="92">
        <f t="shared" si="70"/>
        <v>37</v>
      </c>
      <c r="CC58" s="47">
        <f t="shared" ca="1" si="71"/>
        <v>1.088235294117647</v>
      </c>
      <c r="DA58" s="169">
        <f t="shared" si="72"/>
        <v>0</v>
      </c>
      <c r="DB58" s="176" t="str">
        <f t="shared" si="132"/>
        <v/>
      </c>
      <c r="DC58" s="176" t="str">
        <f t="shared" si="73"/>
        <v/>
      </c>
      <c r="DD58" s="176" t="str">
        <f t="shared" si="74"/>
        <v/>
      </c>
      <c r="DE58" s="176" t="str">
        <f t="shared" si="75"/>
        <v/>
      </c>
      <c r="DF58" s="176" t="str">
        <f t="shared" si="76"/>
        <v/>
      </c>
      <c r="DG58" s="176">
        <f>IFERROR(IF(COUNTIF(absences,I58)&gt;0,"",IF(COUNTIF($D58:$BK58,"PERM")&gt;0,COUNTIF($D58:$BK58,"PERM")*Parametres!$N$25,GF58-GE58)),)</f>
        <v>0</v>
      </c>
      <c r="DH58" s="176" t="str">
        <f t="shared" si="77"/>
        <v/>
      </c>
      <c r="DI58" s="176" t="str">
        <f t="shared" si="78"/>
        <v/>
      </c>
      <c r="DJ58" s="176" t="str">
        <f t="shared" si="79"/>
        <v/>
      </c>
      <c r="DK58" s="176" t="str">
        <f t="shared" si="80"/>
        <v/>
      </c>
      <c r="DL58" s="176" t="str">
        <f t="shared" si="81"/>
        <v/>
      </c>
      <c r="DM58" s="176" t="str">
        <f t="shared" si="82"/>
        <v/>
      </c>
      <c r="DN58" s="176" t="str">
        <f t="shared" si="83"/>
        <v/>
      </c>
      <c r="DO58" s="176">
        <f t="shared" si="84"/>
        <v>0</v>
      </c>
      <c r="DP58" s="176" t="str">
        <f t="shared" si="85"/>
        <v/>
      </c>
      <c r="DQ58" s="176" t="str">
        <f t="shared" si="86"/>
        <v/>
      </c>
      <c r="DR58" s="176" t="str">
        <f t="shared" si="87"/>
        <v/>
      </c>
      <c r="DS58" s="176" t="str">
        <f t="shared" si="88"/>
        <v/>
      </c>
      <c r="DT58" s="176" t="str">
        <f t="shared" si="89"/>
        <v/>
      </c>
      <c r="DU58" s="176" t="str">
        <f t="shared" si="90"/>
        <v/>
      </c>
      <c r="DV58" s="176" t="str">
        <f t="shared" si="91"/>
        <v/>
      </c>
      <c r="DW58" s="176" t="str">
        <f t="shared" si="92"/>
        <v/>
      </c>
      <c r="DX58" s="176" t="str">
        <f t="shared" si="93"/>
        <v/>
      </c>
      <c r="DY58" s="176" t="str">
        <f t="shared" si="94"/>
        <v/>
      </c>
      <c r="DZ58" s="176" t="str">
        <f t="shared" si="95"/>
        <v/>
      </c>
      <c r="EA58" s="176" t="str">
        <f t="shared" si="96"/>
        <v/>
      </c>
      <c r="EB58" s="176" t="str">
        <f t="shared" si="97"/>
        <v/>
      </c>
      <c r="EC58" s="176">
        <f t="shared" si="98"/>
        <v>0</v>
      </c>
      <c r="ED58" s="176" t="str">
        <f t="shared" si="99"/>
        <v/>
      </c>
      <c r="EE58" s="176" t="str">
        <f t="shared" si="100"/>
        <v/>
      </c>
      <c r="EF58" s="176" t="str">
        <f t="shared" si="101"/>
        <v/>
      </c>
      <c r="EG58" s="176" t="str">
        <f t="shared" si="102"/>
        <v/>
      </c>
      <c r="EH58" s="176" t="str">
        <f t="shared" si="103"/>
        <v/>
      </c>
      <c r="EI58" s="176" t="str">
        <f t="shared" si="104"/>
        <v/>
      </c>
      <c r="EJ58" s="176" t="str">
        <f t="shared" si="105"/>
        <v/>
      </c>
      <c r="EK58" s="176" t="str">
        <f t="shared" si="106"/>
        <v/>
      </c>
      <c r="EL58" s="176" t="str">
        <f t="shared" si="107"/>
        <v/>
      </c>
      <c r="EM58" s="176" t="str">
        <f t="shared" si="108"/>
        <v/>
      </c>
      <c r="EN58" s="176" t="str">
        <f t="shared" si="109"/>
        <v/>
      </c>
      <c r="EO58" s="176" t="str">
        <f t="shared" si="110"/>
        <v/>
      </c>
      <c r="EP58" s="176" t="str">
        <f t="shared" si="111"/>
        <v/>
      </c>
      <c r="EQ58" s="176">
        <f t="shared" si="112"/>
        <v>0</v>
      </c>
      <c r="ER58" s="176" t="str">
        <f t="shared" si="113"/>
        <v/>
      </c>
      <c r="ES58" s="176" t="str">
        <f t="shared" si="114"/>
        <v/>
      </c>
      <c r="ET58" s="176" t="str">
        <f t="shared" si="115"/>
        <v/>
      </c>
      <c r="EU58" s="176">
        <f>IFERROR(IF(COUNTIF(absences,AW58)&gt;0,"",IF(COUNTIF($D58:$BK58,"PERM")&gt;0,COUNTIF($D58:$BK58,"PERM")*Parametres!$N$25,IW58-IV58)),)</f>
        <v>0</v>
      </c>
      <c r="EV58" s="176" t="str">
        <f t="shared" si="116"/>
        <v/>
      </c>
      <c r="EW58" s="176" t="str">
        <f t="shared" si="117"/>
        <v/>
      </c>
      <c r="EX58" s="176" t="str">
        <f t="shared" si="118"/>
        <v/>
      </c>
      <c r="EY58" s="176" t="str">
        <f t="shared" si="119"/>
        <v/>
      </c>
      <c r="EZ58" s="176" t="str">
        <f t="shared" si="120"/>
        <v/>
      </c>
      <c r="FA58" s="176" t="str">
        <f t="shared" si="121"/>
        <v/>
      </c>
      <c r="FB58" s="176" t="str">
        <f t="shared" si="122"/>
        <v/>
      </c>
      <c r="FC58" s="176" t="str">
        <f t="shared" si="123"/>
        <v/>
      </c>
      <c r="FD58" s="176" t="str">
        <f t="shared" si="124"/>
        <v/>
      </c>
      <c r="FE58" s="176">
        <f t="shared" si="125"/>
        <v>0</v>
      </c>
      <c r="FF58" s="176" t="str">
        <f t="shared" si="126"/>
        <v/>
      </c>
      <c r="FG58" s="176" t="str">
        <f t="shared" si="127"/>
        <v/>
      </c>
      <c r="FH58" s="176">
        <f>IFERROR(IF(COUNTIF(absences,BJ58)&gt;0,"",IF(COUNTIF($D58:$BK58,"PERM")&gt;0,COUNTIF($D58:$BK58,"PERM")*Parametres!$N$25,JJ58-JI58)),)</f>
        <v>0</v>
      </c>
      <c r="FI58" s="176" t="str">
        <f t="shared" si="128"/>
        <v/>
      </c>
      <c r="FJ58" s="176" t="str">
        <f t="shared" si="129"/>
        <v/>
      </c>
      <c r="FK58" s="176">
        <f>IFERROR(IF(COUNTIF(absences,BM58)&gt;0,"",IF(COUNTIF($D58:$BK58,"PERM")&gt;0,COUNTIF($D58:$BK58,"PERM")*Parametres!$N$25,JM58-JL58)),)</f>
        <v>0</v>
      </c>
      <c r="FY58" s="184"/>
      <c r="FZ58" s="167" t="str">
        <f>IF(COUNTIF(Fériés,DATE(YEAR($B$18),MONTH($B$18),FZ$1))&gt;0,"",IF(WEEKDAY(DATE(YEAR($B$18),MONTH($B$18),FZ$1),2)&gt;5,"",INDEX('Semaine type'!$AF$4:$AY$49,MATCH(Novembre!$B58,'Semaine type'!$A43:$A88,0),MATCH(FZ$2,'Semaine type'!$AF$2:$AY$2,0))))</f>
        <v/>
      </c>
      <c r="GA58" s="167" t="str">
        <f>IF(COUNTIF(Fériés,DATE(YEAR($B$18),MONTH($B$18),GA$1))&gt;0,"",IF(WEEKDAY(DATE(YEAR($B$18),MONTH($B$18),GA$1),2)&gt;5,"",INDEX('Semaine type'!$AF$4:$AY$49,MATCH(Novembre!$B58,'Semaine type'!$A43:$A88,0),MATCH(GA$2,'Semaine type'!$AF$2:$AY$2,0))))</f>
        <v/>
      </c>
      <c r="GB58" s="167" t="str">
        <f>IF(COUNTIF(Fériés,DATE(YEAR($B$18),MONTH($B$18),GB$1))&gt;0,"",IF(WEEKDAY(DATE(YEAR($B$18),MONTH($B$18),GB$1),2)&gt;5,"",INDEX('Semaine type'!$AF$4:$AY$49,MATCH(Novembre!$B58,'Semaine type'!$A43:$A88,0),MATCH(GB$2,'Semaine type'!$AF$2:$AY$2,0))))</f>
        <v/>
      </c>
      <c r="GC58" s="167" t="str">
        <f>IF(COUNTIF(Fériés,DATE(YEAR($B$18),MONTH($B$18),GC$1))&gt;0,"",IF(WEEKDAY(DATE(YEAR($B$18),MONTH($B$18),GC$1),2)&gt;5,"",INDEX('Semaine type'!$AF$4:$AY$49,MATCH(Novembre!$B58,'Semaine type'!$A43:$A88,0),MATCH(GC$2,'Semaine type'!$AF$2:$AY$2,0))))</f>
        <v/>
      </c>
      <c r="GD58" s="167" t="str">
        <f>IF(COUNTIF(Fériés,DATE(YEAR($B$18),MONTH($B$18),GD$1))&gt;0,"",IF(WEEKDAY(DATE(YEAR($B$18),MONTH($B$18),GD$1),2)&gt;5,"",INDEX('Semaine type'!$AF$4:$AY$49,MATCH(Novembre!$B58,'Semaine type'!$A43:$A88,0),MATCH(GD$2,'Semaine type'!$AF$2:$AY$2,0))))</f>
        <v/>
      </c>
      <c r="GE58" s="167" t="str">
        <f>IF(COUNTIF(Fériés,DATE(YEAR($B$18),MONTH($B$18),GE$1))&gt;0,"",IF(WEEKDAY(DATE(YEAR($B$18),MONTH($B$18),GE$1),2)&gt;5,"",INDEX('Semaine type'!$AF$4:$AY$49,MATCH(Novembre!$B58,'Semaine type'!$A43:$A88,0),MATCH(GE$2,'Semaine type'!$AF$2:$AY$2,0))))</f>
        <v/>
      </c>
      <c r="GF58" s="167" t="str">
        <f>IF(COUNTIF(Fériés,DATE(YEAR($B$18),MONTH($B$18),GF$1))&gt;0,"",IF(WEEKDAY(DATE(YEAR($B$18),MONTH($B$18),GF$1),2)&gt;5,"",INDEX('Semaine type'!$AF$4:$AY$49,MATCH(Novembre!$B58,'Semaine type'!$A43:$A88,0),MATCH(GF$2,'Semaine type'!$AF$2:$AY$2,0))))</f>
        <v/>
      </c>
      <c r="GG58" s="167" t="str">
        <f>IF(COUNTIF(Fériés,DATE(YEAR($B$18),MONTH($B$18),GG$1))&gt;0,"",IF(WEEKDAY(DATE(YEAR($B$18),MONTH($B$18),GG$1),2)&gt;5,"",INDEX('Semaine type'!$AF$4:$AY$49,MATCH(Novembre!$B58,'Semaine type'!$A43:$A88,0),MATCH(GG$2,'Semaine type'!$AF$2:$AY$2,0))))</f>
        <v/>
      </c>
      <c r="GH58" s="167" t="str">
        <f>IF(COUNTIF(Fériés,DATE(YEAR($B$18),MONTH($B$18),GH$1))&gt;0,"",IF(WEEKDAY(DATE(YEAR($B$18),MONTH($B$18),GH$1),2)&gt;5,"",INDEX('Semaine type'!$AF$4:$AY$49,MATCH(Novembre!$B58,'Semaine type'!$A$4:$A$49,0),MATCH(GH$2,'Semaine type'!$AF$2:$AY$2,0))))</f>
        <v/>
      </c>
      <c r="GI58" s="167" t="str">
        <f>IF(COUNTIF(Fériés,DATE(YEAR($B$18),MONTH($B$18),GI$1))&gt;0,"",IF(WEEKDAY(DATE(YEAR($B$18),MONTH($B$18),GI$1),2)&gt;5,"",INDEX('Semaine type'!$AF$4:$AY$49,MATCH(Novembre!$B58,'Semaine type'!$A$4:$A$49,0),MATCH(GI$2,'Semaine type'!$AF$2:$AY$2,0))))</f>
        <v/>
      </c>
      <c r="GJ58" s="167" t="str">
        <f>IF(COUNTIF(Fériés,DATE(YEAR($B$18),MONTH($B$18),GJ$1))&gt;0,"",IF(WEEKDAY(DATE(YEAR($B$18),MONTH($B$18),GJ$1),2)&gt;5,"",INDEX('Semaine type'!$AF$4:$AY$49,MATCH(Novembre!$B58,'Semaine type'!$A$4:$A$49,0),MATCH(GJ$2,'Semaine type'!$AF$2:$AY$2,0))))</f>
        <v/>
      </c>
      <c r="GK58" s="167" t="str">
        <f>IF(COUNTIF(Fériés,DATE(YEAR($B$18),MONTH($B$18),GK$1))&gt;0,"",IF(WEEKDAY(DATE(YEAR($B$18),MONTH($B$18),GK$1),2)&gt;5,"",INDEX('Semaine type'!$AF$4:$AY$49,MATCH(Novembre!$B58,'Semaine type'!$A$4:$A$49,0),MATCH(GK$2,'Semaine type'!$AF$2:$AY$2,0))))</f>
        <v/>
      </c>
      <c r="GL58" s="167" t="str">
        <f>IF(COUNTIF(Fériés,DATE(YEAR($B$18),MONTH($B$18),GL$1))&gt;0,"",IF(WEEKDAY(DATE(YEAR($B$18),MONTH($B$18),GL$1),2)&gt;5,"",INDEX('Semaine type'!$AF$4:$AY$49,MATCH(Novembre!$B58,'Semaine type'!$A$4:$A$49,0),MATCH(GL$2,'Semaine type'!$AF$2:$AY$2,0))))</f>
        <v/>
      </c>
      <c r="GM58" s="167" t="str">
        <f>IF(COUNTIF(Fériés,DATE(YEAR($B$18),MONTH($B$18),GM$1))&gt;0,"",IF(WEEKDAY(DATE(YEAR($B$18),MONTH($B$18),GM$1),2)&gt;5,"",INDEX('Semaine type'!$AF$4:$AY$49,MATCH(Novembre!$B58,'Semaine type'!$A$4:$A$49,0),MATCH(GM$2,'Semaine type'!$AF$2:$AY$2,0))))</f>
        <v/>
      </c>
      <c r="GN58" s="167" t="str">
        <f>IF(COUNTIF(Fériés,DATE(YEAR($B$18),MONTH($B$18),GN$1))&gt;0,"",IF(WEEKDAY(DATE(YEAR($B$18),MONTH($B$18),GN$1),2)&gt;5,"",INDEX('Semaine type'!$AF$4:$AY$49,MATCH(Novembre!$B58,'Semaine type'!$A$4:$A$49,0),MATCH(GN$2,'Semaine type'!$AF$2:$AY$2,0))))</f>
        <v/>
      </c>
      <c r="GO58" s="167" t="str">
        <f>IF(COUNTIF(Fériés,DATE(YEAR($B$18),MONTH($B$18),GO$1))&gt;0,"",IF(WEEKDAY(DATE(YEAR($B$18),MONTH($B$18),GO$1),2)&gt;5,"",INDEX('Semaine type'!$AF$4:$AY$49,MATCH(Novembre!$B58,'Semaine type'!$A$4:$A$49,0),MATCH(GO$2,'Semaine type'!$AF$2:$AY$2,0))))</f>
        <v/>
      </c>
      <c r="GP58" s="167" t="str">
        <f>IF(COUNTIF(Fériés,DATE(YEAR($B$18),MONTH($B$18),GP$1))&gt;0,"",IF(WEEKDAY(DATE(YEAR($B$18),MONTH($B$18),GP$1),2)&gt;5,"",INDEX('Semaine type'!$AF$4:$AY$49,MATCH(Novembre!$B58,'Semaine type'!$A$4:$A$49,0),MATCH(GP$2,'Semaine type'!$AF$2:$AY$2,0))))</f>
        <v/>
      </c>
      <c r="GQ58" s="167" t="str">
        <f>IF(COUNTIF(Fériés,DATE(YEAR($B$18),MONTH($B$18),GQ$1))&gt;0,"",IF(WEEKDAY(DATE(YEAR($B$18),MONTH($B$18),GQ$1),2)&gt;5,"",INDEX('Semaine type'!$AF$4:$AY$49,MATCH(Novembre!$B58,'Semaine type'!$A$4:$A$49,0),MATCH(GQ$2,'Semaine type'!$AF$2:$AY$2,0))))</f>
        <v/>
      </c>
      <c r="GR58" s="167" t="str">
        <f>IF(COUNTIF(Fériés,DATE(YEAR($B$18),MONTH($B$18),GR$1))&gt;0,"",IF(WEEKDAY(DATE(YEAR($B$18),MONTH($B$18),GR$1),2)&gt;5,"",INDEX('Semaine type'!$AF$4:$AY$49,MATCH(Novembre!$B58,'Semaine type'!$A$4:$A$49,0),MATCH(GR$2,'Semaine type'!$AF$2:$AY$2,0))))</f>
        <v/>
      </c>
      <c r="GS58" s="167" t="str">
        <f>IF(COUNTIF(Fériés,DATE(YEAR($B$18),MONTH($B$18),GS$1))&gt;0,"",IF(WEEKDAY(DATE(YEAR($B$18),MONTH($B$18),GS$1),2)&gt;5,"",INDEX('Semaine type'!$AF$4:$AY$49,MATCH(Novembre!$B58,'Semaine type'!$A$4:$A$49,0),MATCH(GS$2,'Semaine type'!$AF$2:$AY$2,0))))</f>
        <v/>
      </c>
      <c r="GT58" s="167" t="str">
        <f>IF(COUNTIF(Fériés,DATE(YEAR($B$18),MONTH($B$18),GT$1))&gt;0,"",IF(WEEKDAY(DATE(YEAR($B$18),MONTH($B$18),GT$1),2)&gt;5,"",INDEX('Semaine type'!$AF$4:$AY$49,MATCH(Novembre!$B58,'Semaine type'!$A$4:$A$49,0),MATCH(GT$2,'Semaine type'!$AF$2:$AY$2,0))))</f>
        <v/>
      </c>
      <c r="GU58" s="167" t="str">
        <f>IF(COUNTIF(Fériés,DATE(YEAR($B$18),MONTH($B$18),GU$1))&gt;0,"",IF(WEEKDAY(DATE(YEAR($B$18),MONTH($B$18),GU$1),2)&gt;5,"",INDEX('Semaine type'!$AF$4:$AY$49,MATCH(Novembre!$B58,'Semaine type'!$A$4:$A$49,0),MATCH(GU$2,'Semaine type'!$AF$2:$AY$2,0))))</f>
        <v/>
      </c>
      <c r="GV58" s="167" t="str">
        <f>IF(COUNTIF(Fériés,DATE(YEAR($B$18),MONTH($B$18),GV$1))&gt;0,"",IF(WEEKDAY(DATE(YEAR($B$18),MONTH($B$18),GV$1),2)&gt;5,"",INDEX('Semaine type'!$AF$4:$AY$49,MATCH(Novembre!$B58,'Semaine type'!$A$4:$A$49,0),MATCH(GV$2,'Semaine type'!$AF$2:$AY$2,0))))</f>
        <v/>
      </c>
      <c r="GW58" s="167" t="str">
        <f>IF(COUNTIF(Fériés,DATE(YEAR($B$18),MONTH($B$18),GW$1))&gt;0,"",IF(WEEKDAY(DATE(YEAR($B$18),MONTH($B$18),GW$1),2)&gt;5,"",INDEX('Semaine type'!$AF$4:$AY$49,MATCH(Novembre!$B58,'Semaine type'!$A$4:$A$49,0),MATCH(GW$2,'Semaine type'!$AF$2:$AY$2,0))))</f>
        <v/>
      </c>
      <c r="GX58" s="167" t="str">
        <f>IF(COUNTIF(Fériés,DATE(YEAR($B$18),MONTH($B$18),GX$1))&gt;0,"",IF(WEEKDAY(DATE(YEAR($B$18),MONTH($B$18),GX$1),2)&gt;5,"",INDEX('Semaine type'!$AF$4:$AY$49,MATCH(Novembre!$B58,'Semaine type'!$A$4:$A$49,0),MATCH(GX$2,'Semaine type'!$AF$2:$AY$2,0))))</f>
        <v/>
      </c>
      <c r="GY58" s="167" t="str">
        <f>IF(COUNTIF(Fériés,DATE(YEAR($B$18),MONTH($B$18),GY$1))&gt;0,"",IF(WEEKDAY(DATE(YEAR($B$18),MONTH($B$18),GY$1),2)&gt;5,"",INDEX('Semaine type'!$AF$4:$AY$49,MATCH(Novembre!$B58,'Semaine type'!$A$4:$A$49,0),MATCH(GY$2,'Semaine type'!$AF$2:$AY$2,0))))</f>
        <v/>
      </c>
      <c r="GZ58" s="167">
        <f>IF(COUNTIF(Fériés,DATE(YEAR($B$18),MONTH($B$18),GZ$1))&gt;0,"",IF(WEEKDAY(DATE(YEAR($B$18),MONTH($B$18),GZ$1),2)&gt;5,"",INDEX('Semaine type'!$AF$4:$AY$49,MATCH(Novembre!$B58,'Semaine type'!$A$4:$A$49,0),MATCH(GZ$2,'Semaine type'!$AF$2:$AY$2,0))))</f>
        <v>0</v>
      </c>
      <c r="HA58" s="167">
        <f>IF(COUNTIF(Fériés,DATE(YEAR($B$18),MONTH($B$18),HA$1))&gt;0,"",IF(WEEKDAY(DATE(YEAR($B$18),MONTH($B$18),HA$1),2)&gt;5,"",INDEX('Semaine type'!$AF$4:$AY$49,MATCH(Novembre!$B58,'Semaine type'!$A$4:$A$49,0),MATCH(HA$2,'Semaine type'!$AF$2:$AY$2,0))))</f>
        <v>0</v>
      </c>
      <c r="HB58" s="167" t="str">
        <f>IF(COUNTIF(Fériés,DATE(YEAR($B$18),MONTH($B$18),HB$1))&gt;0,"",IF(WEEKDAY(DATE(YEAR($B$18),MONTH($B$18),HB$1),2)&gt;5,"",INDEX('Semaine type'!$AF$4:$AY$49,MATCH(Novembre!$B58,'Semaine type'!$A$4:$A$49,0),MATCH(HB$2,'Semaine type'!$AF$2:$AY$2,0))))</f>
        <v/>
      </c>
      <c r="HC58" s="167" t="str">
        <f>IF(COUNTIF(Fériés,DATE(YEAR($B$18),MONTH($B$18),HC$1))&gt;0,"",IF(WEEKDAY(DATE(YEAR($B$18),MONTH($B$18),HC$1),2)&gt;5,"",INDEX('Semaine type'!$AF$4:$AY$49,MATCH(Novembre!$B58,'Semaine type'!$A$4:$A$49,0),MATCH(HC$2,'Semaine type'!$AF$2:$AY$2,0))))</f>
        <v/>
      </c>
      <c r="HD58" s="167" t="str">
        <f>IF(COUNTIF(Fériés,DATE(YEAR($B$18),MONTH($B$18),HD$1))&gt;0,"",IF(WEEKDAY(DATE(YEAR($B$18),MONTH($B$18),HD$1),2)&gt;5,"",INDEX('Semaine type'!$AF$4:$AY$49,MATCH(Novembre!$B58,'Semaine type'!$A$4:$A$49,0),MATCH(HD$2,'Semaine type'!$AF$2:$AY$2,0))))</f>
        <v/>
      </c>
      <c r="HE58" s="167" t="str">
        <f>IF(COUNTIF(Fériés,DATE(YEAR($B$18),MONTH($B$18),HE$1))&gt;0,"",IF(WEEKDAY(DATE(YEAR($B$18),MONTH($B$18),HE$1),2)&gt;5,"",INDEX('Semaine type'!$AF$4:$AY$49,MATCH(Novembre!$B58,'Semaine type'!$A$4:$A$49,0),MATCH(HE$2,'Semaine type'!$AF$2:$AY$2,0))))</f>
        <v/>
      </c>
      <c r="HF58" s="167" t="str">
        <f>IF(COUNTIF(Fériés,DATE(YEAR($B$18),MONTH($B$18),HF$1))&gt;0,"",IF(WEEKDAY(DATE(YEAR($B$18),MONTH($B$18),HF$1),2)&gt;5,"",INDEX('Semaine type'!$AF$4:$AY$49,MATCH(Novembre!$B58,'Semaine type'!$A$4:$A$49,0),MATCH(HF$2,'Semaine type'!$AF$2:$AY$2,0))))</f>
        <v/>
      </c>
      <c r="HG58" s="167" t="str">
        <f>IF(COUNTIF(Fériés,DATE(YEAR($B$18),MONTH($B$18),HG$1))&gt;0,"",IF(WEEKDAY(DATE(YEAR($B$18),MONTH($B$18),HG$1),2)&gt;5,"",INDEX('Semaine type'!$AF$4:$AY$49,MATCH(Novembre!$B58,'Semaine type'!$A$4:$A$49,0),MATCH(HG$2,'Semaine type'!$AF$2:$AY$2,0))))</f>
        <v/>
      </c>
      <c r="HH58" s="167" t="str">
        <f>IF(COUNTIF(Fériés,DATE(YEAR($B$18),MONTH($B$18),HH$1))&gt;0,"",IF(WEEKDAY(DATE(YEAR($B$18),MONTH($B$18),HH$1),2)&gt;5,"",INDEX('Semaine type'!$AF$4:$AY$49,MATCH(Novembre!$B58,'Semaine type'!$A$4:$A$49,0),MATCH(HH$2,'Semaine type'!$AF$2:$AY$2,0))))</f>
        <v/>
      </c>
      <c r="HI58" s="167" t="str">
        <f>IF(COUNTIF(Fériés,DATE(YEAR($B$18),MONTH($B$18),HI$1))&gt;0,"",IF(WEEKDAY(DATE(YEAR($B$18),MONTH($B$18),HI$1),2)&gt;5,"",INDEX('Semaine type'!$AF$4:$AY$49,MATCH(Novembre!$B58,'Semaine type'!$A$4:$A$49,0),MATCH(HI$2,'Semaine type'!$AF$2:$AY$2,0))))</f>
        <v/>
      </c>
      <c r="HJ58" s="167" t="str">
        <f>IF(COUNTIF(Fériés,DATE(YEAR($B$18),MONTH($B$18),HJ$1))&gt;0,"",IF(WEEKDAY(DATE(YEAR($B$18),MONTH($B$18),HJ$1),2)&gt;5,"",INDEX('Semaine type'!$AF$4:$AY$49,MATCH(Novembre!$B58,'Semaine type'!$A$4:$A$49,0),MATCH(HJ$2,'Semaine type'!$AF$2:$AY$2,0))))</f>
        <v/>
      </c>
      <c r="HK58" s="167" t="str">
        <f>IF(COUNTIF(Fériés,DATE(YEAR($B$18),MONTH($B$18),HK$1))&gt;0,"",IF(WEEKDAY(DATE(YEAR($B$18),MONTH($B$18),HK$1),2)&gt;5,"",INDEX('Semaine type'!$AF$4:$AY$49,MATCH(Novembre!$B58,'Semaine type'!$A$4:$A$49,0),MATCH(HK$2,'Semaine type'!$AF$2:$AY$2,0))))</f>
        <v/>
      </c>
      <c r="HL58" s="167" t="str">
        <f>IF(COUNTIF(Fériés,DATE(YEAR($B$18),MONTH($B$18),HL$1))&gt;0,"",IF(WEEKDAY(DATE(YEAR($B$18),MONTH($B$18),HL$1),2)&gt;5,"",INDEX('Semaine type'!$AF$4:$AY$49,MATCH(Novembre!$B58,'Semaine type'!$A$4:$A$49,0),MATCH(HL$2,'Semaine type'!$AF$2:$AY$2,0))))</f>
        <v/>
      </c>
      <c r="HM58" s="167" t="str">
        <f>IF(COUNTIF(Fériés,DATE(YEAR($B$18),MONTH($B$18),HM$1))&gt;0,"",IF(WEEKDAY(DATE(YEAR($B$18),MONTH($B$18),HM$1),2)&gt;5,"",INDEX('Semaine type'!$AF$4:$AY$49,MATCH(Novembre!$B58,'Semaine type'!$A$4:$A$49,0),MATCH(HM$2,'Semaine type'!$AF$2:$AY$2,0))))</f>
        <v/>
      </c>
      <c r="HN58" s="167" t="str">
        <f>IF(COUNTIF(Fériés,DATE(YEAR($B$18),MONTH($B$18),HN$1))&gt;0,"",IF(WEEKDAY(DATE(YEAR($B$18),MONTH($B$18),HN$1),2)&gt;5,"",INDEX('Semaine type'!$AF$4:$AY$49,MATCH(Novembre!$B58,'Semaine type'!$A$4:$A$49,0),MATCH(HN$2,'Semaine type'!$AF$2:$AY$2,0))))</f>
        <v/>
      </c>
      <c r="HO58" s="167" t="str">
        <f>IF(COUNTIF(Fériés,DATE(YEAR($B$18),MONTH($B$18),HO$1))&gt;0,"",IF(WEEKDAY(DATE(YEAR($B$18),MONTH($B$18),HO$1),2)&gt;5,"",INDEX('Semaine type'!$AF$4:$AY$49,MATCH(Novembre!$B58,'Semaine type'!$A$4:$A$49,0),MATCH(HO$2,'Semaine type'!$AF$2:$AY$2,0))))</f>
        <v/>
      </c>
      <c r="HP58" s="167" t="str">
        <f>IF(COUNTIF(Fériés,DATE(YEAR($B$18),MONTH($B$18),HP$1))&gt;0,"",IF(WEEKDAY(DATE(YEAR($B$18),MONTH($B$18),HP$1),2)&gt;5,"",INDEX('Semaine type'!$AF$4:$AY$49,MATCH(Novembre!$B58,'Semaine type'!$A$4:$A$49,0),MATCH(HP$2,'Semaine type'!$AF$2:$AY$2,0))))</f>
        <v/>
      </c>
      <c r="HQ58" s="167" t="str">
        <f>IF(COUNTIF(Fériés,DATE(YEAR($B$18),MONTH($B$18),HQ$1))&gt;0,"",IF(WEEKDAY(DATE(YEAR($B$18),MONTH($B$18),HQ$1),2)&gt;5,"",INDEX('Semaine type'!$AF$4:$AY$49,MATCH(Novembre!$B58,'Semaine type'!$A$4:$A$49,0),MATCH(HQ$2,'Semaine type'!$AF$2:$AY$2,0))))</f>
        <v/>
      </c>
      <c r="HR58" s="167" t="str">
        <f>IF(COUNTIF(Fériés,DATE(YEAR($B$18),MONTH($B$18),HR$1))&gt;0,"",IF(WEEKDAY(DATE(YEAR($B$18),MONTH($B$18),HR$1),2)&gt;5,"",INDEX('Semaine type'!$AF$4:$AY$49,MATCH(Novembre!$B58,'Semaine type'!$A$4:$A$49,0),MATCH(HR$2,'Semaine type'!$AF$2:$AY$2,0))))</f>
        <v/>
      </c>
      <c r="HS58" s="167" t="str">
        <f>IF(COUNTIF(Fériés,DATE(YEAR($B$18),MONTH($B$18),HS$1))&gt;0,"",IF(WEEKDAY(DATE(YEAR($B$18),MONTH($B$18),HS$1),2)&gt;5,"",INDEX('Semaine type'!$AF$4:$AY$49,MATCH(Novembre!$B58,'Semaine type'!$A$4:$A$49,0),MATCH(HS$2,'Semaine type'!$AF$2:$AY$2,0))))</f>
        <v/>
      </c>
      <c r="HT58" s="167" t="str">
        <f>IF(COUNTIF(Fériés,DATE(YEAR($B$18),MONTH($B$18),HT$1))&gt;0,"",IF(WEEKDAY(DATE(YEAR($B$18),MONTH($B$18),HT$1),2)&gt;5,"",INDEX('Semaine type'!$AF$4:$AY$49,MATCH(Novembre!$B58,'Semaine type'!$A$4:$A$49,0),MATCH(HT$2,'Semaine type'!$AF$2:$AY$2,0))))</f>
        <v/>
      </c>
      <c r="HU58" s="167" t="str">
        <f>IF(COUNTIF(Fériés,DATE(YEAR($B$18),MONTH($B$18),HU$1))&gt;0,"",IF(WEEKDAY(DATE(YEAR($B$18),MONTH($B$18),HU$1),2)&gt;5,"",INDEX('Semaine type'!$AF$4:$AY$49,MATCH(Novembre!$B58,'Semaine type'!$A$4:$A$49,0),MATCH(HU$2,'Semaine type'!$AF$2:$AY$2,0))))</f>
        <v/>
      </c>
      <c r="HV58" s="167" t="str">
        <f>IF(COUNTIF(Fériés,DATE(YEAR($B$18),MONTH($B$18),HV$1))&gt;0,"",IF(WEEKDAY(DATE(YEAR($B$18),MONTH($B$18),HV$1),2)&gt;5,"",INDEX('Semaine type'!$AF$4:$AY$49,MATCH(Novembre!$B58,'Semaine type'!$A$4:$A$49,0),MATCH(HV$2,'Semaine type'!$AF$2:$AY$2,0))))</f>
        <v/>
      </c>
      <c r="HW58" s="167" t="str">
        <f>IF(COUNTIF(Fériés,DATE(YEAR($B$18),MONTH($B$18),HW$1))&gt;0,"",IF(WEEKDAY(DATE(YEAR($B$18),MONTH($B$18),HW$1),2)&gt;5,"",INDEX('Semaine type'!$AF$4:$AY$49,MATCH(Novembre!$B58,'Semaine type'!$A$4:$A$49,0),MATCH(HW$2,'Semaine type'!$AF$2:$AY$2,0))))</f>
        <v/>
      </c>
      <c r="HX58" s="167" t="str">
        <f>IF(COUNTIF(Fériés,DATE(YEAR($B$18),MONTH($B$18),HX$1))&gt;0,"",IF(WEEKDAY(DATE(YEAR($B$18),MONTH($B$18),HX$1),2)&gt;5,"",INDEX('Semaine type'!$AF$4:$AY$49,MATCH(Novembre!$B58,'Semaine type'!$A$4:$A$49,0),MATCH(HX$2,'Semaine type'!$AF$2:$AY$2,0))))</f>
        <v/>
      </c>
      <c r="HY58" s="167" t="str">
        <f>IF(COUNTIF(Fériés,DATE(YEAR($B$18),MONTH($B$18),HY$1))&gt;0,"",IF(WEEKDAY(DATE(YEAR($B$18),MONTH($B$18),HY$1),2)&gt;5,"",INDEX('Semaine type'!$AF$4:$AY$49,MATCH(Novembre!$B58,'Semaine type'!$A$4:$A$49,0),MATCH(HY$2,'Semaine type'!$AF$2:$AY$2,0))))</f>
        <v/>
      </c>
      <c r="HZ58" s="167" t="str">
        <f>IF(COUNTIF(Fériés,DATE(YEAR($B$18),MONTH($B$18),HZ$1))&gt;0,"",IF(WEEKDAY(DATE(YEAR($B$18),MONTH($B$18),HZ$1),2)&gt;5,"",INDEX('Semaine type'!$AF$4:$AY$49,MATCH(Novembre!$B58,'Semaine type'!$A$4:$A$49,0),MATCH(HZ$2,'Semaine type'!$AF$2:$AY$2,0))))</f>
        <v/>
      </c>
      <c r="IA58" s="167" t="str">
        <f>IF(COUNTIF(Fériés,DATE(YEAR($B$18),MONTH($B$18),IA$1))&gt;0,"",IF(WEEKDAY(DATE(YEAR($B$18),MONTH($B$18),IA$1),2)&gt;5,"",INDEX('Semaine type'!$AF$4:$AY$49,MATCH(Novembre!$B58,'Semaine type'!$A$4:$A$49,0),MATCH(IA$2,'Semaine type'!$AF$2:$AY$2,0))))</f>
        <v/>
      </c>
      <c r="IB58" s="167">
        <f>IF(COUNTIF(Fériés,DATE(YEAR($B$18),MONTH($B$18),IB$1))&gt;0,"",IF(WEEKDAY(DATE(YEAR($B$18),MONTH($B$18),IB$1),2)&gt;5,"",INDEX('Semaine type'!$AF$4:$AY$49,MATCH(Novembre!$B58,'Semaine type'!$A$4:$A$49,0),MATCH(IB$2,'Semaine type'!$AF$2:$AY$2,0))))</f>
        <v>0</v>
      </c>
      <c r="IC58" s="167">
        <f>IF(COUNTIF(Fériés,DATE(YEAR($B$18),MONTH($B$18),IC$1))&gt;0,"",IF(WEEKDAY(DATE(YEAR($B$18),MONTH($B$18),IC$1),2)&gt;5,"",INDEX('Semaine type'!$AF$4:$AY$49,MATCH(Novembre!$B58,'Semaine type'!$A$4:$A$49,0),MATCH(IC$2,'Semaine type'!$AF$2:$AY$2,0))))</f>
        <v>0</v>
      </c>
      <c r="ID58" s="167" t="str">
        <f>IF(COUNTIF(Fériés,DATE(YEAR($B$18),MONTH($B$18),ID$1))&gt;0,"",IF(WEEKDAY(DATE(YEAR($B$18),MONTH($B$18),ID$1),2)&gt;5,"",INDEX('Semaine type'!$AF$4:$AY$49,MATCH(Novembre!$B58,'Semaine type'!$A$4:$A$49,0),MATCH(ID$2,'Semaine type'!$AF$2:$AY$2,0))))</f>
        <v/>
      </c>
      <c r="IE58" s="167" t="str">
        <f>IF(COUNTIF(Fériés,DATE(YEAR($B$18),MONTH($B$18),IE$1))&gt;0,"",IF(WEEKDAY(DATE(YEAR($B$18),MONTH($B$18),IE$1),2)&gt;5,"",INDEX('Semaine type'!$AF$4:$AY$49,MATCH(Novembre!$B58,'Semaine type'!$A$4:$A$49,0),MATCH(IE$2,'Semaine type'!$AF$2:$AY$2,0))))</f>
        <v/>
      </c>
      <c r="IF58" s="167" t="str">
        <f>IF(COUNTIF(Fériés,DATE(YEAR($B$18),MONTH($B$18),IF$1))&gt;0,"",IF(WEEKDAY(DATE(YEAR($B$18),MONTH($B$18),IF$1),2)&gt;5,"",INDEX('Semaine type'!$AF$4:$AY$49,MATCH(Novembre!$B58,'Semaine type'!$A$4:$A$49,0),MATCH(IF$2,'Semaine type'!$AF$2:$AY$2,0))))</f>
        <v/>
      </c>
      <c r="IG58" s="167" t="str">
        <f>IF(COUNTIF(Fériés,DATE(YEAR($B$18),MONTH($B$18),IG$1))&gt;0,"",IF(WEEKDAY(DATE(YEAR($B$18),MONTH($B$18),IG$1),2)&gt;5,"",INDEX('Semaine type'!$AF$4:$AY$49,MATCH(Novembre!$B58,'Semaine type'!$A$4:$A$49,0),MATCH(IG$2,'Semaine type'!$AF$2:$AY$2,0))))</f>
        <v/>
      </c>
      <c r="IH58" s="167" t="str">
        <f>IF(COUNTIF(Fériés,DATE(YEAR($B$18),MONTH($B$18),IH$1))&gt;0,"",IF(WEEKDAY(DATE(YEAR($B$18),MONTH($B$18),IH$1),2)&gt;5,"",INDEX('Semaine type'!$AF$4:$AY$49,MATCH(Novembre!$B58,'Semaine type'!$A$4:$A$49,0),MATCH(IH$2,'Semaine type'!$AF$2:$AY$2,0))))</f>
        <v/>
      </c>
      <c r="II58" s="167" t="str">
        <f>IF(COUNTIF(Fériés,DATE(YEAR($B$18),MONTH($B$18),II$1))&gt;0,"",IF(WEEKDAY(DATE(YEAR($B$18),MONTH($B$18),II$1),2)&gt;5,"",INDEX('Semaine type'!$AF$4:$AY$49,MATCH(Novembre!$B58,'Semaine type'!$A$4:$A$49,0),MATCH(II$2,'Semaine type'!$AF$2:$AY$2,0))))</f>
        <v/>
      </c>
      <c r="IJ58" s="167" t="str">
        <f>IF(COUNTIF(Fériés,DATE(YEAR($B$18),MONTH($B$18),IJ$1))&gt;0,"",IF(WEEKDAY(DATE(YEAR($B$18),MONTH($B$18),IJ$1),2)&gt;5,"",INDEX('Semaine type'!$AF$4:$AY$49,MATCH(Novembre!$B58,'Semaine type'!$A$4:$A$49,0),MATCH(IJ$2,'Semaine type'!$AF$2:$AY$2,0))))</f>
        <v/>
      </c>
      <c r="IK58" s="167" t="str">
        <f>IF(COUNTIF(Fériés,DATE(YEAR($B$18),MONTH($B$18),IK$1))&gt;0,"",IF(WEEKDAY(DATE(YEAR($B$18),MONTH($B$18),IK$1),2)&gt;5,"",INDEX('Semaine type'!$AF$4:$AY$49,MATCH(Novembre!$B58,'Semaine type'!$A$4:$A$49,0),MATCH(IK$2,'Semaine type'!$AF$2:$AY$2,0))))</f>
        <v/>
      </c>
      <c r="IL58" s="167" t="str">
        <f>IF(COUNTIF(Fériés,DATE(YEAR($B$18),MONTH($B$18),IL$1))&gt;0,"",IF(WEEKDAY(DATE(YEAR($B$18),MONTH($B$18),IL$1),2)&gt;5,"",INDEX('Semaine type'!$AF$4:$AY$49,MATCH(Novembre!$B58,'Semaine type'!$A$4:$A$49,0),MATCH(IL$2,'Semaine type'!$AF$2:$AY$2,0))))</f>
        <v/>
      </c>
      <c r="IM58" s="167" t="str">
        <f>IF(COUNTIF(Fériés,DATE(YEAR($B$18),MONTH($B$18),IM$1))&gt;0,"",IF(WEEKDAY(DATE(YEAR($B$18),MONTH($B$18),IM$1),2)&gt;5,"",INDEX('Semaine type'!$AF$4:$AY$49,MATCH(Novembre!$B58,'Semaine type'!$A$4:$A$49,0),MATCH(IM$2,'Semaine type'!$AF$2:$AY$2,0))))</f>
        <v/>
      </c>
      <c r="IN58" s="167" t="str">
        <f>IF(COUNTIF(Fériés,DATE(YEAR($B$18),MONTH($B$18),IN$1))&gt;0,"",IF(WEEKDAY(DATE(YEAR($B$18),MONTH($B$18),IN$1),2)&gt;5,"",INDEX('Semaine type'!$AF$4:$AY$49,MATCH(Novembre!$B58,'Semaine type'!$A$4:$A$49,0),MATCH(IN$2,'Semaine type'!$AF$2:$AY$2,0))))</f>
        <v/>
      </c>
      <c r="IO58" s="167" t="str">
        <f>IF(COUNTIF(Fériés,DATE(YEAR($B$18),MONTH($B$18),IO$1))&gt;0,"",IF(WEEKDAY(DATE(YEAR($B$18),MONTH($B$18),IO$1),2)&gt;5,"",INDEX('Semaine type'!$AF$4:$AY$49,MATCH(Novembre!$B58,'Semaine type'!$A$4:$A$49,0),MATCH(IO$2,'Semaine type'!$AF$2:$AY$2,0))))</f>
        <v/>
      </c>
      <c r="IP58" s="167" t="str">
        <f>IF(COUNTIF(Fériés,DATE(YEAR($B$18),MONTH($B$18),IP$1))&gt;0,"",IF(WEEKDAY(DATE(YEAR($B$18),MONTH($B$18),IP$1),2)&gt;5,"",INDEX('Semaine type'!$AF$4:$AY$49,MATCH(Novembre!$B58,'Semaine type'!$A$4:$A$49,0),MATCH(IP$2,'Semaine type'!$AF$2:$AY$2,0))))</f>
        <v/>
      </c>
      <c r="IQ58" s="167" t="str">
        <f>IF(COUNTIF(Fériés,DATE(YEAR($B$18),MONTH($B$18),IQ$1))&gt;0,"",IF(WEEKDAY(DATE(YEAR($B$18),MONTH($B$18),IQ$1),2)&gt;5,"",INDEX('Semaine type'!$AF$4:$AY$49,MATCH(Novembre!$B58,'Semaine type'!$A$4:$A$49,0),MATCH(IQ$2,'Semaine type'!$AF$2:$AY$2,0))))</f>
        <v/>
      </c>
      <c r="IR58" s="167" t="str">
        <f>IF(COUNTIF(Fériés,DATE(YEAR($B$18),MONTH($B$18),IR$1))&gt;0,"",IF(WEEKDAY(DATE(YEAR($B$18),MONTH($B$18),IR$1),2)&gt;5,"",INDEX('Semaine type'!$AF$4:$AY$49,MATCH(Novembre!$B58,'Semaine type'!$A$4:$A$49,0),MATCH(IR$2,'Semaine type'!$AF$2:$AY$2,0))))</f>
        <v/>
      </c>
      <c r="IS58" s="167" t="str">
        <f>IF(COUNTIF(Fériés,DATE(YEAR($B$18),MONTH($B$18),IS$1))&gt;0,"",IF(WEEKDAY(DATE(YEAR($B$18),MONTH($B$18),IS$1),2)&gt;5,"",INDEX('Semaine type'!$AF$4:$AY$49,MATCH(Novembre!$B58,'Semaine type'!$A$4:$A$49,0),MATCH(IS$2,'Semaine type'!$AF$2:$AY$2,0))))</f>
        <v/>
      </c>
      <c r="IT58" s="167" t="str">
        <f>IF(COUNTIF(Fériés,DATE(YEAR($B$18),MONTH($B$18),IT$1))&gt;0,"",IF(WEEKDAY(DATE(YEAR($B$18),MONTH($B$18),IT$1),2)&gt;5,"",INDEX('Semaine type'!$AF$4:$AY$49,MATCH(Novembre!$B58,'Semaine type'!$A$4:$A$49,0),MATCH(IT$2,'Semaine type'!$AF$2:$AY$2,0))))</f>
        <v/>
      </c>
      <c r="IU58" s="167" t="str">
        <f>IF(COUNTIF(Fériés,DATE(YEAR($B$18),MONTH($B$18),IU$1))&gt;0,"",IF(WEEKDAY(DATE(YEAR($B$18),MONTH($B$18),IU$1),2)&gt;5,"",INDEX('Semaine type'!$AF$4:$AY$49,MATCH(Novembre!$B58,'Semaine type'!$A$4:$A$49,0),MATCH(IU$2,'Semaine type'!$AF$2:$AY$2,0))))</f>
        <v/>
      </c>
      <c r="IV58" s="167" t="str">
        <f>IF(COUNTIF(Fériés,DATE(YEAR($B$18),MONTH($B$18),IV$1))&gt;0,"",IF(WEEKDAY(DATE(YEAR($B$18),MONTH($B$18),IV$1),2)&gt;5,"",INDEX('Semaine type'!$AF$4:$AY$49,MATCH(Novembre!$B58,'Semaine type'!$A$4:$A$49,0),MATCH(IV$2,'Semaine type'!$AF$2:$AY$2,0))))</f>
        <v/>
      </c>
      <c r="IW58" s="167" t="str">
        <f>IF(COUNTIF(Fériés,DATE(YEAR($B$18),MONTH($B$18),IW$1))&gt;0,"",IF(WEEKDAY(DATE(YEAR($B$18),MONTH($B$18),IW$1),2)&gt;5,"",INDEX('Semaine type'!$AF$4:$AY$49,MATCH(Novembre!$B58,'Semaine type'!$A$4:$A$49,0),MATCH(IW$2,'Semaine type'!$AF$2:$AY$2,0))))</f>
        <v/>
      </c>
      <c r="IX58" s="167" t="str">
        <f>IF(COUNTIF(Fériés,DATE(YEAR($B$18),MONTH($B$18),IX$1))&gt;0,"",IF(WEEKDAY(DATE(YEAR($B$18),MONTH($B$18),IX$1),2)&gt;5,"",INDEX('Semaine type'!$AF$4:$AY$49,MATCH(Novembre!$B58,'Semaine type'!$A$4:$A$49,0),MATCH(IX$2,'Semaine type'!$AF$2:$AY$2,0))))</f>
        <v/>
      </c>
      <c r="IY58" s="167" t="str">
        <f>IF(COUNTIF(Fériés,DATE(YEAR($B$18),MONTH($B$18),IY$1))&gt;0,"",IF(WEEKDAY(DATE(YEAR($B$18),MONTH($B$18),IY$1),2)&gt;5,"",INDEX('Semaine type'!$AF$4:$AY$49,MATCH(Novembre!$B58,'Semaine type'!$A$4:$A$49,0),MATCH(IY$2,'Semaine type'!$AF$2:$AY$2,0))))</f>
        <v/>
      </c>
      <c r="IZ58" s="167" t="str">
        <f>IF(COUNTIF(Fériés,DATE(YEAR($B$18),MONTH($B$18),IZ$1))&gt;0,"",IF(WEEKDAY(DATE(YEAR($B$18),MONTH($B$18),IZ$1),2)&gt;5,"",INDEX('Semaine type'!$AF$4:$AY$49,MATCH(Novembre!$B58,'Semaine type'!$A$4:$A$49,0),MATCH(IZ$2,'Semaine type'!$AF$2:$AY$2,0))))</f>
        <v/>
      </c>
      <c r="JA58" s="167" t="str">
        <f>IF(COUNTIF(Fériés,DATE(YEAR($B$18),MONTH($B$18),JA$1))&gt;0,"",IF(WEEKDAY(DATE(YEAR($B$18),MONTH($B$18),JA$1),2)&gt;5,"",INDEX('Semaine type'!$AF$4:$AY$49,MATCH(Novembre!$B58,'Semaine type'!$A$4:$A$49,0),MATCH(JA$2,'Semaine type'!$AF$2:$AY$2,0))))</f>
        <v/>
      </c>
      <c r="JB58" s="167" t="str">
        <f>IF(COUNTIF(Fériés,DATE(YEAR($B$18),MONTH($B$18),JB$1))&gt;0,"",IF(WEEKDAY(DATE(YEAR($B$18),MONTH($B$18),JB$1),2)&gt;5,"",INDEX('Semaine type'!$AF$4:$AY$49,MATCH(Novembre!$B58,'Semaine type'!$A$4:$A$49,0),MATCH(JB$2,'Semaine type'!$AF$2:$AY$2,0))))</f>
        <v/>
      </c>
      <c r="JC58" s="167" t="str">
        <f>IF(COUNTIF(Fériés,DATE(YEAR($B$18),MONTH($B$18),JC$1))&gt;0,"",IF(WEEKDAY(DATE(YEAR($B$18),MONTH($B$18),JC$1),2)&gt;5,"",INDEX('Semaine type'!$AF$4:$AY$49,MATCH(Novembre!$B58,'Semaine type'!$A$4:$A$49,0),MATCH(JC$2,'Semaine type'!$AF$2:$AY$2,0))))</f>
        <v/>
      </c>
      <c r="JD58" s="167">
        <f>IF(COUNTIF(Fériés,DATE(YEAR($B$18),MONTH($B$18),JD$1))&gt;0,"",IF(WEEKDAY(DATE(YEAR($B$18),MONTH($B$18),JD$1),2)&gt;5,"",INDEX('Semaine type'!$AF$4:$AY$49,MATCH(Novembre!$B58,'Semaine type'!$A$4:$A$49,0),MATCH(JD$2,'Semaine type'!$AF$2:$AY$2,0))))</f>
        <v>0</v>
      </c>
      <c r="JE58" s="167">
        <f>IF(COUNTIF(Fériés,DATE(YEAR($B$18),MONTH($B$18),JE$1))&gt;0,"",IF(WEEKDAY(DATE(YEAR($B$18),MONTH($B$18),JE$1),2)&gt;5,"",INDEX('Semaine type'!$AF$4:$AY$49,MATCH(Novembre!$B58,'Semaine type'!$A$4:$A$49,0),MATCH(JE$2,'Semaine type'!$AF$2:$AY$2,0))))</f>
        <v>0</v>
      </c>
      <c r="JF58" s="167" t="str">
        <f>IF(COUNTIF(Fériés,DATE(YEAR($B$18),MONTH($B$18),JF$1))&gt;0,"",IF(WEEKDAY(DATE(YEAR($B$18),MONTH($B$18),JF$1),2)&gt;5,"",INDEX('Semaine type'!$AF$4:$AY$49,MATCH(Novembre!$B58,'Semaine type'!$A$4:$A$49,0),MATCH(JF$2,'Semaine type'!$AF$2:$AY$2,0))))</f>
        <v/>
      </c>
      <c r="JG58" s="167" t="str">
        <f>IF(COUNTIF(Fériés,DATE(YEAR($B$18),MONTH($B$18),JG$1))&gt;0,"",IF(WEEKDAY(DATE(YEAR($B$18),MONTH($B$18),JG$1),2)&gt;5,"",INDEX('Semaine type'!$AF$4:$AY$49,MATCH(Novembre!$B58,'Semaine type'!$A$4:$A$49,0),MATCH(JG$2,'Semaine type'!$AF$2:$AY$2,0))))</f>
        <v/>
      </c>
      <c r="JH58" s="167" t="str">
        <f>IF(COUNTIF(Fériés,DATE(YEAR($B$18),MONTH($B$18),JH$1))&gt;0,"",IF(WEEKDAY(DATE(YEAR($B$18),MONTH($B$18),JH$1),2)&gt;5,"",INDEX('Semaine type'!$AF$4:$AY$49,MATCH(Novembre!$B58,'Semaine type'!$A$4:$A$49,0),MATCH(JH$2,'Semaine type'!$AF$2:$AY$2,0))))</f>
        <v/>
      </c>
      <c r="JI58" s="167" t="str">
        <f>IF(COUNTIF(Fériés,DATE(YEAR($B$18),MONTH($B$18),JI$1))&gt;0,"",IF(WEEKDAY(DATE(YEAR($B$18),MONTH($B$18),JI$1),2)&gt;5,"",INDEX('Semaine type'!$AF$4:$AY$49,MATCH(Novembre!$B58,'Semaine type'!$A$4:$A$49,0),MATCH(JI$2,'Semaine type'!$AF$2:$AY$2,0))))</f>
        <v/>
      </c>
      <c r="JJ58" s="167" t="str">
        <f>IF(COUNTIF(Fériés,DATE(YEAR($B$18),MONTH($B$18),JJ$1))&gt;0,"",IF(WEEKDAY(DATE(YEAR($B$18),MONTH($B$18),JJ$1),2)&gt;5,"",INDEX('Semaine type'!$AF$4:$AY$49,MATCH(Novembre!$B58,'Semaine type'!$A$4:$A$49,0),MATCH(JJ$2,'Semaine type'!$AF$2:$AY$2,0))))</f>
        <v/>
      </c>
      <c r="JK58" s="167" t="str">
        <f>IF(COUNTIF(Fériés,DATE(YEAR($B$18),MONTH($B$18),JK$1))&gt;0,"",IF(WEEKDAY(DATE(YEAR($B$18),MONTH($B$18),JK$1),2)&gt;5,"",INDEX('Semaine type'!$AF$4:$AY$49,MATCH(Novembre!$B58,'Semaine type'!$A$4:$A$49,0),MATCH(JK$2,'Semaine type'!$AF$2:$AY$2,0))))</f>
        <v/>
      </c>
      <c r="JL58" s="167" t="str">
        <f>IF(COUNTIF(Fériés,DATE(YEAR($B$18),MONTH($B$18),JL$1))&gt;0,"",IF(WEEKDAY(DATE(YEAR($B$18),MONTH($B$18),JL$1),2)&gt;5,"",INDEX('Semaine type'!$AF$4:$AY$49,MATCH(Novembre!$B58,'Semaine type'!$A$4:$A$49,0),MATCH(JL$2,'Semaine type'!$AF$2:$AY$2,0))))</f>
        <v/>
      </c>
      <c r="JM58" s="167" t="str">
        <f>IF(COUNTIF(Fériés,DATE(YEAR($B$18),MONTH($B$18),JM$1))&gt;0,"",IF(WEEKDAY(DATE(YEAR($B$18),MONTH($B$18),JM$1),2)&gt;5,"",INDEX('Semaine type'!$AF$4:$AY$49,MATCH(Novembre!$B58,'Semaine type'!$A$4:$A$49,0),MATCH(JM$2,'Semaine type'!$AF$2:$AY$2,0))))</f>
        <v/>
      </c>
      <c r="JN58" s="167" t="str">
        <f>IF(COUNTIF(Fériés,DATE(YEAR($B$18),MONTH($B$18),JN$1))&gt;0,"",IF(WEEKDAY(DATE(YEAR($B$18),MONTH($B$18),JN$1),2)&gt;5,"",INDEX('Semaine type'!$AF$4:$AY$49,MATCH(Novembre!$B58,'Semaine type'!$A$4:$A$49,0),MATCH(JN$2,'Semaine type'!$AF$2:$AY$2,0))))</f>
        <v/>
      </c>
      <c r="JO58" s="167" t="str">
        <f>IF(COUNTIF(Fériés,DATE(YEAR($B$18),MONTH($B$18),JO$1))&gt;0,"",IF(WEEKDAY(DATE(YEAR($B$18),MONTH($B$18),JO$1),2)&gt;5,"",INDEX('Semaine type'!$AF$4:$AY$49,MATCH(Novembre!$B58,'Semaine type'!$A$4:$A$49,0),MATCH(JO$2,'Semaine type'!$AF$2:$AY$2,0))))</f>
        <v/>
      </c>
      <c r="JP58" s="167" t="str">
        <f>IF(COUNTIF(Fériés,DATE(YEAR($B$18),MONTH($B$18),JP$1))&gt;0,"",IF(WEEKDAY(DATE(YEAR($B$18),MONTH($B$18),JP$1),2)&gt;5,"",INDEX('Semaine type'!$AF$4:$AY$49,MATCH(Novembre!$B58,'Semaine type'!$A$4:$A$49,0),MATCH(JP$2,'Semaine type'!$AF$2:$AY$2,0))))</f>
        <v/>
      </c>
      <c r="JQ58" s="167" t="str">
        <f>IF(COUNTIF(Fériés,DATE(YEAR($B$18),MONTH($B$18),JQ$1))&gt;0,"",IF(WEEKDAY(DATE(YEAR($B$18),MONTH($B$18),JQ$1),2)&gt;5,"",INDEX('Semaine type'!$AF$4:$AY$49,MATCH(Novembre!$B58,'Semaine type'!$A$4:$A$49,0),MATCH(JQ$2,'Semaine type'!$AF$2:$AY$2,0))))</f>
        <v/>
      </c>
      <c r="JR58" s="167" t="str">
        <f>IF(COUNTIF(Fériés,DATE(YEAR($B$18),MONTH($B$18),JR$1))&gt;0,"",IF(WEEKDAY(DATE(YEAR($B$18),MONTH($B$18),JR$1),2)&gt;5,"",INDEX('Semaine type'!$AF$4:$AY$49,MATCH(Novembre!$B58,'Semaine type'!$A$4:$A$49,0),MATCH(JR$2,'Semaine type'!$AF$2:$AY$2,0))))</f>
        <v/>
      </c>
      <c r="JS58" s="167" t="str">
        <f>IF(COUNTIF(Fériés,DATE(YEAR($B$18),MONTH($B$18),JS$1))&gt;0,"",IF(WEEKDAY(DATE(YEAR($B$18),MONTH($B$18),JS$1),2)&gt;5,"",INDEX('Semaine type'!$AF$4:$AY$49,MATCH(Novembre!$B58,'Semaine type'!$A$4:$A$49,0),MATCH(JS$2,'Semaine type'!$AF$2:$AY$2,0))))</f>
        <v/>
      </c>
      <c r="JT58" s="167" t="str">
        <f>IF(COUNTIF(Fériés,DATE(YEAR($B$18),MONTH($B$18),JT$1))&gt;0,"",IF(WEEKDAY(DATE(YEAR($B$18),MONTH($B$18),JT$1),2)&gt;5,"",INDEX('Semaine type'!$AF$4:$AY$49,MATCH(Novembre!$B58,'Semaine type'!$A$4:$A$49,0),MATCH(JT$2,'Semaine type'!$AF$2:$AY$2,0))))</f>
        <v/>
      </c>
      <c r="JU58" s="167" t="str">
        <f>IF(COUNTIF(Fériés,DATE(YEAR($B$18),MONTH($B$18),JU$1))&gt;0,"",IF(WEEKDAY(DATE(YEAR($B$18),MONTH($B$18),JU$1),2)&gt;5,"",INDEX('Semaine type'!$AF$4:$AY$49,MATCH(Novembre!$B58,'Semaine type'!$A$4:$A$49,0),MATCH(JU$2,'Semaine type'!$AF$2:$AY$2,0))))</f>
        <v/>
      </c>
      <c r="JV58" s="167" t="str">
        <f>IF(COUNTIF(Fériés,DATE(YEAR($B$18),MONTH($B$18),JV$1))&gt;0,"",IF(WEEKDAY(DATE(YEAR($B$18),MONTH($B$18),JV$1),2)&gt;5,"",INDEX('Semaine type'!$AF$4:$AY$49,MATCH(Novembre!$B58,'Semaine type'!$A$4:$A$49,0),MATCH(JV$2,'Semaine type'!$AF$2:$AY$2,0))))</f>
        <v/>
      </c>
      <c r="JW58" s="167" t="str">
        <f>IF(COUNTIF(Fériés,DATE(YEAR($B$18),MONTH($B$18),JW$1))&gt;0,"",IF(WEEKDAY(DATE(YEAR($B$18),MONTH($B$18),JW$1),2)&gt;5,"",INDEX('Semaine type'!$AF$4:$AY$49,MATCH(Novembre!$B58,'Semaine type'!$A$4:$A$49,0),MATCH(JW$2,'Semaine type'!$AF$2:$AY$2,0))))</f>
        <v/>
      </c>
      <c r="JX58" s="167" t="str">
        <f>IF(COUNTIF(Fériés,DATE(YEAR($B$18),MONTH($B$18),JX$1))&gt;0,"",IF(WEEKDAY(DATE(YEAR($B$18),MONTH($B$18),JX$1),2)&gt;5,"",INDEX('Semaine type'!$AF$4:$AY$49,MATCH(Novembre!$B58,'Semaine type'!$A$4:$A$49,0),MATCH(JX$2,'Semaine type'!$AF$2:$AY$2,0))))</f>
        <v/>
      </c>
      <c r="JY58" s="167" t="str">
        <f>IF(COUNTIF(Fériés,DATE(YEAR($B$18),MONTH($B$18),JY$1))&gt;0,"",IF(WEEKDAY(DATE(YEAR($B$18),MONTH($B$18),JY$1),2)&gt;5,"",INDEX('Semaine type'!$AF$4:$AY$49,MATCH(Novembre!$B58,'Semaine type'!$A$4:$A$49,0),MATCH(JY$2,'Semaine type'!$AF$2:$AY$2,0))))</f>
        <v/>
      </c>
      <c r="JZ58" s="167" t="str">
        <f>IF(COUNTIF(Fériés,DATE(YEAR($B$18),MONTH($B$18),JZ$1))&gt;0,"",IF(WEEKDAY(DATE(YEAR($B$18),MONTH($B$18),JZ$1),2)&gt;5,"",INDEX('Semaine type'!$AF$4:$AY$49,MATCH(Novembre!$B58,'Semaine type'!$A$4:$A$49,0),MATCH(JZ$2,'Semaine type'!$AF$2:$AY$2,0))))</f>
        <v/>
      </c>
      <c r="KA58" s="167" t="str">
        <f>IF(COUNTIF(Fériés,DATE(YEAR($B$18),MONTH($B$18),KA$1))&gt;0,"",IF(WEEKDAY(DATE(YEAR($B$18),MONTH($B$18),KA$1),2)&gt;5,"",INDEX('Semaine type'!$AF$4:$AY$49,MATCH(Novembre!$B58,'Semaine type'!$A$4:$A$49,0),MATCH(KA$2,'Semaine type'!$AF$2:$AY$2,0))))</f>
        <v/>
      </c>
      <c r="KB58" s="167" t="str">
        <f>IF(COUNTIF(Fériés,DATE(YEAR($B$18),MONTH($B$18),KB$1))&gt;0,"",IF(WEEKDAY(DATE(YEAR($B$18),MONTH($B$18),KB$1),2)&gt;5,"",INDEX('Semaine type'!$AF$4:$AY$49,MATCH(Novembre!$B58,'Semaine type'!$A$4:$A$49,0),MATCH(KB$2,'Semaine type'!$AF$2:$AY$2,0))))</f>
        <v/>
      </c>
      <c r="KC58" s="167" t="str">
        <f>IF(COUNTIF(Fériés,DATE(YEAR($B$18),MONTH($B$18),KC$1))&gt;0,"",IF(WEEKDAY(DATE(YEAR($B$18),MONTH($B$18),KC$1),2)&gt;5,"",INDEX('Semaine type'!$AF$4:$AY$49,MATCH(Novembre!$B58,'Semaine type'!$A$4:$A$49,0),MATCH(KC$2,'Semaine type'!$AF$2:$AY$2,0))))</f>
        <v/>
      </c>
      <c r="KD58" s="167" t="str">
        <f>IF(COUNTIF(Fériés,DATE(YEAR($B$18),MONTH($B$18),KD$1))&gt;0,"",IF(WEEKDAY(DATE(YEAR($B$18),MONTH($B$18),KD$1),2)&gt;5,"",INDEX('Semaine type'!$AF$4:$AY$49,MATCH(Novembre!$B58,'Semaine type'!$A$4:$A$49,0),MATCH(KD$2,'Semaine type'!$AF$2:$AY$2,0))))</f>
        <v/>
      </c>
      <c r="KE58" s="167" t="str">
        <f>IF(COUNTIF(Fériés,DATE(YEAR($B$18),MONTH($B$18),KE$1))&gt;0,"",IF(WEEKDAY(DATE(YEAR($B$18),MONTH($B$18),KE$1),2)&gt;5,"",INDEX('Semaine type'!$AF$4:$AY$49,MATCH(Novembre!$B58,'Semaine type'!$A$4:$A$49,0),MATCH(KE$2,'Semaine type'!$AF$2:$AY$2,0))))</f>
        <v/>
      </c>
      <c r="KF58" s="167">
        <f>IF(COUNTIF(Fériés,DATE(YEAR($B$18),MONTH($B$18),KF$1))&gt;0,"",IF(WEEKDAY(DATE(YEAR($B$18),MONTH($B$18),KF$1),2)&gt;5,"",INDEX('Semaine type'!$AF$4:$AY$49,MATCH(Novembre!$B58,'Semaine type'!$A$4:$A$49,0),MATCH(KF$2,'Semaine type'!$AF$2:$AY$2,0))))</f>
        <v>0</v>
      </c>
      <c r="KG58" s="167">
        <f>IF(COUNTIF(Fériés,DATE(YEAR($B$18),MONTH($B$18),KG$1))&gt;0,"",IF(WEEKDAY(DATE(YEAR($B$18),MONTH($B$18),KG$1),2)&gt;5,"",INDEX('Semaine type'!$AF$4:$AY$49,MATCH(Novembre!$B58,'Semaine type'!$A$4:$A$49,0),MATCH(KG$2,'Semaine type'!$AF$2:$AY$2,0))))</f>
        <v>0</v>
      </c>
      <c r="KH58" s="167" t="str">
        <f>IF(COUNTIF(Fériés,DATE(YEAR($B$18),MONTH($B$18),KH$1))&gt;0,"",IF(WEEKDAY(DATE(YEAR($B$18),MONTH($B$18),KH$1),2)&gt;5,"",INDEX('Semaine type'!$AF$4:$AY$49,MATCH(Novembre!$B58,'Semaine type'!$A$4:$A$49,0),MATCH(KH$2,'Semaine type'!$AF$2:$AY$2,0))))</f>
        <v/>
      </c>
      <c r="KI58" s="167" t="str">
        <f>IF(COUNTIF(Fériés,DATE(YEAR($B$18),MONTH($B$18),KI$1))&gt;0,"",IF(WEEKDAY(DATE(YEAR($B$18),MONTH($B$18),KI$1),2)&gt;5,"",INDEX('Semaine type'!$AF$4:$AY$49,MATCH(Novembre!$B58,'Semaine type'!$A$4:$A$49,0),MATCH(KI$2,'Semaine type'!$AF$2:$AY$2,0))))</f>
        <v/>
      </c>
      <c r="KJ58" s="167" t="str">
        <f>IF(COUNTIF(Fériés,DATE(YEAR($B$18),MONTH($B$18),KJ$1))&gt;0,"",IF(WEEKDAY(DATE(YEAR($B$18),MONTH($B$18),KJ$1),2)&gt;5,"",INDEX('Semaine type'!$AF$4:$AY$49,MATCH(Novembre!$B58,'Semaine type'!$A$4:$A$49,0),MATCH(KJ$2,'Semaine type'!$AF$2:$AY$2,0))))</f>
        <v/>
      </c>
      <c r="KK58" s="167" t="str">
        <f>IF(COUNTIF(Fériés,DATE(YEAR($B$18),MONTH($B$18),KK$1))&gt;0,"",IF(WEEKDAY(DATE(YEAR($B$18),MONTH($B$18),KK$1),2)&gt;5,"",INDEX('Semaine type'!$AF$4:$AY$49,MATCH(Novembre!$B58,'Semaine type'!$A$4:$A$49,0),MATCH(KK$2,'Semaine type'!$AF$2:$AY$2,0))))</f>
        <v/>
      </c>
      <c r="KL58" s="167" t="str">
        <f>IF(COUNTIF(Fériés,DATE(YEAR($B$18),MONTH($B$18),KL$1))&gt;0,"",IF(WEEKDAY(DATE(YEAR($B$18),MONTH($B$18),KL$1),2)&gt;5,"",INDEX('Semaine type'!$AF$4:$AY$49,MATCH(Novembre!$B58,'Semaine type'!$A$4:$A$49,0),MATCH(KL$2,'Semaine type'!$AF$2:$AY$2,0))))</f>
        <v/>
      </c>
      <c r="KM58" s="167" t="str">
        <f>IF(COUNTIF(Fériés,DATE(YEAR($B$18),MONTH($B$18),KM$1))&gt;0,"",IF(WEEKDAY(DATE(YEAR($B$18),MONTH($B$18),KM$1),2)&gt;5,"",INDEX('Semaine type'!$AF$4:$AY$49,MATCH(Novembre!$B58,'Semaine type'!$A$4:$A$49,0),MATCH(KM$2,'Semaine type'!$AF$2:$AY$2,0))))</f>
        <v/>
      </c>
      <c r="KN58" s="167" t="str">
        <f>IF(COUNTIF(Fériés,DATE(YEAR($B$18),MONTH($B$18),KN$1))&gt;0,"",IF(WEEKDAY(DATE(YEAR($B$18),MONTH($B$18),KN$1),2)&gt;5,"",INDEX('Semaine type'!$AF$4:$AY$49,MATCH(Novembre!$B58,'Semaine type'!$A$4:$A$49,0),MATCH(KN$2,'Semaine type'!$AF$2:$AY$2,0))))</f>
        <v/>
      </c>
      <c r="KO58" s="167" t="str">
        <f>IF(COUNTIF(Fériés,DATE(YEAR($B$18),MONTH($B$18),KO$1))&gt;0,"",IF(WEEKDAY(DATE(YEAR($B$18),MONTH($B$18),KO$1),2)&gt;5,"",INDEX('Semaine type'!$AF$4:$AY$49,MATCH(Novembre!$B58,'Semaine type'!$A$4:$A$49,0),MATCH(KO$2,'Semaine type'!$AF$2:$AY$2,0))))</f>
        <v/>
      </c>
      <c r="KP58" s="167" t="str">
        <f>IF(COUNTIF(Fériés,DATE(YEAR($B$18),MONTH($B$18),KP$1))&gt;0,"",IF(WEEKDAY(DATE(YEAR($B$18),MONTH($B$18),KP$1),2)&gt;5,"",INDEX('Semaine type'!$AF$4:$AY$49,MATCH(Novembre!$B58,'Semaine type'!$A$4:$A$49,0),MATCH(KP$2,'Semaine type'!$AF$2:$AY$2,0))))</f>
        <v/>
      </c>
      <c r="KQ58" s="167" t="str">
        <f>IF(COUNTIF(Fériés,DATE(YEAR($B$18),MONTH($B$18),KQ$1))&gt;0,"",IF(WEEKDAY(DATE(YEAR($B$18),MONTH($B$18),KQ$1),2)&gt;5,"",INDEX('Semaine type'!$AF$4:$AY$49,MATCH(Novembre!$B58,'Semaine type'!$A$4:$A$49,0),MATCH(KQ$2,'Semaine type'!$AF$2:$AY$2,0))))</f>
        <v/>
      </c>
      <c r="KR58" s="167" t="str">
        <f>IF(COUNTIF(Fériés,DATE(YEAR($B$18),MONTH($B$18),KR$1))&gt;0,"",IF(WEEKDAY(DATE(YEAR($B$18),MONTH($B$18),KR$1),2)&gt;5,"",INDEX('Semaine type'!$AF$4:$AY$49,MATCH(Novembre!$B58,'Semaine type'!$A$4:$A$49,0),MATCH(KR$2,'Semaine type'!$AF$2:$AY$2,0))))</f>
        <v/>
      </c>
      <c r="KS58" s="167" t="str">
        <f>IF(COUNTIF(Fériés,DATE(YEAR($B$18),MONTH($B$18),KS$1))&gt;0,"",IF(WEEKDAY(DATE(YEAR($B$18),MONTH($B$18),KS$1),2)&gt;5,"",INDEX('Semaine type'!$AF$4:$AY$49,MATCH(Novembre!$B58,'Semaine type'!$A$4:$A$49,0),MATCH(KS$2,'Semaine type'!$AF$2:$AY$2,0))))</f>
        <v/>
      </c>
    </row>
    <row r="59" spans="1:305" ht="12" customHeight="1" x14ac:dyDescent="0.2">
      <c r="A59" s="183"/>
      <c r="B59" s="52" t="s">
        <v>175</v>
      </c>
      <c r="C59" s="53" t="str">
        <f>'Semaine type'!L44</f>
        <v xml:space="preserve">STI </v>
      </c>
      <c r="D59" s="66"/>
      <c r="E59" s="66"/>
      <c r="F59" s="66"/>
      <c r="G59" s="66"/>
      <c r="H59" s="66" t="s">
        <v>28</v>
      </c>
      <c r="I59" s="66" t="s">
        <v>29</v>
      </c>
      <c r="J59" s="66" t="s">
        <v>121</v>
      </c>
      <c r="K59" s="66" t="s">
        <v>121</v>
      </c>
      <c r="L59" s="66" t="s">
        <v>28</v>
      </c>
      <c r="M59" s="66" t="s">
        <v>29</v>
      </c>
      <c r="N59" s="66" t="s">
        <v>125</v>
      </c>
      <c r="O59" s="66" t="s">
        <v>29</v>
      </c>
      <c r="P59" s="66" t="s">
        <v>28</v>
      </c>
      <c r="Q59" s="66"/>
      <c r="R59" s="66"/>
      <c r="S59" s="66"/>
      <c r="T59" s="66"/>
      <c r="U59" s="66"/>
      <c r="V59" s="66" t="s">
        <v>28</v>
      </c>
      <c r="W59" s="66" t="s">
        <v>29</v>
      </c>
      <c r="X59" s="66"/>
      <c r="Y59" s="66"/>
      <c r="Z59" s="66" t="s">
        <v>28</v>
      </c>
      <c r="AA59" s="66" t="s">
        <v>29</v>
      </c>
      <c r="AB59" s="66" t="s">
        <v>122</v>
      </c>
      <c r="AC59" s="66" t="s">
        <v>29</v>
      </c>
      <c r="AD59" s="66" t="s">
        <v>28</v>
      </c>
      <c r="AE59" s="66"/>
      <c r="AF59" s="66"/>
      <c r="AG59" s="66"/>
      <c r="AH59" s="66"/>
      <c r="AI59" s="66"/>
      <c r="AJ59" s="66" t="s">
        <v>28</v>
      </c>
      <c r="AK59" s="66" t="s">
        <v>29</v>
      </c>
      <c r="AL59" s="66" t="s">
        <v>121</v>
      </c>
      <c r="AM59" s="66" t="s">
        <v>121</v>
      </c>
      <c r="AN59" s="66" t="s">
        <v>28</v>
      </c>
      <c r="AO59" s="66" t="s">
        <v>29</v>
      </c>
      <c r="AP59" s="66" t="s">
        <v>28</v>
      </c>
      <c r="AQ59" s="66" t="s">
        <v>29</v>
      </c>
      <c r="AR59" s="66" t="s">
        <v>28</v>
      </c>
      <c r="AS59" s="66"/>
      <c r="AT59" s="66"/>
      <c r="AU59" s="66"/>
      <c r="AV59" s="66"/>
      <c r="AW59" s="66"/>
      <c r="AX59" s="66" t="s">
        <v>28</v>
      </c>
      <c r="AY59" s="66" t="s">
        <v>29</v>
      </c>
      <c r="AZ59" s="66" t="s">
        <v>121</v>
      </c>
      <c r="BA59" s="66" t="s">
        <v>121</v>
      </c>
      <c r="BB59" s="66" t="s">
        <v>28</v>
      </c>
      <c r="BC59" s="66" t="s">
        <v>29</v>
      </c>
      <c r="BD59" s="66" t="s">
        <v>28</v>
      </c>
      <c r="BE59" s="66" t="s">
        <v>29</v>
      </c>
      <c r="BF59" s="66" t="s">
        <v>28</v>
      </c>
      <c r="BG59" s="66"/>
      <c r="BH59" s="66"/>
      <c r="BI59" s="66"/>
      <c r="BJ59" s="66"/>
      <c r="BK59" s="66"/>
      <c r="BL59" s="56" cm="1">
        <f t="array" ref="BL59">SUMPRODUCT(--(RIGHT(D59:BK59,1)="."))</f>
        <v>15</v>
      </c>
      <c r="BM59" s="57"/>
      <c r="BN59" s="62"/>
      <c r="BO59" s="62"/>
      <c r="BP59" s="62"/>
      <c r="BQ59" s="82">
        <f t="shared" si="133"/>
        <v>0</v>
      </c>
      <c r="BR59" s="82">
        <f t="shared" si="133"/>
        <v>0</v>
      </c>
      <c r="BS59" s="82">
        <f t="shared" si="133"/>
        <v>0</v>
      </c>
      <c r="BT59" s="82">
        <f t="shared" si="133"/>
        <v>0</v>
      </c>
      <c r="BU59" s="82">
        <f t="shared" si="133"/>
        <v>0</v>
      </c>
      <c r="BV59" s="82">
        <f t="shared" si="133"/>
        <v>0</v>
      </c>
      <c r="BW59" s="82">
        <f t="shared" si="133"/>
        <v>0</v>
      </c>
      <c r="BX59" s="82">
        <f t="shared" si="133"/>
        <v>0</v>
      </c>
      <c r="BY59" s="82">
        <f t="shared" si="133"/>
        <v>0</v>
      </c>
      <c r="BZ59" s="82">
        <f t="shared" si="133"/>
        <v>0</v>
      </c>
      <c r="CA59" s="82">
        <f t="shared" si="133"/>
        <v>0</v>
      </c>
      <c r="CB59" s="92">
        <f t="shared" si="70"/>
        <v>34</v>
      </c>
      <c r="CC59" s="47">
        <f t="shared" ca="1" si="71"/>
        <v>1</v>
      </c>
      <c r="DA59" s="169">
        <f t="shared" si="72"/>
        <v>5.3541666666666679</v>
      </c>
      <c r="DB59" s="176" t="str">
        <f t="shared" si="132"/>
        <v/>
      </c>
      <c r="DC59" s="176" t="str">
        <f t="shared" si="73"/>
        <v/>
      </c>
      <c r="DD59" s="176" t="str">
        <f t="shared" si="74"/>
        <v/>
      </c>
      <c r="DE59" s="176" t="str">
        <f t="shared" si="75"/>
        <v/>
      </c>
      <c r="DF59" s="176">
        <f t="shared" si="76"/>
        <v>0.15972222222222227</v>
      </c>
      <c r="DG59" s="176">
        <f>IFERROR(IF(COUNTIF(absences,I59)&gt;0,"",IF(COUNTIF($D59:$BK59,"PERM")&gt;0,COUNTIF($D59:$BK59,"PERM")*Parametres!$N$25,GF59-GE59)),)</f>
        <v>0</v>
      </c>
      <c r="DH59" s="176">
        <f t="shared" si="77"/>
        <v>0.15972222222222227</v>
      </c>
      <c r="DI59" s="176">
        <f t="shared" si="78"/>
        <v>0.14583333333333337</v>
      </c>
      <c r="DJ59" s="176">
        <f t="shared" si="79"/>
        <v>0.15972222222222227</v>
      </c>
      <c r="DK59" s="176">
        <f t="shared" si="80"/>
        <v>0.14583333333333337</v>
      </c>
      <c r="DL59" s="176">
        <f t="shared" si="81"/>
        <v>0.15972222222222227</v>
      </c>
      <c r="DM59" s="176">
        <f t="shared" si="82"/>
        <v>0.13888888888888884</v>
      </c>
      <c r="DN59" s="176">
        <f t="shared" si="83"/>
        <v>0.15972222222222227</v>
      </c>
      <c r="DO59" s="176">
        <f t="shared" si="84"/>
        <v>0</v>
      </c>
      <c r="DP59" s="176" t="str">
        <f t="shared" si="85"/>
        <v/>
      </c>
      <c r="DQ59" s="176" t="str">
        <f t="shared" si="86"/>
        <v/>
      </c>
      <c r="DR59" s="176" t="str">
        <f t="shared" si="87"/>
        <v/>
      </c>
      <c r="DS59" s="176" t="str">
        <f t="shared" si="88"/>
        <v/>
      </c>
      <c r="DT59" s="176">
        <f t="shared" si="89"/>
        <v>0.15972222222222227</v>
      </c>
      <c r="DU59" s="176">
        <f t="shared" si="90"/>
        <v>0.14583333333333337</v>
      </c>
      <c r="DV59" s="176" t="str">
        <f t="shared" si="91"/>
        <v/>
      </c>
      <c r="DW59" s="176" t="str">
        <f t="shared" si="92"/>
        <v/>
      </c>
      <c r="DX59" s="176">
        <f t="shared" si="93"/>
        <v>0.15972222222222227</v>
      </c>
      <c r="DY59" s="176">
        <f t="shared" si="94"/>
        <v>0.14583333333333337</v>
      </c>
      <c r="DZ59" s="176">
        <f t="shared" si="95"/>
        <v>0.15972222222222227</v>
      </c>
      <c r="EA59" s="176">
        <f t="shared" si="96"/>
        <v>0.13888888888888884</v>
      </c>
      <c r="EB59" s="176">
        <f t="shared" si="97"/>
        <v>0.15972222222222227</v>
      </c>
      <c r="EC59" s="176">
        <f t="shared" si="98"/>
        <v>0</v>
      </c>
      <c r="ED59" s="176" t="str">
        <f t="shared" si="99"/>
        <v/>
      </c>
      <c r="EE59" s="176" t="str">
        <f t="shared" si="100"/>
        <v/>
      </c>
      <c r="EF59" s="176" t="str">
        <f t="shared" si="101"/>
        <v/>
      </c>
      <c r="EG59" s="176" t="str">
        <f t="shared" si="102"/>
        <v/>
      </c>
      <c r="EH59" s="176">
        <f t="shared" si="103"/>
        <v>0.15972222222222227</v>
      </c>
      <c r="EI59" s="176">
        <f t="shared" si="104"/>
        <v>0.14583333333333337</v>
      </c>
      <c r="EJ59" s="176">
        <f t="shared" si="105"/>
        <v>0.15972222222222227</v>
      </c>
      <c r="EK59" s="176">
        <f t="shared" si="106"/>
        <v>0.14583333333333337</v>
      </c>
      <c r="EL59" s="176">
        <f t="shared" si="107"/>
        <v>0.15972222222222227</v>
      </c>
      <c r="EM59" s="176">
        <f t="shared" si="108"/>
        <v>0.14583333333333337</v>
      </c>
      <c r="EN59" s="176">
        <f t="shared" si="109"/>
        <v>0.15972222222222227</v>
      </c>
      <c r="EO59" s="176">
        <f t="shared" si="110"/>
        <v>0.13888888888888884</v>
      </c>
      <c r="EP59" s="176">
        <f t="shared" si="111"/>
        <v>0.15972222222222227</v>
      </c>
      <c r="EQ59" s="176">
        <f t="shared" si="112"/>
        <v>0</v>
      </c>
      <c r="ER59" s="176" t="str">
        <f t="shared" si="113"/>
        <v/>
      </c>
      <c r="ES59" s="176" t="str">
        <f t="shared" si="114"/>
        <v/>
      </c>
      <c r="ET59" s="176" t="str">
        <f t="shared" si="115"/>
        <v/>
      </c>
      <c r="EU59" s="176">
        <f>IFERROR(IF(COUNTIF(absences,AW59)&gt;0,"",IF(COUNTIF($D59:$BK59,"PERM")&gt;0,COUNTIF($D59:$BK59,"PERM")*Parametres!$N$25,IW59-IV59)),)</f>
        <v>0.14583333333333337</v>
      </c>
      <c r="EV59" s="176">
        <f t="shared" si="116"/>
        <v>0.15972222222222227</v>
      </c>
      <c r="EW59" s="176">
        <f t="shared" si="117"/>
        <v>0.14583333333333337</v>
      </c>
      <c r="EX59" s="176">
        <f t="shared" si="118"/>
        <v>0.15972222222222227</v>
      </c>
      <c r="EY59" s="176">
        <f t="shared" si="119"/>
        <v>0.14583333333333337</v>
      </c>
      <c r="EZ59" s="176">
        <f t="shared" si="120"/>
        <v>0.15972222222222227</v>
      </c>
      <c r="FA59" s="176">
        <f t="shared" si="121"/>
        <v>0.14583333333333337</v>
      </c>
      <c r="FB59" s="176">
        <f t="shared" si="122"/>
        <v>0.15972222222222227</v>
      </c>
      <c r="FC59" s="176">
        <f t="shared" si="123"/>
        <v>0.13888888888888884</v>
      </c>
      <c r="FD59" s="176">
        <f t="shared" si="124"/>
        <v>0.15972222222222227</v>
      </c>
      <c r="FE59" s="176">
        <f t="shared" si="125"/>
        <v>0</v>
      </c>
      <c r="FF59" s="176" t="str">
        <f t="shared" si="126"/>
        <v/>
      </c>
      <c r="FG59" s="176" t="str">
        <f t="shared" si="127"/>
        <v/>
      </c>
      <c r="FH59" s="176">
        <f>IFERROR(IF(COUNTIF(absences,BJ59)&gt;0,"",IF(COUNTIF($D59:$BK59,"PERM")&gt;0,COUNTIF($D59:$BK59,"PERM")*Parametres!$N$25,JJ59-JI59)),)</f>
        <v>0</v>
      </c>
      <c r="FI59" s="176" t="str">
        <f t="shared" si="128"/>
        <v/>
      </c>
      <c r="FJ59" s="176">
        <f t="shared" si="129"/>
        <v>0.15972222222222227</v>
      </c>
      <c r="FK59" s="176">
        <f>IFERROR(IF(COUNTIF(absences,BM59)&gt;0,"",IF(COUNTIF($D59:$BK59,"PERM")&gt;0,COUNTIF($D59:$BK59,"PERM")*Parametres!$N$25,JM59-JL59)),)</f>
        <v>0</v>
      </c>
      <c r="FY59" s="184"/>
      <c r="FZ59" s="167" t="str">
        <f>IF(COUNTIF(Fériés,DATE(YEAR($B$18),MONTH($B$18),FZ$1))&gt;0,"",IF(WEEKDAY(DATE(YEAR($B$18),MONTH($B$18),FZ$1),2)&gt;5,"",INDEX('Semaine type'!$AF$4:$AY$49,MATCH(Novembre!$B59,'Semaine type'!$A44:$A89,0),MATCH(FZ$2,'Semaine type'!$AF$2:$AY$2,0))))</f>
        <v/>
      </c>
      <c r="GA59" s="167" t="str">
        <f>IF(COUNTIF(Fériés,DATE(YEAR($B$18),MONTH($B$18),GA$1))&gt;0,"",IF(WEEKDAY(DATE(YEAR($B$18),MONTH($B$18),GA$1),2)&gt;5,"",INDEX('Semaine type'!$AF$4:$AY$49,MATCH(Novembre!$B59,'Semaine type'!$A44:$A89,0),MATCH(GA$2,'Semaine type'!$AF$2:$AY$2,0))))</f>
        <v/>
      </c>
      <c r="GB59" s="167" t="str">
        <f>IF(COUNTIF(Fériés,DATE(YEAR($B$18),MONTH($B$18),GB$1))&gt;0,"",IF(WEEKDAY(DATE(YEAR($B$18),MONTH($B$18),GB$1),2)&gt;5,"",INDEX('Semaine type'!$AF$4:$AY$49,MATCH(Novembre!$B59,'Semaine type'!$A44:$A89,0),MATCH(GB$2,'Semaine type'!$AF$2:$AY$2,0))))</f>
        <v/>
      </c>
      <c r="GC59" s="167" t="str">
        <f>IF(COUNTIF(Fériés,DATE(YEAR($B$18),MONTH($B$18),GC$1))&gt;0,"",IF(WEEKDAY(DATE(YEAR($B$18),MONTH($B$18),GC$1),2)&gt;5,"",INDEX('Semaine type'!$AF$4:$AY$49,MATCH(Novembre!$B59,'Semaine type'!$A44:$A89,0),MATCH(GC$2,'Semaine type'!$AF$2:$AY$2,0))))</f>
        <v/>
      </c>
      <c r="GD59" s="167" t="str">
        <f>IF(COUNTIF(Fériés,DATE(YEAR($B$18),MONTH($B$18),GD$1))&gt;0,"",IF(WEEKDAY(DATE(YEAR($B$18),MONTH($B$18),GD$1),2)&gt;5,"",INDEX('Semaine type'!$AF$4:$AY$49,MATCH(Novembre!$B59,'Semaine type'!$A44:$A89,0),MATCH(GD$2,'Semaine type'!$AF$2:$AY$2,0))))</f>
        <v/>
      </c>
      <c r="GE59" s="167" t="str">
        <f>IF(COUNTIF(Fériés,DATE(YEAR($B$18),MONTH($B$18),GE$1))&gt;0,"",IF(WEEKDAY(DATE(YEAR($B$18),MONTH($B$18),GE$1),2)&gt;5,"",INDEX('Semaine type'!$AF$4:$AY$49,MATCH(Novembre!$B59,'Semaine type'!$A44:$A89,0),MATCH(GE$2,'Semaine type'!$AF$2:$AY$2,0))))</f>
        <v/>
      </c>
      <c r="GF59" s="167" t="str">
        <f>IF(COUNTIF(Fériés,DATE(YEAR($B$18),MONTH($B$18),GF$1))&gt;0,"",IF(WEEKDAY(DATE(YEAR($B$18),MONTH($B$18),GF$1),2)&gt;5,"",INDEX('Semaine type'!$AF$4:$AY$49,MATCH(Novembre!$B59,'Semaine type'!$A44:$A89,0),MATCH(GF$2,'Semaine type'!$AF$2:$AY$2,0))))</f>
        <v/>
      </c>
      <c r="GG59" s="167" t="str">
        <f>IF(COUNTIF(Fériés,DATE(YEAR($B$18),MONTH($B$18),GG$1))&gt;0,"",IF(WEEKDAY(DATE(YEAR($B$18),MONTH($B$18),GG$1),2)&gt;5,"",INDEX('Semaine type'!$AF$4:$AY$49,MATCH(Novembre!$B59,'Semaine type'!$A44:$A89,0),MATCH(GG$2,'Semaine type'!$AF$2:$AY$2,0))))</f>
        <v/>
      </c>
      <c r="GH59" s="167">
        <f>IF(COUNTIF(Fériés,DATE(YEAR($B$18),MONTH($B$18),GH$1))&gt;0,"",IF(WEEKDAY(DATE(YEAR($B$18),MONTH($B$18),GH$1),2)&gt;5,"",INDEX('Semaine type'!$AF$4:$AY$49,MATCH(Novembre!$B59,'Semaine type'!$A$4:$A$49,0),MATCH(GH$2,'Semaine type'!$AF$2:$AY$2,0))))</f>
        <v>0.36458333333333331</v>
      </c>
      <c r="GI59" s="167">
        <f>IF(COUNTIF(Fériés,DATE(YEAR($B$18),MONTH($B$18),GI$1))&gt;0,"",IF(WEEKDAY(DATE(YEAR($B$18),MONTH($B$18),GI$1),2)&gt;5,"",INDEX('Semaine type'!$AF$4:$AY$49,MATCH(Novembre!$B59,'Semaine type'!$A$4:$A$49,0),MATCH(GI$2,'Semaine type'!$AF$2:$AY$2,0))))</f>
        <v>0.52430555555555558</v>
      </c>
      <c r="GJ59" s="167">
        <f>IF(COUNTIF(Fériés,DATE(YEAR($B$18),MONTH($B$18),GJ$1))&gt;0,"",IF(WEEKDAY(DATE(YEAR($B$18),MONTH($B$18),GJ$1),2)&gt;5,"",INDEX('Semaine type'!$AF$4:$AY$49,MATCH(Novembre!$B59,'Semaine type'!$A$4:$A$49,0),MATCH(GJ$2,'Semaine type'!$AF$2:$AY$2,0))))</f>
        <v>0.5625</v>
      </c>
      <c r="GK59" s="167">
        <f>IF(COUNTIF(Fériés,DATE(YEAR($B$18),MONTH($B$18),GK$1))&gt;0,"",IF(WEEKDAY(DATE(YEAR($B$18),MONTH($B$18),GK$1),2)&gt;5,"",INDEX('Semaine type'!$AF$4:$AY$49,MATCH(Novembre!$B59,'Semaine type'!$A$4:$A$49,0),MATCH(GK$2,'Semaine type'!$AF$2:$AY$2,0))))</f>
        <v>0.70833333333333337</v>
      </c>
      <c r="GL59" s="167">
        <f>IF(COUNTIF(Fériés,DATE(YEAR($B$18),MONTH($B$18),GL$1))&gt;0,"",IF(WEEKDAY(DATE(YEAR($B$18),MONTH($B$18),GL$1),2)&gt;5,"",INDEX('Semaine type'!$AF$4:$AY$49,MATCH(Novembre!$B59,'Semaine type'!$A$4:$A$49,0),MATCH(GL$2,'Semaine type'!$AF$2:$AY$2,0))))</f>
        <v>0.36458333333333331</v>
      </c>
      <c r="GM59" s="167">
        <f>IF(COUNTIF(Fériés,DATE(YEAR($B$18),MONTH($B$18),GM$1))&gt;0,"",IF(WEEKDAY(DATE(YEAR($B$18),MONTH($B$18),GM$1),2)&gt;5,"",INDEX('Semaine type'!$AF$4:$AY$49,MATCH(Novembre!$B59,'Semaine type'!$A$4:$A$49,0),MATCH(GM$2,'Semaine type'!$AF$2:$AY$2,0))))</f>
        <v>0.52430555555555558</v>
      </c>
      <c r="GN59" s="167">
        <f>IF(COUNTIF(Fériés,DATE(YEAR($B$18),MONTH($B$18),GN$1))&gt;0,"",IF(WEEKDAY(DATE(YEAR($B$18),MONTH($B$18),GN$1),2)&gt;5,"",INDEX('Semaine type'!$AF$4:$AY$49,MATCH(Novembre!$B59,'Semaine type'!$A$4:$A$49,0),MATCH(GN$2,'Semaine type'!$AF$2:$AY$2,0))))</f>
        <v>0.5625</v>
      </c>
      <c r="GO59" s="167">
        <f>IF(COUNTIF(Fériés,DATE(YEAR($B$18),MONTH($B$18),GO$1))&gt;0,"",IF(WEEKDAY(DATE(YEAR($B$18),MONTH($B$18),GO$1),2)&gt;5,"",INDEX('Semaine type'!$AF$4:$AY$49,MATCH(Novembre!$B59,'Semaine type'!$A$4:$A$49,0),MATCH(GO$2,'Semaine type'!$AF$2:$AY$2,0))))</f>
        <v>0.70833333333333337</v>
      </c>
      <c r="GP59" s="167">
        <f>IF(COUNTIF(Fériés,DATE(YEAR($B$18),MONTH($B$18),GP$1))&gt;0,"",IF(WEEKDAY(DATE(YEAR($B$18),MONTH($B$18),GP$1),2)&gt;5,"",INDEX('Semaine type'!$AF$4:$AY$49,MATCH(Novembre!$B59,'Semaine type'!$A$4:$A$49,0),MATCH(GP$2,'Semaine type'!$AF$2:$AY$2,0))))</f>
        <v>0.36458333333333331</v>
      </c>
      <c r="GQ59" s="167">
        <f>IF(COUNTIF(Fériés,DATE(YEAR($B$18),MONTH($B$18),GQ$1))&gt;0,"",IF(WEEKDAY(DATE(YEAR($B$18),MONTH($B$18),GQ$1),2)&gt;5,"",INDEX('Semaine type'!$AF$4:$AY$49,MATCH(Novembre!$B59,'Semaine type'!$A$4:$A$49,0),MATCH(GQ$2,'Semaine type'!$AF$2:$AY$2,0))))</f>
        <v>0.52430555555555558</v>
      </c>
      <c r="GR59" s="167">
        <f>IF(COUNTIF(Fériés,DATE(YEAR($B$18),MONTH($B$18),GR$1))&gt;0,"",IF(WEEKDAY(DATE(YEAR($B$18),MONTH($B$18),GR$1),2)&gt;5,"",INDEX('Semaine type'!$AF$4:$AY$49,MATCH(Novembre!$B59,'Semaine type'!$A$4:$A$49,0),MATCH(GR$2,'Semaine type'!$AF$2:$AY$2,0))))</f>
        <v>0.5625</v>
      </c>
      <c r="GS59" s="167">
        <f>IF(COUNTIF(Fériés,DATE(YEAR($B$18),MONTH($B$18),GS$1))&gt;0,"",IF(WEEKDAY(DATE(YEAR($B$18),MONTH($B$18),GS$1),2)&gt;5,"",INDEX('Semaine type'!$AF$4:$AY$49,MATCH(Novembre!$B59,'Semaine type'!$A$4:$A$49,0),MATCH(GS$2,'Semaine type'!$AF$2:$AY$2,0))))</f>
        <v>0.70833333333333337</v>
      </c>
      <c r="GT59" s="167">
        <f>IF(COUNTIF(Fériés,DATE(YEAR($B$18),MONTH($B$18),GT$1))&gt;0,"",IF(WEEKDAY(DATE(YEAR($B$18),MONTH($B$18),GT$1),2)&gt;5,"",INDEX('Semaine type'!$AF$4:$AY$49,MATCH(Novembre!$B59,'Semaine type'!$A$4:$A$49,0),MATCH(GT$2,'Semaine type'!$AF$2:$AY$2,0))))</f>
        <v>0.36458333333333331</v>
      </c>
      <c r="GU59" s="167">
        <f>IF(COUNTIF(Fériés,DATE(YEAR($B$18),MONTH($B$18),GU$1))&gt;0,"",IF(WEEKDAY(DATE(YEAR($B$18),MONTH($B$18),GU$1),2)&gt;5,"",INDEX('Semaine type'!$AF$4:$AY$49,MATCH(Novembre!$B59,'Semaine type'!$A$4:$A$49,0),MATCH(GU$2,'Semaine type'!$AF$2:$AY$2,0))))</f>
        <v>0.52430555555555558</v>
      </c>
      <c r="GV59" s="167">
        <f>IF(COUNTIF(Fériés,DATE(YEAR($B$18),MONTH($B$18),GV$1))&gt;0,"",IF(WEEKDAY(DATE(YEAR($B$18),MONTH($B$18),GV$1),2)&gt;5,"",INDEX('Semaine type'!$AF$4:$AY$49,MATCH(Novembre!$B59,'Semaine type'!$A$4:$A$49,0),MATCH(GV$2,'Semaine type'!$AF$2:$AY$2,0))))</f>
        <v>0.5625</v>
      </c>
      <c r="GW59" s="167">
        <f>IF(COUNTIF(Fériés,DATE(YEAR($B$18),MONTH($B$18),GW$1))&gt;0,"",IF(WEEKDAY(DATE(YEAR($B$18),MONTH($B$18),GW$1),2)&gt;5,"",INDEX('Semaine type'!$AF$4:$AY$49,MATCH(Novembre!$B59,'Semaine type'!$A$4:$A$49,0),MATCH(GW$2,'Semaine type'!$AF$2:$AY$2,0))))</f>
        <v>0.70138888888888884</v>
      </c>
      <c r="GX59" s="167">
        <f>IF(COUNTIF(Fériés,DATE(YEAR($B$18),MONTH($B$18),GX$1))&gt;0,"",IF(WEEKDAY(DATE(YEAR($B$18),MONTH($B$18),GX$1),2)&gt;5,"",INDEX('Semaine type'!$AF$4:$AY$49,MATCH(Novembre!$B59,'Semaine type'!$A$4:$A$49,0),MATCH(GX$2,'Semaine type'!$AF$2:$AY$2,0))))</f>
        <v>0.36458333333333331</v>
      </c>
      <c r="GY59" s="167">
        <f>IF(COUNTIF(Fériés,DATE(YEAR($B$18),MONTH($B$18),GY$1))&gt;0,"",IF(WEEKDAY(DATE(YEAR($B$18),MONTH($B$18),GY$1),2)&gt;5,"",INDEX('Semaine type'!$AF$4:$AY$49,MATCH(Novembre!$B59,'Semaine type'!$A$4:$A$49,0),MATCH(GY$2,'Semaine type'!$AF$2:$AY$2,0))))</f>
        <v>0.52430555555555558</v>
      </c>
      <c r="GZ59" s="167">
        <f>IF(COUNTIF(Fériés,DATE(YEAR($B$18),MONTH($B$18),GZ$1))&gt;0,"",IF(WEEKDAY(DATE(YEAR($B$18),MONTH($B$18),GZ$1),2)&gt;5,"",INDEX('Semaine type'!$AF$4:$AY$49,MATCH(Novembre!$B59,'Semaine type'!$A$4:$A$49,0),MATCH(GZ$2,'Semaine type'!$AF$2:$AY$2,0))))</f>
        <v>0</v>
      </c>
      <c r="HA59" s="167">
        <f>IF(COUNTIF(Fériés,DATE(YEAR($B$18),MONTH($B$18),HA$1))&gt;0,"",IF(WEEKDAY(DATE(YEAR($B$18),MONTH($B$18),HA$1),2)&gt;5,"",INDEX('Semaine type'!$AF$4:$AY$49,MATCH(Novembre!$B59,'Semaine type'!$A$4:$A$49,0),MATCH(HA$2,'Semaine type'!$AF$2:$AY$2,0))))</f>
        <v>0</v>
      </c>
      <c r="HB59" s="167" t="str">
        <f>IF(COUNTIF(Fériés,DATE(YEAR($B$18),MONTH($B$18),HB$1))&gt;0,"",IF(WEEKDAY(DATE(YEAR($B$18),MONTH($B$18),HB$1),2)&gt;5,"",INDEX('Semaine type'!$AF$4:$AY$49,MATCH(Novembre!$B59,'Semaine type'!$A$4:$A$49,0),MATCH(HB$2,'Semaine type'!$AF$2:$AY$2,0))))</f>
        <v/>
      </c>
      <c r="HC59" s="167" t="str">
        <f>IF(COUNTIF(Fériés,DATE(YEAR($B$18),MONTH($B$18),HC$1))&gt;0,"",IF(WEEKDAY(DATE(YEAR($B$18),MONTH($B$18),HC$1),2)&gt;5,"",INDEX('Semaine type'!$AF$4:$AY$49,MATCH(Novembre!$B59,'Semaine type'!$A$4:$A$49,0),MATCH(HC$2,'Semaine type'!$AF$2:$AY$2,0))))</f>
        <v/>
      </c>
      <c r="HD59" s="167" t="str">
        <f>IF(COUNTIF(Fériés,DATE(YEAR($B$18),MONTH($B$18),HD$1))&gt;0,"",IF(WEEKDAY(DATE(YEAR($B$18),MONTH($B$18),HD$1),2)&gt;5,"",INDEX('Semaine type'!$AF$4:$AY$49,MATCH(Novembre!$B59,'Semaine type'!$A$4:$A$49,0),MATCH(HD$2,'Semaine type'!$AF$2:$AY$2,0))))</f>
        <v/>
      </c>
      <c r="HE59" s="167" t="str">
        <f>IF(COUNTIF(Fériés,DATE(YEAR($B$18),MONTH($B$18),HE$1))&gt;0,"",IF(WEEKDAY(DATE(YEAR($B$18),MONTH($B$18),HE$1),2)&gt;5,"",INDEX('Semaine type'!$AF$4:$AY$49,MATCH(Novembre!$B59,'Semaine type'!$A$4:$A$49,0),MATCH(HE$2,'Semaine type'!$AF$2:$AY$2,0))))</f>
        <v/>
      </c>
      <c r="HF59" s="167" t="str">
        <f>IF(COUNTIF(Fériés,DATE(YEAR($B$18),MONTH($B$18),HF$1))&gt;0,"",IF(WEEKDAY(DATE(YEAR($B$18),MONTH($B$18),HF$1),2)&gt;5,"",INDEX('Semaine type'!$AF$4:$AY$49,MATCH(Novembre!$B59,'Semaine type'!$A$4:$A$49,0),MATCH(HF$2,'Semaine type'!$AF$2:$AY$2,0))))</f>
        <v/>
      </c>
      <c r="HG59" s="167" t="str">
        <f>IF(COUNTIF(Fériés,DATE(YEAR($B$18),MONTH($B$18),HG$1))&gt;0,"",IF(WEEKDAY(DATE(YEAR($B$18),MONTH($B$18),HG$1),2)&gt;5,"",INDEX('Semaine type'!$AF$4:$AY$49,MATCH(Novembre!$B59,'Semaine type'!$A$4:$A$49,0),MATCH(HG$2,'Semaine type'!$AF$2:$AY$2,0))))</f>
        <v/>
      </c>
      <c r="HH59" s="167" t="str">
        <f>IF(COUNTIF(Fériés,DATE(YEAR($B$18),MONTH($B$18),HH$1))&gt;0,"",IF(WEEKDAY(DATE(YEAR($B$18),MONTH($B$18),HH$1),2)&gt;5,"",INDEX('Semaine type'!$AF$4:$AY$49,MATCH(Novembre!$B59,'Semaine type'!$A$4:$A$49,0),MATCH(HH$2,'Semaine type'!$AF$2:$AY$2,0))))</f>
        <v/>
      </c>
      <c r="HI59" s="167" t="str">
        <f>IF(COUNTIF(Fériés,DATE(YEAR($B$18),MONTH($B$18),HI$1))&gt;0,"",IF(WEEKDAY(DATE(YEAR($B$18),MONTH($B$18),HI$1),2)&gt;5,"",INDEX('Semaine type'!$AF$4:$AY$49,MATCH(Novembre!$B59,'Semaine type'!$A$4:$A$49,0),MATCH(HI$2,'Semaine type'!$AF$2:$AY$2,0))))</f>
        <v/>
      </c>
      <c r="HJ59" s="167">
        <f>IF(COUNTIF(Fériés,DATE(YEAR($B$18),MONTH($B$18),HJ$1))&gt;0,"",IF(WEEKDAY(DATE(YEAR($B$18),MONTH($B$18),HJ$1),2)&gt;5,"",INDEX('Semaine type'!$AF$4:$AY$49,MATCH(Novembre!$B59,'Semaine type'!$A$4:$A$49,0),MATCH(HJ$2,'Semaine type'!$AF$2:$AY$2,0))))</f>
        <v>0.36458333333333331</v>
      </c>
      <c r="HK59" s="167">
        <f>IF(COUNTIF(Fériés,DATE(YEAR($B$18),MONTH($B$18),HK$1))&gt;0,"",IF(WEEKDAY(DATE(YEAR($B$18),MONTH($B$18),HK$1),2)&gt;5,"",INDEX('Semaine type'!$AF$4:$AY$49,MATCH(Novembre!$B59,'Semaine type'!$A$4:$A$49,0),MATCH(HK$2,'Semaine type'!$AF$2:$AY$2,0))))</f>
        <v>0.52430555555555558</v>
      </c>
      <c r="HL59" s="167">
        <f>IF(COUNTIF(Fériés,DATE(YEAR($B$18),MONTH($B$18),HL$1))&gt;0,"",IF(WEEKDAY(DATE(YEAR($B$18),MONTH($B$18),HL$1),2)&gt;5,"",INDEX('Semaine type'!$AF$4:$AY$49,MATCH(Novembre!$B59,'Semaine type'!$A$4:$A$49,0),MATCH(HL$2,'Semaine type'!$AF$2:$AY$2,0))))</f>
        <v>0.5625</v>
      </c>
      <c r="HM59" s="167">
        <f>IF(COUNTIF(Fériés,DATE(YEAR($B$18),MONTH($B$18),HM$1))&gt;0,"",IF(WEEKDAY(DATE(YEAR($B$18),MONTH($B$18),HM$1),2)&gt;5,"",INDEX('Semaine type'!$AF$4:$AY$49,MATCH(Novembre!$B59,'Semaine type'!$A$4:$A$49,0),MATCH(HM$2,'Semaine type'!$AF$2:$AY$2,0))))</f>
        <v>0.70833333333333337</v>
      </c>
      <c r="HN59" s="167" t="str">
        <f>IF(COUNTIF(Fériés,DATE(YEAR($B$18),MONTH($B$18),HN$1))&gt;0,"",IF(WEEKDAY(DATE(YEAR($B$18),MONTH($B$18),HN$1),2)&gt;5,"",INDEX('Semaine type'!$AF$4:$AY$49,MATCH(Novembre!$B59,'Semaine type'!$A$4:$A$49,0),MATCH(HN$2,'Semaine type'!$AF$2:$AY$2,0))))</f>
        <v/>
      </c>
      <c r="HO59" s="167" t="str">
        <f>IF(COUNTIF(Fériés,DATE(YEAR($B$18),MONTH($B$18),HO$1))&gt;0,"",IF(WEEKDAY(DATE(YEAR($B$18),MONTH($B$18),HO$1),2)&gt;5,"",INDEX('Semaine type'!$AF$4:$AY$49,MATCH(Novembre!$B59,'Semaine type'!$A$4:$A$49,0),MATCH(HO$2,'Semaine type'!$AF$2:$AY$2,0))))</f>
        <v/>
      </c>
      <c r="HP59" s="167" t="str">
        <f>IF(COUNTIF(Fériés,DATE(YEAR($B$18),MONTH($B$18),HP$1))&gt;0,"",IF(WEEKDAY(DATE(YEAR($B$18),MONTH($B$18),HP$1),2)&gt;5,"",INDEX('Semaine type'!$AF$4:$AY$49,MATCH(Novembre!$B59,'Semaine type'!$A$4:$A$49,0),MATCH(HP$2,'Semaine type'!$AF$2:$AY$2,0))))</f>
        <v/>
      </c>
      <c r="HQ59" s="167" t="str">
        <f>IF(COUNTIF(Fériés,DATE(YEAR($B$18),MONTH($B$18),HQ$1))&gt;0,"",IF(WEEKDAY(DATE(YEAR($B$18),MONTH($B$18),HQ$1),2)&gt;5,"",INDEX('Semaine type'!$AF$4:$AY$49,MATCH(Novembre!$B59,'Semaine type'!$A$4:$A$49,0),MATCH(HQ$2,'Semaine type'!$AF$2:$AY$2,0))))</f>
        <v/>
      </c>
      <c r="HR59" s="167">
        <f>IF(COUNTIF(Fériés,DATE(YEAR($B$18),MONTH($B$18),HR$1))&gt;0,"",IF(WEEKDAY(DATE(YEAR($B$18),MONTH($B$18),HR$1),2)&gt;5,"",INDEX('Semaine type'!$AF$4:$AY$49,MATCH(Novembre!$B59,'Semaine type'!$A$4:$A$49,0),MATCH(HR$2,'Semaine type'!$AF$2:$AY$2,0))))</f>
        <v>0.36458333333333331</v>
      </c>
      <c r="HS59" s="167">
        <f>IF(COUNTIF(Fériés,DATE(YEAR($B$18),MONTH($B$18),HS$1))&gt;0,"",IF(WEEKDAY(DATE(YEAR($B$18),MONTH($B$18),HS$1),2)&gt;5,"",INDEX('Semaine type'!$AF$4:$AY$49,MATCH(Novembre!$B59,'Semaine type'!$A$4:$A$49,0),MATCH(HS$2,'Semaine type'!$AF$2:$AY$2,0))))</f>
        <v>0.52430555555555558</v>
      </c>
      <c r="HT59" s="167">
        <f>IF(COUNTIF(Fériés,DATE(YEAR($B$18),MONTH($B$18),HT$1))&gt;0,"",IF(WEEKDAY(DATE(YEAR($B$18),MONTH($B$18),HT$1),2)&gt;5,"",INDEX('Semaine type'!$AF$4:$AY$49,MATCH(Novembre!$B59,'Semaine type'!$A$4:$A$49,0),MATCH(HT$2,'Semaine type'!$AF$2:$AY$2,0))))</f>
        <v>0.5625</v>
      </c>
      <c r="HU59" s="167">
        <f>IF(COUNTIF(Fériés,DATE(YEAR($B$18),MONTH($B$18),HU$1))&gt;0,"",IF(WEEKDAY(DATE(YEAR($B$18),MONTH($B$18),HU$1),2)&gt;5,"",INDEX('Semaine type'!$AF$4:$AY$49,MATCH(Novembre!$B59,'Semaine type'!$A$4:$A$49,0),MATCH(HU$2,'Semaine type'!$AF$2:$AY$2,0))))</f>
        <v>0.70833333333333337</v>
      </c>
      <c r="HV59" s="167">
        <f>IF(COUNTIF(Fériés,DATE(YEAR($B$18),MONTH($B$18),HV$1))&gt;0,"",IF(WEEKDAY(DATE(YEAR($B$18),MONTH($B$18),HV$1),2)&gt;5,"",INDEX('Semaine type'!$AF$4:$AY$49,MATCH(Novembre!$B59,'Semaine type'!$A$4:$A$49,0),MATCH(HV$2,'Semaine type'!$AF$2:$AY$2,0))))</f>
        <v>0.36458333333333331</v>
      </c>
      <c r="HW59" s="167">
        <f>IF(COUNTIF(Fériés,DATE(YEAR($B$18),MONTH($B$18),HW$1))&gt;0,"",IF(WEEKDAY(DATE(YEAR($B$18),MONTH($B$18),HW$1),2)&gt;5,"",INDEX('Semaine type'!$AF$4:$AY$49,MATCH(Novembre!$B59,'Semaine type'!$A$4:$A$49,0),MATCH(HW$2,'Semaine type'!$AF$2:$AY$2,0))))</f>
        <v>0.52430555555555558</v>
      </c>
      <c r="HX59" s="167">
        <f>IF(COUNTIF(Fériés,DATE(YEAR($B$18),MONTH($B$18),HX$1))&gt;0,"",IF(WEEKDAY(DATE(YEAR($B$18),MONTH($B$18),HX$1),2)&gt;5,"",INDEX('Semaine type'!$AF$4:$AY$49,MATCH(Novembre!$B59,'Semaine type'!$A$4:$A$49,0),MATCH(HX$2,'Semaine type'!$AF$2:$AY$2,0))))</f>
        <v>0.5625</v>
      </c>
      <c r="HY59" s="167">
        <f>IF(COUNTIF(Fériés,DATE(YEAR($B$18),MONTH($B$18),HY$1))&gt;0,"",IF(WEEKDAY(DATE(YEAR($B$18),MONTH($B$18),HY$1),2)&gt;5,"",INDEX('Semaine type'!$AF$4:$AY$49,MATCH(Novembre!$B59,'Semaine type'!$A$4:$A$49,0),MATCH(HY$2,'Semaine type'!$AF$2:$AY$2,0))))</f>
        <v>0.70138888888888884</v>
      </c>
      <c r="HZ59" s="167">
        <f>IF(COUNTIF(Fériés,DATE(YEAR($B$18),MONTH($B$18),HZ$1))&gt;0,"",IF(WEEKDAY(DATE(YEAR($B$18),MONTH($B$18),HZ$1),2)&gt;5,"",INDEX('Semaine type'!$AF$4:$AY$49,MATCH(Novembre!$B59,'Semaine type'!$A$4:$A$49,0),MATCH(HZ$2,'Semaine type'!$AF$2:$AY$2,0))))</f>
        <v>0.36458333333333331</v>
      </c>
      <c r="IA59" s="167">
        <f>IF(COUNTIF(Fériés,DATE(YEAR($B$18),MONTH($B$18),IA$1))&gt;0,"",IF(WEEKDAY(DATE(YEAR($B$18),MONTH($B$18),IA$1),2)&gt;5,"",INDEX('Semaine type'!$AF$4:$AY$49,MATCH(Novembre!$B59,'Semaine type'!$A$4:$A$49,0),MATCH(IA$2,'Semaine type'!$AF$2:$AY$2,0))))</f>
        <v>0.52430555555555558</v>
      </c>
      <c r="IB59" s="167">
        <f>IF(COUNTIF(Fériés,DATE(YEAR($B$18),MONTH($B$18),IB$1))&gt;0,"",IF(WEEKDAY(DATE(YEAR($B$18),MONTH($B$18),IB$1),2)&gt;5,"",INDEX('Semaine type'!$AF$4:$AY$49,MATCH(Novembre!$B59,'Semaine type'!$A$4:$A$49,0),MATCH(IB$2,'Semaine type'!$AF$2:$AY$2,0))))</f>
        <v>0</v>
      </c>
      <c r="IC59" s="167">
        <f>IF(COUNTIF(Fériés,DATE(YEAR($B$18),MONTH($B$18),IC$1))&gt;0,"",IF(WEEKDAY(DATE(YEAR($B$18),MONTH($B$18),IC$1),2)&gt;5,"",INDEX('Semaine type'!$AF$4:$AY$49,MATCH(Novembre!$B59,'Semaine type'!$A$4:$A$49,0),MATCH(IC$2,'Semaine type'!$AF$2:$AY$2,0))))</f>
        <v>0</v>
      </c>
      <c r="ID59" s="167" t="str">
        <f>IF(COUNTIF(Fériés,DATE(YEAR($B$18),MONTH($B$18),ID$1))&gt;0,"",IF(WEEKDAY(DATE(YEAR($B$18),MONTH($B$18),ID$1),2)&gt;5,"",INDEX('Semaine type'!$AF$4:$AY$49,MATCH(Novembre!$B59,'Semaine type'!$A$4:$A$49,0),MATCH(ID$2,'Semaine type'!$AF$2:$AY$2,0))))</f>
        <v/>
      </c>
      <c r="IE59" s="167" t="str">
        <f>IF(COUNTIF(Fériés,DATE(YEAR($B$18),MONTH($B$18),IE$1))&gt;0,"",IF(WEEKDAY(DATE(YEAR($B$18),MONTH($B$18),IE$1),2)&gt;5,"",INDEX('Semaine type'!$AF$4:$AY$49,MATCH(Novembre!$B59,'Semaine type'!$A$4:$A$49,0),MATCH(IE$2,'Semaine type'!$AF$2:$AY$2,0))))</f>
        <v/>
      </c>
      <c r="IF59" s="167" t="str">
        <f>IF(COUNTIF(Fériés,DATE(YEAR($B$18),MONTH($B$18),IF$1))&gt;0,"",IF(WEEKDAY(DATE(YEAR($B$18),MONTH($B$18),IF$1),2)&gt;5,"",INDEX('Semaine type'!$AF$4:$AY$49,MATCH(Novembre!$B59,'Semaine type'!$A$4:$A$49,0),MATCH(IF$2,'Semaine type'!$AF$2:$AY$2,0))))</f>
        <v/>
      </c>
      <c r="IG59" s="167" t="str">
        <f>IF(COUNTIF(Fériés,DATE(YEAR($B$18),MONTH($B$18),IG$1))&gt;0,"",IF(WEEKDAY(DATE(YEAR($B$18),MONTH($B$18),IG$1),2)&gt;5,"",INDEX('Semaine type'!$AF$4:$AY$49,MATCH(Novembre!$B59,'Semaine type'!$A$4:$A$49,0),MATCH(IG$2,'Semaine type'!$AF$2:$AY$2,0))))</f>
        <v/>
      </c>
      <c r="IH59" s="167" t="str">
        <f>IF(COUNTIF(Fériés,DATE(YEAR($B$18),MONTH($B$18),IH$1))&gt;0,"",IF(WEEKDAY(DATE(YEAR($B$18),MONTH($B$18),IH$1),2)&gt;5,"",INDEX('Semaine type'!$AF$4:$AY$49,MATCH(Novembre!$B59,'Semaine type'!$A$4:$A$49,0),MATCH(IH$2,'Semaine type'!$AF$2:$AY$2,0))))</f>
        <v/>
      </c>
      <c r="II59" s="167" t="str">
        <f>IF(COUNTIF(Fériés,DATE(YEAR($B$18),MONTH($B$18),II$1))&gt;0,"",IF(WEEKDAY(DATE(YEAR($B$18),MONTH($B$18),II$1),2)&gt;5,"",INDEX('Semaine type'!$AF$4:$AY$49,MATCH(Novembre!$B59,'Semaine type'!$A$4:$A$49,0),MATCH(II$2,'Semaine type'!$AF$2:$AY$2,0))))</f>
        <v/>
      </c>
      <c r="IJ59" s="167" t="str">
        <f>IF(COUNTIF(Fériés,DATE(YEAR($B$18),MONTH($B$18),IJ$1))&gt;0,"",IF(WEEKDAY(DATE(YEAR($B$18),MONTH($B$18),IJ$1),2)&gt;5,"",INDEX('Semaine type'!$AF$4:$AY$49,MATCH(Novembre!$B59,'Semaine type'!$A$4:$A$49,0),MATCH(IJ$2,'Semaine type'!$AF$2:$AY$2,0))))</f>
        <v/>
      </c>
      <c r="IK59" s="167" t="str">
        <f>IF(COUNTIF(Fériés,DATE(YEAR($B$18),MONTH($B$18),IK$1))&gt;0,"",IF(WEEKDAY(DATE(YEAR($B$18),MONTH($B$18),IK$1),2)&gt;5,"",INDEX('Semaine type'!$AF$4:$AY$49,MATCH(Novembre!$B59,'Semaine type'!$A$4:$A$49,0),MATCH(IK$2,'Semaine type'!$AF$2:$AY$2,0))))</f>
        <v/>
      </c>
      <c r="IL59" s="167">
        <f>IF(COUNTIF(Fériés,DATE(YEAR($B$18),MONTH($B$18),IL$1))&gt;0,"",IF(WEEKDAY(DATE(YEAR($B$18),MONTH($B$18),IL$1),2)&gt;5,"",INDEX('Semaine type'!$AF$4:$AY$49,MATCH(Novembre!$B59,'Semaine type'!$A$4:$A$49,0),MATCH(IL$2,'Semaine type'!$AF$2:$AY$2,0))))</f>
        <v>0.36458333333333331</v>
      </c>
      <c r="IM59" s="167">
        <f>IF(COUNTIF(Fériés,DATE(YEAR($B$18),MONTH($B$18),IM$1))&gt;0,"",IF(WEEKDAY(DATE(YEAR($B$18),MONTH($B$18),IM$1),2)&gt;5,"",INDEX('Semaine type'!$AF$4:$AY$49,MATCH(Novembre!$B59,'Semaine type'!$A$4:$A$49,0),MATCH(IM$2,'Semaine type'!$AF$2:$AY$2,0))))</f>
        <v>0.52430555555555558</v>
      </c>
      <c r="IN59" s="167">
        <f>IF(COUNTIF(Fériés,DATE(YEAR($B$18),MONTH($B$18),IN$1))&gt;0,"",IF(WEEKDAY(DATE(YEAR($B$18),MONTH($B$18),IN$1),2)&gt;5,"",INDEX('Semaine type'!$AF$4:$AY$49,MATCH(Novembre!$B59,'Semaine type'!$A$4:$A$49,0),MATCH(IN$2,'Semaine type'!$AF$2:$AY$2,0))))</f>
        <v>0.5625</v>
      </c>
      <c r="IO59" s="167">
        <f>IF(COUNTIF(Fériés,DATE(YEAR($B$18),MONTH($B$18),IO$1))&gt;0,"",IF(WEEKDAY(DATE(YEAR($B$18),MONTH($B$18),IO$1),2)&gt;5,"",INDEX('Semaine type'!$AF$4:$AY$49,MATCH(Novembre!$B59,'Semaine type'!$A$4:$A$49,0),MATCH(IO$2,'Semaine type'!$AF$2:$AY$2,0))))</f>
        <v>0.70833333333333337</v>
      </c>
      <c r="IP59" s="167">
        <f>IF(COUNTIF(Fériés,DATE(YEAR($B$18),MONTH($B$18),IP$1))&gt;0,"",IF(WEEKDAY(DATE(YEAR($B$18),MONTH($B$18),IP$1),2)&gt;5,"",INDEX('Semaine type'!$AF$4:$AY$49,MATCH(Novembre!$B59,'Semaine type'!$A$4:$A$49,0),MATCH(IP$2,'Semaine type'!$AF$2:$AY$2,0))))</f>
        <v>0.36458333333333331</v>
      </c>
      <c r="IQ59" s="167">
        <f>IF(COUNTIF(Fériés,DATE(YEAR($B$18),MONTH($B$18),IQ$1))&gt;0,"",IF(WEEKDAY(DATE(YEAR($B$18),MONTH($B$18),IQ$1),2)&gt;5,"",INDEX('Semaine type'!$AF$4:$AY$49,MATCH(Novembre!$B59,'Semaine type'!$A$4:$A$49,0),MATCH(IQ$2,'Semaine type'!$AF$2:$AY$2,0))))</f>
        <v>0.52430555555555558</v>
      </c>
      <c r="IR59" s="167">
        <f>IF(COUNTIF(Fériés,DATE(YEAR($B$18),MONTH($B$18),IR$1))&gt;0,"",IF(WEEKDAY(DATE(YEAR($B$18),MONTH($B$18),IR$1),2)&gt;5,"",INDEX('Semaine type'!$AF$4:$AY$49,MATCH(Novembre!$B59,'Semaine type'!$A$4:$A$49,0),MATCH(IR$2,'Semaine type'!$AF$2:$AY$2,0))))</f>
        <v>0.5625</v>
      </c>
      <c r="IS59" s="167">
        <f>IF(COUNTIF(Fériés,DATE(YEAR($B$18),MONTH($B$18),IS$1))&gt;0,"",IF(WEEKDAY(DATE(YEAR($B$18),MONTH($B$18),IS$1),2)&gt;5,"",INDEX('Semaine type'!$AF$4:$AY$49,MATCH(Novembre!$B59,'Semaine type'!$A$4:$A$49,0),MATCH(IS$2,'Semaine type'!$AF$2:$AY$2,0))))</f>
        <v>0.70833333333333337</v>
      </c>
      <c r="IT59" s="167">
        <f>IF(COUNTIF(Fériés,DATE(YEAR($B$18),MONTH($B$18),IT$1))&gt;0,"",IF(WEEKDAY(DATE(YEAR($B$18),MONTH($B$18),IT$1),2)&gt;5,"",INDEX('Semaine type'!$AF$4:$AY$49,MATCH(Novembre!$B59,'Semaine type'!$A$4:$A$49,0),MATCH(IT$2,'Semaine type'!$AF$2:$AY$2,0))))</f>
        <v>0.36458333333333331</v>
      </c>
      <c r="IU59" s="167">
        <f>IF(COUNTIF(Fériés,DATE(YEAR($B$18),MONTH($B$18),IU$1))&gt;0,"",IF(WEEKDAY(DATE(YEAR($B$18),MONTH($B$18),IU$1),2)&gt;5,"",INDEX('Semaine type'!$AF$4:$AY$49,MATCH(Novembre!$B59,'Semaine type'!$A$4:$A$49,0),MATCH(IU$2,'Semaine type'!$AF$2:$AY$2,0))))</f>
        <v>0.52430555555555558</v>
      </c>
      <c r="IV59" s="167">
        <f>IF(COUNTIF(Fériés,DATE(YEAR($B$18),MONTH($B$18),IV$1))&gt;0,"",IF(WEEKDAY(DATE(YEAR($B$18),MONTH($B$18),IV$1),2)&gt;5,"",INDEX('Semaine type'!$AF$4:$AY$49,MATCH(Novembre!$B59,'Semaine type'!$A$4:$A$49,0),MATCH(IV$2,'Semaine type'!$AF$2:$AY$2,0))))</f>
        <v>0.5625</v>
      </c>
      <c r="IW59" s="167">
        <f>IF(COUNTIF(Fériés,DATE(YEAR($B$18),MONTH($B$18),IW$1))&gt;0,"",IF(WEEKDAY(DATE(YEAR($B$18),MONTH($B$18),IW$1),2)&gt;5,"",INDEX('Semaine type'!$AF$4:$AY$49,MATCH(Novembre!$B59,'Semaine type'!$A$4:$A$49,0),MATCH(IW$2,'Semaine type'!$AF$2:$AY$2,0))))</f>
        <v>0.70833333333333337</v>
      </c>
      <c r="IX59" s="167">
        <f>IF(COUNTIF(Fériés,DATE(YEAR($B$18),MONTH($B$18),IX$1))&gt;0,"",IF(WEEKDAY(DATE(YEAR($B$18),MONTH($B$18),IX$1),2)&gt;5,"",INDEX('Semaine type'!$AF$4:$AY$49,MATCH(Novembre!$B59,'Semaine type'!$A$4:$A$49,0),MATCH(IX$2,'Semaine type'!$AF$2:$AY$2,0))))</f>
        <v>0.36458333333333331</v>
      </c>
      <c r="IY59" s="167">
        <f>IF(COUNTIF(Fériés,DATE(YEAR($B$18),MONTH($B$18),IY$1))&gt;0,"",IF(WEEKDAY(DATE(YEAR($B$18),MONTH($B$18),IY$1),2)&gt;5,"",INDEX('Semaine type'!$AF$4:$AY$49,MATCH(Novembre!$B59,'Semaine type'!$A$4:$A$49,0),MATCH(IY$2,'Semaine type'!$AF$2:$AY$2,0))))</f>
        <v>0.52430555555555558</v>
      </c>
      <c r="IZ59" s="167">
        <f>IF(COUNTIF(Fériés,DATE(YEAR($B$18),MONTH($B$18),IZ$1))&gt;0,"",IF(WEEKDAY(DATE(YEAR($B$18),MONTH($B$18),IZ$1),2)&gt;5,"",INDEX('Semaine type'!$AF$4:$AY$49,MATCH(Novembre!$B59,'Semaine type'!$A$4:$A$49,0),MATCH(IZ$2,'Semaine type'!$AF$2:$AY$2,0))))</f>
        <v>0.5625</v>
      </c>
      <c r="JA59" s="167">
        <f>IF(COUNTIF(Fériés,DATE(YEAR($B$18),MONTH($B$18),JA$1))&gt;0,"",IF(WEEKDAY(DATE(YEAR($B$18),MONTH($B$18),JA$1),2)&gt;5,"",INDEX('Semaine type'!$AF$4:$AY$49,MATCH(Novembre!$B59,'Semaine type'!$A$4:$A$49,0),MATCH(JA$2,'Semaine type'!$AF$2:$AY$2,0))))</f>
        <v>0.70138888888888884</v>
      </c>
      <c r="JB59" s="167">
        <f>IF(COUNTIF(Fériés,DATE(YEAR($B$18),MONTH($B$18),JB$1))&gt;0,"",IF(WEEKDAY(DATE(YEAR($B$18),MONTH($B$18),JB$1),2)&gt;5,"",INDEX('Semaine type'!$AF$4:$AY$49,MATCH(Novembre!$B59,'Semaine type'!$A$4:$A$49,0),MATCH(JB$2,'Semaine type'!$AF$2:$AY$2,0))))</f>
        <v>0.36458333333333331</v>
      </c>
      <c r="JC59" s="167">
        <f>IF(COUNTIF(Fériés,DATE(YEAR($B$18),MONTH($B$18),JC$1))&gt;0,"",IF(WEEKDAY(DATE(YEAR($B$18),MONTH($B$18),JC$1),2)&gt;5,"",INDEX('Semaine type'!$AF$4:$AY$49,MATCH(Novembre!$B59,'Semaine type'!$A$4:$A$49,0),MATCH(JC$2,'Semaine type'!$AF$2:$AY$2,0))))</f>
        <v>0.52430555555555558</v>
      </c>
      <c r="JD59" s="167">
        <f>IF(COUNTIF(Fériés,DATE(YEAR($B$18),MONTH($B$18),JD$1))&gt;0,"",IF(WEEKDAY(DATE(YEAR($B$18),MONTH($B$18),JD$1),2)&gt;5,"",INDEX('Semaine type'!$AF$4:$AY$49,MATCH(Novembre!$B59,'Semaine type'!$A$4:$A$49,0),MATCH(JD$2,'Semaine type'!$AF$2:$AY$2,0))))</f>
        <v>0</v>
      </c>
      <c r="JE59" s="167">
        <f>IF(COUNTIF(Fériés,DATE(YEAR($B$18),MONTH($B$18),JE$1))&gt;0,"",IF(WEEKDAY(DATE(YEAR($B$18),MONTH($B$18),JE$1),2)&gt;5,"",INDEX('Semaine type'!$AF$4:$AY$49,MATCH(Novembre!$B59,'Semaine type'!$A$4:$A$49,0),MATCH(JE$2,'Semaine type'!$AF$2:$AY$2,0))))</f>
        <v>0</v>
      </c>
      <c r="JF59" s="167" t="str">
        <f>IF(COUNTIF(Fériés,DATE(YEAR($B$18),MONTH($B$18),JF$1))&gt;0,"",IF(WEEKDAY(DATE(YEAR($B$18),MONTH($B$18),JF$1),2)&gt;5,"",INDEX('Semaine type'!$AF$4:$AY$49,MATCH(Novembre!$B59,'Semaine type'!$A$4:$A$49,0),MATCH(JF$2,'Semaine type'!$AF$2:$AY$2,0))))</f>
        <v/>
      </c>
      <c r="JG59" s="167" t="str">
        <f>IF(COUNTIF(Fériés,DATE(YEAR($B$18),MONTH($B$18),JG$1))&gt;0,"",IF(WEEKDAY(DATE(YEAR($B$18),MONTH($B$18),JG$1),2)&gt;5,"",INDEX('Semaine type'!$AF$4:$AY$49,MATCH(Novembre!$B59,'Semaine type'!$A$4:$A$49,0),MATCH(JG$2,'Semaine type'!$AF$2:$AY$2,0))))</f>
        <v/>
      </c>
      <c r="JH59" s="167" t="str">
        <f>IF(COUNTIF(Fériés,DATE(YEAR($B$18),MONTH($B$18),JH$1))&gt;0,"",IF(WEEKDAY(DATE(YEAR($B$18),MONTH($B$18),JH$1),2)&gt;5,"",INDEX('Semaine type'!$AF$4:$AY$49,MATCH(Novembre!$B59,'Semaine type'!$A$4:$A$49,0),MATCH(JH$2,'Semaine type'!$AF$2:$AY$2,0))))</f>
        <v/>
      </c>
      <c r="JI59" s="167" t="str">
        <f>IF(COUNTIF(Fériés,DATE(YEAR($B$18),MONTH($B$18),JI$1))&gt;0,"",IF(WEEKDAY(DATE(YEAR($B$18),MONTH($B$18),JI$1),2)&gt;5,"",INDEX('Semaine type'!$AF$4:$AY$49,MATCH(Novembre!$B59,'Semaine type'!$A$4:$A$49,0),MATCH(JI$2,'Semaine type'!$AF$2:$AY$2,0))))</f>
        <v/>
      </c>
      <c r="JJ59" s="167" t="str">
        <f>IF(COUNTIF(Fériés,DATE(YEAR($B$18),MONTH($B$18),JJ$1))&gt;0,"",IF(WEEKDAY(DATE(YEAR($B$18),MONTH($B$18),JJ$1),2)&gt;5,"",INDEX('Semaine type'!$AF$4:$AY$49,MATCH(Novembre!$B59,'Semaine type'!$A$4:$A$49,0),MATCH(JJ$2,'Semaine type'!$AF$2:$AY$2,0))))</f>
        <v/>
      </c>
      <c r="JK59" s="167" t="str">
        <f>IF(COUNTIF(Fériés,DATE(YEAR($B$18),MONTH($B$18),JK$1))&gt;0,"",IF(WEEKDAY(DATE(YEAR($B$18),MONTH($B$18),JK$1),2)&gt;5,"",INDEX('Semaine type'!$AF$4:$AY$49,MATCH(Novembre!$B59,'Semaine type'!$A$4:$A$49,0),MATCH(JK$2,'Semaine type'!$AF$2:$AY$2,0))))</f>
        <v/>
      </c>
      <c r="JL59" s="167" t="str">
        <f>IF(COUNTIF(Fériés,DATE(YEAR($B$18),MONTH($B$18),JL$1))&gt;0,"",IF(WEEKDAY(DATE(YEAR($B$18),MONTH($B$18),JL$1),2)&gt;5,"",INDEX('Semaine type'!$AF$4:$AY$49,MATCH(Novembre!$B59,'Semaine type'!$A$4:$A$49,0),MATCH(JL$2,'Semaine type'!$AF$2:$AY$2,0))))</f>
        <v/>
      </c>
      <c r="JM59" s="167" t="str">
        <f>IF(COUNTIF(Fériés,DATE(YEAR($B$18),MONTH($B$18),JM$1))&gt;0,"",IF(WEEKDAY(DATE(YEAR($B$18),MONTH($B$18),JM$1),2)&gt;5,"",INDEX('Semaine type'!$AF$4:$AY$49,MATCH(Novembre!$B59,'Semaine type'!$A$4:$A$49,0),MATCH(JM$2,'Semaine type'!$AF$2:$AY$2,0))))</f>
        <v/>
      </c>
      <c r="JN59" s="167">
        <f>IF(COUNTIF(Fériés,DATE(YEAR($B$18),MONTH($B$18),JN$1))&gt;0,"",IF(WEEKDAY(DATE(YEAR($B$18),MONTH($B$18),JN$1),2)&gt;5,"",INDEX('Semaine type'!$AF$4:$AY$49,MATCH(Novembre!$B59,'Semaine type'!$A$4:$A$49,0),MATCH(JN$2,'Semaine type'!$AF$2:$AY$2,0))))</f>
        <v>0.36458333333333331</v>
      </c>
      <c r="JO59" s="167">
        <f>IF(COUNTIF(Fériés,DATE(YEAR($B$18),MONTH($B$18),JO$1))&gt;0,"",IF(WEEKDAY(DATE(YEAR($B$18),MONTH($B$18),JO$1),2)&gt;5,"",INDEX('Semaine type'!$AF$4:$AY$49,MATCH(Novembre!$B59,'Semaine type'!$A$4:$A$49,0),MATCH(JO$2,'Semaine type'!$AF$2:$AY$2,0))))</f>
        <v>0.52430555555555558</v>
      </c>
      <c r="JP59" s="167">
        <f>IF(COUNTIF(Fériés,DATE(YEAR($B$18),MONTH($B$18),JP$1))&gt;0,"",IF(WEEKDAY(DATE(YEAR($B$18),MONTH($B$18),JP$1),2)&gt;5,"",INDEX('Semaine type'!$AF$4:$AY$49,MATCH(Novembre!$B59,'Semaine type'!$A$4:$A$49,0),MATCH(JP$2,'Semaine type'!$AF$2:$AY$2,0))))</f>
        <v>0.5625</v>
      </c>
      <c r="JQ59" s="167">
        <f>IF(COUNTIF(Fériés,DATE(YEAR($B$18),MONTH($B$18),JQ$1))&gt;0,"",IF(WEEKDAY(DATE(YEAR($B$18),MONTH($B$18),JQ$1),2)&gt;5,"",INDEX('Semaine type'!$AF$4:$AY$49,MATCH(Novembre!$B59,'Semaine type'!$A$4:$A$49,0),MATCH(JQ$2,'Semaine type'!$AF$2:$AY$2,0))))</f>
        <v>0.70833333333333337</v>
      </c>
      <c r="JR59" s="167">
        <f>IF(COUNTIF(Fériés,DATE(YEAR($B$18),MONTH($B$18),JR$1))&gt;0,"",IF(WEEKDAY(DATE(YEAR($B$18),MONTH($B$18),JR$1),2)&gt;5,"",INDEX('Semaine type'!$AF$4:$AY$49,MATCH(Novembre!$B59,'Semaine type'!$A$4:$A$49,0),MATCH(JR$2,'Semaine type'!$AF$2:$AY$2,0))))</f>
        <v>0.36458333333333331</v>
      </c>
      <c r="JS59" s="167">
        <f>IF(COUNTIF(Fériés,DATE(YEAR($B$18),MONTH($B$18),JS$1))&gt;0,"",IF(WEEKDAY(DATE(YEAR($B$18),MONTH($B$18),JS$1),2)&gt;5,"",INDEX('Semaine type'!$AF$4:$AY$49,MATCH(Novembre!$B59,'Semaine type'!$A$4:$A$49,0),MATCH(JS$2,'Semaine type'!$AF$2:$AY$2,0))))</f>
        <v>0.52430555555555558</v>
      </c>
      <c r="JT59" s="167">
        <f>IF(COUNTIF(Fériés,DATE(YEAR($B$18),MONTH($B$18),JT$1))&gt;0,"",IF(WEEKDAY(DATE(YEAR($B$18),MONTH($B$18),JT$1),2)&gt;5,"",INDEX('Semaine type'!$AF$4:$AY$49,MATCH(Novembre!$B59,'Semaine type'!$A$4:$A$49,0),MATCH(JT$2,'Semaine type'!$AF$2:$AY$2,0))))</f>
        <v>0.5625</v>
      </c>
      <c r="JU59" s="167">
        <f>IF(COUNTIF(Fériés,DATE(YEAR($B$18),MONTH($B$18),JU$1))&gt;0,"",IF(WEEKDAY(DATE(YEAR($B$18),MONTH($B$18),JU$1),2)&gt;5,"",INDEX('Semaine type'!$AF$4:$AY$49,MATCH(Novembre!$B59,'Semaine type'!$A$4:$A$49,0),MATCH(JU$2,'Semaine type'!$AF$2:$AY$2,0))))</f>
        <v>0.70833333333333337</v>
      </c>
      <c r="JV59" s="167">
        <f>IF(COUNTIF(Fériés,DATE(YEAR($B$18),MONTH($B$18),JV$1))&gt;0,"",IF(WEEKDAY(DATE(YEAR($B$18),MONTH($B$18),JV$1),2)&gt;5,"",INDEX('Semaine type'!$AF$4:$AY$49,MATCH(Novembre!$B59,'Semaine type'!$A$4:$A$49,0),MATCH(JV$2,'Semaine type'!$AF$2:$AY$2,0))))</f>
        <v>0.36458333333333331</v>
      </c>
      <c r="JW59" s="167">
        <f>IF(COUNTIF(Fériés,DATE(YEAR($B$18),MONTH($B$18),JW$1))&gt;0,"",IF(WEEKDAY(DATE(YEAR($B$18),MONTH($B$18),JW$1),2)&gt;5,"",INDEX('Semaine type'!$AF$4:$AY$49,MATCH(Novembre!$B59,'Semaine type'!$A$4:$A$49,0),MATCH(JW$2,'Semaine type'!$AF$2:$AY$2,0))))</f>
        <v>0.52430555555555558</v>
      </c>
      <c r="JX59" s="167">
        <f>IF(COUNTIF(Fériés,DATE(YEAR($B$18),MONTH($B$18),JX$1))&gt;0,"",IF(WEEKDAY(DATE(YEAR($B$18),MONTH($B$18),JX$1),2)&gt;5,"",INDEX('Semaine type'!$AF$4:$AY$49,MATCH(Novembre!$B59,'Semaine type'!$A$4:$A$49,0),MATCH(JX$2,'Semaine type'!$AF$2:$AY$2,0))))</f>
        <v>0.5625</v>
      </c>
      <c r="JY59" s="167">
        <f>IF(COUNTIF(Fériés,DATE(YEAR($B$18),MONTH($B$18),JY$1))&gt;0,"",IF(WEEKDAY(DATE(YEAR($B$18),MONTH($B$18),JY$1),2)&gt;5,"",INDEX('Semaine type'!$AF$4:$AY$49,MATCH(Novembre!$B59,'Semaine type'!$A$4:$A$49,0),MATCH(JY$2,'Semaine type'!$AF$2:$AY$2,0))))</f>
        <v>0.70833333333333337</v>
      </c>
      <c r="JZ59" s="167">
        <f>IF(COUNTIF(Fériés,DATE(YEAR($B$18),MONTH($B$18),JZ$1))&gt;0,"",IF(WEEKDAY(DATE(YEAR($B$18),MONTH($B$18),JZ$1),2)&gt;5,"",INDEX('Semaine type'!$AF$4:$AY$49,MATCH(Novembre!$B59,'Semaine type'!$A$4:$A$49,0),MATCH(JZ$2,'Semaine type'!$AF$2:$AY$2,0))))</f>
        <v>0.36458333333333331</v>
      </c>
      <c r="KA59" s="167">
        <f>IF(COUNTIF(Fériés,DATE(YEAR($B$18),MONTH($B$18),KA$1))&gt;0,"",IF(WEEKDAY(DATE(YEAR($B$18),MONTH($B$18),KA$1),2)&gt;5,"",INDEX('Semaine type'!$AF$4:$AY$49,MATCH(Novembre!$B59,'Semaine type'!$A$4:$A$49,0),MATCH(KA$2,'Semaine type'!$AF$2:$AY$2,0))))</f>
        <v>0.52430555555555558</v>
      </c>
      <c r="KB59" s="167">
        <f>IF(COUNTIF(Fériés,DATE(YEAR($B$18),MONTH($B$18),KB$1))&gt;0,"",IF(WEEKDAY(DATE(YEAR($B$18),MONTH($B$18),KB$1),2)&gt;5,"",INDEX('Semaine type'!$AF$4:$AY$49,MATCH(Novembre!$B59,'Semaine type'!$A$4:$A$49,0),MATCH(KB$2,'Semaine type'!$AF$2:$AY$2,0))))</f>
        <v>0.5625</v>
      </c>
      <c r="KC59" s="167">
        <f>IF(COUNTIF(Fériés,DATE(YEAR($B$18),MONTH($B$18),KC$1))&gt;0,"",IF(WEEKDAY(DATE(YEAR($B$18),MONTH($B$18),KC$1),2)&gt;5,"",INDEX('Semaine type'!$AF$4:$AY$49,MATCH(Novembre!$B59,'Semaine type'!$A$4:$A$49,0),MATCH(KC$2,'Semaine type'!$AF$2:$AY$2,0))))</f>
        <v>0.70138888888888884</v>
      </c>
      <c r="KD59" s="167">
        <f>IF(COUNTIF(Fériés,DATE(YEAR($B$18),MONTH($B$18),KD$1))&gt;0,"",IF(WEEKDAY(DATE(YEAR($B$18),MONTH($B$18),KD$1),2)&gt;5,"",INDEX('Semaine type'!$AF$4:$AY$49,MATCH(Novembre!$B59,'Semaine type'!$A$4:$A$49,0),MATCH(KD$2,'Semaine type'!$AF$2:$AY$2,0))))</f>
        <v>0.36458333333333331</v>
      </c>
      <c r="KE59" s="167">
        <f>IF(COUNTIF(Fériés,DATE(YEAR($B$18),MONTH($B$18),KE$1))&gt;0,"",IF(WEEKDAY(DATE(YEAR($B$18),MONTH($B$18),KE$1),2)&gt;5,"",INDEX('Semaine type'!$AF$4:$AY$49,MATCH(Novembre!$B59,'Semaine type'!$A$4:$A$49,0),MATCH(KE$2,'Semaine type'!$AF$2:$AY$2,0))))</f>
        <v>0.52430555555555558</v>
      </c>
      <c r="KF59" s="167">
        <f>IF(COUNTIF(Fériés,DATE(YEAR($B$18),MONTH($B$18),KF$1))&gt;0,"",IF(WEEKDAY(DATE(YEAR($B$18),MONTH($B$18),KF$1),2)&gt;5,"",INDEX('Semaine type'!$AF$4:$AY$49,MATCH(Novembre!$B59,'Semaine type'!$A$4:$A$49,0),MATCH(KF$2,'Semaine type'!$AF$2:$AY$2,0))))</f>
        <v>0</v>
      </c>
      <c r="KG59" s="167">
        <f>IF(COUNTIF(Fériés,DATE(YEAR($B$18),MONTH($B$18),KG$1))&gt;0,"",IF(WEEKDAY(DATE(YEAR($B$18),MONTH($B$18),KG$1),2)&gt;5,"",INDEX('Semaine type'!$AF$4:$AY$49,MATCH(Novembre!$B59,'Semaine type'!$A$4:$A$49,0),MATCH(KG$2,'Semaine type'!$AF$2:$AY$2,0))))</f>
        <v>0</v>
      </c>
      <c r="KH59" s="167" t="str">
        <f>IF(COUNTIF(Fériés,DATE(YEAR($B$18),MONTH($B$18),KH$1))&gt;0,"",IF(WEEKDAY(DATE(YEAR($B$18),MONTH($B$18),KH$1),2)&gt;5,"",INDEX('Semaine type'!$AF$4:$AY$49,MATCH(Novembre!$B59,'Semaine type'!$A$4:$A$49,0),MATCH(KH$2,'Semaine type'!$AF$2:$AY$2,0))))</f>
        <v/>
      </c>
      <c r="KI59" s="167" t="str">
        <f>IF(COUNTIF(Fériés,DATE(YEAR($B$18),MONTH($B$18),KI$1))&gt;0,"",IF(WEEKDAY(DATE(YEAR($B$18),MONTH($B$18),KI$1),2)&gt;5,"",INDEX('Semaine type'!$AF$4:$AY$49,MATCH(Novembre!$B59,'Semaine type'!$A$4:$A$49,0),MATCH(KI$2,'Semaine type'!$AF$2:$AY$2,0))))</f>
        <v/>
      </c>
      <c r="KJ59" s="167" t="str">
        <f>IF(COUNTIF(Fériés,DATE(YEAR($B$18),MONTH($B$18),KJ$1))&gt;0,"",IF(WEEKDAY(DATE(YEAR($B$18),MONTH($B$18),KJ$1),2)&gt;5,"",INDEX('Semaine type'!$AF$4:$AY$49,MATCH(Novembre!$B59,'Semaine type'!$A$4:$A$49,0),MATCH(KJ$2,'Semaine type'!$AF$2:$AY$2,0))))</f>
        <v/>
      </c>
      <c r="KK59" s="167" t="str">
        <f>IF(COUNTIF(Fériés,DATE(YEAR($B$18),MONTH($B$18),KK$1))&gt;0,"",IF(WEEKDAY(DATE(YEAR($B$18),MONTH($B$18),KK$1),2)&gt;5,"",INDEX('Semaine type'!$AF$4:$AY$49,MATCH(Novembre!$B59,'Semaine type'!$A$4:$A$49,0),MATCH(KK$2,'Semaine type'!$AF$2:$AY$2,0))))</f>
        <v/>
      </c>
      <c r="KL59" s="167" t="str">
        <f>IF(COUNTIF(Fériés,DATE(YEAR($B$18),MONTH($B$18),KL$1))&gt;0,"",IF(WEEKDAY(DATE(YEAR($B$18),MONTH($B$18),KL$1),2)&gt;5,"",INDEX('Semaine type'!$AF$4:$AY$49,MATCH(Novembre!$B59,'Semaine type'!$A$4:$A$49,0),MATCH(KL$2,'Semaine type'!$AF$2:$AY$2,0))))</f>
        <v/>
      </c>
      <c r="KM59" s="167" t="str">
        <f>IF(COUNTIF(Fériés,DATE(YEAR($B$18),MONTH($B$18),KM$1))&gt;0,"",IF(WEEKDAY(DATE(YEAR($B$18),MONTH($B$18),KM$1),2)&gt;5,"",INDEX('Semaine type'!$AF$4:$AY$49,MATCH(Novembre!$B59,'Semaine type'!$A$4:$A$49,0),MATCH(KM$2,'Semaine type'!$AF$2:$AY$2,0))))</f>
        <v/>
      </c>
      <c r="KN59" s="167" t="str">
        <f>IF(COUNTIF(Fériés,DATE(YEAR($B$18),MONTH($B$18),KN$1))&gt;0,"",IF(WEEKDAY(DATE(YEAR($B$18),MONTH($B$18),KN$1),2)&gt;5,"",INDEX('Semaine type'!$AF$4:$AY$49,MATCH(Novembre!$B59,'Semaine type'!$A$4:$A$49,0),MATCH(KN$2,'Semaine type'!$AF$2:$AY$2,0))))</f>
        <v/>
      </c>
      <c r="KO59" s="167" t="str">
        <f>IF(COUNTIF(Fériés,DATE(YEAR($B$18),MONTH($B$18),KO$1))&gt;0,"",IF(WEEKDAY(DATE(YEAR($B$18),MONTH($B$18),KO$1),2)&gt;5,"",INDEX('Semaine type'!$AF$4:$AY$49,MATCH(Novembre!$B59,'Semaine type'!$A$4:$A$49,0),MATCH(KO$2,'Semaine type'!$AF$2:$AY$2,0))))</f>
        <v/>
      </c>
      <c r="KP59" s="167">
        <f>IF(COUNTIF(Fériés,DATE(YEAR($B$18),MONTH($B$18),KP$1))&gt;0,"",IF(WEEKDAY(DATE(YEAR($B$18),MONTH($B$18),KP$1),2)&gt;5,"",INDEX('Semaine type'!$AF$4:$AY$49,MATCH(Novembre!$B59,'Semaine type'!$A$4:$A$49,0),MATCH(KP$2,'Semaine type'!$AF$2:$AY$2,0))))</f>
        <v>0.36458333333333331</v>
      </c>
      <c r="KQ59" s="167">
        <f>IF(COUNTIF(Fériés,DATE(YEAR($B$18),MONTH($B$18),KQ$1))&gt;0,"",IF(WEEKDAY(DATE(YEAR($B$18),MONTH($B$18),KQ$1),2)&gt;5,"",INDEX('Semaine type'!$AF$4:$AY$49,MATCH(Novembre!$B59,'Semaine type'!$A$4:$A$49,0),MATCH(KQ$2,'Semaine type'!$AF$2:$AY$2,0))))</f>
        <v>0.52430555555555558</v>
      </c>
      <c r="KR59" s="167">
        <f>IF(COUNTIF(Fériés,DATE(YEAR($B$18),MONTH($B$18),KR$1))&gt;0,"",IF(WEEKDAY(DATE(YEAR($B$18),MONTH($B$18),KR$1),2)&gt;5,"",INDEX('Semaine type'!$AF$4:$AY$49,MATCH(Novembre!$B59,'Semaine type'!$A$4:$A$49,0),MATCH(KR$2,'Semaine type'!$AF$2:$AY$2,0))))</f>
        <v>0.5625</v>
      </c>
      <c r="KS59" s="167">
        <f>IF(COUNTIF(Fériés,DATE(YEAR($B$18),MONTH($B$18),KS$1))&gt;0,"",IF(WEEKDAY(DATE(YEAR($B$18),MONTH($B$18),KS$1),2)&gt;5,"",INDEX('Semaine type'!$AF$4:$AY$49,MATCH(Novembre!$B59,'Semaine type'!$A$4:$A$49,0),MATCH(KS$2,'Semaine type'!$AF$2:$AY$2,0))))</f>
        <v>0.70833333333333337</v>
      </c>
    </row>
    <row r="60" spans="1:305" ht="12" customHeight="1" x14ac:dyDescent="0.2">
      <c r="A60" s="183"/>
      <c r="B60" s="52" t="s">
        <v>176</v>
      </c>
      <c r="C60" s="53" t="str">
        <f>'Semaine type'!L45</f>
        <v xml:space="preserve">STI </v>
      </c>
      <c r="D60" s="60"/>
      <c r="E60" s="60"/>
      <c r="F60" s="60"/>
      <c r="G60" s="60"/>
      <c r="H60" s="60"/>
      <c r="I60" s="60"/>
      <c r="J60" s="60" t="s">
        <v>28</v>
      </c>
      <c r="K60" s="60" t="s">
        <v>29</v>
      </c>
      <c r="L60" s="61" t="s">
        <v>28</v>
      </c>
      <c r="M60" s="61" t="s">
        <v>29</v>
      </c>
      <c r="N60" s="61" t="s">
        <v>28</v>
      </c>
      <c r="O60" s="61" t="s">
        <v>29</v>
      </c>
      <c r="P60" s="61" t="s">
        <v>28</v>
      </c>
      <c r="Q60" s="61"/>
      <c r="R60" s="61"/>
      <c r="S60" s="61"/>
      <c r="T60" s="61"/>
      <c r="U60" s="60"/>
      <c r="V60" s="61"/>
      <c r="W60" s="61"/>
      <c r="X60" s="60"/>
      <c r="Y60" s="60"/>
      <c r="Z60" s="60" t="s">
        <v>28</v>
      </c>
      <c r="AA60" s="60" t="s">
        <v>29</v>
      </c>
      <c r="AB60" s="60" t="s">
        <v>28</v>
      </c>
      <c r="AC60" s="60" t="s">
        <v>29</v>
      </c>
      <c r="AD60" s="60" t="s">
        <v>28</v>
      </c>
      <c r="AE60" s="60"/>
      <c r="AF60" s="60"/>
      <c r="AG60" s="60"/>
      <c r="AH60" s="60"/>
      <c r="AI60" s="60"/>
      <c r="AJ60" s="60"/>
      <c r="AK60" s="60"/>
      <c r="AL60" s="60" t="s">
        <v>28</v>
      </c>
      <c r="AM60" s="60" t="s">
        <v>29</v>
      </c>
      <c r="AN60" s="60" t="s">
        <v>28</v>
      </c>
      <c r="AO60" s="60" t="s">
        <v>29</v>
      </c>
      <c r="AP60" s="60" t="s">
        <v>28</v>
      </c>
      <c r="AQ60" s="60" t="s">
        <v>29</v>
      </c>
      <c r="AR60" s="60" t="s">
        <v>28</v>
      </c>
      <c r="AS60" s="60"/>
      <c r="AT60" s="60"/>
      <c r="AU60" s="60"/>
      <c r="AV60" s="60"/>
      <c r="AW60" s="60"/>
      <c r="AX60" s="60"/>
      <c r="AY60" s="60"/>
      <c r="AZ60" s="60" t="s">
        <v>28</v>
      </c>
      <c r="BA60" s="60" t="s">
        <v>29</v>
      </c>
      <c r="BB60" s="60" t="s">
        <v>28</v>
      </c>
      <c r="BC60" s="60" t="s">
        <v>29</v>
      </c>
      <c r="BD60" s="60" t="s">
        <v>28</v>
      </c>
      <c r="BE60" s="60" t="s">
        <v>29</v>
      </c>
      <c r="BF60" s="60" t="s">
        <v>28</v>
      </c>
      <c r="BG60" s="60"/>
      <c r="BH60" s="60"/>
      <c r="BI60" s="60"/>
      <c r="BJ60" s="60"/>
      <c r="BK60" s="60"/>
      <c r="BL60" s="56" cm="1">
        <f t="array" ref="BL60">SUMPRODUCT(--(RIGHT(D60:BK60,1)="."))</f>
        <v>15</v>
      </c>
      <c r="BM60" s="57"/>
      <c r="BN60" s="62"/>
      <c r="BO60" s="62"/>
      <c r="BP60" s="62"/>
      <c r="BQ60" s="82">
        <f t="shared" si="133"/>
        <v>0</v>
      </c>
      <c r="BR60" s="82">
        <f t="shared" si="133"/>
        <v>0</v>
      </c>
      <c r="BS60" s="82">
        <f t="shared" si="133"/>
        <v>0</v>
      </c>
      <c r="BT60" s="82">
        <f t="shared" si="133"/>
        <v>0</v>
      </c>
      <c r="BU60" s="82">
        <f t="shared" si="133"/>
        <v>0</v>
      </c>
      <c r="BV60" s="82">
        <f t="shared" si="133"/>
        <v>0</v>
      </c>
      <c r="BW60" s="82">
        <f t="shared" si="133"/>
        <v>0</v>
      </c>
      <c r="BX60" s="82">
        <f t="shared" si="133"/>
        <v>0</v>
      </c>
      <c r="BY60" s="82">
        <f t="shared" si="133"/>
        <v>0</v>
      </c>
      <c r="BZ60" s="82">
        <f t="shared" si="133"/>
        <v>0</v>
      </c>
      <c r="CA60" s="82">
        <f t="shared" si="133"/>
        <v>0</v>
      </c>
      <c r="CB60" s="92">
        <f t="shared" si="70"/>
        <v>26</v>
      </c>
      <c r="CC60" s="47">
        <f t="shared" ca="1" si="71"/>
        <v>0.76470588235294112</v>
      </c>
      <c r="DA60" s="169">
        <f t="shared" si="72"/>
        <v>4.6250000000000018</v>
      </c>
      <c r="DB60" s="176" t="str">
        <f t="shared" si="132"/>
        <v/>
      </c>
      <c r="DC60" s="176" t="str">
        <f t="shared" si="73"/>
        <v/>
      </c>
      <c r="DD60" s="176" t="str">
        <f t="shared" si="74"/>
        <v/>
      </c>
      <c r="DE60" s="176" t="str">
        <f t="shared" si="75"/>
        <v/>
      </c>
      <c r="DF60" s="176">
        <f t="shared" si="76"/>
        <v>0.15972222222222227</v>
      </c>
      <c r="DG60" s="176">
        <f>IFERROR(IF(COUNTIF(absences,I60)&gt;0,"",IF(COUNTIF($D60:$BK60,"PERM")&gt;0,COUNTIF($D60:$BK60,"PERM")*Parametres!$N$25,GF60-GE60)),)</f>
        <v>0</v>
      </c>
      <c r="DH60" s="176">
        <f t="shared" si="77"/>
        <v>0.15972222222222227</v>
      </c>
      <c r="DI60" s="176">
        <f t="shared" si="78"/>
        <v>0.14583333333333337</v>
      </c>
      <c r="DJ60" s="176">
        <f t="shared" si="79"/>
        <v>0.15972222222222227</v>
      </c>
      <c r="DK60" s="176">
        <f t="shared" si="80"/>
        <v>0</v>
      </c>
      <c r="DL60" s="176">
        <f t="shared" si="81"/>
        <v>0.15972222222222227</v>
      </c>
      <c r="DM60" s="176">
        <f t="shared" si="82"/>
        <v>0.13888888888888884</v>
      </c>
      <c r="DN60" s="176">
        <f t="shared" si="83"/>
        <v>0.15972222222222227</v>
      </c>
      <c r="DO60" s="176">
        <f t="shared" si="84"/>
        <v>0</v>
      </c>
      <c r="DP60" s="176" t="str">
        <f t="shared" si="85"/>
        <v/>
      </c>
      <c r="DQ60" s="176" t="str">
        <f t="shared" si="86"/>
        <v/>
      </c>
      <c r="DR60" s="176" t="str">
        <f t="shared" si="87"/>
        <v/>
      </c>
      <c r="DS60" s="176" t="str">
        <f t="shared" si="88"/>
        <v/>
      </c>
      <c r="DT60" s="176">
        <f t="shared" si="89"/>
        <v>0.15972222222222227</v>
      </c>
      <c r="DU60" s="176">
        <f t="shared" si="90"/>
        <v>0.14583333333333337</v>
      </c>
      <c r="DV60" s="176" t="str">
        <f t="shared" si="91"/>
        <v/>
      </c>
      <c r="DW60" s="176" t="str">
        <f t="shared" si="92"/>
        <v/>
      </c>
      <c r="DX60" s="176">
        <f t="shared" si="93"/>
        <v>0.15972222222222227</v>
      </c>
      <c r="DY60" s="176">
        <f t="shared" si="94"/>
        <v>0</v>
      </c>
      <c r="DZ60" s="176">
        <f t="shared" si="95"/>
        <v>0.15972222222222227</v>
      </c>
      <c r="EA60" s="176">
        <f t="shared" si="96"/>
        <v>0.13888888888888884</v>
      </c>
      <c r="EB60" s="176">
        <f t="shared" si="97"/>
        <v>0.15972222222222227</v>
      </c>
      <c r="EC60" s="176">
        <f t="shared" si="98"/>
        <v>0</v>
      </c>
      <c r="ED60" s="176" t="str">
        <f t="shared" si="99"/>
        <v/>
      </c>
      <c r="EE60" s="176" t="str">
        <f t="shared" si="100"/>
        <v/>
      </c>
      <c r="EF60" s="176" t="str">
        <f t="shared" si="101"/>
        <v/>
      </c>
      <c r="EG60" s="176" t="str">
        <f t="shared" si="102"/>
        <v/>
      </c>
      <c r="EH60" s="176">
        <f t="shared" si="103"/>
        <v>0.15972222222222227</v>
      </c>
      <c r="EI60" s="176">
        <f t="shared" si="104"/>
        <v>0.14583333333333337</v>
      </c>
      <c r="EJ60" s="176">
        <f t="shared" si="105"/>
        <v>0.15972222222222227</v>
      </c>
      <c r="EK60" s="176">
        <f t="shared" si="106"/>
        <v>0.14583333333333337</v>
      </c>
      <c r="EL60" s="176">
        <f t="shared" si="107"/>
        <v>0.15972222222222227</v>
      </c>
      <c r="EM60" s="176">
        <f t="shared" si="108"/>
        <v>0</v>
      </c>
      <c r="EN60" s="176">
        <f t="shared" si="109"/>
        <v>0.15972222222222227</v>
      </c>
      <c r="EO60" s="176">
        <f t="shared" si="110"/>
        <v>0.13888888888888884</v>
      </c>
      <c r="EP60" s="176">
        <f t="shared" si="111"/>
        <v>0.15972222222222227</v>
      </c>
      <c r="EQ60" s="176">
        <f t="shared" si="112"/>
        <v>0</v>
      </c>
      <c r="ER60" s="176" t="str">
        <f t="shared" si="113"/>
        <v/>
      </c>
      <c r="ES60" s="176" t="str">
        <f t="shared" si="114"/>
        <v/>
      </c>
      <c r="ET60" s="176" t="str">
        <f t="shared" si="115"/>
        <v/>
      </c>
      <c r="EU60" s="176">
        <f>IFERROR(IF(COUNTIF(absences,AW60)&gt;0,"",IF(COUNTIF($D60:$BK60,"PERM")&gt;0,COUNTIF($D60:$BK60,"PERM")*Parametres!$N$25,IW60-IV60)),)</f>
        <v>0</v>
      </c>
      <c r="EV60" s="176">
        <f t="shared" si="116"/>
        <v>0.15972222222222227</v>
      </c>
      <c r="EW60" s="176">
        <f t="shared" si="117"/>
        <v>0.14583333333333337</v>
      </c>
      <c r="EX60" s="176">
        <f t="shared" si="118"/>
        <v>0.15972222222222227</v>
      </c>
      <c r="EY60" s="176">
        <f t="shared" si="119"/>
        <v>0.14583333333333337</v>
      </c>
      <c r="EZ60" s="176">
        <f t="shared" si="120"/>
        <v>0.15972222222222227</v>
      </c>
      <c r="FA60" s="176">
        <f t="shared" si="121"/>
        <v>0</v>
      </c>
      <c r="FB60" s="176">
        <f t="shared" si="122"/>
        <v>0.15972222222222227</v>
      </c>
      <c r="FC60" s="176">
        <f t="shared" si="123"/>
        <v>0.13888888888888884</v>
      </c>
      <c r="FD60" s="176">
        <f t="shared" si="124"/>
        <v>0.15972222222222227</v>
      </c>
      <c r="FE60" s="176">
        <f t="shared" si="125"/>
        <v>0</v>
      </c>
      <c r="FF60" s="176" t="str">
        <f t="shared" si="126"/>
        <v/>
      </c>
      <c r="FG60" s="176" t="str">
        <f t="shared" si="127"/>
        <v/>
      </c>
      <c r="FH60" s="176">
        <f>IFERROR(IF(COUNTIF(absences,BJ60)&gt;0,"",IF(COUNTIF($D60:$BK60,"PERM")&gt;0,COUNTIF($D60:$BK60,"PERM")*Parametres!$N$25,JJ60-JI60)),)</f>
        <v>0</v>
      </c>
      <c r="FI60" s="176" t="str">
        <f t="shared" si="128"/>
        <v/>
      </c>
      <c r="FJ60" s="176">
        <f t="shared" si="129"/>
        <v>0.15972222222222227</v>
      </c>
      <c r="FK60" s="176">
        <f>IFERROR(IF(COUNTIF(absences,BM60)&gt;0,"",IF(COUNTIF($D60:$BK60,"PERM")&gt;0,COUNTIF($D60:$BK60,"PERM")*Parametres!$N$25,JM60-JL60)),)</f>
        <v>0</v>
      </c>
      <c r="FY60" s="184"/>
      <c r="FZ60" s="167" t="str">
        <f>IF(COUNTIF(Fériés,DATE(YEAR($B$18),MONTH($B$18),FZ$1))&gt;0,"",IF(WEEKDAY(DATE(YEAR($B$18),MONTH($B$18),FZ$1),2)&gt;5,"",INDEX('Semaine type'!$AF$4:$AY$49,MATCH(Novembre!$B60,'Semaine type'!$A45:$A90,0),MATCH(FZ$2,'Semaine type'!$AF$2:$AY$2,0))))</f>
        <v/>
      </c>
      <c r="GA60" s="167" t="str">
        <f>IF(COUNTIF(Fériés,DATE(YEAR($B$18),MONTH($B$18),GA$1))&gt;0,"",IF(WEEKDAY(DATE(YEAR($B$18),MONTH($B$18),GA$1),2)&gt;5,"",INDEX('Semaine type'!$AF$4:$AY$49,MATCH(Novembre!$B60,'Semaine type'!$A45:$A90,0),MATCH(GA$2,'Semaine type'!$AF$2:$AY$2,0))))</f>
        <v/>
      </c>
      <c r="GB60" s="167" t="str">
        <f>IF(COUNTIF(Fériés,DATE(YEAR($B$18),MONTH($B$18),GB$1))&gt;0,"",IF(WEEKDAY(DATE(YEAR($B$18),MONTH($B$18),GB$1),2)&gt;5,"",INDEX('Semaine type'!$AF$4:$AY$49,MATCH(Novembre!$B60,'Semaine type'!$A45:$A90,0),MATCH(GB$2,'Semaine type'!$AF$2:$AY$2,0))))</f>
        <v/>
      </c>
      <c r="GC60" s="167" t="str">
        <f>IF(COUNTIF(Fériés,DATE(YEAR($B$18),MONTH($B$18),GC$1))&gt;0,"",IF(WEEKDAY(DATE(YEAR($B$18),MONTH($B$18),GC$1),2)&gt;5,"",INDEX('Semaine type'!$AF$4:$AY$49,MATCH(Novembre!$B60,'Semaine type'!$A45:$A90,0),MATCH(GC$2,'Semaine type'!$AF$2:$AY$2,0))))</f>
        <v/>
      </c>
      <c r="GD60" s="167" t="str">
        <f>IF(COUNTIF(Fériés,DATE(YEAR($B$18),MONTH($B$18),GD$1))&gt;0,"",IF(WEEKDAY(DATE(YEAR($B$18),MONTH($B$18),GD$1),2)&gt;5,"",INDEX('Semaine type'!$AF$4:$AY$49,MATCH(Novembre!$B60,'Semaine type'!$A45:$A90,0),MATCH(GD$2,'Semaine type'!$AF$2:$AY$2,0))))</f>
        <v/>
      </c>
      <c r="GE60" s="167" t="str">
        <f>IF(COUNTIF(Fériés,DATE(YEAR($B$18),MONTH($B$18),GE$1))&gt;0,"",IF(WEEKDAY(DATE(YEAR($B$18),MONTH($B$18),GE$1),2)&gt;5,"",INDEX('Semaine type'!$AF$4:$AY$49,MATCH(Novembre!$B60,'Semaine type'!$A45:$A90,0),MATCH(GE$2,'Semaine type'!$AF$2:$AY$2,0))))</f>
        <v/>
      </c>
      <c r="GF60" s="167" t="str">
        <f>IF(COUNTIF(Fériés,DATE(YEAR($B$18),MONTH($B$18),GF$1))&gt;0,"",IF(WEEKDAY(DATE(YEAR($B$18),MONTH($B$18),GF$1),2)&gt;5,"",INDEX('Semaine type'!$AF$4:$AY$49,MATCH(Novembre!$B60,'Semaine type'!$A45:$A90,0),MATCH(GF$2,'Semaine type'!$AF$2:$AY$2,0))))</f>
        <v/>
      </c>
      <c r="GG60" s="167" t="str">
        <f>IF(COUNTIF(Fériés,DATE(YEAR($B$18),MONTH($B$18),GG$1))&gt;0,"",IF(WEEKDAY(DATE(YEAR($B$18),MONTH($B$18),GG$1),2)&gt;5,"",INDEX('Semaine type'!$AF$4:$AY$49,MATCH(Novembre!$B60,'Semaine type'!$A45:$A90,0),MATCH(GG$2,'Semaine type'!$AF$2:$AY$2,0))))</f>
        <v/>
      </c>
      <c r="GH60" s="167">
        <f>IF(COUNTIF(Fériés,DATE(YEAR($B$18),MONTH($B$18),GH$1))&gt;0,"",IF(WEEKDAY(DATE(YEAR($B$18),MONTH($B$18),GH$1),2)&gt;5,"",INDEX('Semaine type'!$AF$4:$AY$49,MATCH(Novembre!$B60,'Semaine type'!$A$4:$A$49,0),MATCH(GH$2,'Semaine type'!$AF$2:$AY$2,0))))</f>
        <v>0.36458333333333331</v>
      </c>
      <c r="GI60" s="167">
        <f>IF(COUNTIF(Fériés,DATE(YEAR($B$18),MONTH($B$18),GI$1))&gt;0,"",IF(WEEKDAY(DATE(YEAR($B$18),MONTH($B$18),GI$1),2)&gt;5,"",INDEX('Semaine type'!$AF$4:$AY$49,MATCH(Novembre!$B60,'Semaine type'!$A$4:$A$49,0),MATCH(GI$2,'Semaine type'!$AF$2:$AY$2,0))))</f>
        <v>0.52430555555555558</v>
      </c>
      <c r="GJ60" s="167">
        <f>IF(COUNTIF(Fériés,DATE(YEAR($B$18),MONTH($B$18),GJ$1))&gt;0,"",IF(WEEKDAY(DATE(YEAR($B$18),MONTH($B$18),GJ$1),2)&gt;5,"",INDEX('Semaine type'!$AF$4:$AY$49,MATCH(Novembre!$B60,'Semaine type'!$A$4:$A$49,0),MATCH(GJ$2,'Semaine type'!$AF$2:$AY$2,0))))</f>
        <v>0.5625</v>
      </c>
      <c r="GK60" s="167">
        <f>IF(COUNTIF(Fériés,DATE(YEAR($B$18),MONTH($B$18),GK$1))&gt;0,"",IF(WEEKDAY(DATE(YEAR($B$18),MONTH($B$18),GK$1),2)&gt;5,"",INDEX('Semaine type'!$AF$4:$AY$49,MATCH(Novembre!$B60,'Semaine type'!$A$4:$A$49,0),MATCH(GK$2,'Semaine type'!$AF$2:$AY$2,0))))</f>
        <v>0.70833333333333337</v>
      </c>
      <c r="GL60" s="167">
        <f>IF(COUNTIF(Fériés,DATE(YEAR($B$18),MONTH($B$18),GL$1))&gt;0,"",IF(WEEKDAY(DATE(YEAR($B$18),MONTH($B$18),GL$1),2)&gt;5,"",INDEX('Semaine type'!$AF$4:$AY$49,MATCH(Novembre!$B60,'Semaine type'!$A$4:$A$49,0),MATCH(GL$2,'Semaine type'!$AF$2:$AY$2,0))))</f>
        <v>0.36458333333333331</v>
      </c>
      <c r="GM60" s="167">
        <f>IF(COUNTIF(Fériés,DATE(YEAR($B$18),MONTH($B$18),GM$1))&gt;0,"",IF(WEEKDAY(DATE(YEAR($B$18),MONTH($B$18),GM$1),2)&gt;5,"",INDEX('Semaine type'!$AF$4:$AY$49,MATCH(Novembre!$B60,'Semaine type'!$A$4:$A$49,0),MATCH(GM$2,'Semaine type'!$AF$2:$AY$2,0))))</f>
        <v>0.52430555555555558</v>
      </c>
      <c r="GN60" s="167">
        <f>IF(COUNTIF(Fériés,DATE(YEAR($B$18),MONTH($B$18),GN$1))&gt;0,"",IF(WEEKDAY(DATE(YEAR($B$18),MONTH($B$18),GN$1),2)&gt;5,"",INDEX('Semaine type'!$AF$4:$AY$49,MATCH(Novembre!$B60,'Semaine type'!$A$4:$A$49,0),MATCH(GN$2,'Semaine type'!$AF$2:$AY$2,0))))</f>
        <v>0.5625</v>
      </c>
      <c r="GO60" s="167">
        <f>IF(COUNTIF(Fériés,DATE(YEAR($B$18),MONTH($B$18),GO$1))&gt;0,"",IF(WEEKDAY(DATE(YEAR($B$18),MONTH($B$18),GO$1),2)&gt;5,"",INDEX('Semaine type'!$AF$4:$AY$49,MATCH(Novembre!$B60,'Semaine type'!$A$4:$A$49,0),MATCH(GO$2,'Semaine type'!$AF$2:$AY$2,0))))</f>
        <v>0.70833333333333337</v>
      </c>
      <c r="GP60" s="167">
        <f>IF(COUNTIF(Fériés,DATE(YEAR($B$18),MONTH($B$18),GP$1))&gt;0,"",IF(WEEKDAY(DATE(YEAR($B$18),MONTH($B$18),GP$1),2)&gt;5,"",INDEX('Semaine type'!$AF$4:$AY$49,MATCH(Novembre!$B60,'Semaine type'!$A$4:$A$49,0),MATCH(GP$2,'Semaine type'!$AF$2:$AY$2,0))))</f>
        <v>0.36458333333333331</v>
      </c>
      <c r="GQ60" s="167">
        <f>IF(COUNTIF(Fériés,DATE(YEAR($B$18),MONTH($B$18),GQ$1))&gt;0,"",IF(WEEKDAY(DATE(YEAR($B$18),MONTH($B$18),GQ$1),2)&gt;5,"",INDEX('Semaine type'!$AF$4:$AY$49,MATCH(Novembre!$B60,'Semaine type'!$A$4:$A$49,0),MATCH(GQ$2,'Semaine type'!$AF$2:$AY$2,0))))</f>
        <v>0.52430555555555558</v>
      </c>
      <c r="GR60" s="167">
        <f>IF(COUNTIF(Fériés,DATE(YEAR($B$18),MONTH($B$18),GR$1))&gt;0,"",IF(WEEKDAY(DATE(YEAR($B$18),MONTH($B$18),GR$1),2)&gt;5,"",INDEX('Semaine type'!$AF$4:$AY$49,MATCH(Novembre!$B60,'Semaine type'!$A$4:$A$49,0),MATCH(GR$2,'Semaine type'!$AF$2:$AY$2,0))))</f>
        <v>0</v>
      </c>
      <c r="GS60" s="167">
        <f>IF(COUNTIF(Fériés,DATE(YEAR($B$18),MONTH($B$18),GS$1))&gt;0,"",IF(WEEKDAY(DATE(YEAR($B$18),MONTH($B$18),GS$1),2)&gt;5,"",INDEX('Semaine type'!$AF$4:$AY$49,MATCH(Novembre!$B60,'Semaine type'!$A$4:$A$49,0),MATCH(GS$2,'Semaine type'!$AF$2:$AY$2,0))))</f>
        <v>0</v>
      </c>
      <c r="GT60" s="167">
        <f>IF(COUNTIF(Fériés,DATE(YEAR($B$18),MONTH($B$18),GT$1))&gt;0,"",IF(WEEKDAY(DATE(YEAR($B$18),MONTH($B$18),GT$1),2)&gt;5,"",INDEX('Semaine type'!$AF$4:$AY$49,MATCH(Novembre!$B60,'Semaine type'!$A$4:$A$49,0),MATCH(GT$2,'Semaine type'!$AF$2:$AY$2,0))))</f>
        <v>0.36458333333333331</v>
      </c>
      <c r="GU60" s="167">
        <f>IF(COUNTIF(Fériés,DATE(YEAR($B$18),MONTH($B$18),GU$1))&gt;0,"",IF(WEEKDAY(DATE(YEAR($B$18),MONTH($B$18),GU$1),2)&gt;5,"",INDEX('Semaine type'!$AF$4:$AY$49,MATCH(Novembre!$B60,'Semaine type'!$A$4:$A$49,0),MATCH(GU$2,'Semaine type'!$AF$2:$AY$2,0))))</f>
        <v>0.52430555555555558</v>
      </c>
      <c r="GV60" s="167">
        <f>IF(COUNTIF(Fériés,DATE(YEAR($B$18),MONTH($B$18),GV$1))&gt;0,"",IF(WEEKDAY(DATE(YEAR($B$18),MONTH($B$18),GV$1),2)&gt;5,"",INDEX('Semaine type'!$AF$4:$AY$49,MATCH(Novembre!$B60,'Semaine type'!$A$4:$A$49,0),MATCH(GV$2,'Semaine type'!$AF$2:$AY$2,0))))</f>
        <v>0.5625</v>
      </c>
      <c r="GW60" s="167">
        <f>IF(COUNTIF(Fériés,DATE(YEAR($B$18),MONTH($B$18),GW$1))&gt;0,"",IF(WEEKDAY(DATE(YEAR($B$18),MONTH($B$18),GW$1),2)&gt;5,"",INDEX('Semaine type'!$AF$4:$AY$49,MATCH(Novembre!$B60,'Semaine type'!$A$4:$A$49,0),MATCH(GW$2,'Semaine type'!$AF$2:$AY$2,0))))</f>
        <v>0.70138888888888884</v>
      </c>
      <c r="GX60" s="167">
        <f>IF(COUNTIF(Fériés,DATE(YEAR($B$18),MONTH($B$18),GX$1))&gt;0,"",IF(WEEKDAY(DATE(YEAR($B$18),MONTH($B$18),GX$1),2)&gt;5,"",INDEX('Semaine type'!$AF$4:$AY$49,MATCH(Novembre!$B60,'Semaine type'!$A$4:$A$49,0),MATCH(GX$2,'Semaine type'!$AF$2:$AY$2,0))))</f>
        <v>0.36458333333333331</v>
      </c>
      <c r="GY60" s="167">
        <f>IF(COUNTIF(Fériés,DATE(YEAR($B$18),MONTH($B$18),GY$1))&gt;0,"",IF(WEEKDAY(DATE(YEAR($B$18),MONTH($B$18),GY$1),2)&gt;5,"",INDEX('Semaine type'!$AF$4:$AY$49,MATCH(Novembre!$B60,'Semaine type'!$A$4:$A$49,0),MATCH(GY$2,'Semaine type'!$AF$2:$AY$2,0))))</f>
        <v>0.52430555555555558</v>
      </c>
      <c r="GZ60" s="167">
        <f>IF(COUNTIF(Fériés,DATE(YEAR($B$18),MONTH($B$18),GZ$1))&gt;0,"",IF(WEEKDAY(DATE(YEAR($B$18),MONTH($B$18),GZ$1),2)&gt;5,"",INDEX('Semaine type'!$AF$4:$AY$49,MATCH(Novembre!$B60,'Semaine type'!$A$4:$A$49,0),MATCH(GZ$2,'Semaine type'!$AF$2:$AY$2,0))))</f>
        <v>0</v>
      </c>
      <c r="HA60" s="167">
        <f>IF(COUNTIF(Fériés,DATE(YEAR($B$18),MONTH($B$18),HA$1))&gt;0,"",IF(WEEKDAY(DATE(YEAR($B$18),MONTH($B$18),HA$1),2)&gt;5,"",INDEX('Semaine type'!$AF$4:$AY$49,MATCH(Novembre!$B60,'Semaine type'!$A$4:$A$49,0),MATCH(HA$2,'Semaine type'!$AF$2:$AY$2,0))))</f>
        <v>0</v>
      </c>
      <c r="HB60" s="167" t="str">
        <f>IF(COUNTIF(Fériés,DATE(YEAR($B$18),MONTH($B$18),HB$1))&gt;0,"",IF(WEEKDAY(DATE(YEAR($B$18),MONTH($B$18),HB$1),2)&gt;5,"",INDEX('Semaine type'!$AF$4:$AY$49,MATCH(Novembre!$B60,'Semaine type'!$A$4:$A$49,0),MATCH(HB$2,'Semaine type'!$AF$2:$AY$2,0))))</f>
        <v/>
      </c>
      <c r="HC60" s="167" t="str">
        <f>IF(COUNTIF(Fériés,DATE(YEAR($B$18),MONTH($B$18),HC$1))&gt;0,"",IF(WEEKDAY(DATE(YEAR($B$18),MONTH($B$18),HC$1),2)&gt;5,"",INDEX('Semaine type'!$AF$4:$AY$49,MATCH(Novembre!$B60,'Semaine type'!$A$4:$A$49,0),MATCH(HC$2,'Semaine type'!$AF$2:$AY$2,0))))</f>
        <v/>
      </c>
      <c r="HD60" s="167" t="str">
        <f>IF(COUNTIF(Fériés,DATE(YEAR($B$18),MONTH($B$18),HD$1))&gt;0,"",IF(WEEKDAY(DATE(YEAR($B$18),MONTH($B$18),HD$1),2)&gt;5,"",INDEX('Semaine type'!$AF$4:$AY$49,MATCH(Novembre!$B60,'Semaine type'!$A$4:$A$49,0),MATCH(HD$2,'Semaine type'!$AF$2:$AY$2,0))))</f>
        <v/>
      </c>
      <c r="HE60" s="167" t="str">
        <f>IF(COUNTIF(Fériés,DATE(YEAR($B$18),MONTH($B$18),HE$1))&gt;0,"",IF(WEEKDAY(DATE(YEAR($B$18),MONTH($B$18),HE$1),2)&gt;5,"",INDEX('Semaine type'!$AF$4:$AY$49,MATCH(Novembre!$B60,'Semaine type'!$A$4:$A$49,0),MATCH(HE$2,'Semaine type'!$AF$2:$AY$2,0))))</f>
        <v/>
      </c>
      <c r="HF60" s="167" t="str">
        <f>IF(COUNTIF(Fériés,DATE(YEAR($B$18),MONTH($B$18),HF$1))&gt;0,"",IF(WEEKDAY(DATE(YEAR($B$18),MONTH($B$18),HF$1),2)&gt;5,"",INDEX('Semaine type'!$AF$4:$AY$49,MATCH(Novembre!$B60,'Semaine type'!$A$4:$A$49,0),MATCH(HF$2,'Semaine type'!$AF$2:$AY$2,0))))</f>
        <v/>
      </c>
      <c r="HG60" s="167" t="str">
        <f>IF(COUNTIF(Fériés,DATE(YEAR($B$18),MONTH($B$18),HG$1))&gt;0,"",IF(WEEKDAY(DATE(YEAR($B$18),MONTH($B$18),HG$1),2)&gt;5,"",INDEX('Semaine type'!$AF$4:$AY$49,MATCH(Novembre!$B60,'Semaine type'!$A$4:$A$49,0),MATCH(HG$2,'Semaine type'!$AF$2:$AY$2,0))))</f>
        <v/>
      </c>
      <c r="HH60" s="167" t="str">
        <f>IF(COUNTIF(Fériés,DATE(YEAR($B$18),MONTH($B$18),HH$1))&gt;0,"",IF(WEEKDAY(DATE(YEAR($B$18),MONTH($B$18),HH$1),2)&gt;5,"",INDEX('Semaine type'!$AF$4:$AY$49,MATCH(Novembre!$B60,'Semaine type'!$A$4:$A$49,0),MATCH(HH$2,'Semaine type'!$AF$2:$AY$2,0))))</f>
        <v/>
      </c>
      <c r="HI60" s="167" t="str">
        <f>IF(COUNTIF(Fériés,DATE(YEAR($B$18),MONTH($B$18),HI$1))&gt;0,"",IF(WEEKDAY(DATE(YEAR($B$18),MONTH($B$18),HI$1),2)&gt;5,"",INDEX('Semaine type'!$AF$4:$AY$49,MATCH(Novembre!$B60,'Semaine type'!$A$4:$A$49,0),MATCH(HI$2,'Semaine type'!$AF$2:$AY$2,0))))</f>
        <v/>
      </c>
      <c r="HJ60" s="167">
        <f>IF(COUNTIF(Fériés,DATE(YEAR($B$18),MONTH($B$18),HJ$1))&gt;0,"",IF(WEEKDAY(DATE(YEAR($B$18),MONTH($B$18),HJ$1),2)&gt;5,"",INDEX('Semaine type'!$AF$4:$AY$49,MATCH(Novembre!$B60,'Semaine type'!$A$4:$A$49,0),MATCH(HJ$2,'Semaine type'!$AF$2:$AY$2,0))))</f>
        <v>0.36458333333333331</v>
      </c>
      <c r="HK60" s="167">
        <f>IF(COUNTIF(Fériés,DATE(YEAR($B$18),MONTH($B$18),HK$1))&gt;0,"",IF(WEEKDAY(DATE(YEAR($B$18),MONTH($B$18),HK$1),2)&gt;5,"",INDEX('Semaine type'!$AF$4:$AY$49,MATCH(Novembre!$B60,'Semaine type'!$A$4:$A$49,0),MATCH(HK$2,'Semaine type'!$AF$2:$AY$2,0))))</f>
        <v>0.52430555555555558</v>
      </c>
      <c r="HL60" s="167">
        <f>IF(COUNTIF(Fériés,DATE(YEAR($B$18),MONTH($B$18),HL$1))&gt;0,"",IF(WEEKDAY(DATE(YEAR($B$18),MONTH($B$18),HL$1),2)&gt;5,"",INDEX('Semaine type'!$AF$4:$AY$49,MATCH(Novembre!$B60,'Semaine type'!$A$4:$A$49,0),MATCH(HL$2,'Semaine type'!$AF$2:$AY$2,0))))</f>
        <v>0.5625</v>
      </c>
      <c r="HM60" s="167">
        <f>IF(COUNTIF(Fériés,DATE(YEAR($B$18),MONTH($B$18),HM$1))&gt;0,"",IF(WEEKDAY(DATE(YEAR($B$18),MONTH($B$18),HM$1),2)&gt;5,"",INDEX('Semaine type'!$AF$4:$AY$49,MATCH(Novembre!$B60,'Semaine type'!$A$4:$A$49,0),MATCH(HM$2,'Semaine type'!$AF$2:$AY$2,0))))</f>
        <v>0.70833333333333337</v>
      </c>
      <c r="HN60" s="167" t="str">
        <f>IF(COUNTIF(Fériés,DATE(YEAR($B$18),MONTH($B$18),HN$1))&gt;0,"",IF(WEEKDAY(DATE(YEAR($B$18),MONTH($B$18),HN$1),2)&gt;5,"",INDEX('Semaine type'!$AF$4:$AY$49,MATCH(Novembre!$B60,'Semaine type'!$A$4:$A$49,0),MATCH(HN$2,'Semaine type'!$AF$2:$AY$2,0))))</f>
        <v/>
      </c>
      <c r="HO60" s="167" t="str">
        <f>IF(COUNTIF(Fériés,DATE(YEAR($B$18),MONTH($B$18),HO$1))&gt;0,"",IF(WEEKDAY(DATE(YEAR($B$18),MONTH($B$18),HO$1),2)&gt;5,"",INDEX('Semaine type'!$AF$4:$AY$49,MATCH(Novembre!$B60,'Semaine type'!$A$4:$A$49,0),MATCH(HO$2,'Semaine type'!$AF$2:$AY$2,0))))</f>
        <v/>
      </c>
      <c r="HP60" s="167" t="str">
        <f>IF(COUNTIF(Fériés,DATE(YEAR($B$18),MONTH($B$18),HP$1))&gt;0,"",IF(WEEKDAY(DATE(YEAR($B$18),MONTH($B$18),HP$1),2)&gt;5,"",INDEX('Semaine type'!$AF$4:$AY$49,MATCH(Novembre!$B60,'Semaine type'!$A$4:$A$49,0),MATCH(HP$2,'Semaine type'!$AF$2:$AY$2,0))))</f>
        <v/>
      </c>
      <c r="HQ60" s="167" t="str">
        <f>IF(COUNTIF(Fériés,DATE(YEAR($B$18),MONTH($B$18),HQ$1))&gt;0,"",IF(WEEKDAY(DATE(YEAR($B$18),MONTH($B$18),HQ$1),2)&gt;5,"",INDEX('Semaine type'!$AF$4:$AY$49,MATCH(Novembre!$B60,'Semaine type'!$A$4:$A$49,0),MATCH(HQ$2,'Semaine type'!$AF$2:$AY$2,0))))</f>
        <v/>
      </c>
      <c r="HR60" s="167">
        <f>IF(COUNTIF(Fériés,DATE(YEAR($B$18),MONTH($B$18),HR$1))&gt;0,"",IF(WEEKDAY(DATE(YEAR($B$18),MONTH($B$18),HR$1),2)&gt;5,"",INDEX('Semaine type'!$AF$4:$AY$49,MATCH(Novembre!$B60,'Semaine type'!$A$4:$A$49,0),MATCH(HR$2,'Semaine type'!$AF$2:$AY$2,0))))</f>
        <v>0.36458333333333331</v>
      </c>
      <c r="HS60" s="167">
        <f>IF(COUNTIF(Fériés,DATE(YEAR($B$18),MONTH($B$18),HS$1))&gt;0,"",IF(WEEKDAY(DATE(YEAR($B$18),MONTH($B$18),HS$1),2)&gt;5,"",INDEX('Semaine type'!$AF$4:$AY$49,MATCH(Novembre!$B60,'Semaine type'!$A$4:$A$49,0),MATCH(HS$2,'Semaine type'!$AF$2:$AY$2,0))))</f>
        <v>0.52430555555555558</v>
      </c>
      <c r="HT60" s="167">
        <f>IF(COUNTIF(Fériés,DATE(YEAR($B$18),MONTH($B$18),HT$1))&gt;0,"",IF(WEEKDAY(DATE(YEAR($B$18),MONTH($B$18),HT$1),2)&gt;5,"",INDEX('Semaine type'!$AF$4:$AY$49,MATCH(Novembre!$B60,'Semaine type'!$A$4:$A$49,0),MATCH(HT$2,'Semaine type'!$AF$2:$AY$2,0))))</f>
        <v>0</v>
      </c>
      <c r="HU60" s="167">
        <f>IF(COUNTIF(Fériés,DATE(YEAR($B$18),MONTH($B$18),HU$1))&gt;0,"",IF(WEEKDAY(DATE(YEAR($B$18),MONTH($B$18),HU$1),2)&gt;5,"",INDEX('Semaine type'!$AF$4:$AY$49,MATCH(Novembre!$B60,'Semaine type'!$A$4:$A$49,0),MATCH(HU$2,'Semaine type'!$AF$2:$AY$2,0))))</f>
        <v>0</v>
      </c>
      <c r="HV60" s="167">
        <f>IF(COUNTIF(Fériés,DATE(YEAR($B$18),MONTH($B$18),HV$1))&gt;0,"",IF(WEEKDAY(DATE(YEAR($B$18),MONTH($B$18),HV$1),2)&gt;5,"",INDEX('Semaine type'!$AF$4:$AY$49,MATCH(Novembre!$B60,'Semaine type'!$A$4:$A$49,0),MATCH(HV$2,'Semaine type'!$AF$2:$AY$2,0))))</f>
        <v>0.36458333333333331</v>
      </c>
      <c r="HW60" s="167">
        <f>IF(COUNTIF(Fériés,DATE(YEAR($B$18),MONTH($B$18),HW$1))&gt;0,"",IF(WEEKDAY(DATE(YEAR($B$18),MONTH($B$18),HW$1),2)&gt;5,"",INDEX('Semaine type'!$AF$4:$AY$49,MATCH(Novembre!$B60,'Semaine type'!$A$4:$A$49,0),MATCH(HW$2,'Semaine type'!$AF$2:$AY$2,0))))</f>
        <v>0.52430555555555558</v>
      </c>
      <c r="HX60" s="167">
        <f>IF(COUNTIF(Fériés,DATE(YEAR($B$18),MONTH($B$18),HX$1))&gt;0,"",IF(WEEKDAY(DATE(YEAR($B$18),MONTH($B$18),HX$1),2)&gt;5,"",INDEX('Semaine type'!$AF$4:$AY$49,MATCH(Novembre!$B60,'Semaine type'!$A$4:$A$49,0),MATCH(HX$2,'Semaine type'!$AF$2:$AY$2,0))))</f>
        <v>0.5625</v>
      </c>
      <c r="HY60" s="167">
        <f>IF(COUNTIF(Fériés,DATE(YEAR($B$18),MONTH($B$18),HY$1))&gt;0,"",IF(WEEKDAY(DATE(YEAR($B$18),MONTH($B$18),HY$1),2)&gt;5,"",INDEX('Semaine type'!$AF$4:$AY$49,MATCH(Novembre!$B60,'Semaine type'!$A$4:$A$49,0),MATCH(HY$2,'Semaine type'!$AF$2:$AY$2,0))))</f>
        <v>0.70138888888888884</v>
      </c>
      <c r="HZ60" s="167">
        <f>IF(COUNTIF(Fériés,DATE(YEAR($B$18),MONTH($B$18),HZ$1))&gt;0,"",IF(WEEKDAY(DATE(YEAR($B$18),MONTH($B$18),HZ$1),2)&gt;5,"",INDEX('Semaine type'!$AF$4:$AY$49,MATCH(Novembre!$B60,'Semaine type'!$A$4:$A$49,0),MATCH(HZ$2,'Semaine type'!$AF$2:$AY$2,0))))</f>
        <v>0.36458333333333331</v>
      </c>
      <c r="IA60" s="167">
        <f>IF(COUNTIF(Fériés,DATE(YEAR($B$18),MONTH($B$18),IA$1))&gt;0,"",IF(WEEKDAY(DATE(YEAR($B$18),MONTH($B$18),IA$1),2)&gt;5,"",INDEX('Semaine type'!$AF$4:$AY$49,MATCH(Novembre!$B60,'Semaine type'!$A$4:$A$49,0),MATCH(IA$2,'Semaine type'!$AF$2:$AY$2,0))))</f>
        <v>0.52430555555555558</v>
      </c>
      <c r="IB60" s="167">
        <f>IF(COUNTIF(Fériés,DATE(YEAR($B$18),MONTH($B$18),IB$1))&gt;0,"",IF(WEEKDAY(DATE(YEAR($B$18),MONTH($B$18),IB$1),2)&gt;5,"",INDEX('Semaine type'!$AF$4:$AY$49,MATCH(Novembre!$B60,'Semaine type'!$A$4:$A$49,0),MATCH(IB$2,'Semaine type'!$AF$2:$AY$2,0))))</f>
        <v>0</v>
      </c>
      <c r="IC60" s="167">
        <f>IF(COUNTIF(Fériés,DATE(YEAR($B$18),MONTH($B$18),IC$1))&gt;0,"",IF(WEEKDAY(DATE(YEAR($B$18),MONTH($B$18),IC$1),2)&gt;5,"",INDEX('Semaine type'!$AF$4:$AY$49,MATCH(Novembre!$B60,'Semaine type'!$A$4:$A$49,0),MATCH(IC$2,'Semaine type'!$AF$2:$AY$2,0))))</f>
        <v>0</v>
      </c>
      <c r="ID60" s="167" t="str">
        <f>IF(COUNTIF(Fériés,DATE(YEAR($B$18),MONTH($B$18),ID$1))&gt;0,"",IF(WEEKDAY(DATE(YEAR($B$18),MONTH($B$18),ID$1),2)&gt;5,"",INDEX('Semaine type'!$AF$4:$AY$49,MATCH(Novembre!$B60,'Semaine type'!$A$4:$A$49,0),MATCH(ID$2,'Semaine type'!$AF$2:$AY$2,0))))</f>
        <v/>
      </c>
      <c r="IE60" s="167" t="str">
        <f>IF(COUNTIF(Fériés,DATE(YEAR($B$18),MONTH($B$18),IE$1))&gt;0,"",IF(WEEKDAY(DATE(YEAR($B$18),MONTH($B$18),IE$1),2)&gt;5,"",INDEX('Semaine type'!$AF$4:$AY$49,MATCH(Novembre!$B60,'Semaine type'!$A$4:$A$49,0),MATCH(IE$2,'Semaine type'!$AF$2:$AY$2,0))))</f>
        <v/>
      </c>
      <c r="IF60" s="167" t="str">
        <f>IF(COUNTIF(Fériés,DATE(YEAR($B$18),MONTH($B$18),IF$1))&gt;0,"",IF(WEEKDAY(DATE(YEAR($B$18),MONTH($B$18),IF$1),2)&gt;5,"",INDEX('Semaine type'!$AF$4:$AY$49,MATCH(Novembre!$B60,'Semaine type'!$A$4:$A$49,0),MATCH(IF$2,'Semaine type'!$AF$2:$AY$2,0))))</f>
        <v/>
      </c>
      <c r="IG60" s="167" t="str">
        <f>IF(COUNTIF(Fériés,DATE(YEAR($B$18),MONTH($B$18),IG$1))&gt;0,"",IF(WEEKDAY(DATE(YEAR($B$18),MONTH($B$18),IG$1),2)&gt;5,"",INDEX('Semaine type'!$AF$4:$AY$49,MATCH(Novembre!$B60,'Semaine type'!$A$4:$A$49,0),MATCH(IG$2,'Semaine type'!$AF$2:$AY$2,0))))</f>
        <v/>
      </c>
      <c r="IH60" s="167" t="str">
        <f>IF(COUNTIF(Fériés,DATE(YEAR($B$18),MONTH($B$18),IH$1))&gt;0,"",IF(WEEKDAY(DATE(YEAR($B$18),MONTH($B$18),IH$1),2)&gt;5,"",INDEX('Semaine type'!$AF$4:$AY$49,MATCH(Novembre!$B60,'Semaine type'!$A$4:$A$49,0),MATCH(IH$2,'Semaine type'!$AF$2:$AY$2,0))))</f>
        <v/>
      </c>
      <c r="II60" s="167" t="str">
        <f>IF(COUNTIF(Fériés,DATE(YEAR($B$18),MONTH($B$18),II$1))&gt;0,"",IF(WEEKDAY(DATE(YEAR($B$18),MONTH($B$18),II$1),2)&gt;5,"",INDEX('Semaine type'!$AF$4:$AY$49,MATCH(Novembre!$B60,'Semaine type'!$A$4:$A$49,0),MATCH(II$2,'Semaine type'!$AF$2:$AY$2,0))))</f>
        <v/>
      </c>
      <c r="IJ60" s="167" t="str">
        <f>IF(COUNTIF(Fériés,DATE(YEAR($B$18),MONTH($B$18),IJ$1))&gt;0,"",IF(WEEKDAY(DATE(YEAR($B$18),MONTH($B$18),IJ$1),2)&gt;5,"",INDEX('Semaine type'!$AF$4:$AY$49,MATCH(Novembre!$B60,'Semaine type'!$A$4:$A$49,0),MATCH(IJ$2,'Semaine type'!$AF$2:$AY$2,0))))</f>
        <v/>
      </c>
      <c r="IK60" s="167" t="str">
        <f>IF(COUNTIF(Fériés,DATE(YEAR($B$18),MONTH($B$18),IK$1))&gt;0,"",IF(WEEKDAY(DATE(YEAR($B$18),MONTH($B$18),IK$1),2)&gt;5,"",INDEX('Semaine type'!$AF$4:$AY$49,MATCH(Novembre!$B60,'Semaine type'!$A$4:$A$49,0),MATCH(IK$2,'Semaine type'!$AF$2:$AY$2,0))))</f>
        <v/>
      </c>
      <c r="IL60" s="167">
        <f>IF(COUNTIF(Fériés,DATE(YEAR($B$18),MONTH($B$18),IL$1))&gt;0,"",IF(WEEKDAY(DATE(YEAR($B$18),MONTH($B$18),IL$1),2)&gt;5,"",INDEX('Semaine type'!$AF$4:$AY$49,MATCH(Novembre!$B60,'Semaine type'!$A$4:$A$49,0),MATCH(IL$2,'Semaine type'!$AF$2:$AY$2,0))))</f>
        <v>0.36458333333333331</v>
      </c>
      <c r="IM60" s="167">
        <f>IF(COUNTIF(Fériés,DATE(YEAR($B$18),MONTH($B$18),IM$1))&gt;0,"",IF(WEEKDAY(DATE(YEAR($B$18),MONTH($B$18),IM$1),2)&gt;5,"",INDEX('Semaine type'!$AF$4:$AY$49,MATCH(Novembre!$B60,'Semaine type'!$A$4:$A$49,0),MATCH(IM$2,'Semaine type'!$AF$2:$AY$2,0))))</f>
        <v>0.52430555555555558</v>
      </c>
      <c r="IN60" s="167">
        <f>IF(COUNTIF(Fériés,DATE(YEAR($B$18),MONTH($B$18),IN$1))&gt;0,"",IF(WEEKDAY(DATE(YEAR($B$18),MONTH($B$18),IN$1),2)&gt;5,"",INDEX('Semaine type'!$AF$4:$AY$49,MATCH(Novembre!$B60,'Semaine type'!$A$4:$A$49,0),MATCH(IN$2,'Semaine type'!$AF$2:$AY$2,0))))</f>
        <v>0.5625</v>
      </c>
      <c r="IO60" s="167">
        <f>IF(COUNTIF(Fériés,DATE(YEAR($B$18),MONTH($B$18),IO$1))&gt;0,"",IF(WEEKDAY(DATE(YEAR($B$18),MONTH($B$18),IO$1),2)&gt;5,"",INDEX('Semaine type'!$AF$4:$AY$49,MATCH(Novembre!$B60,'Semaine type'!$A$4:$A$49,0),MATCH(IO$2,'Semaine type'!$AF$2:$AY$2,0))))</f>
        <v>0.70833333333333337</v>
      </c>
      <c r="IP60" s="167">
        <f>IF(COUNTIF(Fériés,DATE(YEAR($B$18),MONTH($B$18),IP$1))&gt;0,"",IF(WEEKDAY(DATE(YEAR($B$18),MONTH($B$18),IP$1),2)&gt;5,"",INDEX('Semaine type'!$AF$4:$AY$49,MATCH(Novembre!$B60,'Semaine type'!$A$4:$A$49,0),MATCH(IP$2,'Semaine type'!$AF$2:$AY$2,0))))</f>
        <v>0.36458333333333331</v>
      </c>
      <c r="IQ60" s="167">
        <f>IF(COUNTIF(Fériés,DATE(YEAR($B$18),MONTH($B$18),IQ$1))&gt;0,"",IF(WEEKDAY(DATE(YEAR($B$18),MONTH($B$18),IQ$1),2)&gt;5,"",INDEX('Semaine type'!$AF$4:$AY$49,MATCH(Novembre!$B60,'Semaine type'!$A$4:$A$49,0),MATCH(IQ$2,'Semaine type'!$AF$2:$AY$2,0))))</f>
        <v>0.52430555555555558</v>
      </c>
      <c r="IR60" s="167">
        <f>IF(COUNTIF(Fériés,DATE(YEAR($B$18),MONTH($B$18),IR$1))&gt;0,"",IF(WEEKDAY(DATE(YEAR($B$18),MONTH($B$18),IR$1),2)&gt;5,"",INDEX('Semaine type'!$AF$4:$AY$49,MATCH(Novembre!$B60,'Semaine type'!$A$4:$A$49,0),MATCH(IR$2,'Semaine type'!$AF$2:$AY$2,0))))</f>
        <v>0.5625</v>
      </c>
      <c r="IS60" s="167">
        <f>IF(COUNTIF(Fériés,DATE(YEAR($B$18),MONTH($B$18),IS$1))&gt;0,"",IF(WEEKDAY(DATE(YEAR($B$18),MONTH($B$18),IS$1),2)&gt;5,"",INDEX('Semaine type'!$AF$4:$AY$49,MATCH(Novembre!$B60,'Semaine type'!$A$4:$A$49,0),MATCH(IS$2,'Semaine type'!$AF$2:$AY$2,0))))</f>
        <v>0.70833333333333337</v>
      </c>
      <c r="IT60" s="167">
        <f>IF(COUNTIF(Fériés,DATE(YEAR($B$18),MONTH($B$18),IT$1))&gt;0,"",IF(WEEKDAY(DATE(YEAR($B$18),MONTH($B$18),IT$1),2)&gt;5,"",INDEX('Semaine type'!$AF$4:$AY$49,MATCH(Novembre!$B60,'Semaine type'!$A$4:$A$49,0),MATCH(IT$2,'Semaine type'!$AF$2:$AY$2,0))))</f>
        <v>0.36458333333333331</v>
      </c>
      <c r="IU60" s="167">
        <f>IF(COUNTIF(Fériés,DATE(YEAR($B$18),MONTH($B$18),IU$1))&gt;0,"",IF(WEEKDAY(DATE(YEAR($B$18),MONTH($B$18),IU$1),2)&gt;5,"",INDEX('Semaine type'!$AF$4:$AY$49,MATCH(Novembre!$B60,'Semaine type'!$A$4:$A$49,0),MATCH(IU$2,'Semaine type'!$AF$2:$AY$2,0))))</f>
        <v>0.52430555555555558</v>
      </c>
      <c r="IV60" s="167">
        <f>IF(COUNTIF(Fériés,DATE(YEAR($B$18),MONTH($B$18),IV$1))&gt;0,"",IF(WEEKDAY(DATE(YEAR($B$18),MONTH($B$18),IV$1),2)&gt;5,"",INDEX('Semaine type'!$AF$4:$AY$49,MATCH(Novembre!$B60,'Semaine type'!$A$4:$A$49,0),MATCH(IV$2,'Semaine type'!$AF$2:$AY$2,0))))</f>
        <v>0</v>
      </c>
      <c r="IW60" s="167">
        <f>IF(COUNTIF(Fériés,DATE(YEAR($B$18),MONTH($B$18),IW$1))&gt;0,"",IF(WEEKDAY(DATE(YEAR($B$18),MONTH($B$18),IW$1),2)&gt;5,"",INDEX('Semaine type'!$AF$4:$AY$49,MATCH(Novembre!$B60,'Semaine type'!$A$4:$A$49,0),MATCH(IW$2,'Semaine type'!$AF$2:$AY$2,0))))</f>
        <v>0</v>
      </c>
      <c r="IX60" s="167">
        <f>IF(COUNTIF(Fériés,DATE(YEAR($B$18),MONTH($B$18),IX$1))&gt;0,"",IF(WEEKDAY(DATE(YEAR($B$18),MONTH($B$18),IX$1),2)&gt;5,"",INDEX('Semaine type'!$AF$4:$AY$49,MATCH(Novembre!$B60,'Semaine type'!$A$4:$A$49,0),MATCH(IX$2,'Semaine type'!$AF$2:$AY$2,0))))</f>
        <v>0.36458333333333331</v>
      </c>
      <c r="IY60" s="167">
        <f>IF(COUNTIF(Fériés,DATE(YEAR($B$18),MONTH($B$18),IY$1))&gt;0,"",IF(WEEKDAY(DATE(YEAR($B$18),MONTH($B$18),IY$1),2)&gt;5,"",INDEX('Semaine type'!$AF$4:$AY$49,MATCH(Novembre!$B60,'Semaine type'!$A$4:$A$49,0),MATCH(IY$2,'Semaine type'!$AF$2:$AY$2,0))))</f>
        <v>0.52430555555555558</v>
      </c>
      <c r="IZ60" s="167">
        <f>IF(COUNTIF(Fériés,DATE(YEAR($B$18),MONTH($B$18),IZ$1))&gt;0,"",IF(WEEKDAY(DATE(YEAR($B$18),MONTH($B$18),IZ$1),2)&gt;5,"",INDEX('Semaine type'!$AF$4:$AY$49,MATCH(Novembre!$B60,'Semaine type'!$A$4:$A$49,0),MATCH(IZ$2,'Semaine type'!$AF$2:$AY$2,0))))</f>
        <v>0.5625</v>
      </c>
      <c r="JA60" s="167">
        <f>IF(COUNTIF(Fériés,DATE(YEAR($B$18),MONTH($B$18),JA$1))&gt;0,"",IF(WEEKDAY(DATE(YEAR($B$18),MONTH($B$18),JA$1),2)&gt;5,"",INDEX('Semaine type'!$AF$4:$AY$49,MATCH(Novembre!$B60,'Semaine type'!$A$4:$A$49,0),MATCH(JA$2,'Semaine type'!$AF$2:$AY$2,0))))</f>
        <v>0.70138888888888884</v>
      </c>
      <c r="JB60" s="167">
        <f>IF(COUNTIF(Fériés,DATE(YEAR($B$18),MONTH($B$18),JB$1))&gt;0,"",IF(WEEKDAY(DATE(YEAR($B$18),MONTH($B$18),JB$1),2)&gt;5,"",INDEX('Semaine type'!$AF$4:$AY$49,MATCH(Novembre!$B60,'Semaine type'!$A$4:$A$49,0),MATCH(JB$2,'Semaine type'!$AF$2:$AY$2,0))))</f>
        <v>0.36458333333333331</v>
      </c>
      <c r="JC60" s="167">
        <f>IF(COUNTIF(Fériés,DATE(YEAR($B$18),MONTH($B$18),JC$1))&gt;0,"",IF(WEEKDAY(DATE(YEAR($B$18),MONTH($B$18),JC$1),2)&gt;5,"",INDEX('Semaine type'!$AF$4:$AY$49,MATCH(Novembre!$B60,'Semaine type'!$A$4:$A$49,0),MATCH(JC$2,'Semaine type'!$AF$2:$AY$2,0))))</f>
        <v>0.52430555555555558</v>
      </c>
      <c r="JD60" s="167">
        <f>IF(COUNTIF(Fériés,DATE(YEAR($B$18),MONTH($B$18),JD$1))&gt;0,"",IF(WEEKDAY(DATE(YEAR($B$18),MONTH($B$18),JD$1),2)&gt;5,"",INDEX('Semaine type'!$AF$4:$AY$49,MATCH(Novembre!$B60,'Semaine type'!$A$4:$A$49,0),MATCH(JD$2,'Semaine type'!$AF$2:$AY$2,0))))</f>
        <v>0</v>
      </c>
      <c r="JE60" s="167">
        <f>IF(COUNTIF(Fériés,DATE(YEAR($B$18),MONTH($B$18),JE$1))&gt;0,"",IF(WEEKDAY(DATE(YEAR($B$18),MONTH($B$18),JE$1),2)&gt;5,"",INDEX('Semaine type'!$AF$4:$AY$49,MATCH(Novembre!$B60,'Semaine type'!$A$4:$A$49,0),MATCH(JE$2,'Semaine type'!$AF$2:$AY$2,0))))</f>
        <v>0</v>
      </c>
      <c r="JF60" s="167" t="str">
        <f>IF(COUNTIF(Fériés,DATE(YEAR($B$18),MONTH($B$18),JF$1))&gt;0,"",IF(WEEKDAY(DATE(YEAR($B$18),MONTH($B$18),JF$1),2)&gt;5,"",INDEX('Semaine type'!$AF$4:$AY$49,MATCH(Novembre!$B60,'Semaine type'!$A$4:$A$49,0),MATCH(JF$2,'Semaine type'!$AF$2:$AY$2,0))))</f>
        <v/>
      </c>
      <c r="JG60" s="167" t="str">
        <f>IF(COUNTIF(Fériés,DATE(YEAR($B$18),MONTH($B$18),JG$1))&gt;0,"",IF(WEEKDAY(DATE(YEAR($B$18),MONTH($B$18),JG$1),2)&gt;5,"",INDEX('Semaine type'!$AF$4:$AY$49,MATCH(Novembre!$B60,'Semaine type'!$A$4:$A$49,0),MATCH(JG$2,'Semaine type'!$AF$2:$AY$2,0))))</f>
        <v/>
      </c>
      <c r="JH60" s="167" t="str">
        <f>IF(COUNTIF(Fériés,DATE(YEAR($B$18),MONTH($B$18),JH$1))&gt;0,"",IF(WEEKDAY(DATE(YEAR($B$18),MONTH($B$18),JH$1),2)&gt;5,"",INDEX('Semaine type'!$AF$4:$AY$49,MATCH(Novembre!$B60,'Semaine type'!$A$4:$A$49,0),MATCH(JH$2,'Semaine type'!$AF$2:$AY$2,0))))</f>
        <v/>
      </c>
      <c r="JI60" s="167" t="str">
        <f>IF(COUNTIF(Fériés,DATE(YEAR($B$18),MONTH($B$18),JI$1))&gt;0,"",IF(WEEKDAY(DATE(YEAR($B$18),MONTH($B$18),JI$1),2)&gt;5,"",INDEX('Semaine type'!$AF$4:$AY$49,MATCH(Novembre!$B60,'Semaine type'!$A$4:$A$49,0),MATCH(JI$2,'Semaine type'!$AF$2:$AY$2,0))))</f>
        <v/>
      </c>
      <c r="JJ60" s="167" t="str">
        <f>IF(COUNTIF(Fériés,DATE(YEAR($B$18),MONTH($B$18),JJ$1))&gt;0,"",IF(WEEKDAY(DATE(YEAR($B$18),MONTH($B$18),JJ$1),2)&gt;5,"",INDEX('Semaine type'!$AF$4:$AY$49,MATCH(Novembre!$B60,'Semaine type'!$A$4:$A$49,0),MATCH(JJ$2,'Semaine type'!$AF$2:$AY$2,0))))</f>
        <v/>
      </c>
      <c r="JK60" s="167" t="str">
        <f>IF(COUNTIF(Fériés,DATE(YEAR($B$18),MONTH($B$18),JK$1))&gt;0,"",IF(WEEKDAY(DATE(YEAR($B$18),MONTH($B$18),JK$1),2)&gt;5,"",INDEX('Semaine type'!$AF$4:$AY$49,MATCH(Novembre!$B60,'Semaine type'!$A$4:$A$49,0),MATCH(JK$2,'Semaine type'!$AF$2:$AY$2,0))))</f>
        <v/>
      </c>
      <c r="JL60" s="167" t="str">
        <f>IF(COUNTIF(Fériés,DATE(YEAR($B$18),MONTH($B$18),JL$1))&gt;0,"",IF(WEEKDAY(DATE(YEAR($B$18),MONTH($B$18),JL$1),2)&gt;5,"",INDEX('Semaine type'!$AF$4:$AY$49,MATCH(Novembre!$B60,'Semaine type'!$A$4:$A$49,0),MATCH(JL$2,'Semaine type'!$AF$2:$AY$2,0))))</f>
        <v/>
      </c>
      <c r="JM60" s="167" t="str">
        <f>IF(COUNTIF(Fériés,DATE(YEAR($B$18),MONTH($B$18),JM$1))&gt;0,"",IF(WEEKDAY(DATE(YEAR($B$18),MONTH($B$18),JM$1),2)&gt;5,"",INDEX('Semaine type'!$AF$4:$AY$49,MATCH(Novembre!$B60,'Semaine type'!$A$4:$A$49,0),MATCH(JM$2,'Semaine type'!$AF$2:$AY$2,0))))</f>
        <v/>
      </c>
      <c r="JN60" s="167">
        <f>IF(COUNTIF(Fériés,DATE(YEAR($B$18),MONTH($B$18),JN$1))&gt;0,"",IF(WEEKDAY(DATE(YEAR($B$18),MONTH($B$18),JN$1),2)&gt;5,"",INDEX('Semaine type'!$AF$4:$AY$49,MATCH(Novembre!$B60,'Semaine type'!$A$4:$A$49,0),MATCH(JN$2,'Semaine type'!$AF$2:$AY$2,0))))</f>
        <v>0.36458333333333331</v>
      </c>
      <c r="JO60" s="167">
        <f>IF(COUNTIF(Fériés,DATE(YEAR($B$18),MONTH($B$18),JO$1))&gt;0,"",IF(WEEKDAY(DATE(YEAR($B$18),MONTH($B$18),JO$1),2)&gt;5,"",INDEX('Semaine type'!$AF$4:$AY$49,MATCH(Novembre!$B60,'Semaine type'!$A$4:$A$49,0),MATCH(JO$2,'Semaine type'!$AF$2:$AY$2,0))))</f>
        <v>0.52430555555555558</v>
      </c>
      <c r="JP60" s="167">
        <f>IF(COUNTIF(Fériés,DATE(YEAR($B$18),MONTH($B$18),JP$1))&gt;0,"",IF(WEEKDAY(DATE(YEAR($B$18),MONTH($B$18),JP$1),2)&gt;5,"",INDEX('Semaine type'!$AF$4:$AY$49,MATCH(Novembre!$B60,'Semaine type'!$A$4:$A$49,0),MATCH(JP$2,'Semaine type'!$AF$2:$AY$2,0))))</f>
        <v>0.5625</v>
      </c>
      <c r="JQ60" s="167">
        <f>IF(COUNTIF(Fériés,DATE(YEAR($B$18),MONTH($B$18),JQ$1))&gt;0,"",IF(WEEKDAY(DATE(YEAR($B$18),MONTH($B$18),JQ$1),2)&gt;5,"",INDEX('Semaine type'!$AF$4:$AY$49,MATCH(Novembre!$B60,'Semaine type'!$A$4:$A$49,0),MATCH(JQ$2,'Semaine type'!$AF$2:$AY$2,0))))</f>
        <v>0.70833333333333337</v>
      </c>
      <c r="JR60" s="167">
        <f>IF(COUNTIF(Fériés,DATE(YEAR($B$18),MONTH($B$18),JR$1))&gt;0,"",IF(WEEKDAY(DATE(YEAR($B$18),MONTH($B$18),JR$1),2)&gt;5,"",INDEX('Semaine type'!$AF$4:$AY$49,MATCH(Novembre!$B60,'Semaine type'!$A$4:$A$49,0),MATCH(JR$2,'Semaine type'!$AF$2:$AY$2,0))))</f>
        <v>0.36458333333333331</v>
      </c>
      <c r="JS60" s="167">
        <f>IF(COUNTIF(Fériés,DATE(YEAR($B$18),MONTH($B$18),JS$1))&gt;0,"",IF(WEEKDAY(DATE(YEAR($B$18),MONTH($B$18),JS$1),2)&gt;5,"",INDEX('Semaine type'!$AF$4:$AY$49,MATCH(Novembre!$B60,'Semaine type'!$A$4:$A$49,0),MATCH(JS$2,'Semaine type'!$AF$2:$AY$2,0))))</f>
        <v>0.52430555555555558</v>
      </c>
      <c r="JT60" s="167">
        <f>IF(COUNTIF(Fériés,DATE(YEAR($B$18),MONTH($B$18),JT$1))&gt;0,"",IF(WEEKDAY(DATE(YEAR($B$18),MONTH($B$18),JT$1),2)&gt;5,"",INDEX('Semaine type'!$AF$4:$AY$49,MATCH(Novembre!$B60,'Semaine type'!$A$4:$A$49,0),MATCH(JT$2,'Semaine type'!$AF$2:$AY$2,0))))</f>
        <v>0.5625</v>
      </c>
      <c r="JU60" s="167">
        <f>IF(COUNTIF(Fériés,DATE(YEAR($B$18),MONTH($B$18),JU$1))&gt;0,"",IF(WEEKDAY(DATE(YEAR($B$18),MONTH($B$18),JU$1),2)&gt;5,"",INDEX('Semaine type'!$AF$4:$AY$49,MATCH(Novembre!$B60,'Semaine type'!$A$4:$A$49,0),MATCH(JU$2,'Semaine type'!$AF$2:$AY$2,0))))</f>
        <v>0.70833333333333337</v>
      </c>
      <c r="JV60" s="167">
        <f>IF(COUNTIF(Fériés,DATE(YEAR($B$18),MONTH($B$18),JV$1))&gt;0,"",IF(WEEKDAY(DATE(YEAR($B$18),MONTH($B$18),JV$1),2)&gt;5,"",INDEX('Semaine type'!$AF$4:$AY$49,MATCH(Novembre!$B60,'Semaine type'!$A$4:$A$49,0),MATCH(JV$2,'Semaine type'!$AF$2:$AY$2,0))))</f>
        <v>0.36458333333333331</v>
      </c>
      <c r="JW60" s="167">
        <f>IF(COUNTIF(Fériés,DATE(YEAR($B$18),MONTH($B$18),JW$1))&gt;0,"",IF(WEEKDAY(DATE(YEAR($B$18),MONTH($B$18),JW$1),2)&gt;5,"",INDEX('Semaine type'!$AF$4:$AY$49,MATCH(Novembre!$B60,'Semaine type'!$A$4:$A$49,0),MATCH(JW$2,'Semaine type'!$AF$2:$AY$2,0))))</f>
        <v>0.52430555555555558</v>
      </c>
      <c r="JX60" s="167">
        <f>IF(COUNTIF(Fériés,DATE(YEAR($B$18),MONTH($B$18),JX$1))&gt;0,"",IF(WEEKDAY(DATE(YEAR($B$18),MONTH($B$18),JX$1),2)&gt;5,"",INDEX('Semaine type'!$AF$4:$AY$49,MATCH(Novembre!$B60,'Semaine type'!$A$4:$A$49,0),MATCH(JX$2,'Semaine type'!$AF$2:$AY$2,0))))</f>
        <v>0</v>
      </c>
      <c r="JY60" s="167">
        <f>IF(COUNTIF(Fériés,DATE(YEAR($B$18),MONTH($B$18),JY$1))&gt;0,"",IF(WEEKDAY(DATE(YEAR($B$18),MONTH($B$18),JY$1),2)&gt;5,"",INDEX('Semaine type'!$AF$4:$AY$49,MATCH(Novembre!$B60,'Semaine type'!$A$4:$A$49,0),MATCH(JY$2,'Semaine type'!$AF$2:$AY$2,0))))</f>
        <v>0</v>
      </c>
      <c r="JZ60" s="167">
        <f>IF(COUNTIF(Fériés,DATE(YEAR($B$18),MONTH($B$18),JZ$1))&gt;0,"",IF(WEEKDAY(DATE(YEAR($B$18),MONTH($B$18),JZ$1),2)&gt;5,"",INDEX('Semaine type'!$AF$4:$AY$49,MATCH(Novembre!$B60,'Semaine type'!$A$4:$A$49,0),MATCH(JZ$2,'Semaine type'!$AF$2:$AY$2,0))))</f>
        <v>0.36458333333333331</v>
      </c>
      <c r="KA60" s="167">
        <f>IF(COUNTIF(Fériés,DATE(YEAR($B$18),MONTH($B$18),KA$1))&gt;0,"",IF(WEEKDAY(DATE(YEAR($B$18),MONTH($B$18),KA$1),2)&gt;5,"",INDEX('Semaine type'!$AF$4:$AY$49,MATCH(Novembre!$B60,'Semaine type'!$A$4:$A$49,0),MATCH(KA$2,'Semaine type'!$AF$2:$AY$2,0))))</f>
        <v>0.52430555555555558</v>
      </c>
      <c r="KB60" s="167">
        <f>IF(COUNTIF(Fériés,DATE(YEAR($B$18),MONTH($B$18),KB$1))&gt;0,"",IF(WEEKDAY(DATE(YEAR($B$18),MONTH($B$18),KB$1),2)&gt;5,"",INDEX('Semaine type'!$AF$4:$AY$49,MATCH(Novembre!$B60,'Semaine type'!$A$4:$A$49,0),MATCH(KB$2,'Semaine type'!$AF$2:$AY$2,0))))</f>
        <v>0.5625</v>
      </c>
      <c r="KC60" s="167">
        <f>IF(COUNTIF(Fériés,DATE(YEAR($B$18),MONTH($B$18),KC$1))&gt;0,"",IF(WEEKDAY(DATE(YEAR($B$18),MONTH($B$18),KC$1),2)&gt;5,"",INDEX('Semaine type'!$AF$4:$AY$49,MATCH(Novembre!$B60,'Semaine type'!$A$4:$A$49,0),MATCH(KC$2,'Semaine type'!$AF$2:$AY$2,0))))</f>
        <v>0.70138888888888884</v>
      </c>
      <c r="KD60" s="167">
        <f>IF(COUNTIF(Fériés,DATE(YEAR($B$18),MONTH($B$18),KD$1))&gt;0,"",IF(WEEKDAY(DATE(YEAR($B$18),MONTH($B$18),KD$1),2)&gt;5,"",INDEX('Semaine type'!$AF$4:$AY$49,MATCH(Novembre!$B60,'Semaine type'!$A$4:$A$49,0),MATCH(KD$2,'Semaine type'!$AF$2:$AY$2,0))))</f>
        <v>0.36458333333333331</v>
      </c>
      <c r="KE60" s="167">
        <f>IF(COUNTIF(Fériés,DATE(YEAR($B$18),MONTH($B$18),KE$1))&gt;0,"",IF(WEEKDAY(DATE(YEAR($B$18),MONTH($B$18),KE$1),2)&gt;5,"",INDEX('Semaine type'!$AF$4:$AY$49,MATCH(Novembre!$B60,'Semaine type'!$A$4:$A$49,0),MATCH(KE$2,'Semaine type'!$AF$2:$AY$2,0))))</f>
        <v>0.52430555555555558</v>
      </c>
      <c r="KF60" s="167">
        <f>IF(COUNTIF(Fériés,DATE(YEAR($B$18),MONTH($B$18),KF$1))&gt;0,"",IF(WEEKDAY(DATE(YEAR($B$18),MONTH($B$18),KF$1),2)&gt;5,"",INDEX('Semaine type'!$AF$4:$AY$49,MATCH(Novembre!$B60,'Semaine type'!$A$4:$A$49,0),MATCH(KF$2,'Semaine type'!$AF$2:$AY$2,0))))</f>
        <v>0</v>
      </c>
      <c r="KG60" s="167">
        <f>IF(COUNTIF(Fériés,DATE(YEAR($B$18),MONTH($B$18),KG$1))&gt;0,"",IF(WEEKDAY(DATE(YEAR($B$18),MONTH($B$18),KG$1),2)&gt;5,"",INDEX('Semaine type'!$AF$4:$AY$49,MATCH(Novembre!$B60,'Semaine type'!$A$4:$A$49,0),MATCH(KG$2,'Semaine type'!$AF$2:$AY$2,0))))</f>
        <v>0</v>
      </c>
      <c r="KH60" s="167" t="str">
        <f>IF(COUNTIF(Fériés,DATE(YEAR($B$18),MONTH($B$18),KH$1))&gt;0,"",IF(WEEKDAY(DATE(YEAR($B$18),MONTH($B$18),KH$1),2)&gt;5,"",INDEX('Semaine type'!$AF$4:$AY$49,MATCH(Novembre!$B60,'Semaine type'!$A$4:$A$49,0),MATCH(KH$2,'Semaine type'!$AF$2:$AY$2,0))))</f>
        <v/>
      </c>
      <c r="KI60" s="167" t="str">
        <f>IF(COUNTIF(Fériés,DATE(YEAR($B$18),MONTH($B$18),KI$1))&gt;0,"",IF(WEEKDAY(DATE(YEAR($B$18),MONTH($B$18),KI$1),2)&gt;5,"",INDEX('Semaine type'!$AF$4:$AY$49,MATCH(Novembre!$B60,'Semaine type'!$A$4:$A$49,0),MATCH(KI$2,'Semaine type'!$AF$2:$AY$2,0))))</f>
        <v/>
      </c>
      <c r="KJ60" s="167" t="str">
        <f>IF(COUNTIF(Fériés,DATE(YEAR($B$18),MONTH($B$18),KJ$1))&gt;0,"",IF(WEEKDAY(DATE(YEAR($B$18),MONTH($B$18),KJ$1),2)&gt;5,"",INDEX('Semaine type'!$AF$4:$AY$49,MATCH(Novembre!$B60,'Semaine type'!$A$4:$A$49,0),MATCH(KJ$2,'Semaine type'!$AF$2:$AY$2,0))))</f>
        <v/>
      </c>
      <c r="KK60" s="167" t="str">
        <f>IF(COUNTIF(Fériés,DATE(YEAR($B$18),MONTH($B$18),KK$1))&gt;0,"",IF(WEEKDAY(DATE(YEAR($B$18),MONTH($B$18),KK$1),2)&gt;5,"",INDEX('Semaine type'!$AF$4:$AY$49,MATCH(Novembre!$B60,'Semaine type'!$A$4:$A$49,0),MATCH(KK$2,'Semaine type'!$AF$2:$AY$2,0))))</f>
        <v/>
      </c>
      <c r="KL60" s="167" t="str">
        <f>IF(COUNTIF(Fériés,DATE(YEAR($B$18),MONTH($B$18),KL$1))&gt;0,"",IF(WEEKDAY(DATE(YEAR($B$18),MONTH($B$18),KL$1),2)&gt;5,"",INDEX('Semaine type'!$AF$4:$AY$49,MATCH(Novembre!$B60,'Semaine type'!$A$4:$A$49,0),MATCH(KL$2,'Semaine type'!$AF$2:$AY$2,0))))</f>
        <v/>
      </c>
      <c r="KM60" s="167" t="str">
        <f>IF(COUNTIF(Fériés,DATE(YEAR($B$18),MONTH($B$18),KM$1))&gt;0,"",IF(WEEKDAY(DATE(YEAR($B$18),MONTH($B$18),KM$1),2)&gt;5,"",INDEX('Semaine type'!$AF$4:$AY$49,MATCH(Novembre!$B60,'Semaine type'!$A$4:$A$49,0),MATCH(KM$2,'Semaine type'!$AF$2:$AY$2,0))))</f>
        <v/>
      </c>
      <c r="KN60" s="167" t="str">
        <f>IF(COUNTIF(Fériés,DATE(YEAR($B$18),MONTH($B$18),KN$1))&gt;0,"",IF(WEEKDAY(DATE(YEAR($B$18),MONTH($B$18),KN$1),2)&gt;5,"",INDEX('Semaine type'!$AF$4:$AY$49,MATCH(Novembre!$B60,'Semaine type'!$A$4:$A$49,0),MATCH(KN$2,'Semaine type'!$AF$2:$AY$2,0))))</f>
        <v/>
      </c>
      <c r="KO60" s="167" t="str">
        <f>IF(COUNTIF(Fériés,DATE(YEAR($B$18),MONTH($B$18),KO$1))&gt;0,"",IF(WEEKDAY(DATE(YEAR($B$18),MONTH($B$18),KO$1),2)&gt;5,"",INDEX('Semaine type'!$AF$4:$AY$49,MATCH(Novembre!$B60,'Semaine type'!$A$4:$A$49,0),MATCH(KO$2,'Semaine type'!$AF$2:$AY$2,0))))</f>
        <v/>
      </c>
      <c r="KP60" s="167">
        <f>IF(COUNTIF(Fériés,DATE(YEAR($B$18),MONTH($B$18),KP$1))&gt;0,"",IF(WEEKDAY(DATE(YEAR($B$18),MONTH($B$18),KP$1),2)&gt;5,"",INDEX('Semaine type'!$AF$4:$AY$49,MATCH(Novembre!$B60,'Semaine type'!$A$4:$A$49,0),MATCH(KP$2,'Semaine type'!$AF$2:$AY$2,0))))</f>
        <v>0.36458333333333331</v>
      </c>
      <c r="KQ60" s="167">
        <f>IF(COUNTIF(Fériés,DATE(YEAR($B$18),MONTH($B$18),KQ$1))&gt;0,"",IF(WEEKDAY(DATE(YEAR($B$18),MONTH($B$18),KQ$1),2)&gt;5,"",INDEX('Semaine type'!$AF$4:$AY$49,MATCH(Novembre!$B60,'Semaine type'!$A$4:$A$49,0),MATCH(KQ$2,'Semaine type'!$AF$2:$AY$2,0))))</f>
        <v>0.52430555555555558</v>
      </c>
      <c r="KR60" s="167">
        <f>IF(COUNTIF(Fériés,DATE(YEAR($B$18),MONTH($B$18),KR$1))&gt;0,"",IF(WEEKDAY(DATE(YEAR($B$18),MONTH($B$18),KR$1),2)&gt;5,"",INDEX('Semaine type'!$AF$4:$AY$49,MATCH(Novembre!$B60,'Semaine type'!$A$4:$A$49,0),MATCH(KR$2,'Semaine type'!$AF$2:$AY$2,0))))</f>
        <v>0.5625</v>
      </c>
      <c r="KS60" s="167">
        <f>IF(COUNTIF(Fériés,DATE(YEAR($B$18),MONTH($B$18),KS$1))&gt;0,"",IF(WEEKDAY(DATE(YEAR($B$18),MONTH($B$18),KS$1),2)&gt;5,"",INDEX('Semaine type'!$AF$4:$AY$49,MATCH(Novembre!$B60,'Semaine type'!$A$4:$A$49,0),MATCH(KS$2,'Semaine type'!$AF$2:$AY$2,0))))</f>
        <v>0.70833333333333337</v>
      </c>
    </row>
    <row r="61" spans="1:305" ht="12" customHeight="1" x14ac:dyDescent="0.2">
      <c r="A61" s="183"/>
      <c r="B61" s="59"/>
      <c r="C61" s="53">
        <f>'Semaine type'!L46</f>
        <v>0</v>
      </c>
      <c r="D61" s="60"/>
      <c r="E61" s="60"/>
      <c r="F61" s="60"/>
      <c r="G61" s="60"/>
      <c r="H61" s="60"/>
      <c r="I61" s="60"/>
      <c r="J61" s="60"/>
      <c r="K61" s="60"/>
      <c r="L61" s="144"/>
      <c r="M61" s="60"/>
      <c r="N61" s="60"/>
      <c r="O61" s="60"/>
      <c r="P61" s="60"/>
      <c r="Q61" s="60"/>
      <c r="R61" s="60"/>
      <c r="S61" s="60"/>
      <c r="T61" s="60"/>
      <c r="U61" s="60"/>
      <c r="V61" s="61"/>
      <c r="W61" s="61"/>
      <c r="X61" s="60"/>
      <c r="Y61" s="60"/>
      <c r="Z61" s="60"/>
      <c r="AA61" s="60"/>
      <c r="AB61" s="60"/>
      <c r="AC61" s="60"/>
      <c r="AD61" s="60"/>
      <c r="AE61" s="60"/>
      <c r="AF61" s="60"/>
      <c r="AG61" s="60"/>
      <c r="AH61" s="60"/>
      <c r="AI61" s="60"/>
      <c r="AJ61" s="60"/>
      <c r="AK61" s="60"/>
      <c r="AL61" s="60"/>
      <c r="AM61" s="60"/>
      <c r="AN61" s="60"/>
      <c r="AO61" s="60"/>
      <c r="AP61" s="60"/>
      <c r="AQ61" s="60"/>
      <c r="AR61" s="60"/>
      <c r="AS61" s="60"/>
      <c r="AT61" s="60"/>
      <c r="AU61" s="60"/>
      <c r="AV61" s="60"/>
      <c r="AW61" s="60"/>
      <c r="AX61" s="60"/>
      <c r="AY61" s="60"/>
      <c r="AZ61" s="60"/>
      <c r="BA61" s="60"/>
      <c r="BB61" s="60"/>
      <c r="BC61" s="60"/>
      <c r="BD61" s="60"/>
      <c r="BE61" s="60"/>
      <c r="BF61" s="60"/>
      <c r="BG61" s="60"/>
      <c r="BH61" s="60"/>
      <c r="BI61" s="60"/>
      <c r="BJ61" s="60"/>
      <c r="BK61" s="60"/>
      <c r="BL61" s="56" cm="1">
        <f t="array" ref="BL61">SUMPRODUCT(--(RIGHT(D61:BK61,1)="."))</f>
        <v>0</v>
      </c>
      <c r="BM61" s="57"/>
      <c r="BN61" s="62"/>
      <c r="BO61" s="62"/>
      <c r="BP61" s="62"/>
      <c r="BQ61" s="82">
        <f t="shared" ref="BQ61:CA70" si="134">COUNTIF($D61:$BK61,BQ$18)</f>
        <v>0</v>
      </c>
      <c r="BR61" s="82">
        <f t="shared" si="134"/>
        <v>0</v>
      </c>
      <c r="BS61" s="82">
        <f t="shared" si="134"/>
        <v>0</v>
      </c>
      <c r="BT61" s="82">
        <f t="shared" si="134"/>
        <v>0</v>
      </c>
      <c r="BU61" s="82">
        <f t="shared" si="134"/>
        <v>0</v>
      </c>
      <c r="BV61" s="82">
        <f t="shared" si="134"/>
        <v>0</v>
      </c>
      <c r="BW61" s="82">
        <f t="shared" si="134"/>
        <v>0</v>
      </c>
      <c r="BX61" s="82">
        <f t="shared" si="134"/>
        <v>0</v>
      </c>
      <c r="BY61" s="82">
        <f t="shared" si="134"/>
        <v>0</v>
      </c>
      <c r="BZ61" s="82">
        <f t="shared" si="134"/>
        <v>0</v>
      </c>
      <c r="CA61" s="82">
        <f t="shared" si="134"/>
        <v>0</v>
      </c>
      <c r="CC61" s="47">
        <f t="shared" ref="CC61:CC69" si="135">(CB61/($CB$19*2))</f>
        <v>0</v>
      </c>
      <c r="DA61" s="169">
        <f t="shared" si="72"/>
        <v>0</v>
      </c>
      <c r="DB61" s="176">
        <f t="shared" si="132"/>
        <v>0</v>
      </c>
      <c r="DC61" s="176">
        <f t="shared" si="73"/>
        <v>0</v>
      </c>
      <c r="DD61" s="176">
        <f t="shared" si="74"/>
        <v>0</v>
      </c>
      <c r="DE61" s="176">
        <f t="shared" si="75"/>
        <v>0</v>
      </c>
      <c r="DF61" s="176">
        <f t="shared" si="76"/>
        <v>0</v>
      </c>
      <c r="DG61" s="176">
        <f>IFERROR(IF(COUNTIF(absences,I61)&gt;0,"",IF(COUNTIF($D61:$BK61,"PERM")&gt;0,COUNTIF($D61:$BK61,"PERM")*Parametres!$N$25,GF61-GE61)),)</f>
        <v>0</v>
      </c>
      <c r="DH61" s="176">
        <f t="shared" si="77"/>
        <v>0</v>
      </c>
      <c r="DI61" s="176">
        <f t="shared" si="78"/>
        <v>0</v>
      </c>
      <c r="DJ61" s="176">
        <f t="shared" si="79"/>
        <v>0</v>
      </c>
      <c r="DK61" s="176">
        <f t="shared" si="80"/>
        <v>0</v>
      </c>
      <c r="DL61" s="176">
        <f t="shared" si="81"/>
        <v>0</v>
      </c>
      <c r="DM61" s="176">
        <f t="shared" si="82"/>
        <v>0</v>
      </c>
      <c r="DN61" s="176">
        <f t="shared" si="83"/>
        <v>0</v>
      </c>
      <c r="DO61" s="176">
        <f t="shared" si="84"/>
        <v>0</v>
      </c>
      <c r="DP61" s="176">
        <f t="shared" si="85"/>
        <v>0</v>
      </c>
      <c r="DQ61" s="176">
        <f t="shared" si="86"/>
        <v>0</v>
      </c>
      <c r="DR61" s="176">
        <f t="shared" si="87"/>
        <v>0</v>
      </c>
      <c r="DS61" s="176">
        <f t="shared" si="88"/>
        <v>0</v>
      </c>
      <c r="DT61" s="176">
        <f t="shared" si="89"/>
        <v>0</v>
      </c>
      <c r="DU61" s="176">
        <f t="shared" si="90"/>
        <v>0</v>
      </c>
      <c r="DV61" s="176">
        <f t="shared" si="91"/>
        <v>0</v>
      </c>
      <c r="DW61" s="176">
        <f t="shared" si="92"/>
        <v>0</v>
      </c>
      <c r="DX61" s="176">
        <f t="shared" si="93"/>
        <v>0</v>
      </c>
      <c r="DY61" s="176">
        <f t="shared" si="94"/>
        <v>0</v>
      </c>
      <c r="DZ61" s="176">
        <f t="shared" si="95"/>
        <v>0</v>
      </c>
      <c r="EA61" s="176">
        <f t="shared" si="96"/>
        <v>0</v>
      </c>
      <c r="EB61" s="176">
        <f t="shared" si="97"/>
        <v>0</v>
      </c>
      <c r="EC61" s="176">
        <f t="shared" si="98"/>
        <v>0</v>
      </c>
      <c r="ED61" s="176">
        <f t="shared" si="99"/>
        <v>0</v>
      </c>
      <c r="EE61" s="176">
        <f t="shared" si="100"/>
        <v>0</v>
      </c>
      <c r="EF61" s="176">
        <f t="shared" si="101"/>
        <v>0</v>
      </c>
      <c r="EG61" s="176">
        <f t="shared" si="102"/>
        <v>0</v>
      </c>
      <c r="EH61" s="176">
        <f t="shared" si="103"/>
        <v>0</v>
      </c>
      <c r="EI61" s="176">
        <f t="shared" si="104"/>
        <v>0</v>
      </c>
      <c r="EJ61" s="176">
        <f t="shared" si="105"/>
        <v>0</v>
      </c>
      <c r="EK61" s="176">
        <f t="shared" si="106"/>
        <v>0</v>
      </c>
      <c r="EL61" s="176">
        <f t="shared" si="107"/>
        <v>0</v>
      </c>
      <c r="EM61" s="176">
        <f t="shared" si="108"/>
        <v>0</v>
      </c>
      <c r="EN61" s="176">
        <f t="shared" si="109"/>
        <v>0</v>
      </c>
      <c r="EO61" s="176">
        <f t="shared" si="110"/>
        <v>0</v>
      </c>
      <c r="EP61" s="176">
        <f t="shared" si="111"/>
        <v>0</v>
      </c>
      <c r="EQ61" s="176">
        <f t="shared" si="112"/>
        <v>0</v>
      </c>
      <c r="ER61" s="176">
        <f t="shared" si="113"/>
        <v>0</v>
      </c>
      <c r="ES61" s="176">
        <f t="shared" si="114"/>
        <v>0</v>
      </c>
      <c r="ET61" s="176">
        <f t="shared" si="115"/>
        <v>0</v>
      </c>
      <c r="EU61" s="176">
        <f>IFERROR(IF(COUNTIF(absences,AW61)&gt;0,"",IF(COUNTIF($D61:$BK61,"PERM")&gt;0,COUNTIF($D61:$BK61,"PERM")*Parametres!$N$25,IW61-IV61)),)</f>
        <v>0</v>
      </c>
      <c r="EV61" s="176">
        <f t="shared" si="116"/>
        <v>0</v>
      </c>
      <c r="EW61" s="176">
        <f t="shared" si="117"/>
        <v>0</v>
      </c>
      <c r="EX61" s="176">
        <f t="shared" si="118"/>
        <v>0</v>
      </c>
      <c r="EY61" s="176">
        <f t="shared" si="119"/>
        <v>0</v>
      </c>
      <c r="EZ61" s="176">
        <f t="shared" si="120"/>
        <v>0</v>
      </c>
      <c r="FA61" s="176">
        <f t="shared" si="121"/>
        <v>0</v>
      </c>
      <c r="FB61" s="176">
        <f t="shared" si="122"/>
        <v>0</v>
      </c>
      <c r="FC61" s="176">
        <f t="shared" si="123"/>
        <v>0</v>
      </c>
      <c r="FD61" s="176">
        <f t="shared" si="124"/>
        <v>0</v>
      </c>
      <c r="FE61" s="176">
        <f t="shared" si="125"/>
        <v>0</v>
      </c>
      <c r="FF61" s="176">
        <f t="shared" si="126"/>
        <v>0</v>
      </c>
      <c r="FG61" s="176">
        <f t="shared" si="127"/>
        <v>0</v>
      </c>
      <c r="FH61" s="176">
        <f>IFERROR(IF(COUNTIF(absences,BJ61)&gt;0,"",IF(COUNTIF($D61:$BK61,"PERM")&gt;0,COUNTIF($D61:$BK61,"PERM")*Parametres!$N$25,JJ61-JI61)),)</f>
        <v>0</v>
      </c>
      <c r="FI61" s="176">
        <f t="shared" si="128"/>
        <v>0</v>
      </c>
      <c r="FJ61" s="176">
        <f t="shared" si="129"/>
        <v>0</v>
      </c>
      <c r="FK61" s="176">
        <f>IFERROR(IF(COUNTIF(absences,BM61)&gt;0,"",IF(COUNTIF($D61:$BK61,"PERM")&gt;0,COUNTIF($D61:$BK61,"PERM")*Parametres!$N$25,JM61-JL61)),)</f>
        <v>0</v>
      </c>
      <c r="FY61" s="184"/>
    </row>
    <row r="62" spans="1:305" ht="12" customHeight="1" x14ac:dyDescent="0.2">
      <c r="A62" s="183"/>
      <c r="B62" s="59"/>
      <c r="C62" s="53">
        <f>'Semaine type'!L47</f>
        <v>0</v>
      </c>
      <c r="D62" s="60"/>
      <c r="E62" s="60"/>
      <c r="F62" s="61"/>
      <c r="G62" s="60"/>
      <c r="H62" s="144"/>
      <c r="I62" s="144"/>
      <c r="J62" s="144"/>
      <c r="K62" s="144"/>
      <c r="L62" s="144"/>
      <c r="M62" s="144"/>
      <c r="N62" s="144"/>
      <c r="O62" s="144"/>
      <c r="P62" s="144"/>
      <c r="Q62" s="144"/>
      <c r="R62" s="144"/>
      <c r="S62" s="144"/>
      <c r="T62" s="144"/>
      <c r="U62" s="144"/>
      <c r="V62" s="148"/>
      <c r="W62" s="148"/>
      <c r="X62" s="144"/>
      <c r="Y62" s="144"/>
      <c r="Z62" s="144"/>
      <c r="AA62" s="144"/>
      <c r="AB62" s="144"/>
      <c r="AC62" s="144"/>
      <c r="AD62" s="144"/>
      <c r="AE62" s="144"/>
      <c r="AF62" s="144"/>
      <c r="AG62" s="144"/>
      <c r="AH62" s="144"/>
      <c r="AI62" s="144"/>
      <c r="AJ62" s="144"/>
      <c r="AK62" s="144"/>
      <c r="AL62" s="144"/>
      <c r="AM62" s="144"/>
      <c r="AN62" s="144"/>
      <c r="AO62" s="144"/>
      <c r="AP62" s="144"/>
      <c r="AQ62" s="144"/>
      <c r="AR62" s="144"/>
      <c r="AS62" s="144"/>
      <c r="AT62" s="144"/>
      <c r="AU62" s="144"/>
      <c r="AV62" s="144"/>
      <c r="AW62" s="144"/>
      <c r="AX62" s="144"/>
      <c r="AY62" s="144"/>
      <c r="AZ62" s="144"/>
      <c r="BA62" s="144"/>
      <c r="BB62" s="144"/>
      <c r="BC62" s="144"/>
      <c r="BD62" s="144"/>
      <c r="BE62" s="144"/>
      <c r="BF62" s="144"/>
      <c r="BG62" s="144"/>
      <c r="BH62" s="60"/>
      <c r="BI62" s="60"/>
      <c r="BJ62" s="60"/>
      <c r="BK62" s="60"/>
      <c r="BL62" s="68"/>
      <c r="BM62" s="57"/>
      <c r="BN62" s="62"/>
      <c r="BO62" s="62"/>
      <c r="BP62" s="62"/>
      <c r="BQ62" s="82">
        <f t="shared" si="134"/>
        <v>0</v>
      </c>
      <c r="BR62" s="82">
        <f t="shared" si="134"/>
        <v>0</v>
      </c>
      <c r="BS62" s="82">
        <f t="shared" si="134"/>
        <v>0</v>
      </c>
      <c r="BT62" s="82">
        <f t="shared" si="134"/>
        <v>0</v>
      </c>
      <c r="BU62" s="82">
        <f t="shared" si="134"/>
        <v>0</v>
      </c>
      <c r="BV62" s="82">
        <f t="shared" si="134"/>
        <v>0</v>
      </c>
      <c r="BW62" s="82">
        <f t="shared" si="134"/>
        <v>0</v>
      </c>
      <c r="BX62" s="82">
        <f t="shared" si="134"/>
        <v>0</v>
      </c>
      <c r="BY62" s="82">
        <f t="shared" si="134"/>
        <v>0</v>
      </c>
      <c r="BZ62" s="82">
        <f t="shared" si="134"/>
        <v>0</v>
      </c>
      <c r="CA62" s="82">
        <f t="shared" si="134"/>
        <v>0</v>
      </c>
      <c r="CC62" s="47">
        <f t="shared" si="135"/>
        <v>0</v>
      </c>
      <c r="DA62" s="169">
        <f t="shared" si="72"/>
        <v>0</v>
      </c>
      <c r="DB62" s="176">
        <f t="shared" si="132"/>
        <v>0</v>
      </c>
      <c r="DC62" s="176">
        <f t="shared" si="73"/>
        <v>0</v>
      </c>
      <c r="DD62" s="176">
        <f t="shared" si="74"/>
        <v>0</v>
      </c>
      <c r="DE62" s="176">
        <f t="shared" si="75"/>
        <v>0</v>
      </c>
      <c r="DF62" s="176">
        <f t="shared" si="76"/>
        <v>0</v>
      </c>
      <c r="DG62" s="176">
        <f>IFERROR(IF(COUNTIF(absences,I62)&gt;0,"",IF(COUNTIF($D62:$BK62,"PERM")&gt;0,COUNTIF($D62:$BK62,"PERM")*Parametres!$N$25,GF62-GE62)),)</f>
        <v>0</v>
      </c>
      <c r="DH62" s="176">
        <f t="shared" si="77"/>
        <v>0</v>
      </c>
      <c r="DI62" s="176">
        <f t="shared" si="78"/>
        <v>0</v>
      </c>
      <c r="DJ62" s="176">
        <f t="shared" si="79"/>
        <v>0</v>
      </c>
      <c r="DK62" s="176">
        <f t="shared" si="80"/>
        <v>0</v>
      </c>
      <c r="DL62" s="176">
        <f t="shared" si="81"/>
        <v>0</v>
      </c>
      <c r="DM62" s="176">
        <f t="shared" si="82"/>
        <v>0</v>
      </c>
      <c r="DN62" s="176">
        <f t="shared" si="83"/>
        <v>0</v>
      </c>
      <c r="DO62" s="176">
        <f t="shared" si="84"/>
        <v>0</v>
      </c>
      <c r="DP62" s="176">
        <f t="shared" si="85"/>
        <v>0</v>
      </c>
      <c r="DQ62" s="176">
        <f t="shared" si="86"/>
        <v>0</v>
      </c>
      <c r="DR62" s="176">
        <f t="shared" si="87"/>
        <v>0</v>
      </c>
      <c r="DS62" s="176">
        <f t="shared" si="88"/>
        <v>0</v>
      </c>
      <c r="DT62" s="176">
        <f t="shared" si="89"/>
        <v>0</v>
      </c>
      <c r="DU62" s="176">
        <f t="shared" si="90"/>
        <v>0</v>
      </c>
      <c r="DV62" s="176">
        <f t="shared" si="91"/>
        <v>0</v>
      </c>
      <c r="DW62" s="176">
        <f t="shared" si="92"/>
        <v>0</v>
      </c>
      <c r="DX62" s="176">
        <f t="shared" si="93"/>
        <v>0</v>
      </c>
      <c r="DY62" s="176">
        <f t="shared" si="94"/>
        <v>0</v>
      </c>
      <c r="DZ62" s="176">
        <f t="shared" si="95"/>
        <v>0</v>
      </c>
      <c r="EA62" s="176">
        <f t="shared" si="96"/>
        <v>0</v>
      </c>
      <c r="EB62" s="176">
        <f t="shared" si="97"/>
        <v>0</v>
      </c>
      <c r="EC62" s="176">
        <f t="shared" si="98"/>
        <v>0</v>
      </c>
      <c r="ED62" s="176">
        <f t="shared" si="99"/>
        <v>0</v>
      </c>
      <c r="EE62" s="176">
        <f t="shared" si="100"/>
        <v>0</v>
      </c>
      <c r="EF62" s="176">
        <f t="shared" si="101"/>
        <v>0</v>
      </c>
      <c r="EG62" s="176">
        <f t="shared" si="102"/>
        <v>0</v>
      </c>
      <c r="EH62" s="176">
        <f t="shared" si="103"/>
        <v>0</v>
      </c>
      <c r="EI62" s="176">
        <f t="shared" si="104"/>
        <v>0</v>
      </c>
      <c r="EJ62" s="176">
        <f t="shared" si="105"/>
        <v>0</v>
      </c>
      <c r="EK62" s="176">
        <f t="shared" si="106"/>
        <v>0</v>
      </c>
      <c r="EL62" s="176">
        <f t="shared" si="107"/>
        <v>0</v>
      </c>
      <c r="EM62" s="176">
        <f t="shared" si="108"/>
        <v>0</v>
      </c>
      <c r="EN62" s="176">
        <f t="shared" si="109"/>
        <v>0</v>
      </c>
      <c r="EO62" s="176">
        <f t="shared" si="110"/>
        <v>0</v>
      </c>
      <c r="EP62" s="176">
        <f t="shared" si="111"/>
        <v>0</v>
      </c>
      <c r="EQ62" s="176">
        <f t="shared" si="112"/>
        <v>0</v>
      </c>
      <c r="ER62" s="176">
        <f t="shared" si="113"/>
        <v>0</v>
      </c>
      <c r="ES62" s="176">
        <f t="shared" si="114"/>
        <v>0</v>
      </c>
      <c r="ET62" s="176">
        <f t="shared" si="115"/>
        <v>0</v>
      </c>
      <c r="EU62" s="176">
        <f>IFERROR(IF(COUNTIF(absences,AW62)&gt;0,"",IF(COUNTIF($D62:$BK62,"PERM")&gt;0,COUNTIF($D62:$BK62,"PERM")*Parametres!$N$25,IW62-IV62)),)</f>
        <v>0</v>
      </c>
      <c r="EV62" s="176">
        <f t="shared" si="116"/>
        <v>0</v>
      </c>
      <c r="EW62" s="176">
        <f t="shared" si="117"/>
        <v>0</v>
      </c>
      <c r="EX62" s="176">
        <f t="shared" si="118"/>
        <v>0</v>
      </c>
      <c r="EY62" s="176">
        <f t="shared" si="119"/>
        <v>0</v>
      </c>
      <c r="EZ62" s="176">
        <f t="shared" si="120"/>
        <v>0</v>
      </c>
      <c r="FA62" s="176">
        <f t="shared" si="121"/>
        <v>0</v>
      </c>
      <c r="FB62" s="176">
        <f t="shared" si="122"/>
        <v>0</v>
      </c>
      <c r="FC62" s="176">
        <f t="shared" si="123"/>
        <v>0</v>
      </c>
      <c r="FD62" s="176">
        <f t="shared" si="124"/>
        <v>0</v>
      </c>
      <c r="FE62" s="176">
        <f t="shared" si="125"/>
        <v>0</v>
      </c>
      <c r="FF62" s="176">
        <f t="shared" si="126"/>
        <v>0</v>
      </c>
      <c r="FG62" s="176">
        <f t="shared" si="127"/>
        <v>0</v>
      </c>
      <c r="FH62" s="176">
        <f>IFERROR(IF(COUNTIF(absences,BJ62)&gt;0,"",IF(COUNTIF($D62:$BK62,"PERM")&gt;0,COUNTIF($D62:$BK62,"PERM")*Parametres!$N$25,JJ62-JI62)),)</f>
        <v>0</v>
      </c>
      <c r="FI62" s="176">
        <f t="shared" si="128"/>
        <v>0</v>
      </c>
      <c r="FJ62" s="176">
        <f t="shared" si="129"/>
        <v>0</v>
      </c>
      <c r="FK62" s="176">
        <f>IFERROR(IF(COUNTIF(absences,BM62)&gt;0,"",IF(COUNTIF($D62:$BK62,"PERM")&gt;0,COUNTIF($D62:$BK62,"PERM")*Parametres!$N$25,JM62-JL62)),)</f>
        <v>0</v>
      </c>
      <c r="FY62" s="184"/>
    </row>
    <row r="63" spans="1:305" ht="12" customHeight="1" x14ac:dyDescent="0.2">
      <c r="A63" s="183"/>
      <c r="B63" s="59"/>
      <c r="C63" s="53">
        <f>'Semaine type'!L48</f>
        <v>0</v>
      </c>
      <c r="D63" s="60"/>
      <c r="E63" s="60"/>
      <c r="F63" s="60"/>
      <c r="G63" s="60"/>
      <c r="H63" s="144"/>
      <c r="I63" s="144"/>
      <c r="J63" s="144"/>
      <c r="K63" s="144"/>
      <c r="L63" s="144"/>
      <c r="M63" s="144"/>
      <c r="N63" s="144"/>
      <c r="O63" s="144"/>
      <c r="P63" s="144"/>
      <c r="Q63" s="144"/>
      <c r="R63" s="144"/>
      <c r="S63" s="144"/>
      <c r="T63" s="144"/>
      <c r="U63" s="144"/>
      <c r="V63" s="148"/>
      <c r="W63" s="148"/>
      <c r="X63" s="144"/>
      <c r="Y63" s="144"/>
      <c r="Z63" s="144"/>
      <c r="AA63" s="144"/>
      <c r="AB63" s="144"/>
      <c r="AC63" s="144"/>
      <c r="AD63" s="144"/>
      <c r="AE63" s="144"/>
      <c r="AF63" s="144"/>
      <c r="AG63" s="144"/>
      <c r="AH63" s="144"/>
      <c r="AI63" s="144"/>
      <c r="AJ63" s="144"/>
      <c r="AK63" s="144"/>
      <c r="AL63" s="144"/>
      <c r="AM63" s="144"/>
      <c r="AN63" s="144"/>
      <c r="AO63" s="144"/>
      <c r="AP63" s="144"/>
      <c r="AQ63" s="144"/>
      <c r="AR63" s="144"/>
      <c r="AS63" s="144"/>
      <c r="AT63" s="144"/>
      <c r="AU63" s="144"/>
      <c r="AV63" s="144"/>
      <c r="AW63" s="144"/>
      <c r="AX63" s="144"/>
      <c r="AY63" s="144"/>
      <c r="AZ63" s="144"/>
      <c r="BA63" s="144"/>
      <c r="BB63" s="144"/>
      <c r="BC63" s="144"/>
      <c r="BD63" s="144"/>
      <c r="BE63" s="144"/>
      <c r="BF63" s="144"/>
      <c r="BG63" s="144"/>
      <c r="BH63" s="60"/>
      <c r="BI63" s="60"/>
      <c r="BJ63" s="60"/>
      <c r="BK63" s="60"/>
      <c r="BL63" s="68"/>
      <c r="BM63" s="57"/>
      <c r="BN63" s="62"/>
      <c r="BO63" s="62"/>
      <c r="BP63" s="62"/>
      <c r="BQ63" s="82">
        <f t="shared" si="134"/>
        <v>0</v>
      </c>
      <c r="BR63" s="82">
        <f t="shared" si="134"/>
        <v>0</v>
      </c>
      <c r="BS63" s="82">
        <f t="shared" si="134"/>
        <v>0</v>
      </c>
      <c r="BT63" s="82">
        <f t="shared" si="134"/>
        <v>0</v>
      </c>
      <c r="BU63" s="82">
        <f t="shared" si="134"/>
        <v>0</v>
      </c>
      <c r="BV63" s="82">
        <f t="shared" si="134"/>
        <v>0</v>
      </c>
      <c r="BW63" s="82">
        <f t="shared" si="134"/>
        <v>0</v>
      </c>
      <c r="BX63" s="82">
        <f t="shared" si="134"/>
        <v>0</v>
      </c>
      <c r="BY63" s="82">
        <f t="shared" si="134"/>
        <v>0</v>
      </c>
      <c r="BZ63" s="82">
        <f t="shared" si="134"/>
        <v>0</v>
      </c>
      <c r="CA63" s="82">
        <f t="shared" si="134"/>
        <v>0</v>
      </c>
      <c r="CC63" s="47">
        <f t="shared" si="135"/>
        <v>0</v>
      </c>
      <c r="DA63" s="169">
        <f t="shared" si="72"/>
        <v>0</v>
      </c>
      <c r="DB63" s="176">
        <f t="shared" si="132"/>
        <v>0</v>
      </c>
      <c r="DC63" s="176">
        <f t="shared" si="73"/>
        <v>0</v>
      </c>
      <c r="DD63" s="176">
        <f t="shared" si="74"/>
        <v>0</v>
      </c>
      <c r="DE63" s="176">
        <f t="shared" si="75"/>
        <v>0</v>
      </c>
      <c r="DF63" s="176">
        <f t="shared" si="76"/>
        <v>0</v>
      </c>
      <c r="DG63" s="176">
        <f>IFERROR(IF(COUNTIF(absences,I63)&gt;0,"",IF(COUNTIF($D63:$BK63,"PERM")&gt;0,COUNTIF($D63:$BK63,"PERM")*Parametres!$N$25,GF63-GE63)),)</f>
        <v>0</v>
      </c>
      <c r="DH63" s="176">
        <f t="shared" si="77"/>
        <v>0</v>
      </c>
      <c r="DI63" s="176">
        <f t="shared" si="78"/>
        <v>0</v>
      </c>
      <c r="DJ63" s="176">
        <f t="shared" si="79"/>
        <v>0</v>
      </c>
      <c r="DK63" s="176">
        <f t="shared" si="80"/>
        <v>0</v>
      </c>
      <c r="DL63" s="176">
        <f t="shared" si="81"/>
        <v>0</v>
      </c>
      <c r="DM63" s="176">
        <f t="shared" si="82"/>
        <v>0</v>
      </c>
      <c r="DN63" s="176">
        <f t="shared" si="83"/>
        <v>0</v>
      </c>
      <c r="DO63" s="176">
        <f t="shared" si="84"/>
        <v>0</v>
      </c>
      <c r="DP63" s="176">
        <f t="shared" si="85"/>
        <v>0</v>
      </c>
      <c r="DQ63" s="176">
        <f t="shared" si="86"/>
        <v>0</v>
      </c>
      <c r="DR63" s="176">
        <f t="shared" si="87"/>
        <v>0</v>
      </c>
      <c r="DS63" s="176">
        <f t="shared" si="88"/>
        <v>0</v>
      </c>
      <c r="DT63" s="176">
        <f t="shared" si="89"/>
        <v>0</v>
      </c>
      <c r="DU63" s="176">
        <f t="shared" si="90"/>
        <v>0</v>
      </c>
      <c r="DV63" s="176">
        <f t="shared" si="91"/>
        <v>0</v>
      </c>
      <c r="DW63" s="176">
        <f t="shared" si="92"/>
        <v>0</v>
      </c>
      <c r="DX63" s="176">
        <f t="shared" si="93"/>
        <v>0</v>
      </c>
      <c r="DY63" s="176">
        <f t="shared" si="94"/>
        <v>0</v>
      </c>
      <c r="DZ63" s="176">
        <f t="shared" si="95"/>
        <v>0</v>
      </c>
      <c r="EA63" s="176">
        <f t="shared" si="96"/>
        <v>0</v>
      </c>
      <c r="EB63" s="176">
        <f t="shared" si="97"/>
        <v>0</v>
      </c>
      <c r="EC63" s="176">
        <f t="shared" si="98"/>
        <v>0</v>
      </c>
      <c r="ED63" s="176">
        <f t="shared" si="99"/>
        <v>0</v>
      </c>
      <c r="EE63" s="176">
        <f t="shared" si="100"/>
        <v>0</v>
      </c>
      <c r="EF63" s="176">
        <f t="shared" si="101"/>
        <v>0</v>
      </c>
      <c r="EG63" s="176">
        <f t="shared" si="102"/>
        <v>0</v>
      </c>
      <c r="EH63" s="176">
        <f t="shared" si="103"/>
        <v>0</v>
      </c>
      <c r="EI63" s="176">
        <f t="shared" si="104"/>
        <v>0</v>
      </c>
      <c r="EJ63" s="176">
        <f t="shared" si="105"/>
        <v>0</v>
      </c>
      <c r="EK63" s="176">
        <f t="shared" si="106"/>
        <v>0</v>
      </c>
      <c r="EL63" s="176">
        <f t="shared" si="107"/>
        <v>0</v>
      </c>
      <c r="EM63" s="176">
        <f t="shared" si="108"/>
        <v>0</v>
      </c>
      <c r="EN63" s="176">
        <f t="shared" si="109"/>
        <v>0</v>
      </c>
      <c r="EO63" s="176">
        <f t="shared" si="110"/>
        <v>0</v>
      </c>
      <c r="EP63" s="176">
        <f t="shared" si="111"/>
        <v>0</v>
      </c>
      <c r="EQ63" s="176">
        <f t="shared" si="112"/>
        <v>0</v>
      </c>
      <c r="ER63" s="176">
        <f t="shared" si="113"/>
        <v>0</v>
      </c>
      <c r="ES63" s="176">
        <f t="shared" si="114"/>
        <v>0</v>
      </c>
      <c r="ET63" s="176">
        <f t="shared" si="115"/>
        <v>0</v>
      </c>
      <c r="EU63" s="176">
        <f>IFERROR(IF(COUNTIF(absences,AW63)&gt;0,"",IF(COUNTIF($D63:$BK63,"PERM")&gt;0,COUNTIF($D63:$BK63,"PERM")*Parametres!$N$25,IW63-IV63)),)</f>
        <v>0</v>
      </c>
      <c r="EV63" s="176">
        <f t="shared" si="116"/>
        <v>0</v>
      </c>
      <c r="EW63" s="176">
        <f t="shared" si="117"/>
        <v>0</v>
      </c>
      <c r="EX63" s="176">
        <f t="shared" si="118"/>
        <v>0</v>
      </c>
      <c r="EY63" s="176">
        <f t="shared" si="119"/>
        <v>0</v>
      </c>
      <c r="EZ63" s="176">
        <f t="shared" si="120"/>
        <v>0</v>
      </c>
      <c r="FA63" s="176">
        <f t="shared" si="121"/>
        <v>0</v>
      </c>
      <c r="FB63" s="176">
        <f t="shared" si="122"/>
        <v>0</v>
      </c>
      <c r="FC63" s="176">
        <f t="shared" si="123"/>
        <v>0</v>
      </c>
      <c r="FD63" s="176">
        <f t="shared" si="124"/>
        <v>0</v>
      </c>
      <c r="FE63" s="176">
        <f t="shared" si="125"/>
        <v>0</v>
      </c>
      <c r="FF63" s="176">
        <f t="shared" si="126"/>
        <v>0</v>
      </c>
      <c r="FG63" s="176">
        <f t="shared" si="127"/>
        <v>0</v>
      </c>
      <c r="FH63" s="176">
        <f>IFERROR(IF(COUNTIF(absences,BJ63)&gt;0,"",IF(COUNTIF($D63:$BK63,"PERM")&gt;0,COUNTIF($D63:$BK63,"PERM")*Parametres!$N$25,JJ63-JI63)),)</f>
        <v>0</v>
      </c>
      <c r="FI63" s="176">
        <f t="shared" si="128"/>
        <v>0</v>
      </c>
      <c r="FJ63" s="176">
        <f t="shared" si="129"/>
        <v>0</v>
      </c>
      <c r="FK63" s="176">
        <f>IFERROR(IF(COUNTIF(absences,BM63)&gt;0,"",IF(COUNTIF($D63:$BK63,"PERM")&gt;0,COUNTIF($D63:$BK63,"PERM")*Parametres!$N$25,JM63-JL63)),)</f>
        <v>0</v>
      </c>
      <c r="FY63" s="184"/>
    </row>
    <row r="64" spans="1:305" ht="12" customHeight="1" x14ac:dyDescent="0.2">
      <c r="A64" s="183"/>
      <c r="B64" s="59"/>
      <c r="C64" s="53">
        <f>'Semaine type'!L49</f>
        <v>0</v>
      </c>
      <c r="D64" s="60"/>
      <c r="E64" s="60"/>
      <c r="F64" s="60"/>
      <c r="G64" s="60"/>
      <c r="H64" s="144"/>
      <c r="I64" s="144"/>
      <c r="J64" s="144"/>
      <c r="K64" s="144"/>
      <c r="L64" s="144"/>
      <c r="M64" s="144"/>
      <c r="N64" s="144"/>
      <c r="O64" s="144"/>
      <c r="P64" s="144"/>
      <c r="Q64" s="144"/>
      <c r="R64" s="144"/>
      <c r="S64" s="144"/>
      <c r="T64" s="144"/>
      <c r="U64" s="144"/>
      <c r="V64" s="148"/>
      <c r="W64" s="148"/>
      <c r="X64" s="148"/>
      <c r="Y64" s="148"/>
      <c r="Z64" s="148"/>
      <c r="AA64" s="148"/>
      <c r="AB64" s="144"/>
      <c r="AC64" s="144"/>
      <c r="AD64" s="144"/>
      <c r="AE64" s="144"/>
      <c r="AF64" s="144"/>
      <c r="AG64" s="144"/>
      <c r="AH64" s="148"/>
      <c r="AI64" s="148"/>
      <c r="AJ64" s="148"/>
      <c r="AK64" s="148"/>
      <c r="AL64" s="148"/>
      <c r="AM64" s="148"/>
      <c r="AN64" s="148"/>
      <c r="AO64" s="148"/>
      <c r="AP64" s="148"/>
      <c r="AQ64" s="148"/>
      <c r="AR64" s="148"/>
      <c r="AS64" s="148"/>
      <c r="AT64" s="148"/>
      <c r="AU64" s="148"/>
      <c r="AV64" s="148"/>
      <c r="AW64" s="148"/>
      <c r="AX64" s="148"/>
      <c r="AY64" s="148"/>
      <c r="AZ64" s="148"/>
      <c r="BA64" s="148"/>
      <c r="BB64" s="148"/>
      <c r="BC64" s="148"/>
      <c r="BD64" s="148"/>
      <c r="BE64" s="148"/>
      <c r="BF64" s="148"/>
      <c r="BG64" s="144"/>
      <c r="BH64" s="60"/>
      <c r="BI64" s="60"/>
      <c r="BJ64" s="60"/>
      <c r="BK64" s="60"/>
      <c r="BL64" s="68"/>
      <c r="BM64" s="57"/>
      <c r="BN64" s="62"/>
      <c r="BO64" s="62"/>
      <c r="BP64" s="62"/>
      <c r="BQ64" s="82">
        <f t="shared" si="134"/>
        <v>0</v>
      </c>
      <c r="BR64" s="82">
        <f t="shared" si="134"/>
        <v>0</v>
      </c>
      <c r="BS64" s="82">
        <f t="shared" si="134"/>
        <v>0</v>
      </c>
      <c r="BT64" s="82">
        <f t="shared" si="134"/>
        <v>0</v>
      </c>
      <c r="BU64" s="82">
        <f t="shared" si="134"/>
        <v>0</v>
      </c>
      <c r="BV64" s="82">
        <f t="shared" si="134"/>
        <v>0</v>
      </c>
      <c r="BW64" s="82">
        <f t="shared" si="134"/>
        <v>0</v>
      </c>
      <c r="BX64" s="82">
        <f t="shared" si="134"/>
        <v>0</v>
      </c>
      <c r="BY64" s="82">
        <f t="shared" si="134"/>
        <v>0</v>
      </c>
      <c r="BZ64" s="82">
        <f t="shared" si="134"/>
        <v>0</v>
      </c>
      <c r="CA64" s="82">
        <f t="shared" si="134"/>
        <v>0</v>
      </c>
      <c r="CC64" s="47">
        <f t="shared" si="135"/>
        <v>0</v>
      </c>
      <c r="FY64" s="184"/>
    </row>
    <row r="65" spans="1:181" ht="12" customHeight="1" x14ac:dyDescent="0.2">
      <c r="A65" s="183"/>
      <c r="B65" s="59"/>
      <c r="C65" s="53">
        <f>'Semaine type'!L50</f>
        <v>0</v>
      </c>
      <c r="D65" s="60"/>
      <c r="E65" s="60"/>
      <c r="F65" s="69"/>
      <c r="G65" s="69"/>
      <c r="H65" s="144"/>
      <c r="I65" s="144"/>
      <c r="J65" s="144"/>
      <c r="K65" s="144"/>
      <c r="L65" s="145"/>
      <c r="M65" s="145"/>
      <c r="N65" s="144"/>
      <c r="O65" s="144"/>
      <c r="P65" s="144"/>
      <c r="Q65" s="144"/>
      <c r="R65" s="149"/>
      <c r="S65" s="144"/>
      <c r="T65" s="145"/>
      <c r="U65" s="145"/>
      <c r="V65" s="148"/>
      <c r="W65" s="148"/>
      <c r="X65" s="145"/>
      <c r="Y65" s="145"/>
      <c r="Z65" s="144"/>
      <c r="AA65" s="144"/>
      <c r="AB65" s="144"/>
      <c r="AC65" s="144"/>
      <c r="AD65" s="144"/>
      <c r="AE65" s="144"/>
      <c r="AF65" s="145"/>
      <c r="AG65" s="145"/>
      <c r="AH65" s="148"/>
      <c r="AI65" s="148"/>
      <c r="AJ65" s="145"/>
      <c r="AK65" s="145"/>
      <c r="AL65" s="144"/>
      <c r="AM65" s="144"/>
      <c r="AN65" s="144"/>
      <c r="AO65" s="144"/>
      <c r="AP65" s="144"/>
      <c r="AQ65" s="144"/>
      <c r="AR65" s="144"/>
      <c r="AS65" s="144"/>
      <c r="AT65" s="144"/>
      <c r="AU65" s="144"/>
      <c r="AV65" s="144"/>
      <c r="AW65" s="144"/>
      <c r="AX65" s="144"/>
      <c r="AY65" s="144"/>
      <c r="AZ65" s="144"/>
      <c r="BA65" s="144"/>
      <c r="BB65" s="144"/>
      <c r="BC65" s="144"/>
      <c r="BD65" s="144"/>
      <c r="BE65" s="144"/>
      <c r="BF65" s="144"/>
      <c r="BG65" s="144"/>
      <c r="BH65" s="60"/>
      <c r="BI65" s="60"/>
      <c r="BJ65" s="60"/>
      <c r="BK65" s="69"/>
      <c r="BL65" s="68"/>
      <c r="BM65" s="57"/>
      <c r="BN65" s="62"/>
      <c r="BO65" s="62"/>
      <c r="BP65" s="62"/>
      <c r="BQ65" s="82">
        <f t="shared" si="134"/>
        <v>0</v>
      </c>
      <c r="BR65" s="82">
        <f t="shared" si="134"/>
        <v>0</v>
      </c>
      <c r="BS65" s="82">
        <f t="shared" si="134"/>
        <v>0</v>
      </c>
      <c r="BT65" s="82">
        <f t="shared" si="134"/>
        <v>0</v>
      </c>
      <c r="BU65" s="82">
        <f t="shared" si="134"/>
        <v>0</v>
      </c>
      <c r="BV65" s="82">
        <f t="shared" si="134"/>
        <v>0</v>
      </c>
      <c r="BW65" s="82">
        <f t="shared" si="134"/>
        <v>0</v>
      </c>
      <c r="BX65" s="82">
        <f t="shared" si="134"/>
        <v>0</v>
      </c>
      <c r="BY65" s="82">
        <f t="shared" si="134"/>
        <v>0</v>
      </c>
      <c r="BZ65" s="82">
        <f t="shared" si="134"/>
        <v>0</v>
      </c>
      <c r="CA65" s="82">
        <f t="shared" si="134"/>
        <v>0</v>
      </c>
      <c r="CC65" s="47">
        <f t="shared" si="135"/>
        <v>0</v>
      </c>
      <c r="FY65" s="184"/>
    </row>
    <row r="66" spans="1:181" s="50" customFormat="1" ht="12" customHeight="1" x14ac:dyDescent="0.2">
      <c r="A66" s="183"/>
      <c r="B66" s="70" t="s">
        <v>39</v>
      </c>
      <c r="C66" s="53">
        <f>'Semaine type'!L51</f>
        <v>0</v>
      </c>
      <c r="D66" s="60"/>
      <c r="E66" s="146"/>
      <c r="F66" s="146"/>
      <c r="G66" s="146"/>
      <c r="H66" s="146"/>
      <c r="I66" s="146"/>
      <c r="J66" s="146"/>
      <c r="K66" s="146"/>
      <c r="L66" s="146"/>
      <c r="M66" s="146"/>
      <c r="N66" s="146"/>
      <c r="O66" s="146"/>
      <c r="P66" s="146"/>
      <c r="Q66" s="146"/>
      <c r="R66" s="146"/>
      <c r="S66" s="146"/>
      <c r="T66" s="146"/>
      <c r="U66" s="146"/>
      <c r="V66" s="146"/>
      <c r="W66" s="146"/>
      <c r="X66" s="146"/>
      <c r="Y66" s="146"/>
      <c r="Z66" s="146"/>
      <c r="AA66" s="146"/>
      <c r="AB66" s="146"/>
      <c r="AC66" s="146"/>
      <c r="AD66" s="146"/>
      <c r="AE66" s="146"/>
      <c r="AF66" s="146"/>
      <c r="AG66" s="146"/>
      <c r="AH66" s="146"/>
      <c r="AI66" s="146"/>
      <c r="AJ66" s="146"/>
      <c r="AK66" s="146"/>
      <c r="AL66" s="146"/>
      <c r="AM66" s="146"/>
      <c r="AN66" s="146"/>
      <c r="AO66" s="146"/>
      <c r="AP66" s="146"/>
      <c r="AQ66" s="146"/>
      <c r="AR66" s="146"/>
      <c r="AS66" s="146"/>
      <c r="AT66" s="146"/>
      <c r="AU66" s="146"/>
      <c r="AV66" s="146"/>
      <c r="AW66" s="146"/>
      <c r="AX66" s="146"/>
      <c r="AY66" s="146"/>
      <c r="AZ66" s="146"/>
      <c r="BA66" s="146"/>
      <c r="BB66" s="146"/>
      <c r="BC66" s="146"/>
      <c r="BD66" s="146"/>
      <c r="BE66" s="146"/>
      <c r="BF66" s="146"/>
      <c r="BG66" s="146"/>
      <c r="BH66" s="146"/>
      <c r="BI66" s="146"/>
      <c r="BJ66" s="146"/>
      <c r="BK66" s="146"/>
      <c r="BL66" s="71">
        <f>SUM(BL19:BL64)</f>
        <v>517</v>
      </c>
      <c r="BM66" s="57"/>
      <c r="BN66" s="72"/>
      <c r="BO66" s="72"/>
      <c r="BP66" s="72"/>
      <c r="BQ66" s="82">
        <f t="shared" si="134"/>
        <v>0</v>
      </c>
      <c r="BR66" s="82">
        <f t="shared" si="134"/>
        <v>0</v>
      </c>
      <c r="BS66" s="82">
        <f t="shared" si="134"/>
        <v>0</v>
      </c>
      <c r="BT66" s="82">
        <f t="shared" si="134"/>
        <v>0</v>
      </c>
      <c r="BU66" s="82">
        <f t="shared" si="134"/>
        <v>0</v>
      </c>
      <c r="BV66" s="82">
        <f t="shared" si="134"/>
        <v>0</v>
      </c>
      <c r="BW66" s="82">
        <f t="shared" si="134"/>
        <v>0</v>
      </c>
      <c r="BX66" s="82">
        <f t="shared" si="134"/>
        <v>0</v>
      </c>
      <c r="BY66" s="82">
        <f t="shared" si="134"/>
        <v>0</v>
      </c>
      <c r="BZ66" s="82">
        <f t="shared" si="134"/>
        <v>0</v>
      </c>
      <c r="CA66" s="82">
        <f t="shared" si="134"/>
        <v>0</v>
      </c>
      <c r="CB66" s="43"/>
      <c r="CC66" s="47">
        <f t="shared" si="135"/>
        <v>0</v>
      </c>
      <c r="CD66" s="43"/>
      <c r="CE66" s="43"/>
      <c r="CF66" s="43"/>
      <c r="CG66" s="43"/>
      <c r="CH66" s="43"/>
      <c r="CI66" s="43"/>
      <c r="CJ66" s="43"/>
      <c r="CK66" s="43"/>
      <c r="CL66" s="43"/>
      <c r="CM66" s="43"/>
      <c r="CN66" s="43"/>
      <c r="CO66" s="43"/>
      <c r="CP66" s="43"/>
      <c r="CQ66" s="43"/>
      <c r="CR66" s="43"/>
      <c r="CS66" s="43"/>
      <c r="CT66" s="43"/>
      <c r="CU66" s="43"/>
      <c r="CV66" s="43"/>
      <c r="CW66" s="43"/>
      <c r="CX66" s="43"/>
      <c r="CY66" s="43"/>
      <c r="CZ66" s="43"/>
      <c r="DA66" s="43"/>
      <c r="DB66" s="176"/>
      <c r="DC66" s="176"/>
      <c r="DD66" s="176"/>
      <c r="DE66" s="176"/>
      <c r="DF66" s="176"/>
      <c r="DG66" s="176"/>
      <c r="DH66" s="176"/>
      <c r="DI66" s="176"/>
      <c r="DJ66" s="176"/>
      <c r="DK66" s="176"/>
      <c r="DL66" s="176"/>
      <c r="DM66" s="176"/>
      <c r="DN66" s="176"/>
      <c r="DO66" s="176"/>
      <c r="DP66" s="176"/>
      <c r="DQ66" s="176"/>
      <c r="DR66" s="176"/>
      <c r="DS66" s="176"/>
      <c r="DT66" s="176"/>
      <c r="DU66" s="176"/>
      <c r="DV66" s="176"/>
      <c r="DW66" s="176"/>
      <c r="DX66" s="176"/>
      <c r="DY66" s="176"/>
      <c r="DZ66" s="176"/>
      <c r="EA66" s="176"/>
      <c r="EB66" s="176"/>
      <c r="EC66" s="176"/>
      <c r="ED66" s="176"/>
      <c r="EE66" s="176"/>
      <c r="EF66" s="176"/>
      <c r="EG66" s="176"/>
      <c r="EH66" s="176"/>
      <c r="EI66" s="176"/>
      <c r="EJ66" s="176"/>
      <c r="EK66" s="176"/>
      <c r="EL66" s="176"/>
      <c r="EM66" s="176"/>
      <c r="EN66" s="176"/>
      <c r="EO66" s="176"/>
      <c r="EP66" s="176"/>
      <c r="EQ66" s="177"/>
      <c r="ER66" s="177"/>
      <c r="ES66" s="177"/>
      <c r="ET66" s="177"/>
      <c r="EU66" s="177"/>
      <c r="EV66" s="177"/>
      <c r="EW66" s="177"/>
      <c r="EX66" s="177"/>
      <c r="EY66" s="177"/>
      <c r="EZ66" s="177"/>
      <c r="FA66" s="177"/>
      <c r="FB66" s="177"/>
      <c r="FC66" s="177"/>
      <c r="FD66" s="177"/>
      <c r="FE66" s="177"/>
      <c r="FF66" s="177"/>
      <c r="FG66" s="177"/>
      <c r="FH66" s="177"/>
      <c r="FI66" s="177"/>
      <c r="FJ66" s="177"/>
      <c r="FK66" s="177"/>
      <c r="FY66" s="184"/>
    </row>
    <row r="67" spans="1:181" ht="12" customHeight="1" x14ac:dyDescent="0.2">
      <c r="A67" s="183"/>
      <c r="B67" s="59"/>
      <c r="C67" s="53">
        <f>'Semaine type'!L52</f>
        <v>0</v>
      </c>
      <c r="D67" s="60"/>
      <c r="E67" s="144"/>
      <c r="F67" s="144"/>
      <c r="G67" s="145"/>
      <c r="H67" s="144"/>
      <c r="I67" s="144"/>
      <c r="J67" s="144"/>
      <c r="K67" s="148"/>
      <c r="L67" s="144"/>
      <c r="M67" s="144"/>
      <c r="N67" s="144"/>
      <c r="O67" s="144"/>
      <c r="P67" s="144"/>
      <c r="Q67" s="144"/>
      <c r="R67" s="144"/>
      <c r="S67" s="144"/>
      <c r="T67" s="144"/>
      <c r="U67" s="145"/>
      <c r="V67" s="144"/>
      <c r="W67" s="148"/>
      <c r="X67" s="144"/>
      <c r="Y67" s="144"/>
      <c r="Z67" s="144"/>
      <c r="AA67" s="144"/>
      <c r="AB67" s="144"/>
      <c r="AC67" s="144"/>
      <c r="AD67" s="144"/>
      <c r="AE67" s="144"/>
      <c r="AF67" s="144"/>
      <c r="AG67" s="144"/>
      <c r="AH67" s="144"/>
      <c r="AI67" s="148"/>
      <c r="AJ67" s="144"/>
      <c r="AK67" s="144"/>
      <c r="AL67" s="144"/>
      <c r="AM67" s="144"/>
      <c r="AN67" s="144"/>
      <c r="AO67" s="144"/>
      <c r="AP67" s="144"/>
      <c r="AQ67" s="144"/>
      <c r="AR67" s="144"/>
      <c r="AS67" s="144"/>
      <c r="AT67" s="144"/>
      <c r="AU67" s="144"/>
      <c r="AV67" s="144"/>
      <c r="AW67" s="144"/>
      <c r="AX67" s="144"/>
      <c r="AY67" s="144"/>
      <c r="AZ67" s="144"/>
      <c r="BA67" s="144"/>
      <c r="BB67" s="144"/>
      <c r="BC67" s="144"/>
      <c r="BD67" s="144"/>
      <c r="BE67" s="144"/>
      <c r="BF67" s="144"/>
      <c r="BG67" s="144"/>
      <c r="BH67" s="144"/>
      <c r="BI67" s="144"/>
      <c r="BJ67" s="144"/>
      <c r="BK67" s="144"/>
      <c r="BL67" s="68"/>
      <c r="BM67" s="57"/>
      <c r="BN67" s="62"/>
      <c r="BO67" s="62"/>
      <c r="BP67" s="62"/>
      <c r="BQ67" s="82">
        <f t="shared" si="134"/>
        <v>0</v>
      </c>
      <c r="BR67" s="82">
        <f t="shared" si="134"/>
        <v>0</v>
      </c>
      <c r="BS67" s="82">
        <f t="shared" si="134"/>
        <v>0</v>
      </c>
      <c r="BT67" s="82">
        <f t="shared" si="134"/>
        <v>0</v>
      </c>
      <c r="BU67" s="82">
        <f t="shared" si="134"/>
        <v>0</v>
      </c>
      <c r="BV67" s="82">
        <f t="shared" si="134"/>
        <v>0</v>
      </c>
      <c r="BW67" s="82">
        <f t="shared" si="134"/>
        <v>0</v>
      </c>
      <c r="BX67" s="82">
        <f t="shared" si="134"/>
        <v>0</v>
      </c>
      <c r="BY67" s="82">
        <f t="shared" si="134"/>
        <v>0</v>
      </c>
      <c r="BZ67" s="82">
        <f t="shared" si="134"/>
        <v>0</v>
      </c>
      <c r="CA67" s="82">
        <f t="shared" si="134"/>
        <v>0</v>
      </c>
      <c r="CC67" s="47">
        <f t="shared" si="135"/>
        <v>0</v>
      </c>
      <c r="FY67" s="184"/>
    </row>
    <row r="68" spans="1:181" ht="12" customHeight="1" x14ac:dyDescent="0.2">
      <c r="A68" s="183"/>
      <c r="B68" s="73"/>
      <c r="C68" s="53">
        <f>'Semaine type'!L53</f>
        <v>0</v>
      </c>
      <c r="D68" s="60"/>
      <c r="E68" s="145"/>
      <c r="F68" s="145"/>
      <c r="G68" s="145"/>
      <c r="H68" s="144"/>
      <c r="I68" s="144"/>
      <c r="J68" s="144"/>
      <c r="K68" s="148"/>
      <c r="L68" s="144"/>
      <c r="M68" s="144"/>
      <c r="N68" s="144"/>
      <c r="O68" s="144"/>
      <c r="P68" s="144"/>
      <c r="Q68" s="144"/>
      <c r="R68" s="145"/>
      <c r="S68" s="145"/>
      <c r="T68" s="145"/>
      <c r="U68" s="145"/>
      <c r="V68" s="144"/>
      <c r="W68" s="148"/>
      <c r="X68" s="144"/>
      <c r="Y68" s="144"/>
      <c r="Z68" s="148"/>
      <c r="AA68" s="148"/>
      <c r="AB68" s="148"/>
      <c r="AC68" s="148"/>
      <c r="AD68" s="144"/>
      <c r="AE68" s="144"/>
      <c r="AF68" s="145"/>
      <c r="AG68" s="145"/>
      <c r="AH68" s="144"/>
      <c r="AI68" s="148"/>
      <c r="AJ68" s="144"/>
      <c r="AK68" s="144"/>
      <c r="AL68" s="144"/>
      <c r="AM68" s="144"/>
      <c r="AN68" s="144"/>
      <c r="AO68" s="144"/>
      <c r="AP68" s="144"/>
      <c r="AQ68" s="144"/>
      <c r="AR68" s="144"/>
      <c r="AS68" s="144"/>
      <c r="AT68" s="144"/>
      <c r="AU68" s="144"/>
      <c r="AV68" s="144"/>
      <c r="AW68" s="144"/>
      <c r="AX68" s="144"/>
      <c r="AY68" s="144"/>
      <c r="AZ68" s="144"/>
      <c r="BA68" s="144"/>
      <c r="BB68" s="144"/>
      <c r="BC68" s="144"/>
      <c r="BD68" s="144"/>
      <c r="BE68" s="144"/>
      <c r="BF68" s="144"/>
      <c r="BG68" s="144"/>
      <c r="BH68" s="144"/>
      <c r="BI68" s="144"/>
      <c r="BJ68" s="144"/>
      <c r="BK68" s="144"/>
      <c r="BL68" s="68"/>
      <c r="BM68" s="57"/>
      <c r="BN68" s="62"/>
      <c r="BO68" s="62"/>
      <c r="BP68" s="62"/>
      <c r="BQ68" s="82">
        <f t="shared" si="134"/>
        <v>0</v>
      </c>
      <c r="BR68" s="82">
        <f t="shared" si="134"/>
        <v>0</v>
      </c>
      <c r="BS68" s="82">
        <f t="shared" si="134"/>
        <v>0</v>
      </c>
      <c r="BT68" s="82">
        <f t="shared" si="134"/>
        <v>0</v>
      </c>
      <c r="BU68" s="82">
        <f t="shared" si="134"/>
        <v>0</v>
      </c>
      <c r="BV68" s="82">
        <f t="shared" si="134"/>
        <v>0</v>
      </c>
      <c r="BW68" s="82">
        <f t="shared" si="134"/>
        <v>0</v>
      </c>
      <c r="BX68" s="82">
        <f t="shared" si="134"/>
        <v>0</v>
      </c>
      <c r="BY68" s="82">
        <f t="shared" si="134"/>
        <v>0</v>
      </c>
      <c r="BZ68" s="82">
        <f t="shared" si="134"/>
        <v>0</v>
      </c>
      <c r="CA68" s="82">
        <f t="shared" si="134"/>
        <v>0</v>
      </c>
      <c r="CC68" s="47">
        <f t="shared" si="135"/>
        <v>0</v>
      </c>
      <c r="FY68" s="184"/>
    </row>
    <row r="69" spans="1:181" ht="12" customHeight="1" x14ac:dyDescent="0.2">
      <c r="A69" s="183"/>
      <c r="B69" s="93"/>
      <c r="C69" s="94"/>
      <c r="D69" s="147"/>
      <c r="E69" s="147"/>
      <c r="F69" s="147"/>
      <c r="G69" s="147"/>
      <c r="H69" s="147"/>
      <c r="I69" s="147"/>
      <c r="J69" s="147"/>
      <c r="K69" s="147"/>
      <c r="L69" s="147"/>
      <c r="M69" s="147"/>
      <c r="N69" s="147"/>
      <c r="O69" s="147"/>
      <c r="P69" s="147"/>
      <c r="Q69" s="147"/>
      <c r="R69" s="147"/>
      <c r="S69" s="147"/>
      <c r="T69" s="147"/>
      <c r="U69" s="147"/>
      <c r="V69" s="147"/>
      <c r="W69" s="147"/>
      <c r="X69" s="147"/>
      <c r="Y69" s="147"/>
      <c r="Z69" s="147"/>
      <c r="AA69" s="147"/>
      <c r="AB69" s="147"/>
      <c r="AC69" s="147"/>
      <c r="AD69" s="147"/>
      <c r="AE69" s="147"/>
      <c r="AF69" s="147"/>
      <c r="AG69" s="147"/>
      <c r="AH69" s="147"/>
      <c r="AI69" s="147"/>
      <c r="AJ69" s="147"/>
      <c r="AK69" s="147"/>
      <c r="AL69" s="147"/>
      <c r="AM69" s="147"/>
      <c r="AN69" s="147"/>
      <c r="AO69" s="147"/>
      <c r="AP69" s="147"/>
      <c r="AQ69" s="147"/>
      <c r="AR69" s="147"/>
      <c r="AS69" s="147"/>
      <c r="AT69" s="147"/>
      <c r="AU69" s="147"/>
      <c r="AV69" s="147"/>
      <c r="AW69" s="147"/>
      <c r="AX69" s="147"/>
      <c r="AY69" s="147"/>
      <c r="AZ69" s="147"/>
      <c r="BA69" s="147"/>
      <c r="BB69" s="147"/>
      <c r="BC69" s="147"/>
      <c r="BD69" s="147"/>
      <c r="BE69" s="147"/>
      <c r="BF69" s="147"/>
      <c r="BG69" s="147"/>
      <c r="BH69" s="147"/>
      <c r="BI69" s="147"/>
      <c r="BJ69" s="147"/>
      <c r="BK69" s="147"/>
      <c r="BL69" s="95"/>
      <c r="BM69" s="96"/>
      <c r="BN69" s="97"/>
      <c r="BO69" s="97"/>
      <c r="BP69" s="97"/>
      <c r="BQ69" s="82">
        <f t="shared" si="134"/>
        <v>0</v>
      </c>
      <c r="BR69" s="82">
        <f t="shared" si="134"/>
        <v>0</v>
      </c>
      <c r="BS69" s="82">
        <f t="shared" si="134"/>
        <v>0</v>
      </c>
      <c r="BT69" s="82">
        <f t="shared" si="134"/>
        <v>0</v>
      </c>
      <c r="BU69" s="82">
        <f t="shared" si="134"/>
        <v>0</v>
      </c>
      <c r="BV69" s="82">
        <f t="shared" si="134"/>
        <v>0</v>
      </c>
      <c r="BW69" s="82">
        <f t="shared" si="134"/>
        <v>0</v>
      </c>
      <c r="BX69" s="82">
        <f t="shared" si="134"/>
        <v>0</v>
      </c>
      <c r="BY69" s="82">
        <f t="shared" si="134"/>
        <v>0</v>
      </c>
      <c r="BZ69" s="82">
        <f t="shared" si="134"/>
        <v>0</v>
      </c>
      <c r="CA69" s="82">
        <f t="shared" si="134"/>
        <v>0</v>
      </c>
      <c r="CC69" s="47">
        <f t="shared" si="135"/>
        <v>0</v>
      </c>
      <c r="FY69" s="184"/>
    </row>
    <row r="70" spans="1:181" ht="12" customHeight="1" outlineLevel="1" x14ac:dyDescent="0.2">
      <c r="A70" s="185" t="s">
        <v>40</v>
      </c>
      <c r="B70" s="100"/>
      <c r="C70" s="101" t="s">
        <v>27</v>
      </c>
      <c r="D70" s="101"/>
      <c r="E70" s="101"/>
      <c r="F70" s="101"/>
      <c r="G70" s="101"/>
      <c r="H70" s="101" t="s">
        <v>26</v>
      </c>
      <c r="I70" s="101" t="s">
        <v>27</v>
      </c>
      <c r="J70" s="101"/>
      <c r="K70" s="101"/>
      <c r="L70" s="102"/>
      <c r="M70" s="102"/>
      <c r="N70" s="102"/>
      <c r="O70" s="102"/>
      <c r="P70" s="102"/>
      <c r="Q70" s="102"/>
      <c r="R70" s="102"/>
      <c r="S70" s="102"/>
      <c r="T70" s="102"/>
      <c r="U70" s="101"/>
      <c r="V70" s="101" t="s">
        <v>26</v>
      </c>
      <c r="W70" s="101" t="s">
        <v>27</v>
      </c>
      <c r="X70" s="101"/>
      <c r="Y70" s="101"/>
      <c r="Z70" s="101"/>
      <c r="AA70" s="101"/>
      <c r="AB70" s="101"/>
      <c r="AC70" s="101"/>
      <c r="AD70" s="101"/>
      <c r="AE70" s="101"/>
      <c r="AF70" s="101"/>
      <c r="AG70" s="101"/>
      <c r="AH70" s="101"/>
      <c r="AI70" s="101"/>
      <c r="AJ70" s="101" t="s">
        <v>26</v>
      </c>
      <c r="AK70" s="101" t="s">
        <v>27</v>
      </c>
      <c r="AL70" s="101"/>
      <c r="AM70" s="101"/>
      <c r="AN70" s="101"/>
      <c r="AO70" s="101"/>
      <c r="AP70" s="101"/>
      <c r="AQ70" s="101"/>
      <c r="AR70" s="101"/>
      <c r="AS70" s="101"/>
      <c r="AT70" s="101"/>
      <c r="AU70" s="101"/>
      <c r="AV70" s="101"/>
      <c r="AW70" s="101"/>
      <c r="AX70" s="101" t="s">
        <v>26</v>
      </c>
      <c r="AY70" s="101" t="s">
        <v>27</v>
      </c>
      <c r="AZ70" s="101"/>
      <c r="BA70" s="101"/>
      <c r="BB70" s="101"/>
      <c r="BC70" s="101"/>
      <c r="BD70" s="101"/>
      <c r="BE70" s="101"/>
      <c r="BF70" s="101"/>
      <c r="BG70" s="101"/>
      <c r="BH70" s="101"/>
      <c r="BI70" s="101"/>
      <c r="BJ70" s="101"/>
      <c r="BK70" s="101"/>
      <c r="BL70" s="103"/>
      <c r="BM70" s="103"/>
      <c r="BN70" s="103"/>
      <c r="BO70" s="103"/>
      <c r="BP70" s="103"/>
      <c r="BQ70" s="104">
        <f t="shared" si="134"/>
        <v>0</v>
      </c>
      <c r="BR70" s="104">
        <f t="shared" si="134"/>
        <v>0</v>
      </c>
      <c r="BS70" s="104">
        <f t="shared" si="134"/>
        <v>0</v>
      </c>
      <c r="BT70" s="104">
        <f t="shared" si="134"/>
        <v>0</v>
      </c>
      <c r="BU70" s="104">
        <f t="shared" si="134"/>
        <v>0</v>
      </c>
      <c r="BV70" s="104">
        <f t="shared" si="134"/>
        <v>0</v>
      </c>
      <c r="BW70" s="104">
        <f t="shared" si="134"/>
        <v>0</v>
      </c>
      <c r="BX70" s="104">
        <f t="shared" si="134"/>
        <v>0</v>
      </c>
      <c r="BY70" s="104">
        <f t="shared" si="134"/>
        <v>0</v>
      </c>
      <c r="BZ70" s="104">
        <f t="shared" si="134"/>
        <v>0</v>
      </c>
      <c r="CA70" s="104">
        <f t="shared" si="134"/>
        <v>0</v>
      </c>
      <c r="FY70" s="184"/>
    </row>
    <row r="71" spans="1:181" ht="12" customHeight="1" outlineLevel="1" x14ac:dyDescent="0.2">
      <c r="A71" s="186"/>
      <c r="B71" s="100"/>
      <c r="C71" s="101" t="s">
        <v>27</v>
      </c>
      <c r="D71" s="101"/>
      <c r="E71" s="105"/>
      <c r="F71" s="105"/>
      <c r="G71" s="105"/>
      <c r="H71" s="101" t="s">
        <v>26</v>
      </c>
      <c r="I71" s="101" t="s">
        <v>27</v>
      </c>
      <c r="J71" s="101" t="s">
        <v>26</v>
      </c>
      <c r="K71" s="101" t="s">
        <v>27</v>
      </c>
      <c r="L71" s="101" t="s">
        <v>26</v>
      </c>
      <c r="M71" s="101" t="s">
        <v>27</v>
      </c>
      <c r="N71" s="101" t="s">
        <v>26</v>
      </c>
      <c r="O71" s="101" t="s">
        <v>27</v>
      </c>
      <c r="P71" s="101" t="s">
        <v>26</v>
      </c>
      <c r="Q71" s="105"/>
      <c r="R71" s="105"/>
      <c r="S71" s="105"/>
      <c r="T71" s="105"/>
      <c r="U71" s="105"/>
      <c r="V71" s="101" t="s">
        <v>26</v>
      </c>
      <c r="W71" s="101" t="s">
        <v>27</v>
      </c>
      <c r="X71" s="105"/>
      <c r="Y71" s="105"/>
      <c r="Z71" s="101" t="s">
        <v>26</v>
      </c>
      <c r="AA71" s="101" t="s">
        <v>27</v>
      </c>
      <c r="AB71" s="101" t="s">
        <v>26</v>
      </c>
      <c r="AC71" s="101" t="s">
        <v>27</v>
      </c>
      <c r="AD71" s="101" t="s">
        <v>26</v>
      </c>
      <c r="AE71" s="105"/>
      <c r="AF71" s="105"/>
      <c r="AG71" s="105"/>
      <c r="AH71" s="105"/>
      <c r="AI71" s="105"/>
      <c r="AJ71" s="105"/>
      <c r="AK71" s="105"/>
      <c r="AL71" s="105"/>
      <c r="AM71" s="105"/>
      <c r="AN71" s="105"/>
      <c r="AO71" s="105"/>
      <c r="AP71" s="105"/>
      <c r="AQ71" s="105"/>
      <c r="AR71" s="105"/>
      <c r="AS71" s="105"/>
      <c r="AT71" s="105"/>
      <c r="AU71" s="105"/>
      <c r="AV71" s="105"/>
      <c r="AW71" s="105"/>
      <c r="AX71" s="105"/>
      <c r="AY71" s="105"/>
      <c r="AZ71" s="105"/>
      <c r="BA71" s="105"/>
      <c r="BB71" s="105"/>
      <c r="BC71" s="105"/>
      <c r="BD71" s="105"/>
      <c r="BE71" s="105"/>
      <c r="BF71" s="105"/>
      <c r="BG71" s="105"/>
      <c r="BH71" s="105"/>
      <c r="BI71" s="105"/>
      <c r="BJ71" s="105"/>
      <c r="BK71" s="105"/>
      <c r="BL71" s="105"/>
      <c r="BM71" s="105"/>
      <c r="BN71" s="105"/>
      <c r="BO71" s="105"/>
      <c r="BP71" s="105"/>
      <c r="BQ71" s="106"/>
      <c r="BR71" s="106"/>
      <c r="BS71" s="106"/>
      <c r="BT71" s="106"/>
      <c r="BU71" s="106"/>
      <c r="BV71" s="106"/>
      <c r="BW71" s="106"/>
      <c r="BX71" s="106"/>
      <c r="BY71" s="106"/>
      <c r="BZ71" s="106"/>
      <c r="CA71" s="106"/>
      <c r="FY71" s="184"/>
    </row>
    <row r="72" spans="1:181" ht="12" customHeight="1" outlineLevel="1" x14ac:dyDescent="0.2">
      <c r="A72" s="186"/>
      <c r="B72" s="100"/>
      <c r="C72" s="101" t="s">
        <v>29</v>
      </c>
      <c r="D72" s="101"/>
      <c r="E72" s="105"/>
      <c r="F72" s="105"/>
      <c r="G72" s="105"/>
      <c r="H72" s="105"/>
      <c r="I72" s="105"/>
      <c r="J72" s="101"/>
      <c r="K72" s="101"/>
      <c r="L72" s="101"/>
      <c r="M72" s="101"/>
      <c r="N72" s="101"/>
      <c r="O72" s="101"/>
      <c r="P72" s="101"/>
      <c r="Q72" s="101"/>
      <c r="R72" s="101"/>
      <c r="S72" s="101"/>
      <c r="T72" s="101"/>
      <c r="U72" s="101"/>
      <c r="V72" s="101"/>
      <c r="W72" s="101" t="s">
        <v>29</v>
      </c>
      <c r="X72" s="101"/>
      <c r="Y72" s="101"/>
      <c r="Z72" s="101" t="s">
        <v>28</v>
      </c>
      <c r="AA72" s="101" t="s">
        <v>29</v>
      </c>
      <c r="AB72" s="101" t="s">
        <v>28</v>
      </c>
      <c r="AC72" s="101" t="s">
        <v>29</v>
      </c>
      <c r="AD72" s="101" t="s">
        <v>28</v>
      </c>
      <c r="AE72" s="101"/>
      <c r="AF72" s="101"/>
      <c r="AG72" s="101"/>
      <c r="AH72" s="101"/>
      <c r="AI72" s="101"/>
      <c r="AJ72" s="101"/>
      <c r="AK72" s="101" t="s">
        <v>29</v>
      </c>
      <c r="AL72" s="101" t="s">
        <v>28</v>
      </c>
      <c r="AM72" s="101" t="s">
        <v>29</v>
      </c>
      <c r="AN72" s="101" t="s">
        <v>28</v>
      </c>
      <c r="AO72" s="101" t="s">
        <v>29</v>
      </c>
      <c r="AP72" s="101" t="s">
        <v>28</v>
      </c>
      <c r="AQ72" s="101" t="s">
        <v>29</v>
      </c>
      <c r="AR72" s="101" t="s">
        <v>28</v>
      </c>
      <c r="AS72" s="101"/>
      <c r="AT72" s="101"/>
      <c r="AU72" s="101"/>
      <c r="AV72" s="101"/>
      <c r="AW72" s="101"/>
      <c r="AX72" s="101"/>
      <c r="AY72" s="101"/>
      <c r="AZ72" s="101"/>
      <c r="BA72" s="101"/>
      <c r="BB72" s="101"/>
      <c r="BC72" s="101"/>
      <c r="BD72" s="101"/>
      <c r="BE72" s="101"/>
      <c r="BF72" s="101"/>
      <c r="BG72" s="101"/>
      <c r="BH72" s="105"/>
      <c r="BI72" s="105"/>
      <c r="BJ72" s="105"/>
      <c r="BK72" s="105"/>
      <c r="BL72" s="105"/>
      <c r="BM72" s="105"/>
      <c r="BN72" s="105"/>
      <c r="BO72" s="105"/>
      <c r="BP72" s="105"/>
      <c r="BQ72" s="106"/>
      <c r="BR72" s="106"/>
      <c r="BS72" s="106"/>
      <c r="BT72" s="106"/>
      <c r="BU72" s="106"/>
      <c r="BV72" s="106"/>
      <c r="BW72" s="106"/>
      <c r="BX72" s="106"/>
      <c r="BY72" s="106"/>
      <c r="BZ72" s="106"/>
      <c r="CA72" s="106"/>
      <c r="FY72" s="184"/>
    </row>
    <row r="73" spans="1:181" ht="12" customHeight="1" outlineLevel="1" x14ac:dyDescent="0.25">
      <c r="A73" s="186"/>
      <c r="B73" s="100"/>
      <c r="C73" s="107"/>
      <c r="D73" s="101"/>
      <c r="E73" s="105"/>
      <c r="F73" s="105"/>
      <c r="G73" s="105"/>
      <c r="H73" s="105"/>
      <c r="I73" s="105"/>
      <c r="J73" s="105"/>
      <c r="K73" s="105"/>
      <c r="L73" s="105"/>
      <c r="M73" s="105"/>
      <c r="N73" s="105"/>
      <c r="O73" s="105"/>
      <c r="P73" s="105"/>
      <c r="Q73" s="105"/>
      <c r="R73" s="105"/>
      <c r="S73" s="105"/>
      <c r="T73" s="105"/>
      <c r="U73" s="105"/>
      <c r="V73" s="105"/>
      <c r="W73" s="105"/>
      <c r="X73" s="105"/>
      <c r="Y73" s="105"/>
      <c r="Z73" s="105"/>
      <c r="AA73" s="105"/>
      <c r="AB73" s="105"/>
      <c r="AC73" s="105"/>
      <c r="AD73" s="105"/>
      <c r="AE73" s="105"/>
      <c r="AF73" s="105"/>
      <c r="AG73" s="105"/>
      <c r="AH73" s="105"/>
      <c r="AI73" s="105"/>
      <c r="AJ73" s="105"/>
      <c r="AK73" s="105"/>
      <c r="AL73" s="105"/>
      <c r="AM73" s="105"/>
      <c r="AN73" s="105"/>
      <c r="AO73" s="105"/>
      <c r="AP73" s="105"/>
      <c r="AQ73" s="105"/>
      <c r="AR73" s="105"/>
      <c r="AS73" s="105"/>
      <c r="AT73" s="105"/>
      <c r="AU73" s="105"/>
      <c r="AV73" s="105"/>
      <c r="AW73" s="105"/>
      <c r="AX73" s="105"/>
      <c r="AY73" s="105"/>
      <c r="AZ73" s="105"/>
      <c r="BA73" s="105"/>
      <c r="BB73" s="105"/>
      <c r="BC73" s="105"/>
      <c r="BD73" s="105"/>
      <c r="BE73" s="105"/>
      <c r="BF73" s="105"/>
      <c r="BG73" s="105"/>
      <c r="BH73" s="105"/>
      <c r="BI73" s="105"/>
      <c r="BJ73" s="105"/>
      <c r="BK73" s="105"/>
      <c r="BL73" s="105"/>
      <c r="BM73" s="105"/>
      <c r="BN73" s="105"/>
      <c r="BO73" s="105"/>
      <c r="BP73" s="105"/>
      <c r="BQ73" s="106"/>
      <c r="BR73" s="106"/>
      <c r="BS73" s="106"/>
      <c r="BT73" s="106"/>
      <c r="BU73" s="106"/>
      <c r="BV73" s="106"/>
      <c r="BW73" s="106"/>
      <c r="BX73" s="106"/>
      <c r="BY73" s="106"/>
      <c r="BZ73" s="106"/>
      <c r="CA73" s="106"/>
      <c r="FY73" s="184"/>
    </row>
    <row r="74" spans="1:181" ht="12" customHeight="1" outlineLevel="1" x14ac:dyDescent="0.25">
      <c r="A74" s="187"/>
      <c r="B74" s="100"/>
      <c r="C74" s="107"/>
      <c r="D74" s="101"/>
      <c r="E74" s="105"/>
      <c r="F74" s="105"/>
      <c r="G74" s="105"/>
      <c r="H74" s="105"/>
      <c r="I74" s="105"/>
      <c r="J74" s="105"/>
      <c r="K74" s="105"/>
      <c r="L74" s="105"/>
      <c r="M74" s="105"/>
      <c r="N74" s="105"/>
      <c r="O74" s="105"/>
      <c r="P74" s="105"/>
      <c r="Q74" s="105"/>
      <c r="R74" s="105"/>
      <c r="S74" s="105"/>
      <c r="T74" s="105"/>
      <c r="U74" s="105"/>
      <c r="V74" s="105"/>
      <c r="W74" s="105"/>
      <c r="X74" s="105"/>
      <c r="Y74" s="105"/>
      <c r="Z74" s="105"/>
      <c r="AA74" s="105"/>
      <c r="AB74" s="105"/>
      <c r="AC74" s="105"/>
      <c r="AD74" s="105"/>
      <c r="AE74" s="105"/>
      <c r="AF74" s="105"/>
      <c r="AG74" s="105"/>
      <c r="AH74" s="105"/>
      <c r="AI74" s="105"/>
      <c r="AJ74" s="105"/>
      <c r="AK74" s="105"/>
      <c r="AL74" s="105"/>
      <c r="AM74" s="105"/>
      <c r="AN74" s="105"/>
      <c r="AO74" s="105"/>
      <c r="AP74" s="105"/>
      <c r="AQ74" s="105"/>
      <c r="AR74" s="105"/>
      <c r="AS74" s="105"/>
      <c r="AT74" s="105"/>
      <c r="AU74" s="105"/>
      <c r="AV74" s="105"/>
      <c r="AW74" s="105"/>
      <c r="AX74" s="105"/>
      <c r="AY74" s="105"/>
      <c r="AZ74" s="105"/>
      <c r="BA74" s="105"/>
      <c r="BB74" s="105"/>
      <c r="BC74" s="105"/>
      <c r="BD74" s="105"/>
      <c r="BE74" s="105"/>
      <c r="BF74" s="105"/>
      <c r="BG74" s="105"/>
      <c r="BH74" s="105"/>
      <c r="BI74" s="105"/>
      <c r="BJ74" s="105"/>
      <c r="BK74" s="105"/>
      <c r="BL74" s="105"/>
      <c r="BM74" s="105"/>
      <c r="BN74" s="105"/>
      <c r="BO74" s="105"/>
      <c r="BP74" s="105"/>
      <c r="BQ74" s="106"/>
      <c r="BR74" s="106"/>
      <c r="BS74" s="106"/>
      <c r="BT74" s="106"/>
      <c r="BU74" s="106"/>
      <c r="BV74" s="106"/>
      <c r="BW74" s="106"/>
      <c r="BX74" s="106"/>
      <c r="BY74" s="106"/>
      <c r="BZ74" s="106"/>
      <c r="CA74" s="106"/>
    </row>
    <row r="75" spans="1:181" ht="12" customHeight="1" outlineLevel="1" x14ac:dyDescent="0.2">
      <c r="A75" s="188" t="s">
        <v>41</v>
      </c>
      <c r="B75" s="108"/>
      <c r="C75" s="108"/>
      <c r="D75" s="108"/>
      <c r="E75" s="108"/>
      <c r="F75" s="108"/>
      <c r="G75" s="108"/>
      <c r="H75" s="108"/>
      <c r="I75" s="108"/>
      <c r="J75" s="108"/>
      <c r="K75" s="108"/>
      <c r="L75" s="108"/>
      <c r="M75" s="108"/>
      <c r="N75" s="108"/>
      <c r="O75" s="108"/>
      <c r="P75" s="108"/>
      <c r="Q75" s="108"/>
      <c r="R75" s="108"/>
      <c r="S75" s="108"/>
      <c r="T75" s="108"/>
      <c r="U75" s="108"/>
      <c r="V75" s="108"/>
      <c r="W75" s="108"/>
      <c r="X75" s="108"/>
      <c r="Y75" s="108"/>
      <c r="Z75" s="108"/>
      <c r="AA75" s="108"/>
      <c r="AB75" s="108"/>
      <c r="AC75" s="108"/>
      <c r="AD75" s="108"/>
      <c r="AE75" s="108"/>
      <c r="AF75" s="108"/>
      <c r="AG75" s="108"/>
      <c r="AH75" s="108"/>
      <c r="AI75" s="108"/>
      <c r="AJ75" s="108"/>
      <c r="AK75" s="108"/>
      <c r="AL75" s="108"/>
      <c r="AM75" s="108"/>
      <c r="AN75" s="108"/>
      <c r="AO75" s="108"/>
      <c r="AP75" s="108"/>
      <c r="AQ75" s="108"/>
      <c r="AR75" s="108"/>
      <c r="AS75" s="108"/>
      <c r="AT75" s="108"/>
      <c r="AU75" s="108"/>
      <c r="AV75" s="108"/>
      <c r="AW75" s="108"/>
      <c r="AX75" s="108"/>
      <c r="AY75" s="108"/>
      <c r="AZ75" s="108"/>
      <c r="BA75" s="108"/>
      <c r="BB75" s="108"/>
      <c r="BC75" s="108"/>
      <c r="BD75" s="108"/>
      <c r="BE75" s="108"/>
      <c r="BF75" s="108"/>
      <c r="BG75" s="108"/>
      <c r="BH75" s="108"/>
      <c r="BI75" s="108"/>
      <c r="BJ75" s="108"/>
      <c r="BK75" s="108"/>
      <c r="BL75" s="108"/>
      <c r="BM75" s="108"/>
      <c r="BN75" s="108"/>
      <c r="BO75" s="108"/>
      <c r="BP75" s="108"/>
      <c r="BQ75" s="109"/>
      <c r="BR75" s="109"/>
      <c r="BS75" s="109"/>
      <c r="BT75" s="109"/>
      <c r="BU75" s="109"/>
      <c r="BV75" s="109"/>
      <c r="BW75" s="109"/>
      <c r="BX75" s="109"/>
      <c r="BY75" s="109"/>
      <c r="BZ75" s="109"/>
      <c r="CA75" s="109"/>
    </row>
    <row r="76" spans="1:181" ht="12" customHeight="1" outlineLevel="1" x14ac:dyDescent="0.2">
      <c r="A76" s="189"/>
      <c r="B76" s="108"/>
      <c r="C76" s="108"/>
      <c r="D76" s="108"/>
      <c r="E76" s="108"/>
      <c r="F76" s="108"/>
      <c r="G76" s="108"/>
      <c r="H76" s="108"/>
      <c r="I76" s="108"/>
      <c r="J76" s="108"/>
      <c r="K76" s="108"/>
      <c r="L76" s="108"/>
      <c r="M76" s="108"/>
      <c r="N76" s="108"/>
      <c r="O76" s="108"/>
      <c r="P76" s="108"/>
      <c r="Q76" s="108"/>
      <c r="R76" s="108"/>
      <c r="S76" s="108"/>
      <c r="T76" s="108"/>
      <c r="U76" s="108"/>
      <c r="V76" s="108"/>
      <c r="W76" s="108"/>
      <c r="X76" s="108"/>
      <c r="Y76" s="108"/>
      <c r="Z76" s="108"/>
      <c r="AA76" s="108"/>
      <c r="AB76" s="108"/>
      <c r="AC76" s="108"/>
      <c r="AD76" s="108"/>
      <c r="AE76" s="108"/>
      <c r="AF76" s="108"/>
      <c r="AG76" s="108"/>
      <c r="AH76" s="108"/>
      <c r="AI76" s="108"/>
      <c r="AJ76" s="108"/>
      <c r="AK76" s="108"/>
      <c r="AL76" s="108"/>
      <c r="AM76" s="108"/>
      <c r="AN76" s="108"/>
      <c r="AO76" s="108"/>
      <c r="AP76" s="108"/>
      <c r="AQ76" s="108"/>
      <c r="AR76" s="108"/>
      <c r="AS76" s="108"/>
      <c r="AT76" s="108"/>
      <c r="AU76" s="108"/>
      <c r="AV76" s="108"/>
      <c r="AW76" s="108"/>
      <c r="AX76" s="108"/>
      <c r="AY76" s="108"/>
      <c r="AZ76" s="108"/>
      <c r="BA76" s="108"/>
      <c r="BB76" s="108"/>
      <c r="BC76" s="108"/>
      <c r="BD76" s="108"/>
      <c r="BE76" s="108"/>
      <c r="BF76" s="108"/>
      <c r="BG76" s="108"/>
      <c r="BH76" s="108"/>
      <c r="BI76" s="108"/>
      <c r="BJ76" s="108"/>
      <c r="BK76" s="108"/>
      <c r="BL76" s="108"/>
      <c r="BM76" s="108"/>
      <c r="BN76" s="108"/>
      <c r="BO76" s="108"/>
      <c r="BP76" s="108"/>
      <c r="BQ76" s="109"/>
      <c r="BR76" s="109"/>
      <c r="BS76" s="109"/>
      <c r="BT76" s="109"/>
      <c r="BU76" s="109"/>
      <c r="BV76" s="109"/>
      <c r="BW76" s="109"/>
      <c r="BX76" s="109"/>
      <c r="BY76" s="109"/>
      <c r="BZ76" s="109"/>
      <c r="CA76" s="109"/>
    </row>
    <row r="77" spans="1:181" ht="12" customHeight="1" outlineLevel="1" x14ac:dyDescent="0.25">
      <c r="A77" s="189"/>
      <c r="B77" s="108"/>
      <c r="C77" s="110"/>
      <c r="D77" s="108"/>
      <c r="E77" s="108"/>
      <c r="F77" s="108"/>
      <c r="G77" s="108"/>
      <c r="H77" s="108"/>
      <c r="I77" s="108"/>
      <c r="J77" s="108"/>
      <c r="K77" s="108"/>
      <c r="L77" s="108"/>
      <c r="M77" s="108"/>
      <c r="N77" s="108"/>
      <c r="O77" s="108"/>
      <c r="P77" s="108"/>
      <c r="Q77" s="108"/>
      <c r="R77" s="108"/>
      <c r="S77" s="108"/>
      <c r="T77" s="108"/>
      <c r="U77" s="108"/>
      <c r="V77" s="108"/>
      <c r="W77" s="108"/>
      <c r="X77" s="108"/>
      <c r="Y77" s="108"/>
      <c r="Z77" s="108"/>
      <c r="AA77" s="108"/>
      <c r="AB77" s="108"/>
      <c r="AC77" s="108"/>
      <c r="AD77" s="108"/>
      <c r="AE77" s="108"/>
      <c r="AF77" s="108"/>
      <c r="AG77" s="108"/>
      <c r="AH77" s="108"/>
      <c r="AI77" s="108"/>
      <c r="AJ77" s="108"/>
      <c r="AK77" s="108"/>
      <c r="AL77" s="108"/>
      <c r="AM77" s="108"/>
      <c r="AN77" s="108"/>
      <c r="AO77" s="108"/>
      <c r="AP77" s="108"/>
      <c r="AQ77" s="108"/>
      <c r="AR77" s="108"/>
      <c r="AS77" s="108"/>
      <c r="AT77" s="108"/>
      <c r="AU77" s="108"/>
      <c r="AV77" s="108"/>
      <c r="AW77" s="108"/>
      <c r="AX77" s="108"/>
      <c r="AY77" s="108"/>
      <c r="AZ77" s="108"/>
      <c r="BA77" s="108"/>
      <c r="BB77" s="108"/>
      <c r="BC77" s="108"/>
      <c r="BD77" s="108"/>
      <c r="BE77" s="108"/>
      <c r="BF77" s="108"/>
      <c r="BG77" s="108"/>
      <c r="BH77" s="108"/>
      <c r="BI77" s="108"/>
      <c r="BJ77" s="108"/>
      <c r="BK77" s="108"/>
      <c r="BL77" s="108"/>
      <c r="BM77" s="108"/>
      <c r="BN77" s="108"/>
      <c r="BO77" s="108"/>
      <c r="BP77" s="108"/>
      <c r="BQ77" s="109"/>
      <c r="BR77" s="109"/>
      <c r="BS77" s="109"/>
      <c r="BT77" s="109"/>
      <c r="BU77" s="109"/>
      <c r="BV77" s="109"/>
      <c r="BW77" s="109"/>
      <c r="BX77" s="109"/>
      <c r="BY77" s="109"/>
      <c r="BZ77" s="109"/>
      <c r="CA77" s="109"/>
    </row>
    <row r="78" spans="1:181" ht="12" customHeight="1" outlineLevel="1" x14ac:dyDescent="0.25">
      <c r="A78" s="189"/>
      <c r="B78" s="108"/>
      <c r="C78" s="110"/>
      <c r="D78" s="108"/>
      <c r="E78" s="108"/>
      <c r="F78" s="108"/>
      <c r="G78" s="108"/>
      <c r="H78" s="108"/>
      <c r="I78" s="108"/>
      <c r="J78" s="108"/>
      <c r="K78" s="108"/>
      <c r="L78" s="108"/>
      <c r="M78" s="108"/>
      <c r="N78" s="108"/>
      <c r="O78" s="108"/>
      <c r="P78" s="108"/>
      <c r="Q78" s="108"/>
      <c r="R78" s="108"/>
      <c r="S78" s="108"/>
      <c r="T78" s="108"/>
      <c r="U78" s="108"/>
      <c r="V78" s="108"/>
      <c r="W78" s="108"/>
      <c r="X78" s="108"/>
      <c r="Y78" s="108"/>
      <c r="Z78" s="108"/>
      <c r="AA78" s="108"/>
      <c r="AB78" s="108"/>
      <c r="AC78" s="108"/>
      <c r="AD78" s="108"/>
      <c r="AE78" s="108"/>
      <c r="AF78" s="108"/>
      <c r="AG78" s="108"/>
      <c r="AH78" s="108"/>
      <c r="AI78" s="108"/>
      <c r="AJ78" s="108"/>
      <c r="AK78" s="108"/>
      <c r="AL78" s="108"/>
      <c r="AM78" s="108"/>
      <c r="AN78" s="108"/>
      <c r="AO78" s="108"/>
      <c r="AP78" s="108"/>
      <c r="AQ78" s="108"/>
      <c r="AR78" s="108"/>
      <c r="AS78" s="108"/>
      <c r="AT78" s="108"/>
      <c r="AU78" s="108"/>
      <c r="AV78" s="108"/>
      <c r="AW78" s="108"/>
      <c r="AX78" s="108"/>
      <c r="AY78" s="108"/>
      <c r="AZ78" s="108"/>
      <c r="BA78" s="108"/>
      <c r="BB78" s="108"/>
      <c r="BC78" s="108"/>
      <c r="BD78" s="108"/>
      <c r="BE78" s="108"/>
      <c r="BF78" s="108"/>
      <c r="BG78" s="108"/>
      <c r="BH78" s="108"/>
      <c r="BI78" s="108"/>
      <c r="BJ78" s="108"/>
      <c r="BK78" s="108"/>
      <c r="BL78" s="108"/>
      <c r="BM78" s="108"/>
      <c r="BN78" s="108"/>
      <c r="BO78" s="108"/>
      <c r="BP78" s="108"/>
      <c r="BQ78" s="109"/>
      <c r="BR78" s="109"/>
      <c r="BS78" s="109"/>
      <c r="BT78" s="109"/>
      <c r="BU78" s="109"/>
      <c r="BV78" s="109"/>
      <c r="BW78" s="109"/>
      <c r="BX78" s="109"/>
      <c r="BY78" s="109"/>
      <c r="BZ78" s="109"/>
      <c r="CA78" s="109"/>
    </row>
    <row r="79" spans="1:181" ht="12" customHeight="1" outlineLevel="1" x14ac:dyDescent="0.25">
      <c r="A79" s="190"/>
      <c r="B79" s="108"/>
      <c r="C79" s="110"/>
      <c r="D79" s="108"/>
      <c r="E79" s="108"/>
      <c r="F79" s="108"/>
      <c r="G79" s="108"/>
      <c r="H79" s="108"/>
      <c r="I79" s="108"/>
      <c r="J79" s="108"/>
      <c r="K79" s="108"/>
      <c r="L79" s="108"/>
      <c r="M79" s="108"/>
      <c r="N79" s="108"/>
      <c r="O79" s="108"/>
      <c r="P79" s="108"/>
      <c r="Q79" s="108"/>
      <c r="R79" s="108"/>
      <c r="S79" s="108"/>
      <c r="T79" s="108"/>
      <c r="U79" s="108"/>
      <c r="V79" s="108"/>
      <c r="W79" s="108"/>
      <c r="X79" s="108"/>
      <c r="Y79" s="108"/>
      <c r="Z79" s="108"/>
      <c r="AA79" s="108"/>
      <c r="AB79" s="108"/>
      <c r="AC79" s="108"/>
      <c r="AD79" s="108"/>
      <c r="AE79" s="108"/>
      <c r="AF79" s="108"/>
      <c r="AG79" s="108"/>
      <c r="AH79" s="108"/>
      <c r="AI79" s="108"/>
      <c r="AJ79" s="108"/>
      <c r="AK79" s="108"/>
      <c r="AL79" s="108"/>
      <c r="AM79" s="108"/>
      <c r="AN79" s="108"/>
      <c r="AO79" s="108"/>
      <c r="AP79" s="108"/>
      <c r="AQ79" s="108"/>
      <c r="AR79" s="108"/>
      <c r="AS79" s="108"/>
      <c r="AT79" s="108"/>
      <c r="AU79" s="108"/>
      <c r="AV79" s="108"/>
      <c r="AW79" s="108"/>
      <c r="AX79" s="108"/>
      <c r="AY79" s="108"/>
      <c r="AZ79" s="108"/>
      <c r="BA79" s="108"/>
      <c r="BB79" s="108"/>
      <c r="BC79" s="108"/>
      <c r="BD79" s="108"/>
      <c r="BE79" s="108"/>
      <c r="BF79" s="108"/>
      <c r="BG79" s="108"/>
      <c r="BH79" s="108"/>
      <c r="BI79" s="108"/>
      <c r="BJ79" s="108"/>
      <c r="BK79" s="108"/>
      <c r="BL79" s="108"/>
      <c r="BM79" s="108"/>
      <c r="BN79" s="108"/>
      <c r="BO79" s="108"/>
      <c r="BP79" s="108"/>
      <c r="BQ79" s="109"/>
      <c r="BR79" s="109"/>
      <c r="BS79" s="109"/>
      <c r="BT79" s="109"/>
      <c r="BU79" s="109"/>
      <c r="BV79" s="109"/>
      <c r="BW79" s="109"/>
      <c r="BX79" s="109"/>
      <c r="BY79" s="109"/>
      <c r="BZ79" s="109"/>
      <c r="CA79" s="109"/>
    </row>
    <row r="80" spans="1:181" s="44" customFormat="1" ht="12" customHeight="1" x14ac:dyDescent="0.3">
      <c r="A80" s="191" t="s">
        <v>42</v>
      </c>
      <c r="B80" s="59" t="s">
        <v>135</v>
      </c>
      <c r="C80" s="84" t="s">
        <v>43</v>
      </c>
      <c r="D80" s="35"/>
      <c r="E80" s="35"/>
      <c r="F80" s="98"/>
      <c r="G80" s="98"/>
      <c r="H80" s="98" t="s">
        <v>43</v>
      </c>
      <c r="I80" s="98" t="s">
        <v>43</v>
      </c>
      <c r="J80" s="36" t="s">
        <v>43</v>
      </c>
      <c r="K80" s="36" t="s">
        <v>43</v>
      </c>
      <c r="L80" s="36"/>
      <c r="M80" s="36" t="s">
        <v>43</v>
      </c>
      <c r="N80" s="98" t="s">
        <v>43</v>
      </c>
      <c r="O80" s="98" t="s">
        <v>43</v>
      </c>
      <c r="P80" s="98" t="s">
        <v>43</v>
      </c>
      <c r="Q80" s="98" t="s">
        <v>43</v>
      </c>
      <c r="R80" s="98"/>
      <c r="S80" s="98"/>
      <c r="T80" s="98"/>
      <c r="U80" s="98"/>
      <c r="V80" s="77" t="s">
        <v>126</v>
      </c>
      <c r="W80" s="77" t="s">
        <v>127</v>
      </c>
      <c r="X80" s="77"/>
      <c r="Y80" s="77"/>
      <c r="Z80" s="77" t="s">
        <v>126</v>
      </c>
      <c r="AA80" s="77" t="s">
        <v>127</v>
      </c>
      <c r="AB80" s="77" t="s">
        <v>126</v>
      </c>
      <c r="AC80" s="77" t="s">
        <v>127</v>
      </c>
      <c r="AD80" s="77" t="s">
        <v>126</v>
      </c>
      <c r="AE80" s="77" t="s">
        <v>127</v>
      </c>
      <c r="AF80" s="98"/>
      <c r="AG80" s="98"/>
      <c r="AH80" s="34"/>
      <c r="AI80" s="34"/>
      <c r="AJ80" s="98" t="s">
        <v>43</v>
      </c>
      <c r="AK80" s="98" t="s">
        <v>43</v>
      </c>
      <c r="AL80" s="36" t="s">
        <v>43</v>
      </c>
      <c r="AM80" s="36" t="s">
        <v>43</v>
      </c>
      <c r="AN80" s="36" t="s">
        <v>43</v>
      </c>
      <c r="AO80" s="36"/>
      <c r="AP80" s="98" t="s">
        <v>43</v>
      </c>
      <c r="AQ80" s="98" t="s">
        <v>43</v>
      </c>
      <c r="AR80" s="98" t="s">
        <v>43</v>
      </c>
      <c r="AS80" s="98" t="s">
        <v>43</v>
      </c>
      <c r="AT80" s="98"/>
      <c r="AU80" s="98"/>
      <c r="AV80" s="98"/>
      <c r="AW80" s="98"/>
      <c r="AX80" s="98" t="s">
        <v>43</v>
      </c>
      <c r="AY80" s="98" t="s">
        <v>43</v>
      </c>
      <c r="AZ80" s="98" t="s">
        <v>43</v>
      </c>
      <c r="BA80" s="98" t="s">
        <v>43</v>
      </c>
      <c r="BB80" s="36" t="s">
        <v>43</v>
      </c>
      <c r="BC80" s="36"/>
      <c r="BD80" s="98" t="s">
        <v>43</v>
      </c>
      <c r="BE80" s="98" t="s">
        <v>43</v>
      </c>
      <c r="BF80" s="98" t="s">
        <v>43</v>
      </c>
      <c r="BG80" s="98" t="s">
        <v>43</v>
      </c>
      <c r="BH80" s="98"/>
      <c r="BI80" s="98"/>
      <c r="BJ80" s="98"/>
      <c r="BK80" s="98"/>
      <c r="BL80" s="91" cm="1">
        <f t="array" ref="BL80">SUMPRODUCT(--(RIGHT($D80:$BK80,1)="."))</f>
        <v>4</v>
      </c>
      <c r="BM80" s="76" cm="1">
        <f t="array" ref="BM80">SUMPRODUCT(--(RIGHT($D80:$BK80,1)=".")*(LEN($D80:$BK80)&gt;2)*(LEFT($D80:$BK80,3)&lt;&gt;"Per")*(LEFT($D80:$BK80,2)&lt;&gt;"EL"))</f>
        <v>4</v>
      </c>
      <c r="BN80" s="76" cm="1">
        <f t="array" ref="BN80">SUMPRODUCT(--(RIGHT($D80:$BK80,1)="p")*(LEN($D80:$BK80)&gt;2))</f>
        <v>0</v>
      </c>
      <c r="BO80" s="76">
        <v>0</v>
      </c>
      <c r="BP80" s="91"/>
      <c r="BQ80" s="83">
        <f t="shared" ref="BQ80:CA89" si="136">COUNTIF($D80:$BK80,BQ$18)</f>
        <v>0</v>
      </c>
      <c r="BR80" s="83">
        <f t="shared" si="136"/>
        <v>0</v>
      </c>
      <c r="BS80" s="83">
        <f t="shared" si="136"/>
        <v>0</v>
      </c>
      <c r="BT80" s="83">
        <f t="shared" si="136"/>
        <v>0</v>
      </c>
      <c r="BU80" s="83">
        <f t="shared" si="136"/>
        <v>0</v>
      </c>
      <c r="BV80" s="83">
        <f t="shared" si="136"/>
        <v>0</v>
      </c>
      <c r="BW80" s="83">
        <f t="shared" si="136"/>
        <v>0</v>
      </c>
      <c r="BX80" s="83">
        <f t="shared" si="136"/>
        <v>0</v>
      </c>
      <c r="BY80" s="83">
        <f t="shared" si="136"/>
        <v>0</v>
      </c>
      <c r="BZ80" s="83">
        <f t="shared" si="136"/>
        <v>0</v>
      </c>
      <c r="CA80" s="83">
        <f t="shared" si="136"/>
        <v>0</v>
      </c>
      <c r="DB80" s="176"/>
      <c r="DC80" s="176"/>
      <c r="DD80" s="176"/>
      <c r="DE80" s="176"/>
      <c r="DF80" s="176"/>
      <c r="DG80" s="176"/>
      <c r="DH80" s="176"/>
      <c r="DI80" s="176"/>
      <c r="DJ80" s="176"/>
      <c r="DK80" s="176"/>
      <c r="DL80" s="176"/>
      <c r="DM80" s="176"/>
      <c r="DN80" s="176"/>
      <c r="DO80" s="176"/>
      <c r="DP80" s="176"/>
      <c r="DQ80" s="176"/>
      <c r="DR80" s="176"/>
      <c r="DS80" s="176"/>
      <c r="DT80" s="176"/>
      <c r="DU80" s="176"/>
      <c r="DV80" s="176"/>
      <c r="DW80" s="176"/>
      <c r="DX80" s="176"/>
      <c r="DY80" s="176"/>
      <c r="DZ80" s="176"/>
      <c r="EA80" s="176"/>
      <c r="EB80" s="176"/>
      <c r="EC80" s="176"/>
      <c r="ED80" s="176"/>
      <c r="EE80" s="176"/>
      <c r="EF80" s="176"/>
      <c r="EG80" s="176"/>
      <c r="EH80" s="176"/>
      <c r="EI80" s="176"/>
      <c r="EJ80" s="176"/>
      <c r="EK80" s="176"/>
      <c r="EL80" s="176"/>
      <c r="EM80" s="176"/>
      <c r="EN80" s="176"/>
      <c r="EO80" s="176"/>
      <c r="EP80" s="176"/>
      <c r="EQ80" s="176"/>
      <c r="ER80" s="176"/>
      <c r="ES80" s="176"/>
      <c r="ET80" s="176"/>
      <c r="EU80" s="176"/>
      <c r="EV80" s="176"/>
      <c r="EW80" s="176"/>
      <c r="EX80" s="176"/>
      <c r="EY80" s="176"/>
      <c r="EZ80" s="176"/>
      <c r="FA80" s="176"/>
      <c r="FB80" s="176"/>
      <c r="FC80" s="176"/>
      <c r="FD80" s="176"/>
      <c r="FE80" s="176"/>
      <c r="FF80" s="176"/>
      <c r="FG80" s="176"/>
      <c r="FH80" s="176"/>
      <c r="FI80" s="176"/>
      <c r="FJ80" s="176"/>
      <c r="FK80" s="176"/>
      <c r="FY80" s="175"/>
    </row>
    <row r="81" spans="1:181" s="44" customFormat="1" ht="12" customHeight="1" x14ac:dyDescent="0.25">
      <c r="A81" s="192"/>
      <c r="B81" s="59" t="s">
        <v>136</v>
      </c>
      <c r="C81" s="85" t="s">
        <v>29</v>
      </c>
      <c r="D81" s="98" t="s">
        <v>120</v>
      </c>
      <c r="E81" s="98"/>
      <c r="F81" s="98" t="s">
        <v>120</v>
      </c>
      <c r="G81" s="98"/>
      <c r="H81" s="98" t="s">
        <v>29</v>
      </c>
      <c r="I81" s="98" t="s">
        <v>29</v>
      </c>
      <c r="J81" s="36" t="s">
        <v>29</v>
      </c>
      <c r="K81" s="36" t="s">
        <v>29</v>
      </c>
      <c r="L81" s="36" t="s">
        <v>29</v>
      </c>
      <c r="M81" s="36" t="s">
        <v>29</v>
      </c>
      <c r="N81" s="77" t="s">
        <v>29</v>
      </c>
      <c r="O81" s="77" t="s">
        <v>29</v>
      </c>
      <c r="P81" s="77" t="s">
        <v>94</v>
      </c>
      <c r="Q81" s="77"/>
      <c r="R81" s="77"/>
      <c r="S81" s="77"/>
      <c r="T81" s="77"/>
      <c r="U81" s="77"/>
      <c r="V81" s="77" t="s">
        <v>29</v>
      </c>
      <c r="W81" s="77" t="s">
        <v>29</v>
      </c>
      <c r="X81" s="36"/>
      <c r="Y81" s="36"/>
      <c r="Z81" s="36" t="s">
        <v>29</v>
      </c>
      <c r="AA81" s="36" t="s">
        <v>29</v>
      </c>
      <c r="AB81" s="98" t="s">
        <v>29</v>
      </c>
      <c r="AC81" s="98" t="s">
        <v>29</v>
      </c>
      <c r="AD81" s="98" t="s">
        <v>29</v>
      </c>
      <c r="AE81" s="98"/>
      <c r="AF81" s="98"/>
      <c r="AG81" s="98"/>
      <c r="AH81" s="98"/>
      <c r="AI81" s="98"/>
      <c r="AJ81" s="77" t="s">
        <v>128</v>
      </c>
      <c r="AK81" s="77" t="s">
        <v>129</v>
      </c>
      <c r="AL81" s="77" t="s">
        <v>128</v>
      </c>
      <c r="AM81" s="77" t="s">
        <v>129</v>
      </c>
      <c r="AN81" s="77" t="s">
        <v>128</v>
      </c>
      <c r="AO81" s="77" t="s">
        <v>129</v>
      </c>
      <c r="AP81" s="77" t="s">
        <v>128</v>
      </c>
      <c r="AQ81" s="77" t="s">
        <v>129</v>
      </c>
      <c r="AR81" s="77" t="s">
        <v>128</v>
      </c>
      <c r="AS81" s="77" t="s">
        <v>129</v>
      </c>
      <c r="AT81" s="98"/>
      <c r="AU81" s="98"/>
      <c r="AV81" s="98"/>
      <c r="AW81" s="98"/>
      <c r="AX81" s="98" t="s">
        <v>29</v>
      </c>
      <c r="AY81" s="98" t="s">
        <v>29</v>
      </c>
      <c r="AZ81" s="36" t="s">
        <v>29</v>
      </c>
      <c r="BA81" s="36" t="s">
        <v>29</v>
      </c>
      <c r="BB81" s="36" t="s">
        <v>29</v>
      </c>
      <c r="BC81" s="36" t="s">
        <v>29</v>
      </c>
      <c r="BD81" s="98" t="s">
        <v>29</v>
      </c>
      <c r="BE81" s="98" t="s">
        <v>29</v>
      </c>
      <c r="BF81" s="98" t="s">
        <v>29</v>
      </c>
      <c r="BG81" s="98"/>
      <c r="BH81" s="98"/>
      <c r="BI81" s="98"/>
      <c r="BJ81" s="98"/>
      <c r="BK81" s="98"/>
      <c r="BL81" s="91" cm="1">
        <f t="array" ref="BL81">SUMPRODUCT(--(RIGHT(D81:BK81,1)="."))</f>
        <v>5</v>
      </c>
      <c r="BM81" s="76" cm="1">
        <f t="array" ref="BM81">SUMPRODUCT(--(RIGHT($D81:$BK81,1)=".")*(LEN($D81:$BK81)&gt;2)*(LEFT($D81:$BK81,3)&lt;&gt;"Per")*(LEFT($D81:$BK81,2)&lt;&gt;"EL"))</f>
        <v>5</v>
      </c>
      <c r="BN81" s="76" cm="1">
        <f t="array" ref="BN81">SUMPRODUCT(--(RIGHT($D81:$BK81,1)="p")*(LEN($D81:$BK81)&gt;2))</f>
        <v>0</v>
      </c>
      <c r="BO81" s="76">
        <v>0</v>
      </c>
      <c r="BP81" s="91"/>
      <c r="BQ81" s="83">
        <f t="shared" si="136"/>
        <v>0</v>
      </c>
      <c r="BR81" s="83">
        <f t="shared" si="136"/>
        <v>0</v>
      </c>
      <c r="BS81" s="83">
        <f t="shared" si="136"/>
        <v>0</v>
      </c>
      <c r="BT81" s="83">
        <f t="shared" si="136"/>
        <v>0</v>
      </c>
      <c r="BU81" s="83">
        <f t="shared" si="136"/>
        <v>0</v>
      </c>
      <c r="BV81" s="83">
        <f t="shared" si="136"/>
        <v>0</v>
      </c>
      <c r="BW81" s="83">
        <f t="shared" si="136"/>
        <v>0</v>
      </c>
      <c r="BX81" s="83">
        <f t="shared" si="136"/>
        <v>0</v>
      </c>
      <c r="BY81" s="83">
        <f t="shared" si="136"/>
        <v>0</v>
      </c>
      <c r="BZ81" s="83">
        <f t="shared" si="136"/>
        <v>0</v>
      </c>
      <c r="CA81" s="83">
        <f t="shared" si="136"/>
        <v>0</v>
      </c>
      <c r="DB81" s="176"/>
      <c r="DC81" s="176"/>
      <c r="DD81" s="176"/>
      <c r="DE81" s="176"/>
      <c r="DF81" s="176"/>
      <c r="DG81" s="176"/>
      <c r="DH81" s="176"/>
      <c r="DI81" s="176"/>
      <c r="DJ81" s="176"/>
      <c r="DK81" s="176"/>
      <c r="DL81" s="176"/>
      <c r="DM81" s="176"/>
      <c r="DN81" s="176"/>
      <c r="DO81" s="176"/>
      <c r="DP81" s="176"/>
      <c r="DQ81" s="176"/>
      <c r="DR81" s="176"/>
      <c r="DS81" s="176"/>
      <c r="DT81" s="176"/>
      <c r="DU81" s="176"/>
      <c r="DV81" s="176"/>
      <c r="DW81" s="176"/>
      <c r="DX81" s="176"/>
      <c r="DY81" s="176"/>
      <c r="DZ81" s="176"/>
      <c r="EA81" s="176"/>
      <c r="EB81" s="176"/>
      <c r="EC81" s="176"/>
      <c r="ED81" s="176"/>
      <c r="EE81" s="176"/>
      <c r="EF81" s="176"/>
      <c r="EG81" s="176"/>
      <c r="EH81" s="176"/>
      <c r="EI81" s="176"/>
      <c r="EJ81" s="176"/>
      <c r="EK81" s="176"/>
      <c r="EL81" s="176"/>
      <c r="EM81" s="176"/>
      <c r="EN81" s="176"/>
      <c r="EO81" s="176"/>
      <c r="EP81" s="176"/>
      <c r="EQ81" s="176"/>
      <c r="ER81" s="176"/>
      <c r="ES81" s="176"/>
      <c r="ET81" s="176"/>
      <c r="EU81" s="176"/>
      <c r="EV81" s="176"/>
      <c r="EW81" s="176"/>
      <c r="EX81" s="176"/>
      <c r="EY81" s="176"/>
      <c r="EZ81" s="176"/>
      <c r="FA81" s="176"/>
      <c r="FB81" s="176"/>
      <c r="FC81" s="176"/>
      <c r="FD81" s="176"/>
      <c r="FE81" s="176"/>
      <c r="FF81" s="176"/>
      <c r="FG81" s="176"/>
      <c r="FH81" s="176"/>
      <c r="FI81" s="176"/>
      <c r="FJ81" s="176"/>
      <c r="FK81" s="176"/>
      <c r="FY81" s="175"/>
    </row>
    <row r="82" spans="1:181" s="44" customFormat="1" ht="12" customHeight="1" x14ac:dyDescent="0.25">
      <c r="A82" s="192"/>
      <c r="B82" s="59" t="s">
        <v>137</v>
      </c>
      <c r="C82" s="85" t="s">
        <v>44</v>
      </c>
      <c r="D82" s="98"/>
      <c r="E82" s="98"/>
      <c r="F82" s="98"/>
      <c r="G82" s="98"/>
      <c r="H82" s="98" t="s">
        <v>44</v>
      </c>
      <c r="I82" s="98" t="s">
        <v>44</v>
      </c>
      <c r="J82" s="36"/>
      <c r="K82" s="36"/>
      <c r="L82" s="36" t="s">
        <v>44</v>
      </c>
      <c r="M82" s="36" t="s">
        <v>44</v>
      </c>
      <c r="N82" s="98"/>
      <c r="O82" s="98" t="s">
        <v>44</v>
      </c>
      <c r="P82" s="98" t="s">
        <v>44</v>
      </c>
      <c r="Q82" s="98" t="s">
        <v>44</v>
      </c>
      <c r="R82" s="98"/>
      <c r="S82" s="98"/>
      <c r="T82" s="98"/>
      <c r="U82" s="98"/>
      <c r="V82" s="98" t="s">
        <v>44</v>
      </c>
      <c r="W82" s="98" t="s">
        <v>44</v>
      </c>
      <c r="X82" s="36"/>
      <c r="Y82" s="36"/>
      <c r="Z82" s="36" t="s">
        <v>44</v>
      </c>
      <c r="AA82" s="36" t="s">
        <v>44</v>
      </c>
      <c r="AB82" s="98"/>
      <c r="AC82" s="98" t="s">
        <v>44</v>
      </c>
      <c r="AD82" s="98" t="s">
        <v>44</v>
      </c>
      <c r="AE82" s="98" t="s">
        <v>44</v>
      </c>
      <c r="AF82" s="98"/>
      <c r="AG82" s="98"/>
      <c r="AH82" s="98"/>
      <c r="AI82" s="98"/>
      <c r="AJ82" s="98" t="s">
        <v>44</v>
      </c>
      <c r="AK82" s="98" t="s">
        <v>44</v>
      </c>
      <c r="AL82" s="36"/>
      <c r="AM82" s="36"/>
      <c r="AN82" s="36" t="s">
        <v>44</v>
      </c>
      <c r="AO82" s="36" t="s">
        <v>44</v>
      </c>
      <c r="AP82" s="98"/>
      <c r="AQ82" s="98" t="s">
        <v>44</v>
      </c>
      <c r="AR82" s="98" t="s">
        <v>44</v>
      </c>
      <c r="AS82" s="98" t="s">
        <v>44</v>
      </c>
      <c r="AT82" s="98"/>
      <c r="AU82" s="98"/>
      <c r="AV82" s="98"/>
      <c r="AW82" s="98"/>
      <c r="AX82" s="98" t="s">
        <v>44</v>
      </c>
      <c r="AY82" s="98" t="s">
        <v>44</v>
      </c>
      <c r="AZ82" s="36"/>
      <c r="BA82" s="36"/>
      <c r="BB82" s="36" t="s">
        <v>44</v>
      </c>
      <c r="BC82" s="36" t="s">
        <v>44</v>
      </c>
      <c r="BD82" s="98"/>
      <c r="BE82" s="98" t="s">
        <v>44</v>
      </c>
      <c r="BF82" s="98" t="s">
        <v>44</v>
      </c>
      <c r="BG82" s="98" t="s">
        <v>44</v>
      </c>
      <c r="BH82" s="98"/>
      <c r="BI82" s="98"/>
      <c r="BJ82" s="98"/>
      <c r="BK82" s="98"/>
      <c r="BL82" s="91" cm="1">
        <f t="array" ref="BL82">SUMPRODUCT(--(RIGHT(D82:BK82,1)="."))</f>
        <v>0</v>
      </c>
      <c r="BM82" s="76" cm="1">
        <f t="array" ref="BM82">SUMPRODUCT(--(RIGHT($D82:$BK82,1)=".")*(LEN($D82:$BK82)&gt;2)*(LEFT($D82:$BK82,3)&lt;&gt;"Per")*(LEFT($D82:$BK82,2)&lt;&gt;"EL"))</f>
        <v>0</v>
      </c>
      <c r="BN82" s="76" cm="1">
        <f t="array" ref="BN82">SUMPRODUCT(--(RIGHT($D82:$BK82,1)="p")*(LEN($D82:$BK82)&gt;2))</f>
        <v>0</v>
      </c>
      <c r="BO82" s="76">
        <v>0</v>
      </c>
      <c r="BP82" s="91"/>
      <c r="BQ82" s="83">
        <f t="shared" si="136"/>
        <v>0</v>
      </c>
      <c r="BR82" s="83">
        <f t="shared" si="136"/>
        <v>0</v>
      </c>
      <c r="BS82" s="83">
        <f t="shared" si="136"/>
        <v>0</v>
      </c>
      <c r="BT82" s="83">
        <f t="shared" si="136"/>
        <v>0</v>
      </c>
      <c r="BU82" s="83">
        <f t="shared" si="136"/>
        <v>0</v>
      </c>
      <c r="BV82" s="83">
        <f t="shared" si="136"/>
        <v>0</v>
      </c>
      <c r="BW82" s="83">
        <f t="shared" si="136"/>
        <v>0</v>
      </c>
      <c r="BX82" s="83">
        <f t="shared" si="136"/>
        <v>0</v>
      </c>
      <c r="BY82" s="83">
        <f t="shared" si="136"/>
        <v>0</v>
      </c>
      <c r="BZ82" s="83">
        <f t="shared" si="136"/>
        <v>0</v>
      </c>
      <c r="CA82" s="83">
        <f t="shared" si="136"/>
        <v>0</v>
      </c>
      <c r="DB82" s="176"/>
      <c r="DC82" s="176"/>
      <c r="DD82" s="176"/>
      <c r="DE82" s="176"/>
      <c r="DF82" s="176"/>
      <c r="DG82" s="176"/>
      <c r="DH82" s="176"/>
      <c r="DI82" s="176"/>
      <c r="DJ82" s="176"/>
      <c r="DK82" s="176"/>
      <c r="DL82" s="176"/>
      <c r="DM82" s="176"/>
      <c r="DN82" s="176"/>
      <c r="DO82" s="176"/>
      <c r="DP82" s="176"/>
      <c r="DQ82" s="176"/>
      <c r="DR82" s="176"/>
      <c r="DS82" s="176"/>
      <c r="DT82" s="176"/>
      <c r="DU82" s="176"/>
      <c r="DV82" s="176"/>
      <c r="DW82" s="176"/>
      <c r="DX82" s="176"/>
      <c r="DY82" s="176"/>
      <c r="DZ82" s="176"/>
      <c r="EA82" s="176"/>
      <c r="EB82" s="176"/>
      <c r="EC82" s="176"/>
      <c r="ED82" s="176"/>
      <c r="EE82" s="176"/>
      <c r="EF82" s="176"/>
      <c r="EG82" s="176"/>
      <c r="EH82" s="176"/>
      <c r="EI82" s="176"/>
      <c r="EJ82" s="176"/>
      <c r="EK82" s="176"/>
      <c r="EL82" s="176"/>
      <c r="EM82" s="176"/>
      <c r="EN82" s="176"/>
      <c r="EO82" s="176"/>
      <c r="EP82" s="176"/>
      <c r="EQ82" s="176"/>
      <c r="ER82" s="176"/>
      <c r="ES82" s="176"/>
      <c r="ET82" s="176"/>
      <c r="EU82" s="176"/>
      <c r="EV82" s="176"/>
      <c r="EW82" s="176"/>
      <c r="EX82" s="176"/>
      <c r="EY82" s="176"/>
      <c r="EZ82" s="176"/>
      <c r="FA82" s="176"/>
      <c r="FB82" s="176"/>
      <c r="FC82" s="176"/>
      <c r="FD82" s="176"/>
      <c r="FE82" s="176"/>
      <c r="FF82" s="176"/>
      <c r="FG82" s="176"/>
      <c r="FH82" s="176"/>
      <c r="FI82" s="176"/>
      <c r="FJ82" s="176"/>
      <c r="FK82" s="176"/>
      <c r="FY82" s="175"/>
    </row>
    <row r="83" spans="1:181" s="44" customFormat="1" ht="12" customHeight="1" x14ac:dyDescent="0.25">
      <c r="A83" s="192"/>
      <c r="B83" s="59" t="s">
        <v>138</v>
      </c>
      <c r="C83" s="85" t="s">
        <v>27</v>
      </c>
      <c r="D83" s="98"/>
      <c r="E83" s="98"/>
      <c r="F83" s="98"/>
      <c r="G83" s="98"/>
      <c r="H83" s="98" t="s">
        <v>27</v>
      </c>
      <c r="I83" s="98" t="s">
        <v>27</v>
      </c>
      <c r="J83" s="36" t="s">
        <v>27</v>
      </c>
      <c r="K83" s="36" t="s">
        <v>27</v>
      </c>
      <c r="L83" s="36" t="s">
        <v>27</v>
      </c>
      <c r="M83" s="36" t="s">
        <v>27</v>
      </c>
      <c r="N83" s="98" t="s">
        <v>27</v>
      </c>
      <c r="O83" s="98" t="s">
        <v>27</v>
      </c>
      <c r="P83" s="98" t="s">
        <v>27</v>
      </c>
      <c r="Q83" s="98"/>
      <c r="R83" s="98"/>
      <c r="S83" s="98"/>
      <c r="T83" s="98"/>
      <c r="U83" s="98"/>
      <c r="V83" s="98" t="s">
        <v>27</v>
      </c>
      <c r="W83" s="98" t="s">
        <v>27</v>
      </c>
      <c r="X83" s="36"/>
      <c r="Y83" s="36"/>
      <c r="Z83" s="36" t="s">
        <v>27</v>
      </c>
      <c r="AA83" s="36" t="s">
        <v>27</v>
      </c>
      <c r="AB83" s="77" t="s">
        <v>27</v>
      </c>
      <c r="AC83" s="77" t="s">
        <v>27</v>
      </c>
      <c r="AD83" s="77" t="s">
        <v>27</v>
      </c>
      <c r="AE83" s="77"/>
      <c r="AF83" s="77"/>
      <c r="AG83" s="77"/>
      <c r="AH83" s="77"/>
      <c r="AI83" s="77"/>
      <c r="AJ83" s="77" t="s">
        <v>27</v>
      </c>
      <c r="AK83" s="77" t="s">
        <v>27</v>
      </c>
      <c r="AL83" s="36" t="s">
        <v>27</v>
      </c>
      <c r="AM83" s="36" t="s">
        <v>27</v>
      </c>
      <c r="AN83" s="36" t="s">
        <v>27</v>
      </c>
      <c r="AO83" s="36" t="s">
        <v>27</v>
      </c>
      <c r="AP83" s="98" t="s">
        <v>27</v>
      </c>
      <c r="AQ83" s="98" t="s">
        <v>27</v>
      </c>
      <c r="AR83" s="98" t="s">
        <v>27</v>
      </c>
      <c r="AS83" s="98"/>
      <c r="AT83" s="98"/>
      <c r="AU83" s="98"/>
      <c r="AV83" s="98"/>
      <c r="AW83" s="98"/>
      <c r="AX83" s="77" t="s">
        <v>130</v>
      </c>
      <c r="AY83" s="77" t="s">
        <v>131</v>
      </c>
      <c r="AZ83" s="77" t="s">
        <v>130</v>
      </c>
      <c r="BA83" s="77" t="s">
        <v>131</v>
      </c>
      <c r="BB83" s="77" t="s">
        <v>130</v>
      </c>
      <c r="BC83" s="77" t="s">
        <v>131</v>
      </c>
      <c r="BD83" s="77" t="s">
        <v>130</v>
      </c>
      <c r="BE83" s="77" t="s">
        <v>131</v>
      </c>
      <c r="BF83" s="77" t="s">
        <v>130</v>
      </c>
      <c r="BG83" s="77" t="s">
        <v>131</v>
      </c>
      <c r="BH83" s="98"/>
      <c r="BI83" s="98"/>
      <c r="BJ83" s="98"/>
      <c r="BK83" s="98"/>
      <c r="BL83" s="91" cm="1">
        <f t="array" ref="BL83">SUMPRODUCT(--(RIGHT(D83:BK83,1)="."))</f>
        <v>5</v>
      </c>
      <c r="BM83" s="76" cm="1">
        <f t="array" ref="BM83">SUMPRODUCT(--(RIGHT($D83:$BK83,1)=".")*(LEN($D83:$BK83)&gt;2)*(LEFT($D83:$BK83,3)&lt;&gt;"Per")*(LEFT($D83:$BK83,2)&lt;&gt;"EL"))</f>
        <v>5</v>
      </c>
      <c r="BN83" s="76" cm="1">
        <f t="array" ref="BN83">SUMPRODUCT(--(RIGHT($D83:$BK83,1)="p")*(LEN($D83:$BK83)&gt;2))</f>
        <v>0</v>
      </c>
      <c r="BO83" s="76">
        <v>0</v>
      </c>
      <c r="BP83" s="91"/>
      <c r="BQ83" s="83">
        <f t="shared" si="136"/>
        <v>0</v>
      </c>
      <c r="BR83" s="83">
        <f t="shared" si="136"/>
        <v>0</v>
      </c>
      <c r="BS83" s="83">
        <f t="shared" si="136"/>
        <v>0</v>
      </c>
      <c r="BT83" s="83">
        <f t="shared" si="136"/>
        <v>0</v>
      </c>
      <c r="BU83" s="83">
        <f t="shared" si="136"/>
        <v>0</v>
      </c>
      <c r="BV83" s="83">
        <f t="shared" si="136"/>
        <v>0</v>
      </c>
      <c r="BW83" s="83">
        <f t="shared" si="136"/>
        <v>0</v>
      </c>
      <c r="BX83" s="83">
        <f t="shared" si="136"/>
        <v>0</v>
      </c>
      <c r="BY83" s="83">
        <f t="shared" si="136"/>
        <v>0</v>
      </c>
      <c r="BZ83" s="83">
        <f t="shared" si="136"/>
        <v>0</v>
      </c>
      <c r="CA83" s="83">
        <f t="shared" si="136"/>
        <v>0</v>
      </c>
      <c r="DB83" s="176"/>
      <c r="DC83" s="176"/>
      <c r="DD83" s="176"/>
      <c r="DE83" s="176"/>
      <c r="DF83" s="176"/>
      <c r="DG83" s="176"/>
      <c r="DH83" s="176"/>
      <c r="DI83" s="176"/>
      <c r="DJ83" s="176"/>
      <c r="DK83" s="176"/>
      <c r="DL83" s="176"/>
      <c r="DM83" s="176"/>
      <c r="DN83" s="176"/>
      <c r="DO83" s="176"/>
      <c r="DP83" s="176"/>
      <c r="DQ83" s="176"/>
      <c r="DR83" s="176"/>
      <c r="DS83" s="176"/>
      <c r="DT83" s="176"/>
      <c r="DU83" s="176"/>
      <c r="DV83" s="176"/>
      <c r="DW83" s="176"/>
      <c r="DX83" s="176"/>
      <c r="DY83" s="176"/>
      <c r="DZ83" s="176"/>
      <c r="EA83" s="176"/>
      <c r="EB83" s="176"/>
      <c r="EC83" s="176"/>
      <c r="ED83" s="176"/>
      <c r="EE83" s="176"/>
      <c r="EF83" s="176"/>
      <c r="EG83" s="176"/>
      <c r="EH83" s="176"/>
      <c r="EI83" s="176"/>
      <c r="EJ83" s="176"/>
      <c r="EK83" s="176"/>
      <c r="EL83" s="176"/>
      <c r="EM83" s="176"/>
      <c r="EN83" s="176"/>
      <c r="EO83" s="176"/>
      <c r="EP83" s="176"/>
      <c r="EQ83" s="176"/>
      <c r="ER83" s="176"/>
      <c r="ES83" s="176"/>
      <c r="ET83" s="176"/>
      <c r="EU83" s="176"/>
      <c r="EV83" s="176"/>
      <c r="EW83" s="176"/>
      <c r="EX83" s="176"/>
      <c r="EY83" s="176"/>
      <c r="EZ83" s="176"/>
      <c r="FA83" s="176"/>
      <c r="FB83" s="176"/>
      <c r="FC83" s="176"/>
      <c r="FD83" s="176"/>
      <c r="FE83" s="176"/>
      <c r="FF83" s="176"/>
      <c r="FG83" s="176"/>
      <c r="FH83" s="176"/>
      <c r="FI83" s="176"/>
      <c r="FJ83" s="176"/>
      <c r="FK83" s="176"/>
      <c r="FY83" s="175"/>
    </row>
    <row r="84" spans="1:181" s="44" customFormat="1" ht="12" customHeight="1" x14ac:dyDescent="0.3">
      <c r="A84" s="192"/>
      <c r="B84" s="59" t="s">
        <v>139</v>
      </c>
      <c r="C84" s="85" t="s">
        <v>45</v>
      </c>
      <c r="D84" s="36"/>
      <c r="E84" s="36"/>
      <c r="F84" s="36"/>
      <c r="G84" s="36"/>
      <c r="H84" s="98"/>
      <c r="I84" s="98"/>
      <c r="J84" s="36"/>
      <c r="K84" s="36"/>
      <c r="L84" s="36" t="s">
        <v>46</v>
      </c>
      <c r="M84" s="36" t="s">
        <v>45</v>
      </c>
      <c r="N84" s="98"/>
      <c r="O84" s="98" t="s">
        <v>45</v>
      </c>
      <c r="P84" s="98"/>
      <c r="Q84" s="98"/>
      <c r="R84" s="36"/>
      <c r="S84" s="36"/>
      <c r="T84" s="35"/>
      <c r="U84" s="35"/>
      <c r="V84" s="98"/>
      <c r="W84" s="98"/>
      <c r="X84" s="36"/>
      <c r="Y84" s="36"/>
      <c r="Z84" s="36" t="s">
        <v>46</v>
      </c>
      <c r="AA84" s="36" t="s">
        <v>45</v>
      </c>
      <c r="AB84" s="98"/>
      <c r="AC84" s="98" t="s">
        <v>45</v>
      </c>
      <c r="AD84" s="98"/>
      <c r="AE84" s="98"/>
      <c r="AF84" s="36"/>
      <c r="AG84" s="36"/>
      <c r="AH84" s="35"/>
      <c r="AI84" s="35"/>
      <c r="AJ84" s="98"/>
      <c r="AK84" s="98"/>
      <c r="AL84" s="36"/>
      <c r="AM84" s="36"/>
      <c r="AN84" s="36" t="s">
        <v>46</v>
      </c>
      <c r="AO84" s="36" t="s">
        <v>45</v>
      </c>
      <c r="AP84" s="98"/>
      <c r="AQ84" s="98" t="s">
        <v>45</v>
      </c>
      <c r="AR84" s="98"/>
      <c r="AS84" s="98"/>
      <c r="AT84" s="36"/>
      <c r="AU84" s="36"/>
      <c r="AV84" s="35"/>
      <c r="AW84" s="35"/>
      <c r="AX84" s="98"/>
      <c r="AY84" s="98"/>
      <c r="AZ84" s="36"/>
      <c r="BA84" s="36"/>
      <c r="BB84" s="36" t="s">
        <v>46</v>
      </c>
      <c r="BC84" s="36" t="s">
        <v>45</v>
      </c>
      <c r="BD84" s="98"/>
      <c r="BE84" s="98" t="s">
        <v>45</v>
      </c>
      <c r="BF84" s="98"/>
      <c r="BG84" s="98"/>
      <c r="BH84" s="36"/>
      <c r="BI84" s="36"/>
      <c r="BJ84" s="35"/>
      <c r="BK84" s="35"/>
      <c r="BL84" s="91" cm="1">
        <f t="array" ref="BL84">SUMPRODUCT(--(RIGHT(D84:BK84,1)="."))</f>
        <v>4</v>
      </c>
      <c r="BM84" s="76" cm="1">
        <f t="array" ref="BM84">SUMPRODUCT(--(RIGHT($D84:$BK84,1)=".")*(LEN($D84:$BK84)&gt;2)*(LEFT($D84:$BK84,3)&lt;&gt;"Per")*(LEFT($D84:$BK84,2)&lt;&gt;"EL"))</f>
        <v>4</v>
      </c>
      <c r="BN84" s="76" cm="1">
        <f t="array" ref="BN84">SUMPRODUCT(--(RIGHT($D84:$BK84,1)="p")*(LEN($D84:$BK84)&gt;2))</f>
        <v>0</v>
      </c>
      <c r="BO84" s="76">
        <v>0</v>
      </c>
      <c r="BP84" s="91"/>
      <c r="BQ84" s="83">
        <f t="shared" si="136"/>
        <v>0</v>
      </c>
      <c r="BR84" s="83">
        <f t="shared" si="136"/>
        <v>0</v>
      </c>
      <c r="BS84" s="83">
        <f t="shared" si="136"/>
        <v>0</v>
      </c>
      <c r="BT84" s="83">
        <f t="shared" si="136"/>
        <v>0</v>
      </c>
      <c r="BU84" s="83">
        <f t="shared" si="136"/>
        <v>0</v>
      </c>
      <c r="BV84" s="83">
        <f t="shared" si="136"/>
        <v>0</v>
      </c>
      <c r="BW84" s="83">
        <f t="shared" si="136"/>
        <v>0</v>
      </c>
      <c r="BX84" s="83">
        <f t="shared" si="136"/>
        <v>0</v>
      </c>
      <c r="BY84" s="83">
        <f t="shared" si="136"/>
        <v>0</v>
      </c>
      <c r="BZ84" s="83">
        <f t="shared" si="136"/>
        <v>0</v>
      </c>
      <c r="CA84" s="83">
        <f t="shared" si="136"/>
        <v>0</v>
      </c>
      <c r="DB84" s="176"/>
      <c r="DC84" s="176"/>
      <c r="DD84" s="176"/>
      <c r="DE84" s="176"/>
      <c r="DF84" s="176"/>
      <c r="DG84" s="176"/>
      <c r="DH84" s="176"/>
      <c r="DI84" s="176"/>
      <c r="DJ84" s="176"/>
      <c r="DK84" s="176"/>
      <c r="DL84" s="176"/>
      <c r="DM84" s="176"/>
      <c r="DN84" s="176"/>
      <c r="DO84" s="176"/>
      <c r="DP84" s="176"/>
      <c r="DQ84" s="176"/>
      <c r="DR84" s="176"/>
      <c r="DS84" s="176"/>
      <c r="DT84" s="176"/>
      <c r="DU84" s="176"/>
      <c r="DV84" s="176"/>
      <c r="DW84" s="176"/>
      <c r="DX84" s="176"/>
      <c r="DY84" s="176"/>
      <c r="DZ84" s="176"/>
      <c r="EA84" s="176"/>
      <c r="EB84" s="176"/>
      <c r="EC84" s="176"/>
      <c r="ED84" s="176"/>
      <c r="EE84" s="176"/>
      <c r="EF84" s="176"/>
      <c r="EG84" s="176"/>
      <c r="EH84" s="176"/>
      <c r="EI84" s="176"/>
      <c r="EJ84" s="176"/>
      <c r="EK84" s="176"/>
      <c r="EL84" s="176"/>
      <c r="EM84" s="176"/>
      <c r="EN84" s="176"/>
      <c r="EO84" s="176"/>
      <c r="EP84" s="176"/>
      <c r="EQ84" s="176"/>
      <c r="ER84" s="176"/>
      <c r="ES84" s="176"/>
      <c r="ET84" s="176"/>
      <c r="EU84" s="176"/>
      <c r="EV84" s="176"/>
      <c r="EW84" s="176"/>
      <c r="EX84" s="176"/>
      <c r="EY84" s="176"/>
      <c r="EZ84" s="176"/>
      <c r="FA84" s="176"/>
      <c r="FB84" s="176"/>
      <c r="FC84" s="176"/>
      <c r="FD84" s="176"/>
      <c r="FE84" s="176"/>
      <c r="FF84" s="176"/>
      <c r="FG84" s="176"/>
      <c r="FH84" s="176"/>
      <c r="FI84" s="176"/>
      <c r="FJ84" s="176"/>
      <c r="FK84" s="176"/>
      <c r="FY84" s="175"/>
    </row>
    <row r="85" spans="1:181" s="44" customFormat="1" ht="12" customHeight="1" x14ac:dyDescent="0.3">
      <c r="A85" s="192"/>
      <c r="B85" s="59" t="s">
        <v>140</v>
      </c>
      <c r="C85" s="86" t="s">
        <v>47</v>
      </c>
      <c r="D85" s="34"/>
      <c r="E85" s="34"/>
      <c r="F85" s="98"/>
      <c r="G85" s="98"/>
      <c r="H85" s="98" t="s">
        <v>47</v>
      </c>
      <c r="I85" s="98" t="s">
        <v>47</v>
      </c>
      <c r="J85" s="36" t="s">
        <v>47</v>
      </c>
      <c r="K85" s="36" t="s">
        <v>47</v>
      </c>
      <c r="L85" s="36" t="s">
        <v>47</v>
      </c>
      <c r="M85" s="36"/>
      <c r="N85" s="98" t="s">
        <v>47</v>
      </c>
      <c r="O85" s="98" t="s">
        <v>47</v>
      </c>
      <c r="P85" s="98" t="s">
        <v>47</v>
      </c>
      <c r="Q85" s="98" t="s">
        <v>47</v>
      </c>
      <c r="R85" s="34"/>
      <c r="S85" s="34"/>
      <c r="T85" s="98"/>
      <c r="U85" s="98"/>
      <c r="V85" s="98" t="s">
        <v>47</v>
      </c>
      <c r="W85" s="98" t="s">
        <v>47</v>
      </c>
      <c r="X85" s="36"/>
      <c r="Y85" s="36"/>
      <c r="Z85" s="36" t="s">
        <v>47</v>
      </c>
      <c r="AA85" s="36"/>
      <c r="AB85" s="98" t="s">
        <v>47</v>
      </c>
      <c r="AC85" s="98" t="s">
        <v>47</v>
      </c>
      <c r="AD85" s="98" t="s">
        <v>47</v>
      </c>
      <c r="AE85" s="98" t="s">
        <v>47</v>
      </c>
      <c r="AF85" s="34"/>
      <c r="AG85" s="34"/>
      <c r="AH85" s="98"/>
      <c r="AI85" s="98"/>
      <c r="AJ85" s="98" t="s">
        <v>47</v>
      </c>
      <c r="AK85" s="98" t="s">
        <v>47</v>
      </c>
      <c r="AL85" s="36" t="s">
        <v>47</v>
      </c>
      <c r="AM85" s="36" t="s">
        <v>47</v>
      </c>
      <c r="AN85" s="36" t="s">
        <v>47</v>
      </c>
      <c r="AO85" s="36"/>
      <c r="AP85" s="98" t="s">
        <v>47</v>
      </c>
      <c r="AQ85" s="98" t="s">
        <v>47</v>
      </c>
      <c r="AR85" s="98" t="s">
        <v>47</v>
      </c>
      <c r="AS85" s="98" t="s">
        <v>47</v>
      </c>
      <c r="AT85" s="34"/>
      <c r="AU85" s="34"/>
      <c r="AV85" s="98"/>
      <c r="AW85" s="98"/>
      <c r="AX85" s="98" t="s">
        <v>47</v>
      </c>
      <c r="AY85" s="98" t="s">
        <v>47</v>
      </c>
      <c r="AZ85" s="36" t="s">
        <v>132</v>
      </c>
      <c r="BA85" s="36" t="s">
        <v>47</v>
      </c>
      <c r="BB85" s="36" t="s">
        <v>47</v>
      </c>
      <c r="BC85" s="36"/>
      <c r="BD85" s="98" t="s">
        <v>47</v>
      </c>
      <c r="BE85" s="98" t="s">
        <v>47</v>
      </c>
      <c r="BF85" s="98" t="s">
        <v>47</v>
      </c>
      <c r="BG85" s="98" t="s">
        <v>47</v>
      </c>
      <c r="BH85" s="34"/>
      <c r="BI85" s="34"/>
      <c r="BJ85" s="98"/>
      <c r="BK85" s="98"/>
      <c r="BL85" s="91" cm="1">
        <f t="array" ref="BL85">SUMPRODUCT(--(RIGHT(D85:BK85,1)="."))</f>
        <v>0</v>
      </c>
      <c r="BM85" s="76" cm="1">
        <f t="array" ref="BM85">SUMPRODUCT(--(RIGHT($D85:$BK85,1)=".")*(LEN($D85:$BK85)&gt;2)*(LEFT($D85:$BK85,3)&lt;&gt;"Per")*(LEFT($D85:$BK85,2)&lt;&gt;"EL"))</f>
        <v>0</v>
      </c>
      <c r="BN85" s="76" cm="1">
        <f t="array" ref="BN85">SUMPRODUCT(--(RIGHT($D85:$BK85,1)="p")*(LEN($D85:$BK85)&gt;2))</f>
        <v>1</v>
      </c>
      <c r="BO85" s="76">
        <v>0</v>
      </c>
      <c r="BP85" s="91"/>
      <c r="BQ85" s="83">
        <f t="shared" si="136"/>
        <v>0</v>
      </c>
      <c r="BR85" s="83">
        <f t="shared" si="136"/>
        <v>0</v>
      </c>
      <c r="BS85" s="83">
        <f t="shared" si="136"/>
        <v>0</v>
      </c>
      <c r="BT85" s="83">
        <f t="shared" si="136"/>
        <v>0</v>
      </c>
      <c r="BU85" s="83">
        <f t="shared" si="136"/>
        <v>0</v>
      </c>
      <c r="BV85" s="83">
        <f t="shared" si="136"/>
        <v>0</v>
      </c>
      <c r="BW85" s="83">
        <f t="shared" si="136"/>
        <v>0</v>
      </c>
      <c r="BX85" s="83">
        <f t="shared" si="136"/>
        <v>0</v>
      </c>
      <c r="BY85" s="83">
        <f t="shared" si="136"/>
        <v>0</v>
      </c>
      <c r="BZ85" s="83">
        <f t="shared" si="136"/>
        <v>0</v>
      </c>
      <c r="CA85" s="83">
        <f t="shared" si="136"/>
        <v>0</v>
      </c>
      <c r="DB85" s="176"/>
      <c r="DC85" s="176"/>
      <c r="DD85" s="176"/>
      <c r="DE85" s="176"/>
      <c r="DF85" s="176"/>
      <c r="DG85" s="176"/>
      <c r="DH85" s="176"/>
      <c r="DI85" s="176"/>
      <c r="DJ85" s="176"/>
      <c r="DK85" s="176"/>
      <c r="DL85" s="176"/>
      <c r="DM85" s="176"/>
      <c r="DN85" s="176"/>
      <c r="DO85" s="176"/>
      <c r="DP85" s="176"/>
      <c r="DQ85" s="176"/>
      <c r="DR85" s="176"/>
      <c r="DS85" s="176"/>
      <c r="DT85" s="176"/>
      <c r="DU85" s="176"/>
      <c r="DV85" s="176"/>
      <c r="DW85" s="176"/>
      <c r="DX85" s="176"/>
      <c r="DY85" s="176"/>
      <c r="DZ85" s="176"/>
      <c r="EA85" s="176"/>
      <c r="EB85" s="176"/>
      <c r="EC85" s="176"/>
      <c r="ED85" s="176"/>
      <c r="EE85" s="176"/>
      <c r="EF85" s="176"/>
      <c r="EG85" s="176"/>
      <c r="EH85" s="176"/>
      <c r="EI85" s="176"/>
      <c r="EJ85" s="176"/>
      <c r="EK85" s="176"/>
      <c r="EL85" s="176"/>
      <c r="EM85" s="176"/>
      <c r="EN85" s="176"/>
      <c r="EO85" s="176"/>
      <c r="EP85" s="176"/>
      <c r="EQ85" s="176"/>
      <c r="ER85" s="176"/>
      <c r="ES85" s="176"/>
      <c r="ET85" s="176"/>
      <c r="EU85" s="176"/>
      <c r="EV85" s="176"/>
      <c r="EW85" s="176"/>
      <c r="EX85" s="176"/>
      <c r="EY85" s="176"/>
      <c r="EZ85" s="176"/>
      <c r="FA85" s="176"/>
      <c r="FB85" s="176"/>
      <c r="FC85" s="176"/>
      <c r="FD85" s="176"/>
      <c r="FE85" s="176"/>
      <c r="FF85" s="176"/>
      <c r="FG85" s="176"/>
      <c r="FH85" s="176"/>
      <c r="FI85" s="176"/>
      <c r="FJ85" s="176"/>
      <c r="FK85" s="176"/>
      <c r="FY85" s="175"/>
    </row>
    <row r="86" spans="1:181" s="44" customFormat="1" ht="12" customHeight="1" x14ac:dyDescent="0.25">
      <c r="A86" s="192"/>
      <c r="B86" s="59" t="s">
        <v>141</v>
      </c>
      <c r="C86" s="85" t="s">
        <v>48</v>
      </c>
      <c r="D86" s="98" t="s">
        <v>63</v>
      </c>
      <c r="E86" s="98" t="s">
        <v>63</v>
      </c>
      <c r="F86" s="98" t="s">
        <v>63</v>
      </c>
      <c r="G86" s="98" t="s">
        <v>63</v>
      </c>
      <c r="H86" s="98" t="s">
        <v>63</v>
      </c>
      <c r="I86" s="98" t="s">
        <v>63</v>
      </c>
      <c r="J86" s="98" t="s">
        <v>63</v>
      </c>
      <c r="K86" s="98" t="s">
        <v>63</v>
      </c>
      <c r="L86" s="98" t="s">
        <v>63</v>
      </c>
      <c r="M86" s="98" t="s">
        <v>63</v>
      </c>
      <c r="N86" s="98" t="s">
        <v>63</v>
      </c>
      <c r="O86" s="98" t="s">
        <v>63</v>
      </c>
      <c r="P86" s="98" t="s">
        <v>63</v>
      </c>
      <c r="Q86" s="98" t="s">
        <v>63</v>
      </c>
      <c r="R86" s="98" t="s">
        <v>63</v>
      </c>
      <c r="S86" s="98" t="s">
        <v>63</v>
      </c>
      <c r="T86" s="98" t="s">
        <v>63</v>
      </c>
      <c r="U86" s="98" t="s">
        <v>63</v>
      </c>
      <c r="V86" s="98" t="s">
        <v>63</v>
      </c>
      <c r="W86" s="98" t="s">
        <v>63</v>
      </c>
      <c r="X86" s="98" t="s">
        <v>63</v>
      </c>
      <c r="Y86" s="98" t="s">
        <v>63</v>
      </c>
      <c r="Z86" s="98" t="s">
        <v>63</v>
      </c>
      <c r="AA86" s="98" t="s">
        <v>63</v>
      </c>
      <c r="AB86" s="98" t="s">
        <v>63</v>
      </c>
      <c r="AC86" s="98" t="s">
        <v>63</v>
      </c>
      <c r="AD86" s="98" t="s">
        <v>63</v>
      </c>
      <c r="AE86" s="98" t="s">
        <v>63</v>
      </c>
      <c r="AF86" s="98" t="s">
        <v>63</v>
      </c>
      <c r="AG86" s="98" t="s">
        <v>63</v>
      </c>
      <c r="AH86" s="98" t="s">
        <v>63</v>
      </c>
      <c r="AI86" s="98" t="s">
        <v>63</v>
      </c>
      <c r="AJ86" s="98" t="s">
        <v>63</v>
      </c>
      <c r="AK86" s="98" t="s">
        <v>63</v>
      </c>
      <c r="AL86" s="98" t="s">
        <v>63</v>
      </c>
      <c r="AM86" s="98" t="s">
        <v>63</v>
      </c>
      <c r="AN86" s="98" t="s">
        <v>63</v>
      </c>
      <c r="AO86" s="98" t="s">
        <v>63</v>
      </c>
      <c r="AP86" s="98" t="s">
        <v>63</v>
      </c>
      <c r="AQ86" s="98" t="s">
        <v>63</v>
      </c>
      <c r="AR86" s="98" t="s">
        <v>63</v>
      </c>
      <c r="AS86" s="98" t="s">
        <v>63</v>
      </c>
      <c r="AT86" s="98" t="s">
        <v>63</v>
      </c>
      <c r="AU86" s="98" t="s">
        <v>63</v>
      </c>
      <c r="AV86" s="98" t="s">
        <v>63</v>
      </c>
      <c r="AW86" s="98" t="s">
        <v>63</v>
      </c>
      <c r="AX86" s="98" t="s">
        <v>63</v>
      </c>
      <c r="AY86" s="36" t="s">
        <v>48</v>
      </c>
      <c r="AZ86" s="36" t="s">
        <v>48</v>
      </c>
      <c r="BA86" s="36" t="s">
        <v>48</v>
      </c>
      <c r="BB86" s="36" t="s">
        <v>48</v>
      </c>
      <c r="BC86" s="36" t="s">
        <v>48</v>
      </c>
      <c r="BD86" s="36" t="s">
        <v>48</v>
      </c>
      <c r="BE86" s="36" t="s">
        <v>48</v>
      </c>
      <c r="BF86" s="36" t="s">
        <v>48</v>
      </c>
      <c r="BG86" s="36"/>
      <c r="BH86" s="36"/>
      <c r="BI86" s="36"/>
      <c r="BJ86" s="36"/>
      <c r="BK86" s="36"/>
      <c r="BL86" s="91" cm="1">
        <f t="array" ref="BL86">SUMPRODUCT(--(RIGHT(D86:BK86,1)="."))</f>
        <v>0</v>
      </c>
      <c r="BM86" s="76" cm="1">
        <f t="array" ref="BM86">SUMPRODUCT(--(RIGHT($D86:$BK86,1)=".")*(LEN($D86:$BK86)&gt;2)*(LEFT($D86:$BK86,3)&lt;&gt;"Per")*(LEFT($D86:$BK86,2)&lt;&gt;"EL"))</f>
        <v>0</v>
      </c>
      <c r="BN86" s="76" cm="1">
        <f t="array" ref="BN86">SUMPRODUCT(--(RIGHT($D86:$BK86,1)="p")*(LEN($D86:$BK86)&gt;2))</f>
        <v>0</v>
      </c>
      <c r="BO86" s="76">
        <v>0</v>
      </c>
      <c r="BP86" s="91"/>
      <c r="BQ86" s="83">
        <f t="shared" si="136"/>
        <v>0</v>
      </c>
      <c r="BR86" s="83">
        <f t="shared" si="136"/>
        <v>47</v>
      </c>
      <c r="BS86" s="83">
        <f t="shared" si="136"/>
        <v>0</v>
      </c>
      <c r="BT86" s="83">
        <f t="shared" si="136"/>
        <v>0</v>
      </c>
      <c r="BU86" s="83">
        <f t="shared" si="136"/>
        <v>0</v>
      </c>
      <c r="BV86" s="83">
        <f t="shared" si="136"/>
        <v>0</v>
      </c>
      <c r="BW86" s="83">
        <f t="shared" si="136"/>
        <v>0</v>
      </c>
      <c r="BX86" s="83">
        <f t="shared" si="136"/>
        <v>0</v>
      </c>
      <c r="BY86" s="83">
        <f t="shared" si="136"/>
        <v>0</v>
      </c>
      <c r="BZ86" s="83">
        <f t="shared" si="136"/>
        <v>0</v>
      </c>
      <c r="CA86" s="83">
        <f t="shared" si="136"/>
        <v>0</v>
      </c>
      <c r="DB86" s="176"/>
      <c r="DC86" s="176"/>
      <c r="DD86" s="176"/>
      <c r="DE86" s="176"/>
      <c r="DF86" s="176"/>
      <c r="DG86" s="176"/>
      <c r="DH86" s="176"/>
      <c r="DI86" s="176"/>
      <c r="DJ86" s="176"/>
      <c r="DK86" s="176"/>
      <c r="DL86" s="176"/>
      <c r="DM86" s="176"/>
      <c r="DN86" s="176"/>
      <c r="DO86" s="176"/>
      <c r="DP86" s="176"/>
      <c r="DQ86" s="176"/>
      <c r="DR86" s="176"/>
      <c r="DS86" s="176"/>
      <c r="DT86" s="176"/>
      <c r="DU86" s="176"/>
      <c r="DV86" s="176"/>
      <c r="DW86" s="176"/>
      <c r="DX86" s="176"/>
      <c r="DY86" s="176"/>
      <c r="DZ86" s="176"/>
      <c r="EA86" s="176"/>
      <c r="EB86" s="176"/>
      <c r="EC86" s="176"/>
      <c r="ED86" s="176"/>
      <c r="EE86" s="176"/>
      <c r="EF86" s="176"/>
      <c r="EG86" s="176"/>
      <c r="EH86" s="176"/>
      <c r="EI86" s="176"/>
      <c r="EJ86" s="176"/>
      <c r="EK86" s="176"/>
      <c r="EL86" s="176"/>
      <c r="EM86" s="176"/>
      <c r="EN86" s="176"/>
      <c r="EO86" s="176"/>
      <c r="EP86" s="176"/>
      <c r="EQ86" s="176"/>
      <c r="ER86" s="176"/>
      <c r="ES86" s="176"/>
      <c r="ET86" s="176"/>
      <c r="EU86" s="176"/>
      <c r="EV86" s="176"/>
      <c r="EW86" s="176"/>
      <c r="EX86" s="176"/>
      <c r="EY86" s="176"/>
      <c r="EZ86" s="176"/>
      <c r="FA86" s="176"/>
      <c r="FB86" s="176"/>
      <c r="FC86" s="176"/>
      <c r="FD86" s="176"/>
      <c r="FE86" s="176"/>
      <c r="FF86" s="176"/>
      <c r="FG86" s="176"/>
      <c r="FH86" s="176"/>
      <c r="FI86" s="176"/>
      <c r="FJ86" s="176"/>
      <c r="FK86" s="176"/>
      <c r="FY86" s="175"/>
    </row>
    <row r="87" spans="1:181" s="44" customFormat="1" ht="12" customHeight="1" x14ac:dyDescent="0.25">
      <c r="A87" s="192"/>
      <c r="B87" s="59" t="s">
        <v>142</v>
      </c>
      <c r="C87" s="87" t="s">
        <v>27</v>
      </c>
      <c r="D87" s="77"/>
      <c r="E87" s="77"/>
      <c r="F87" s="36"/>
      <c r="G87" s="36"/>
      <c r="H87" s="77" t="s">
        <v>130</v>
      </c>
      <c r="I87" s="77" t="s">
        <v>131</v>
      </c>
      <c r="J87" s="77" t="s">
        <v>130</v>
      </c>
      <c r="K87" s="77" t="s">
        <v>131</v>
      </c>
      <c r="L87" s="77" t="s">
        <v>130</v>
      </c>
      <c r="M87" s="77" t="s">
        <v>131</v>
      </c>
      <c r="N87" s="77" t="s">
        <v>130</v>
      </c>
      <c r="O87" s="77" t="s">
        <v>131</v>
      </c>
      <c r="P87" s="77" t="s">
        <v>130</v>
      </c>
      <c r="Q87" s="77" t="s">
        <v>131</v>
      </c>
      <c r="R87" s="77"/>
      <c r="S87" s="77"/>
      <c r="T87" s="77"/>
      <c r="U87" s="77"/>
      <c r="V87" s="77" t="s">
        <v>27</v>
      </c>
      <c r="W87" s="77" t="s">
        <v>27</v>
      </c>
      <c r="X87" s="36"/>
      <c r="Y87" s="36"/>
      <c r="Z87" s="36" t="s">
        <v>27</v>
      </c>
      <c r="AA87" s="36" t="s">
        <v>27</v>
      </c>
      <c r="AB87" s="77" t="s">
        <v>27</v>
      </c>
      <c r="AC87" s="77" t="s">
        <v>27</v>
      </c>
      <c r="AD87" s="77" t="s">
        <v>27</v>
      </c>
      <c r="AE87" s="77"/>
      <c r="AF87" s="77"/>
      <c r="AG87" s="77"/>
      <c r="AH87" s="77"/>
      <c r="AI87" s="77"/>
      <c r="AJ87" s="77" t="s">
        <v>27</v>
      </c>
      <c r="AK87" s="77" t="s">
        <v>27</v>
      </c>
      <c r="AL87" s="36" t="s">
        <v>27</v>
      </c>
      <c r="AM87" s="36" t="s">
        <v>27</v>
      </c>
      <c r="AN87" s="36" t="s">
        <v>27</v>
      </c>
      <c r="AO87" s="36" t="s">
        <v>27</v>
      </c>
      <c r="AP87" s="77" t="s">
        <v>27</v>
      </c>
      <c r="AQ87" s="77" t="s">
        <v>27</v>
      </c>
      <c r="AR87" s="77" t="s">
        <v>27</v>
      </c>
      <c r="AS87" s="77"/>
      <c r="AT87" s="77"/>
      <c r="AU87" s="77"/>
      <c r="AV87" s="77"/>
      <c r="AW87" s="77"/>
      <c r="AX87" s="77" t="s">
        <v>27</v>
      </c>
      <c r="AY87" s="77" t="s">
        <v>27</v>
      </c>
      <c r="AZ87" s="36" t="s">
        <v>27</v>
      </c>
      <c r="BA87" s="36" t="s">
        <v>27</v>
      </c>
      <c r="BB87" s="36" t="s">
        <v>27</v>
      </c>
      <c r="BC87" s="36" t="s">
        <v>27</v>
      </c>
      <c r="BD87" s="77" t="s">
        <v>27</v>
      </c>
      <c r="BE87" s="77" t="s">
        <v>27</v>
      </c>
      <c r="BF87" s="77" t="s">
        <v>27</v>
      </c>
      <c r="BG87" s="77"/>
      <c r="BH87" s="77"/>
      <c r="BI87" s="77"/>
      <c r="BJ87" s="77"/>
      <c r="BK87" s="77"/>
      <c r="BL87" s="91" cm="1">
        <f t="array" ref="BL87">SUMPRODUCT(--(RIGHT(D87:BK87,1)="."))</f>
        <v>5</v>
      </c>
      <c r="BM87" s="76" cm="1">
        <f t="array" ref="BM87">SUMPRODUCT(--(RIGHT($D87:$BK87,1)=".")*(LEN($D87:$BK87)&gt;2)*(LEFT($D87:$BK87,3)&lt;&gt;"Per")*(LEFT($D87:$BK87,2)&lt;&gt;"EL"))</f>
        <v>5</v>
      </c>
      <c r="BN87" s="76" cm="1">
        <f t="array" ref="BN87">SUMPRODUCT(--(RIGHT($D87:$BK87,1)="p")*(LEN($D87:$BK87)&gt;2))</f>
        <v>0</v>
      </c>
      <c r="BO87" s="76">
        <v>0</v>
      </c>
      <c r="BP87" s="91"/>
      <c r="BQ87" s="83">
        <f t="shared" si="136"/>
        <v>0</v>
      </c>
      <c r="BR87" s="83">
        <f t="shared" si="136"/>
        <v>0</v>
      </c>
      <c r="BS87" s="83">
        <f t="shared" si="136"/>
        <v>0</v>
      </c>
      <c r="BT87" s="83">
        <f t="shared" si="136"/>
        <v>0</v>
      </c>
      <c r="BU87" s="83">
        <f t="shared" si="136"/>
        <v>0</v>
      </c>
      <c r="BV87" s="83">
        <f t="shared" si="136"/>
        <v>0</v>
      </c>
      <c r="BW87" s="83">
        <f t="shared" si="136"/>
        <v>0</v>
      </c>
      <c r="BX87" s="83">
        <f t="shared" si="136"/>
        <v>0</v>
      </c>
      <c r="BY87" s="83">
        <f t="shared" si="136"/>
        <v>0</v>
      </c>
      <c r="BZ87" s="83">
        <f t="shared" si="136"/>
        <v>0</v>
      </c>
      <c r="CA87" s="83">
        <f t="shared" si="136"/>
        <v>0</v>
      </c>
      <c r="DB87" s="176"/>
      <c r="DC87" s="176"/>
      <c r="DD87" s="176"/>
      <c r="DE87" s="176"/>
      <c r="DF87" s="176"/>
      <c r="DG87" s="176"/>
      <c r="DH87" s="176"/>
      <c r="DI87" s="176"/>
      <c r="DJ87" s="176"/>
      <c r="DK87" s="176"/>
      <c r="DL87" s="176"/>
      <c r="DM87" s="176"/>
      <c r="DN87" s="176"/>
      <c r="DO87" s="176"/>
      <c r="DP87" s="176"/>
      <c r="DQ87" s="176"/>
      <c r="DR87" s="176"/>
      <c r="DS87" s="176"/>
      <c r="DT87" s="176"/>
      <c r="DU87" s="176"/>
      <c r="DV87" s="176"/>
      <c r="DW87" s="176"/>
      <c r="DX87" s="176"/>
      <c r="DY87" s="176"/>
      <c r="DZ87" s="176"/>
      <c r="EA87" s="176"/>
      <c r="EB87" s="176"/>
      <c r="EC87" s="176"/>
      <c r="ED87" s="176"/>
      <c r="EE87" s="176"/>
      <c r="EF87" s="176"/>
      <c r="EG87" s="176"/>
      <c r="EH87" s="176"/>
      <c r="EI87" s="176"/>
      <c r="EJ87" s="176"/>
      <c r="EK87" s="176"/>
      <c r="EL87" s="176"/>
      <c r="EM87" s="176"/>
      <c r="EN87" s="176"/>
      <c r="EO87" s="176"/>
      <c r="EP87" s="176"/>
      <c r="EQ87" s="176"/>
      <c r="ER87" s="176"/>
      <c r="ES87" s="176"/>
      <c r="ET87" s="176"/>
      <c r="EU87" s="176"/>
      <c r="EV87" s="176"/>
      <c r="EW87" s="176"/>
      <c r="EX87" s="176"/>
      <c r="EY87" s="176"/>
      <c r="EZ87" s="176"/>
      <c r="FA87" s="176"/>
      <c r="FB87" s="176"/>
      <c r="FC87" s="176"/>
      <c r="FD87" s="176"/>
      <c r="FE87" s="176"/>
      <c r="FF87" s="176"/>
      <c r="FG87" s="176"/>
      <c r="FH87" s="176"/>
      <c r="FI87" s="176"/>
      <c r="FJ87" s="176"/>
      <c r="FK87" s="176"/>
      <c r="FY87" s="175"/>
    </row>
    <row r="88" spans="1:181" s="44" customFormat="1" ht="12" customHeight="1" x14ac:dyDescent="0.25">
      <c r="A88" s="192"/>
      <c r="B88" s="59" t="s">
        <v>143</v>
      </c>
      <c r="C88" s="85" t="s">
        <v>33</v>
      </c>
      <c r="D88" s="98"/>
      <c r="E88" s="98"/>
      <c r="F88" s="36"/>
      <c r="G88" s="36"/>
      <c r="H88" s="98" t="s">
        <v>33</v>
      </c>
      <c r="I88" s="98" t="s">
        <v>33</v>
      </c>
      <c r="J88" s="36" t="s">
        <v>33</v>
      </c>
      <c r="K88" s="36" t="s">
        <v>33</v>
      </c>
      <c r="L88" s="36" t="s">
        <v>33</v>
      </c>
      <c r="M88" s="36" t="s">
        <v>33</v>
      </c>
      <c r="N88" s="98" t="s">
        <v>33</v>
      </c>
      <c r="O88" s="98" t="s">
        <v>33</v>
      </c>
      <c r="P88" s="98" t="s">
        <v>33</v>
      </c>
      <c r="Q88" s="98"/>
      <c r="R88" s="98"/>
      <c r="S88" s="98"/>
      <c r="T88" s="98"/>
      <c r="U88" s="98"/>
      <c r="V88" s="98" t="s">
        <v>33</v>
      </c>
      <c r="W88" s="98" t="s">
        <v>33</v>
      </c>
      <c r="X88" s="36"/>
      <c r="Y88" s="36"/>
      <c r="Z88" s="36" t="s">
        <v>33</v>
      </c>
      <c r="AA88" s="36" t="s">
        <v>33</v>
      </c>
      <c r="AB88" s="98" t="s">
        <v>33</v>
      </c>
      <c r="AC88" s="98" t="s">
        <v>33</v>
      </c>
      <c r="AD88" s="98" t="s">
        <v>33</v>
      </c>
      <c r="AE88" s="98"/>
      <c r="AF88" s="98"/>
      <c r="AG88" s="98"/>
      <c r="AH88" s="98"/>
      <c r="AI88" s="98"/>
      <c r="AJ88" s="98" t="s">
        <v>33</v>
      </c>
      <c r="AK88" s="98" t="s">
        <v>33</v>
      </c>
      <c r="AL88" s="36" t="s">
        <v>33</v>
      </c>
      <c r="AM88" s="36" t="s">
        <v>33</v>
      </c>
      <c r="AN88" s="36" t="s">
        <v>33</v>
      </c>
      <c r="AO88" s="36" t="s">
        <v>33</v>
      </c>
      <c r="AP88" s="77" t="s">
        <v>33</v>
      </c>
      <c r="AQ88" s="77" t="s">
        <v>33</v>
      </c>
      <c r="AR88" s="77" t="s">
        <v>33</v>
      </c>
      <c r="AS88" s="77"/>
      <c r="AT88" s="77"/>
      <c r="AU88" s="77"/>
      <c r="AV88" s="77"/>
      <c r="AW88" s="77"/>
      <c r="AX88" s="77" t="s">
        <v>33</v>
      </c>
      <c r="AY88" s="77" t="s">
        <v>33</v>
      </c>
      <c r="AZ88" s="36" t="s">
        <v>94</v>
      </c>
      <c r="BA88" s="36" t="s">
        <v>94</v>
      </c>
      <c r="BB88" s="36" t="s">
        <v>33</v>
      </c>
      <c r="BC88" s="36" t="s">
        <v>33</v>
      </c>
      <c r="BD88" s="98" t="s">
        <v>33</v>
      </c>
      <c r="BE88" s="98" t="s">
        <v>33</v>
      </c>
      <c r="BF88" s="98" t="s">
        <v>33</v>
      </c>
      <c r="BG88" s="98"/>
      <c r="BH88" s="98" t="s">
        <v>120</v>
      </c>
      <c r="BI88" s="98"/>
      <c r="BJ88" s="98" t="s">
        <v>120</v>
      </c>
      <c r="BK88" s="98"/>
      <c r="BL88" s="91" cm="1">
        <f t="array" ref="BL88">SUMPRODUCT(--(RIGHT(D88:BK88,1)="."))</f>
        <v>0</v>
      </c>
      <c r="BM88" s="76" cm="1">
        <f t="array" ref="BM88">SUMPRODUCT(--(RIGHT($D88:$BK88,1)=".")*(LEN($D88:$BK88)&gt;2)*(LEFT($D88:$BK88,3)&lt;&gt;"Per")*(LEFT($D88:$BK88,2)&lt;&gt;"EL"))</f>
        <v>0</v>
      </c>
      <c r="BN88" s="76" cm="1">
        <f t="array" ref="BN88">SUMPRODUCT(--(RIGHT($D88:$BK88,1)="p")*(LEN($D88:$BK88)&gt;2))</f>
        <v>0</v>
      </c>
      <c r="BO88" s="76">
        <v>0</v>
      </c>
      <c r="BP88" s="91"/>
      <c r="BQ88" s="83">
        <f t="shared" si="136"/>
        <v>0</v>
      </c>
      <c r="BR88" s="83">
        <f t="shared" si="136"/>
        <v>0</v>
      </c>
      <c r="BS88" s="83">
        <f t="shared" si="136"/>
        <v>0</v>
      </c>
      <c r="BT88" s="83">
        <f t="shared" si="136"/>
        <v>0</v>
      </c>
      <c r="BU88" s="83">
        <f t="shared" si="136"/>
        <v>0</v>
      </c>
      <c r="BV88" s="83">
        <f t="shared" si="136"/>
        <v>0</v>
      </c>
      <c r="BW88" s="83">
        <f t="shared" si="136"/>
        <v>0</v>
      </c>
      <c r="BX88" s="83">
        <f t="shared" si="136"/>
        <v>0</v>
      </c>
      <c r="BY88" s="83">
        <f t="shared" si="136"/>
        <v>0</v>
      </c>
      <c r="BZ88" s="83">
        <f t="shared" si="136"/>
        <v>0</v>
      </c>
      <c r="CA88" s="83">
        <f t="shared" si="136"/>
        <v>0</v>
      </c>
      <c r="DB88" s="176"/>
      <c r="DC88" s="176"/>
      <c r="DD88" s="176"/>
      <c r="DE88" s="176"/>
      <c r="DF88" s="176"/>
      <c r="DG88" s="176"/>
      <c r="DH88" s="176"/>
      <c r="DI88" s="176"/>
      <c r="DJ88" s="176"/>
      <c r="DK88" s="176"/>
      <c r="DL88" s="176"/>
      <c r="DM88" s="176"/>
      <c r="DN88" s="176"/>
      <c r="DO88" s="176"/>
      <c r="DP88" s="176"/>
      <c r="DQ88" s="176"/>
      <c r="DR88" s="176"/>
      <c r="DS88" s="176"/>
      <c r="DT88" s="176"/>
      <c r="DU88" s="176"/>
      <c r="DV88" s="176"/>
      <c r="DW88" s="176"/>
      <c r="DX88" s="176"/>
      <c r="DY88" s="176"/>
      <c r="DZ88" s="176"/>
      <c r="EA88" s="176"/>
      <c r="EB88" s="176"/>
      <c r="EC88" s="176"/>
      <c r="ED88" s="176"/>
      <c r="EE88" s="176"/>
      <c r="EF88" s="176"/>
      <c r="EG88" s="176"/>
      <c r="EH88" s="176"/>
      <c r="EI88" s="176"/>
      <c r="EJ88" s="176"/>
      <c r="EK88" s="176"/>
      <c r="EL88" s="176"/>
      <c r="EM88" s="176"/>
      <c r="EN88" s="176"/>
      <c r="EO88" s="176"/>
      <c r="EP88" s="176"/>
      <c r="EQ88" s="176"/>
      <c r="ER88" s="176"/>
      <c r="ES88" s="176"/>
      <c r="ET88" s="176"/>
      <c r="EU88" s="176"/>
      <c r="EV88" s="176"/>
      <c r="EW88" s="176"/>
      <c r="EX88" s="176"/>
      <c r="EY88" s="176"/>
      <c r="EZ88" s="176"/>
      <c r="FA88" s="176"/>
      <c r="FB88" s="176"/>
      <c r="FC88" s="176"/>
      <c r="FD88" s="176"/>
      <c r="FE88" s="176"/>
      <c r="FF88" s="176"/>
      <c r="FG88" s="176"/>
      <c r="FH88" s="176"/>
      <c r="FI88" s="176"/>
      <c r="FJ88" s="176"/>
      <c r="FK88" s="176"/>
      <c r="FY88" s="175"/>
    </row>
    <row r="89" spans="1:181" s="44" customFormat="1" ht="12" customHeight="1" x14ac:dyDescent="0.25">
      <c r="A89" s="192"/>
      <c r="B89" s="59" t="s">
        <v>144</v>
      </c>
      <c r="C89" s="84" t="s">
        <v>43</v>
      </c>
      <c r="D89" s="77"/>
      <c r="E89" s="77"/>
      <c r="F89" s="77"/>
      <c r="G89" s="77"/>
      <c r="H89" s="77" t="s">
        <v>43</v>
      </c>
      <c r="I89" s="77" t="s">
        <v>43</v>
      </c>
      <c r="J89" s="36" t="s">
        <v>43</v>
      </c>
      <c r="K89" s="36" t="s">
        <v>43</v>
      </c>
      <c r="L89" s="36" t="s">
        <v>43</v>
      </c>
      <c r="M89" s="36" t="s">
        <v>43</v>
      </c>
      <c r="N89" s="98" t="s">
        <v>43</v>
      </c>
      <c r="O89" s="98" t="s">
        <v>43</v>
      </c>
      <c r="P89" s="98" t="s">
        <v>43</v>
      </c>
      <c r="Q89" s="98"/>
      <c r="R89" s="98"/>
      <c r="S89" s="98"/>
      <c r="T89" s="98"/>
      <c r="U89" s="98"/>
      <c r="V89" s="98" t="s">
        <v>43</v>
      </c>
      <c r="W89" s="98" t="s">
        <v>43</v>
      </c>
      <c r="X89" s="36"/>
      <c r="Y89" s="36"/>
      <c r="Z89" s="36" t="s">
        <v>43</v>
      </c>
      <c r="AA89" s="36" t="s">
        <v>43</v>
      </c>
      <c r="AB89" s="98" t="s">
        <v>43</v>
      </c>
      <c r="AC89" s="98" t="s">
        <v>43</v>
      </c>
      <c r="AD89" s="98" t="s">
        <v>43</v>
      </c>
      <c r="AE89" s="98"/>
      <c r="AF89" s="98" t="s">
        <v>120</v>
      </c>
      <c r="AG89" s="98"/>
      <c r="AH89" s="98" t="s">
        <v>120</v>
      </c>
      <c r="AI89" s="98"/>
      <c r="AJ89" s="98" t="s">
        <v>43</v>
      </c>
      <c r="AK89" s="98" t="s">
        <v>43</v>
      </c>
      <c r="AL89" s="36" t="s">
        <v>43</v>
      </c>
      <c r="AM89" s="36" t="s">
        <v>43</v>
      </c>
      <c r="AN89" s="36" t="s">
        <v>43</v>
      </c>
      <c r="AO89" s="36" t="s">
        <v>43</v>
      </c>
      <c r="AP89" s="98" t="s">
        <v>43</v>
      </c>
      <c r="AQ89" s="98" t="s">
        <v>43</v>
      </c>
      <c r="AR89" s="98" t="s">
        <v>94</v>
      </c>
      <c r="AS89" s="98"/>
      <c r="AT89" s="98"/>
      <c r="AU89" s="98"/>
      <c r="AV89" s="98"/>
      <c r="AW89" s="98"/>
      <c r="AX89" s="98" t="s">
        <v>43</v>
      </c>
      <c r="AY89" s="98" t="s">
        <v>43</v>
      </c>
      <c r="AZ89" s="36" t="s">
        <v>43</v>
      </c>
      <c r="BA89" s="36" t="s">
        <v>43</v>
      </c>
      <c r="BB89" s="36" t="s">
        <v>43</v>
      </c>
      <c r="BC89" s="36" t="s">
        <v>43</v>
      </c>
      <c r="BD89" s="77" t="s">
        <v>43</v>
      </c>
      <c r="BE89" s="77" t="s">
        <v>43</v>
      </c>
      <c r="BF89" s="77" t="s">
        <v>43</v>
      </c>
      <c r="BG89" s="77"/>
      <c r="BH89" s="77"/>
      <c r="BI89" s="77"/>
      <c r="BJ89" s="77"/>
      <c r="BK89" s="77"/>
      <c r="BL89" s="91" cm="1">
        <f t="array" ref="BL89">SUMPRODUCT(--(RIGHT(D89:BK89,1)="."))</f>
        <v>0</v>
      </c>
      <c r="BM89" s="76" cm="1">
        <f t="array" ref="BM89">SUMPRODUCT(--(RIGHT($D89:$BK89,1)=".")*(LEN($D89:$BK89)&gt;2)*(LEFT($D89:$BK89,3)&lt;&gt;"Per")*(LEFT($D89:$BK89,2)&lt;&gt;"EL"))</f>
        <v>0</v>
      </c>
      <c r="BN89" s="76" cm="1">
        <f t="array" ref="BN89">SUMPRODUCT(--(RIGHT($D89:$BK89,1)="p")*(LEN($D89:$BK89)&gt;2))</f>
        <v>0</v>
      </c>
      <c r="BO89" s="76">
        <v>0</v>
      </c>
      <c r="BP89" s="91"/>
      <c r="BQ89" s="83">
        <f t="shared" si="136"/>
        <v>0</v>
      </c>
      <c r="BR89" s="83">
        <f t="shared" si="136"/>
        <v>0</v>
      </c>
      <c r="BS89" s="83">
        <f t="shared" si="136"/>
        <v>0</v>
      </c>
      <c r="BT89" s="83">
        <f t="shared" si="136"/>
        <v>0</v>
      </c>
      <c r="BU89" s="83">
        <f t="shared" si="136"/>
        <v>0</v>
      </c>
      <c r="BV89" s="83">
        <f t="shared" si="136"/>
        <v>0</v>
      </c>
      <c r="BW89" s="83">
        <f t="shared" si="136"/>
        <v>0</v>
      </c>
      <c r="BX89" s="83">
        <f t="shared" si="136"/>
        <v>0</v>
      </c>
      <c r="BY89" s="83">
        <f t="shared" si="136"/>
        <v>0</v>
      </c>
      <c r="BZ89" s="83">
        <f t="shared" si="136"/>
        <v>0</v>
      </c>
      <c r="CA89" s="83">
        <f t="shared" si="136"/>
        <v>0</v>
      </c>
      <c r="DB89" s="176"/>
      <c r="DC89" s="176"/>
      <c r="DD89" s="176"/>
      <c r="DE89" s="176"/>
      <c r="DF89" s="176"/>
      <c r="DG89" s="176"/>
      <c r="DH89" s="176"/>
      <c r="DI89" s="176"/>
      <c r="DJ89" s="176"/>
      <c r="DK89" s="176"/>
      <c r="DL89" s="176"/>
      <c r="DM89" s="176"/>
      <c r="DN89" s="176"/>
      <c r="DO89" s="176"/>
      <c r="DP89" s="176"/>
      <c r="DQ89" s="176"/>
      <c r="DR89" s="176"/>
      <c r="DS89" s="176"/>
      <c r="DT89" s="176"/>
      <c r="DU89" s="176"/>
      <c r="DV89" s="176"/>
      <c r="DW89" s="176"/>
      <c r="DX89" s="176"/>
      <c r="DY89" s="176"/>
      <c r="DZ89" s="176"/>
      <c r="EA89" s="176"/>
      <c r="EB89" s="176"/>
      <c r="EC89" s="176"/>
      <c r="ED89" s="176"/>
      <c r="EE89" s="176"/>
      <c r="EF89" s="176"/>
      <c r="EG89" s="176"/>
      <c r="EH89" s="176"/>
      <c r="EI89" s="176"/>
      <c r="EJ89" s="176"/>
      <c r="EK89" s="176"/>
      <c r="EL89" s="176"/>
      <c r="EM89" s="176"/>
      <c r="EN89" s="176"/>
      <c r="EO89" s="176"/>
      <c r="EP89" s="176"/>
      <c r="EQ89" s="176"/>
      <c r="ER89" s="176"/>
      <c r="ES89" s="176"/>
      <c r="ET89" s="176"/>
      <c r="EU89" s="176"/>
      <c r="EV89" s="176"/>
      <c r="EW89" s="176"/>
      <c r="EX89" s="176"/>
      <c r="EY89" s="176"/>
      <c r="EZ89" s="176"/>
      <c r="FA89" s="176"/>
      <c r="FB89" s="176"/>
      <c r="FC89" s="176"/>
      <c r="FD89" s="176"/>
      <c r="FE89" s="176"/>
      <c r="FF89" s="176"/>
      <c r="FG89" s="176"/>
      <c r="FH89" s="176"/>
      <c r="FI89" s="176"/>
      <c r="FJ89" s="176"/>
      <c r="FK89" s="176"/>
      <c r="FY89" s="175"/>
    </row>
    <row r="90" spans="1:181" s="44" customFormat="1" ht="12" customHeight="1" x14ac:dyDescent="0.25">
      <c r="A90" s="192"/>
      <c r="B90" s="59" t="s">
        <v>145</v>
      </c>
      <c r="C90" s="88" t="s">
        <v>49</v>
      </c>
      <c r="D90" s="98"/>
      <c r="E90" s="98"/>
      <c r="F90" s="98"/>
      <c r="G90" s="98"/>
      <c r="H90" s="98" t="s">
        <v>50</v>
      </c>
      <c r="I90" s="98"/>
      <c r="J90" s="36"/>
      <c r="K90" s="36"/>
      <c r="L90" s="36"/>
      <c r="M90" s="36"/>
      <c r="N90" s="98"/>
      <c r="O90" s="98"/>
      <c r="P90" s="98"/>
      <c r="Q90" s="98"/>
      <c r="R90" s="98"/>
      <c r="S90" s="98"/>
      <c r="T90" s="98"/>
      <c r="U90" s="98"/>
      <c r="V90" s="98" t="s">
        <v>50</v>
      </c>
      <c r="W90" s="98"/>
      <c r="X90" s="36"/>
      <c r="Y90" s="36"/>
      <c r="Z90" s="36"/>
      <c r="AA90" s="36"/>
      <c r="AB90" s="98"/>
      <c r="AC90" s="98"/>
      <c r="AD90" s="98"/>
      <c r="AE90" s="98"/>
      <c r="AF90" s="98"/>
      <c r="AG90" s="98"/>
      <c r="AH90" s="98"/>
      <c r="AI90" s="98"/>
      <c r="AJ90" s="98" t="s">
        <v>50</v>
      </c>
      <c r="AK90" s="98"/>
      <c r="AL90" s="36"/>
      <c r="AM90" s="36"/>
      <c r="AN90" s="36"/>
      <c r="AO90" s="36"/>
      <c r="AP90" s="98"/>
      <c r="AQ90" s="98"/>
      <c r="AR90" s="98"/>
      <c r="AS90" s="98"/>
      <c r="AT90" s="98"/>
      <c r="AU90" s="98"/>
      <c r="AV90" s="98"/>
      <c r="AW90" s="98"/>
      <c r="AX90" s="98" t="s">
        <v>50</v>
      </c>
      <c r="AY90" s="98"/>
      <c r="AZ90" s="36"/>
      <c r="BA90" s="36"/>
      <c r="BB90" s="36"/>
      <c r="BC90" s="36"/>
      <c r="BD90" s="98"/>
      <c r="BE90" s="98"/>
      <c r="BF90" s="98"/>
      <c r="BG90" s="98"/>
      <c r="BH90" s="98"/>
      <c r="BI90" s="98"/>
      <c r="BJ90" s="98"/>
      <c r="BK90" s="98"/>
      <c r="BL90" s="91" cm="1">
        <f t="array" ref="BL90">SUMPRODUCT(--(RIGHT(D90:BK90,1)="."))</f>
        <v>0</v>
      </c>
      <c r="BM90" s="76" cm="1">
        <f t="array" ref="BM90">SUMPRODUCT(--(RIGHT($D90:$BK90,1)=".")*(LEN($D90:$BK90)&gt;2)*(LEFT($D90:$BK90,3)&lt;&gt;"Per")*(LEFT($D90:$BK90,2)&lt;&gt;"EL"))</f>
        <v>0</v>
      </c>
      <c r="BN90" s="76" cm="1">
        <f t="array" ref="BN90">SUMPRODUCT(--(RIGHT($D90:$BK90,1)="p")*(LEN($D90:$BK90)&gt;2))</f>
        <v>0</v>
      </c>
      <c r="BO90" s="76">
        <v>0</v>
      </c>
      <c r="BP90" s="91"/>
      <c r="BQ90" s="83">
        <f t="shared" ref="BQ90:CA99" si="137">COUNTIF($D90:$BK90,BQ$18)</f>
        <v>0</v>
      </c>
      <c r="BR90" s="83">
        <f t="shared" si="137"/>
        <v>0</v>
      </c>
      <c r="BS90" s="83">
        <f t="shared" si="137"/>
        <v>0</v>
      </c>
      <c r="BT90" s="83">
        <f t="shared" si="137"/>
        <v>0</v>
      </c>
      <c r="BU90" s="83">
        <f t="shared" si="137"/>
        <v>0</v>
      </c>
      <c r="BV90" s="83">
        <f t="shared" si="137"/>
        <v>0</v>
      </c>
      <c r="BW90" s="83">
        <f t="shared" si="137"/>
        <v>0</v>
      </c>
      <c r="BX90" s="83">
        <f t="shared" si="137"/>
        <v>0</v>
      </c>
      <c r="BY90" s="83">
        <f t="shared" si="137"/>
        <v>0</v>
      </c>
      <c r="BZ90" s="83">
        <f t="shared" si="137"/>
        <v>0</v>
      </c>
      <c r="CA90" s="83">
        <f t="shared" si="137"/>
        <v>0</v>
      </c>
      <c r="DB90" s="176"/>
      <c r="DC90" s="176"/>
      <c r="DD90" s="176"/>
      <c r="DE90" s="176"/>
      <c r="DF90" s="176"/>
      <c r="DG90" s="176"/>
      <c r="DH90" s="176"/>
      <c r="DI90" s="176"/>
      <c r="DJ90" s="176"/>
      <c r="DK90" s="176"/>
      <c r="DL90" s="176"/>
      <c r="DM90" s="176"/>
      <c r="DN90" s="176"/>
      <c r="DO90" s="176"/>
      <c r="DP90" s="176"/>
      <c r="DQ90" s="176"/>
      <c r="DR90" s="176"/>
      <c r="DS90" s="176"/>
      <c r="DT90" s="176"/>
      <c r="DU90" s="176"/>
      <c r="DV90" s="176"/>
      <c r="DW90" s="176"/>
      <c r="DX90" s="176"/>
      <c r="DY90" s="176"/>
      <c r="DZ90" s="176"/>
      <c r="EA90" s="176"/>
      <c r="EB90" s="176"/>
      <c r="EC90" s="176"/>
      <c r="ED90" s="176"/>
      <c r="EE90" s="176"/>
      <c r="EF90" s="176"/>
      <c r="EG90" s="176"/>
      <c r="EH90" s="176"/>
      <c r="EI90" s="176"/>
      <c r="EJ90" s="176"/>
      <c r="EK90" s="176"/>
      <c r="EL90" s="176"/>
      <c r="EM90" s="176"/>
      <c r="EN90" s="176"/>
      <c r="EO90" s="176"/>
      <c r="EP90" s="176"/>
      <c r="EQ90" s="176"/>
      <c r="ER90" s="176"/>
      <c r="ES90" s="176"/>
      <c r="ET90" s="176"/>
      <c r="EU90" s="176"/>
      <c r="EV90" s="176"/>
      <c r="EW90" s="176"/>
      <c r="EX90" s="176"/>
      <c r="EY90" s="176"/>
      <c r="EZ90" s="176"/>
      <c r="FA90" s="176"/>
      <c r="FB90" s="176"/>
      <c r="FC90" s="176"/>
      <c r="FD90" s="176"/>
      <c r="FE90" s="176"/>
      <c r="FF90" s="176"/>
      <c r="FG90" s="176"/>
      <c r="FH90" s="176"/>
      <c r="FI90" s="176"/>
      <c r="FJ90" s="176"/>
      <c r="FK90" s="176"/>
      <c r="FY90" s="175"/>
    </row>
    <row r="91" spans="1:181" s="44" customFormat="1" ht="12" customHeight="1" x14ac:dyDescent="0.25">
      <c r="A91" s="192"/>
      <c r="B91" s="59" t="s">
        <v>146</v>
      </c>
      <c r="C91" s="88" t="s">
        <v>35</v>
      </c>
      <c r="D91" s="98"/>
      <c r="E91" s="98"/>
      <c r="F91" s="98"/>
      <c r="G91" s="98"/>
      <c r="H91" s="98" t="s">
        <v>34</v>
      </c>
      <c r="I91" s="98" t="s">
        <v>34</v>
      </c>
      <c r="J91" s="36" t="s">
        <v>34</v>
      </c>
      <c r="K91" s="36" t="s">
        <v>34</v>
      </c>
      <c r="L91" s="36" t="s">
        <v>34</v>
      </c>
      <c r="M91" s="36" t="s">
        <v>34</v>
      </c>
      <c r="N91" s="98" t="s">
        <v>34</v>
      </c>
      <c r="O91" s="98" t="s">
        <v>34</v>
      </c>
      <c r="P91" s="98" t="s">
        <v>34</v>
      </c>
      <c r="Q91" s="98" t="s">
        <v>34</v>
      </c>
      <c r="R91" s="98"/>
      <c r="S91" s="98"/>
      <c r="T91" s="98"/>
      <c r="U91" s="98"/>
      <c r="V91" s="98" t="s">
        <v>34</v>
      </c>
      <c r="W91" s="98" t="s">
        <v>34</v>
      </c>
      <c r="X91" s="36"/>
      <c r="Y91" s="36"/>
      <c r="Z91" s="36" t="s">
        <v>34</v>
      </c>
      <c r="AA91" s="36" t="s">
        <v>34</v>
      </c>
      <c r="AB91" s="98" t="s">
        <v>34</v>
      </c>
      <c r="AC91" s="98" t="s">
        <v>34</v>
      </c>
      <c r="AD91" s="98" t="s">
        <v>34</v>
      </c>
      <c r="AE91" s="98" t="s">
        <v>34</v>
      </c>
      <c r="AF91" s="98"/>
      <c r="AG91" s="98"/>
      <c r="AH91" s="98"/>
      <c r="AI91" s="98"/>
      <c r="AJ91" s="98" t="s">
        <v>34</v>
      </c>
      <c r="AK91" s="98" t="s">
        <v>34</v>
      </c>
      <c r="AL91" s="36" t="s">
        <v>34</v>
      </c>
      <c r="AM91" s="36" t="s">
        <v>34</v>
      </c>
      <c r="AN91" s="36" t="s">
        <v>34</v>
      </c>
      <c r="AO91" s="36" t="s">
        <v>34</v>
      </c>
      <c r="AP91" s="98" t="s">
        <v>34</v>
      </c>
      <c r="AQ91" s="98" t="s">
        <v>34</v>
      </c>
      <c r="AR91" s="98" t="s">
        <v>34</v>
      </c>
      <c r="AS91" s="98" t="s">
        <v>34</v>
      </c>
      <c r="AT91" s="98"/>
      <c r="AU91" s="98"/>
      <c r="AV91" s="98"/>
      <c r="AW91" s="98"/>
      <c r="AX91" s="98" t="s">
        <v>34</v>
      </c>
      <c r="AY91" s="98" t="s">
        <v>34</v>
      </c>
      <c r="AZ91" s="36" t="s">
        <v>34</v>
      </c>
      <c r="BA91" s="36" t="s">
        <v>34</v>
      </c>
      <c r="BB91" s="36" t="s">
        <v>34</v>
      </c>
      <c r="BC91" s="36" t="s">
        <v>34</v>
      </c>
      <c r="BD91" s="98" t="s">
        <v>34</v>
      </c>
      <c r="BE91" s="98" t="s">
        <v>34</v>
      </c>
      <c r="BF91" s="98" t="s">
        <v>34</v>
      </c>
      <c r="BG91" s="98" t="s">
        <v>34</v>
      </c>
      <c r="BH91" s="98"/>
      <c r="BI91" s="98"/>
      <c r="BJ91" s="98"/>
      <c r="BK91" s="98"/>
      <c r="BL91" s="91" cm="1">
        <f t="array" ref="BL91">SUMPRODUCT(--(RIGHT(D91:BK91,1)="."))</f>
        <v>38</v>
      </c>
      <c r="BM91" s="76" cm="1">
        <f t="array" ref="BM91">SUMPRODUCT(--(RIGHT($D91:$BK91,1)=".")*(LEN($D91:$BK91)&gt;2)*(LEFT($D91:$BK91,3)&lt;&gt;"Per")*(LEFT($D91:$BK91,2)&lt;&gt;"EL"))</f>
        <v>0</v>
      </c>
      <c r="BN91" s="76" cm="1">
        <f t="array" ref="BN91">SUMPRODUCT(--(RIGHT($D91:$BK91,1)="p")*(LEN($D91:$BK91)&gt;2))</f>
        <v>0</v>
      </c>
      <c r="BO91" s="76">
        <v>0</v>
      </c>
      <c r="BP91" s="91"/>
      <c r="BQ91" s="83">
        <f t="shared" si="137"/>
        <v>0</v>
      </c>
      <c r="BR91" s="83">
        <f t="shared" si="137"/>
        <v>0</v>
      </c>
      <c r="BS91" s="83">
        <f t="shared" si="137"/>
        <v>0</v>
      </c>
      <c r="BT91" s="83">
        <f t="shared" si="137"/>
        <v>0</v>
      </c>
      <c r="BU91" s="83">
        <f t="shared" si="137"/>
        <v>0</v>
      </c>
      <c r="BV91" s="83">
        <f t="shared" si="137"/>
        <v>0</v>
      </c>
      <c r="BW91" s="83">
        <f t="shared" si="137"/>
        <v>0</v>
      </c>
      <c r="BX91" s="83">
        <f t="shared" si="137"/>
        <v>0</v>
      </c>
      <c r="BY91" s="83">
        <f t="shared" si="137"/>
        <v>0</v>
      </c>
      <c r="BZ91" s="83">
        <f t="shared" si="137"/>
        <v>0</v>
      </c>
      <c r="CA91" s="83">
        <f t="shared" si="137"/>
        <v>0</v>
      </c>
      <c r="DB91" s="176"/>
      <c r="DC91" s="176"/>
      <c r="DD91" s="176"/>
      <c r="DE91" s="176"/>
      <c r="DF91" s="176"/>
      <c r="DG91" s="176"/>
      <c r="DH91" s="176"/>
      <c r="DI91" s="176"/>
      <c r="DJ91" s="176"/>
      <c r="DK91" s="176"/>
      <c r="DL91" s="176"/>
      <c r="DM91" s="176"/>
      <c r="DN91" s="176"/>
      <c r="DO91" s="176"/>
      <c r="DP91" s="176"/>
      <c r="DQ91" s="176"/>
      <c r="DR91" s="176"/>
      <c r="DS91" s="176"/>
      <c r="DT91" s="176"/>
      <c r="DU91" s="176"/>
      <c r="DV91" s="176"/>
      <c r="DW91" s="176"/>
      <c r="DX91" s="176"/>
      <c r="DY91" s="176"/>
      <c r="DZ91" s="176"/>
      <c r="EA91" s="176"/>
      <c r="EB91" s="176"/>
      <c r="EC91" s="176"/>
      <c r="ED91" s="176"/>
      <c r="EE91" s="176"/>
      <c r="EF91" s="176"/>
      <c r="EG91" s="176"/>
      <c r="EH91" s="176"/>
      <c r="EI91" s="176"/>
      <c r="EJ91" s="176"/>
      <c r="EK91" s="176"/>
      <c r="EL91" s="176"/>
      <c r="EM91" s="176"/>
      <c r="EN91" s="176"/>
      <c r="EO91" s="176"/>
      <c r="EP91" s="176"/>
      <c r="EQ91" s="176"/>
      <c r="ER91" s="176"/>
      <c r="ES91" s="176"/>
      <c r="ET91" s="176"/>
      <c r="EU91" s="176"/>
      <c r="EV91" s="176"/>
      <c r="EW91" s="176"/>
      <c r="EX91" s="176"/>
      <c r="EY91" s="176"/>
      <c r="EZ91" s="176"/>
      <c r="FA91" s="176"/>
      <c r="FB91" s="176"/>
      <c r="FC91" s="176"/>
      <c r="FD91" s="176"/>
      <c r="FE91" s="176"/>
      <c r="FF91" s="176"/>
      <c r="FG91" s="176"/>
      <c r="FH91" s="176"/>
      <c r="FI91" s="176"/>
      <c r="FJ91" s="176"/>
      <c r="FK91" s="176"/>
      <c r="FY91" s="175"/>
    </row>
    <row r="92" spans="1:181" s="44" customFormat="1" ht="12" customHeight="1" x14ac:dyDescent="0.3">
      <c r="A92" s="192"/>
      <c r="B92" s="59" t="s">
        <v>147</v>
      </c>
      <c r="C92" s="88" t="s">
        <v>33</v>
      </c>
      <c r="D92" s="77"/>
      <c r="E92" s="77"/>
      <c r="F92" s="77"/>
      <c r="G92" s="77"/>
      <c r="H92" s="77"/>
      <c r="I92" s="77"/>
      <c r="J92" s="36"/>
      <c r="K92" s="36"/>
      <c r="L92" s="36"/>
      <c r="M92" s="36"/>
      <c r="N92" s="77"/>
      <c r="O92" s="77"/>
      <c r="P92" s="98"/>
      <c r="Q92" s="98"/>
      <c r="R92" s="77" t="s">
        <v>120</v>
      </c>
      <c r="S92" s="77"/>
      <c r="T92" s="77" t="s">
        <v>120</v>
      </c>
      <c r="U92" s="77"/>
      <c r="V92" s="77"/>
      <c r="W92" s="77"/>
      <c r="X92" s="36"/>
      <c r="Y92" s="36"/>
      <c r="Z92" s="36"/>
      <c r="AA92" s="36"/>
      <c r="AB92" s="77"/>
      <c r="AC92" s="77"/>
      <c r="AD92" s="98"/>
      <c r="AE92" s="98"/>
      <c r="AF92" s="77"/>
      <c r="AG92" s="77"/>
      <c r="AH92" s="77"/>
      <c r="AI92" s="77"/>
      <c r="AJ92" s="77"/>
      <c r="AK92" s="77"/>
      <c r="AL92" s="36"/>
      <c r="AM92" s="36"/>
      <c r="AN92" s="36"/>
      <c r="AO92" s="36"/>
      <c r="AP92" s="77"/>
      <c r="AQ92" s="77"/>
      <c r="AR92" s="98"/>
      <c r="AS92" s="98"/>
      <c r="AT92" s="77" t="s">
        <v>120</v>
      </c>
      <c r="AU92" s="77"/>
      <c r="AV92" s="77" t="s">
        <v>120</v>
      </c>
      <c r="AW92" s="77"/>
      <c r="AX92" s="77"/>
      <c r="AY92" s="77"/>
      <c r="AZ92" s="36"/>
      <c r="BA92" s="36"/>
      <c r="BB92" s="36"/>
      <c r="BC92" s="36"/>
      <c r="BD92" s="77"/>
      <c r="BE92" s="77"/>
      <c r="BF92" s="98"/>
      <c r="BG92" s="98"/>
      <c r="BH92" s="36"/>
      <c r="BI92" s="36"/>
      <c r="BJ92" s="35"/>
      <c r="BK92" s="35"/>
      <c r="BL92" s="91" cm="1">
        <f t="array" ref="BL92">SUMPRODUCT(--(RIGHT(D92:BK92,1)="."))</f>
        <v>0</v>
      </c>
      <c r="BM92" s="76" cm="1">
        <f t="array" ref="BM92">SUMPRODUCT(--(RIGHT($D92:$BK92,1)=".")*(LEN($D92:$BK92)&gt;2)*(LEFT($D92:$BK92,3)&lt;&gt;"Per")*(LEFT($D92:$BK92,2)&lt;&gt;"EL"))</f>
        <v>0</v>
      </c>
      <c r="BN92" s="76" cm="1">
        <f t="array" ref="BN92">SUMPRODUCT(--(RIGHT($D92:$BK92,1)="p")*(LEN($D92:$BK92)&gt;2))</f>
        <v>0</v>
      </c>
      <c r="BO92" s="76">
        <v>0</v>
      </c>
      <c r="BP92" s="91"/>
      <c r="BQ92" s="83">
        <f t="shared" si="137"/>
        <v>0</v>
      </c>
      <c r="BR92" s="83">
        <f t="shared" si="137"/>
        <v>0</v>
      </c>
      <c r="BS92" s="83">
        <f t="shared" si="137"/>
        <v>0</v>
      </c>
      <c r="BT92" s="83">
        <f t="shared" si="137"/>
        <v>0</v>
      </c>
      <c r="BU92" s="83">
        <f t="shared" si="137"/>
        <v>0</v>
      </c>
      <c r="BV92" s="83">
        <f t="shared" si="137"/>
        <v>0</v>
      </c>
      <c r="BW92" s="83">
        <f t="shared" si="137"/>
        <v>0</v>
      </c>
      <c r="BX92" s="83">
        <f t="shared" si="137"/>
        <v>0</v>
      </c>
      <c r="BY92" s="83">
        <f t="shared" si="137"/>
        <v>0</v>
      </c>
      <c r="BZ92" s="83">
        <f t="shared" si="137"/>
        <v>0</v>
      </c>
      <c r="CA92" s="83">
        <f t="shared" si="137"/>
        <v>0</v>
      </c>
      <c r="DB92" s="176"/>
      <c r="DC92" s="176"/>
      <c r="DD92" s="176"/>
      <c r="DE92" s="176"/>
      <c r="DF92" s="176"/>
      <c r="DG92" s="176"/>
      <c r="DH92" s="176"/>
      <c r="DI92" s="176"/>
      <c r="DJ92" s="176"/>
      <c r="DK92" s="176"/>
      <c r="DL92" s="176"/>
      <c r="DM92" s="176"/>
      <c r="DN92" s="176"/>
      <c r="DO92" s="176"/>
      <c r="DP92" s="176"/>
      <c r="DQ92" s="176"/>
      <c r="DR92" s="176"/>
      <c r="DS92" s="176"/>
      <c r="DT92" s="176"/>
      <c r="DU92" s="176"/>
      <c r="DV92" s="176"/>
      <c r="DW92" s="176"/>
      <c r="DX92" s="176"/>
      <c r="DY92" s="176"/>
      <c r="DZ92" s="176"/>
      <c r="EA92" s="176"/>
      <c r="EB92" s="176"/>
      <c r="EC92" s="176"/>
      <c r="ED92" s="176"/>
      <c r="EE92" s="176"/>
      <c r="EF92" s="176"/>
      <c r="EG92" s="176"/>
      <c r="EH92" s="176"/>
      <c r="EI92" s="176"/>
      <c r="EJ92" s="176"/>
      <c r="EK92" s="176"/>
      <c r="EL92" s="176"/>
      <c r="EM92" s="176"/>
      <c r="EN92" s="176"/>
      <c r="EO92" s="176"/>
      <c r="EP92" s="176"/>
      <c r="EQ92" s="176"/>
      <c r="ER92" s="176"/>
      <c r="ES92" s="176"/>
      <c r="ET92" s="176"/>
      <c r="EU92" s="176"/>
      <c r="EV92" s="176"/>
      <c r="EW92" s="176"/>
      <c r="EX92" s="176"/>
      <c r="EY92" s="176"/>
      <c r="EZ92" s="176"/>
      <c r="FA92" s="176"/>
      <c r="FB92" s="176"/>
      <c r="FC92" s="176"/>
      <c r="FD92" s="176"/>
      <c r="FE92" s="176"/>
      <c r="FF92" s="176"/>
      <c r="FG92" s="176"/>
      <c r="FH92" s="176"/>
      <c r="FI92" s="176"/>
      <c r="FJ92" s="176"/>
      <c r="FK92" s="176"/>
      <c r="FY92" s="175"/>
    </row>
    <row r="93" spans="1:181" s="44" customFormat="1" ht="12" customHeight="1" x14ac:dyDescent="0.25">
      <c r="A93" s="192"/>
      <c r="B93" s="59" t="s">
        <v>148</v>
      </c>
      <c r="C93" s="88" t="s">
        <v>48</v>
      </c>
      <c r="D93" s="77"/>
      <c r="E93" s="77"/>
      <c r="F93" s="77"/>
      <c r="G93" s="77"/>
      <c r="H93" s="98" t="s">
        <v>48</v>
      </c>
      <c r="I93" s="98" t="s">
        <v>48</v>
      </c>
      <c r="J93" s="36" t="s">
        <v>48</v>
      </c>
      <c r="K93" s="36" t="s">
        <v>48</v>
      </c>
      <c r="L93" s="36" t="s">
        <v>48</v>
      </c>
      <c r="M93" s="36" t="s">
        <v>48</v>
      </c>
      <c r="N93" s="36" t="s">
        <v>48</v>
      </c>
      <c r="O93" s="36" t="s">
        <v>48</v>
      </c>
      <c r="P93" s="36" t="s">
        <v>48</v>
      </c>
      <c r="Q93" s="36"/>
      <c r="R93" s="36"/>
      <c r="S93" s="36"/>
      <c r="T93" s="36"/>
      <c r="U93" s="36"/>
      <c r="V93" s="36" t="s">
        <v>48</v>
      </c>
      <c r="W93" s="36" t="s">
        <v>48</v>
      </c>
      <c r="X93" s="36"/>
      <c r="Y93" s="36"/>
      <c r="Z93" s="36" t="s">
        <v>48</v>
      </c>
      <c r="AA93" s="36" t="s">
        <v>48</v>
      </c>
      <c r="AB93" s="36" t="s">
        <v>48</v>
      </c>
      <c r="AC93" s="36" t="s">
        <v>48</v>
      </c>
      <c r="AD93" s="36" t="s">
        <v>48</v>
      </c>
      <c r="AE93" s="36"/>
      <c r="AF93" s="36"/>
      <c r="AG93" s="36"/>
      <c r="AH93" s="36"/>
      <c r="AI93" s="36"/>
      <c r="AJ93" s="36" t="s">
        <v>48</v>
      </c>
      <c r="AK93" s="36" t="s">
        <v>48</v>
      </c>
      <c r="AL93" s="36" t="s">
        <v>48</v>
      </c>
      <c r="AM93" s="36" t="s">
        <v>48</v>
      </c>
      <c r="AN93" s="36" t="s">
        <v>48</v>
      </c>
      <c r="AO93" s="36" t="s">
        <v>48</v>
      </c>
      <c r="AP93" s="36" t="s">
        <v>48</v>
      </c>
      <c r="AQ93" s="36" t="s">
        <v>48</v>
      </c>
      <c r="AR93" s="36" t="s">
        <v>48</v>
      </c>
      <c r="AS93" s="36"/>
      <c r="AT93" s="36"/>
      <c r="AU93" s="36"/>
      <c r="AV93" s="36"/>
      <c r="AW93" s="36"/>
      <c r="AX93" s="36" t="s">
        <v>48</v>
      </c>
      <c r="AY93" s="36"/>
      <c r="AZ93" s="36"/>
      <c r="BA93" s="36"/>
      <c r="BB93" s="36"/>
      <c r="BC93" s="36"/>
      <c r="BD93" s="36"/>
      <c r="BE93" s="36"/>
      <c r="BF93" s="36"/>
      <c r="BG93" s="88"/>
      <c r="BH93" s="88"/>
      <c r="BI93" s="88"/>
      <c r="BJ93" s="88"/>
      <c r="BK93" s="88"/>
      <c r="BL93" s="91"/>
      <c r="BM93" s="76" cm="1">
        <f t="array" ref="BM93">SUMPRODUCT(--(RIGHT($D93:$BK93,1)=".")*(LEN($D93:$BK93)&gt;2)*(LEFT($D93:$BK93,3)&lt;&gt;"Per")*(LEFT($D93:$BK93,2)&lt;&gt;"EL"))</f>
        <v>0</v>
      </c>
      <c r="BN93" s="76" cm="1">
        <f t="array" ref="BN93">SUMPRODUCT(--(RIGHT($D93:$BK93,1)="p")*(LEN($D93:$BK93)&gt;2))</f>
        <v>0</v>
      </c>
      <c r="BO93" s="76">
        <v>0</v>
      </c>
      <c r="BP93" s="91"/>
      <c r="BQ93" s="83">
        <f t="shared" si="137"/>
        <v>0</v>
      </c>
      <c r="BR93" s="83">
        <f t="shared" si="137"/>
        <v>0</v>
      </c>
      <c r="BS93" s="83">
        <f t="shared" si="137"/>
        <v>0</v>
      </c>
      <c r="BT93" s="83">
        <f t="shared" si="137"/>
        <v>0</v>
      </c>
      <c r="BU93" s="83">
        <f t="shared" si="137"/>
        <v>0</v>
      </c>
      <c r="BV93" s="83">
        <f t="shared" si="137"/>
        <v>0</v>
      </c>
      <c r="BW93" s="83">
        <f t="shared" si="137"/>
        <v>0</v>
      </c>
      <c r="BX93" s="83">
        <f t="shared" si="137"/>
        <v>0</v>
      </c>
      <c r="BY93" s="83">
        <f t="shared" si="137"/>
        <v>0</v>
      </c>
      <c r="BZ93" s="83">
        <f t="shared" si="137"/>
        <v>0</v>
      </c>
      <c r="CA93" s="83">
        <f t="shared" si="137"/>
        <v>0</v>
      </c>
      <c r="DB93" s="176"/>
      <c r="DC93" s="176"/>
      <c r="DD93" s="176"/>
      <c r="DE93" s="176"/>
      <c r="DF93" s="176"/>
      <c r="DG93" s="176"/>
      <c r="DH93" s="176"/>
      <c r="DI93" s="176"/>
      <c r="DJ93" s="176"/>
      <c r="DK93" s="176"/>
      <c r="DL93" s="176"/>
      <c r="DM93" s="176"/>
      <c r="DN93" s="176"/>
      <c r="DO93" s="176"/>
      <c r="DP93" s="176"/>
      <c r="DQ93" s="176"/>
      <c r="DR93" s="176"/>
      <c r="DS93" s="176"/>
      <c r="DT93" s="176"/>
      <c r="DU93" s="176"/>
      <c r="DV93" s="176"/>
      <c r="DW93" s="176"/>
      <c r="DX93" s="176"/>
      <c r="DY93" s="176"/>
      <c r="DZ93" s="176"/>
      <c r="EA93" s="176"/>
      <c r="EB93" s="176"/>
      <c r="EC93" s="176"/>
      <c r="ED93" s="176"/>
      <c r="EE93" s="176"/>
      <c r="EF93" s="176"/>
      <c r="EG93" s="176"/>
      <c r="EH93" s="176"/>
      <c r="EI93" s="176"/>
      <c r="EJ93" s="176"/>
      <c r="EK93" s="176"/>
      <c r="EL93" s="176"/>
      <c r="EM93" s="176"/>
      <c r="EN93" s="176"/>
      <c r="EO93" s="176"/>
      <c r="EP93" s="176"/>
      <c r="EQ93" s="176"/>
      <c r="ER93" s="176"/>
      <c r="ES93" s="176"/>
      <c r="ET93" s="176"/>
      <c r="EU93" s="176"/>
      <c r="EV93" s="176"/>
      <c r="EW93" s="176"/>
      <c r="EX93" s="176"/>
      <c r="EY93" s="176"/>
      <c r="EZ93" s="176"/>
      <c r="FA93" s="176"/>
      <c r="FB93" s="176"/>
      <c r="FC93" s="176"/>
      <c r="FD93" s="176"/>
      <c r="FE93" s="176"/>
      <c r="FF93" s="176"/>
      <c r="FG93" s="176"/>
      <c r="FH93" s="176"/>
      <c r="FI93" s="176"/>
      <c r="FJ93" s="176"/>
      <c r="FK93" s="176"/>
      <c r="FY93" s="175"/>
    </row>
    <row r="94" spans="1:181" s="44" customFormat="1" ht="12" customHeight="1" x14ac:dyDescent="0.25">
      <c r="A94" s="192"/>
      <c r="B94" s="69"/>
      <c r="C94" s="88"/>
      <c r="D94" s="77"/>
      <c r="E94" s="77"/>
      <c r="F94" s="77"/>
      <c r="G94" s="77"/>
      <c r="H94" s="77"/>
      <c r="I94" s="77"/>
      <c r="J94" s="36"/>
      <c r="K94" s="36"/>
      <c r="L94" s="36"/>
      <c r="M94" s="36"/>
      <c r="N94" s="77"/>
      <c r="O94" s="77"/>
      <c r="P94" s="77"/>
      <c r="Q94" s="77"/>
      <c r="R94" s="77"/>
      <c r="S94" s="77"/>
      <c r="T94" s="77"/>
      <c r="U94" s="77"/>
      <c r="V94" s="77"/>
      <c r="W94" s="77"/>
      <c r="X94" s="36"/>
      <c r="Y94" s="36"/>
      <c r="Z94" s="36"/>
      <c r="AA94" s="36"/>
      <c r="AB94" s="77"/>
      <c r="AC94" s="77"/>
      <c r="AD94" s="77"/>
      <c r="AE94" s="77"/>
      <c r="AF94" s="77"/>
      <c r="AG94" s="77"/>
      <c r="AH94" s="77"/>
      <c r="AI94" s="77"/>
      <c r="AJ94" s="77"/>
      <c r="AK94" s="77"/>
      <c r="AL94" s="36"/>
      <c r="AM94" s="36"/>
      <c r="AN94" s="36"/>
      <c r="AO94" s="36"/>
      <c r="AP94" s="77"/>
      <c r="AQ94" s="77"/>
      <c r="AR94" s="77"/>
      <c r="AS94" s="77"/>
      <c r="AT94" s="77"/>
      <c r="AU94" s="77"/>
      <c r="AV94" s="77"/>
      <c r="AW94" s="77"/>
      <c r="AX94" s="77"/>
      <c r="AY94" s="77"/>
      <c r="AZ94" s="36"/>
      <c r="BA94" s="36"/>
      <c r="BB94" s="36"/>
      <c r="BC94" s="36"/>
      <c r="BD94" s="77"/>
      <c r="BE94" s="77"/>
      <c r="BF94" s="98"/>
      <c r="BG94" s="98"/>
      <c r="BH94" s="77"/>
      <c r="BI94" s="77"/>
      <c r="BJ94" s="77"/>
      <c r="BK94" s="77"/>
      <c r="BL94" s="91"/>
      <c r="BM94" s="76" cm="1">
        <f t="array" ref="BM94">SUMPRODUCT(--(RIGHT($D94:$BK94,1)=".")*(LEN($D94:$BK94)&gt;2)*(LEFT($D94:$BK94,3)&lt;&gt;"Per")*(LEFT($D94:$BK94,2)&lt;&gt;"EL"))</f>
        <v>0</v>
      </c>
      <c r="BN94" s="76" cm="1">
        <f t="array" ref="BN94">SUMPRODUCT(--(RIGHT($D94:$BK94,1)="p")*(LEN($D94:$BK94)&gt;2))</f>
        <v>0</v>
      </c>
      <c r="BO94" s="76">
        <v>0</v>
      </c>
      <c r="BP94" s="91"/>
      <c r="BQ94" s="83">
        <f t="shared" si="137"/>
        <v>0</v>
      </c>
      <c r="BR94" s="83">
        <f t="shared" si="137"/>
        <v>0</v>
      </c>
      <c r="BS94" s="83">
        <f t="shared" si="137"/>
        <v>0</v>
      </c>
      <c r="BT94" s="83">
        <f t="shared" si="137"/>
        <v>0</v>
      </c>
      <c r="BU94" s="83">
        <f t="shared" si="137"/>
        <v>0</v>
      </c>
      <c r="BV94" s="83">
        <f t="shared" si="137"/>
        <v>0</v>
      </c>
      <c r="BW94" s="83">
        <f t="shared" si="137"/>
        <v>0</v>
      </c>
      <c r="BX94" s="83">
        <f t="shared" si="137"/>
        <v>0</v>
      </c>
      <c r="BY94" s="83">
        <f t="shared" si="137"/>
        <v>0</v>
      </c>
      <c r="BZ94" s="83">
        <f t="shared" si="137"/>
        <v>0</v>
      </c>
      <c r="CA94" s="83">
        <f t="shared" si="137"/>
        <v>0</v>
      </c>
      <c r="DB94" s="176"/>
      <c r="DC94" s="176"/>
      <c r="DD94" s="176"/>
      <c r="DE94" s="176"/>
      <c r="DF94" s="176"/>
      <c r="DG94" s="176"/>
      <c r="DH94" s="176"/>
      <c r="DI94" s="176"/>
      <c r="DJ94" s="176"/>
      <c r="DK94" s="176"/>
      <c r="DL94" s="176"/>
      <c r="DM94" s="176"/>
      <c r="DN94" s="176"/>
      <c r="DO94" s="176"/>
      <c r="DP94" s="176"/>
      <c r="DQ94" s="176"/>
      <c r="DR94" s="176"/>
      <c r="DS94" s="176"/>
      <c r="DT94" s="176"/>
      <c r="DU94" s="176"/>
      <c r="DV94" s="176"/>
      <c r="DW94" s="176"/>
      <c r="DX94" s="176"/>
      <c r="DY94" s="176"/>
      <c r="DZ94" s="176"/>
      <c r="EA94" s="176"/>
      <c r="EB94" s="176"/>
      <c r="EC94" s="176"/>
      <c r="ED94" s="176"/>
      <c r="EE94" s="176"/>
      <c r="EF94" s="176"/>
      <c r="EG94" s="176"/>
      <c r="EH94" s="176"/>
      <c r="EI94" s="176"/>
      <c r="EJ94" s="176"/>
      <c r="EK94" s="176"/>
      <c r="EL94" s="176"/>
      <c r="EM94" s="176"/>
      <c r="EN94" s="176"/>
      <c r="EO94" s="176"/>
      <c r="EP94" s="176"/>
      <c r="EQ94" s="176"/>
      <c r="ER94" s="176"/>
      <c r="ES94" s="176"/>
      <c r="ET94" s="176"/>
      <c r="EU94" s="176"/>
      <c r="EV94" s="176"/>
      <c r="EW94" s="176"/>
      <c r="EX94" s="176"/>
      <c r="EY94" s="176"/>
      <c r="EZ94" s="176"/>
      <c r="FA94" s="176"/>
      <c r="FB94" s="176"/>
      <c r="FC94" s="176"/>
      <c r="FD94" s="176"/>
      <c r="FE94" s="176"/>
      <c r="FF94" s="176"/>
      <c r="FG94" s="176"/>
      <c r="FH94" s="176"/>
      <c r="FI94" s="176"/>
      <c r="FJ94" s="176"/>
      <c r="FK94" s="176"/>
      <c r="FY94" s="175"/>
    </row>
    <row r="95" spans="1:181" s="44" customFormat="1" ht="12" customHeight="1" x14ac:dyDescent="0.3">
      <c r="A95" s="192"/>
      <c r="B95" s="69"/>
      <c r="C95" s="88"/>
      <c r="D95" s="77"/>
      <c r="E95" s="77"/>
      <c r="F95" s="77"/>
      <c r="G95" s="77"/>
      <c r="H95" s="77"/>
      <c r="I95" s="77"/>
      <c r="J95" s="36"/>
      <c r="K95" s="36"/>
      <c r="L95" s="36"/>
      <c r="M95" s="36"/>
      <c r="N95" s="77"/>
      <c r="O95" s="77"/>
      <c r="P95" s="77"/>
      <c r="Q95" s="77"/>
      <c r="R95" s="77"/>
      <c r="S95" s="77"/>
      <c r="T95" s="77"/>
      <c r="U95" s="77"/>
      <c r="V95" s="77"/>
      <c r="W95" s="77"/>
      <c r="X95" s="36"/>
      <c r="Y95" s="36"/>
      <c r="Z95" s="36"/>
      <c r="AA95" s="36"/>
      <c r="AB95" s="77"/>
      <c r="AC95" s="77"/>
      <c r="AD95" s="77"/>
      <c r="AE95" s="77"/>
      <c r="AF95" s="77"/>
      <c r="AG95" s="77"/>
      <c r="AH95" s="77"/>
      <c r="AI95" s="77"/>
      <c r="AJ95" s="77"/>
      <c r="AK95" s="77"/>
      <c r="AL95" s="36"/>
      <c r="AM95" s="36"/>
      <c r="AN95" s="36"/>
      <c r="AO95" s="36"/>
      <c r="AP95" s="77"/>
      <c r="AQ95" s="77"/>
      <c r="AR95" s="77"/>
      <c r="AS95" s="77"/>
      <c r="AT95" s="77"/>
      <c r="AU95" s="77"/>
      <c r="AV95" s="77"/>
      <c r="AW95" s="77"/>
      <c r="AX95" s="77"/>
      <c r="AY95" s="77"/>
      <c r="AZ95" s="36"/>
      <c r="BA95" s="36"/>
      <c r="BB95" s="36"/>
      <c r="BC95" s="36"/>
      <c r="BD95" s="77"/>
      <c r="BE95" s="77"/>
      <c r="BF95" s="34"/>
      <c r="BG95" s="34"/>
      <c r="BH95" s="77"/>
      <c r="BI95" s="77"/>
      <c r="BJ95" s="77"/>
      <c r="BK95" s="77"/>
      <c r="BL95" s="91"/>
      <c r="BM95" s="76" cm="1">
        <f t="array" ref="BM95">SUMPRODUCT(--(RIGHT($D95:$BK95,1)=".")*(LEN($D95:$BK95)&gt;2)*(LEFT($D95:$BK95,3)&lt;&gt;"Per")*(LEFT($D95:$BK95,2)&lt;&gt;"EL"))</f>
        <v>0</v>
      </c>
      <c r="BN95" s="76" cm="1">
        <f t="array" ref="BN95">SUMPRODUCT(--(RIGHT($D95:$BK95,1)="p")*(LEN($D95:$BK95)&gt;2))</f>
        <v>0</v>
      </c>
      <c r="BO95" s="76">
        <v>0</v>
      </c>
      <c r="BP95" s="91"/>
      <c r="BQ95" s="83">
        <f t="shared" si="137"/>
        <v>0</v>
      </c>
      <c r="BR95" s="83">
        <f t="shared" si="137"/>
        <v>0</v>
      </c>
      <c r="BS95" s="83">
        <f t="shared" si="137"/>
        <v>0</v>
      </c>
      <c r="BT95" s="83">
        <f t="shared" si="137"/>
        <v>0</v>
      </c>
      <c r="BU95" s="83">
        <f t="shared" si="137"/>
        <v>0</v>
      </c>
      <c r="BV95" s="83">
        <f t="shared" si="137"/>
        <v>0</v>
      </c>
      <c r="BW95" s="83">
        <f t="shared" si="137"/>
        <v>0</v>
      </c>
      <c r="BX95" s="83">
        <f t="shared" si="137"/>
        <v>0</v>
      </c>
      <c r="BY95" s="83">
        <f t="shared" si="137"/>
        <v>0</v>
      </c>
      <c r="BZ95" s="83">
        <f t="shared" si="137"/>
        <v>0</v>
      </c>
      <c r="CA95" s="83">
        <f t="shared" si="137"/>
        <v>0</v>
      </c>
      <c r="DB95" s="176"/>
      <c r="DC95" s="176"/>
      <c r="DD95" s="176"/>
      <c r="DE95" s="176"/>
      <c r="DF95" s="176"/>
      <c r="DG95" s="176"/>
      <c r="DH95" s="176"/>
      <c r="DI95" s="176"/>
      <c r="DJ95" s="176"/>
      <c r="DK95" s="176"/>
      <c r="DL95" s="176"/>
      <c r="DM95" s="176"/>
      <c r="DN95" s="176"/>
      <c r="DO95" s="176"/>
      <c r="DP95" s="176"/>
      <c r="DQ95" s="176"/>
      <c r="DR95" s="176"/>
      <c r="DS95" s="176"/>
      <c r="DT95" s="176"/>
      <c r="DU95" s="176"/>
      <c r="DV95" s="176"/>
      <c r="DW95" s="176"/>
      <c r="DX95" s="176"/>
      <c r="DY95" s="176"/>
      <c r="DZ95" s="176"/>
      <c r="EA95" s="176"/>
      <c r="EB95" s="176"/>
      <c r="EC95" s="176"/>
      <c r="ED95" s="176"/>
      <c r="EE95" s="176"/>
      <c r="EF95" s="176"/>
      <c r="EG95" s="176"/>
      <c r="EH95" s="176"/>
      <c r="EI95" s="176"/>
      <c r="EJ95" s="176"/>
      <c r="EK95" s="176"/>
      <c r="EL95" s="176"/>
      <c r="EM95" s="176"/>
      <c r="EN95" s="176"/>
      <c r="EO95" s="176"/>
      <c r="EP95" s="176"/>
      <c r="EQ95" s="176"/>
      <c r="ER95" s="176"/>
      <c r="ES95" s="176"/>
      <c r="ET95" s="176"/>
      <c r="EU95" s="176"/>
      <c r="EV95" s="176"/>
      <c r="EW95" s="176"/>
      <c r="EX95" s="176"/>
      <c r="EY95" s="176"/>
      <c r="EZ95" s="176"/>
      <c r="FA95" s="176"/>
      <c r="FB95" s="176"/>
      <c r="FC95" s="176"/>
      <c r="FD95" s="176"/>
      <c r="FE95" s="176"/>
      <c r="FF95" s="176"/>
      <c r="FG95" s="176"/>
      <c r="FH95" s="176"/>
      <c r="FI95" s="176"/>
      <c r="FJ95" s="176"/>
      <c r="FK95" s="176"/>
      <c r="FY95" s="175"/>
    </row>
    <row r="96" spans="1:181" s="44" customFormat="1" ht="12" customHeight="1" x14ac:dyDescent="0.2">
      <c r="A96" s="192"/>
      <c r="B96" s="69"/>
      <c r="C96" s="88"/>
      <c r="D96" s="76"/>
      <c r="E96" s="76"/>
      <c r="F96" s="76"/>
      <c r="G96" s="76"/>
      <c r="H96" s="76"/>
      <c r="I96" s="76"/>
      <c r="J96" s="76"/>
      <c r="K96" s="76"/>
      <c r="L96" s="76"/>
      <c r="M96" s="76"/>
      <c r="N96" s="76"/>
      <c r="O96" s="76"/>
      <c r="P96" s="76"/>
      <c r="Q96" s="76"/>
      <c r="R96" s="76"/>
      <c r="S96" s="76"/>
      <c r="T96" s="76"/>
      <c r="U96" s="76"/>
      <c r="V96" s="76"/>
      <c r="W96" s="76"/>
      <c r="X96" s="76"/>
      <c r="Y96" s="76"/>
      <c r="Z96" s="76"/>
      <c r="AA96" s="76"/>
      <c r="AB96" s="76"/>
      <c r="AC96" s="76"/>
      <c r="AD96" s="76"/>
      <c r="AE96" s="76"/>
      <c r="AF96" s="76"/>
      <c r="AG96" s="76"/>
      <c r="AH96" s="76"/>
      <c r="AI96" s="76"/>
      <c r="AJ96" s="76"/>
      <c r="AK96" s="76"/>
      <c r="AL96" s="76"/>
      <c r="AM96" s="76"/>
      <c r="AN96" s="76"/>
      <c r="AO96" s="76"/>
      <c r="AP96" s="76"/>
      <c r="AQ96" s="76"/>
      <c r="AR96" s="76"/>
      <c r="AS96" s="76"/>
      <c r="AT96" s="76"/>
      <c r="AU96" s="76"/>
      <c r="AV96" s="76"/>
      <c r="AW96" s="76"/>
      <c r="AX96" s="76"/>
      <c r="AY96" s="76"/>
      <c r="AZ96" s="76"/>
      <c r="BA96" s="76"/>
      <c r="BB96" s="76"/>
      <c r="BC96" s="76"/>
      <c r="BD96" s="76"/>
      <c r="BE96" s="76"/>
      <c r="BF96" s="76"/>
      <c r="BG96" s="76"/>
      <c r="BH96" s="76"/>
      <c r="BI96" s="76"/>
      <c r="BJ96" s="76"/>
      <c r="BK96" s="76"/>
      <c r="BL96" s="91"/>
      <c r="BM96" s="76" cm="1">
        <f t="array" ref="BM96">SUMPRODUCT(--(RIGHT($D96:$BK96,1)=".")*(LEN($D96:$BK96)&gt;2)*(LEFT($D96:$BK96,3)&lt;&gt;"Per")*(LEFT($D96:$BK96,2)&lt;&gt;"EL"))</f>
        <v>0</v>
      </c>
      <c r="BN96" s="76" cm="1">
        <f t="array" ref="BN96">SUMPRODUCT(--(RIGHT($D96:$BK96,1)="p")*(LEN($D96:$BK96)&gt;2))</f>
        <v>0</v>
      </c>
      <c r="BO96" s="76">
        <v>0</v>
      </c>
      <c r="BP96" s="91"/>
      <c r="BQ96" s="83">
        <f t="shared" si="137"/>
        <v>0</v>
      </c>
      <c r="BR96" s="83">
        <f t="shared" si="137"/>
        <v>0</v>
      </c>
      <c r="BS96" s="83">
        <f t="shared" si="137"/>
        <v>0</v>
      </c>
      <c r="BT96" s="83">
        <f t="shared" si="137"/>
        <v>0</v>
      </c>
      <c r="BU96" s="83">
        <f t="shared" si="137"/>
        <v>0</v>
      </c>
      <c r="BV96" s="83">
        <f t="shared" si="137"/>
        <v>0</v>
      </c>
      <c r="BW96" s="83">
        <f t="shared" si="137"/>
        <v>0</v>
      </c>
      <c r="BX96" s="83">
        <f t="shared" si="137"/>
        <v>0</v>
      </c>
      <c r="BY96" s="83">
        <f t="shared" si="137"/>
        <v>0</v>
      </c>
      <c r="BZ96" s="83">
        <f t="shared" si="137"/>
        <v>0</v>
      </c>
      <c r="CA96" s="83">
        <f t="shared" si="137"/>
        <v>0</v>
      </c>
      <c r="DB96" s="176"/>
      <c r="DC96" s="176"/>
      <c r="DD96" s="176"/>
      <c r="DE96" s="176"/>
      <c r="DF96" s="176"/>
      <c r="DG96" s="176"/>
      <c r="DH96" s="176"/>
      <c r="DI96" s="176"/>
      <c r="DJ96" s="176"/>
      <c r="DK96" s="176"/>
      <c r="DL96" s="176"/>
      <c r="DM96" s="176"/>
      <c r="DN96" s="176"/>
      <c r="DO96" s="176"/>
      <c r="DP96" s="176"/>
      <c r="DQ96" s="176"/>
      <c r="DR96" s="176"/>
      <c r="DS96" s="176"/>
      <c r="DT96" s="176"/>
      <c r="DU96" s="176"/>
      <c r="DV96" s="176"/>
      <c r="DW96" s="176"/>
      <c r="DX96" s="176"/>
      <c r="DY96" s="176"/>
      <c r="DZ96" s="176"/>
      <c r="EA96" s="176"/>
      <c r="EB96" s="176"/>
      <c r="EC96" s="176"/>
      <c r="ED96" s="176"/>
      <c r="EE96" s="176"/>
      <c r="EF96" s="176"/>
      <c r="EG96" s="176"/>
      <c r="EH96" s="176"/>
      <c r="EI96" s="176"/>
      <c r="EJ96" s="176"/>
      <c r="EK96" s="176"/>
      <c r="EL96" s="176"/>
      <c r="EM96" s="176"/>
      <c r="EN96" s="176"/>
      <c r="EO96" s="176"/>
      <c r="EP96" s="176"/>
      <c r="EQ96" s="176"/>
      <c r="ER96" s="176"/>
      <c r="ES96" s="176"/>
      <c r="ET96" s="176"/>
      <c r="EU96" s="176"/>
      <c r="EV96" s="176"/>
      <c r="EW96" s="176"/>
      <c r="EX96" s="176"/>
      <c r="EY96" s="176"/>
      <c r="EZ96" s="176"/>
      <c r="FA96" s="176"/>
      <c r="FB96" s="176"/>
      <c r="FC96" s="176"/>
      <c r="FD96" s="176"/>
      <c r="FE96" s="176"/>
      <c r="FF96" s="176"/>
      <c r="FG96" s="176"/>
      <c r="FH96" s="176"/>
      <c r="FI96" s="176"/>
      <c r="FJ96" s="176"/>
      <c r="FK96" s="176"/>
      <c r="FY96" s="175"/>
    </row>
    <row r="97" spans="1:181" s="44" customFormat="1" ht="12" customHeight="1" x14ac:dyDescent="0.2">
      <c r="A97" s="192"/>
      <c r="B97" s="69"/>
      <c r="C97" s="88"/>
      <c r="D97" s="76"/>
      <c r="E97" s="76"/>
      <c r="F97" s="76"/>
      <c r="G97" s="76"/>
      <c r="H97" s="76"/>
      <c r="I97" s="76"/>
      <c r="J97" s="76"/>
      <c r="K97" s="76"/>
      <c r="L97" s="76"/>
      <c r="M97" s="76"/>
      <c r="N97" s="76"/>
      <c r="O97" s="76"/>
      <c r="P97" s="76"/>
      <c r="Q97" s="76"/>
      <c r="R97" s="76"/>
      <c r="S97" s="76"/>
      <c r="T97" s="76"/>
      <c r="U97" s="76"/>
      <c r="V97" s="76"/>
      <c r="W97" s="76"/>
      <c r="X97" s="76"/>
      <c r="Y97" s="76"/>
      <c r="Z97" s="76"/>
      <c r="AA97" s="76"/>
      <c r="AB97" s="76"/>
      <c r="AC97" s="76"/>
      <c r="AD97" s="76"/>
      <c r="AE97" s="76"/>
      <c r="AF97" s="76"/>
      <c r="AG97" s="76"/>
      <c r="AH97" s="76"/>
      <c r="AI97" s="76"/>
      <c r="AJ97" s="76"/>
      <c r="AK97" s="76"/>
      <c r="AL97" s="76"/>
      <c r="AM97" s="76"/>
      <c r="AN97" s="76"/>
      <c r="AO97" s="76"/>
      <c r="AP97" s="76"/>
      <c r="AQ97" s="76"/>
      <c r="AR97" s="76"/>
      <c r="AS97" s="76"/>
      <c r="AT97" s="76"/>
      <c r="AU97" s="76"/>
      <c r="AV97" s="76"/>
      <c r="AW97" s="76"/>
      <c r="AX97" s="76"/>
      <c r="AY97" s="76"/>
      <c r="AZ97" s="76"/>
      <c r="BA97" s="76"/>
      <c r="BB97" s="76"/>
      <c r="BC97" s="76"/>
      <c r="BD97" s="76"/>
      <c r="BE97" s="76"/>
      <c r="BF97" s="76"/>
      <c r="BG97" s="76"/>
      <c r="BH97" s="76"/>
      <c r="BI97" s="76"/>
      <c r="BJ97" s="76"/>
      <c r="BK97" s="76"/>
      <c r="BL97" s="91"/>
      <c r="BM97" s="76" cm="1">
        <f t="array" ref="BM97">SUMPRODUCT(--(RIGHT($D97:$BK97,1)=".")*(LEN($D97:$BK97)&gt;2)*(LEFT($D97:$BK97,3)&lt;&gt;"Per")*(LEFT($D97:$BK97,2)&lt;&gt;"EL"))</f>
        <v>0</v>
      </c>
      <c r="BN97" s="76" cm="1">
        <f t="array" ref="BN97">SUMPRODUCT(--(RIGHT($D97:$BK97,1)="p")*(LEN($D97:$BK97)&gt;2))</f>
        <v>0</v>
      </c>
      <c r="BO97" s="76">
        <v>0</v>
      </c>
      <c r="BP97" s="91"/>
      <c r="BQ97" s="83">
        <f t="shared" si="137"/>
        <v>0</v>
      </c>
      <c r="BR97" s="83">
        <f t="shared" si="137"/>
        <v>0</v>
      </c>
      <c r="BS97" s="83">
        <f t="shared" si="137"/>
        <v>0</v>
      </c>
      <c r="BT97" s="83">
        <f t="shared" si="137"/>
        <v>0</v>
      </c>
      <c r="BU97" s="83">
        <f t="shared" si="137"/>
        <v>0</v>
      </c>
      <c r="BV97" s="83">
        <f t="shared" si="137"/>
        <v>0</v>
      </c>
      <c r="BW97" s="83">
        <f t="shared" si="137"/>
        <v>0</v>
      </c>
      <c r="BX97" s="83">
        <f t="shared" si="137"/>
        <v>0</v>
      </c>
      <c r="BY97" s="83">
        <f t="shared" si="137"/>
        <v>0</v>
      </c>
      <c r="BZ97" s="83">
        <f t="shared" si="137"/>
        <v>0</v>
      </c>
      <c r="CA97" s="83">
        <f t="shared" si="137"/>
        <v>0</v>
      </c>
      <c r="DB97" s="176"/>
      <c r="DC97" s="176"/>
      <c r="DD97" s="176"/>
      <c r="DE97" s="176"/>
      <c r="DF97" s="176"/>
      <c r="DG97" s="176"/>
      <c r="DH97" s="176"/>
      <c r="DI97" s="176"/>
      <c r="DJ97" s="176"/>
      <c r="DK97" s="176"/>
      <c r="DL97" s="176"/>
      <c r="DM97" s="176"/>
      <c r="DN97" s="176"/>
      <c r="DO97" s="176"/>
      <c r="DP97" s="176"/>
      <c r="DQ97" s="176"/>
      <c r="DR97" s="176"/>
      <c r="DS97" s="176"/>
      <c r="DT97" s="176"/>
      <c r="DU97" s="176"/>
      <c r="DV97" s="176"/>
      <c r="DW97" s="176"/>
      <c r="DX97" s="176"/>
      <c r="DY97" s="176"/>
      <c r="DZ97" s="176"/>
      <c r="EA97" s="176"/>
      <c r="EB97" s="176"/>
      <c r="EC97" s="176"/>
      <c r="ED97" s="176"/>
      <c r="EE97" s="176"/>
      <c r="EF97" s="176"/>
      <c r="EG97" s="176"/>
      <c r="EH97" s="176"/>
      <c r="EI97" s="176"/>
      <c r="EJ97" s="176"/>
      <c r="EK97" s="176"/>
      <c r="EL97" s="176"/>
      <c r="EM97" s="176"/>
      <c r="EN97" s="176"/>
      <c r="EO97" s="176"/>
      <c r="EP97" s="176"/>
      <c r="EQ97" s="176"/>
      <c r="ER97" s="176"/>
      <c r="ES97" s="176"/>
      <c r="ET97" s="176"/>
      <c r="EU97" s="176"/>
      <c r="EV97" s="176"/>
      <c r="EW97" s="176"/>
      <c r="EX97" s="176"/>
      <c r="EY97" s="176"/>
      <c r="EZ97" s="176"/>
      <c r="FA97" s="176"/>
      <c r="FB97" s="176"/>
      <c r="FC97" s="176"/>
      <c r="FD97" s="176"/>
      <c r="FE97" s="176"/>
      <c r="FF97" s="176"/>
      <c r="FG97" s="176"/>
      <c r="FH97" s="176"/>
      <c r="FI97" s="176"/>
      <c r="FJ97" s="176"/>
      <c r="FK97" s="176"/>
      <c r="FY97" s="175"/>
    </row>
    <row r="98" spans="1:181" s="44" customFormat="1" ht="12" customHeight="1" x14ac:dyDescent="0.2">
      <c r="A98" s="192"/>
      <c r="B98" s="69"/>
      <c r="C98" s="88"/>
      <c r="D98" s="76"/>
      <c r="E98" s="76"/>
      <c r="F98" s="76"/>
      <c r="G98" s="76"/>
      <c r="H98" s="76"/>
      <c r="I98" s="76"/>
      <c r="J98" s="76"/>
      <c r="K98" s="76"/>
      <c r="L98" s="76"/>
      <c r="M98" s="76"/>
      <c r="N98" s="76"/>
      <c r="O98" s="76"/>
      <c r="P98" s="76"/>
      <c r="Q98" s="76"/>
      <c r="R98" s="76"/>
      <c r="S98" s="76"/>
      <c r="T98" s="76"/>
      <c r="U98" s="76"/>
      <c r="V98" s="76"/>
      <c r="W98" s="76"/>
      <c r="X98" s="76"/>
      <c r="Y98" s="76"/>
      <c r="Z98" s="76"/>
      <c r="AA98" s="76"/>
      <c r="AB98" s="76"/>
      <c r="AC98" s="76"/>
      <c r="AD98" s="76"/>
      <c r="AE98" s="76"/>
      <c r="AF98" s="76"/>
      <c r="AG98" s="76"/>
      <c r="AH98" s="76"/>
      <c r="AI98" s="76"/>
      <c r="AJ98" s="76"/>
      <c r="AK98" s="76"/>
      <c r="AL98" s="76"/>
      <c r="AM98" s="76"/>
      <c r="AN98" s="76"/>
      <c r="AO98" s="76"/>
      <c r="AP98" s="76"/>
      <c r="AQ98" s="76"/>
      <c r="AR98" s="76"/>
      <c r="AS98" s="76"/>
      <c r="AT98" s="76"/>
      <c r="AU98" s="76"/>
      <c r="AV98" s="76"/>
      <c r="AW98" s="76"/>
      <c r="AX98" s="76"/>
      <c r="AY98" s="76"/>
      <c r="AZ98" s="76"/>
      <c r="BA98" s="76"/>
      <c r="BB98" s="76"/>
      <c r="BC98" s="76"/>
      <c r="BD98" s="76"/>
      <c r="BE98" s="76"/>
      <c r="BF98" s="76"/>
      <c r="BG98" s="76"/>
      <c r="BH98" s="76"/>
      <c r="BI98" s="76"/>
      <c r="BJ98" s="76"/>
      <c r="BK98" s="76"/>
      <c r="BL98" s="91"/>
      <c r="BM98" s="76" cm="1">
        <f t="array" ref="BM98">SUMPRODUCT(--(RIGHT($D98:$BK98,1)=".")*(LEN($D98:$BK98)&gt;2)*(LEFT($D98:$BK98,3)&lt;&gt;"Per")*(LEFT($D98:$BK98,2)&lt;&gt;"EL"))</f>
        <v>0</v>
      </c>
      <c r="BN98" s="76" cm="1">
        <f t="array" ref="BN98">SUMPRODUCT(--(RIGHT($D98:$BK98,1)="p")*(LEN($D98:$BK98)&gt;2))</f>
        <v>0</v>
      </c>
      <c r="BO98" s="76">
        <v>0</v>
      </c>
      <c r="BP98" s="91"/>
      <c r="BQ98" s="83">
        <f t="shared" si="137"/>
        <v>0</v>
      </c>
      <c r="BR98" s="83">
        <f t="shared" si="137"/>
        <v>0</v>
      </c>
      <c r="BS98" s="83">
        <f t="shared" si="137"/>
        <v>0</v>
      </c>
      <c r="BT98" s="83">
        <f t="shared" si="137"/>
        <v>0</v>
      </c>
      <c r="BU98" s="83">
        <f t="shared" si="137"/>
        <v>0</v>
      </c>
      <c r="BV98" s="83">
        <f t="shared" si="137"/>
        <v>0</v>
      </c>
      <c r="BW98" s="83">
        <f t="shared" si="137"/>
        <v>0</v>
      </c>
      <c r="BX98" s="83">
        <f t="shared" si="137"/>
        <v>0</v>
      </c>
      <c r="BY98" s="83">
        <f t="shared" si="137"/>
        <v>0</v>
      </c>
      <c r="BZ98" s="83">
        <f t="shared" si="137"/>
        <v>0</v>
      </c>
      <c r="CA98" s="83">
        <f t="shared" si="137"/>
        <v>0</v>
      </c>
      <c r="DB98" s="176"/>
      <c r="DC98" s="176"/>
      <c r="DD98" s="176"/>
      <c r="DE98" s="176"/>
      <c r="DF98" s="176"/>
      <c r="DG98" s="176"/>
      <c r="DH98" s="176"/>
      <c r="DI98" s="176"/>
      <c r="DJ98" s="176"/>
      <c r="DK98" s="176"/>
      <c r="DL98" s="176"/>
      <c r="DM98" s="176"/>
      <c r="DN98" s="176"/>
      <c r="DO98" s="176"/>
      <c r="DP98" s="176"/>
      <c r="DQ98" s="176"/>
      <c r="DR98" s="176"/>
      <c r="DS98" s="176"/>
      <c r="DT98" s="176"/>
      <c r="DU98" s="176"/>
      <c r="DV98" s="176"/>
      <c r="DW98" s="176"/>
      <c r="DX98" s="176"/>
      <c r="DY98" s="176"/>
      <c r="DZ98" s="176"/>
      <c r="EA98" s="176"/>
      <c r="EB98" s="176"/>
      <c r="EC98" s="176"/>
      <c r="ED98" s="176"/>
      <c r="EE98" s="176"/>
      <c r="EF98" s="176"/>
      <c r="EG98" s="176"/>
      <c r="EH98" s="176"/>
      <c r="EI98" s="176"/>
      <c r="EJ98" s="176"/>
      <c r="EK98" s="176"/>
      <c r="EL98" s="176"/>
      <c r="EM98" s="176"/>
      <c r="EN98" s="176"/>
      <c r="EO98" s="176"/>
      <c r="EP98" s="176"/>
      <c r="EQ98" s="176"/>
      <c r="ER98" s="176"/>
      <c r="ES98" s="176"/>
      <c r="ET98" s="176"/>
      <c r="EU98" s="176"/>
      <c r="EV98" s="176"/>
      <c r="EW98" s="176"/>
      <c r="EX98" s="176"/>
      <c r="EY98" s="176"/>
      <c r="EZ98" s="176"/>
      <c r="FA98" s="176"/>
      <c r="FB98" s="176"/>
      <c r="FC98" s="176"/>
      <c r="FD98" s="176"/>
      <c r="FE98" s="176"/>
      <c r="FF98" s="176"/>
      <c r="FG98" s="176"/>
      <c r="FH98" s="176"/>
      <c r="FI98" s="176"/>
      <c r="FJ98" s="176"/>
      <c r="FK98" s="176"/>
      <c r="FY98" s="175"/>
    </row>
    <row r="99" spans="1:181" s="44" customFormat="1" ht="12" customHeight="1" x14ac:dyDescent="0.2">
      <c r="A99" s="193"/>
      <c r="B99" s="69"/>
      <c r="C99" s="88"/>
      <c r="D99" s="76"/>
      <c r="E99" s="76"/>
      <c r="F99" s="76"/>
      <c r="G99" s="76"/>
      <c r="H99" s="76"/>
      <c r="I99" s="76"/>
      <c r="J99" s="76"/>
      <c r="K99" s="76"/>
      <c r="L99" s="76"/>
      <c r="M99" s="76"/>
      <c r="N99" s="76"/>
      <c r="O99" s="76"/>
      <c r="P99" s="76"/>
      <c r="Q99" s="76"/>
      <c r="R99" s="76"/>
      <c r="S99" s="76"/>
      <c r="T99" s="76"/>
      <c r="U99" s="76"/>
      <c r="V99" s="76"/>
      <c r="W99" s="76"/>
      <c r="X99" s="76"/>
      <c r="Y99" s="76"/>
      <c r="Z99" s="76"/>
      <c r="AA99" s="76"/>
      <c r="AB99" s="76"/>
      <c r="AC99" s="76"/>
      <c r="AD99" s="76"/>
      <c r="AE99" s="76"/>
      <c r="AF99" s="76"/>
      <c r="AG99" s="76"/>
      <c r="AH99" s="76"/>
      <c r="AI99" s="76"/>
      <c r="AJ99" s="76"/>
      <c r="AK99" s="76"/>
      <c r="AL99" s="76"/>
      <c r="AM99" s="76"/>
      <c r="AN99" s="76"/>
      <c r="AO99" s="76"/>
      <c r="AP99" s="76"/>
      <c r="AQ99" s="76"/>
      <c r="AR99" s="76"/>
      <c r="AS99" s="76"/>
      <c r="AT99" s="76"/>
      <c r="AU99" s="76"/>
      <c r="AV99" s="76"/>
      <c r="AW99" s="76"/>
      <c r="AX99" s="76"/>
      <c r="AY99" s="76"/>
      <c r="AZ99" s="76"/>
      <c r="BA99" s="76"/>
      <c r="BB99" s="76"/>
      <c r="BC99" s="76"/>
      <c r="BD99" s="76"/>
      <c r="BE99" s="76"/>
      <c r="BF99" s="76"/>
      <c r="BG99" s="76"/>
      <c r="BH99" s="76"/>
      <c r="BI99" s="76"/>
      <c r="BJ99" s="76"/>
      <c r="BK99" s="76"/>
      <c r="BL99" s="91"/>
      <c r="BM99" s="76" cm="1">
        <f t="array" ref="BM99">SUMPRODUCT(--(RIGHT($D99:$BK99,1)=".")*(LEN($D99:$BK99)&gt;2)*(LEFT($D99:$BK99,3)&lt;&gt;"Per")*(LEFT($D99:$BK99,2)&lt;&gt;"EL"))</f>
        <v>0</v>
      </c>
      <c r="BN99" s="76" cm="1">
        <f t="array" ref="BN99">SUMPRODUCT(--(RIGHT($D99:$BK99,1)="p")*(LEN($D99:$BK99)&gt;2))</f>
        <v>0</v>
      </c>
      <c r="BO99" s="76">
        <v>0</v>
      </c>
      <c r="BP99" s="91"/>
      <c r="BQ99" s="83">
        <f t="shared" si="137"/>
        <v>0</v>
      </c>
      <c r="BR99" s="83">
        <f t="shared" si="137"/>
        <v>0</v>
      </c>
      <c r="BS99" s="83">
        <f t="shared" si="137"/>
        <v>0</v>
      </c>
      <c r="BT99" s="83">
        <f t="shared" si="137"/>
        <v>0</v>
      </c>
      <c r="BU99" s="83">
        <f t="shared" si="137"/>
        <v>0</v>
      </c>
      <c r="BV99" s="83">
        <f t="shared" si="137"/>
        <v>0</v>
      </c>
      <c r="BW99" s="83">
        <f t="shared" si="137"/>
        <v>0</v>
      </c>
      <c r="BX99" s="83">
        <f t="shared" si="137"/>
        <v>0</v>
      </c>
      <c r="BY99" s="83">
        <f t="shared" si="137"/>
        <v>0</v>
      </c>
      <c r="BZ99" s="83">
        <f t="shared" si="137"/>
        <v>0</v>
      </c>
      <c r="CA99" s="83">
        <f t="shared" si="137"/>
        <v>0</v>
      </c>
      <c r="DB99" s="176"/>
      <c r="DC99" s="176"/>
      <c r="DD99" s="176"/>
      <c r="DE99" s="176"/>
      <c r="DF99" s="176"/>
      <c r="DG99" s="176"/>
      <c r="DH99" s="176"/>
      <c r="DI99" s="176"/>
      <c r="DJ99" s="176"/>
      <c r="DK99" s="176"/>
      <c r="DL99" s="176"/>
      <c r="DM99" s="176"/>
      <c r="DN99" s="176"/>
      <c r="DO99" s="176"/>
      <c r="DP99" s="176"/>
      <c r="DQ99" s="176"/>
      <c r="DR99" s="176"/>
      <c r="DS99" s="176"/>
      <c r="DT99" s="176"/>
      <c r="DU99" s="176"/>
      <c r="DV99" s="176"/>
      <c r="DW99" s="176"/>
      <c r="DX99" s="176"/>
      <c r="DY99" s="176"/>
      <c r="DZ99" s="176"/>
      <c r="EA99" s="176"/>
      <c r="EB99" s="176"/>
      <c r="EC99" s="176"/>
      <c r="ED99" s="176"/>
      <c r="EE99" s="176"/>
      <c r="EF99" s="176"/>
      <c r="EG99" s="176"/>
      <c r="EH99" s="176"/>
      <c r="EI99" s="176"/>
      <c r="EJ99" s="176"/>
      <c r="EK99" s="176"/>
      <c r="EL99" s="176"/>
      <c r="EM99" s="176"/>
      <c r="EN99" s="176"/>
      <c r="EO99" s="176"/>
      <c r="EP99" s="176"/>
      <c r="EQ99" s="176"/>
      <c r="ER99" s="176"/>
      <c r="ES99" s="176"/>
      <c r="ET99" s="176"/>
      <c r="EU99" s="176"/>
      <c r="EV99" s="176"/>
      <c r="EW99" s="176"/>
      <c r="EX99" s="176"/>
      <c r="EY99" s="176"/>
      <c r="EZ99" s="176"/>
      <c r="FA99" s="176"/>
      <c r="FB99" s="176"/>
      <c r="FC99" s="176"/>
      <c r="FD99" s="176"/>
      <c r="FE99" s="176"/>
      <c r="FF99" s="176"/>
      <c r="FG99" s="176"/>
      <c r="FH99" s="176"/>
      <c r="FI99" s="176"/>
      <c r="FJ99" s="176"/>
      <c r="FK99" s="176"/>
      <c r="FY99" s="175"/>
    </row>
    <row r="100" spans="1:181" s="44" customFormat="1" ht="12" customHeight="1" x14ac:dyDescent="0.25">
      <c r="A100" s="48"/>
      <c r="B100" s="48"/>
      <c r="C100" s="74"/>
      <c r="D100" s="48"/>
      <c r="E100" s="48"/>
      <c r="F100" s="48"/>
      <c r="G100" s="48"/>
      <c r="H100" s="48"/>
      <c r="I100" s="48"/>
      <c r="J100" s="48"/>
      <c r="K100" s="48"/>
      <c r="L100" s="48"/>
      <c r="M100" s="48"/>
      <c r="N100" s="48"/>
      <c r="O100" s="48"/>
      <c r="P100" s="48"/>
      <c r="Q100" s="48"/>
      <c r="R100" s="48"/>
      <c r="S100" s="48"/>
      <c r="T100" s="48"/>
      <c r="U100" s="48"/>
      <c r="V100" s="48"/>
      <c r="W100" s="48"/>
      <c r="X100" s="48"/>
      <c r="Y100" s="48"/>
      <c r="Z100" s="48"/>
      <c r="AA100" s="48"/>
      <c r="AB100" s="48"/>
      <c r="AC100" s="48"/>
      <c r="AD100" s="48"/>
      <c r="AE100" s="48"/>
      <c r="AF100" s="48"/>
      <c r="AG100" s="48"/>
      <c r="AH100" s="48"/>
      <c r="AI100" s="48"/>
      <c r="AJ100" s="48"/>
      <c r="AK100" s="48"/>
      <c r="AL100" s="48"/>
      <c r="AM100" s="48"/>
      <c r="AN100" s="48"/>
      <c r="AO100" s="48"/>
      <c r="AP100" s="48"/>
      <c r="AQ100" s="48"/>
      <c r="AR100" s="48"/>
      <c r="AS100" s="48"/>
      <c r="AT100" s="48"/>
      <c r="AU100" s="48"/>
      <c r="AV100" s="48"/>
      <c r="AW100" s="48"/>
      <c r="AX100" s="48"/>
      <c r="AY100" s="48"/>
      <c r="AZ100" s="48"/>
      <c r="BA100" s="48"/>
      <c r="BB100" s="48"/>
      <c r="BC100" s="48"/>
      <c r="BD100" s="48"/>
      <c r="BE100" s="48"/>
      <c r="BF100" s="48"/>
      <c r="BG100" s="48"/>
      <c r="BH100" s="48"/>
      <c r="BI100" s="48"/>
      <c r="BJ100" s="48"/>
      <c r="BK100" s="48"/>
      <c r="BL100" s="48"/>
      <c r="BM100" s="48"/>
      <c r="BN100" s="48"/>
      <c r="BO100" s="48"/>
      <c r="BP100" s="48"/>
      <c r="BQ100" s="48"/>
      <c r="BR100" s="48"/>
      <c r="BS100" s="48"/>
      <c r="BT100" s="48"/>
      <c r="BU100" s="48"/>
      <c r="BV100" s="48"/>
      <c r="BW100" s="48"/>
      <c r="BX100" s="48"/>
      <c r="BY100" s="48"/>
      <c r="BZ100" s="48"/>
      <c r="CA100" s="48"/>
      <c r="DB100" s="176"/>
      <c r="DC100" s="176"/>
      <c r="DD100" s="176"/>
      <c r="DE100" s="176"/>
      <c r="DF100" s="176"/>
      <c r="DG100" s="176"/>
      <c r="DH100" s="176"/>
      <c r="DI100" s="176"/>
      <c r="DJ100" s="176"/>
      <c r="DK100" s="176"/>
      <c r="DL100" s="176"/>
      <c r="DM100" s="176"/>
      <c r="DN100" s="176"/>
      <c r="DO100" s="176"/>
      <c r="DP100" s="176"/>
      <c r="DQ100" s="176"/>
      <c r="DR100" s="176"/>
      <c r="DS100" s="176"/>
      <c r="DT100" s="176"/>
      <c r="DU100" s="176"/>
      <c r="DV100" s="176"/>
      <c r="DW100" s="176"/>
      <c r="DX100" s="176"/>
      <c r="DY100" s="176"/>
      <c r="DZ100" s="176"/>
      <c r="EA100" s="176"/>
      <c r="EB100" s="176"/>
      <c r="EC100" s="176"/>
      <c r="ED100" s="176"/>
      <c r="EE100" s="176"/>
      <c r="EF100" s="176"/>
      <c r="EG100" s="176"/>
      <c r="EH100" s="176"/>
      <c r="EI100" s="176"/>
      <c r="EJ100" s="176"/>
      <c r="EK100" s="176"/>
      <c r="EL100" s="176"/>
      <c r="EM100" s="176"/>
      <c r="EN100" s="176"/>
      <c r="EO100" s="176"/>
      <c r="EP100" s="176"/>
      <c r="EQ100" s="176"/>
      <c r="ER100" s="176"/>
      <c r="ES100" s="176"/>
      <c r="ET100" s="176"/>
      <c r="EU100" s="176"/>
      <c r="EV100" s="176"/>
      <c r="EW100" s="176"/>
      <c r="EX100" s="176"/>
      <c r="EY100" s="176"/>
      <c r="EZ100" s="176"/>
      <c r="FA100" s="176"/>
      <c r="FB100" s="176"/>
      <c r="FC100" s="176"/>
      <c r="FD100" s="176"/>
      <c r="FE100" s="176"/>
      <c r="FF100" s="176"/>
      <c r="FG100" s="176"/>
      <c r="FH100" s="176"/>
      <c r="FI100" s="176"/>
      <c r="FJ100" s="176"/>
      <c r="FK100" s="176"/>
      <c r="FY100" s="175"/>
    </row>
    <row r="101" spans="1:181" s="44" customFormat="1" ht="12" customHeight="1" x14ac:dyDescent="0.25">
      <c r="A101" s="48"/>
      <c r="B101" s="48"/>
      <c r="C101" s="74"/>
      <c r="D101" s="48"/>
      <c r="E101" s="48"/>
      <c r="F101" s="48"/>
      <c r="G101" s="48"/>
      <c r="H101" s="48"/>
      <c r="I101" s="48"/>
      <c r="J101" s="48"/>
      <c r="K101" s="48"/>
      <c r="L101" s="48"/>
      <c r="M101" s="48"/>
      <c r="N101" s="48"/>
      <c r="O101" s="48"/>
      <c r="P101" s="48"/>
      <c r="Q101" s="48"/>
      <c r="R101" s="48"/>
      <c r="S101" s="48"/>
      <c r="T101" s="48"/>
      <c r="U101" s="48"/>
      <c r="V101" s="48"/>
      <c r="W101" s="48"/>
      <c r="X101" s="48"/>
      <c r="Y101" s="48"/>
      <c r="Z101" s="48"/>
      <c r="AA101" s="48"/>
      <c r="AB101" s="48"/>
      <c r="AC101" s="48"/>
      <c r="AD101" s="48"/>
      <c r="AE101" s="48"/>
      <c r="AF101" s="48"/>
      <c r="AG101" s="48"/>
      <c r="AH101" s="48"/>
      <c r="AI101" s="48"/>
      <c r="AJ101" s="48"/>
      <c r="AK101" s="48"/>
      <c r="AL101" s="48"/>
      <c r="AM101" s="48"/>
      <c r="AN101" s="48"/>
      <c r="AO101" s="48"/>
      <c r="AP101" s="48"/>
      <c r="AQ101" s="48"/>
      <c r="AR101" s="48"/>
      <c r="AS101" s="48"/>
      <c r="AT101" s="48"/>
      <c r="AU101" s="48"/>
      <c r="AV101" s="48"/>
      <c r="AW101" s="48"/>
      <c r="AX101" s="48"/>
      <c r="AY101" s="48"/>
      <c r="AZ101" s="48"/>
      <c r="BA101" s="48"/>
      <c r="BB101" s="48"/>
      <c r="BC101" s="48"/>
      <c r="BD101" s="48"/>
      <c r="BE101" s="48"/>
      <c r="BF101" s="48"/>
      <c r="BG101" s="48"/>
      <c r="BH101" s="48"/>
      <c r="BI101" s="48"/>
      <c r="BJ101" s="48"/>
      <c r="BK101" s="48"/>
      <c r="BL101" s="48"/>
      <c r="BM101" s="48"/>
      <c r="BN101" s="48"/>
      <c r="BO101" s="48"/>
      <c r="BP101" s="48"/>
      <c r="BQ101" s="48"/>
      <c r="BR101" s="48"/>
      <c r="BS101" s="48"/>
      <c r="BT101" s="48"/>
      <c r="BU101" s="48"/>
      <c r="BV101" s="48"/>
      <c r="BW101" s="48"/>
      <c r="BX101" s="48"/>
      <c r="BY101" s="48"/>
      <c r="BZ101" s="48"/>
      <c r="CA101" s="48"/>
      <c r="DB101" s="176"/>
      <c r="DC101" s="176"/>
      <c r="DD101" s="176"/>
      <c r="DE101" s="176"/>
      <c r="DF101" s="176"/>
      <c r="DG101" s="176"/>
      <c r="DH101" s="176"/>
      <c r="DI101" s="176"/>
      <c r="DJ101" s="176"/>
      <c r="DK101" s="176"/>
      <c r="DL101" s="176"/>
      <c r="DM101" s="176"/>
      <c r="DN101" s="176"/>
      <c r="DO101" s="176"/>
      <c r="DP101" s="176"/>
      <c r="DQ101" s="176"/>
      <c r="DR101" s="176"/>
      <c r="DS101" s="176"/>
      <c r="DT101" s="176"/>
      <c r="DU101" s="176"/>
      <c r="DV101" s="176"/>
      <c r="DW101" s="176"/>
      <c r="DX101" s="176"/>
      <c r="DY101" s="176"/>
      <c r="DZ101" s="176"/>
      <c r="EA101" s="176"/>
      <c r="EB101" s="176"/>
      <c r="EC101" s="176"/>
      <c r="ED101" s="176"/>
      <c r="EE101" s="176"/>
      <c r="EF101" s="176"/>
      <c r="EG101" s="176"/>
      <c r="EH101" s="176"/>
      <c r="EI101" s="176"/>
      <c r="EJ101" s="176"/>
      <c r="EK101" s="176"/>
      <c r="EL101" s="176"/>
      <c r="EM101" s="176"/>
      <c r="EN101" s="176"/>
      <c r="EO101" s="176"/>
      <c r="EP101" s="176"/>
      <c r="EQ101" s="176"/>
      <c r="ER101" s="176"/>
      <c r="ES101" s="176"/>
      <c r="ET101" s="176"/>
      <c r="EU101" s="176"/>
      <c r="EV101" s="176"/>
      <c r="EW101" s="176"/>
      <c r="EX101" s="176"/>
      <c r="EY101" s="176"/>
      <c r="EZ101" s="176"/>
      <c r="FA101" s="176"/>
      <c r="FB101" s="176"/>
      <c r="FC101" s="176"/>
      <c r="FD101" s="176"/>
      <c r="FE101" s="176"/>
      <c r="FF101" s="176"/>
      <c r="FG101" s="176"/>
      <c r="FH101" s="176"/>
      <c r="FI101" s="176"/>
      <c r="FJ101" s="176"/>
      <c r="FK101" s="176"/>
      <c r="FY101" s="175"/>
    </row>
    <row r="102" spans="1:181" s="44" customFormat="1" ht="12" customHeight="1" x14ac:dyDescent="0.25">
      <c r="A102" s="48"/>
      <c r="B102" s="48"/>
      <c r="C102" s="74"/>
      <c r="D102" s="48"/>
      <c r="E102" s="48"/>
      <c r="F102" s="48"/>
      <c r="G102" s="48"/>
      <c r="H102" s="48"/>
      <c r="I102" s="48"/>
      <c r="J102" s="48"/>
      <c r="K102" s="48"/>
      <c r="L102" s="48"/>
      <c r="M102" s="48"/>
      <c r="N102" s="48"/>
      <c r="O102" s="48"/>
      <c r="P102" s="48"/>
      <c r="Q102" s="48"/>
      <c r="R102" s="48"/>
      <c r="S102" s="48"/>
      <c r="T102" s="48"/>
      <c r="U102" s="48"/>
      <c r="V102" s="48"/>
      <c r="W102" s="48"/>
      <c r="X102" s="48"/>
      <c r="Y102" s="48"/>
      <c r="Z102" s="48"/>
      <c r="AA102" s="48"/>
      <c r="AB102" s="48"/>
      <c r="AC102" s="48"/>
      <c r="AD102" s="48"/>
      <c r="AE102" s="48"/>
      <c r="AF102" s="48"/>
      <c r="AG102" s="48"/>
      <c r="AH102" s="48"/>
      <c r="AI102" s="48"/>
      <c r="AJ102" s="48"/>
      <c r="AK102" s="48"/>
      <c r="AL102" s="48"/>
      <c r="AM102" s="48"/>
      <c r="AN102" s="48"/>
      <c r="AO102" s="48"/>
      <c r="AP102" s="48"/>
      <c r="AQ102" s="48"/>
      <c r="AR102" s="48"/>
      <c r="AS102" s="48"/>
      <c r="AT102" s="48"/>
      <c r="AU102" s="48"/>
      <c r="AV102" s="48"/>
      <c r="AW102" s="48"/>
      <c r="AX102" s="48"/>
      <c r="AY102" s="48"/>
      <c r="AZ102" s="48"/>
      <c r="BA102" s="48"/>
      <c r="BB102" s="48"/>
      <c r="BC102" s="48"/>
      <c r="BD102" s="48"/>
      <c r="BE102" s="48"/>
      <c r="BF102" s="48"/>
      <c r="BG102" s="48"/>
      <c r="BH102" s="48"/>
      <c r="BI102" s="48"/>
      <c r="BJ102" s="48"/>
      <c r="BK102" s="48"/>
      <c r="BL102" s="48"/>
      <c r="BM102" s="48"/>
      <c r="BN102" s="48"/>
      <c r="BO102" s="48"/>
      <c r="BP102" s="48"/>
      <c r="BQ102" s="48"/>
      <c r="BR102" s="48"/>
      <c r="BS102" s="48"/>
      <c r="BT102" s="48"/>
      <c r="BU102" s="48"/>
      <c r="BV102" s="48"/>
      <c r="BW102" s="48"/>
      <c r="BX102" s="48"/>
      <c r="BY102" s="48"/>
      <c r="BZ102" s="48"/>
      <c r="CA102" s="48"/>
      <c r="DB102" s="176"/>
      <c r="DC102" s="176"/>
      <c r="DD102" s="176"/>
      <c r="DE102" s="176"/>
      <c r="DF102" s="176"/>
      <c r="DG102" s="176"/>
      <c r="DH102" s="176"/>
      <c r="DI102" s="176"/>
      <c r="DJ102" s="176"/>
      <c r="DK102" s="176"/>
      <c r="DL102" s="176"/>
      <c r="DM102" s="176"/>
      <c r="DN102" s="176"/>
      <c r="DO102" s="176"/>
      <c r="DP102" s="176"/>
      <c r="DQ102" s="176"/>
      <c r="DR102" s="176"/>
      <c r="DS102" s="176"/>
      <c r="DT102" s="176"/>
      <c r="DU102" s="176"/>
      <c r="DV102" s="176"/>
      <c r="DW102" s="176"/>
      <c r="DX102" s="176"/>
      <c r="DY102" s="176"/>
      <c r="DZ102" s="176"/>
      <c r="EA102" s="176"/>
      <c r="EB102" s="176"/>
      <c r="EC102" s="176"/>
      <c r="ED102" s="176"/>
      <c r="EE102" s="176"/>
      <c r="EF102" s="176"/>
      <c r="EG102" s="176"/>
      <c r="EH102" s="176"/>
      <c r="EI102" s="176"/>
      <c r="EJ102" s="176"/>
      <c r="EK102" s="176"/>
      <c r="EL102" s="176"/>
      <c r="EM102" s="176"/>
      <c r="EN102" s="176"/>
      <c r="EO102" s="176"/>
      <c r="EP102" s="176"/>
      <c r="EQ102" s="176"/>
      <c r="ER102" s="176"/>
      <c r="ES102" s="176"/>
      <c r="ET102" s="176"/>
      <c r="EU102" s="176"/>
      <c r="EV102" s="176"/>
      <c r="EW102" s="176"/>
      <c r="EX102" s="176"/>
      <c r="EY102" s="176"/>
      <c r="EZ102" s="176"/>
      <c r="FA102" s="176"/>
      <c r="FB102" s="176"/>
      <c r="FC102" s="176"/>
      <c r="FD102" s="176"/>
      <c r="FE102" s="176"/>
      <c r="FF102" s="176"/>
      <c r="FG102" s="176"/>
      <c r="FH102" s="176"/>
      <c r="FI102" s="176"/>
      <c r="FJ102" s="176"/>
      <c r="FK102" s="176"/>
      <c r="FY102" s="175"/>
    </row>
    <row r="103" spans="1:181" s="44" customFormat="1" ht="12" customHeight="1" x14ac:dyDescent="0.25">
      <c r="A103" s="48"/>
      <c r="B103" s="48"/>
      <c r="C103" s="74"/>
      <c r="D103" s="48"/>
      <c r="E103" s="48"/>
      <c r="F103" s="48"/>
      <c r="G103" s="48"/>
      <c r="H103" s="48"/>
      <c r="I103" s="48"/>
      <c r="J103" s="48"/>
      <c r="K103" s="48"/>
      <c r="L103" s="48"/>
      <c r="M103" s="48"/>
      <c r="N103" s="48"/>
      <c r="O103" s="48"/>
      <c r="P103" s="48"/>
      <c r="Q103" s="48"/>
      <c r="R103" s="48"/>
      <c r="S103" s="48"/>
      <c r="T103" s="48"/>
      <c r="U103" s="48"/>
      <c r="V103" s="48"/>
      <c r="W103" s="48"/>
      <c r="X103" s="48"/>
      <c r="Y103" s="48"/>
      <c r="Z103" s="48"/>
      <c r="AA103" s="48"/>
      <c r="AB103" s="48"/>
      <c r="AC103" s="48"/>
      <c r="AD103" s="48"/>
      <c r="AE103" s="48"/>
      <c r="AF103" s="48"/>
      <c r="AG103" s="48"/>
      <c r="AH103" s="48"/>
      <c r="AI103" s="48"/>
      <c r="AJ103" s="48"/>
      <c r="AK103" s="48"/>
      <c r="AL103" s="48"/>
      <c r="AM103" s="48"/>
      <c r="AN103" s="48"/>
      <c r="AO103" s="48"/>
      <c r="AP103" s="48"/>
      <c r="AQ103" s="48"/>
      <c r="AR103" s="48"/>
      <c r="AS103" s="48"/>
      <c r="AT103" s="48"/>
      <c r="AU103" s="48"/>
      <c r="AV103" s="48"/>
      <c r="AW103" s="48"/>
      <c r="AX103" s="48"/>
      <c r="AY103" s="48"/>
      <c r="AZ103" s="48"/>
      <c r="BA103" s="48"/>
      <c r="BB103" s="48"/>
      <c r="BC103" s="48"/>
      <c r="BD103" s="48"/>
      <c r="BE103" s="48"/>
      <c r="BF103" s="48"/>
      <c r="BG103" s="48"/>
      <c r="BH103" s="48"/>
      <c r="BI103" s="48"/>
      <c r="BJ103" s="48"/>
      <c r="BK103" s="48"/>
      <c r="BL103" s="48"/>
      <c r="BM103" s="48"/>
      <c r="BN103" s="48"/>
      <c r="BO103" s="48"/>
      <c r="BP103" s="48"/>
      <c r="BQ103" s="48"/>
      <c r="BR103" s="48"/>
      <c r="BS103" s="48"/>
      <c r="BT103" s="48"/>
      <c r="BU103" s="48"/>
      <c r="BV103" s="48"/>
      <c r="BW103" s="48"/>
      <c r="BX103" s="48"/>
      <c r="BY103" s="48"/>
      <c r="BZ103" s="48"/>
      <c r="CA103" s="48"/>
      <c r="DB103" s="176"/>
      <c r="DC103" s="176"/>
      <c r="DD103" s="176"/>
      <c r="DE103" s="176"/>
      <c r="DF103" s="176"/>
      <c r="DG103" s="176"/>
      <c r="DH103" s="176"/>
      <c r="DI103" s="176"/>
      <c r="DJ103" s="176"/>
      <c r="DK103" s="176"/>
      <c r="DL103" s="176"/>
      <c r="DM103" s="176"/>
      <c r="DN103" s="176"/>
      <c r="DO103" s="176"/>
      <c r="DP103" s="176"/>
      <c r="DQ103" s="176"/>
      <c r="DR103" s="176"/>
      <c r="DS103" s="176"/>
      <c r="DT103" s="176"/>
      <c r="DU103" s="176"/>
      <c r="DV103" s="176"/>
      <c r="DW103" s="176"/>
      <c r="DX103" s="176"/>
      <c r="DY103" s="176"/>
      <c r="DZ103" s="176"/>
      <c r="EA103" s="176"/>
      <c r="EB103" s="176"/>
      <c r="EC103" s="176"/>
      <c r="ED103" s="176"/>
      <c r="EE103" s="176"/>
      <c r="EF103" s="176"/>
      <c r="EG103" s="176"/>
      <c r="EH103" s="176"/>
      <c r="EI103" s="176"/>
      <c r="EJ103" s="176"/>
      <c r="EK103" s="176"/>
      <c r="EL103" s="176"/>
      <c r="EM103" s="176"/>
      <c r="EN103" s="176"/>
      <c r="EO103" s="176"/>
      <c r="EP103" s="176"/>
      <c r="EQ103" s="176"/>
      <c r="ER103" s="176"/>
      <c r="ES103" s="176"/>
      <c r="ET103" s="176"/>
      <c r="EU103" s="176"/>
      <c r="EV103" s="176"/>
      <c r="EW103" s="176"/>
      <c r="EX103" s="176"/>
      <c r="EY103" s="176"/>
      <c r="EZ103" s="176"/>
      <c r="FA103" s="176"/>
      <c r="FB103" s="176"/>
      <c r="FC103" s="176"/>
      <c r="FD103" s="176"/>
      <c r="FE103" s="176"/>
      <c r="FF103" s="176"/>
      <c r="FG103" s="176"/>
      <c r="FH103" s="176"/>
      <c r="FI103" s="176"/>
      <c r="FJ103" s="176"/>
      <c r="FK103" s="176"/>
      <c r="FY103" s="175"/>
    </row>
    <row r="104" spans="1:181" s="44" customFormat="1" ht="12" customHeight="1" x14ac:dyDescent="0.25">
      <c r="A104" s="48"/>
      <c r="B104" s="48"/>
      <c r="C104" s="74"/>
      <c r="D104" s="48"/>
      <c r="E104" s="48"/>
      <c r="F104" s="48"/>
      <c r="G104" s="48"/>
      <c r="H104" s="48"/>
      <c r="I104" s="48"/>
      <c r="J104" s="48"/>
      <c r="K104" s="48"/>
      <c r="L104" s="48"/>
      <c r="M104" s="48"/>
      <c r="N104" s="48"/>
      <c r="O104" s="48"/>
      <c r="P104" s="48"/>
      <c r="Q104" s="48"/>
      <c r="R104" s="48"/>
      <c r="S104" s="48"/>
      <c r="T104" s="48"/>
      <c r="U104" s="48"/>
      <c r="V104" s="48"/>
      <c r="W104" s="48"/>
      <c r="X104" s="48"/>
      <c r="Y104" s="48"/>
      <c r="Z104" s="48"/>
      <c r="AA104" s="48"/>
      <c r="AB104" s="48"/>
      <c r="AC104" s="48"/>
      <c r="AD104" s="48"/>
      <c r="AE104" s="48"/>
      <c r="AF104" s="48"/>
      <c r="AG104" s="48"/>
      <c r="AH104" s="48"/>
      <c r="AI104" s="48"/>
      <c r="AJ104" s="48"/>
      <c r="AK104" s="48"/>
      <c r="AL104" s="48"/>
      <c r="AM104" s="48"/>
      <c r="AN104" s="48"/>
      <c r="AO104" s="48"/>
      <c r="AP104" s="48"/>
      <c r="AQ104" s="48"/>
      <c r="AR104" s="48"/>
      <c r="AS104" s="48"/>
      <c r="AT104" s="48"/>
      <c r="AU104" s="48"/>
      <c r="AV104" s="48"/>
      <c r="AW104" s="48"/>
      <c r="AX104" s="48"/>
      <c r="AY104" s="48"/>
      <c r="AZ104" s="48"/>
      <c r="BA104" s="48"/>
      <c r="BB104" s="48"/>
      <c r="BC104" s="48"/>
      <c r="BD104" s="48"/>
      <c r="BE104" s="48"/>
      <c r="BF104" s="48"/>
      <c r="BG104" s="48"/>
      <c r="BH104" s="48"/>
      <c r="BI104" s="48"/>
      <c r="BJ104" s="48"/>
      <c r="BK104" s="48"/>
      <c r="BL104" s="48"/>
      <c r="BM104" s="48"/>
      <c r="BN104" s="48"/>
      <c r="BO104" s="48"/>
      <c r="BP104" s="48"/>
      <c r="BQ104" s="48"/>
      <c r="BR104" s="48"/>
      <c r="BS104" s="48"/>
      <c r="BT104" s="48"/>
      <c r="BU104" s="48"/>
      <c r="BV104" s="48"/>
      <c r="BW104" s="48"/>
      <c r="BX104" s="48"/>
      <c r="BY104" s="48"/>
      <c r="BZ104" s="48"/>
      <c r="CA104" s="48"/>
      <c r="DB104" s="176"/>
      <c r="DC104" s="176"/>
      <c r="DD104" s="176"/>
      <c r="DE104" s="176"/>
      <c r="DF104" s="176"/>
      <c r="DG104" s="176"/>
      <c r="DH104" s="176"/>
      <c r="DI104" s="176"/>
      <c r="DJ104" s="176"/>
      <c r="DK104" s="176"/>
      <c r="DL104" s="176"/>
      <c r="DM104" s="176"/>
      <c r="DN104" s="176"/>
      <c r="DO104" s="176"/>
      <c r="DP104" s="176"/>
      <c r="DQ104" s="176"/>
      <c r="DR104" s="176"/>
      <c r="DS104" s="176"/>
      <c r="DT104" s="176"/>
      <c r="DU104" s="176"/>
      <c r="DV104" s="176"/>
      <c r="DW104" s="176"/>
      <c r="DX104" s="176"/>
      <c r="DY104" s="176"/>
      <c r="DZ104" s="176"/>
      <c r="EA104" s="176"/>
      <c r="EB104" s="176"/>
      <c r="EC104" s="176"/>
      <c r="ED104" s="176"/>
      <c r="EE104" s="176"/>
      <c r="EF104" s="176"/>
      <c r="EG104" s="176"/>
      <c r="EH104" s="176"/>
      <c r="EI104" s="176"/>
      <c r="EJ104" s="176"/>
      <c r="EK104" s="176"/>
      <c r="EL104" s="176"/>
      <c r="EM104" s="176"/>
      <c r="EN104" s="176"/>
      <c r="EO104" s="176"/>
      <c r="EP104" s="176"/>
      <c r="EQ104" s="176"/>
      <c r="ER104" s="176"/>
      <c r="ES104" s="176"/>
      <c r="ET104" s="176"/>
      <c r="EU104" s="176"/>
      <c r="EV104" s="176"/>
      <c r="EW104" s="176"/>
      <c r="EX104" s="176"/>
      <c r="EY104" s="176"/>
      <c r="EZ104" s="176"/>
      <c r="FA104" s="176"/>
      <c r="FB104" s="176"/>
      <c r="FC104" s="176"/>
      <c r="FD104" s="176"/>
      <c r="FE104" s="176"/>
      <c r="FF104" s="176"/>
      <c r="FG104" s="176"/>
      <c r="FH104" s="176"/>
      <c r="FI104" s="176"/>
      <c r="FJ104" s="176"/>
      <c r="FK104" s="176"/>
      <c r="FY104" s="175"/>
    </row>
    <row r="112" spans="1:181" ht="12" customHeight="1" x14ac:dyDescent="0.2">
      <c r="D112" s="48" cm="1">
        <f t="array" ref="D112">SUMPRODUCT(--(RIGHT(D19:D65,1)="."))</f>
        <v>0</v>
      </c>
      <c r="E112" s="48" cm="1">
        <f t="array" ref="E112">SUMPRODUCT(--(RIGHT(E19:E65,1)="."))</f>
        <v>0</v>
      </c>
      <c r="F112" s="48" cm="1">
        <f t="array" ref="F112">SUMPRODUCT(--(RIGHT(F19:F65,1)="."))</f>
        <v>0</v>
      </c>
      <c r="G112" s="48" cm="1">
        <f t="array" ref="G112">SUMPRODUCT(--(RIGHT(G19:G65,1)="."))</f>
        <v>0</v>
      </c>
      <c r="H112" s="48" cm="1">
        <f t="array" ref="H112">SUMPRODUCT(--(RIGHT(H19:H65,1)="."))</f>
        <v>30</v>
      </c>
      <c r="I112" s="48" cm="1">
        <f t="array" ref="I112">SUMPRODUCT(--(RIGHT(I19:I65,1)="."))</f>
        <v>0</v>
      </c>
      <c r="J112" s="48" cm="1">
        <f t="array" ref="J112">SUMPRODUCT(--(RIGHT(J19:J65,1)="."))</f>
        <v>25</v>
      </c>
      <c r="K112" s="48" cm="1">
        <f t="array" ref="K112">SUMPRODUCT(--(RIGHT(K19:K65,1)="."))</f>
        <v>0</v>
      </c>
      <c r="L112" s="48" cm="1">
        <f t="array" ref="L112">SUMPRODUCT(--(RIGHT(L19:L65,1)="."))</f>
        <v>28</v>
      </c>
      <c r="M112" s="48" cm="1">
        <f t="array" ref="M112">SUMPRODUCT(--(RIGHT(M19:M65,1)="."))</f>
        <v>0</v>
      </c>
      <c r="N112" s="48" cm="1">
        <f t="array" ref="N112">SUMPRODUCT(--(RIGHT(N19:N65,1)="."))</f>
        <v>29</v>
      </c>
      <c r="O112" s="48" cm="1">
        <f t="array" ref="O112">SUMPRODUCT(--(RIGHT(O19:O65,1)="."))</f>
        <v>0</v>
      </c>
      <c r="P112" s="48" cm="1">
        <f t="array" ref="P112">SUMPRODUCT(--(RIGHT(P19:P65,1)="."))</f>
        <v>10</v>
      </c>
      <c r="Q112" s="48" cm="1">
        <f t="array" ref="Q112">SUMPRODUCT(--(RIGHT(Q19:Q65,1)="."))</f>
        <v>0</v>
      </c>
      <c r="R112" s="48" cm="1">
        <f t="array" ref="R112">SUMPRODUCT(--(RIGHT(R19:R65,1)="."))</f>
        <v>0</v>
      </c>
      <c r="S112" s="48" cm="1">
        <f t="array" ref="S112">SUMPRODUCT(--(RIGHT(S19:S65,1)="."))</f>
        <v>0</v>
      </c>
      <c r="T112" s="48" cm="1">
        <f t="array" ref="T112">SUMPRODUCT(--(RIGHT(T19:T65,1)="."))</f>
        <v>0</v>
      </c>
      <c r="U112" s="48" cm="1">
        <f t="array" ref="U112">SUMPRODUCT(--(RIGHT(U19:U65,1)="."))</f>
        <v>0</v>
      </c>
      <c r="V112" s="48" cm="1">
        <f t="array" ref="V112">SUMPRODUCT(--(RIGHT(V19:V65,1)="."))</f>
        <v>29</v>
      </c>
      <c r="W112" s="48" cm="1">
        <f t="array" ref="W112">SUMPRODUCT(--(RIGHT(W19:W65,1)="."))</f>
        <v>0</v>
      </c>
      <c r="X112" s="48" cm="1">
        <f t="array" ref="X112">SUMPRODUCT(--(RIGHT(X19:X65,1)="."))</f>
        <v>0</v>
      </c>
      <c r="Y112" s="48" cm="1">
        <f t="array" ref="Y112">SUMPRODUCT(--(RIGHT(Y19:Y65,1)="."))</f>
        <v>0</v>
      </c>
      <c r="Z112" s="48" cm="1">
        <f t="array" ref="Z112">SUMPRODUCT(--(RIGHT(Z19:Z65,1)="."))</f>
        <v>31</v>
      </c>
      <c r="AA112" s="48" cm="1">
        <f t="array" ref="AA112">SUMPRODUCT(--(RIGHT(AA19:AA65,1)="."))</f>
        <v>0</v>
      </c>
      <c r="AB112" s="48" cm="1">
        <f t="array" ref="AB112">SUMPRODUCT(--(RIGHT(AB19:AB65,1)="."))</f>
        <v>33</v>
      </c>
      <c r="AC112" s="48" cm="1">
        <f t="array" ref="AC112">SUMPRODUCT(--(RIGHT(AC19:AC65,1)="."))</f>
        <v>0</v>
      </c>
      <c r="AD112" s="48" cm="1">
        <f t="array" ref="AD112">SUMPRODUCT(--(RIGHT(AD19:AD65,1)="."))</f>
        <v>13</v>
      </c>
      <c r="AE112" s="48" cm="1">
        <f t="array" ref="AE112">SUMPRODUCT(--(RIGHT(AE19:AE65,1)="."))</f>
        <v>0</v>
      </c>
      <c r="AF112" s="48" cm="1">
        <f t="array" ref="AF112">SUMPRODUCT(--(RIGHT(AF19:AF65,1)="."))</f>
        <v>0</v>
      </c>
      <c r="AG112" s="48" cm="1">
        <f t="array" ref="AG112">SUMPRODUCT(--(RIGHT(AG19:AG65,1)="."))</f>
        <v>0</v>
      </c>
      <c r="AH112" s="48" cm="1">
        <f t="array" ref="AH112">SUMPRODUCT(--(RIGHT(AH19:AH65,1)="."))</f>
        <v>0</v>
      </c>
      <c r="AI112" s="48" cm="1">
        <f t="array" ref="AI112">SUMPRODUCT(--(RIGHT(AI19:AI65,1)="."))</f>
        <v>0</v>
      </c>
      <c r="AJ112" s="48" cm="1">
        <f t="array" ref="AJ112">SUMPRODUCT(--(RIGHT(AJ19:AJ65,1)="."))</f>
        <v>33</v>
      </c>
      <c r="AK112" s="48" cm="1">
        <f t="array" ref="AK112">SUMPRODUCT(--(RIGHT(AK19:AK65,1)="."))</f>
        <v>0</v>
      </c>
      <c r="AL112" s="48" cm="1">
        <f t="array" ref="AL112">SUMPRODUCT(--(RIGHT(AL19:AL65,1)="."))</f>
        <v>30</v>
      </c>
      <c r="AM112" s="48" cm="1">
        <f t="array" ref="AM112">SUMPRODUCT(--(RIGHT(AM19:AM65,1)="."))</f>
        <v>0</v>
      </c>
      <c r="AN112" s="48" cm="1">
        <f t="array" ref="AN112">SUMPRODUCT(--(RIGHT(AN19:AN65,1)="."))</f>
        <v>32</v>
      </c>
      <c r="AO112" s="48" cm="1">
        <f t="array" ref="AO112">SUMPRODUCT(--(RIGHT(AO19:AO65,1)="."))</f>
        <v>0</v>
      </c>
      <c r="AP112" s="48" cm="1">
        <f t="array" ref="AP112">SUMPRODUCT(--(RIGHT(AP19:AP65,1)="."))</f>
        <v>35</v>
      </c>
      <c r="AQ112" s="48" cm="1">
        <f t="array" ref="AQ112">SUMPRODUCT(--(RIGHT(AQ19:AQ65,1)="."))</f>
        <v>0</v>
      </c>
      <c r="AR112" s="48" cm="1">
        <f t="array" ref="AR112">SUMPRODUCT(--(RIGHT(AR19:AR65,1)="."))</f>
        <v>11</v>
      </c>
      <c r="AS112" s="48" cm="1">
        <f t="array" ref="AS112">SUMPRODUCT(--(RIGHT(AS19:AS65,1)="."))</f>
        <v>0</v>
      </c>
      <c r="AT112" s="48" cm="1">
        <f t="array" ref="AT112">SUMPRODUCT(--(RIGHT(AT19:AT65,1)="."))</f>
        <v>0</v>
      </c>
      <c r="AU112" s="48" cm="1">
        <f t="array" ref="AU112">SUMPRODUCT(--(RIGHT(AU19:AU65,1)="."))</f>
        <v>0</v>
      </c>
      <c r="AV112" s="48" cm="1">
        <f t="array" ref="AV112">SUMPRODUCT(--(RIGHT(AV19:AV65,1)="."))</f>
        <v>0</v>
      </c>
      <c r="AW112" s="48" cm="1">
        <f t="array" ref="AW112">SUMPRODUCT(--(RIGHT(AW19:AW65,1)="."))</f>
        <v>0</v>
      </c>
      <c r="AX112" s="48" cm="1">
        <f t="array" ref="AX112">SUMPRODUCT(--(RIGHT(AX19:AX65,1)="."))</f>
        <v>34</v>
      </c>
      <c r="AY112" s="48" cm="1">
        <f t="array" ref="AY112">SUMPRODUCT(--(RIGHT(AY19:AY65,1)="."))</f>
        <v>0</v>
      </c>
      <c r="AZ112" s="48" cm="1">
        <f t="array" ref="AZ112">SUMPRODUCT(--(RIGHT(AZ19:AZ65,1)="."))</f>
        <v>31</v>
      </c>
      <c r="BA112" s="48" cm="1">
        <f t="array" ref="BA112">SUMPRODUCT(--(RIGHT(BA19:BA65,1)="."))</f>
        <v>0</v>
      </c>
      <c r="BB112" s="48" cm="1">
        <f t="array" ref="BB112">SUMPRODUCT(--(RIGHT(BB19:BB65,1)="."))</f>
        <v>33</v>
      </c>
      <c r="BC112" s="48" cm="1">
        <f t="array" ref="BC112">SUMPRODUCT(--(RIGHT(BC19:BC65,1)="."))</f>
        <v>0</v>
      </c>
      <c r="BD112" s="48" cm="1">
        <f t="array" ref="BD112">SUMPRODUCT(--(RIGHT(BD19:BD65,1)="."))</f>
        <v>35</v>
      </c>
      <c r="BE112" s="48" cm="1">
        <f t="array" ref="BE112">SUMPRODUCT(--(RIGHT(BE19:BE65,1)="."))</f>
        <v>0</v>
      </c>
      <c r="BF112" s="48" cm="1">
        <f t="array" ref="BF112">SUMPRODUCT(--(RIGHT(BF19:BF65,1)="."))</f>
        <v>15</v>
      </c>
      <c r="BG112" s="48" cm="1">
        <f t="array" ref="BG112">SUMPRODUCT(--(RIGHT(BG19:BG65,1)="."))</f>
        <v>0</v>
      </c>
      <c r="BH112" s="48" cm="1">
        <f t="array" ref="BH112">SUMPRODUCT(--(RIGHT(BH19:BH65,1)="."))</f>
        <v>0</v>
      </c>
      <c r="BI112" s="48" cm="1">
        <f t="array" ref="BI112">SUMPRODUCT(--(RIGHT(BI19:BI65,1)="."))</f>
        <v>0</v>
      </c>
      <c r="BJ112" s="48" cm="1">
        <f t="array" ref="BJ112">SUMPRODUCT(--(RIGHT(BJ19:BJ65,1)="."))</f>
        <v>0</v>
      </c>
      <c r="BK112" s="48" cm="1">
        <f t="array" ref="BK112">SUMPRODUCT(--(RIGHT(BK19:BK65,1)="."))</f>
        <v>0</v>
      </c>
      <c r="BL112" s="48" cm="1">
        <f t="array" ref="BL112">SUMPRODUCT(--(RIGHT(BL19:BL65,1)="*"))</f>
        <v>0</v>
      </c>
      <c r="BM112" s="48">
        <f>SUM(D112:BL112)</f>
        <v>517</v>
      </c>
    </row>
    <row r="114" spans="2:64" ht="12" customHeight="1" x14ac:dyDescent="0.2">
      <c r="C114" s="48" t="s">
        <v>27</v>
      </c>
      <c r="D114" s="48" cm="1">
        <f t="array" ref="D114">SUMPRODUCT(--(LEFT(D$19:D$62,LEN($C114))=$C114))</f>
        <v>0</v>
      </c>
      <c r="E114" s="48" cm="1">
        <f t="array" ref="E114">SUMPRODUCT(--(LEFT(E$19:E$62,LEN($C114))=$C114))</f>
        <v>0</v>
      </c>
      <c r="F114" s="48" cm="1">
        <f t="array" ref="F114">SUMPRODUCT(--(LEFT(F$19:F$62,LEN($C114))=$C114))</f>
        <v>0</v>
      </c>
      <c r="G114" s="48" cm="1">
        <f t="array" ref="G114">SUMPRODUCT(--(LEFT(G$19:G$62,LEN($C114))=$C114))</f>
        <v>0</v>
      </c>
      <c r="H114" s="48" cm="1">
        <f t="array" ref="H114">SUMPRODUCT(--(LEFT(H$19:H$62,LEN($C114))=$C114))</f>
        <v>7</v>
      </c>
      <c r="I114" s="48" cm="1">
        <f t="array" ref="I114">SUMPRODUCT(--(LEFT(I$19:I$62,LEN($C114))=$C114))</f>
        <v>7</v>
      </c>
      <c r="J114" s="48" cm="1">
        <f t="array" ref="J114">SUMPRODUCT(--(LEFT(J$19:J$62,LEN($C114))=$C114))</f>
        <v>7</v>
      </c>
      <c r="K114" s="48" cm="1">
        <f t="array" ref="K114">SUMPRODUCT(--(LEFT(K$19:K$62,LEN($C114))=$C114))</f>
        <v>7</v>
      </c>
      <c r="L114" s="48" cm="1">
        <f t="array" ref="L114">SUMPRODUCT(--(LEFT(L$19:L$62,LEN($C114))=$C114))</f>
        <v>7</v>
      </c>
      <c r="M114" s="48" cm="1">
        <f t="array" ref="M114">SUMPRODUCT(--(LEFT(M$19:M$62,LEN($C114))=$C114))</f>
        <v>7</v>
      </c>
      <c r="N114" s="48" cm="1">
        <f t="array" ref="N114">SUMPRODUCT(--(LEFT(N$19:N$62,LEN($C114))=$C114))</f>
        <v>7</v>
      </c>
      <c r="O114" s="48" cm="1">
        <f t="array" ref="O114">SUMPRODUCT(--(LEFT(O$19:O$62,LEN($C114))=$C114))</f>
        <v>7</v>
      </c>
      <c r="P114" s="48" cm="1">
        <f t="array" ref="P114">SUMPRODUCT(--(LEFT(P$19:P$62,LEN($C114))=$C114))</f>
        <v>7</v>
      </c>
      <c r="Q114" s="48" cm="1">
        <f t="array" ref="Q114">SUMPRODUCT(--(LEFT(Q$19:Q$62,LEN($C114))=$C114))</f>
        <v>0</v>
      </c>
      <c r="R114" s="48" cm="1">
        <f t="array" ref="R114">SUMPRODUCT(--(LEFT(R$19:R$62,LEN($C114))=$C114))</f>
        <v>0</v>
      </c>
      <c r="S114" s="48" cm="1">
        <f t="array" ref="S114">SUMPRODUCT(--(LEFT(S$19:S$62,LEN($C114))=$C114))</f>
        <v>0</v>
      </c>
      <c r="T114" s="48" cm="1">
        <f t="array" ref="T114">SUMPRODUCT(--(LEFT(T$19:T$62,LEN($C114))=$C114))</f>
        <v>0</v>
      </c>
      <c r="U114" s="48" cm="1">
        <f t="array" ref="U114">SUMPRODUCT(--(LEFT(U$19:U$62,LEN($C114))=$C114))</f>
        <v>0</v>
      </c>
      <c r="V114" s="48" cm="1">
        <f t="array" ref="V114">SUMPRODUCT(--(LEFT(V$19:V$62,LEN($C114))=$C114))</f>
        <v>8</v>
      </c>
      <c r="W114" s="48" cm="1">
        <f t="array" ref="W114">SUMPRODUCT(--(LEFT(W$19:W$62,LEN($C114))=$C114))</f>
        <v>8</v>
      </c>
      <c r="X114" s="48" cm="1">
        <f t="array" ref="X114">SUMPRODUCT(--(LEFT(X$19:X$62,LEN($C114))=$C114))</f>
        <v>0</v>
      </c>
      <c r="Y114" s="48" cm="1">
        <f t="array" ref="Y114">SUMPRODUCT(--(LEFT(Y$19:Y$62,LEN($C114))=$C114))</f>
        <v>0</v>
      </c>
      <c r="Z114" s="48" cm="1">
        <f t="array" ref="Z114">SUMPRODUCT(--(LEFT(Z$19:Z$62,LEN($C114))=$C114))</f>
        <v>9</v>
      </c>
      <c r="AA114" s="48" cm="1">
        <f t="array" ref="AA114">SUMPRODUCT(--(LEFT(AA$19:AA$62,LEN($C114))=$C114))</f>
        <v>9</v>
      </c>
      <c r="AB114" s="48" cm="1">
        <f t="array" ref="AB114">SUMPRODUCT(--(LEFT(AB$19:AB$62,LEN($C114))=$C114))</f>
        <v>9</v>
      </c>
      <c r="AC114" s="48" cm="1">
        <f t="array" ref="AC114">SUMPRODUCT(--(LEFT(AC$19:AC$62,LEN($C114))=$C114))</f>
        <v>9</v>
      </c>
      <c r="AD114" s="48" cm="1">
        <f t="array" ref="AD114">SUMPRODUCT(--(LEFT(AD$19:AD$62,LEN($C114))=$C114))</f>
        <v>8</v>
      </c>
      <c r="AE114" s="48" cm="1">
        <f t="array" ref="AE114">SUMPRODUCT(--(LEFT(AE$19:AE$62,LEN($C114))=$C114))</f>
        <v>0</v>
      </c>
      <c r="AF114" s="48" cm="1">
        <f t="array" ref="AF114">SUMPRODUCT(--(LEFT(AF$19:AF$62,LEN($C114))=$C114))</f>
        <v>0</v>
      </c>
      <c r="AG114" s="48" cm="1">
        <f t="array" ref="AG114">SUMPRODUCT(--(LEFT(AG$19:AG$62,LEN($C114))=$C114))</f>
        <v>0</v>
      </c>
      <c r="AH114" s="48" cm="1">
        <f t="array" ref="AH114">SUMPRODUCT(--(LEFT(AH$19:AH$62,LEN($C114))=$C114))</f>
        <v>0</v>
      </c>
      <c r="AI114" s="48" cm="1">
        <f t="array" ref="AI114">SUMPRODUCT(--(LEFT(AI$19:AI$62,LEN($C114))=$C114))</f>
        <v>0</v>
      </c>
      <c r="AJ114" s="48" cm="1">
        <f t="array" ref="AJ114">SUMPRODUCT(--(LEFT(AJ$19:AJ$62,LEN($C114))=$C114))</f>
        <v>9</v>
      </c>
      <c r="AK114" s="48" cm="1">
        <f t="array" ref="AK114">SUMPRODUCT(--(LEFT(AK$19:AK$62,LEN($C114))=$C114))</f>
        <v>9</v>
      </c>
      <c r="AL114" s="48" cm="1">
        <f t="array" ref="AL114">SUMPRODUCT(--(LEFT(AL$19:AL$62,LEN($C114))=$C114))</f>
        <v>9</v>
      </c>
      <c r="AM114" s="48" cm="1">
        <f t="array" ref="AM114">SUMPRODUCT(--(LEFT(AM$19:AM$62,LEN($C114))=$C114))</f>
        <v>9</v>
      </c>
      <c r="AN114" s="48" cm="1">
        <f t="array" ref="AN114">SUMPRODUCT(--(LEFT(AN$19:AN$62,LEN($C114))=$C114))</f>
        <v>9</v>
      </c>
      <c r="AO114" s="48" cm="1">
        <f t="array" ref="AO114">SUMPRODUCT(--(LEFT(AO$19:AO$62,LEN($C114))=$C114))</f>
        <v>9</v>
      </c>
      <c r="AP114" s="48" cm="1">
        <f t="array" ref="AP114">SUMPRODUCT(--(LEFT(AP$19:AP$62,LEN($C114))=$C114))</f>
        <v>9</v>
      </c>
      <c r="AQ114" s="48" cm="1">
        <f t="array" ref="AQ114">SUMPRODUCT(--(LEFT(AQ$19:AQ$62,LEN($C114))=$C114))</f>
        <v>9</v>
      </c>
      <c r="AR114" s="48" cm="1">
        <f t="array" ref="AR114">SUMPRODUCT(--(LEFT(AR$19:AR$62,LEN($C114))=$C114))</f>
        <v>8</v>
      </c>
      <c r="AS114" s="48" cm="1">
        <f t="array" ref="AS114">SUMPRODUCT(--(LEFT(AS$19:AS$62,LEN($C114))=$C114))</f>
        <v>0</v>
      </c>
      <c r="AT114" s="48" cm="1">
        <f t="array" ref="AT114">SUMPRODUCT(--(LEFT(AT$19:AT$62,LEN($C114))=$C114))</f>
        <v>0</v>
      </c>
      <c r="AU114" s="48" cm="1">
        <f t="array" ref="AU114">SUMPRODUCT(--(LEFT(AU$19:AU$62,LEN($C114))=$C114))</f>
        <v>0</v>
      </c>
      <c r="AV114" s="48" cm="1">
        <f t="array" ref="AV114">SUMPRODUCT(--(LEFT(AV$19:AV$62,LEN($C114))=$C114))</f>
        <v>0</v>
      </c>
      <c r="AW114" s="48" cm="1">
        <f t="array" ref="AW114">SUMPRODUCT(--(LEFT(AW$19:AW$62,LEN($C114))=$C114))</f>
        <v>0</v>
      </c>
      <c r="AX114" s="48" cm="1">
        <f t="array" ref="AX114">SUMPRODUCT(--(LEFT(AX$19:AX$62,LEN($C114))=$C114))</f>
        <v>9</v>
      </c>
      <c r="AY114" s="48" cm="1">
        <f t="array" ref="AY114">SUMPRODUCT(--(LEFT(AY$19:AY$62,LEN($C114))=$C114))</f>
        <v>9</v>
      </c>
      <c r="AZ114" s="48" cm="1">
        <f t="array" ref="AZ114">SUMPRODUCT(--(LEFT(AZ$19:AZ$62,LEN($C114))=$C114))</f>
        <v>9</v>
      </c>
      <c r="BA114" s="48" cm="1">
        <f t="array" ref="BA114">SUMPRODUCT(--(LEFT(BA$19:BA$62,LEN($C114))=$C114))</f>
        <v>9</v>
      </c>
      <c r="BB114" s="48" cm="1">
        <f t="array" ref="BB114">SUMPRODUCT(--(LEFT(BB$19:BB$62,LEN($C114))=$C114))</f>
        <v>9</v>
      </c>
      <c r="BC114" s="48" cm="1">
        <f t="array" ref="BC114">SUMPRODUCT(--(LEFT(BC$19:BC$62,LEN($C114))=$C114))</f>
        <v>9</v>
      </c>
      <c r="BD114" s="48" cm="1">
        <f t="array" ref="BD114">SUMPRODUCT(--(LEFT(BD$19:BD$62,LEN($C114))=$C114))</f>
        <v>9</v>
      </c>
      <c r="BE114" s="48" cm="1">
        <f t="array" ref="BE114">SUMPRODUCT(--(LEFT(BE$19:BE$62,LEN($C114))=$C114))</f>
        <v>9</v>
      </c>
      <c r="BF114" s="48" cm="1">
        <f t="array" ref="BF114">SUMPRODUCT(--(LEFT(BF$19:BF$62,LEN($C114))=$C114))</f>
        <v>7</v>
      </c>
      <c r="BG114" s="48" cm="1">
        <f t="array" ref="BG114">SUMPRODUCT(--(LEFT(BG$19:BG$62,LEN($C114))=$C114))</f>
        <v>0</v>
      </c>
      <c r="BH114" s="48" cm="1">
        <f t="array" ref="BH114">SUMPRODUCT(--(LEFT(BH$19:BH$62,LEN($C114))=$C114))</f>
        <v>0</v>
      </c>
      <c r="BI114" s="48" cm="1">
        <f t="array" ref="BI114">SUMPRODUCT(--(LEFT(BI$19:BI$62,LEN($C114))=$C114))</f>
        <v>0</v>
      </c>
      <c r="BJ114" s="48" cm="1">
        <f t="array" ref="BJ114">SUMPRODUCT(--(LEFT(BJ$19:BJ$62,LEN($C114))=$C114))</f>
        <v>0</v>
      </c>
      <c r="BK114" s="48" cm="1">
        <f t="array" ref="BK114">SUMPRODUCT(--(LEFT(BK$19:BK$62,LEN($C114))=$C114))</f>
        <v>0</v>
      </c>
      <c r="BL114" s="48">
        <f>COUNTIF(BL$19:BL$65,$C114)+COUNTIF(BL$19:BL$65,#REF!)</f>
        <v>0</v>
      </c>
    </row>
    <row r="115" spans="2:64" ht="12" customHeight="1" x14ac:dyDescent="0.2">
      <c r="C115" s="48" t="s">
        <v>29</v>
      </c>
      <c r="D115" s="48" cm="1">
        <f t="array" ref="D115">SUMPRODUCT(--(LEFT(D$19:D$62,LEN($C115))=$C115))</f>
        <v>0</v>
      </c>
      <c r="E115" s="48" cm="1">
        <f t="array" ref="E115">SUMPRODUCT(--(LEFT(E$19:E$62,LEN($C115))=$C115))</f>
        <v>0</v>
      </c>
      <c r="F115" s="48" cm="1">
        <f t="array" ref="F115">SUMPRODUCT(--(LEFT(F$19:F$62,LEN($C115))=$C115))</f>
        <v>0</v>
      </c>
      <c r="G115" s="48" cm="1">
        <f t="array" ref="G115">SUMPRODUCT(--(LEFT(G$19:G$62,LEN($C115))=$C115))</f>
        <v>0</v>
      </c>
      <c r="H115" s="48" cm="1">
        <f t="array" ref="H115">SUMPRODUCT(--(LEFT(H$19:H$62,LEN($C115))=$C115))</f>
        <v>11</v>
      </c>
      <c r="I115" s="48" cm="1">
        <f t="array" ref="I115">SUMPRODUCT(--(LEFT(I$19:I$62,LEN($C115))=$C115))</f>
        <v>9</v>
      </c>
      <c r="J115" s="48" cm="1">
        <f t="array" ref="J115">SUMPRODUCT(--(LEFT(J$19:J$62,LEN($C115))=$C115))</f>
        <v>8</v>
      </c>
      <c r="K115" s="48" cm="1">
        <f t="array" ref="K115">SUMPRODUCT(--(LEFT(K$19:K$62,LEN($C115))=$C115))</f>
        <v>7</v>
      </c>
      <c r="L115" s="48" cm="1">
        <f t="array" ref="L115">SUMPRODUCT(--(LEFT(L$19:L$62,LEN($C115))=$C115))</f>
        <v>9</v>
      </c>
      <c r="M115" s="48" cm="1">
        <f t="array" ref="M115">SUMPRODUCT(--(LEFT(M$19:M$62,LEN($C115))=$C115))</f>
        <v>6</v>
      </c>
      <c r="N115" s="48" cm="1">
        <f t="array" ref="N115">SUMPRODUCT(--(LEFT(N$19:N$62,LEN($C115))=$C115))</f>
        <v>11</v>
      </c>
      <c r="O115" s="48" cm="1">
        <f t="array" ref="O115">SUMPRODUCT(--(LEFT(O$19:O$62,LEN($C115))=$C115))</f>
        <v>10</v>
      </c>
      <c r="P115" s="48" cm="1">
        <f t="array" ref="P115">SUMPRODUCT(--(LEFT(P$19:P$62,LEN($C115))=$C115))</f>
        <v>7</v>
      </c>
      <c r="Q115" s="48" cm="1">
        <f t="array" ref="Q115">SUMPRODUCT(--(LEFT(Q$19:Q$62,LEN($C115))=$C115))</f>
        <v>0</v>
      </c>
      <c r="R115" s="48" cm="1">
        <f t="array" ref="R115">SUMPRODUCT(--(LEFT(R$19:R$62,LEN($C115))=$C115))</f>
        <v>0</v>
      </c>
      <c r="S115" s="48" cm="1">
        <f t="array" ref="S115">SUMPRODUCT(--(LEFT(S$19:S$62,LEN($C115))=$C115))</f>
        <v>0</v>
      </c>
      <c r="T115" s="48" cm="1">
        <f t="array" ref="T115">SUMPRODUCT(--(LEFT(T$19:T$62,LEN($C115))=$C115))</f>
        <v>0</v>
      </c>
      <c r="U115" s="48" cm="1">
        <f t="array" ref="U115">SUMPRODUCT(--(LEFT(U$19:U$62,LEN($C115))=$C115))</f>
        <v>0</v>
      </c>
      <c r="V115" s="48" cm="1">
        <f t="array" ref="V115">SUMPRODUCT(--(LEFT(V$19:V$62,LEN($C115))=$C115))</f>
        <v>11</v>
      </c>
      <c r="W115" s="48" cm="1">
        <f t="array" ref="W115">SUMPRODUCT(--(LEFT(W$19:W$62,LEN($C115))=$C115))</f>
        <v>9</v>
      </c>
      <c r="X115" s="48" cm="1">
        <f t="array" ref="X115">SUMPRODUCT(--(LEFT(X$19:X$62,LEN($C115))=$C115))</f>
        <v>0</v>
      </c>
      <c r="Y115" s="48" cm="1">
        <f t="array" ref="Y115">SUMPRODUCT(--(LEFT(Y$19:Y$62,LEN($C115))=$C115))</f>
        <v>0</v>
      </c>
      <c r="Z115" s="48" cm="1">
        <f t="array" ref="Z115">SUMPRODUCT(--(LEFT(Z$19:Z$62,LEN($C115))=$C115))</f>
        <v>11</v>
      </c>
      <c r="AA115" s="48" cm="1">
        <f t="array" ref="AA115">SUMPRODUCT(--(LEFT(AA$19:AA$62,LEN($C115))=$C115))</f>
        <v>8</v>
      </c>
      <c r="AB115" s="48" cm="1">
        <f t="array" ref="AB115">SUMPRODUCT(--(LEFT(AB$19:AB$62,LEN($C115))=$C115))</f>
        <v>11</v>
      </c>
      <c r="AC115" s="48" cm="1">
        <f t="array" ref="AC115">SUMPRODUCT(--(LEFT(AC$19:AC$62,LEN($C115))=$C115))</f>
        <v>11</v>
      </c>
      <c r="AD115" s="48" cm="1">
        <f t="array" ref="AD115">SUMPRODUCT(--(LEFT(AD$19:AD$62,LEN($C115))=$C115))</f>
        <v>9</v>
      </c>
      <c r="AE115" s="48" cm="1">
        <f t="array" ref="AE115">SUMPRODUCT(--(LEFT(AE$19:AE$62,LEN($C115))=$C115))</f>
        <v>0</v>
      </c>
      <c r="AF115" s="48" cm="1">
        <f t="array" ref="AF115">SUMPRODUCT(--(LEFT(AF$19:AF$62,LEN($C115))=$C115))</f>
        <v>0</v>
      </c>
      <c r="AG115" s="48" cm="1">
        <f t="array" ref="AG115">SUMPRODUCT(--(LEFT(AG$19:AG$62,LEN($C115))=$C115))</f>
        <v>0</v>
      </c>
      <c r="AH115" s="48" cm="1">
        <f t="array" ref="AH115">SUMPRODUCT(--(LEFT(AH$19:AH$62,LEN($C115))=$C115))</f>
        <v>0</v>
      </c>
      <c r="AI115" s="48" cm="1">
        <f t="array" ref="AI115">SUMPRODUCT(--(LEFT(AI$19:AI$62,LEN($C115))=$C115))</f>
        <v>0</v>
      </c>
      <c r="AJ115" s="48" cm="1">
        <f t="array" ref="AJ115">SUMPRODUCT(--(LEFT(AJ$19:AJ$62,LEN($C115))=$C115))</f>
        <v>11</v>
      </c>
      <c r="AK115" s="48" cm="1">
        <f t="array" ref="AK115">SUMPRODUCT(--(LEFT(AK$19:AK$62,LEN($C115))=$C115))</f>
        <v>9</v>
      </c>
      <c r="AL115" s="48" cm="1">
        <f t="array" ref="AL115">SUMPRODUCT(--(LEFT(AL$19:AL$62,LEN($C115))=$C115))</f>
        <v>10</v>
      </c>
      <c r="AM115" s="48" cm="1">
        <f t="array" ref="AM115">SUMPRODUCT(--(LEFT(AM$19:AM$62,LEN($C115))=$C115))</f>
        <v>8</v>
      </c>
      <c r="AN115" s="48" cm="1">
        <f t="array" ref="AN115">SUMPRODUCT(--(LEFT(AN$19:AN$62,LEN($C115))=$C115))</f>
        <v>11</v>
      </c>
      <c r="AO115" s="48" cm="1">
        <f t="array" ref="AO115">SUMPRODUCT(--(LEFT(AO$19:AO$62,LEN($C115))=$C115))</f>
        <v>8</v>
      </c>
      <c r="AP115" s="48" cm="1">
        <f t="array" ref="AP115">SUMPRODUCT(--(LEFT(AP$19:AP$62,LEN($C115))=$C115))</f>
        <v>13</v>
      </c>
      <c r="AQ115" s="48" cm="1">
        <f t="array" ref="AQ115">SUMPRODUCT(--(LEFT(AQ$19:AQ$62,LEN($C115))=$C115))</f>
        <v>11</v>
      </c>
      <c r="AR115" s="48" cm="1">
        <f t="array" ref="AR115">SUMPRODUCT(--(LEFT(AR$19:AR$62,LEN($C115))=$C115))</f>
        <v>7</v>
      </c>
      <c r="AS115" s="48" cm="1">
        <f t="array" ref="AS115">SUMPRODUCT(--(LEFT(AS$19:AS$62,LEN($C115))=$C115))</f>
        <v>0</v>
      </c>
      <c r="AT115" s="48" cm="1">
        <f t="array" ref="AT115">SUMPRODUCT(--(LEFT(AT$19:AT$62,LEN($C115))=$C115))</f>
        <v>0</v>
      </c>
      <c r="AU115" s="48" cm="1">
        <f t="array" ref="AU115">SUMPRODUCT(--(LEFT(AU$19:AU$62,LEN($C115))=$C115))</f>
        <v>0</v>
      </c>
      <c r="AV115" s="48" cm="1">
        <f t="array" ref="AV115">SUMPRODUCT(--(LEFT(AV$19:AV$62,LEN($C115))=$C115))</f>
        <v>0</v>
      </c>
      <c r="AW115" s="48" cm="1">
        <f t="array" ref="AW115">SUMPRODUCT(--(LEFT(AW$19:AW$62,LEN($C115))=$C115))</f>
        <v>0</v>
      </c>
      <c r="AX115" s="48" cm="1">
        <f t="array" ref="AX115">SUMPRODUCT(--(LEFT(AX$19:AX$62,LEN($C115))=$C115))</f>
        <v>11</v>
      </c>
      <c r="AY115" s="48" cm="1">
        <f t="array" ref="AY115">SUMPRODUCT(--(LEFT(AY$19:AY$62,LEN($C115))=$C115))</f>
        <v>9</v>
      </c>
      <c r="AZ115" s="48" cm="1">
        <f t="array" ref="AZ115">SUMPRODUCT(--(LEFT(AZ$19:AZ$62,LEN($C115))=$C115))</f>
        <v>10</v>
      </c>
      <c r="BA115" s="48" cm="1">
        <f t="array" ref="BA115">SUMPRODUCT(--(LEFT(BA$19:BA$62,LEN($C115))=$C115))</f>
        <v>8</v>
      </c>
      <c r="BB115" s="48" cm="1">
        <f t="array" ref="BB115">SUMPRODUCT(--(LEFT(BB$19:BB$62,LEN($C115))=$C115))</f>
        <v>11</v>
      </c>
      <c r="BC115" s="48" cm="1">
        <f t="array" ref="BC115">SUMPRODUCT(--(LEFT(BC$19:BC$62,LEN($C115))=$C115))</f>
        <v>8</v>
      </c>
      <c r="BD115" s="48" cm="1">
        <f t="array" ref="BD115">SUMPRODUCT(--(LEFT(BD$19:BD$62,LEN($C115))=$C115))</f>
        <v>13</v>
      </c>
      <c r="BE115" s="48" cm="1">
        <f t="array" ref="BE115">SUMPRODUCT(--(LEFT(BE$19:BE$62,LEN($C115))=$C115))</f>
        <v>11</v>
      </c>
      <c r="BF115" s="48" cm="1">
        <f t="array" ref="BF115">SUMPRODUCT(--(LEFT(BF$19:BF$62,LEN($C115))=$C115))</f>
        <v>8</v>
      </c>
      <c r="BG115" s="48" cm="1">
        <f t="array" ref="BG115">SUMPRODUCT(--(LEFT(BG$19:BG$62,LEN($C115))=$C115))</f>
        <v>0</v>
      </c>
      <c r="BH115" s="48" cm="1">
        <f t="array" ref="BH115">SUMPRODUCT(--(LEFT(BH$19:BH$62,LEN($C115))=$C115))</f>
        <v>0</v>
      </c>
      <c r="BI115" s="48" cm="1">
        <f t="array" ref="BI115">SUMPRODUCT(--(LEFT(BI$19:BI$62,LEN($C115))=$C115))</f>
        <v>0</v>
      </c>
      <c r="BJ115" s="48" cm="1">
        <f t="array" ref="BJ115">SUMPRODUCT(--(LEFT(BJ$19:BJ$62,LEN($C115))=$C115))</f>
        <v>0</v>
      </c>
      <c r="BK115" s="48" cm="1">
        <f t="array" ref="BK115">SUMPRODUCT(--(LEFT(BK$19:BK$62,LEN($C115))=$C115))</f>
        <v>0</v>
      </c>
      <c r="BL115" s="48">
        <f>COUNTIF(BL$19:BL$65,$C115)+COUNTIF(BL$19:BL$65,#REF!)</f>
        <v>0</v>
      </c>
    </row>
    <row r="116" spans="2:64" ht="12" customHeight="1" x14ac:dyDescent="0.2">
      <c r="C116" s="48" t="s">
        <v>31</v>
      </c>
      <c r="D116" s="48" cm="1">
        <f t="array" ref="D116">SUMPRODUCT(--(LEFT(D$19:D$62,LEN($C116))=$C116))</f>
        <v>0</v>
      </c>
      <c r="E116" s="48" cm="1">
        <f t="array" ref="E116">SUMPRODUCT(--(LEFT(E$19:E$62,LEN($C116))=$C116))</f>
        <v>0</v>
      </c>
      <c r="F116" s="48" cm="1">
        <f t="array" ref="F116">SUMPRODUCT(--(LEFT(F$19:F$62,LEN($C116))=$C116))</f>
        <v>0</v>
      </c>
      <c r="G116" s="48" cm="1">
        <f t="array" ref="G116">SUMPRODUCT(--(LEFT(G$19:G$62,LEN($C116))=$C116))</f>
        <v>0</v>
      </c>
      <c r="H116" s="48" cm="1">
        <f t="array" ref="H116">SUMPRODUCT(--(LEFT(H$19:H$62,LEN($C116))=$C116))</f>
        <v>2</v>
      </c>
      <c r="I116" s="48" cm="1">
        <f t="array" ref="I116">SUMPRODUCT(--(LEFT(I$19:I$62,LEN($C116))=$C116))</f>
        <v>3</v>
      </c>
      <c r="J116" s="48" cm="1">
        <f t="array" ref="J116">SUMPRODUCT(--(LEFT(J$19:J$62,LEN($C116))=$C116))</f>
        <v>2</v>
      </c>
      <c r="K116" s="48" cm="1">
        <f t="array" ref="K116">SUMPRODUCT(--(LEFT(K$19:K$62,LEN($C116))=$C116))</f>
        <v>3</v>
      </c>
      <c r="L116" s="48" cm="1">
        <f t="array" ref="L116">SUMPRODUCT(--(LEFT(L$19:L$62,LEN($C116))=$C116))</f>
        <v>2</v>
      </c>
      <c r="M116" s="48" cm="1">
        <f t="array" ref="M116">SUMPRODUCT(--(LEFT(M$19:M$62,LEN($C116))=$C116))</f>
        <v>3</v>
      </c>
      <c r="N116" s="48" cm="1">
        <f t="array" ref="N116">SUMPRODUCT(--(LEFT(N$19:N$62,LEN($C116))=$C116))</f>
        <v>1</v>
      </c>
      <c r="O116" s="48" cm="1">
        <f t="array" ref="O116">SUMPRODUCT(--(LEFT(O$19:O$62,LEN($C116))=$C116))</f>
        <v>2</v>
      </c>
      <c r="P116" s="48" cm="1">
        <f t="array" ref="P116">SUMPRODUCT(--(LEFT(P$19:P$62,LEN($C116))=$C116))</f>
        <v>5</v>
      </c>
      <c r="Q116" s="48" cm="1">
        <f t="array" ref="Q116">SUMPRODUCT(--(LEFT(Q$19:Q$62,LEN($C116))=$C116))</f>
        <v>0</v>
      </c>
      <c r="R116" s="48" cm="1">
        <f t="array" ref="R116">SUMPRODUCT(--(LEFT(R$19:R$62,LEN($C116))=$C116))</f>
        <v>0</v>
      </c>
      <c r="S116" s="48" cm="1">
        <f t="array" ref="S116">SUMPRODUCT(--(LEFT(S$19:S$62,LEN($C116))=$C116))</f>
        <v>0</v>
      </c>
      <c r="T116" s="48" cm="1">
        <f t="array" ref="T116">SUMPRODUCT(--(LEFT(T$19:T$62,LEN($C116))=$C116))</f>
        <v>0</v>
      </c>
      <c r="U116" s="48" cm="1">
        <f t="array" ref="U116">SUMPRODUCT(--(LEFT(U$19:U$62,LEN($C116))=$C116))</f>
        <v>0</v>
      </c>
      <c r="V116" s="48" cm="1">
        <f t="array" ref="V116">SUMPRODUCT(--(LEFT(V$19:V$62,LEN($C116))=$C116))</f>
        <v>1</v>
      </c>
      <c r="W116" s="48" cm="1">
        <f t="array" ref="W116">SUMPRODUCT(--(LEFT(W$19:W$62,LEN($C116))=$C116))</f>
        <v>2</v>
      </c>
      <c r="X116" s="48" cm="1">
        <f t="array" ref="X116">SUMPRODUCT(--(LEFT(X$19:X$62,LEN($C116))=$C116))</f>
        <v>0</v>
      </c>
      <c r="Y116" s="48" cm="1">
        <f t="array" ref="Y116">SUMPRODUCT(--(LEFT(Y$19:Y$62,LEN($C116))=$C116))</f>
        <v>0</v>
      </c>
      <c r="Z116" s="48" cm="1">
        <f t="array" ref="Z116">SUMPRODUCT(--(LEFT(Z$19:Z$62,LEN($C116))=$C116))</f>
        <v>1</v>
      </c>
      <c r="AA116" s="48" cm="1">
        <f t="array" ref="AA116">SUMPRODUCT(--(LEFT(AA$19:AA$62,LEN($C116))=$C116))</f>
        <v>2</v>
      </c>
      <c r="AB116" s="48" cm="1">
        <f t="array" ref="AB116">SUMPRODUCT(--(LEFT(AB$19:AB$62,LEN($C116))=$C116))</f>
        <v>1</v>
      </c>
      <c r="AC116" s="48" cm="1">
        <f t="array" ref="AC116">SUMPRODUCT(--(LEFT(AC$19:AC$62,LEN($C116))=$C116))</f>
        <v>2</v>
      </c>
      <c r="AD116" s="48" cm="1">
        <f t="array" ref="AD116">SUMPRODUCT(--(LEFT(AD$19:AD$62,LEN($C116))=$C116))</f>
        <v>3</v>
      </c>
      <c r="AE116" s="48" cm="1">
        <f t="array" ref="AE116">SUMPRODUCT(--(LEFT(AE$19:AE$62,LEN($C116))=$C116))</f>
        <v>0</v>
      </c>
      <c r="AF116" s="48" cm="1">
        <f t="array" ref="AF116">SUMPRODUCT(--(LEFT(AF$19:AF$62,LEN($C116))=$C116))</f>
        <v>0</v>
      </c>
      <c r="AG116" s="48" cm="1">
        <f t="array" ref="AG116">SUMPRODUCT(--(LEFT(AG$19:AG$62,LEN($C116))=$C116))</f>
        <v>0</v>
      </c>
      <c r="AH116" s="48" cm="1">
        <f t="array" ref="AH116">SUMPRODUCT(--(LEFT(AH$19:AH$62,LEN($C116))=$C116))</f>
        <v>0</v>
      </c>
      <c r="AI116" s="48" cm="1">
        <f t="array" ref="AI116">SUMPRODUCT(--(LEFT(AI$19:AI$62,LEN($C116))=$C116))</f>
        <v>0</v>
      </c>
      <c r="AJ116" s="48" cm="1">
        <f t="array" ref="AJ116">SUMPRODUCT(--(LEFT(AJ$19:AJ$62,LEN($C116))=$C116))</f>
        <v>2</v>
      </c>
      <c r="AK116" s="48" cm="1">
        <f t="array" ref="AK116">SUMPRODUCT(--(LEFT(AK$19:AK$62,LEN($C116))=$C116))</f>
        <v>3</v>
      </c>
      <c r="AL116" s="48" cm="1">
        <f t="array" ref="AL116">SUMPRODUCT(--(LEFT(AL$19:AL$62,LEN($C116))=$C116))</f>
        <v>2</v>
      </c>
      <c r="AM116" s="48" cm="1">
        <f t="array" ref="AM116">SUMPRODUCT(--(LEFT(AM$19:AM$62,LEN($C116))=$C116))</f>
        <v>3</v>
      </c>
      <c r="AN116" s="48" cm="1">
        <f t="array" ref="AN116">SUMPRODUCT(--(LEFT(AN$19:AN$62,LEN($C116))=$C116))</f>
        <v>2</v>
      </c>
      <c r="AO116" s="48" cm="1">
        <f t="array" ref="AO116">SUMPRODUCT(--(LEFT(AO$19:AO$62,LEN($C116))=$C116))</f>
        <v>3</v>
      </c>
      <c r="AP116" s="48" cm="1">
        <f t="array" ref="AP116">SUMPRODUCT(--(LEFT(AP$19:AP$62,LEN($C116))=$C116))</f>
        <v>2</v>
      </c>
      <c r="AQ116" s="48" cm="1">
        <f t="array" ref="AQ116">SUMPRODUCT(--(LEFT(AQ$19:AQ$62,LEN($C116))=$C116))</f>
        <v>3</v>
      </c>
      <c r="AR116" s="48" cm="1">
        <f t="array" ref="AR116">SUMPRODUCT(--(LEFT(AR$19:AR$62,LEN($C116))=$C116))</f>
        <v>4</v>
      </c>
      <c r="AS116" s="48" cm="1">
        <f t="array" ref="AS116">SUMPRODUCT(--(LEFT(AS$19:AS$62,LEN($C116))=$C116))</f>
        <v>0</v>
      </c>
      <c r="AT116" s="48" cm="1">
        <f t="array" ref="AT116">SUMPRODUCT(--(LEFT(AT$19:AT$62,LEN($C116))=$C116))</f>
        <v>0</v>
      </c>
      <c r="AU116" s="48" cm="1">
        <f t="array" ref="AU116">SUMPRODUCT(--(LEFT(AU$19:AU$62,LEN($C116))=$C116))</f>
        <v>0</v>
      </c>
      <c r="AV116" s="48" cm="1">
        <f t="array" ref="AV116">SUMPRODUCT(--(LEFT(AV$19:AV$62,LEN($C116))=$C116))</f>
        <v>0</v>
      </c>
      <c r="AW116" s="48" cm="1">
        <f t="array" ref="AW116">SUMPRODUCT(--(LEFT(AW$19:AW$62,LEN($C116))=$C116))</f>
        <v>0</v>
      </c>
      <c r="AX116" s="48" cm="1">
        <f t="array" ref="AX116">SUMPRODUCT(--(LEFT(AX$19:AX$62,LEN($C116))=$C116))</f>
        <v>2</v>
      </c>
      <c r="AY116" s="48" cm="1">
        <f t="array" ref="AY116">SUMPRODUCT(--(LEFT(AY$19:AY$62,LEN($C116))=$C116))</f>
        <v>3</v>
      </c>
      <c r="AZ116" s="48" cm="1">
        <f t="array" ref="AZ116">SUMPRODUCT(--(LEFT(AZ$19:AZ$62,LEN($C116))=$C116))</f>
        <v>2</v>
      </c>
      <c r="BA116" s="48" cm="1">
        <f t="array" ref="BA116">SUMPRODUCT(--(LEFT(BA$19:BA$62,LEN($C116))=$C116))</f>
        <v>3</v>
      </c>
      <c r="BB116" s="48" cm="1">
        <f t="array" ref="BB116">SUMPRODUCT(--(LEFT(BB$19:BB$62,LEN($C116))=$C116))</f>
        <v>2</v>
      </c>
      <c r="BC116" s="48" cm="1">
        <f t="array" ref="BC116">SUMPRODUCT(--(LEFT(BC$19:BC$62,LEN($C116))=$C116))</f>
        <v>3</v>
      </c>
      <c r="BD116" s="48" cm="1">
        <f t="array" ref="BD116">SUMPRODUCT(--(LEFT(BD$19:BD$62,LEN($C116))=$C116))</f>
        <v>2</v>
      </c>
      <c r="BE116" s="48" cm="1">
        <f t="array" ref="BE116">SUMPRODUCT(--(LEFT(BE$19:BE$62,LEN($C116))=$C116))</f>
        <v>3</v>
      </c>
      <c r="BF116" s="48" cm="1">
        <f t="array" ref="BF116">SUMPRODUCT(--(LEFT(BF$19:BF$62,LEN($C116))=$C116))</f>
        <v>5</v>
      </c>
      <c r="BG116" s="48" cm="1">
        <f t="array" ref="BG116">SUMPRODUCT(--(LEFT(BG$19:BG$62,LEN($C116))=$C116))</f>
        <v>0</v>
      </c>
      <c r="BH116" s="48" cm="1">
        <f t="array" ref="BH116">SUMPRODUCT(--(LEFT(BH$19:BH$62,LEN($C116))=$C116))</f>
        <v>0</v>
      </c>
      <c r="BI116" s="48" cm="1">
        <f t="array" ref="BI116">SUMPRODUCT(--(LEFT(BI$19:BI$62,LEN($C116))=$C116))</f>
        <v>0</v>
      </c>
      <c r="BJ116" s="48" cm="1">
        <f t="array" ref="BJ116">SUMPRODUCT(--(LEFT(BJ$19:BJ$62,LEN($C116))=$C116))</f>
        <v>0</v>
      </c>
      <c r="BK116" s="48" cm="1">
        <f t="array" ref="BK116">SUMPRODUCT(--(LEFT(BK$19:BK$62,LEN($C116))=$C116))</f>
        <v>0</v>
      </c>
      <c r="BL116" s="48">
        <f>COUNTIF(BL$19:BL$65,$C116)+COUNTIF(BL$19:BL$65,#REF!)</f>
        <v>0</v>
      </c>
    </row>
    <row r="117" spans="2:64" ht="12" customHeight="1" x14ac:dyDescent="0.2">
      <c r="C117" s="48" t="s">
        <v>35</v>
      </c>
      <c r="D117" s="48" cm="1">
        <f t="array" ref="D117">SUMPRODUCT(--(LEFT(D$19:D$62,LEN($C117))=$C117))</f>
        <v>0</v>
      </c>
      <c r="E117" s="48" cm="1">
        <f t="array" ref="E117">SUMPRODUCT(--(LEFT(E$19:E$62,LEN($C117))=$C117))</f>
        <v>0</v>
      </c>
      <c r="F117" s="48" cm="1">
        <f t="array" ref="F117">SUMPRODUCT(--(LEFT(F$19:F$62,LEN($C117))=$C117))</f>
        <v>0</v>
      </c>
      <c r="G117" s="48" cm="1">
        <f t="array" ref="G117">SUMPRODUCT(--(LEFT(G$19:G$62,LEN($C117))=$C117))</f>
        <v>0</v>
      </c>
      <c r="H117" s="48" cm="1">
        <f t="array" ref="H117">SUMPRODUCT(--(LEFT(H$19:H$62,LEN($C117))=$C117))</f>
        <v>2</v>
      </c>
      <c r="I117" s="48" cm="1">
        <f t="array" ref="I117">SUMPRODUCT(--(LEFT(I$19:I$62,LEN($C117))=$C117))</f>
        <v>2</v>
      </c>
      <c r="J117" s="48" cm="1">
        <f t="array" ref="J117">SUMPRODUCT(--(LEFT(J$19:J$62,LEN($C117))=$C117))</f>
        <v>2</v>
      </c>
      <c r="K117" s="48" cm="1">
        <f t="array" ref="K117">SUMPRODUCT(--(LEFT(K$19:K$62,LEN($C117))=$C117))</f>
        <v>1</v>
      </c>
      <c r="L117" s="48" cm="1">
        <f t="array" ref="L117">SUMPRODUCT(--(LEFT(L$19:L$62,LEN($C117))=$C117))</f>
        <v>2</v>
      </c>
      <c r="M117" s="48" cm="1">
        <f t="array" ref="M117">SUMPRODUCT(--(LEFT(M$19:M$62,LEN($C117))=$C117))</f>
        <v>2</v>
      </c>
      <c r="N117" s="48" cm="1">
        <f t="array" ref="N117">SUMPRODUCT(--(LEFT(N$19:N$62,LEN($C117))=$C117))</f>
        <v>1</v>
      </c>
      <c r="O117" s="48" cm="1">
        <f t="array" ref="O117">SUMPRODUCT(--(LEFT(O$19:O$62,LEN($C117))=$C117))</f>
        <v>2</v>
      </c>
      <c r="P117" s="48" cm="1">
        <f t="array" ref="P117">SUMPRODUCT(--(LEFT(P$19:P$62,LEN($C117))=$C117))</f>
        <v>1</v>
      </c>
      <c r="Q117" s="48" cm="1">
        <f t="array" ref="Q117">SUMPRODUCT(--(LEFT(Q$19:Q$62,LEN($C117))=$C117))</f>
        <v>0</v>
      </c>
      <c r="R117" s="48" cm="1">
        <f t="array" ref="R117">SUMPRODUCT(--(LEFT(R$19:R$62,LEN($C117))=$C117))</f>
        <v>0</v>
      </c>
      <c r="S117" s="48" cm="1">
        <f t="array" ref="S117">SUMPRODUCT(--(LEFT(S$19:S$62,LEN($C117))=$C117))</f>
        <v>0</v>
      </c>
      <c r="T117" s="48" cm="1">
        <f t="array" ref="T117">SUMPRODUCT(--(LEFT(T$19:T$62,LEN($C117))=$C117))</f>
        <v>0</v>
      </c>
      <c r="U117" s="48" cm="1">
        <f t="array" ref="U117">SUMPRODUCT(--(LEFT(U$19:U$62,LEN($C117))=$C117))</f>
        <v>0</v>
      </c>
      <c r="V117" s="48" cm="1">
        <f t="array" ref="V117">SUMPRODUCT(--(LEFT(V$19:V$62,LEN($C117))=$C117))</f>
        <v>1</v>
      </c>
      <c r="W117" s="48" cm="1">
        <f t="array" ref="W117">SUMPRODUCT(--(LEFT(W$19:W$62,LEN($C117))=$C117))</f>
        <v>2</v>
      </c>
      <c r="X117" s="48" cm="1">
        <f t="array" ref="X117">SUMPRODUCT(--(LEFT(X$19:X$62,LEN($C117))=$C117))</f>
        <v>0</v>
      </c>
      <c r="Y117" s="48" cm="1">
        <f t="array" ref="Y117">SUMPRODUCT(--(LEFT(Y$19:Y$62,LEN($C117))=$C117))</f>
        <v>0</v>
      </c>
      <c r="Z117" s="48" cm="1">
        <f t="array" ref="Z117">SUMPRODUCT(--(LEFT(Z$19:Z$62,LEN($C117))=$C117))</f>
        <v>2</v>
      </c>
      <c r="AA117" s="48" cm="1">
        <f t="array" ref="AA117">SUMPRODUCT(--(LEFT(AA$19:AA$62,LEN($C117))=$C117))</f>
        <v>2</v>
      </c>
      <c r="AB117" s="48" cm="1">
        <f t="array" ref="AB117">SUMPRODUCT(--(LEFT(AB$19:AB$62,LEN($C117))=$C117))</f>
        <v>1</v>
      </c>
      <c r="AC117" s="48" cm="1">
        <f t="array" ref="AC117">SUMPRODUCT(--(LEFT(AC$19:AC$62,LEN($C117))=$C117))</f>
        <v>2</v>
      </c>
      <c r="AD117" s="48" cm="1">
        <f t="array" ref="AD117">SUMPRODUCT(--(LEFT(AD$19:AD$62,LEN($C117))=$C117))</f>
        <v>2</v>
      </c>
      <c r="AE117" s="48" cm="1">
        <f t="array" ref="AE117">SUMPRODUCT(--(LEFT(AE$19:AE$62,LEN($C117))=$C117))</f>
        <v>0</v>
      </c>
      <c r="AF117" s="48" cm="1">
        <f t="array" ref="AF117">SUMPRODUCT(--(LEFT(AF$19:AF$62,LEN($C117))=$C117))</f>
        <v>0</v>
      </c>
      <c r="AG117" s="48" cm="1">
        <f t="array" ref="AG117">SUMPRODUCT(--(LEFT(AG$19:AG$62,LEN($C117))=$C117))</f>
        <v>0</v>
      </c>
      <c r="AH117" s="48" cm="1">
        <f t="array" ref="AH117">SUMPRODUCT(--(LEFT(AH$19:AH$62,LEN($C117))=$C117))</f>
        <v>0</v>
      </c>
      <c r="AI117" s="48" cm="1">
        <f t="array" ref="AI117">SUMPRODUCT(--(LEFT(AI$19:AI$62,LEN($C117))=$C117))</f>
        <v>0</v>
      </c>
      <c r="AJ117" s="48" cm="1">
        <f t="array" ref="AJ117">SUMPRODUCT(--(LEFT(AJ$19:AJ$62,LEN($C117))=$C117))</f>
        <v>2</v>
      </c>
      <c r="AK117" s="48" cm="1">
        <f t="array" ref="AK117">SUMPRODUCT(--(LEFT(AK$19:AK$62,LEN($C117))=$C117))</f>
        <v>2</v>
      </c>
      <c r="AL117" s="48" cm="1">
        <f t="array" ref="AL117">SUMPRODUCT(--(LEFT(AL$19:AL$62,LEN($C117))=$C117))</f>
        <v>2</v>
      </c>
      <c r="AM117" s="48" cm="1">
        <f t="array" ref="AM117">SUMPRODUCT(--(LEFT(AM$19:AM$62,LEN($C117))=$C117))</f>
        <v>2</v>
      </c>
      <c r="AN117" s="48" cm="1">
        <f t="array" ref="AN117">SUMPRODUCT(--(LEFT(AN$19:AN$62,LEN($C117))=$C117))</f>
        <v>3</v>
      </c>
      <c r="AO117" s="48" cm="1">
        <f t="array" ref="AO117">SUMPRODUCT(--(LEFT(AO$19:AO$62,LEN($C117))=$C117))</f>
        <v>3</v>
      </c>
      <c r="AP117" s="48" cm="1">
        <f t="array" ref="AP117">SUMPRODUCT(--(LEFT(AP$19:AP$62,LEN($C117))=$C117))</f>
        <v>2</v>
      </c>
      <c r="AQ117" s="48" cm="1">
        <f t="array" ref="AQ117">SUMPRODUCT(--(LEFT(AQ$19:AQ$62,LEN($C117))=$C117))</f>
        <v>3</v>
      </c>
      <c r="AR117" s="48" cm="1">
        <f t="array" ref="AR117">SUMPRODUCT(--(LEFT(AR$19:AR$62,LEN($C117))=$C117))</f>
        <v>2</v>
      </c>
      <c r="AS117" s="48" cm="1">
        <f t="array" ref="AS117">SUMPRODUCT(--(LEFT(AS$19:AS$62,LEN($C117))=$C117))</f>
        <v>0</v>
      </c>
      <c r="AT117" s="48" cm="1">
        <f t="array" ref="AT117">SUMPRODUCT(--(LEFT(AT$19:AT$62,LEN($C117))=$C117))</f>
        <v>0</v>
      </c>
      <c r="AU117" s="48" cm="1">
        <f t="array" ref="AU117">SUMPRODUCT(--(LEFT(AU$19:AU$62,LEN($C117))=$C117))</f>
        <v>0</v>
      </c>
      <c r="AV117" s="48" cm="1">
        <f t="array" ref="AV117">SUMPRODUCT(--(LEFT(AV$19:AV$62,LEN($C117))=$C117))</f>
        <v>0</v>
      </c>
      <c r="AW117" s="48" cm="1">
        <f t="array" ref="AW117">SUMPRODUCT(--(LEFT(AW$19:AW$62,LEN($C117))=$C117))</f>
        <v>0</v>
      </c>
      <c r="AX117" s="48" cm="1">
        <f t="array" ref="AX117">SUMPRODUCT(--(LEFT(AX$19:AX$62,LEN($C117))=$C117))</f>
        <v>3</v>
      </c>
      <c r="AY117" s="48" cm="1">
        <f t="array" ref="AY117">SUMPRODUCT(--(LEFT(AY$19:AY$62,LEN($C117))=$C117))</f>
        <v>3</v>
      </c>
      <c r="AZ117" s="48" cm="1">
        <f t="array" ref="AZ117">SUMPRODUCT(--(LEFT(AZ$19:AZ$62,LEN($C117))=$C117))</f>
        <v>3</v>
      </c>
      <c r="BA117" s="48" cm="1">
        <f t="array" ref="BA117">SUMPRODUCT(--(LEFT(BA$19:BA$62,LEN($C117))=$C117))</f>
        <v>2</v>
      </c>
      <c r="BB117" s="48" cm="1">
        <f t="array" ref="BB117">SUMPRODUCT(--(LEFT(BB$19:BB$62,LEN($C117))=$C117))</f>
        <v>3</v>
      </c>
      <c r="BC117" s="48" cm="1">
        <f t="array" ref="BC117">SUMPRODUCT(--(LEFT(BC$19:BC$62,LEN($C117))=$C117))</f>
        <v>3</v>
      </c>
      <c r="BD117" s="48" cm="1">
        <f t="array" ref="BD117">SUMPRODUCT(--(LEFT(BD$19:BD$62,LEN($C117))=$C117))</f>
        <v>2</v>
      </c>
      <c r="BE117" s="48" cm="1">
        <f t="array" ref="BE117">SUMPRODUCT(--(LEFT(BE$19:BE$62,LEN($C117))=$C117))</f>
        <v>3</v>
      </c>
      <c r="BF117" s="48" cm="1">
        <f t="array" ref="BF117">SUMPRODUCT(--(LEFT(BF$19:BF$62,LEN($C117))=$C117))</f>
        <v>3</v>
      </c>
      <c r="BG117" s="48" cm="1">
        <f t="array" ref="BG117">SUMPRODUCT(--(LEFT(BG$19:BG$62,LEN($C117))=$C117))</f>
        <v>0</v>
      </c>
      <c r="BH117" s="48" cm="1">
        <f t="array" ref="BH117">SUMPRODUCT(--(LEFT(BH$19:BH$62,LEN($C117))=$C117))</f>
        <v>0</v>
      </c>
      <c r="BI117" s="48" cm="1">
        <f t="array" ref="BI117">SUMPRODUCT(--(LEFT(BI$19:BI$62,LEN($C117))=$C117))</f>
        <v>0</v>
      </c>
      <c r="BJ117" s="48" cm="1">
        <f t="array" ref="BJ117">SUMPRODUCT(--(LEFT(BJ$19:BJ$62,LEN($C117))=$C117))</f>
        <v>0</v>
      </c>
      <c r="BK117" s="48" cm="1">
        <f t="array" ref="BK117">SUMPRODUCT(--(LEFT(BK$19:BK$62,LEN($C117))=$C117))</f>
        <v>0</v>
      </c>
      <c r="BL117" s="48">
        <f>COUNTIF(BL$19:BL$65,$C117)+COUNTIF(BL$19:BL$65,#REF!)</f>
        <v>0</v>
      </c>
    </row>
    <row r="118" spans="2:64" ht="12" customHeight="1" x14ac:dyDescent="0.2">
      <c r="C118" s="48" t="s">
        <v>37</v>
      </c>
      <c r="D118" s="48" cm="1">
        <f t="array" ref="D118">SUMPRODUCT(--(LEFT(D$19:D$62,LEN($C118))=$C118))</f>
        <v>0</v>
      </c>
      <c r="E118" s="48" cm="1">
        <f t="array" ref="E118">SUMPRODUCT(--(LEFT(E$19:E$62,LEN($C118))=$C118))</f>
        <v>0</v>
      </c>
      <c r="F118" s="48" cm="1">
        <f t="array" ref="F118">SUMPRODUCT(--(LEFT(F$19:F$62,LEN($C118))=$C118))</f>
        <v>0</v>
      </c>
      <c r="G118" s="48" cm="1">
        <f t="array" ref="G118">SUMPRODUCT(--(LEFT(G$19:G$62,LEN($C118))=$C118))</f>
        <v>0</v>
      </c>
      <c r="H118" s="48" cm="1">
        <f t="array" ref="H118">SUMPRODUCT(--(LEFT(H$19:H$62,LEN($C118))=$C118))</f>
        <v>4</v>
      </c>
      <c r="I118" s="48" cm="1">
        <f t="array" ref="I118">SUMPRODUCT(--(LEFT(I$19:I$62,LEN($C118))=$C118))</f>
        <v>3</v>
      </c>
      <c r="J118" s="48" cm="1">
        <f t="array" ref="J118">SUMPRODUCT(--(LEFT(J$19:J$62,LEN($C118))=$C118))</f>
        <v>4</v>
      </c>
      <c r="K118" s="48" cm="1">
        <f t="array" ref="K118">SUMPRODUCT(--(LEFT(K$19:K$62,LEN($C118))=$C118))</f>
        <v>3</v>
      </c>
      <c r="L118" s="48" cm="1">
        <f t="array" ref="L118">SUMPRODUCT(--(LEFT(L$19:L$62,LEN($C118))=$C118))</f>
        <v>5</v>
      </c>
      <c r="M118" s="48" cm="1">
        <f t="array" ref="M118">SUMPRODUCT(--(LEFT(M$19:M$62,LEN($C118))=$C118))</f>
        <v>5</v>
      </c>
      <c r="N118" s="48" cm="1">
        <f t="array" ref="N118">SUMPRODUCT(--(LEFT(N$19:N$62,LEN($C118))=$C118))</f>
        <v>5</v>
      </c>
      <c r="O118" s="48" cm="1">
        <f t="array" ref="O118">SUMPRODUCT(--(LEFT(O$19:O$62,LEN($C118))=$C118))</f>
        <v>5</v>
      </c>
      <c r="P118" s="48" cm="1">
        <f t="array" ref="P118">SUMPRODUCT(--(LEFT(P$19:P$62,LEN($C118))=$C118))</f>
        <v>4</v>
      </c>
      <c r="Q118" s="48" cm="1">
        <f t="array" ref="Q118">SUMPRODUCT(--(LEFT(Q$19:Q$62,LEN($C118))=$C118))</f>
        <v>0</v>
      </c>
      <c r="R118" s="48" cm="1">
        <f t="array" ref="R118">SUMPRODUCT(--(LEFT(R$19:R$62,LEN($C118))=$C118))</f>
        <v>0</v>
      </c>
      <c r="S118" s="48" cm="1">
        <f t="array" ref="S118">SUMPRODUCT(--(LEFT(S$19:S$62,LEN($C118))=$C118))</f>
        <v>0</v>
      </c>
      <c r="T118" s="48" cm="1">
        <f t="array" ref="T118">SUMPRODUCT(--(LEFT(T$19:T$62,LEN($C118))=$C118))</f>
        <v>0</v>
      </c>
      <c r="U118" s="48" cm="1">
        <f t="array" ref="U118">SUMPRODUCT(--(LEFT(U$19:U$62,LEN($C118))=$C118))</f>
        <v>0</v>
      </c>
      <c r="V118" s="48" cm="1">
        <f t="array" ref="V118">SUMPRODUCT(--(LEFT(V$19:V$62,LEN($C118))=$C118))</f>
        <v>3</v>
      </c>
      <c r="W118" s="48" cm="1">
        <f t="array" ref="W118">SUMPRODUCT(--(LEFT(W$19:W$62,LEN($C118))=$C118))</f>
        <v>2</v>
      </c>
      <c r="X118" s="48" cm="1">
        <f t="array" ref="X118">SUMPRODUCT(--(LEFT(X$19:X$62,LEN($C118))=$C118))</f>
        <v>0</v>
      </c>
      <c r="Y118" s="48" cm="1">
        <f t="array" ref="Y118">SUMPRODUCT(--(LEFT(Y$19:Y$62,LEN($C118))=$C118))</f>
        <v>0</v>
      </c>
      <c r="Z118" s="48" cm="1">
        <f t="array" ref="Z118">SUMPRODUCT(--(LEFT(Z$19:Z$62,LEN($C118))=$C118))</f>
        <v>5</v>
      </c>
      <c r="AA118" s="48" cm="1">
        <f t="array" ref="AA118">SUMPRODUCT(--(LEFT(AA$19:AA$62,LEN($C118))=$C118))</f>
        <v>5</v>
      </c>
      <c r="AB118" s="48" cm="1">
        <f t="array" ref="AB118">SUMPRODUCT(--(LEFT(AB$19:AB$62,LEN($C118))=$C118))</f>
        <v>5</v>
      </c>
      <c r="AC118" s="48" cm="1">
        <f t="array" ref="AC118">SUMPRODUCT(--(LEFT(AC$19:AC$62,LEN($C118))=$C118))</f>
        <v>4</v>
      </c>
      <c r="AD118" s="48" cm="1">
        <f t="array" ref="AD118">SUMPRODUCT(--(LEFT(AD$19:AD$62,LEN($C118))=$C118))</f>
        <v>3</v>
      </c>
      <c r="AE118" s="48" cm="1">
        <f t="array" ref="AE118">SUMPRODUCT(--(LEFT(AE$19:AE$62,LEN($C118))=$C118))</f>
        <v>0</v>
      </c>
      <c r="AF118" s="48" cm="1">
        <f t="array" ref="AF118">SUMPRODUCT(--(LEFT(AF$19:AF$62,LEN($C118))=$C118))</f>
        <v>0</v>
      </c>
      <c r="AG118" s="48" cm="1">
        <f t="array" ref="AG118">SUMPRODUCT(--(LEFT(AG$19:AG$62,LEN($C118))=$C118))</f>
        <v>0</v>
      </c>
      <c r="AH118" s="48" cm="1">
        <f t="array" ref="AH118">SUMPRODUCT(--(LEFT(AH$19:AH$62,LEN($C118))=$C118))</f>
        <v>0</v>
      </c>
      <c r="AI118" s="48" cm="1">
        <f t="array" ref="AI118">SUMPRODUCT(--(LEFT(AI$19:AI$62,LEN($C118))=$C118))</f>
        <v>0</v>
      </c>
      <c r="AJ118" s="48" cm="1">
        <f t="array" ref="AJ118">SUMPRODUCT(--(LEFT(AJ$19:AJ$62,LEN($C118))=$C118))</f>
        <v>4</v>
      </c>
      <c r="AK118" s="48" cm="1">
        <f t="array" ref="AK118">SUMPRODUCT(--(LEFT(AK$19:AK$62,LEN($C118))=$C118))</f>
        <v>3</v>
      </c>
      <c r="AL118" s="48" cm="1">
        <f t="array" ref="AL118">SUMPRODUCT(--(LEFT(AL$19:AL$62,LEN($C118))=$C118))</f>
        <v>4</v>
      </c>
      <c r="AM118" s="48" cm="1">
        <f t="array" ref="AM118">SUMPRODUCT(--(LEFT(AM$19:AM$62,LEN($C118))=$C118))</f>
        <v>3</v>
      </c>
      <c r="AN118" s="48" cm="1">
        <f t="array" ref="AN118">SUMPRODUCT(--(LEFT(AN$19:AN$62,LEN($C118))=$C118))</f>
        <v>4</v>
      </c>
      <c r="AO118" s="48" cm="1">
        <f t="array" ref="AO118">SUMPRODUCT(--(LEFT(AO$19:AO$62,LEN($C118))=$C118))</f>
        <v>4</v>
      </c>
      <c r="AP118" s="48" cm="1">
        <f t="array" ref="AP118">SUMPRODUCT(--(LEFT(AP$19:AP$62,LEN($C118))=$C118))</f>
        <v>5</v>
      </c>
      <c r="AQ118" s="48" cm="1">
        <f t="array" ref="AQ118">SUMPRODUCT(--(LEFT(AQ$19:AQ$62,LEN($C118))=$C118))</f>
        <v>5</v>
      </c>
      <c r="AR118" s="48" cm="1">
        <f t="array" ref="AR118">SUMPRODUCT(--(LEFT(AR$19:AR$62,LEN($C118))=$C118))</f>
        <v>2</v>
      </c>
      <c r="AS118" s="48" cm="1">
        <f t="array" ref="AS118">SUMPRODUCT(--(LEFT(AS$19:AS$62,LEN($C118))=$C118))</f>
        <v>0</v>
      </c>
      <c r="AT118" s="48" cm="1">
        <f t="array" ref="AT118">SUMPRODUCT(--(LEFT(AT$19:AT$62,LEN($C118))=$C118))</f>
        <v>0</v>
      </c>
      <c r="AU118" s="48" cm="1">
        <f t="array" ref="AU118">SUMPRODUCT(--(LEFT(AU$19:AU$62,LEN($C118))=$C118))</f>
        <v>0</v>
      </c>
      <c r="AV118" s="48" cm="1">
        <f t="array" ref="AV118">SUMPRODUCT(--(LEFT(AV$19:AV$62,LEN($C118))=$C118))</f>
        <v>0</v>
      </c>
      <c r="AW118" s="48" cm="1">
        <f t="array" ref="AW118">SUMPRODUCT(--(LEFT(AW$19:AW$62,LEN($C118))=$C118))</f>
        <v>0</v>
      </c>
      <c r="AX118" s="48" cm="1">
        <f t="array" ref="AX118">SUMPRODUCT(--(LEFT(AX$19:AX$62,LEN($C118))=$C118))</f>
        <v>4</v>
      </c>
      <c r="AY118" s="48" cm="1">
        <f t="array" ref="AY118">SUMPRODUCT(--(LEFT(AY$19:AY$62,LEN($C118))=$C118))</f>
        <v>3</v>
      </c>
      <c r="AZ118" s="48" cm="1">
        <f t="array" ref="AZ118">SUMPRODUCT(--(LEFT(AZ$19:AZ$62,LEN($C118))=$C118))</f>
        <v>4</v>
      </c>
      <c r="BA118" s="48" cm="1">
        <f t="array" ref="BA118">SUMPRODUCT(--(LEFT(BA$19:BA$62,LEN($C118))=$C118))</f>
        <v>3</v>
      </c>
      <c r="BB118" s="48" cm="1">
        <f t="array" ref="BB118">SUMPRODUCT(--(LEFT(BB$19:BB$62,LEN($C118))=$C118))</f>
        <v>5</v>
      </c>
      <c r="BC118" s="48" cm="1">
        <f t="array" ref="BC118">SUMPRODUCT(--(LEFT(BC$19:BC$62,LEN($C118))=$C118))</f>
        <v>5</v>
      </c>
      <c r="BD118" s="48" cm="1">
        <f t="array" ref="BD118">SUMPRODUCT(--(LEFT(BD$19:BD$62,LEN($C118))=$C118))</f>
        <v>5</v>
      </c>
      <c r="BE118" s="48" cm="1">
        <f t="array" ref="BE118">SUMPRODUCT(--(LEFT(BE$19:BE$62,LEN($C118))=$C118))</f>
        <v>5</v>
      </c>
      <c r="BF118" s="48" cm="1">
        <f t="array" ref="BF118">SUMPRODUCT(--(LEFT(BF$19:BF$62,LEN($C118))=$C118))</f>
        <v>4</v>
      </c>
      <c r="BG118" s="48" cm="1">
        <f t="array" ref="BG118">SUMPRODUCT(--(LEFT(BG$19:BG$62,LEN($C118))=$C118))</f>
        <v>0</v>
      </c>
      <c r="BH118" s="48" cm="1">
        <f t="array" ref="BH118">SUMPRODUCT(--(LEFT(BH$19:BH$62,LEN($C118))=$C118))</f>
        <v>0</v>
      </c>
      <c r="BI118" s="48" cm="1">
        <f t="array" ref="BI118">SUMPRODUCT(--(LEFT(BI$19:BI$62,LEN($C118))=$C118))</f>
        <v>0</v>
      </c>
      <c r="BJ118" s="48" cm="1">
        <f t="array" ref="BJ118">SUMPRODUCT(--(LEFT(BJ$19:BJ$62,LEN($C118))=$C118))</f>
        <v>0</v>
      </c>
      <c r="BK118" s="48" cm="1">
        <f t="array" ref="BK118">SUMPRODUCT(--(LEFT(BK$19:BK$62,LEN($C118))=$C118))</f>
        <v>0</v>
      </c>
      <c r="BL118" s="48">
        <f>COUNTIF(BL$19:BL$65,$C118)+COUNTIF(BL$19:BL$65,#REF!)</f>
        <v>0</v>
      </c>
    </row>
    <row r="119" spans="2:64" ht="12" customHeight="1" x14ac:dyDescent="0.2">
      <c r="C119" s="48" t="s">
        <v>33</v>
      </c>
      <c r="D119" s="48" cm="1">
        <f t="array" ref="D119">SUMPRODUCT(--(LEFT(D$19:D$62,LEN($C119))=$C119))</f>
        <v>0</v>
      </c>
      <c r="E119" s="48" cm="1">
        <f t="array" ref="E119">SUMPRODUCT(--(LEFT(E$19:E$62,LEN($C119))=$C119))</f>
        <v>0</v>
      </c>
      <c r="F119" s="48" cm="1">
        <f t="array" ref="F119">SUMPRODUCT(--(LEFT(F$19:F$62,LEN($C119))=$C119))</f>
        <v>0</v>
      </c>
      <c r="G119" s="48" cm="1">
        <f t="array" ref="G119">SUMPRODUCT(--(LEFT(G$19:G$62,LEN($C119))=$C119))</f>
        <v>0</v>
      </c>
      <c r="H119" s="48" cm="1">
        <f t="array" ref="H119">SUMPRODUCT(--(LEFT(H$19:H$62,LEN($C119))=$C119))</f>
        <v>4</v>
      </c>
      <c r="I119" s="48" cm="1">
        <f t="array" ref="I119">SUMPRODUCT(--(LEFT(I$19:I$62,LEN($C119))=$C119))</f>
        <v>3</v>
      </c>
      <c r="J119" s="48" cm="1">
        <f t="array" ref="J119">SUMPRODUCT(--(LEFT(J$19:J$62,LEN($C119))=$C119))</f>
        <v>3</v>
      </c>
      <c r="K119" s="48" cm="1">
        <f t="array" ref="K119">SUMPRODUCT(--(LEFT(K$19:K$62,LEN($C119))=$C119))</f>
        <v>3</v>
      </c>
      <c r="L119" s="48" cm="1">
        <f t="array" ref="L119">SUMPRODUCT(--(LEFT(L$19:L$62,LEN($C119))=$C119))</f>
        <v>4</v>
      </c>
      <c r="M119" s="48" cm="1">
        <f t="array" ref="M119">SUMPRODUCT(--(LEFT(M$19:M$62,LEN($C119))=$C119))</f>
        <v>4</v>
      </c>
      <c r="N119" s="48" cm="1">
        <f t="array" ref="N119">SUMPRODUCT(--(LEFT(N$19:N$62,LEN($C119))=$C119))</f>
        <v>4</v>
      </c>
      <c r="O119" s="48" cm="1">
        <f t="array" ref="O119">SUMPRODUCT(--(LEFT(O$19:O$62,LEN($C119))=$C119))</f>
        <v>4</v>
      </c>
      <c r="P119" s="48" cm="1">
        <f t="array" ref="P119">SUMPRODUCT(--(LEFT(P$19:P$62,LEN($C119))=$C119))</f>
        <v>5</v>
      </c>
      <c r="Q119" s="48" cm="1">
        <f t="array" ref="Q119">SUMPRODUCT(--(LEFT(Q$19:Q$62,LEN($C119))=$C119))</f>
        <v>0</v>
      </c>
      <c r="R119" s="48" cm="1">
        <f t="array" ref="R119">SUMPRODUCT(--(LEFT(R$19:R$62,LEN($C119))=$C119))</f>
        <v>0</v>
      </c>
      <c r="S119" s="48" cm="1">
        <f t="array" ref="S119">SUMPRODUCT(--(LEFT(S$19:S$62,LEN($C119))=$C119))</f>
        <v>0</v>
      </c>
      <c r="T119" s="48" cm="1">
        <f t="array" ref="T119">SUMPRODUCT(--(LEFT(T$19:T$62,LEN($C119))=$C119))</f>
        <v>0</v>
      </c>
      <c r="U119" s="48" cm="1">
        <f t="array" ref="U119">SUMPRODUCT(--(LEFT(U$19:U$62,LEN($C119))=$C119))</f>
        <v>0</v>
      </c>
      <c r="V119" s="48" cm="1">
        <f t="array" ref="V119">SUMPRODUCT(--(LEFT(V$19:V$62,LEN($C119))=$C119))</f>
        <v>5</v>
      </c>
      <c r="W119" s="48" cm="1">
        <f t="array" ref="W119">SUMPRODUCT(--(LEFT(W$19:W$62,LEN($C119))=$C119))</f>
        <v>4</v>
      </c>
      <c r="X119" s="48" cm="1">
        <f t="array" ref="X119">SUMPRODUCT(--(LEFT(X$19:X$62,LEN($C119))=$C119))</f>
        <v>0</v>
      </c>
      <c r="Y119" s="48" cm="1">
        <f t="array" ref="Y119">SUMPRODUCT(--(LEFT(Y$19:Y$62,LEN($C119))=$C119))</f>
        <v>0</v>
      </c>
      <c r="Z119" s="48" cm="1">
        <f t="array" ref="Z119">SUMPRODUCT(--(LEFT(Z$19:Z$62,LEN($C119))=$C119))</f>
        <v>4</v>
      </c>
      <c r="AA119" s="48" cm="1">
        <f t="array" ref="AA119">SUMPRODUCT(--(LEFT(AA$19:AA$62,LEN($C119))=$C119))</f>
        <v>4</v>
      </c>
      <c r="AB119" s="48" cm="1">
        <f t="array" ref="AB119">SUMPRODUCT(--(LEFT(AB$19:AB$62,LEN($C119))=$C119))</f>
        <v>4</v>
      </c>
      <c r="AC119" s="48" cm="1">
        <f t="array" ref="AC119">SUMPRODUCT(--(LEFT(AC$19:AC$62,LEN($C119))=$C119))</f>
        <v>4</v>
      </c>
      <c r="AD119" s="48" cm="1">
        <f t="array" ref="AD119">SUMPRODUCT(--(LEFT(AD$19:AD$62,LEN($C119))=$C119))</f>
        <v>5</v>
      </c>
      <c r="AE119" s="48" cm="1">
        <f t="array" ref="AE119">SUMPRODUCT(--(LEFT(AE$19:AE$62,LEN($C119))=$C119))</f>
        <v>0</v>
      </c>
      <c r="AF119" s="48" cm="1">
        <f t="array" ref="AF119">SUMPRODUCT(--(LEFT(AF$19:AF$62,LEN($C119))=$C119))</f>
        <v>0</v>
      </c>
      <c r="AG119" s="48" cm="1">
        <f t="array" ref="AG119">SUMPRODUCT(--(LEFT(AG$19:AG$62,LEN($C119))=$C119))</f>
        <v>0</v>
      </c>
      <c r="AH119" s="48" cm="1">
        <f t="array" ref="AH119">SUMPRODUCT(--(LEFT(AH$19:AH$62,LEN($C119))=$C119))</f>
        <v>0</v>
      </c>
      <c r="AI119" s="48" cm="1">
        <f t="array" ref="AI119">SUMPRODUCT(--(LEFT(AI$19:AI$62,LEN($C119))=$C119))</f>
        <v>0</v>
      </c>
      <c r="AJ119" s="48" cm="1">
        <f t="array" ref="AJ119">SUMPRODUCT(--(LEFT(AJ$19:AJ$62,LEN($C119))=$C119))</f>
        <v>4</v>
      </c>
      <c r="AK119" s="48" cm="1">
        <f t="array" ref="AK119">SUMPRODUCT(--(LEFT(AK$19:AK$62,LEN($C119))=$C119))</f>
        <v>4</v>
      </c>
      <c r="AL119" s="48" cm="1">
        <f t="array" ref="AL119">SUMPRODUCT(--(LEFT(AL$19:AL$62,LEN($C119))=$C119))</f>
        <v>4</v>
      </c>
      <c r="AM119" s="48" cm="1">
        <f t="array" ref="AM119">SUMPRODUCT(--(LEFT(AM$19:AM$62,LEN($C119))=$C119))</f>
        <v>4</v>
      </c>
      <c r="AN119" s="48" cm="1">
        <f t="array" ref="AN119">SUMPRODUCT(--(LEFT(AN$19:AN$62,LEN($C119))=$C119))</f>
        <v>4</v>
      </c>
      <c r="AO119" s="48" cm="1">
        <f t="array" ref="AO119">SUMPRODUCT(--(LEFT(AO$19:AO$62,LEN($C119))=$C119))</f>
        <v>4</v>
      </c>
      <c r="AP119" s="48" cm="1">
        <f t="array" ref="AP119">SUMPRODUCT(--(LEFT(AP$19:AP$62,LEN($C119))=$C119))</f>
        <v>4</v>
      </c>
      <c r="AQ119" s="48" cm="1">
        <f t="array" ref="AQ119">SUMPRODUCT(--(LEFT(AQ$19:AQ$62,LEN($C119))=$C119))</f>
        <v>4</v>
      </c>
      <c r="AR119" s="48" cm="1">
        <f t="array" ref="AR119">SUMPRODUCT(--(LEFT(AR$19:AR$62,LEN($C119))=$C119))</f>
        <v>4</v>
      </c>
      <c r="AS119" s="48" cm="1">
        <f t="array" ref="AS119">SUMPRODUCT(--(LEFT(AS$19:AS$62,LEN($C119))=$C119))</f>
        <v>0</v>
      </c>
      <c r="AT119" s="48" cm="1">
        <f t="array" ref="AT119">SUMPRODUCT(--(LEFT(AT$19:AT$62,LEN($C119))=$C119))</f>
        <v>0</v>
      </c>
      <c r="AU119" s="48" cm="1">
        <f t="array" ref="AU119">SUMPRODUCT(--(LEFT(AU$19:AU$62,LEN($C119))=$C119))</f>
        <v>0</v>
      </c>
      <c r="AV119" s="48" cm="1">
        <f t="array" ref="AV119">SUMPRODUCT(--(LEFT(AV$19:AV$62,LEN($C119))=$C119))</f>
        <v>0</v>
      </c>
      <c r="AW119" s="48" cm="1">
        <f t="array" ref="AW119">SUMPRODUCT(--(LEFT(AW$19:AW$62,LEN($C119))=$C119))</f>
        <v>0</v>
      </c>
      <c r="AX119" s="48" cm="1">
        <f t="array" ref="AX119">SUMPRODUCT(--(LEFT(AX$19:AX$62,LEN($C119))=$C119))</f>
        <v>5</v>
      </c>
      <c r="AY119" s="48" cm="1">
        <f t="array" ref="AY119">SUMPRODUCT(--(LEFT(AY$19:AY$62,LEN($C119))=$C119))</f>
        <v>4</v>
      </c>
      <c r="AZ119" s="48" cm="1">
        <f t="array" ref="AZ119">SUMPRODUCT(--(LEFT(AZ$19:AZ$62,LEN($C119))=$C119))</f>
        <v>4</v>
      </c>
      <c r="BA119" s="48" cm="1">
        <f t="array" ref="BA119">SUMPRODUCT(--(LEFT(BA$19:BA$62,LEN($C119))=$C119))</f>
        <v>4</v>
      </c>
      <c r="BB119" s="48" cm="1">
        <f t="array" ref="BB119">SUMPRODUCT(--(LEFT(BB$19:BB$62,LEN($C119))=$C119))</f>
        <v>4</v>
      </c>
      <c r="BC119" s="48" cm="1">
        <f t="array" ref="BC119">SUMPRODUCT(--(LEFT(BC$19:BC$62,LEN($C119))=$C119))</f>
        <v>4</v>
      </c>
      <c r="BD119" s="48" cm="1">
        <f t="array" ref="BD119">SUMPRODUCT(--(LEFT(BD$19:BD$62,LEN($C119))=$C119))</f>
        <v>4</v>
      </c>
      <c r="BE119" s="48" cm="1">
        <f t="array" ref="BE119">SUMPRODUCT(--(LEFT(BE$19:BE$62,LEN($C119))=$C119))</f>
        <v>4</v>
      </c>
      <c r="BF119" s="48" cm="1">
        <f t="array" ref="BF119">SUMPRODUCT(--(LEFT(BF$19:BF$62,LEN($C119))=$C119))</f>
        <v>5</v>
      </c>
      <c r="BG119" s="48" cm="1">
        <f t="array" ref="BG119">SUMPRODUCT(--(LEFT(BG$19:BG$62,LEN($C119))=$C119))</f>
        <v>0</v>
      </c>
      <c r="BH119" s="48" cm="1">
        <f t="array" ref="BH119">SUMPRODUCT(--(LEFT(BH$19:BH$62,LEN($C119))=$C119))</f>
        <v>0</v>
      </c>
      <c r="BI119" s="48" cm="1">
        <f t="array" ref="BI119">SUMPRODUCT(--(LEFT(BI$19:BI$62,LEN($C119))=$C119))</f>
        <v>0</v>
      </c>
      <c r="BJ119" s="48" cm="1">
        <f t="array" ref="BJ119">SUMPRODUCT(--(LEFT(BJ$19:BJ$62,LEN($C119))=$C119))</f>
        <v>0</v>
      </c>
      <c r="BK119" s="48" cm="1">
        <f t="array" ref="BK119">SUMPRODUCT(--(LEFT(BK$19:BK$62,LEN($C119))=$C119))</f>
        <v>0</v>
      </c>
      <c r="BL119" s="48">
        <f>COUNTIF(BL$19:BL$65,$C119)+COUNTIF(BL$19:BL$65,#REF!)</f>
        <v>0</v>
      </c>
    </row>
    <row r="120" spans="2:64" ht="12" customHeight="1" x14ac:dyDescent="0.2">
      <c r="B120" s="48">
        <f>COUNTA(B19:B60)</f>
        <v>42</v>
      </c>
      <c r="D120" s="48">
        <f t="shared" ref="D120:BL120" si="138">SUM(D114:D119)</f>
        <v>0</v>
      </c>
      <c r="E120" s="48">
        <f t="shared" si="138"/>
        <v>0</v>
      </c>
      <c r="F120" s="48">
        <f t="shared" si="138"/>
        <v>0</v>
      </c>
      <c r="G120" s="48">
        <f t="shared" si="138"/>
        <v>0</v>
      </c>
      <c r="H120" s="48">
        <f t="shared" si="138"/>
        <v>30</v>
      </c>
      <c r="I120" s="48">
        <f t="shared" si="138"/>
        <v>27</v>
      </c>
      <c r="J120" s="48">
        <f t="shared" si="138"/>
        <v>26</v>
      </c>
      <c r="K120" s="48">
        <f t="shared" si="138"/>
        <v>24</v>
      </c>
      <c r="L120" s="48">
        <f t="shared" si="138"/>
        <v>29</v>
      </c>
      <c r="M120" s="48">
        <f t="shared" si="138"/>
        <v>27</v>
      </c>
      <c r="N120" s="48">
        <f t="shared" si="138"/>
        <v>29</v>
      </c>
      <c r="O120" s="48">
        <f t="shared" si="138"/>
        <v>30</v>
      </c>
      <c r="P120" s="48">
        <f t="shared" si="138"/>
        <v>29</v>
      </c>
      <c r="Q120" s="48">
        <f t="shared" si="138"/>
        <v>0</v>
      </c>
      <c r="R120" s="48">
        <f t="shared" si="138"/>
        <v>0</v>
      </c>
      <c r="S120" s="48">
        <f t="shared" si="138"/>
        <v>0</v>
      </c>
      <c r="T120" s="48">
        <f t="shared" si="138"/>
        <v>0</v>
      </c>
      <c r="U120" s="48">
        <f t="shared" si="138"/>
        <v>0</v>
      </c>
      <c r="V120" s="48">
        <f t="shared" si="138"/>
        <v>29</v>
      </c>
      <c r="W120" s="48">
        <f t="shared" si="138"/>
        <v>27</v>
      </c>
      <c r="X120" s="48">
        <f t="shared" si="138"/>
        <v>0</v>
      </c>
      <c r="Y120" s="48">
        <f t="shared" si="138"/>
        <v>0</v>
      </c>
      <c r="Z120" s="48">
        <f t="shared" si="138"/>
        <v>32</v>
      </c>
      <c r="AA120" s="48">
        <f t="shared" si="138"/>
        <v>30</v>
      </c>
      <c r="AB120" s="48">
        <f t="shared" si="138"/>
        <v>31</v>
      </c>
      <c r="AC120" s="48">
        <f t="shared" si="138"/>
        <v>32</v>
      </c>
      <c r="AD120" s="48">
        <f t="shared" si="138"/>
        <v>30</v>
      </c>
      <c r="AE120" s="48">
        <f t="shared" si="138"/>
        <v>0</v>
      </c>
      <c r="AF120" s="48">
        <f t="shared" si="138"/>
        <v>0</v>
      </c>
      <c r="AG120" s="48">
        <f t="shared" si="138"/>
        <v>0</v>
      </c>
      <c r="AH120" s="48">
        <f t="shared" si="138"/>
        <v>0</v>
      </c>
      <c r="AI120" s="48">
        <f t="shared" si="138"/>
        <v>0</v>
      </c>
      <c r="AJ120" s="48">
        <f t="shared" si="138"/>
        <v>32</v>
      </c>
      <c r="AK120" s="48">
        <f t="shared" si="138"/>
        <v>30</v>
      </c>
      <c r="AL120" s="48">
        <f t="shared" si="138"/>
        <v>31</v>
      </c>
      <c r="AM120" s="48">
        <f t="shared" si="138"/>
        <v>29</v>
      </c>
      <c r="AN120" s="48">
        <f t="shared" si="138"/>
        <v>33</v>
      </c>
      <c r="AO120" s="48">
        <f t="shared" si="138"/>
        <v>31</v>
      </c>
      <c r="AP120" s="48">
        <f t="shared" si="138"/>
        <v>35</v>
      </c>
      <c r="AQ120" s="48">
        <f t="shared" si="138"/>
        <v>35</v>
      </c>
      <c r="AR120" s="48">
        <f t="shared" si="138"/>
        <v>27</v>
      </c>
      <c r="AS120" s="48">
        <f t="shared" si="138"/>
        <v>0</v>
      </c>
      <c r="AT120" s="48">
        <f t="shared" si="138"/>
        <v>0</v>
      </c>
      <c r="AU120" s="48">
        <f t="shared" si="138"/>
        <v>0</v>
      </c>
      <c r="AV120" s="48">
        <f t="shared" si="138"/>
        <v>0</v>
      </c>
      <c r="AW120" s="48">
        <f t="shared" si="138"/>
        <v>0</v>
      </c>
      <c r="AX120" s="48">
        <f t="shared" si="138"/>
        <v>34</v>
      </c>
      <c r="AY120" s="48">
        <f t="shared" si="138"/>
        <v>31</v>
      </c>
      <c r="AZ120" s="48">
        <f t="shared" si="138"/>
        <v>32</v>
      </c>
      <c r="BA120" s="48">
        <f t="shared" si="138"/>
        <v>29</v>
      </c>
      <c r="BB120" s="48">
        <f t="shared" si="138"/>
        <v>34</v>
      </c>
      <c r="BC120" s="48">
        <f t="shared" si="138"/>
        <v>32</v>
      </c>
      <c r="BD120" s="48">
        <f t="shared" si="138"/>
        <v>35</v>
      </c>
      <c r="BE120" s="48">
        <f t="shared" si="138"/>
        <v>35</v>
      </c>
      <c r="BF120" s="48">
        <f t="shared" si="138"/>
        <v>32</v>
      </c>
      <c r="BG120" s="48">
        <f t="shared" si="138"/>
        <v>0</v>
      </c>
      <c r="BH120" s="48">
        <f t="shared" si="138"/>
        <v>0</v>
      </c>
      <c r="BI120" s="48">
        <f t="shared" si="138"/>
        <v>0</v>
      </c>
      <c r="BJ120" s="48">
        <f t="shared" si="138"/>
        <v>0</v>
      </c>
      <c r="BK120" s="48">
        <f t="shared" si="138"/>
        <v>0</v>
      </c>
      <c r="BL120" s="48">
        <f t="shared" si="138"/>
        <v>0</v>
      </c>
    </row>
    <row r="121" spans="2:64" ht="12" customHeight="1" x14ac:dyDescent="0.25">
      <c r="C121" s="74"/>
      <c r="D121" s="75">
        <f t="shared" ref="D121:BK121" si="139">D120/$B$120</f>
        <v>0</v>
      </c>
      <c r="E121" s="75">
        <f t="shared" si="139"/>
        <v>0</v>
      </c>
      <c r="F121" s="75">
        <f t="shared" si="139"/>
        <v>0</v>
      </c>
      <c r="G121" s="75">
        <f t="shared" si="139"/>
        <v>0</v>
      </c>
      <c r="H121" s="75">
        <f t="shared" si="139"/>
        <v>0.7142857142857143</v>
      </c>
      <c r="I121" s="75">
        <f t="shared" si="139"/>
        <v>0.6428571428571429</v>
      </c>
      <c r="J121" s="75">
        <f t="shared" si="139"/>
        <v>0.61904761904761907</v>
      </c>
      <c r="K121" s="75">
        <f t="shared" si="139"/>
        <v>0.5714285714285714</v>
      </c>
      <c r="L121" s="75">
        <f t="shared" si="139"/>
        <v>0.69047619047619047</v>
      </c>
      <c r="M121" s="75">
        <f t="shared" si="139"/>
        <v>0.6428571428571429</v>
      </c>
      <c r="N121" s="75">
        <f t="shared" si="139"/>
        <v>0.69047619047619047</v>
      </c>
      <c r="O121" s="75">
        <f t="shared" si="139"/>
        <v>0.7142857142857143</v>
      </c>
      <c r="P121" s="75">
        <f t="shared" si="139"/>
        <v>0.69047619047619047</v>
      </c>
      <c r="Q121" s="75">
        <f t="shared" si="139"/>
        <v>0</v>
      </c>
      <c r="R121" s="75">
        <f t="shared" si="139"/>
        <v>0</v>
      </c>
      <c r="S121" s="75">
        <f t="shared" si="139"/>
        <v>0</v>
      </c>
      <c r="T121" s="75">
        <f t="shared" si="139"/>
        <v>0</v>
      </c>
      <c r="U121" s="75">
        <f t="shared" si="139"/>
        <v>0</v>
      </c>
      <c r="V121" s="75">
        <f t="shared" si="139"/>
        <v>0.69047619047619047</v>
      </c>
      <c r="W121" s="75">
        <f t="shared" si="139"/>
        <v>0.6428571428571429</v>
      </c>
      <c r="X121" s="75">
        <f t="shared" si="139"/>
        <v>0</v>
      </c>
      <c r="Y121" s="75">
        <f t="shared" si="139"/>
        <v>0</v>
      </c>
      <c r="Z121" s="75">
        <f t="shared" si="139"/>
        <v>0.76190476190476186</v>
      </c>
      <c r="AA121" s="75">
        <f t="shared" si="139"/>
        <v>0.7142857142857143</v>
      </c>
      <c r="AB121" s="75">
        <f t="shared" si="139"/>
        <v>0.73809523809523814</v>
      </c>
      <c r="AC121" s="75">
        <f t="shared" si="139"/>
        <v>0.76190476190476186</v>
      </c>
      <c r="AD121" s="75">
        <f t="shared" si="139"/>
        <v>0.7142857142857143</v>
      </c>
      <c r="AE121" s="75">
        <f t="shared" si="139"/>
        <v>0</v>
      </c>
      <c r="AF121" s="75">
        <f t="shared" si="139"/>
        <v>0</v>
      </c>
      <c r="AG121" s="75">
        <f t="shared" si="139"/>
        <v>0</v>
      </c>
      <c r="AH121" s="75">
        <f t="shared" si="139"/>
        <v>0</v>
      </c>
      <c r="AI121" s="75">
        <f t="shared" si="139"/>
        <v>0</v>
      </c>
      <c r="AJ121" s="75">
        <f t="shared" si="139"/>
        <v>0.76190476190476186</v>
      </c>
      <c r="AK121" s="75">
        <f t="shared" si="139"/>
        <v>0.7142857142857143</v>
      </c>
      <c r="AL121" s="75">
        <f t="shared" si="139"/>
        <v>0.73809523809523814</v>
      </c>
      <c r="AM121" s="75">
        <f t="shared" si="139"/>
        <v>0.69047619047619047</v>
      </c>
      <c r="AN121" s="75">
        <f t="shared" si="139"/>
        <v>0.7857142857142857</v>
      </c>
      <c r="AO121" s="75">
        <f t="shared" si="139"/>
        <v>0.73809523809523814</v>
      </c>
      <c r="AP121" s="75">
        <f t="shared" si="139"/>
        <v>0.83333333333333337</v>
      </c>
      <c r="AQ121" s="75">
        <f t="shared" si="139"/>
        <v>0.83333333333333337</v>
      </c>
      <c r="AR121" s="75">
        <f t="shared" si="139"/>
        <v>0.6428571428571429</v>
      </c>
      <c r="AS121" s="75">
        <f t="shared" si="139"/>
        <v>0</v>
      </c>
      <c r="AT121" s="75">
        <f t="shared" si="139"/>
        <v>0</v>
      </c>
      <c r="AU121" s="75">
        <f t="shared" si="139"/>
        <v>0</v>
      </c>
      <c r="AV121" s="75">
        <f t="shared" si="139"/>
        <v>0</v>
      </c>
      <c r="AW121" s="75">
        <f t="shared" si="139"/>
        <v>0</v>
      </c>
      <c r="AX121" s="75">
        <f t="shared" si="139"/>
        <v>0.80952380952380953</v>
      </c>
      <c r="AY121" s="75">
        <f t="shared" si="139"/>
        <v>0.73809523809523814</v>
      </c>
      <c r="AZ121" s="75">
        <f t="shared" si="139"/>
        <v>0.76190476190476186</v>
      </c>
      <c r="BA121" s="75">
        <f t="shared" si="139"/>
        <v>0.69047619047619047</v>
      </c>
      <c r="BB121" s="75">
        <f t="shared" si="139"/>
        <v>0.80952380952380953</v>
      </c>
      <c r="BC121" s="75">
        <f t="shared" si="139"/>
        <v>0.76190476190476186</v>
      </c>
      <c r="BD121" s="75">
        <f t="shared" si="139"/>
        <v>0.83333333333333337</v>
      </c>
      <c r="BE121" s="75">
        <f t="shared" si="139"/>
        <v>0.83333333333333337</v>
      </c>
      <c r="BF121" s="75">
        <f t="shared" si="139"/>
        <v>0.76190476190476186</v>
      </c>
      <c r="BG121" s="75">
        <f t="shared" si="139"/>
        <v>0</v>
      </c>
      <c r="BH121" s="75">
        <f t="shared" si="139"/>
        <v>0</v>
      </c>
      <c r="BI121" s="75">
        <f t="shared" si="139"/>
        <v>0</v>
      </c>
      <c r="BJ121" s="75">
        <f t="shared" si="139"/>
        <v>0</v>
      </c>
      <c r="BK121" s="75">
        <f t="shared" si="139"/>
        <v>0</v>
      </c>
    </row>
  </sheetData>
  <autoFilter ref="B18:BP99" xr:uid="{0CE2C785-77B1-4C69-86FF-B97AD30619F7}"/>
  <mergeCells count="5">
    <mergeCell ref="A19:A69"/>
    <mergeCell ref="A70:A74"/>
    <mergeCell ref="A75:A79"/>
    <mergeCell ref="A80:A99"/>
    <mergeCell ref="FY19:FY73"/>
  </mergeCells>
  <phoneticPr fontId="18" type="noConversion"/>
  <conditionalFormatting sqref="D19:BK99">
    <cfRule type="expression" dxfId="13" priority="4">
      <formula>OR(D19="ABS")</formula>
    </cfRule>
    <cfRule type="beginsWith" dxfId="12" priority="5" operator="beginsWith" text="!">
      <formula>LEFT(D19,LEN("!"))="!"</formula>
    </cfRule>
    <cfRule type="containsText" dxfId="11" priority="7" operator="containsText" text="Perm">
      <formula>NOT(ISERROR(SEARCH("Perm",D19)))</formula>
    </cfRule>
    <cfRule type="beginsWith" dxfId="10" priority="8" operator="beginsWith" text="n">
      <formula>LEFT(D19,LEN("n"))="n"</formula>
    </cfRule>
    <cfRule type="endsWith" dxfId="9" priority="10" operator="endsWith" text="PE.">
      <formula>RIGHT(D19,LEN("PE."))="PE."</formula>
    </cfRule>
    <cfRule type="expression" dxfId="8" priority="15">
      <formula>OR(D19="ENF",D19="EVF")</formula>
    </cfRule>
    <cfRule type="expression" dxfId="7" priority="16">
      <formula>OR(D19="MAD",D19="STA")</formula>
    </cfRule>
    <cfRule type="containsText" dxfId="6" priority="18" operator="containsText" text="CP">
      <formula>NOT(ISERROR(SEARCH("CP",D19)))</formula>
    </cfRule>
    <cfRule type="expression" dxfId="5" priority="20">
      <formula>OR(D19="CSS",D19="CMAT",D19="AT",D19="A",D19="C")</formula>
    </cfRule>
    <cfRule type="cellIs" dxfId="4" priority="21" operator="equal">
      <formula>"TP"</formula>
    </cfRule>
    <cfRule type="expression" dxfId="3" priority="22">
      <formula>+WEEKDAY(D$18,2)&gt;5</formula>
    </cfRule>
    <cfRule type="expression" dxfId="2" priority="25">
      <formula>COUNTIF(Fériés,D$18)&gt;0</formula>
    </cfRule>
    <cfRule type="endsWith" dxfId="1" priority="29" operator="endsWith" text=".">
      <formula>RIGHT(D19,LEN("."))="."</formula>
    </cfRule>
  </conditionalFormatting>
  <conditionalFormatting sqref="D80:BK99">
    <cfRule type="containsText" dxfId="0" priority="26" operator="containsText" text="+">
      <formula>NOT(ISERROR(SEARCH("+",D80)))</formula>
    </cfRule>
  </conditionalFormatting>
  <pageMargins left="0.70866141732283472" right="0.70866141732283472" top="0.74803149606299213" bottom="0.74803149606299213" header="0.31496062992125984" footer="0.31496062992125984"/>
  <pageSetup paperSize="9" scale="46" orientation="portrait" r:id="rId1"/>
  <ignoredErrors>
    <ignoredError sqref="KO2" formulaRange="1"/>
  </ignoredErrors>
  <legacy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BA7273356FC884EB514AC755812B453" ma:contentTypeVersion="5" ma:contentTypeDescription="Crée un document." ma:contentTypeScope="" ma:versionID="e419731881e6935b3d03173d2187b73f">
  <xsd:schema xmlns:xsd="http://www.w3.org/2001/XMLSchema" xmlns:xs="http://www.w3.org/2001/XMLSchema" xmlns:p="http://schemas.microsoft.com/office/2006/metadata/properties" xmlns:ns2="22ae1892-c417-43a3-8cd7-d0ae102abd53" targetNamespace="http://schemas.microsoft.com/office/2006/metadata/properties" ma:root="true" ma:fieldsID="bde5e9f6fac775323ffa45610e3606ea" ns2:_="">
    <xsd:import namespace="22ae1892-c417-43a3-8cd7-d0ae102abd5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2ae1892-c417-43a3-8cd7-d0ae102abd5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480B798E-BDDE-4265-B6E4-0E55A9AE671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2ae1892-c417-43a3-8cd7-d0ae102abd5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D5205CE-4F93-4A64-AB24-8B9AB70BA8E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7F8EED1-495D-4DC0-BFA7-2A1084F59BC9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6</vt:i4>
      </vt:variant>
    </vt:vector>
  </HeadingPairs>
  <TitlesOfParts>
    <vt:vector size="9" baseType="lpstr">
      <vt:lpstr>Parametres</vt:lpstr>
      <vt:lpstr>Semaine type</vt:lpstr>
      <vt:lpstr>Novembre</vt:lpstr>
      <vt:lpstr>absences</vt:lpstr>
      <vt:lpstr>An</vt:lpstr>
      <vt:lpstr>Fériés</vt:lpstr>
      <vt:lpstr>Novembre!Impression_des_titres</vt:lpstr>
      <vt:lpstr>Novembre!Zone_d_impression</vt:lpstr>
      <vt:lpstr>'Semaine type'!Zone_d_impression</vt:lpstr>
    </vt:vector>
  </TitlesOfParts>
  <Manager/>
  <Company>Ipolaïs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Mickaël BEAUDUSSEAU</dc:creator>
  <cp:keywords>Planning; Présences; repas; Activités</cp:keywords>
  <dc:description/>
  <cp:lastModifiedBy>Mickaël BEAUDUSSEAU</cp:lastModifiedBy>
  <cp:revision/>
  <dcterms:created xsi:type="dcterms:W3CDTF">2014-07-24T09:31:27Z</dcterms:created>
  <dcterms:modified xsi:type="dcterms:W3CDTF">2025-11-13T04:43:46Z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0x010100BBA7273356FC884EB514AC755812B453</vt:lpwstr>
  </property>
</Properties>
</file>