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 tabRatio="239" activeTab="1"/>
  </bookViews>
  <sheets>
    <sheet name="Echéances Bimest." sheetId="4" r:id="rId1"/>
    <sheet name="2014" sheetId="5" r:id="rId2"/>
  </sheets>
  <definedNames>
    <definedName name="_xlnm._FilterDatabase" localSheetId="0" hidden="1">'Echéances Bimest.'!$B$4:$S$28</definedName>
    <definedName name="_xlnm.Print_Area" localSheetId="0">'Echéances Bimest.'!$B$2:$S$29</definedName>
  </definedNames>
  <calcPr calcId="145621"/>
</workbook>
</file>

<file path=xl/calcChain.xml><?xml version="1.0" encoding="utf-8"?>
<calcChain xmlns="http://schemas.openxmlformats.org/spreadsheetml/2006/main">
  <c r="T6" i="5" l="1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I7" i="5"/>
  <c r="J7" i="5"/>
  <c r="I8" i="5"/>
  <c r="J8" i="5"/>
  <c r="I9" i="5"/>
  <c r="J9" i="5"/>
  <c r="I10" i="5"/>
  <c r="J10" i="5"/>
  <c r="I11" i="5"/>
  <c r="J11" i="5"/>
  <c r="I12" i="5"/>
  <c r="J12" i="5"/>
  <c r="I13" i="5"/>
  <c r="J13" i="5"/>
  <c r="I14" i="5"/>
  <c r="J14" i="5"/>
  <c r="I15" i="5"/>
  <c r="J15" i="5"/>
  <c r="I16" i="5"/>
  <c r="J16" i="5"/>
  <c r="I17" i="5"/>
  <c r="J17" i="5"/>
  <c r="I18" i="5"/>
  <c r="J18" i="5"/>
  <c r="I19" i="5"/>
  <c r="J19" i="5"/>
  <c r="I20" i="5"/>
  <c r="J20" i="5"/>
  <c r="I21" i="5"/>
  <c r="J21" i="5"/>
  <c r="I22" i="5"/>
  <c r="J22" i="5"/>
  <c r="I23" i="5"/>
  <c r="J23" i="5"/>
  <c r="J6" i="5"/>
  <c r="I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6" i="5"/>
  <c r="G24" i="5" l="1"/>
  <c r="L16" i="4" l="1"/>
  <c r="O17" i="5" s="1"/>
  <c r="L15" i="4"/>
  <c r="O16" i="5" s="1"/>
  <c r="L14" i="4"/>
  <c r="O15" i="5" s="1"/>
  <c r="L10" i="4"/>
  <c r="O11" i="5" s="1"/>
  <c r="L9" i="4"/>
  <c r="O10" i="5" s="1"/>
  <c r="L8" i="4"/>
  <c r="O9" i="5" s="1"/>
  <c r="L6" i="4"/>
  <c r="O7" i="5" s="1"/>
  <c r="L7" i="4"/>
  <c r="O8" i="5" s="1"/>
  <c r="L11" i="4"/>
  <c r="O12" i="5" s="1"/>
  <c r="L12" i="4"/>
  <c r="O13" i="5" s="1"/>
  <c r="L13" i="4"/>
  <c r="O14" i="5" s="1"/>
  <c r="L17" i="4"/>
  <c r="O18" i="5" s="1"/>
  <c r="L19" i="4"/>
  <c r="O19" i="5" s="1"/>
  <c r="L20" i="4"/>
  <c r="L21" i="4"/>
  <c r="L22" i="4"/>
  <c r="O22" i="5" s="1"/>
  <c r="L24" i="4"/>
  <c r="O23" i="5" s="1"/>
  <c r="L5" i="4"/>
  <c r="O6" i="5" s="1"/>
  <c r="O20" i="5" l="1"/>
  <c r="O21" i="5"/>
  <c r="P24" i="5" l="1"/>
  <c r="O24" i="5"/>
  <c r="R27" i="4" l="1"/>
  <c r="R26" i="4"/>
  <c r="R25" i="4"/>
  <c r="E28" i="4"/>
  <c r="E18" i="4" l="1"/>
  <c r="E23" i="4"/>
  <c r="R7" i="4"/>
  <c r="M8" i="5" s="1"/>
  <c r="P7" i="4"/>
  <c r="K8" i="5" s="1"/>
  <c r="N7" i="4"/>
  <c r="Q7" i="4"/>
  <c r="L8" i="5" s="1"/>
  <c r="O7" i="4"/>
  <c r="R9" i="4"/>
  <c r="M10" i="5" s="1"/>
  <c r="P9" i="4"/>
  <c r="K10" i="5" s="1"/>
  <c r="N9" i="4"/>
  <c r="Q9" i="4"/>
  <c r="L10" i="5" s="1"/>
  <c r="O9" i="4"/>
  <c r="M9" i="4"/>
  <c r="R11" i="4"/>
  <c r="M12" i="5" s="1"/>
  <c r="P11" i="4"/>
  <c r="K12" i="5" s="1"/>
  <c r="N11" i="4"/>
  <c r="Q11" i="4"/>
  <c r="L12" i="5" s="1"/>
  <c r="O11" i="4"/>
  <c r="M11" i="4"/>
  <c r="N12" i="5" s="1"/>
  <c r="R13" i="4"/>
  <c r="M14" i="5" s="1"/>
  <c r="P13" i="4"/>
  <c r="K14" i="5" s="1"/>
  <c r="N13" i="4"/>
  <c r="Q13" i="4"/>
  <c r="L14" i="5" s="1"/>
  <c r="O13" i="4"/>
  <c r="M13" i="4"/>
  <c r="R15" i="4"/>
  <c r="M16" i="5" s="1"/>
  <c r="P15" i="4"/>
  <c r="K16" i="5" s="1"/>
  <c r="N15" i="4"/>
  <c r="Q15" i="4"/>
  <c r="L16" i="5" s="1"/>
  <c r="O15" i="4"/>
  <c r="M15" i="4"/>
  <c r="N16" i="5" s="1"/>
  <c r="Q17" i="4"/>
  <c r="L18" i="5" s="1"/>
  <c r="O17" i="4"/>
  <c r="R17" i="4"/>
  <c r="M18" i="5" s="1"/>
  <c r="P17" i="4"/>
  <c r="K18" i="5" s="1"/>
  <c r="N17" i="4"/>
  <c r="R21" i="4"/>
  <c r="P21" i="4"/>
  <c r="N21" i="4"/>
  <c r="Q21" i="4"/>
  <c r="O21" i="4"/>
  <c r="M21" i="4"/>
  <c r="R6" i="4"/>
  <c r="M7" i="5" s="1"/>
  <c r="P6" i="4"/>
  <c r="K7" i="5" s="1"/>
  <c r="N6" i="4"/>
  <c r="Q6" i="4"/>
  <c r="L7" i="5" s="1"/>
  <c r="O6" i="4"/>
  <c r="M6" i="4"/>
  <c r="Q8" i="4"/>
  <c r="L9" i="5" s="1"/>
  <c r="O8" i="4"/>
  <c r="M8" i="4"/>
  <c r="N9" i="5" s="1"/>
  <c r="R8" i="4"/>
  <c r="M9" i="5" s="1"/>
  <c r="P8" i="4"/>
  <c r="K9" i="5" s="1"/>
  <c r="N8" i="4"/>
  <c r="Q10" i="4"/>
  <c r="L11" i="5" s="1"/>
  <c r="O10" i="4"/>
  <c r="M10" i="4"/>
  <c r="R10" i="4"/>
  <c r="M11" i="5" s="1"/>
  <c r="P10" i="4"/>
  <c r="K11" i="5" s="1"/>
  <c r="N10" i="4"/>
  <c r="Q12" i="4"/>
  <c r="L13" i="5" s="1"/>
  <c r="O12" i="4"/>
  <c r="M12" i="4"/>
  <c r="N13" i="5" s="1"/>
  <c r="R12" i="4"/>
  <c r="M13" i="5" s="1"/>
  <c r="P12" i="4"/>
  <c r="K13" i="5" s="1"/>
  <c r="N12" i="4"/>
  <c r="Q14" i="4"/>
  <c r="L15" i="5" s="1"/>
  <c r="O14" i="4"/>
  <c r="M14" i="4"/>
  <c r="R14" i="4"/>
  <c r="M15" i="5" s="1"/>
  <c r="P14" i="4"/>
  <c r="K15" i="5" s="1"/>
  <c r="N14" i="4"/>
  <c r="Q16" i="4"/>
  <c r="L17" i="5" s="1"/>
  <c r="O16" i="4"/>
  <c r="M16" i="4"/>
  <c r="N17" i="5" s="1"/>
  <c r="R16" i="4"/>
  <c r="M17" i="5" s="1"/>
  <c r="P16" i="4"/>
  <c r="K17" i="5" s="1"/>
  <c r="N16" i="4"/>
  <c r="Q20" i="4"/>
  <c r="O20" i="4"/>
  <c r="M20" i="4"/>
  <c r="R20" i="4"/>
  <c r="P20" i="4"/>
  <c r="N20" i="4"/>
  <c r="Q22" i="4"/>
  <c r="L22" i="5" s="1"/>
  <c r="O22" i="4"/>
  <c r="M22" i="4"/>
  <c r="N22" i="5" s="1"/>
  <c r="R22" i="4"/>
  <c r="M22" i="5" s="1"/>
  <c r="P22" i="4"/>
  <c r="K22" i="5" s="1"/>
  <c r="N22" i="4"/>
  <c r="M25" i="4"/>
  <c r="O25" i="4"/>
  <c r="Q25" i="4"/>
  <c r="M26" i="4"/>
  <c r="O26" i="4"/>
  <c r="Q26" i="4"/>
  <c r="M27" i="4"/>
  <c r="O27" i="4"/>
  <c r="Q27" i="4"/>
  <c r="N25" i="4"/>
  <c r="P25" i="4"/>
  <c r="N26" i="4"/>
  <c r="P26" i="4"/>
  <c r="N27" i="4"/>
  <c r="P27" i="4"/>
  <c r="Q22" i="5" l="1"/>
  <c r="R22" i="5"/>
  <c r="K20" i="5"/>
  <c r="K21" i="5"/>
  <c r="L21" i="5"/>
  <c r="L20" i="5"/>
  <c r="Q13" i="5"/>
  <c r="R13" i="5"/>
  <c r="Q9" i="5"/>
  <c r="R9" i="5"/>
  <c r="Q16" i="5"/>
  <c r="R16" i="5"/>
  <c r="Q12" i="5"/>
  <c r="R12" i="5"/>
  <c r="N7" i="5"/>
  <c r="N18" i="5"/>
  <c r="Q17" i="5"/>
  <c r="R17" i="5"/>
  <c r="M20" i="5"/>
  <c r="M21" i="5"/>
  <c r="N21" i="5"/>
  <c r="N15" i="5"/>
  <c r="N11" i="5"/>
  <c r="N14" i="5"/>
  <c r="N10" i="5"/>
  <c r="N8" i="5"/>
  <c r="S15" i="4"/>
  <c r="S13" i="4"/>
  <c r="S11" i="4"/>
  <c r="S9" i="4"/>
  <c r="E29" i="4"/>
  <c r="Q5" i="4"/>
  <c r="L6" i="5" s="1"/>
  <c r="O5" i="4"/>
  <c r="M5" i="4"/>
  <c r="R5" i="4"/>
  <c r="M6" i="5" s="1"/>
  <c r="P5" i="4"/>
  <c r="K6" i="5" s="1"/>
  <c r="N5" i="4"/>
  <c r="S26" i="4"/>
  <c r="S22" i="4"/>
  <c r="S20" i="4"/>
  <c r="S16" i="4"/>
  <c r="S14" i="4"/>
  <c r="S12" i="4"/>
  <c r="S10" i="4"/>
  <c r="S8" i="4"/>
  <c r="S7" i="4"/>
  <c r="R24" i="4"/>
  <c r="M23" i="5" s="1"/>
  <c r="P24" i="4"/>
  <c r="K23" i="5" s="1"/>
  <c r="N24" i="4"/>
  <c r="Q24" i="4"/>
  <c r="L23" i="5" s="1"/>
  <c r="O24" i="4"/>
  <c r="M24" i="4"/>
  <c r="R19" i="4"/>
  <c r="M19" i="5" s="1"/>
  <c r="P19" i="4"/>
  <c r="K19" i="5" s="1"/>
  <c r="N19" i="4"/>
  <c r="Q19" i="4"/>
  <c r="L19" i="5" s="1"/>
  <c r="O19" i="4"/>
  <c r="M19" i="4"/>
  <c r="N19" i="5" s="1"/>
  <c r="S27" i="4"/>
  <c r="S25" i="4"/>
  <c r="S6" i="4"/>
  <c r="S21" i="4"/>
  <c r="S17" i="4"/>
  <c r="Q19" i="5" l="1"/>
  <c r="R19" i="5"/>
  <c r="Q8" i="5"/>
  <c r="R8" i="5"/>
  <c r="R7" i="5"/>
  <c r="Q7" i="5"/>
  <c r="J24" i="5"/>
  <c r="Q21" i="5"/>
  <c r="R21" i="5"/>
  <c r="N23" i="5"/>
  <c r="L24" i="5"/>
  <c r="Q14" i="5"/>
  <c r="R14" i="5"/>
  <c r="N20" i="5"/>
  <c r="M24" i="5"/>
  <c r="Q11" i="5"/>
  <c r="R11" i="5"/>
  <c r="Q18" i="5"/>
  <c r="R18" i="5"/>
  <c r="Q15" i="5"/>
  <c r="R15" i="5"/>
  <c r="I24" i="5"/>
  <c r="Q10" i="5"/>
  <c r="R10" i="5"/>
  <c r="K24" i="5"/>
  <c r="H24" i="5"/>
  <c r="N6" i="5"/>
  <c r="S19" i="4"/>
  <c r="S24" i="4"/>
  <c r="S5" i="4"/>
  <c r="Q20" i="5" l="1"/>
  <c r="R20" i="5"/>
  <c r="Q23" i="5"/>
  <c r="R23" i="5"/>
  <c r="Q6" i="5"/>
  <c r="N24" i="5"/>
  <c r="R6" i="5"/>
  <c r="Q24" i="5" l="1"/>
  <c r="R24" i="5"/>
</calcChain>
</file>

<file path=xl/sharedStrings.xml><?xml version="1.0" encoding="utf-8"?>
<sst xmlns="http://schemas.openxmlformats.org/spreadsheetml/2006/main" count="197" uniqueCount="80">
  <si>
    <t>SECT.</t>
  </si>
  <si>
    <t>OUV / AMT</t>
  </si>
  <si>
    <t>SITE</t>
  </si>
  <si>
    <t>Point.</t>
  </si>
  <si>
    <t>NOM</t>
  </si>
  <si>
    <t>PRENOM</t>
  </si>
  <si>
    <t>NUM ADHERENT</t>
  </si>
  <si>
    <t>PAC PREL AUTO BIMEST.</t>
  </si>
  <si>
    <t>PAC PREL AUTO ANNUEL</t>
  </si>
  <si>
    <t>AUTRE</t>
  </si>
  <si>
    <t>MT. COTIS. MENS.</t>
  </si>
  <si>
    <t>Échéance</t>
  </si>
  <si>
    <t>TOTAL PREL. AN.</t>
  </si>
  <si>
    <t>Marc</t>
  </si>
  <si>
    <t>Pascal</t>
  </si>
  <si>
    <t>Isabelle</t>
  </si>
  <si>
    <t>Total Général</t>
  </si>
  <si>
    <t>DATES  DES  PRELEVEMENTS</t>
  </si>
  <si>
    <t xml:space="preserve"> </t>
  </si>
  <si>
    <t>STAT.</t>
  </si>
  <si>
    <t>POINT.</t>
  </si>
  <si>
    <t xml:space="preserve"> PRENOM</t>
  </si>
  <si>
    <t xml:space="preserve"> sept-14</t>
  </si>
  <si>
    <t>NB. PREL</t>
  </si>
  <si>
    <t>MT. ECH.</t>
  </si>
  <si>
    <t xml:space="preserve">    FNI</t>
  </si>
  <si>
    <t>TIMBRES</t>
  </si>
  <si>
    <t>TOTAL COTIS.</t>
  </si>
  <si>
    <t>Totaux :</t>
  </si>
  <si>
    <t>Oui</t>
  </si>
  <si>
    <t>Non</t>
  </si>
  <si>
    <t>HCT</t>
  </si>
  <si>
    <t>MTZ</t>
  </si>
  <si>
    <t>RICH</t>
  </si>
  <si>
    <t>Total HCT</t>
  </si>
  <si>
    <t>Total MTZ</t>
  </si>
  <si>
    <t>Total RICH</t>
  </si>
  <si>
    <t>AD04</t>
  </si>
  <si>
    <t>12064</t>
  </si>
  <si>
    <t>11133</t>
  </si>
  <si>
    <t>11142</t>
  </si>
  <si>
    <t>AD03</t>
  </si>
  <si>
    <t>10295</t>
  </si>
  <si>
    <t>AD01</t>
  </si>
  <si>
    <t>AD02</t>
  </si>
  <si>
    <t>A</t>
  </si>
  <si>
    <t>G</t>
  </si>
  <si>
    <t>B</t>
  </si>
  <si>
    <t>C</t>
  </si>
  <si>
    <t>D</t>
  </si>
  <si>
    <t>F</t>
  </si>
  <si>
    <t>H</t>
  </si>
  <si>
    <t>I</t>
  </si>
  <si>
    <t>N</t>
  </si>
  <si>
    <t>SC</t>
  </si>
  <si>
    <t>SH</t>
  </si>
  <si>
    <t>SO</t>
  </si>
  <si>
    <t>J-P</t>
  </si>
  <si>
    <t>ST</t>
  </si>
  <si>
    <t>Z</t>
  </si>
  <si>
    <t>L</t>
  </si>
  <si>
    <t>Gil</t>
  </si>
  <si>
    <t>J-Ch.</t>
  </si>
  <si>
    <t>Antoine</t>
  </si>
  <si>
    <t>François</t>
  </si>
  <si>
    <t>René</t>
  </si>
  <si>
    <t>Valérie</t>
  </si>
  <si>
    <t>Maurice</t>
  </si>
  <si>
    <t>Murielle</t>
  </si>
  <si>
    <t>Chistian</t>
  </si>
  <si>
    <t>Joël</t>
  </si>
  <si>
    <t>Erwan</t>
  </si>
  <si>
    <t>Emile</t>
  </si>
  <si>
    <t>Claudia</t>
  </si>
  <si>
    <t>Lucien</t>
  </si>
  <si>
    <t xml:space="preserve"> mars-14</t>
  </si>
  <si>
    <t xml:space="preserve">  janv-14</t>
  </si>
  <si>
    <t xml:space="preserve">   mai-14</t>
  </si>
  <si>
    <t xml:space="preserve">   juil-14</t>
  </si>
  <si>
    <t xml:space="preserve">  nov-14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</si>
</sst>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_-* #,##0.00\ [$€-1]_-;\-* #,##0.00\ [$€-1]_-;_-* &quot;-&quot;??\ [$€-1]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6"/>
      <color rgb="FF40404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 MT"/>
    </font>
    <font>
      <sz val="12"/>
      <name val="Arial"/>
      <family val="2"/>
    </font>
    <font>
      <b/>
      <sz val="11"/>
      <name val="Microsoft JhengHei"/>
      <family val="2"/>
    </font>
    <font>
      <b/>
      <i/>
      <sz val="11"/>
      <name val="Microsoft JhengHei"/>
      <family val="2"/>
    </font>
    <font>
      <b/>
      <sz val="12"/>
      <name val="Arial"/>
      <family val="2"/>
    </font>
    <font>
      <sz val="10"/>
      <name val="Courier"/>
      <family val="3"/>
    </font>
    <font>
      <sz val="10"/>
      <color theme="1"/>
      <name val="Calibri"/>
      <family val="2"/>
      <scheme val="minor"/>
    </font>
    <font>
      <sz val="10"/>
      <color theme="1"/>
      <name val="Calibri"/>
      <family val="1"/>
      <scheme val="minor"/>
    </font>
    <font>
      <b/>
      <sz val="11"/>
      <color theme="1" tint="0.1499984740745262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theme="1" tint="0.14999847407452621"/>
      <name val="Arial"/>
      <family val="2"/>
    </font>
    <font>
      <sz val="11"/>
      <color theme="1" tint="0.14999847407452621"/>
      <name val="Arial"/>
    </font>
  </fonts>
  <fills count="1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AFD7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DC7A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DBCD1"/>
        <bgColor indexed="64"/>
      </patternFill>
    </fill>
    <fill>
      <patternFill patternType="lightGray">
        <bgColor rgb="FF6DBCD1"/>
      </patternFill>
    </fill>
    <fill>
      <patternFill patternType="solid">
        <fgColor rgb="FF7FC4D7"/>
        <bgColor indexed="64"/>
      </patternFill>
    </fill>
    <fill>
      <patternFill patternType="lightGray">
        <bgColor rgb="FF7FC4D7"/>
      </patternFill>
    </fill>
  </fills>
  <borders count="77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theme="1" tint="0.1499679555650502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theme="1" tint="0.1499679555650502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 style="thin">
        <color theme="1" tint="0.14993743705557422"/>
      </bottom>
      <diagonal/>
    </border>
    <border>
      <left style="thin">
        <color theme="1" tint="0.14993743705557422"/>
      </left>
      <right style="medium">
        <color auto="1"/>
      </right>
      <top style="thin">
        <color theme="1" tint="0.14993743705557422"/>
      </top>
      <bottom style="thin">
        <color theme="1" tint="0.14993743705557422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/>
      <diagonal/>
    </border>
    <border>
      <left style="thin">
        <color theme="1" tint="0.14993743705557422"/>
      </left>
      <right style="medium">
        <color auto="1"/>
      </right>
      <top style="thin">
        <color theme="1" tint="0.14993743705557422"/>
      </top>
      <bottom/>
      <diagonal/>
    </border>
    <border>
      <left/>
      <right/>
      <top style="medium">
        <color auto="1"/>
      </top>
      <bottom style="thick">
        <color theme="1" tint="0.1499679555650502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theme="1" tint="0.14996795556505021"/>
      </bottom>
      <diagonal/>
    </border>
    <border>
      <left style="thin">
        <color auto="1"/>
      </left>
      <right/>
      <top style="medium">
        <color auto="1"/>
      </top>
      <bottom style="thick">
        <color theme="1" tint="0.14996795556505021"/>
      </bottom>
      <diagonal/>
    </border>
    <border>
      <left style="medium">
        <color auto="1"/>
      </left>
      <right/>
      <top style="medium">
        <color auto="1"/>
      </top>
      <bottom style="thick">
        <color theme="1" tint="0.14996795556505021"/>
      </bottom>
      <diagonal/>
    </border>
    <border>
      <left style="thin">
        <color theme="1" tint="0.14993743705557422"/>
      </left>
      <right style="thin">
        <color theme="1" tint="0.14993743705557422"/>
      </right>
      <top style="medium">
        <color auto="1"/>
      </top>
      <bottom style="thick">
        <color theme="1" tint="0.14996795556505021"/>
      </bottom>
      <diagonal/>
    </border>
    <border>
      <left style="thin">
        <color theme="1" tint="0.14993743705557422"/>
      </left>
      <right style="medium">
        <color auto="1"/>
      </right>
      <top style="medium">
        <color auto="1"/>
      </top>
      <bottom style="thick">
        <color theme="1" tint="0.149967955565050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theme="1" tint="0.14996795556505021"/>
      </bottom>
      <diagonal/>
    </border>
    <border>
      <left/>
      <right style="thin">
        <color auto="1"/>
      </right>
      <top style="medium">
        <color auto="1"/>
      </top>
      <bottom style="thick">
        <color theme="1" tint="0.14996795556505021"/>
      </bottom>
      <diagonal/>
    </border>
    <border>
      <left style="medium">
        <color auto="1"/>
      </left>
      <right style="thick">
        <color theme="1" tint="0.14996795556505021"/>
      </right>
      <top style="medium">
        <color auto="1"/>
      </top>
      <bottom style="thick">
        <color theme="1" tint="0.1499679555650502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3">
    <xf numFmtId="0" fontId="0" fillId="0" borderId="0"/>
    <xf numFmtId="0" fontId="2" fillId="0" borderId="0"/>
    <xf numFmtId="0" fontId="4" fillId="0" borderId="0"/>
    <xf numFmtId="0" fontId="6" fillId="0" borderId="0"/>
    <xf numFmtId="165" fontId="6" fillId="0" borderId="0" applyFont="0" applyFill="0" applyBorder="0" applyAlignment="0" applyProtection="0"/>
    <xf numFmtId="0" fontId="11" fillId="0" borderId="0"/>
    <xf numFmtId="0" fontId="4" fillId="0" borderId="0"/>
    <xf numFmtId="0" fontId="12" fillId="0" borderId="0"/>
    <xf numFmtId="0" fontId="13" fillId="0" borderId="0"/>
    <xf numFmtId="0" fontId="1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</cellStyleXfs>
  <cellXfs count="158">
    <xf numFmtId="0" fontId="0" fillId="0" borderId="0" xfId="0"/>
    <xf numFmtId="0" fontId="2" fillId="0" borderId="0" xfId="1"/>
    <xf numFmtId="0" fontId="3" fillId="0" borderId="0" xfId="1" applyFont="1" applyAlignment="1">
      <alignment horizontal="center"/>
    </xf>
    <xf numFmtId="0" fontId="5" fillId="2" borderId="5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0" fontId="5" fillId="2" borderId="6" xfId="1" applyFont="1" applyFill="1" applyBorder="1" applyAlignment="1">
      <alignment horizontal="center"/>
    </xf>
    <xf numFmtId="14" fontId="5" fillId="2" borderId="12" xfId="2" applyNumberFormat="1" applyFont="1" applyFill="1" applyBorder="1" applyAlignment="1">
      <alignment horizontal="center" vertical="center" wrapText="1"/>
    </xf>
    <xf numFmtId="14" fontId="5" fillId="2" borderId="9" xfId="2" applyNumberFormat="1" applyFont="1" applyFill="1" applyBorder="1" applyAlignment="1">
      <alignment horizontal="center" vertical="center" wrapText="1"/>
    </xf>
    <xf numFmtId="14" fontId="5" fillId="2" borderId="13" xfId="2" applyNumberFormat="1" applyFont="1" applyFill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1" fontId="7" fillId="3" borderId="15" xfId="3" applyNumberFormat="1" applyFont="1" applyFill="1" applyBorder="1" applyAlignment="1">
      <alignment horizontal="center"/>
    </xf>
    <xf numFmtId="1" fontId="7" fillId="3" borderId="16" xfId="3" applyNumberFormat="1" applyFont="1" applyFill="1" applyBorder="1" applyAlignment="1">
      <alignment horizontal="center"/>
    </xf>
    <xf numFmtId="0" fontId="7" fillId="3" borderId="16" xfId="3" applyFont="1" applyFill="1" applyBorder="1" applyAlignment="1">
      <alignment horizontal="center" vertical="center"/>
    </xf>
    <xf numFmtId="0" fontId="7" fillId="3" borderId="17" xfId="3" applyFont="1" applyFill="1" applyBorder="1" applyAlignment="1">
      <alignment horizontal="center" vertical="center"/>
    </xf>
    <xf numFmtId="0" fontId="7" fillId="3" borderId="16" xfId="3" applyFont="1" applyFill="1" applyBorder="1" applyAlignment="1">
      <alignment horizontal="left" vertical="center"/>
    </xf>
    <xf numFmtId="0" fontId="7" fillId="3" borderId="18" xfId="3" applyFont="1" applyFill="1" applyBorder="1" applyAlignment="1">
      <alignment horizontal="center" vertical="center"/>
    </xf>
    <xf numFmtId="164" fontId="8" fillId="3" borderId="19" xfId="3" applyNumberFormat="1" applyFont="1" applyFill="1" applyBorder="1" applyAlignment="1">
      <alignment horizontal="center" vertical="center"/>
    </xf>
    <xf numFmtId="4" fontId="9" fillId="3" borderId="20" xfId="3" applyNumberFormat="1" applyFont="1" applyFill="1" applyBorder="1" applyAlignment="1">
      <alignment horizontal="center" vertical="center"/>
    </xf>
    <xf numFmtId="4" fontId="9" fillId="3" borderId="17" xfId="3" applyNumberFormat="1" applyFont="1" applyFill="1" applyBorder="1" applyAlignment="1">
      <alignment horizontal="center" vertical="center"/>
    </xf>
    <xf numFmtId="4" fontId="9" fillId="3" borderId="18" xfId="3" applyNumberFormat="1" applyFont="1" applyFill="1" applyBorder="1" applyAlignment="1">
      <alignment horizontal="center" vertical="center"/>
    </xf>
    <xf numFmtId="164" fontId="8" fillId="3" borderId="21" xfId="3" applyNumberFormat="1" applyFont="1" applyFill="1" applyBorder="1" applyAlignment="1">
      <alignment horizontal="center" vertical="center"/>
    </xf>
    <xf numFmtId="1" fontId="7" fillId="3" borderId="22" xfId="3" applyNumberFormat="1" applyFont="1" applyFill="1" applyBorder="1" applyAlignment="1">
      <alignment horizontal="center"/>
    </xf>
    <xf numFmtId="1" fontId="7" fillId="3" borderId="17" xfId="3" applyNumberFormat="1" applyFont="1" applyFill="1" applyBorder="1" applyAlignment="1">
      <alignment horizontal="center"/>
    </xf>
    <xf numFmtId="0" fontId="7" fillId="3" borderId="17" xfId="3" applyFont="1" applyFill="1" applyBorder="1" applyAlignment="1">
      <alignment horizontal="left" vertical="center"/>
    </xf>
    <xf numFmtId="1" fontId="7" fillId="4" borderId="22" xfId="3" applyNumberFormat="1" applyFont="1" applyFill="1" applyBorder="1" applyAlignment="1">
      <alignment horizontal="center"/>
    </xf>
    <xf numFmtId="1" fontId="7" fillId="4" borderId="17" xfId="3" applyNumberFormat="1" applyFont="1" applyFill="1" applyBorder="1" applyAlignment="1">
      <alignment horizontal="center"/>
    </xf>
    <xf numFmtId="0" fontId="7" fillId="4" borderId="17" xfId="3" applyFont="1" applyFill="1" applyBorder="1" applyAlignment="1">
      <alignment horizontal="center" vertical="center"/>
    </xf>
    <xf numFmtId="0" fontId="7" fillId="4" borderId="17" xfId="3" applyFont="1" applyFill="1" applyBorder="1" applyAlignment="1">
      <alignment horizontal="left" vertical="center"/>
    </xf>
    <xf numFmtId="0" fontId="7" fillId="4" borderId="18" xfId="3" applyFont="1" applyFill="1" applyBorder="1" applyAlignment="1">
      <alignment horizontal="center" vertical="center"/>
    </xf>
    <xf numFmtId="164" fontId="8" fillId="4" borderId="19" xfId="3" applyNumberFormat="1" applyFont="1" applyFill="1" applyBorder="1" applyAlignment="1">
      <alignment horizontal="center" vertical="center"/>
    </xf>
    <xf numFmtId="2" fontId="9" fillId="4" borderId="23" xfId="3" applyNumberFormat="1" applyFont="1" applyFill="1" applyBorder="1" applyAlignment="1">
      <alignment horizontal="center" vertical="center"/>
    </xf>
    <xf numFmtId="4" fontId="9" fillId="4" borderId="17" xfId="3" applyNumberFormat="1" applyFont="1" applyFill="1" applyBorder="1" applyAlignment="1">
      <alignment horizontal="center" vertical="center"/>
    </xf>
    <xf numFmtId="4" fontId="9" fillId="4" borderId="18" xfId="3" applyNumberFormat="1" applyFont="1" applyFill="1" applyBorder="1" applyAlignment="1">
      <alignment horizontal="center" vertical="center"/>
    </xf>
    <xf numFmtId="164" fontId="8" fillId="4" borderId="24" xfId="3" applyNumberFormat="1" applyFont="1" applyFill="1" applyBorder="1" applyAlignment="1">
      <alignment horizontal="center" vertical="center"/>
    </xf>
    <xf numFmtId="2" fontId="9" fillId="4" borderId="23" xfId="3" applyNumberFormat="1" applyFont="1" applyFill="1" applyBorder="1" applyAlignment="1" applyProtection="1">
      <alignment horizontal="center" vertical="center"/>
    </xf>
    <xf numFmtId="4" fontId="9" fillId="4" borderId="17" xfId="3" applyNumberFormat="1" applyFont="1" applyFill="1" applyBorder="1" applyAlignment="1" applyProtection="1">
      <alignment horizontal="center" vertical="center"/>
    </xf>
    <xf numFmtId="4" fontId="9" fillId="4" borderId="25" xfId="3" applyNumberFormat="1" applyFont="1" applyFill="1" applyBorder="1" applyAlignment="1">
      <alignment horizontal="center" vertical="center"/>
    </xf>
    <xf numFmtId="4" fontId="9" fillId="4" borderId="26" xfId="3" applyNumberFormat="1" applyFont="1" applyFill="1" applyBorder="1" applyAlignment="1">
      <alignment horizontal="center" vertical="center"/>
    </xf>
    <xf numFmtId="2" fontId="9" fillId="3" borderId="23" xfId="3" applyNumberFormat="1" applyFont="1" applyFill="1" applyBorder="1" applyAlignment="1">
      <alignment horizontal="center" vertical="center"/>
    </xf>
    <xf numFmtId="1" fontId="7" fillId="3" borderId="27" xfId="3" applyNumberFormat="1" applyFont="1" applyFill="1" applyBorder="1" applyAlignment="1">
      <alignment horizontal="center"/>
    </xf>
    <xf numFmtId="1" fontId="10" fillId="3" borderId="27" xfId="3" applyNumberFormat="1" applyFont="1" applyFill="1" applyBorder="1" applyAlignment="1">
      <alignment horizontal="center" vertical="center"/>
    </xf>
    <xf numFmtId="0" fontId="10" fillId="3" borderId="27" xfId="3" applyFont="1" applyFill="1" applyBorder="1" applyAlignment="1">
      <alignment horizontal="center" vertical="center"/>
    </xf>
    <xf numFmtId="0" fontId="7" fillId="3" borderId="27" xfId="3" applyFont="1" applyFill="1" applyBorder="1" applyAlignment="1">
      <alignment horizontal="left" vertical="center"/>
    </xf>
    <xf numFmtId="0" fontId="7" fillId="3" borderId="27" xfId="3" applyFont="1" applyFill="1" applyBorder="1" applyAlignment="1">
      <alignment horizontal="center" vertical="center"/>
    </xf>
    <xf numFmtId="2" fontId="8" fillId="3" borderId="27" xfId="3" applyNumberFormat="1" applyFont="1" applyFill="1" applyBorder="1" applyAlignment="1">
      <alignment horizontal="center" vertical="center"/>
    </xf>
    <xf numFmtId="2" fontId="8" fillId="3" borderId="29" xfId="3" applyNumberFormat="1" applyFont="1" applyFill="1" applyBorder="1" applyAlignment="1">
      <alignment horizontal="center" vertical="center"/>
    </xf>
    <xf numFmtId="4" fontId="9" fillId="3" borderId="27" xfId="3" applyNumberFormat="1" applyFont="1" applyFill="1" applyBorder="1" applyAlignment="1">
      <alignment horizontal="center" vertical="center"/>
    </xf>
    <xf numFmtId="4" fontId="9" fillId="3" borderId="27" xfId="3" applyNumberFormat="1" applyFont="1" applyFill="1" applyBorder="1" applyAlignment="1" applyProtection="1">
      <alignment horizontal="center" vertical="center"/>
    </xf>
    <xf numFmtId="4" fontId="9" fillId="3" borderId="17" xfId="3" applyNumberFormat="1" applyFont="1" applyFill="1" applyBorder="1" applyAlignment="1" applyProtection="1">
      <alignment horizontal="center" vertical="center"/>
    </xf>
    <xf numFmtId="4" fontId="9" fillId="3" borderId="0" xfId="3" applyNumberFormat="1" applyFont="1" applyFill="1" applyBorder="1" applyAlignment="1">
      <alignment horizontal="center" vertical="center"/>
    </xf>
    <xf numFmtId="4" fontId="9" fillId="3" borderId="16" xfId="3" applyNumberFormat="1" applyFont="1" applyFill="1" applyBorder="1" applyAlignment="1">
      <alignment horizontal="center" vertical="center"/>
    </xf>
    <xf numFmtId="4" fontId="9" fillId="3" borderId="30" xfId="3" applyNumberFormat="1" applyFont="1" applyFill="1" applyBorder="1" applyAlignment="1">
      <alignment horizontal="center" vertical="center"/>
    </xf>
    <xf numFmtId="164" fontId="8" fillId="3" borderId="24" xfId="3" applyNumberFormat="1" applyFont="1" applyFill="1" applyBorder="1" applyAlignment="1">
      <alignment horizontal="center" vertical="center"/>
    </xf>
    <xf numFmtId="4" fontId="9" fillId="4" borderId="31" xfId="3" applyNumberFormat="1" applyFont="1" applyFill="1" applyBorder="1" applyAlignment="1">
      <alignment horizontal="center" vertical="center"/>
    </xf>
    <xf numFmtId="1" fontId="7" fillId="4" borderId="32" xfId="3" applyNumberFormat="1" applyFont="1" applyFill="1" applyBorder="1" applyAlignment="1">
      <alignment horizontal="center"/>
    </xf>
    <xf numFmtId="1" fontId="7" fillId="4" borderId="28" xfId="3" applyNumberFormat="1" applyFont="1" applyFill="1" applyBorder="1" applyAlignment="1">
      <alignment horizontal="center"/>
    </xf>
    <xf numFmtId="0" fontId="10" fillId="4" borderId="28" xfId="3" applyFont="1" applyFill="1" applyBorder="1" applyAlignment="1">
      <alignment horizontal="center" vertical="center"/>
    </xf>
    <xf numFmtId="0" fontId="7" fillId="4" borderId="28" xfId="3" applyFont="1" applyFill="1" applyBorder="1" applyAlignment="1">
      <alignment horizontal="left" vertical="center"/>
    </xf>
    <xf numFmtId="49" fontId="7" fillId="4" borderId="28" xfId="3" applyNumberFormat="1" applyFont="1" applyFill="1" applyBorder="1" applyAlignment="1">
      <alignment horizontal="center" vertical="center"/>
    </xf>
    <xf numFmtId="0" fontId="7" fillId="4" borderId="28" xfId="3" applyFont="1" applyFill="1" applyBorder="1" applyAlignment="1">
      <alignment horizontal="center" vertical="center"/>
    </xf>
    <xf numFmtId="0" fontId="7" fillId="4" borderId="33" xfId="3" applyFont="1" applyFill="1" applyBorder="1" applyAlignment="1">
      <alignment horizontal="center" vertical="center"/>
    </xf>
    <xf numFmtId="2" fontId="8" fillId="4" borderId="28" xfId="3" applyNumberFormat="1" applyFont="1" applyFill="1" applyBorder="1" applyAlignment="1">
      <alignment horizontal="center" vertical="center"/>
    </xf>
    <xf numFmtId="2" fontId="8" fillId="4" borderId="33" xfId="3" applyNumberFormat="1" applyFont="1" applyFill="1" applyBorder="1" applyAlignment="1">
      <alignment horizontal="center" vertical="center"/>
    </xf>
    <xf numFmtId="2" fontId="8" fillId="4" borderId="34" xfId="3" applyNumberFormat="1" applyFont="1" applyFill="1" applyBorder="1" applyAlignment="1">
      <alignment horizontal="center" vertical="center"/>
    </xf>
    <xf numFmtId="1" fontId="7" fillId="2" borderId="35" xfId="3" applyNumberFormat="1" applyFont="1" applyFill="1" applyBorder="1" applyAlignment="1">
      <alignment horizontal="center"/>
    </xf>
    <xf numFmtId="1" fontId="7" fillId="2" borderId="36" xfId="3" applyNumberFormat="1" applyFont="1" applyFill="1" applyBorder="1" applyAlignment="1">
      <alignment horizontal="center"/>
    </xf>
    <xf numFmtId="0" fontId="10" fillId="2" borderId="36" xfId="3" applyFont="1" applyFill="1" applyBorder="1" applyAlignment="1">
      <alignment horizontal="center" vertical="center"/>
    </xf>
    <xf numFmtId="0" fontId="7" fillId="2" borderId="36" xfId="3" applyFont="1" applyFill="1" applyBorder="1" applyAlignment="1">
      <alignment horizontal="left" vertical="center"/>
    </xf>
    <xf numFmtId="49" fontId="7" fillId="2" borderId="36" xfId="3" applyNumberFormat="1" applyFont="1" applyFill="1" applyBorder="1" applyAlignment="1">
      <alignment horizontal="center" vertical="center"/>
    </xf>
    <xf numFmtId="0" fontId="7" fillId="2" borderId="36" xfId="3" applyFont="1" applyFill="1" applyBorder="1" applyAlignment="1">
      <alignment horizontal="center" vertical="center"/>
    </xf>
    <xf numFmtId="2" fontId="8" fillId="2" borderId="36" xfId="3" applyNumberFormat="1" applyFont="1" applyFill="1" applyBorder="1" applyAlignment="1">
      <alignment horizontal="center" vertical="center"/>
    </xf>
    <xf numFmtId="2" fontId="8" fillId="2" borderId="37" xfId="3" applyNumberFormat="1" applyFont="1" applyFill="1" applyBorder="1" applyAlignment="1">
      <alignment horizontal="center" vertical="center"/>
    </xf>
    <xf numFmtId="0" fontId="4" fillId="5" borderId="0" xfId="6" applyFill="1"/>
    <xf numFmtId="0" fontId="14" fillId="7" borderId="45" xfId="6" applyFont="1" applyFill="1" applyBorder="1" applyAlignment="1">
      <alignment horizontal="center" wrapText="1"/>
    </xf>
    <xf numFmtId="0" fontId="14" fillId="8" borderId="47" xfId="6" applyFont="1" applyFill="1" applyBorder="1" applyAlignment="1">
      <alignment horizontal="center" wrapText="1"/>
    </xf>
    <xf numFmtId="0" fontId="14" fillId="9" borderId="48" xfId="6" applyFont="1" applyFill="1" applyBorder="1" applyAlignment="1">
      <alignment horizontal="center" wrapText="1"/>
    </xf>
    <xf numFmtId="0" fontId="14" fillId="9" borderId="43" xfId="6" applyFont="1" applyFill="1" applyBorder="1" applyAlignment="1">
      <alignment horizontal="center" wrapText="1"/>
    </xf>
    <xf numFmtId="0" fontId="14" fillId="10" borderId="49" xfId="6" applyFont="1" applyFill="1" applyBorder="1" applyAlignment="1">
      <alignment wrapText="1"/>
    </xf>
    <xf numFmtId="17" fontId="14" fillId="6" borderId="50" xfId="6" applyNumberFormat="1" applyFont="1" applyFill="1" applyBorder="1" applyAlignment="1">
      <alignment horizontal="left"/>
    </xf>
    <xf numFmtId="17" fontId="14" fillId="6" borderId="51" xfId="6" applyNumberFormat="1" applyFont="1" applyFill="1" applyBorder="1" applyAlignment="1">
      <alignment horizontal="left"/>
    </xf>
    <xf numFmtId="17" fontId="14" fillId="6" borderId="52" xfId="6" applyNumberFormat="1" applyFont="1" applyFill="1" applyBorder="1" applyAlignment="1">
      <alignment horizontal="left"/>
    </xf>
    <xf numFmtId="0" fontId="14" fillId="7" borderId="0" xfId="6" applyFont="1" applyFill="1" applyBorder="1" applyAlignment="1">
      <alignment horizontal="left" wrapText="1"/>
    </xf>
    <xf numFmtId="0" fontId="14" fillId="8" borderId="53" xfId="6" applyFont="1" applyFill="1" applyBorder="1" applyAlignment="1">
      <alignment horizontal="left" wrapText="1"/>
    </xf>
    <xf numFmtId="0" fontId="14" fillId="9" borderId="54" xfId="6" applyFont="1" applyFill="1" applyBorder="1" applyAlignment="1">
      <alignment horizontal="left" wrapText="1"/>
    </xf>
    <xf numFmtId="0" fontId="14" fillId="9" borderId="30" xfId="6" applyFont="1" applyFill="1" applyBorder="1" applyAlignment="1">
      <alignment horizontal="left" wrapText="1"/>
    </xf>
    <xf numFmtId="0" fontId="14" fillId="10" borderId="55" xfId="6" applyFont="1" applyFill="1" applyBorder="1" applyAlignment="1">
      <alignment horizontal="left" wrapText="1"/>
    </xf>
    <xf numFmtId="49" fontId="7" fillId="3" borderId="16" xfId="3" applyNumberFormat="1" applyFont="1" applyFill="1" applyBorder="1" applyAlignment="1">
      <alignment horizontal="center" vertical="center"/>
    </xf>
    <xf numFmtId="49" fontId="7" fillId="3" borderId="17" xfId="3" applyNumberFormat="1" applyFont="1" applyFill="1" applyBorder="1" applyAlignment="1">
      <alignment horizontal="center" vertical="center"/>
    </xf>
    <xf numFmtId="49" fontId="15" fillId="4" borderId="72" xfId="3" applyNumberFormat="1" applyFont="1" applyFill="1" applyBorder="1" applyAlignment="1">
      <alignment horizontal="center" vertical="center"/>
    </xf>
    <xf numFmtId="49" fontId="15" fillId="4" borderId="17" xfId="3" applyNumberFormat="1" applyFont="1" applyFill="1" applyBorder="1" applyAlignment="1">
      <alignment horizontal="center" vertical="center"/>
    </xf>
    <xf numFmtId="49" fontId="15" fillId="3" borderId="17" xfId="3" applyNumberFormat="1" applyFont="1" applyFill="1" applyBorder="1" applyAlignment="1">
      <alignment horizontal="center" vertical="center"/>
    </xf>
    <xf numFmtId="49" fontId="15" fillId="3" borderId="72" xfId="3" applyNumberFormat="1" applyFont="1" applyFill="1" applyBorder="1" applyAlignment="1">
      <alignment horizontal="center" vertical="center"/>
    </xf>
    <xf numFmtId="49" fontId="15" fillId="3" borderId="73" xfId="3" applyNumberFormat="1" applyFont="1" applyFill="1" applyBorder="1" applyAlignment="1">
      <alignment horizontal="center" vertical="center"/>
    </xf>
    <xf numFmtId="49" fontId="7" fillId="4" borderId="17" xfId="3" applyNumberFormat="1" applyFont="1" applyFill="1" applyBorder="1" applyAlignment="1">
      <alignment horizontal="center" vertical="center"/>
    </xf>
    <xf numFmtId="164" fontId="8" fillId="3" borderId="27" xfId="3" applyNumberFormat="1" applyFont="1" applyFill="1" applyBorder="1" applyAlignment="1">
      <alignment horizontal="center" vertical="center"/>
    </xf>
    <xf numFmtId="0" fontId="16" fillId="5" borderId="0" xfId="6" applyFont="1" applyFill="1"/>
    <xf numFmtId="164" fontId="16" fillId="8" borderId="19" xfId="6" applyNumberFormat="1" applyFont="1" applyFill="1" applyBorder="1" applyAlignment="1">
      <alignment horizontal="center"/>
    </xf>
    <xf numFmtId="1" fontId="16" fillId="9" borderId="58" xfId="6" applyNumberFormat="1" applyFont="1" applyFill="1" applyBorder="1" applyAlignment="1">
      <alignment horizontal="center"/>
    </xf>
    <xf numFmtId="1" fontId="16" fillId="9" borderId="18" xfId="6" applyNumberFormat="1" applyFont="1" applyFill="1" applyBorder="1" applyAlignment="1">
      <alignment horizontal="center"/>
    </xf>
    <xf numFmtId="164" fontId="16" fillId="10" borderId="38" xfId="6" applyNumberFormat="1" applyFont="1" applyFill="1" applyBorder="1" applyAlignment="1">
      <alignment horizontal="center"/>
    </xf>
    <xf numFmtId="0" fontId="16" fillId="7" borderId="27" xfId="6" applyFont="1" applyFill="1" applyBorder="1" applyAlignment="1">
      <alignment horizontal="center"/>
    </xf>
    <xf numFmtId="1" fontId="16" fillId="9" borderId="31" xfId="6" applyNumberFormat="1" applyFont="1" applyFill="1" applyBorder="1" applyAlignment="1">
      <alignment horizontal="center"/>
    </xf>
    <xf numFmtId="164" fontId="16" fillId="10" borderId="23" xfId="6" applyNumberFormat="1" applyFont="1" applyFill="1" applyBorder="1" applyAlignment="1">
      <alignment horizontal="center"/>
    </xf>
    <xf numFmtId="0" fontId="16" fillId="7" borderId="28" xfId="6" applyFont="1" applyFill="1" applyBorder="1" applyAlignment="1">
      <alignment horizontal="center"/>
    </xf>
    <xf numFmtId="1" fontId="16" fillId="9" borderId="40" xfId="6" applyNumberFormat="1" applyFont="1" applyFill="1" applyBorder="1" applyAlignment="1">
      <alignment horizontal="center"/>
    </xf>
    <xf numFmtId="164" fontId="16" fillId="10" borderId="39" xfId="6" applyNumberFormat="1" applyFont="1" applyFill="1" applyBorder="1" applyAlignment="1">
      <alignment horizontal="center"/>
    </xf>
    <xf numFmtId="0" fontId="17" fillId="5" borderId="0" xfId="6" applyFont="1" applyFill="1"/>
    <xf numFmtId="0" fontId="16" fillId="7" borderId="38" xfId="6" applyFont="1" applyFill="1" applyBorder="1" applyAlignment="1">
      <alignment horizontal="center"/>
    </xf>
    <xf numFmtId="1" fontId="16" fillId="9" borderId="57" xfId="6" applyNumberFormat="1" applyFont="1" applyFill="1" applyBorder="1" applyAlignment="1">
      <alignment horizontal="center"/>
    </xf>
    <xf numFmtId="0" fontId="14" fillId="14" borderId="42" xfId="6" applyFont="1" applyFill="1" applyBorder="1" applyAlignment="1">
      <alignment horizontal="center" wrapText="1"/>
    </xf>
    <xf numFmtId="0" fontId="14" fillId="14" borderId="43" xfId="6" applyFont="1" applyFill="1" applyBorder="1" applyAlignment="1">
      <alignment horizontal="center" wrapText="1"/>
    </xf>
    <xf numFmtId="0" fontId="14" fillId="14" borderId="9" xfId="6" applyFont="1" applyFill="1" applyBorder="1" applyAlignment="1">
      <alignment horizontal="center" wrapText="1"/>
    </xf>
    <xf numFmtId="0" fontId="14" fillId="14" borderId="10" xfId="6" applyFont="1" applyFill="1" applyBorder="1" applyAlignment="1">
      <alignment horizontal="left" wrapText="1"/>
    </xf>
    <xf numFmtId="0" fontId="7" fillId="14" borderId="16" xfId="3" applyFont="1" applyFill="1" applyBorder="1" applyAlignment="1">
      <alignment horizontal="left" vertical="center"/>
    </xf>
    <xf numFmtId="0" fontId="7" fillId="14" borderId="16" xfId="3" applyFont="1" applyFill="1" applyBorder="1" applyAlignment="1">
      <alignment horizontal="center" vertical="center"/>
    </xf>
    <xf numFmtId="0" fontId="7" fillId="14" borderId="17" xfId="3" applyFont="1" applyFill="1" applyBorder="1" applyAlignment="1">
      <alignment horizontal="left" vertical="center"/>
    </xf>
    <xf numFmtId="0" fontId="7" fillId="14" borderId="17" xfId="3" applyFont="1" applyFill="1" applyBorder="1" applyAlignment="1">
      <alignment horizontal="center" vertical="center"/>
    </xf>
    <xf numFmtId="164" fontId="16" fillId="8" borderId="47" xfId="6" applyNumberFormat="1" applyFont="1" applyFill="1" applyBorder="1" applyAlignment="1">
      <alignment horizontal="center"/>
    </xf>
    <xf numFmtId="164" fontId="16" fillId="8" borderId="75" xfId="6" applyNumberFormat="1" applyFont="1" applyFill="1" applyBorder="1" applyAlignment="1">
      <alignment horizontal="center"/>
    </xf>
    <xf numFmtId="0" fontId="14" fillId="14" borderId="41" xfId="6" applyFont="1" applyFill="1" applyBorder="1" applyAlignment="1">
      <alignment horizontal="center" wrapText="1"/>
    </xf>
    <xf numFmtId="0" fontId="14" fillId="14" borderId="12" xfId="6" applyFont="1" applyFill="1" applyBorder="1" applyAlignment="1">
      <alignment horizontal="left" wrapText="1"/>
    </xf>
    <xf numFmtId="0" fontId="14" fillId="14" borderId="9" xfId="6" applyFont="1" applyFill="1" applyBorder="1" applyAlignment="1">
      <alignment horizontal="left" wrapText="1"/>
    </xf>
    <xf numFmtId="0" fontId="16" fillId="14" borderId="43" xfId="6" applyNumberFormat="1" applyFont="1" applyFill="1" applyBorder="1" applyAlignment="1">
      <alignment horizontal="center"/>
    </xf>
    <xf numFmtId="0" fontId="16" fillId="14" borderId="57" xfId="6" applyNumberFormat="1" applyFont="1" applyFill="1" applyBorder="1" applyAlignment="1">
      <alignment horizontal="center"/>
    </xf>
    <xf numFmtId="0" fontId="16" fillId="14" borderId="17" xfId="6" applyNumberFormat="1" applyFont="1" applyFill="1" applyBorder="1" applyAlignment="1">
      <alignment horizontal="center"/>
    </xf>
    <xf numFmtId="0" fontId="16" fillId="14" borderId="74" xfId="6" applyNumberFormat="1" applyFont="1" applyFill="1" applyBorder="1" applyAlignment="1">
      <alignment horizontal="center"/>
    </xf>
    <xf numFmtId="164" fontId="16" fillId="11" borderId="56" xfId="6" applyNumberFormat="1" applyFont="1" applyFill="1" applyBorder="1" applyAlignment="1">
      <alignment horizontal="center"/>
    </xf>
    <xf numFmtId="164" fontId="16" fillId="11" borderId="76" xfId="6" applyNumberFormat="1" applyFont="1" applyFill="1" applyBorder="1" applyAlignment="1">
      <alignment horizontal="center"/>
    </xf>
    <xf numFmtId="164" fontId="16" fillId="11" borderId="59" xfId="6" applyNumberFormat="1" applyFont="1" applyFill="1" applyBorder="1" applyAlignment="1">
      <alignment horizontal="center"/>
    </xf>
    <xf numFmtId="164" fontId="16" fillId="11" borderId="60" xfId="6" applyNumberFormat="1" applyFont="1" applyFill="1" applyBorder="1" applyAlignment="1">
      <alignment horizontal="center"/>
    </xf>
    <xf numFmtId="164" fontId="16" fillId="11" borderId="61" xfId="6" applyNumberFormat="1" applyFont="1" applyFill="1" applyBorder="1" applyAlignment="1">
      <alignment horizontal="center"/>
    </xf>
    <xf numFmtId="164" fontId="16" fillId="11" borderId="62" xfId="6" applyNumberFormat="1" applyFont="1" applyFill="1" applyBorder="1" applyAlignment="1">
      <alignment horizont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 wrapText="1"/>
    </xf>
    <xf numFmtId="0" fontId="14" fillId="6" borderId="44" xfId="6" applyFont="1" applyFill="1" applyBorder="1" applyAlignment="1">
      <alignment horizontal="center"/>
    </xf>
    <xf numFmtId="0" fontId="14" fillId="6" borderId="45" xfId="6" applyFont="1" applyFill="1" applyBorder="1" applyAlignment="1">
      <alignment horizontal="center"/>
    </xf>
    <xf numFmtId="0" fontId="14" fillId="6" borderId="46" xfId="6" applyFont="1" applyFill="1" applyBorder="1" applyAlignment="1">
      <alignment horizontal="center"/>
    </xf>
    <xf numFmtId="0" fontId="18" fillId="12" borderId="63" xfId="0" applyNumberFormat="1" applyFont="1" applyFill="1" applyBorder="1" applyAlignment="1" applyProtection="1">
      <alignment horizontal="center"/>
    </xf>
    <xf numFmtId="0" fontId="18" fillId="15" borderId="64" xfId="0" applyNumberFormat="1" applyFont="1" applyFill="1" applyBorder="1" applyAlignment="1" applyProtection="1"/>
    <xf numFmtId="0" fontId="18" fillId="13" borderId="64" xfId="0" applyNumberFormat="1" applyFont="1" applyFill="1" applyBorder="1" applyAlignment="1" applyProtection="1">
      <alignment horizontal="center"/>
    </xf>
    <xf numFmtId="0" fontId="18" fillId="12" borderId="65" xfId="0" applyNumberFormat="1" applyFont="1" applyFill="1" applyBorder="1" applyAlignment="1" applyProtection="1">
      <alignment horizontal="center"/>
    </xf>
    <xf numFmtId="0" fontId="18" fillId="11" borderId="66" xfId="0" applyNumberFormat="1" applyFont="1" applyFill="1" applyBorder="1" applyAlignment="1" applyProtection="1">
      <alignment horizontal="center"/>
    </xf>
    <xf numFmtId="0" fontId="18" fillId="11" borderId="67" xfId="0" applyNumberFormat="1" applyFont="1" applyFill="1" applyBorder="1" applyAlignment="1" applyProtection="1">
      <alignment horizontal="center"/>
    </xf>
    <xf numFmtId="0" fontId="18" fillId="11" borderId="68" xfId="0" applyNumberFormat="1" applyFont="1" applyFill="1" applyBorder="1" applyAlignment="1" applyProtection="1">
      <alignment horizontal="center"/>
    </xf>
    <xf numFmtId="2" fontId="18" fillId="7" borderId="63" xfId="0" applyNumberFormat="1" applyFont="1" applyFill="1" applyBorder="1" applyAlignment="1" applyProtection="1">
      <alignment horizontal="center"/>
    </xf>
    <xf numFmtId="164" fontId="18" fillId="8" borderId="69" xfId="0" applyNumberFormat="1" applyFont="1" applyFill="1" applyBorder="1" applyAlignment="1" applyProtection="1">
      <alignment horizontal="center"/>
    </xf>
    <xf numFmtId="1" fontId="18" fillId="9" borderId="70" xfId="0" applyNumberFormat="1" applyFont="1" applyFill="1" applyBorder="1" applyAlignment="1" applyProtection="1">
      <alignment horizontal="center"/>
    </xf>
    <xf numFmtId="1" fontId="18" fillId="9" borderId="65" xfId="0" applyNumberFormat="1" applyFont="1" applyFill="1" applyBorder="1" applyAlignment="1" applyProtection="1">
      <alignment horizontal="center"/>
    </xf>
    <xf numFmtId="164" fontId="18" fillId="10" borderId="71" xfId="0" applyNumberFormat="1" applyFont="1" applyFill="1" applyBorder="1" applyAlignment="1" applyProtection="1">
      <alignment horizontal="center"/>
    </xf>
    <xf numFmtId="14" fontId="16" fillId="11" borderId="56" xfId="6" applyNumberFormat="1" applyFont="1" applyFill="1" applyBorder="1" applyAlignment="1">
      <alignment horizontal="center"/>
    </xf>
  </cellXfs>
  <cellStyles count="13">
    <cellStyle name="Euro" xfId="4"/>
    <cellStyle name="Non défini" xfId="5"/>
    <cellStyle name="Normal" xfId="0" builtinId="0"/>
    <cellStyle name="Normal 2" xfId="1"/>
    <cellStyle name="Normal 2 2" xfId="6"/>
    <cellStyle name="Normal 3" xfId="7"/>
    <cellStyle name="Normal 4" xfId="8"/>
    <cellStyle name="Normal 5" xfId="9"/>
    <cellStyle name="Normal 6" xfId="10"/>
    <cellStyle name="Normal 7" xfId="11"/>
    <cellStyle name="Normal 8" xfId="2"/>
    <cellStyle name="Normal_Feuil1" xfId="3"/>
    <cellStyle name="Pourcentage 2" xfId="12"/>
  </cellStyles>
  <dxfs count="32">
    <dxf>
      <font>
        <i val="0"/>
      </font>
      <numFmt numFmtId="164" formatCode="#,##0.00\ &quot;€&quot;"/>
      <border diagonalUp="0" diagonalDown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64" formatCode="#,##0.00\ &quot;€&quot;"/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thick">
          <color theme="1" tint="0.1499679555650502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" formatCode="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" formatCode="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64" formatCode="#,##0.00\ &quot;€&quot;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2" formatCode="0.00"/>
      <fill>
        <patternFill patternType="solid">
          <fgColor indexed="64"/>
          <bgColor theme="2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medium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rgb="FF6DBCD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lightGray">
          <fgColor indexed="64"/>
          <bgColor rgb="FF6DBCD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rgb="FF6DBCD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lightGray">
          <fgColor indexed="64"/>
          <bgColor rgb="FF7FC4D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rgb="FF6DBCD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numFmt numFmtId="0" formatCode="General"/>
      <fill>
        <patternFill patternType="solid">
          <fgColor indexed="64"/>
          <bgColor rgb="FF7FC4D7"/>
        </patternFill>
      </fill>
    </dxf>
    <dxf>
      <numFmt numFmtId="0" formatCode="General"/>
      <fill>
        <patternFill patternType="solid">
          <fgColor indexed="64"/>
          <bgColor rgb="FF7FC4D7"/>
        </patternFill>
      </fill>
    </dxf>
    <dxf>
      <font>
        <i val="0"/>
      </font>
      <numFmt numFmtId="164" formatCode="#,##0.00\ &quot;€&quot;"/>
    </dxf>
    <dxf>
      <font>
        <i val="0"/>
      </font>
      <numFmt numFmtId="164" formatCode="#,##0.00\ &quot;€&quot;"/>
    </dxf>
    <dxf>
      <numFmt numFmtId="164" formatCode="#,##0.00\ &quot;€&quot;"/>
    </dxf>
    <dxf>
      <font>
        <i val="0"/>
      </font>
      <numFmt numFmtId="164" formatCode="#,##0.00\ &quot;€&quot;"/>
    </dxf>
    <dxf>
      <font>
        <i val="0"/>
      </font>
      <numFmt numFmtId="164" formatCode="#,##0.00\ &quot;€&quot;"/>
    </dxf>
    <dxf>
      <font>
        <i val="0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rgb="FF7FC4D7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rgb="FF7FC4D7"/>
        </patternFill>
      </fill>
      <alignment horizontal="left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rgb="FF7FC4D7"/>
        </patternFill>
      </fill>
    </dxf>
    <dxf>
      <border>
        <top style="medium">
          <color auto="1"/>
        </top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0.14999847407452621"/>
        <name val="Arial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thick">
          <color rgb="FF272727"/>
        </left>
        <right style="thick">
          <color rgb="FF272727"/>
        </right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</dxf>
  </dxfs>
  <tableStyles count="0" defaultTableStyle="TableStyleMedium9" defaultPivotStyle="PivotStyleLight16"/>
  <colors>
    <mruColors>
      <color rgb="FF7FC4D7"/>
      <color rgb="FF6DBCD1"/>
      <color rgb="FFA8C6EA"/>
      <color rgb="FFBBD3EF"/>
      <color rgb="FF93C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2" name="Rectangle 1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3" name="Rectangle 2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4" name="Rectangle 3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5" name="Rectangle 4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6" name="Rectangle 5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7" name="Rectangle 6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2018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8" name="Rectangle 7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9" name="Rectangle 8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2017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0" name="Rectangle 9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1" name="Rectangle 10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2" name="Rectangle 11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3" name="Rectangle 12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2017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4" name="Rectangle 13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5" name="Rectangle 14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6" name="Rectangle 15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7" name="Rectangle 16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8" name="Rectangle 17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9" name="Rectangle 18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2018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0" name="Rectangle 19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1" name="Rectangle 20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2" name="Rectangle 21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3" name="Rectangle 22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2018</a:t>
          </a:r>
        </a:p>
      </xdr:txBody>
    </xdr:sp>
    <xdr:clientData/>
  </xdr:twoCellAnchor>
  <xdr:twoCellAnchor>
    <xdr:from>
      <xdr:col>1</xdr:col>
      <xdr:colOff>0</xdr:colOff>
      <xdr:row>1</xdr:row>
      <xdr:rowOff>28575</xdr:rowOff>
    </xdr:from>
    <xdr:to>
      <xdr:col>19</xdr:col>
      <xdr:colOff>0</xdr:colOff>
      <xdr:row>2</xdr:row>
      <xdr:rowOff>28575</xdr:rowOff>
    </xdr:to>
    <xdr:sp macro="" textlink="">
      <xdr:nvSpPr>
        <xdr:cNvPr id="24" name="Rectangle 23"/>
        <xdr:cNvSpPr/>
      </xdr:nvSpPr>
      <xdr:spPr>
        <a:xfrm>
          <a:off x="847725" y="190500"/>
          <a:ext cx="13239750" cy="50482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BIMESTRIELLES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A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PERCEVOIR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EN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: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2014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18</xdr:col>
      <xdr:colOff>9338</xdr:colOff>
      <xdr:row>2</xdr:row>
      <xdr:rowOff>364191</xdr:rowOff>
    </xdr:to>
    <xdr:sp macro="" textlink="">
      <xdr:nvSpPr>
        <xdr:cNvPr id="2" name="Rectangle 1"/>
        <xdr:cNvSpPr/>
      </xdr:nvSpPr>
      <xdr:spPr>
        <a:xfrm>
          <a:off x="1123950" y="323850"/>
          <a:ext cx="12134663" cy="364191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 i="1">
              <a:solidFill>
                <a:schemeClr val="tx1">
                  <a:lumMod val="85000"/>
                  <a:lumOff val="15000"/>
                </a:schemeClr>
              </a:solidFill>
            </a:rPr>
            <a:t>RECAPITULATIF   ANNUEL   -  2014  -   DES</a:t>
          </a:r>
          <a:r>
            <a:rPr lang="fr-FR" sz="1400" b="1" i="1" baseline="0">
              <a:solidFill>
                <a:schemeClr val="tx1">
                  <a:lumMod val="85000"/>
                  <a:lumOff val="15000"/>
                </a:schemeClr>
              </a:solidFill>
            </a:rPr>
            <a:t>   PRELEVEMENTS   DE  COTISATIONS    </a:t>
          </a:r>
          <a:endParaRPr lang="fr-FR" sz="1400" b="1" i="1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  <xdr:twoCellAnchor>
    <xdr:from>
      <xdr:col>6</xdr:col>
      <xdr:colOff>321469</xdr:colOff>
      <xdr:row>20</xdr:row>
      <xdr:rowOff>71438</xdr:rowOff>
    </xdr:from>
    <xdr:to>
      <xdr:col>17</xdr:col>
      <xdr:colOff>11907</xdr:colOff>
      <xdr:row>36</xdr:row>
      <xdr:rowOff>71438</xdr:rowOff>
    </xdr:to>
    <xdr:sp macro="" textlink="">
      <xdr:nvSpPr>
        <xdr:cNvPr id="4" name="Rectangle à coins arrondis 3"/>
        <xdr:cNvSpPr/>
      </xdr:nvSpPr>
      <xdr:spPr>
        <a:xfrm>
          <a:off x="4917282" y="4226719"/>
          <a:ext cx="8143875" cy="279796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ce tableau 2014 souhaiterais pour la colone F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que la valeur numérique "1" puisse être remplacé par le mot "Ouvrier" et que la valeur numérique "2" soit remplacé par le mot "AMT"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 même souhaiterais que pour la colone G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que la valeur numérique "1" puisse être remplacé par le mot "Adhérent" et que la valeur numérique "0" soit remplacé par le mot "Néant"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Autre souci pour moi dans ce tableau, est de remplacé les montants affichés dans les colones H6 à M27 par les dates figurants dans les colones M4 à R4 indiqué dans le tableau de l'onglet "Echéances Bimest.", quand lla valeur du montant correspond bien à 26,40 ou 27,00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la valeur indique 0,00 dans le tableau "Echéances Bimest.", souhaite que la cellule correspondante dans le tableau "2014" indique du "vide"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.2014" displayName="Tableau.2014" ref="C5:R24" totalsRowCount="1" dataDxfId="31" totalsRowDxfId="29" tableBorderDxfId="30" totalsRowBorderDxfId="28">
  <autoFilter ref="C5:R23"/>
  <sortState ref="C6:R22">
    <sortCondition ref="C6:C22"/>
  </sortState>
  <tableColumns count="16">
    <tableColumn id="1" name="SECT." totalsRowLabel="Totaux :" dataDxfId="27" totalsRowDxfId="16">
      <calculatedColumnFormula>INDEX('Echéances Bimest.'!B5:L27,MATCH('2014'!D6,'Echéances Bimest.'!F5:F27,0),1)</calculatedColumnFormula>
    </tableColumn>
    <tableColumn id="17" name="NOM" dataDxfId="26" totalsRowDxfId="15" dataCellStyle="Normal_Feuil1"/>
    <tableColumn id="18" name=" PRENOM" dataDxfId="25" totalsRowDxfId="14" dataCellStyle="Normal_Feuil1"/>
    <tableColumn id="15" name="STAT." dataDxfId="18" totalsRowDxfId="13">
      <calculatedColumnFormula>IF(INDEX('Echéances Bimest.'!$B$5:$L$27,MATCH('2014'!D6,'Echéances Bimest.'!$F$5:$F$27,0),2)=1,"OUVRIER","AMT")</calculatedColumnFormula>
    </tableColumn>
    <tableColumn id="16" name="POINT." totalsRowFunction="count" dataDxfId="17" totalsRowDxfId="12">
      <calculatedColumnFormula>IF(INDEX('Echéances Bimest.'!$B$5:$L$27,MATCH('2014'!D6,'Echéances Bimest.'!$F$5:$F$27,0),4)=1,"Adhérent","néant")</calculatedColumnFormula>
    </tableColumn>
    <tableColumn id="4" name="  janv-14" totalsRowFunction="count" dataDxfId="0" totalsRowDxfId="11">
      <calculatedColumnFormula>IF(OR(INDEX('Echéances Bimest.'!$F$5:$S$27,MATCH(D6,'Echéances Bimest.'!$F$5:$F$27,0),8)={"26,40","27"}),'Echéances Bimest.'!$M$4,"")</calculatedColumnFormula>
    </tableColumn>
    <tableColumn id="5" name=" mars-14" totalsRowFunction="count" dataDxfId="20" totalsRowDxfId="10">
      <calculatedColumnFormula>INDEX('Echéances Bimest.'!$F$5:$S$27,MATCH(D6,'Echéances Bimest.'!$F$5:$F$27,0),9)</calculatedColumnFormula>
    </tableColumn>
    <tableColumn id="6" name="   mai-14" totalsRowFunction="count" dataDxfId="19" totalsRowDxfId="9">
      <calculatedColumnFormula>INDEX('Echéances Bimest.'!$F$5:$S$27,MATCH(D6,'Echéances Bimest.'!$F$5:$F$27,0),10)</calculatedColumnFormula>
    </tableColumn>
    <tableColumn id="7" name="   juil-14" totalsRowFunction="count" dataDxfId="24" totalsRowDxfId="8">
      <calculatedColumnFormula>INDEX('Echéances Bimest.'!F5:R27,MATCH(D6,'Echéances Bimest.'!F5:F27,0),11)</calculatedColumnFormula>
    </tableColumn>
    <tableColumn id="8" name=" sept-14" totalsRowFunction="count" dataDxfId="23" totalsRowDxfId="7">
      <calculatedColumnFormula>INDEX('Echéances Bimest.'!F5:R27,MATCH(D6,'Echéances Bimest.'!F5:F27,0),12)</calculatedColumnFormula>
    </tableColumn>
    <tableColumn id="9" name="  nov-14" totalsRowFunction="count" dataDxfId="22" totalsRowDxfId="6">
      <calculatedColumnFormula>INDEX('Echéances Bimest.'!F5:R27,MATCH(D6,'Echéances Bimest.'!F5:F27,0),13)</calculatedColumnFormula>
    </tableColumn>
    <tableColumn id="10" name="NB. PREL" totalsRowFunction="average" totalsRowDxfId="5">
      <calculatedColumnFormula>COUNTA(H6:M6)</calculatedColumnFormula>
    </tableColumn>
    <tableColumn id="11" name="MT. ECH." totalsRowFunction="average" dataDxfId="21" totalsRowDxfId="4">
      <calculatedColumnFormula>INDEX('Echéances Bimest.'!B5:L27,MATCH('2014'!D6,'Echéances Bimest.'!F5:F27,0),11)*2</calculatedColumnFormula>
    </tableColumn>
    <tableColumn id="12" name="    FNI" totalsRowFunction="sum" totalsRowDxfId="3"/>
    <tableColumn id="13" name="TIMBRES" totalsRowFunction="sum" totalsRowDxfId="2" dataCellStyle="Normal 2 2">
      <calculatedColumnFormula>N6*2-P6</calculatedColumnFormula>
    </tableColumn>
    <tableColumn id="14" name="TOTAL COTIS." totalsRowFunction="sum" totalsRowDxfId="1">
      <calculatedColumnFormula>O6*N6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A00"/>
  </sheetPr>
  <dimension ref="B1:S30"/>
  <sheetViews>
    <sheetView showGridLines="0" zoomScale="80" zoomScaleNormal="80" workbookViewId="0">
      <pane ySplit="4" topLeftCell="A5" activePane="bottomLeft" state="frozen"/>
      <selection pane="bottomLeft" activeCell="M8" sqref="M8"/>
    </sheetView>
  </sheetViews>
  <sheetFormatPr baseColWidth="10" defaultRowHeight="12.75" outlineLevelRow="2"/>
  <cols>
    <col min="1" max="1" width="12.7109375" style="1" customWidth="1"/>
    <col min="2" max="2" width="6.42578125" style="1" bestFit="1" customWidth="1"/>
    <col min="3" max="3" width="5.5703125" style="1" bestFit="1" customWidth="1"/>
    <col min="4" max="4" width="21.7109375" style="1" customWidth="1"/>
    <col min="5" max="5" width="6.28515625" style="1" bestFit="1" customWidth="1"/>
    <col min="6" max="6" width="17.42578125" style="1" bestFit="1" customWidth="1"/>
    <col min="7" max="7" width="15.140625" style="1" bestFit="1" customWidth="1"/>
    <col min="8" max="8" width="10.85546875" style="1" bestFit="1" customWidth="1"/>
    <col min="9" max="9" width="11" style="1" customWidth="1"/>
    <col min="10" max="10" width="11.5703125" style="1" bestFit="1" customWidth="1"/>
    <col min="11" max="11" width="7.140625" style="1" bestFit="1" customWidth="1"/>
    <col min="12" max="12" width="10.42578125" style="1" customWidth="1"/>
    <col min="13" max="19" width="10.7109375" style="1" customWidth="1"/>
    <col min="20" max="16384" width="11.42578125" style="1"/>
  </cols>
  <sheetData>
    <row r="1" spans="2:19" ht="12.75" customHeight="1"/>
    <row r="2" spans="2:19" ht="39.950000000000003" customHeight="1" thickBot="1">
      <c r="H2" s="2"/>
    </row>
    <row r="3" spans="2:19" ht="15" customHeight="1" thickTop="1">
      <c r="B3" s="134" t="s">
        <v>0</v>
      </c>
      <c r="C3" s="136" t="s">
        <v>1</v>
      </c>
      <c r="D3" s="136" t="s">
        <v>2</v>
      </c>
      <c r="E3" s="136" t="s">
        <v>3</v>
      </c>
      <c r="F3" s="136" t="s">
        <v>4</v>
      </c>
      <c r="G3" s="136" t="s">
        <v>5</v>
      </c>
      <c r="H3" s="136" t="s">
        <v>6</v>
      </c>
      <c r="I3" s="136" t="s">
        <v>7</v>
      </c>
      <c r="J3" s="136" t="s">
        <v>8</v>
      </c>
      <c r="K3" s="138" t="s">
        <v>9</v>
      </c>
      <c r="L3" s="140" t="s">
        <v>10</v>
      </c>
      <c r="M3" s="3" t="s">
        <v>11</v>
      </c>
      <c r="N3" s="4" t="s">
        <v>11</v>
      </c>
      <c r="O3" s="4" t="s">
        <v>11</v>
      </c>
      <c r="P3" s="4" t="s">
        <v>11</v>
      </c>
      <c r="Q3" s="4" t="s">
        <v>11</v>
      </c>
      <c r="R3" s="5" t="s">
        <v>11</v>
      </c>
      <c r="S3" s="132" t="s">
        <v>12</v>
      </c>
    </row>
    <row r="4" spans="2:19" s="9" customFormat="1" ht="27.95" customHeight="1" thickBot="1">
      <c r="B4" s="135"/>
      <c r="C4" s="137"/>
      <c r="D4" s="137"/>
      <c r="E4" s="137"/>
      <c r="F4" s="137"/>
      <c r="G4" s="137"/>
      <c r="H4" s="137"/>
      <c r="I4" s="137"/>
      <c r="J4" s="137"/>
      <c r="K4" s="139"/>
      <c r="L4" s="141"/>
      <c r="M4" s="6">
        <v>41644</v>
      </c>
      <c r="N4" s="7">
        <v>41706</v>
      </c>
      <c r="O4" s="7">
        <v>41771</v>
      </c>
      <c r="P4" s="7">
        <v>41825</v>
      </c>
      <c r="Q4" s="7">
        <v>41890</v>
      </c>
      <c r="R4" s="8">
        <v>41955</v>
      </c>
      <c r="S4" s="133"/>
    </row>
    <row r="5" spans="2:19" ht="15" outlineLevel="2">
      <c r="B5" s="10">
        <v>1</v>
      </c>
      <c r="C5" s="11">
        <v>2</v>
      </c>
      <c r="D5" s="12" t="s">
        <v>31</v>
      </c>
      <c r="E5" s="12">
        <v>0</v>
      </c>
      <c r="F5" s="14" t="s">
        <v>45</v>
      </c>
      <c r="G5" s="12" t="s">
        <v>61</v>
      </c>
      <c r="H5" s="86" t="s">
        <v>39</v>
      </c>
      <c r="I5" s="12"/>
      <c r="J5" s="13"/>
      <c r="K5" s="15"/>
      <c r="L5" s="16">
        <f>IF(E5=1,13.5,0)</f>
        <v>0</v>
      </c>
      <c r="M5" s="17">
        <f t="shared" ref="M5:M6" si="0">L5*2</f>
        <v>0</v>
      </c>
      <c r="N5" s="18">
        <f t="shared" ref="N5:N17" si="1">L5*2</f>
        <v>0</v>
      </c>
      <c r="O5" s="18">
        <f t="shared" ref="O5:O17" si="2">L5*2</f>
        <v>0</v>
      </c>
      <c r="P5" s="18">
        <f t="shared" ref="P5:P17" si="3">L5*2</f>
        <v>0</v>
      </c>
      <c r="Q5" s="18">
        <f t="shared" ref="Q5:Q17" si="4">L5*2</f>
        <v>0</v>
      </c>
      <c r="R5" s="19">
        <f t="shared" ref="R5:R17" si="5">L5*2</f>
        <v>0</v>
      </c>
      <c r="S5" s="20">
        <f t="shared" ref="S5:S7" si="6">SUM(M5:R5)</f>
        <v>0</v>
      </c>
    </row>
    <row r="6" spans="2:19" ht="15" outlineLevel="2">
      <c r="B6" s="21">
        <v>1</v>
      </c>
      <c r="C6" s="22">
        <v>2</v>
      </c>
      <c r="D6" s="13" t="s">
        <v>31</v>
      </c>
      <c r="E6" s="13">
        <v>0</v>
      </c>
      <c r="F6" s="23" t="s">
        <v>47</v>
      </c>
      <c r="G6" s="13" t="s">
        <v>73</v>
      </c>
      <c r="H6" s="87" t="s">
        <v>38</v>
      </c>
      <c r="I6" s="13"/>
      <c r="J6" s="13"/>
      <c r="K6" s="15"/>
      <c r="L6" s="16">
        <f t="shared" ref="L6:L24" si="7">IF(E6=1,13.5,0)</f>
        <v>0</v>
      </c>
      <c r="M6" s="17">
        <f t="shared" si="0"/>
        <v>0</v>
      </c>
      <c r="N6" s="18">
        <f t="shared" si="1"/>
        <v>0</v>
      </c>
      <c r="O6" s="18">
        <f t="shared" si="2"/>
        <v>0</v>
      </c>
      <c r="P6" s="18">
        <f t="shared" si="3"/>
        <v>0</v>
      </c>
      <c r="Q6" s="18">
        <f t="shared" si="4"/>
        <v>0</v>
      </c>
      <c r="R6" s="19">
        <f t="shared" si="5"/>
        <v>0</v>
      </c>
      <c r="S6" s="20">
        <f t="shared" si="6"/>
        <v>0</v>
      </c>
    </row>
    <row r="7" spans="2:19" ht="15" outlineLevel="2">
      <c r="B7" s="21">
        <v>1</v>
      </c>
      <c r="C7" s="22">
        <v>2</v>
      </c>
      <c r="D7" s="13" t="s">
        <v>31</v>
      </c>
      <c r="E7" s="13">
        <v>1</v>
      </c>
      <c r="F7" s="23" t="s">
        <v>49</v>
      </c>
      <c r="G7" s="13" t="s">
        <v>62</v>
      </c>
      <c r="H7" s="87" t="s">
        <v>37</v>
      </c>
      <c r="I7" s="13" t="s">
        <v>30</v>
      </c>
      <c r="J7" s="13" t="s">
        <v>29</v>
      </c>
      <c r="K7" s="15" t="s">
        <v>30</v>
      </c>
      <c r="L7" s="16">
        <f t="shared" si="7"/>
        <v>13.5</v>
      </c>
      <c r="M7" s="17">
        <v>0</v>
      </c>
      <c r="N7" s="18">
        <f t="shared" si="1"/>
        <v>27</v>
      </c>
      <c r="O7" s="18">
        <f t="shared" si="2"/>
        <v>27</v>
      </c>
      <c r="P7" s="18">
        <f t="shared" si="3"/>
        <v>27</v>
      </c>
      <c r="Q7" s="18">
        <f t="shared" si="4"/>
        <v>27</v>
      </c>
      <c r="R7" s="19">
        <f t="shared" si="5"/>
        <v>27</v>
      </c>
      <c r="S7" s="20">
        <f t="shared" si="6"/>
        <v>135</v>
      </c>
    </row>
    <row r="8" spans="2:19" ht="15" outlineLevel="2">
      <c r="B8" s="24">
        <v>1</v>
      </c>
      <c r="C8" s="25">
        <v>1</v>
      </c>
      <c r="D8" s="26" t="s">
        <v>31</v>
      </c>
      <c r="E8" s="26">
        <v>1</v>
      </c>
      <c r="F8" s="27" t="s">
        <v>50</v>
      </c>
      <c r="G8" s="26" t="s">
        <v>13</v>
      </c>
      <c r="H8" s="88" t="s">
        <v>40</v>
      </c>
      <c r="I8" s="26" t="s">
        <v>29</v>
      </c>
      <c r="J8" s="26" t="s">
        <v>30</v>
      </c>
      <c r="K8" s="28" t="s">
        <v>30</v>
      </c>
      <c r="L8" s="29">
        <f>IF(E8=1,13.2,0)</f>
        <v>13.2</v>
      </c>
      <c r="M8" s="30">
        <f>L8*2</f>
        <v>26.4</v>
      </c>
      <c r="N8" s="31">
        <f t="shared" si="1"/>
        <v>26.4</v>
      </c>
      <c r="O8" s="31">
        <f t="shared" si="2"/>
        <v>26.4</v>
      </c>
      <c r="P8" s="31">
        <f t="shared" si="3"/>
        <v>26.4</v>
      </c>
      <c r="Q8" s="31">
        <f t="shared" si="4"/>
        <v>26.4</v>
      </c>
      <c r="R8" s="32">
        <f t="shared" si="5"/>
        <v>26.4</v>
      </c>
      <c r="S8" s="33">
        <f>SUM(M8:R8)</f>
        <v>158.4</v>
      </c>
    </row>
    <row r="9" spans="2:19" ht="15" outlineLevel="2">
      <c r="B9" s="24">
        <v>1</v>
      </c>
      <c r="C9" s="25">
        <v>1</v>
      </c>
      <c r="D9" s="26" t="s">
        <v>31</v>
      </c>
      <c r="E9" s="26">
        <v>1</v>
      </c>
      <c r="F9" s="27" t="s">
        <v>46</v>
      </c>
      <c r="G9" s="26" t="s">
        <v>14</v>
      </c>
      <c r="H9" s="89" t="s">
        <v>41</v>
      </c>
      <c r="I9" s="26" t="s">
        <v>29</v>
      </c>
      <c r="J9" s="26" t="s">
        <v>30</v>
      </c>
      <c r="K9" s="28" t="s">
        <v>30</v>
      </c>
      <c r="L9" s="29">
        <f t="shared" ref="L9:L10" si="8">IF(E9=1,13.2,0)</f>
        <v>13.2</v>
      </c>
      <c r="M9" s="30">
        <f t="shared" ref="M9:M16" si="9">L9*2</f>
        <v>26.4</v>
      </c>
      <c r="N9" s="31">
        <f t="shared" si="1"/>
        <v>26.4</v>
      </c>
      <c r="O9" s="31">
        <f t="shared" si="2"/>
        <v>26.4</v>
      </c>
      <c r="P9" s="31">
        <f t="shared" si="3"/>
        <v>26.4</v>
      </c>
      <c r="Q9" s="31">
        <f t="shared" si="4"/>
        <v>26.4</v>
      </c>
      <c r="R9" s="32">
        <f t="shared" si="5"/>
        <v>26.4</v>
      </c>
      <c r="S9" s="33">
        <f t="shared" ref="S9:S16" si="10">SUM(M9:R9)</f>
        <v>158.4</v>
      </c>
    </row>
    <row r="10" spans="2:19" ht="15" outlineLevel="2">
      <c r="B10" s="24">
        <v>1</v>
      </c>
      <c r="C10" s="25">
        <v>1</v>
      </c>
      <c r="D10" s="26" t="s">
        <v>31</v>
      </c>
      <c r="E10" s="26">
        <v>1</v>
      </c>
      <c r="F10" s="27" t="s">
        <v>51</v>
      </c>
      <c r="G10" s="26" t="s">
        <v>69</v>
      </c>
      <c r="H10" s="89" t="s">
        <v>42</v>
      </c>
      <c r="I10" s="26" t="s">
        <v>29</v>
      </c>
      <c r="J10" s="26" t="s">
        <v>30</v>
      </c>
      <c r="K10" s="28" t="s">
        <v>30</v>
      </c>
      <c r="L10" s="29">
        <f t="shared" si="8"/>
        <v>13.2</v>
      </c>
      <c r="M10" s="30">
        <f t="shared" si="9"/>
        <v>26.4</v>
      </c>
      <c r="N10" s="31">
        <f t="shared" si="1"/>
        <v>26.4</v>
      </c>
      <c r="O10" s="31">
        <f t="shared" si="2"/>
        <v>26.4</v>
      </c>
      <c r="P10" s="31">
        <f t="shared" si="3"/>
        <v>26.4</v>
      </c>
      <c r="Q10" s="31">
        <f t="shared" si="4"/>
        <v>26.4</v>
      </c>
      <c r="R10" s="32">
        <f t="shared" si="5"/>
        <v>26.4</v>
      </c>
      <c r="S10" s="33">
        <f t="shared" si="10"/>
        <v>158.4</v>
      </c>
    </row>
    <row r="11" spans="2:19" ht="15" outlineLevel="2">
      <c r="B11" s="21">
        <v>1</v>
      </c>
      <c r="C11" s="22">
        <v>2</v>
      </c>
      <c r="D11" s="13" t="s">
        <v>31</v>
      </c>
      <c r="E11" s="13">
        <v>1</v>
      </c>
      <c r="F11" s="23" t="s">
        <v>52</v>
      </c>
      <c r="G11" s="13" t="s">
        <v>70</v>
      </c>
      <c r="H11" s="90" t="s">
        <v>40</v>
      </c>
      <c r="I11" s="13" t="s">
        <v>30</v>
      </c>
      <c r="J11" s="13" t="s">
        <v>30</v>
      </c>
      <c r="K11" s="15" t="s">
        <v>29</v>
      </c>
      <c r="L11" s="16">
        <f t="shared" si="7"/>
        <v>13.5</v>
      </c>
      <c r="M11" s="17">
        <f t="shared" si="9"/>
        <v>27</v>
      </c>
      <c r="N11" s="18">
        <f t="shared" si="1"/>
        <v>27</v>
      </c>
      <c r="O11" s="18">
        <f t="shared" si="2"/>
        <v>27</v>
      </c>
      <c r="P11" s="18">
        <f t="shared" si="3"/>
        <v>27</v>
      </c>
      <c r="Q11" s="18">
        <f t="shared" si="4"/>
        <v>27</v>
      </c>
      <c r="R11" s="19">
        <f t="shared" si="5"/>
        <v>27</v>
      </c>
      <c r="S11" s="20">
        <f t="shared" si="10"/>
        <v>162</v>
      </c>
    </row>
    <row r="12" spans="2:19" ht="15" outlineLevel="2">
      <c r="B12" s="21">
        <v>1</v>
      </c>
      <c r="C12" s="22">
        <v>2</v>
      </c>
      <c r="D12" s="13" t="s">
        <v>31</v>
      </c>
      <c r="E12" s="13">
        <v>0</v>
      </c>
      <c r="F12" s="23" t="s">
        <v>53</v>
      </c>
      <c r="G12" s="13" t="s">
        <v>63</v>
      </c>
      <c r="H12" s="87" t="s">
        <v>39</v>
      </c>
      <c r="I12" s="13"/>
      <c r="J12" s="13"/>
      <c r="K12" s="15"/>
      <c r="L12" s="16">
        <f t="shared" si="7"/>
        <v>0</v>
      </c>
      <c r="M12" s="17">
        <f t="shared" si="9"/>
        <v>0</v>
      </c>
      <c r="N12" s="18">
        <f t="shared" si="1"/>
        <v>0</v>
      </c>
      <c r="O12" s="18">
        <f t="shared" si="2"/>
        <v>0</v>
      </c>
      <c r="P12" s="18">
        <f t="shared" si="3"/>
        <v>0</v>
      </c>
      <c r="Q12" s="18">
        <f t="shared" si="4"/>
        <v>0</v>
      </c>
      <c r="R12" s="19">
        <f t="shared" si="5"/>
        <v>0</v>
      </c>
      <c r="S12" s="20">
        <f t="shared" si="10"/>
        <v>0</v>
      </c>
    </row>
    <row r="13" spans="2:19" ht="15" outlineLevel="2">
      <c r="B13" s="21">
        <v>1</v>
      </c>
      <c r="C13" s="22">
        <v>2</v>
      </c>
      <c r="D13" s="13" t="s">
        <v>31</v>
      </c>
      <c r="E13" s="13">
        <v>1</v>
      </c>
      <c r="F13" s="23" t="s">
        <v>54</v>
      </c>
      <c r="G13" s="13" t="s">
        <v>71</v>
      </c>
      <c r="H13" s="90" t="s">
        <v>42</v>
      </c>
      <c r="I13" s="13" t="s">
        <v>29</v>
      </c>
      <c r="J13" s="13" t="s">
        <v>30</v>
      </c>
      <c r="K13" s="15" t="s">
        <v>30</v>
      </c>
      <c r="L13" s="16">
        <f t="shared" si="7"/>
        <v>13.5</v>
      </c>
      <c r="M13" s="17">
        <f t="shared" si="9"/>
        <v>27</v>
      </c>
      <c r="N13" s="18">
        <f t="shared" si="1"/>
        <v>27</v>
      </c>
      <c r="O13" s="18">
        <f t="shared" si="2"/>
        <v>27</v>
      </c>
      <c r="P13" s="18">
        <f t="shared" si="3"/>
        <v>27</v>
      </c>
      <c r="Q13" s="18">
        <f t="shared" si="4"/>
        <v>27</v>
      </c>
      <c r="R13" s="19">
        <f t="shared" si="5"/>
        <v>27</v>
      </c>
      <c r="S13" s="20">
        <f t="shared" si="10"/>
        <v>162</v>
      </c>
    </row>
    <row r="14" spans="2:19" ht="15" outlineLevel="2">
      <c r="B14" s="24">
        <v>1</v>
      </c>
      <c r="C14" s="25">
        <v>1</v>
      </c>
      <c r="D14" s="26" t="s">
        <v>31</v>
      </c>
      <c r="E14" s="26">
        <v>1</v>
      </c>
      <c r="F14" s="27" t="s">
        <v>55</v>
      </c>
      <c r="G14" s="26" t="s">
        <v>64</v>
      </c>
      <c r="H14" s="89" t="s">
        <v>40</v>
      </c>
      <c r="I14" s="26" t="s">
        <v>29</v>
      </c>
      <c r="J14" s="26" t="s">
        <v>30</v>
      </c>
      <c r="K14" s="28" t="s">
        <v>30</v>
      </c>
      <c r="L14" s="29">
        <f t="shared" ref="L14:L16" si="11">IF(E14=1,13.2,0)</f>
        <v>13.2</v>
      </c>
      <c r="M14" s="30">
        <f t="shared" si="9"/>
        <v>26.4</v>
      </c>
      <c r="N14" s="31">
        <f t="shared" si="1"/>
        <v>26.4</v>
      </c>
      <c r="O14" s="31">
        <f t="shared" si="2"/>
        <v>26.4</v>
      </c>
      <c r="P14" s="31">
        <f t="shared" si="3"/>
        <v>26.4</v>
      </c>
      <c r="Q14" s="31">
        <f t="shared" si="4"/>
        <v>26.4</v>
      </c>
      <c r="R14" s="32">
        <f t="shared" si="5"/>
        <v>26.4</v>
      </c>
      <c r="S14" s="33">
        <f t="shared" si="10"/>
        <v>158.4</v>
      </c>
    </row>
    <row r="15" spans="2:19" ht="15" outlineLevel="2">
      <c r="B15" s="24">
        <v>1</v>
      </c>
      <c r="C15" s="25">
        <v>1</v>
      </c>
      <c r="D15" s="26" t="s">
        <v>31</v>
      </c>
      <c r="E15" s="26">
        <v>1</v>
      </c>
      <c r="F15" s="27" t="s">
        <v>56</v>
      </c>
      <c r="G15" s="26" t="s">
        <v>57</v>
      </c>
      <c r="H15" s="89" t="s">
        <v>42</v>
      </c>
      <c r="I15" s="26" t="s">
        <v>29</v>
      </c>
      <c r="J15" s="26" t="s">
        <v>30</v>
      </c>
      <c r="K15" s="28" t="s">
        <v>30</v>
      </c>
      <c r="L15" s="29">
        <f t="shared" si="11"/>
        <v>13.2</v>
      </c>
      <c r="M15" s="34">
        <f t="shared" si="9"/>
        <v>26.4</v>
      </c>
      <c r="N15" s="35">
        <f t="shared" si="1"/>
        <v>26.4</v>
      </c>
      <c r="O15" s="31">
        <f t="shared" si="2"/>
        <v>26.4</v>
      </c>
      <c r="P15" s="31">
        <f t="shared" si="3"/>
        <v>26.4</v>
      </c>
      <c r="Q15" s="31">
        <f t="shared" si="4"/>
        <v>26.4</v>
      </c>
      <c r="R15" s="32">
        <f t="shared" si="5"/>
        <v>26.4</v>
      </c>
      <c r="S15" s="33">
        <f t="shared" si="10"/>
        <v>158.4</v>
      </c>
    </row>
    <row r="16" spans="2:19" ht="15" outlineLevel="2">
      <c r="B16" s="24">
        <v>1</v>
      </c>
      <c r="C16" s="25">
        <v>1</v>
      </c>
      <c r="D16" s="26" t="s">
        <v>31</v>
      </c>
      <c r="E16" s="26">
        <v>1</v>
      </c>
      <c r="F16" s="27" t="s">
        <v>58</v>
      </c>
      <c r="G16" s="26" t="s">
        <v>72</v>
      </c>
      <c r="H16" s="89" t="s">
        <v>40</v>
      </c>
      <c r="I16" s="26" t="s">
        <v>29</v>
      </c>
      <c r="J16" s="26" t="s">
        <v>30</v>
      </c>
      <c r="K16" s="28" t="s">
        <v>30</v>
      </c>
      <c r="L16" s="29">
        <f t="shared" si="11"/>
        <v>13.2</v>
      </c>
      <c r="M16" s="30">
        <f t="shared" si="9"/>
        <v>26.4</v>
      </c>
      <c r="N16" s="36">
        <f t="shared" si="1"/>
        <v>26.4</v>
      </c>
      <c r="O16" s="36">
        <f t="shared" si="2"/>
        <v>26.4</v>
      </c>
      <c r="P16" s="36">
        <f t="shared" si="3"/>
        <v>26.4</v>
      </c>
      <c r="Q16" s="36">
        <f t="shared" si="4"/>
        <v>26.4</v>
      </c>
      <c r="R16" s="37">
        <f t="shared" si="5"/>
        <v>26.4</v>
      </c>
      <c r="S16" s="33">
        <f t="shared" si="10"/>
        <v>158.4</v>
      </c>
    </row>
    <row r="17" spans="2:19" ht="15" outlineLevel="2">
      <c r="B17" s="21">
        <v>1</v>
      </c>
      <c r="C17" s="22">
        <v>2</v>
      </c>
      <c r="D17" s="13" t="s">
        <v>31</v>
      </c>
      <c r="E17" s="13">
        <v>1</v>
      </c>
      <c r="F17" s="23" t="s">
        <v>59</v>
      </c>
      <c r="G17" s="13" t="s">
        <v>74</v>
      </c>
      <c r="H17" s="90" t="s">
        <v>40</v>
      </c>
      <c r="I17" s="13" t="s">
        <v>29</v>
      </c>
      <c r="J17" s="13" t="s">
        <v>30</v>
      </c>
      <c r="K17" s="15" t="s">
        <v>30</v>
      </c>
      <c r="L17" s="16">
        <f t="shared" si="7"/>
        <v>13.5</v>
      </c>
      <c r="M17" s="17">
        <v>27</v>
      </c>
      <c r="N17" s="18">
        <f t="shared" si="1"/>
        <v>27</v>
      </c>
      <c r="O17" s="18">
        <f t="shared" si="2"/>
        <v>27</v>
      </c>
      <c r="P17" s="18">
        <f t="shared" si="3"/>
        <v>27</v>
      </c>
      <c r="Q17" s="18">
        <f t="shared" si="4"/>
        <v>27</v>
      </c>
      <c r="R17" s="19">
        <f t="shared" si="5"/>
        <v>27</v>
      </c>
      <c r="S17" s="20">
        <f>SUM(M17:R17)</f>
        <v>162</v>
      </c>
    </row>
    <row r="18" spans="2:19" ht="15.75" outlineLevel="1">
      <c r="B18" s="21"/>
      <c r="C18" s="39"/>
      <c r="D18" s="40" t="s">
        <v>34</v>
      </c>
      <c r="E18" s="41">
        <f>SUBTOTAL(9,E5:E17)</f>
        <v>10</v>
      </c>
      <c r="F18" s="42"/>
      <c r="G18" s="43"/>
      <c r="H18" s="43"/>
      <c r="I18" s="43"/>
      <c r="J18" s="43"/>
      <c r="K18" s="43"/>
      <c r="L18" s="94"/>
      <c r="M18" s="44"/>
      <c r="N18" s="44"/>
      <c r="O18" s="44"/>
      <c r="P18" s="44"/>
      <c r="Q18" s="44"/>
      <c r="R18" s="44"/>
      <c r="S18" s="45"/>
    </row>
    <row r="19" spans="2:19" ht="15" outlineLevel="2">
      <c r="B19" s="21">
        <v>2</v>
      </c>
      <c r="C19" s="22">
        <v>2</v>
      </c>
      <c r="D19" s="13" t="s">
        <v>32</v>
      </c>
      <c r="E19" s="13">
        <v>1</v>
      </c>
      <c r="F19" s="23" t="s">
        <v>48</v>
      </c>
      <c r="G19" s="13" t="s">
        <v>15</v>
      </c>
      <c r="H19" s="91" t="s">
        <v>40</v>
      </c>
      <c r="I19" s="12" t="s">
        <v>29</v>
      </c>
      <c r="J19" s="13" t="s">
        <v>30</v>
      </c>
      <c r="K19" s="15" t="s">
        <v>30</v>
      </c>
      <c r="L19" s="16">
        <f t="shared" si="7"/>
        <v>13.5</v>
      </c>
      <c r="M19" s="46">
        <f t="shared" ref="M19:M20" si="12">L19*2</f>
        <v>27</v>
      </c>
      <c r="N19" s="18">
        <f t="shared" ref="N19:N21" si="13">L19*2</f>
        <v>27</v>
      </c>
      <c r="O19" s="18">
        <f t="shared" ref="O19:O20" si="14">L19*2</f>
        <v>27</v>
      </c>
      <c r="P19" s="18">
        <f t="shared" ref="P19:P20" si="15">L19*2</f>
        <v>27</v>
      </c>
      <c r="Q19" s="18">
        <f t="shared" ref="Q19:Q20" si="16">L19*2</f>
        <v>27</v>
      </c>
      <c r="R19" s="19">
        <f t="shared" ref="R19:R20" si="17">L19*2</f>
        <v>27</v>
      </c>
      <c r="S19" s="20">
        <f t="shared" ref="S19:S22" si="18">SUM(M19:R19)</f>
        <v>162</v>
      </c>
    </row>
    <row r="20" spans="2:19" ht="15" outlineLevel="2">
      <c r="B20" s="21">
        <v>2</v>
      </c>
      <c r="C20" s="22">
        <v>2</v>
      </c>
      <c r="D20" s="13" t="s">
        <v>32</v>
      </c>
      <c r="E20" s="13">
        <v>1</v>
      </c>
      <c r="F20" s="23" t="s">
        <v>50</v>
      </c>
      <c r="G20" s="13" t="s">
        <v>68</v>
      </c>
      <c r="H20" s="90" t="s">
        <v>43</v>
      </c>
      <c r="I20" s="13" t="s">
        <v>29</v>
      </c>
      <c r="J20" s="13" t="s">
        <v>30</v>
      </c>
      <c r="K20" s="15" t="s">
        <v>30</v>
      </c>
      <c r="L20" s="16">
        <f t="shared" si="7"/>
        <v>13.5</v>
      </c>
      <c r="M20" s="46">
        <f t="shared" si="12"/>
        <v>27</v>
      </c>
      <c r="N20" s="18">
        <f t="shared" si="13"/>
        <v>27</v>
      </c>
      <c r="O20" s="18">
        <f t="shared" si="14"/>
        <v>27</v>
      </c>
      <c r="P20" s="18">
        <f t="shared" si="15"/>
        <v>27</v>
      </c>
      <c r="Q20" s="18">
        <f t="shared" si="16"/>
        <v>27</v>
      </c>
      <c r="R20" s="19">
        <f t="shared" si="17"/>
        <v>27</v>
      </c>
      <c r="S20" s="20">
        <f t="shared" si="18"/>
        <v>162</v>
      </c>
    </row>
    <row r="21" spans="2:19" ht="15" outlineLevel="2">
      <c r="B21" s="21">
        <v>2</v>
      </c>
      <c r="C21" s="22">
        <v>2</v>
      </c>
      <c r="D21" s="13" t="s">
        <v>32</v>
      </c>
      <c r="E21" s="13">
        <v>1</v>
      </c>
      <c r="F21" s="23" t="s">
        <v>50</v>
      </c>
      <c r="G21" s="13" t="s">
        <v>66</v>
      </c>
      <c r="H21" s="90" t="s">
        <v>40</v>
      </c>
      <c r="I21" s="13" t="s">
        <v>29</v>
      </c>
      <c r="J21" s="13" t="s">
        <v>30</v>
      </c>
      <c r="K21" s="15" t="s">
        <v>30</v>
      </c>
      <c r="L21" s="16">
        <f t="shared" si="7"/>
        <v>13.5</v>
      </c>
      <c r="M21" s="47">
        <f>L21*2</f>
        <v>27</v>
      </c>
      <c r="N21" s="48">
        <f t="shared" si="13"/>
        <v>27</v>
      </c>
      <c r="O21" s="18">
        <f>L21*2</f>
        <v>27</v>
      </c>
      <c r="P21" s="18">
        <f>L21*2</f>
        <v>27</v>
      </c>
      <c r="Q21" s="18">
        <f>L21*2</f>
        <v>27</v>
      </c>
      <c r="R21" s="19">
        <f>L21*2</f>
        <v>27</v>
      </c>
      <c r="S21" s="20">
        <f t="shared" si="18"/>
        <v>162</v>
      </c>
    </row>
    <row r="22" spans="2:19" ht="15" outlineLevel="2">
      <c r="B22" s="21">
        <v>2</v>
      </c>
      <c r="C22" s="22">
        <v>2</v>
      </c>
      <c r="D22" s="13" t="s">
        <v>32</v>
      </c>
      <c r="E22" s="13">
        <v>1</v>
      </c>
      <c r="F22" s="23" t="s">
        <v>60</v>
      </c>
      <c r="G22" s="13" t="s">
        <v>67</v>
      </c>
      <c r="H22" s="92" t="s">
        <v>44</v>
      </c>
      <c r="I22" s="12" t="s">
        <v>29</v>
      </c>
      <c r="J22" s="13" t="s">
        <v>30</v>
      </c>
      <c r="K22" s="15" t="s">
        <v>30</v>
      </c>
      <c r="L22" s="16">
        <f t="shared" si="7"/>
        <v>13.5</v>
      </c>
      <c r="M22" s="49">
        <f>L22*2</f>
        <v>27</v>
      </c>
      <c r="N22" s="50">
        <f>L22*2</f>
        <v>27</v>
      </c>
      <c r="O22" s="50">
        <f>L22*2</f>
        <v>27</v>
      </c>
      <c r="P22" s="50">
        <f>L22*2</f>
        <v>27</v>
      </c>
      <c r="Q22" s="50">
        <f>L22*2</f>
        <v>27</v>
      </c>
      <c r="R22" s="51">
        <f>L22*2</f>
        <v>27</v>
      </c>
      <c r="S22" s="20">
        <f t="shared" si="18"/>
        <v>162</v>
      </c>
    </row>
    <row r="23" spans="2:19" ht="15.75" outlineLevel="1">
      <c r="B23" s="21"/>
      <c r="C23" s="39"/>
      <c r="D23" s="41" t="s">
        <v>35</v>
      </c>
      <c r="E23" s="41">
        <f>SUBTOTAL(9,E19:E22)</f>
        <v>4</v>
      </c>
      <c r="F23" s="42"/>
      <c r="G23" s="43"/>
      <c r="H23" s="43"/>
      <c r="I23" s="43"/>
      <c r="J23" s="43"/>
      <c r="K23" s="43"/>
      <c r="L23" s="94"/>
      <c r="M23" s="44"/>
      <c r="N23" s="44"/>
      <c r="O23" s="44"/>
      <c r="P23" s="44"/>
      <c r="Q23" s="44"/>
      <c r="R23" s="44"/>
      <c r="S23" s="45"/>
    </row>
    <row r="24" spans="2:19" ht="15" outlineLevel="2">
      <c r="B24" s="21">
        <v>3</v>
      </c>
      <c r="C24" s="22">
        <v>2</v>
      </c>
      <c r="D24" s="13" t="s">
        <v>33</v>
      </c>
      <c r="E24" s="13">
        <v>1</v>
      </c>
      <c r="F24" s="23" t="s">
        <v>47</v>
      </c>
      <c r="G24" s="13" t="s">
        <v>65</v>
      </c>
      <c r="H24" s="90" t="s">
        <v>42</v>
      </c>
      <c r="I24" s="12" t="s">
        <v>30</v>
      </c>
      <c r="J24" s="13" t="s">
        <v>30</v>
      </c>
      <c r="K24" s="15" t="s">
        <v>29</v>
      </c>
      <c r="L24" s="16">
        <f t="shared" si="7"/>
        <v>13.5</v>
      </c>
      <c r="M24" s="38">
        <f t="shared" ref="M24:M26" si="19">L24*2</f>
        <v>27</v>
      </c>
      <c r="N24" s="18">
        <f>L24*2</f>
        <v>27</v>
      </c>
      <c r="O24" s="18">
        <f>L24*2</f>
        <v>27</v>
      </c>
      <c r="P24" s="19">
        <f>L24*2</f>
        <v>27</v>
      </c>
      <c r="Q24" s="19">
        <f>L24*2</f>
        <v>27</v>
      </c>
      <c r="R24" s="19">
        <f>L24*2</f>
        <v>27</v>
      </c>
      <c r="S24" s="52">
        <f t="shared" ref="S24:S27" si="20">SUM(M24:R24)</f>
        <v>162</v>
      </c>
    </row>
    <row r="25" spans="2:19" ht="15" outlineLevel="2">
      <c r="B25" s="24">
        <v>3</v>
      </c>
      <c r="C25" s="25">
        <v>1</v>
      </c>
      <c r="D25" s="26" t="s">
        <v>33</v>
      </c>
      <c r="E25" s="26">
        <v>0</v>
      </c>
      <c r="F25" s="27"/>
      <c r="G25" s="26"/>
      <c r="H25" s="93"/>
      <c r="I25" s="26"/>
      <c r="J25" s="26"/>
      <c r="K25" s="28"/>
      <c r="L25" s="29"/>
      <c r="M25" s="30">
        <f t="shared" si="19"/>
        <v>0</v>
      </c>
      <c r="N25" s="31">
        <f>L25*2</f>
        <v>0</v>
      </c>
      <c r="O25" s="31">
        <f>L25*2</f>
        <v>0</v>
      </c>
      <c r="P25" s="32">
        <f>L25*2</f>
        <v>0</v>
      </c>
      <c r="Q25" s="32">
        <f>L25*2</f>
        <v>0</v>
      </c>
      <c r="R25" s="32">
        <f>L25*2</f>
        <v>0</v>
      </c>
      <c r="S25" s="33">
        <f t="shared" si="20"/>
        <v>0</v>
      </c>
    </row>
    <row r="26" spans="2:19" ht="15" outlineLevel="2">
      <c r="B26" s="24">
        <v>3</v>
      </c>
      <c r="C26" s="25">
        <v>1</v>
      </c>
      <c r="D26" s="26" t="s">
        <v>33</v>
      </c>
      <c r="E26" s="26">
        <v>0</v>
      </c>
      <c r="F26" s="27"/>
      <c r="G26" s="26"/>
      <c r="H26" s="93"/>
      <c r="I26" s="26"/>
      <c r="J26" s="26"/>
      <c r="K26" s="28"/>
      <c r="L26" s="29"/>
      <c r="M26" s="30">
        <f t="shared" si="19"/>
        <v>0</v>
      </c>
      <c r="N26" s="31">
        <f>L26*2</f>
        <v>0</v>
      </c>
      <c r="O26" s="31">
        <f>L26*2</f>
        <v>0</v>
      </c>
      <c r="P26" s="32">
        <f>L26*2</f>
        <v>0</v>
      </c>
      <c r="Q26" s="32">
        <f>L26*2</f>
        <v>0</v>
      </c>
      <c r="R26" s="32">
        <f>L26*2</f>
        <v>0</v>
      </c>
      <c r="S26" s="33">
        <f t="shared" si="20"/>
        <v>0</v>
      </c>
    </row>
    <row r="27" spans="2:19" ht="15" outlineLevel="2">
      <c r="B27" s="24">
        <v>3</v>
      </c>
      <c r="C27" s="25">
        <v>1</v>
      </c>
      <c r="D27" s="26" t="s">
        <v>33</v>
      </c>
      <c r="E27" s="26">
        <v>0</v>
      </c>
      <c r="F27" s="27"/>
      <c r="G27" s="26"/>
      <c r="H27" s="93"/>
      <c r="I27" s="26"/>
      <c r="J27" s="26"/>
      <c r="K27" s="28"/>
      <c r="L27" s="29"/>
      <c r="M27" s="53">
        <f>L27*2</f>
        <v>0</v>
      </c>
      <c r="N27" s="31">
        <f>L27*2</f>
        <v>0</v>
      </c>
      <c r="O27" s="31">
        <f>L27*2</f>
        <v>0</v>
      </c>
      <c r="P27" s="32">
        <f>L27*2</f>
        <v>0</v>
      </c>
      <c r="Q27" s="32">
        <f>L27*2</f>
        <v>0</v>
      </c>
      <c r="R27" s="32">
        <f>L27*2</f>
        <v>0</v>
      </c>
      <c r="S27" s="33">
        <f t="shared" si="20"/>
        <v>0</v>
      </c>
    </row>
    <row r="28" spans="2:19" ht="16.5" outlineLevel="1" thickBot="1">
      <c r="B28" s="54"/>
      <c r="C28" s="55"/>
      <c r="D28" s="56" t="s">
        <v>36</v>
      </c>
      <c r="E28" s="56">
        <f>SUBTOTAL(9,E24:E27)</f>
        <v>1</v>
      </c>
      <c r="F28" s="57"/>
      <c r="G28" s="57"/>
      <c r="H28" s="58"/>
      <c r="I28" s="59"/>
      <c r="J28" s="59"/>
      <c r="K28" s="59"/>
      <c r="L28" s="60"/>
      <c r="M28" s="61"/>
      <c r="N28" s="61"/>
      <c r="O28" s="61"/>
      <c r="P28" s="61"/>
      <c r="Q28" s="62"/>
      <c r="R28" s="62"/>
      <c r="S28" s="63"/>
    </row>
    <row r="29" spans="2:19" ht="16.5" thickBot="1">
      <c r="B29" s="64"/>
      <c r="C29" s="65"/>
      <c r="D29" s="66" t="s">
        <v>16</v>
      </c>
      <c r="E29" s="66">
        <f>SUBTOTAL(9,E5:E28)</f>
        <v>15</v>
      </c>
      <c r="F29" s="67"/>
      <c r="G29" s="67"/>
      <c r="H29" s="68"/>
      <c r="I29" s="69"/>
      <c r="J29" s="69"/>
      <c r="K29" s="69"/>
      <c r="L29" s="69"/>
      <c r="M29" s="70"/>
      <c r="N29" s="70"/>
      <c r="O29" s="70"/>
      <c r="P29" s="70"/>
      <c r="Q29" s="70"/>
      <c r="R29" s="70"/>
      <c r="S29" s="71"/>
    </row>
    <row r="30" spans="2:19" ht="13.5" customHeight="1"/>
  </sheetData>
  <protectedRanges>
    <protectedRange sqref="M5:R27" name="Echéances"/>
    <protectedRange sqref="H5:H17" name="Num.Adhérent_1"/>
    <protectedRange sqref="J5:J17" name="Prélèv.Annuel_1"/>
    <protectedRange sqref="I5:I17" name="Prélèv.Bimest._1"/>
    <protectedRange sqref="E5:E17" name="Pointage_1"/>
    <protectedRange sqref="K5:K17" name="Paiemnt.Autre_1"/>
    <protectedRange sqref="H19:H22" name="Num.Adhérent_3"/>
    <protectedRange sqref="J19:J22" name="Prélèv.Annuel_3"/>
    <protectedRange sqref="I19:I22" name="Prélèv.Bimest._3"/>
    <protectedRange sqref="E19:E22" name="Pointage_3"/>
    <protectedRange sqref="K19:K22" name="Paiemnt.Autre_3"/>
    <protectedRange sqref="H24:H27" name="Num.Adhérent_5"/>
    <protectedRange sqref="J24:J27" name="Prélèv.Annuel_5"/>
    <protectedRange sqref="I24:I27" name="Prélèv.Bimest._5"/>
    <protectedRange sqref="E24:E27" name="Pointage_5"/>
    <protectedRange sqref="K24:K27" name="Paiemnt.Autre_5"/>
  </protectedRanges>
  <autoFilter ref="B4:S28"/>
  <mergeCells count="12">
    <mergeCell ref="S3:S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rintOptions horizontalCentered="1"/>
  <pageMargins left="0" right="0" top="0.39370078740157483" bottom="0.19685039370078741" header="0" footer="0"/>
  <pageSetup paperSize="9" scale="74" orientation="landscape" r:id="rId1"/>
  <headerFooter alignWithMargins="0"/>
  <ignoredErrors>
    <ignoredError sqref="H5:H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B3:T25"/>
  <sheetViews>
    <sheetView showGridLines="0" tabSelected="1" zoomScale="80" zoomScaleNormal="80" workbookViewId="0">
      <pane ySplit="5" topLeftCell="A6" activePane="bottomLeft" state="frozen"/>
      <selection pane="bottomLeft" activeCell="V11" sqref="V11"/>
    </sheetView>
  </sheetViews>
  <sheetFormatPr baseColWidth="10" defaultRowHeight="12.75"/>
  <cols>
    <col min="1" max="2" width="11.42578125" style="72" customWidth="1"/>
    <col min="3" max="3" width="9" style="72" customWidth="1"/>
    <col min="4" max="4" width="14.28515625" style="72" customWidth="1"/>
    <col min="5" max="5" width="13.42578125" style="72" bestFit="1" customWidth="1"/>
    <col min="6" max="7" width="9.42578125" style="72" customWidth="1"/>
    <col min="8" max="13" width="11.85546875" style="72" customWidth="1"/>
    <col min="14" max="14" width="12.7109375" style="72" customWidth="1"/>
    <col min="15" max="15" width="12" style="72" customWidth="1"/>
    <col min="16" max="16" width="9.7109375" style="72" customWidth="1"/>
    <col min="17" max="17" width="12.28515625" style="72" customWidth="1"/>
    <col min="18" max="18" width="17.140625" style="72" customWidth="1"/>
    <col min="19" max="19" width="11.42578125" style="72"/>
    <col min="20" max="20" width="17.28515625" style="72" customWidth="1"/>
    <col min="21" max="21" width="16.85546875" style="72" customWidth="1"/>
    <col min="22" max="23" width="11.42578125" style="72"/>
    <col min="24" max="24" width="17.42578125" style="72" customWidth="1"/>
    <col min="25" max="16384" width="11.42578125" style="72"/>
  </cols>
  <sheetData>
    <row r="3" spans="2:20" ht="30" customHeight="1" thickBot="1"/>
    <row r="4" spans="2:20" ht="15.75" customHeight="1" thickBot="1">
      <c r="C4" s="119"/>
      <c r="D4" s="109"/>
      <c r="E4" s="110"/>
      <c r="F4" s="109"/>
      <c r="G4" s="110"/>
      <c r="H4" s="142" t="s">
        <v>17</v>
      </c>
      <c r="I4" s="143"/>
      <c r="J4" s="143"/>
      <c r="K4" s="143"/>
      <c r="L4" s="143"/>
      <c r="M4" s="144"/>
      <c r="N4" s="73"/>
      <c r="O4" s="74"/>
      <c r="P4" s="75"/>
      <c r="Q4" s="76"/>
      <c r="R4" s="77"/>
    </row>
    <row r="5" spans="2:20" ht="15.75" customHeight="1" thickBot="1">
      <c r="B5" s="72" t="s">
        <v>18</v>
      </c>
      <c r="C5" s="120" t="s">
        <v>0</v>
      </c>
      <c r="D5" s="111" t="s">
        <v>4</v>
      </c>
      <c r="E5" s="112" t="s">
        <v>21</v>
      </c>
      <c r="F5" s="121" t="s">
        <v>19</v>
      </c>
      <c r="G5" s="112" t="s">
        <v>20</v>
      </c>
      <c r="H5" s="78" t="s">
        <v>76</v>
      </c>
      <c r="I5" s="79" t="s">
        <v>75</v>
      </c>
      <c r="J5" s="79" t="s">
        <v>77</v>
      </c>
      <c r="K5" s="79" t="s">
        <v>78</v>
      </c>
      <c r="L5" s="79" t="s">
        <v>22</v>
      </c>
      <c r="M5" s="80" t="s">
        <v>79</v>
      </c>
      <c r="N5" s="81" t="s">
        <v>23</v>
      </c>
      <c r="O5" s="82" t="s">
        <v>24</v>
      </c>
      <c r="P5" s="83" t="s">
        <v>25</v>
      </c>
      <c r="Q5" s="84" t="s">
        <v>26</v>
      </c>
      <c r="R5" s="85" t="s">
        <v>27</v>
      </c>
    </row>
    <row r="6" spans="2:20" s="95" customFormat="1" ht="15.75" thickBot="1">
      <c r="C6" s="122">
        <f>INDEX('Echéances Bimest.'!B5:L27,MATCH('2014'!D6,'Echéances Bimest.'!F5:F27,0),1)</f>
        <v>1</v>
      </c>
      <c r="D6" s="113" t="s">
        <v>45</v>
      </c>
      <c r="E6" s="114" t="s">
        <v>61</v>
      </c>
      <c r="F6" s="122" t="str">
        <f>IF(INDEX('Echéances Bimest.'!$B$5:$L$27,MATCH('2014'!D6,'Echéances Bimest.'!$F$5:$F$27,0),2)=1,"OUVRIER","AMT")</f>
        <v>AMT</v>
      </c>
      <c r="G6" s="123" t="str">
        <f>IF(INDEX('Echéances Bimest.'!$B$5:$L$27,MATCH('2014'!D6,'Echéances Bimest.'!$F$5:$F$27,0),4)=1,"Adhérent","néant")</f>
        <v>néant</v>
      </c>
      <c r="H6" s="126" t="str">
        <f>IF(OR(INDEX('Echéances Bimest.'!$F$5:$S$27,MATCH(D6,'Echéances Bimest.'!$F$5:$F$27,0),8)={"26,40","27"}),'Echéances Bimest.'!$M$4,"")</f>
        <v/>
      </c>
      <c r="I6" s="126">
        <f>INDEX('Echéances Bimest.'!$F$5:$S$27,MATCH(D6,'Echéances Bimest.'!$F$5:$F$27,0),9)</f>
        <v>0</v>
      </c>
      <c r="J6" s="126">
        <f>INDEX('Echéances Bimest.'!$F$5:$S$27,MATCH(D6,'Echéances Bimest.'!$F$5:$F$27,0),10)</f>
        <v>0</v>
      </c>
      <c r="K6" s="126">
        <f>INDEX('Echéances Bimest.'!F5:R27,MATCH(D6,'Echéances Bimest.'!F5:F27,0),11)</f>
        <v>0</v>
      </c>
      <c r="L6" s="126">
        <f>INDEX('Echéances Bimest.'!F5:R27,MATCH(D6,'Echéances Bimest.'!F5:F27,0),12)</f>
        <v>0</v>
      </c>
      <c r="M6" s="127">
        <f>INDEX('Echéances Bimest.'!F5:R27,MATCH(D6,'Echéances Bimest.'!F5:F27,0),13)</f>
        <v>0</v>
      </c>
      <c r="N6" s="107">
        <f t="shared" ref="N6:N23" si="0">COUNTA(H6:M6)</f>
        <v>6</v>
      </c>
      <c r="O6" s="117">
        <f>INDEX('Echéances Bimest.'!B5:L27,MATCH('2014'!D6,'Echéances Bimest.'!F5:F27,0),11)*2</f>
        <v>0</v>
      </c>
      <c r="P6" s="97">
        <v>1</v>
      </c>
      <c r="Q6" s="108">
        <f t="shared" ref="Q6:Q23" si="1">N6*2-P6</f>
        <v>11</v>
      </c>
      <c r="R6" s="99">
        <f t="shared" ref="R6:R23" si="2">O6*N6</f>
        <v>0</v>
      </c>
      <c r="T6" s="157" t="str">
        <f>IF(OR(INDEX('Echéances Bimest.'!$F$5:$S$27,MATCH($D6,'Echéances Bimest.'!$F$5:$F$27,0),8)=26.4,INDEX('Echéances Bimest.'!$F$5:$S$27,MATCH($D6,'Echéances Bimest.'!$F$5:$F$27,0),8)=27),'Echéances Bimest.'!$M$4,"")</f>
        <v/>
      </c>
    </row>
    <row r="7" spans="2:20" s="95" customFormat="1" ht="15.75" thickBot="1">
      <c r="C7" s="124">
        <f>INDEX('Echéances Bimest.'!B6:L28,MATCH('2014'!D7,'Echéances Bimest.'!F6:F28,0),1)</f>
        <v>1</v>
      </c>
      <c r="D7" s="115" t="s">
        <v>47</v>
      </c>
      <c r="E7" s="116" t="s">
        <v>73</v>
      </c>
      <c r="F7" s="122" t="str">
        <f>IF(INDEX('Echéances Bimest.'!$B$5:$L$27,MATCH('2014'!D7,'Echéances Bimest.'!$F$5:$F$27,0),2)=1,"OUVRIER","AMT")</f>
        <v>AMT</v>
      </c>
      <c r="G7" s="123" t="str">
        <f>IF(INDEX('Echéances Bimest.'!$B$5:$L$27,MATCH('2014'!D7,'Echéances Bimest.'!$F$5:$F$27,0),4)=1,"Adhérent","néant")</f>
        <v>néant</v>
      </c>
      <c r="H7" s="126" t="str">
        <f>IF(OR(INDEX('Echéances Bimest.'!$F$5:$S$27,MATCH(D7,'Echéances Bimest.'!$F$5:$F$27,0),8)={"26,40","27"}),'Echéances Bimest.'!$M$4,"")</f>
        <v/>
      </c>
      <c r="I7" s="126">
        <f>INDEX('Echéances Bimest.'!$F$5:$S$27,MATCH(D7,'Echéances Bimest.'!$F$5:$F$27,0),9)</f>
        <v>0</v>
      </c>
      <c r="J7" s="126">
        <f>INDEX('Echéances Bimest.'!$F$5:$S$27,MATCH(D7,'Echéances Bimest.'!$F$5:$F$27,0),10)</f>
        <v>0</v>
      </c>
      <c r="K7" s="128">
        <f>INDEX('Echéances Bimest.'!F6:R28,MATCH(D7,'Echéances Bimest.'!F6:F28,0),11)</f>
        <v>0</v>
      </c>
      <c r="L7" s="128">
        <f>INDEX('Echéances Bimest.'!F6:R28,MATCH(D7,'Echéances Bimest.'!F6:F28,0),12)</f>
        <v>0</v>
      </c>
      <c r="M7" s="129">
        <f>INDEX('Echéances Bimest.'!F6:R28,MATCH(D7,'Echéances Bimest.'!F6:F28,0),13)</f>
        <v>0</v>
      </c>
      <c r="N7" s="100">
        <f t="shared" si="0"/>
        <v>6</v>
      </c>
      <c r="O7" s="96">
        <f>INDEX('Echéances Bimest.'!B6:L28,MATCH('2014'!D7,'Echéances Bimest.'!F6:F28,0),11)*2</f>
        <v>0</v>
      </c>
      <c r="P7" s="101">
        <v>1</v>
      </c>
      <c r="Q7" s="98">
        <f t="shared" si="1"/>
        <v>11</v>
      </c>
      <c r="R7" s="102">
        <f t="shared" si="2"/>
        <v>0</v>
      </c>
      <c r="T7" s="157" t="str">
        <f>IF(OR(INDEX('Echéances Bimest.'!$F$5:$S$27,MATCH(D7,'Echéances Bimest.'!$F$5:$F$27,0),8)=26.4,INDEX('Echéances Bimest.'!$F$5:$S$27,MATCH(D7,'Echéances Bimest.'!$F$5:$F$27,0),8)=27),'Echéances Bimest.'!$M$4,"")</f>
        <v/>
      </c>
    </row>
    <row r="8" spans="2:20" s="95" customFormat="1" ht="15.75" thickBot="1">
      <c r="C8" s="124">
        <f>INDEX('Echéances Bimest.'!B7:L29,MATCH('2014'!D8,'Echéances Bimest.'!F7:F29,0),1)</f>
        <v>1</v>
      </c>
      <c r="D8" s="115" t="s">
        <v>49</v>
      </c>
      <c r="E8" s="116" t="s">
        <v>62</v>
      </c>
      <c r="F8" s="122" t="str">
        <f>IF(INDEX('Echéances Bimest.'!$B$5:$L$27,MATCH('2014'!D8,'Echéances Bimest.'!$F$5:$F$27,0),2)=1,"OUVRIER","AMT")</f>
        <v>AMT</v>
      </c>
      <c r="G8" s="123" t="str">
        <f>IF(INDEX('Echéances Bimest.'!$B$5:$L$27,MATCH('2014'!D8,'Echéances Bimest.'!$F$5:$F$27,0),4)=1,"Adhérent","néant")</f>
        <v>Adhérent</v>
      </c>
      <c r="H8" s="126" t="str">
        <f>IF(OR(INDEX('Echéances Bimest.'!$F$5:$S$27,MATCH(D8,'Echéances Bimest.'!$F$5:$F$27,0),8)={"26,40","27"}),'Echéances Bimest.'!$M$4,"")</f>
        <v/>
      </c>
      <c r="I8" s="126">
        <f>INDEX('Echéances Bimest.'!$F$5:$S$27,MATCH(D8,'Echéances Bimest.'!$F$5:$F$27,0),9)</f>
        <v>27</v>
      </c>
      <c r="J8" s="126">
        <f>INDEX('Echéances Bimest.'!$F$5:$S$27,MATCH(D8,'Echéances Bimest.'!$F$5:$F$27,0),10)</f>
        <v>27</v>
      </c>
      <c r="K8" s="128">
        <f>INDEX('Echéances Bimest.'!F7:R29,MATCH(D8,'Echéances Bimest.'!F7:F29,0),11)</f>
        <v>27</v>
      </c>
      <c r="L8" s="128">
        <f>INDEX('Echéances Bimest.'!F7:R29,MATCH(D8,'Echéances Bimest.'!F7:F29,0),12)</f>
        <v>27</v>
      </c>
      <c r="M8" s="129">
        <f>INDEX('Echéances Bimest.'!F7:R29,MATCH(D8,'Echéances Bimest.'!F7:F29,0),13)</f>
        <v>27</v>
      </c>
      <c r="N8" s="100">
        <f t="shared" ref="N8" si="3">COUNTA(H8:M8)</f>
        <v>6</v>
      </c>
      <c r="O8" s="96">
        <f>INDEX('Echéances Bimest.'!B7:L29,MATCH('2014'!D8,'Echéances Bimest.'!F7:F29,0),11)*2</f>
        <v>27</v>
      </c>
      <c r="P8" s="101">
        <v>1</v>
      </c>
      <c r="Q8" s="98">
        <f t="shared" si="1"/>
        <v>11</v>
      </c>
      <c r="R8" s="102">
        <f t="shared" ref="R8" si="4">O8*N8</f>
        <v>162</v>
      </c>
      <c r="T8" s="157" t="str">
        <f>IF(OR(INDEX('Echéances Bimest.'!$F$5:$S$27,MATCH(D8,'Echéances Bimest.'!$F$5:$F$27,0),8)=26.4,INDEX('Echéances Bimest.'!$F$5:$S$27,MATCH(D8,'Echéances Bimest.'!$F$5:$F$27,0),8)=27),'Echéances Bimest.'!$M$4,"")</f>
        <v/>
      </c>
    </row>
    <row r="9" spans="2:20" s="95" customFormat="1" ht="15.75" thickBot="1">
      <c r="C9" s="124">
        <f>INDEX('Echéances Bimest.'!B8:L30,MATCH('2014'!D9,'Echéances Bimest.'!F8:F30,0),1)</f>
        <v>1</v>
      </c>
      <c r="D9" s="115" t="s">
        <v>50</v>
      </c>
      <c r="E9" s="116" t="s">
        <v>13</v>
      </c>
      <c r="F9" s="122" t="str">
        <f>IF(INDEX('Echéances Bimest.'!$B$5:$L$27,MATCH('2014'!D9,'Echéances Bimest.'!$F$5:$F$27,0),2)=1,"OUVRIER","AMT")</f>
        <v>OUVRIER</v>
      </c>
      <c r="G9" s="123" t="str">
        <f>IF(INDEX('Echéances Bimest.'!$B$5:$L$27,MATCH('2014'!D9,'Echéances Bimest.'!$F$5:$F$27,0),4)=1,"Adhérent","néant")</f>
        <v>Adhérent</v>
      </c>
      <c r="H9" s="126" t="str">
        <f>IF(OR(INDEX('Echéances Bimest.'!$F$5:$S$27,MATCH(D9,'Echéances Bimest.'!$F$5:$F$27,0),8)={"26,40","27"}),'Echéances Bimest.'!$M$4,"")</f>
        <v/>
      </c>
      <c r="I9" s="126">
        <f>INDEX('Echéances Bimest.'!$F$5:$S$27,MATCH(D9,'Echéances Bimest.'!$F$5:$F$27,0),9)</f>
        <v>26.4</v>
      </c>
      <c r="J9" s="126">
        <f>INDEX('Echéances Bimest.'!$F$5:$S$27,MATCH(D9,'Echéances Bimest.'!$F$5:$F$27,0),10)</f>
        <v>26.4</v>
      </c>
      <c r="K9" s="128">
        <f>INDEX('Echéances Bimest.'!F8:R30,MATCH(D9,'Echéances Bimest.'!F8:F30,0),11)</f>
        <v>26.4</v>
      </c>
      <c r="L9" s="128">
        <f>INDEX('Echéances Bimest.'!F8:R30,MATCH(D9,'Echéances Bimest.'!F8:F30,0),12)</f>
        <v>26.4</v>
      </c>
      <c r="M9" s="129">
        <f>INDEX('Echéances Bimest.'!F8:R30,MATCH(D9,'Echéances Bimest.'!F8:F30,0),13)</f>
        <v>26.4</v>
      </c>
      <c r="N9" s="100">
        <f t="shared" si="0"/>
        <v>6</v>
      </c>
      <c r="O9" s="96">
        <f>INDEX('Echéances Bimest.'!B8:L30,MATCH('2014'!D9,'Echéances Bimest.'!F8:F30,0),11)*2</f>
        <v>26.4</v>
      </c>
      <c r="P9" s="101">
        <v>1</v>
      </c>
      <c r="Q9" s="98">
        <f t="shared" si="1"/>
        <v>11</v>
      </c>
      <c r="R9" s="102">
        <f t="shared" si="2"/>
        <v>158.39999999999998</v>
      </c>
      <c r="T9" s="157">
        <f>IF(OR(INDEX('Echéances Bimest.'!$F$5:$S$27,MATCH(D9,'Echéances Bimest.'!$F$5:$F$27,0),8)=26.4,INDEX('Echéances Bimest.'!$F$5:$S$27,MATCH(D9,'Echéances Bimest.'!$F$5:$F$27,0),8)=27),'Echéances Bimest.'!$M$4,"")</f>
        <v>41644</v>
      </c>
    </row>
    <row r="10" spans="2:20" s="95" customFormat="1" ht="15.75" thickBot="1">
      <c r="C10" s="124">
        <f>INDEX('Echéances Bimest.'!B9:L31,MATCH('2014'!D10,'Echéances Bimest.'!F9:F31,0),1)</f>
        <v>1</v>
      </c>
      <c r="D10" s="115" t="s">
        <v>46</v>
      </c>
      <c r="E10" s="116" t="s">
        <v>14</v>
      </c>
      <c r="F10" s="122" t="str">
        <f>IF(INDEX('Echéances Bimest.'!$B$5:$L$27,MATCH('2014'!D10,'Echéances Bimest.'!$F$5:$F$27,0),2)=1,"OUVRIER","AMT")</f>
        <v>OUVRIER</v>
      </c>
      <c r="G10" s="123" t="str">
        <f>IF(INDEX('Echéances Bimest.'!$B$5:$L$27,MATCH('2014'!D10,'Echéances Bimest.'!$F$5:$F$27,0),4)=1,"Adhérent","néant")</f>
        <v>Adhérent</v>
      </c>
      <c r="H10" s="126" t="str">
        <f>IF(OR(INDEX('Echéances Bimest.'!$F$5:$S$27,MATCH(D10,'Echéances Bimest.'!$F$5:$F$27,0),8)={"26,40","27"}),'Echéances Bimest.'!$M$4,"")</f>
        <v/>
      </c>
      <c r="I10" s="126">
        <f>INDEX('Echéances Bimest.'!$F$5:$S$27,MATCH(D10,'Echéances Bimest.'!$F$5:$F$27,0),9)</f>
        <v>26.4</v>
      </c>
      <c r="J10" s="126">
        <f>INDEX('Echéances Bimest.'!$F$5:$S$27,MATCH(D10,'Echéances Bimest.'!$F$5:$F$27,0),10)</f>
        <v>26.4</v>
      </c>
      <c r="K10" s="128">
        <f>INDEX('Echéances Bimest.'!F9:R31,MATCH(D10,'Echéances Bimest.'!F9:F31,0),11)</f>
        <v>26.4</v>
      </c>
      <c r="L10" s="128">
        <f>INDEX('Echéances Bimest.'!F9:R31,MATCH(D10,'Echéances Bimest.'!F9:F31,0),12)</f>
        <v>26.4</v>
      </c>
      <c r="M10" s="129">
        <f>INDEX('Echéances Bimest.'!F9:R31,MATCH(D10,'Echéances Bimest.'!F9:F31,0),13)</f>
        <v>26.4</v>
      </c>
      <c r="N10" s="100">
        <f t="shared" si="0"/>
        <v>6</v>
      </c>
      <c r="O10" s="96">
        <f>INDEX('Echéances Bimest.'!B9:L31,MATCH('2014'!D10,'Echéances Bimest.'!F9:F31,0),11)*2</f>
        <v>26.4</v>
      </c>
      <c r="P10" s="101">
        <v>1</v>
      </c>
      <c r="Q10" s="98">
        <f t="shared" si="1"/>
        <v>11</v>
      </c>
      <c r="R10" s="102">
        <f t="shared" si="2"/>
        <v>158.39999999999998</v>
      </c>
      <c r="T10" s="157">
        <f>IF(OR(INDEX('Echéances Bimest.'!$F$5:$S$27,MATCH(D10,'Echéances Bimest.'!$F$5:$F$27,0),8)=26.4,INDEX('Echéances Bimest.'!$F$5:$S$27,MATCH(D10,'Echéances Bimest.'!$F$5:$F$27,0),8)=27),'Echéances Bimest.'!$M$4,"")</f>
        <v>41644</v>
      </c>
    </row>
    <row r="11" spans="2:20" s="95" customFormat="1" ht="15.75" thickBot="1">
      <c r="C11" s="124">
        <f>INDEX('Echéances Bimest.'!B10:L32,MATCH('2014'!D11,'Echéances Bimest.'!F10:F32,0),1)</f>
        <v>1</v>
      </c>
      <c r="D11" s="115" t="s">
        <v>51</v>
      </c>
      <c r="E11" s="116" t="s">
        <v>69</v>
      </c>
      <c r="F11" s="122" t="str">
        <f>IF(INDEX('Echéances Bimest.'!$B$5:$L$27,MATCH('2014'!D11,'Echéances Bimest.'!$F$5:$F$27,0),2)=1,"OUVRIER","AMT")</f>
        <v>OUVRIER</v>
      </c>
      <c r="G11" s="123" t="str">
        <f>IF(INDEX('Echéances Bimest.'!$B$5:$L$27,MATCH('2014'!D11,'Echéances Bimest.'!$F$5:$F$27,0),4)=1,"Adhérent","néant")</f>
        <v>Adhérent</v>
      </c>
      <c r="H11" s="126" t="str">
        <f>IF(OR(INDEX('Echéances Bimest.'!$F$5:$S$27,MATCH(D11,'Echéances Bimest.'!$F$5:$F$27,0),8)={"26,40","27"}),'Echéances Bimest.'!$M$4,"")</f>
        <v/>
      </c>
      <c r="I11" s="126">
        <f>INDEX('Echéances Bimest.'!$F$5:$S$27,MATCH(D11,'Echéances Bimest.'!$F$5:$F$27,0),9)</f>
        <v>26.4</v>
      </c>
      <c r="J11" s="126">
        <f>INDEX('Echéances Bimest.'!$F$5:$S$27,MATCH(D11,'Echéances Bimest.'!$F$5:$F$27,0),10)</f>
        <v>26.4</v>
      </c>
      <c r="K11" s="128">
        <f>INDEX('Echéances Bimest.'!F10:R32,MATCH(D11,'Echéances Bimest.'!F10:F32,0),11)</f>
        <v>26.4</v>
      </c>
      <c r="L11" s="128">
        <f>INDEX('Echéances Bimest.'!F10:R32,MATCH(D11,'Echéances Bimest.'!F10:F32,0),12)</f>
        <v>26.4</v>
      </c>
      <c r="M11" s="129">
        <f>INDEX('Echéances Bimest.'!F10:R32,MATCH(D11,'Echéances Bimest.'!F10:F32,0),13)</f>
        <v>26.4</v>
      </c>
      <c r="N11" s="100">
        <f t="shared" si="0"/>
        <v>6</v>
      </c>
      <c r="O11" s="96">
        <f>INDEX('Echéances Bimest.'!B10:L32,MATCH('2014'!D11,'Echéances Bimest.'!F10:F32,0),11)*2</f>
        <v>26.4</v>
      </c>
      <c r="P11" s="101">
        <v>1</v>
      </c>
      <c r="Q11" s="98">
        <f t="shared" si="1"/>
        <v>11</v>
      </c>
      <c r="R11" s="102">
        <f t="shared" si="2"/>
        <v>158.39999999999998</v>
      </c>
      <c r="T11" s="157">
        <f>IF(OR(INDEX('Echéances Bimest.'!$F$5:$S$27,MATCH(D11,'Echéances Bimest.'!$F$5:$F$27,0),8)=26.4,INDEX('Echéances Bimest.'!$F$5:$S$27,MATCH(D11,'Echéances Bimest.'!$F$5:$F$27,0),8)=27),'Echéances Bimest.'!$M$4,"")</f>
        <v>41644</v>
      </c>
    </row>
    <row r="12" spans="2:20" s="95" customFormat="1" ht="15.75" thickBot="1">
      <c r="C12" s="124">
        <f>INDEX('Echéances Bimest.'!B11:L33,MATCH('2014'!D12,'Echéances Bimest.'!F11:F33,0),1)</f>
        <v>1</v>
      </c>
      <c r="D12" s="115" t="s">
        <v>52</v>
      </c>
      <c r="E12" s="116" t="s">
        <v>70</v>
      </c>
      <c r="F12" s="122" t="str">
        <f>IF(INDEX('Echéances Bimest.'!$B$5:$L$27,MATCH('2014'!D12,'Echéances Bimest.'!$F$5:$F$27,0),2)=1,"OUVRIER","AMT")</f>
        <v>AMT</v>
      </c>
      <c r="G12" s="123" t="str">
        <f>IF(INDEX('Echéances Bimest.'!$B$5:$L$27,MATCH('2014'!D12,'Echéances Bimest.'!$F$5:$F$27,0),4)=1,"Adhérent","néant")</f>
        <v>Adhérent</v>
      </c>
      <c r="H12" s="126" t="str">
        <f>IF(OR(INDEX('Echéances Bimest.'!$F$5:$S$27,MATCH(D12,'Echéances Bimest.'!$F$5:$F$27,0),8)={"26,40","27"}),'Echéances Bimest.'!$M$4,"")</f>
        <v/>
      </c>
      <c r="I12" s="126">
        <f>INDEX('Echéances Bimest.'!$F$5:$S$27,MATCH(D12,'Echéances Bimest.'!$F$5:$F$27,0),9)</f>
        <v>27</v>
      </c>
      <c r="J12" s="126">
        <f>INDEX('Echéances Bimest.'!$F$5:$S$27,MATCH(D12,'Echéances Bimest.'!$F$5:$F$27,0),10)</f>
        <v>27</v>
      </c>
      <c r="K12" s="128">
        <f>INDEX('Echéances Bimest.'!F11:R33,MATCH(D12,'Echéances Bimest.'!F11:F33,0),11)</f>
        <v>27</v>
      </c>
      <c r="L12" s="128">
        <f>INDEX('Echéances Bimest.'!F11:R33,MATCH(D12,'Echéances Bimest.'!F11:F33,0),12)</f>
        <v>27</v>
      </c>
      <c r="M12" s="129">
        <f>INDEX('Echéances Bimest.'!F11:R33,MATCH(D12,'Echéances Bimest.'!F11:F33,0),13)</f>
        <v>27</v>
      </c>
      <c r="N12" s="100">
        <f t="shared" si="0"/>
        <v>6</v>
      </c>
      <c r="O12" s="96">
        <f>INDEX('Echéances Bimest.'!B11:L33,MATCH('2014'!D12,'Echéances Bimest.'!F11:F33,0),11)*2</f>
        <v>27</v>
      </c>
      <c r="P12" s="101">
        <v>1</v>
      </c>
      <c r="Q12" s="98">
        <f t="shared" si="1"/>
        <v>11</v>
      </c>
      <c r="R12" s="102">
        <f t="shared" si="2"/>
        <v>162</v>
      </c>
      <c r="T12" s="157">
        <f>IF(OR(INDEX('Echéances Bimest.'!$F$5:$S$27,MATCH(D12,'Echéances Bimest.'!$F$5:$F$27,0),8)=26.4,INDEX('Echéances Bimest.'!$F$5:$S$27,MATCH(D12,'Echéances Bimest.'!$F$5:$F$27,0),8)=27),'Echéances Bimest.'!$M$4,"")</f>
        <v>41644</v>
      </c>
    </row>
    <row r="13" spans="2:20" s="95" customFormat="1" ht="15.75" thickBot="1">
      <c r="C13" s="124">
        <f>INDEX('Echéances Bimest.'!B12:L34,MATCH('2014'!D13,'Echéances Bimest.'!F12:F34,0),1)</f>
        <v>1</v>
      </c>
      <c r="D13" s="115" t="s">
        <v>53</v>
      </c>
      <c r="E13" s="116" t="s">
        <v>63</v>
      </c>
      <c r="F13" s="122" t="str">
        <f>IF(INDEX('Echéances Bimest.'!$B$5:$L$27,MATCH('2014'!D13,'Echéances Bimest.'!$F$5:$F$27,0),2)=1,"OUVRIER","AMT")</f>
        <v>AMT</v>
      </c>
      <c r="G13" s="123" t="str">
        <f>IF(INDEX('Echéances Bimest.'!$B$5:$L$27,MATCH('2014'!D13,'Echéances Bimest.'!$F$5:$F$27,0),4)=1,"Adhérent","néant")</f>
        <v>néant</v>
      </c>
      <c r="H13" s="126" t="str">
        <f>IF(OR(INDEX('Echéances Bimest.'!$F$5:$S$27,MATCH(D13,'Echéances Bimest.'!$F$5:$F$27,0),8)={"26,40","27"}),'Echéances Bimest.'!$M$4,"")</f>
        <v/>
      </c>
      <c r="I13" s="126">
        <f>INDEX('Echéances Bimest.'!$F$5:$S$27,MATCH(D13,'Echéances Bimest.'!$F$5:$F$27,0),9)</f>
        <v>0</v>
      </c>
      <c r="J13" s="126">
        <f>INDEX('Echéances Bimest.'!$F$5:$S$27,MATCH(D13,'Echéances Bimest.'!$F$5:$F$27,0),10)</f>
        <v>0</v>
      </c>
      <c r="K13" s="128">
        <f>INDEX('Echéances Bimest.'!F12:R34,MATCH(D13,'Echéances Bimest.'!F12:F34,0),11)</f>
        <v>0</v>
      </c>
      <c r="L13" s="128">
        <f>INDEX('Echéances Bimest.'!F12:R34,MATCH(D13,'Echéances Bimest.'!F12:F34,0),12)</f>
        <v>0</v>
      </c>
      <c r="M13" s="129">
        <f>INDEX('Echéances Bimest.'!F12:R34,MATCH(D13,'Echéances Bimest.'!F12:F34,0),13)</f>
        <v>0</v>
      </c>
      <c r="N13" s="100">
        <f t="shared" si="0"/>
        <v>6</v>
      </c>
      <c r="O13" s="96">
        <f>INDEX('Echéances Bimest.'!B12:L34,MATCH('2014'!D13,'Echéances Bimest.'!F12:F34,0),11)*2</f>
        <v>0</v>
      </c>
      <c r="P13" s="101">
        <v>1</v>
      </c>
      <c r="Q13" s="98">
        <f t="shared" si="1"/>
        <v>11</v>
      </c>
      <c r="R13" s="102">
        <f t="shared" si="2"/>
        <v>0</v>
      </c>
      <c r="T13" s="157" t="str">
        <f>IF(OR(INDEX('Echéances Bimest.'!$F$5:$S$27,MATCH(D13,'Echéances Bimest.'!$F$5:$F$27,0),8)=26.4,INDEX('Echéances Bimest.'!$F$5:$S$27,MATCH(D13,'Echéances Bimest.'!$F$5:$F$27,0),8)=27),'Echéances Bimest.'!$M$4,"")</f>
        <v/>
      </c>
    </row>
    <row r="14" spans="2:20" s="95" customFormat="1" ht="15.75" thickBot="1">
      <c r="C14" s="124">
        <f>INDEX('Echéances Bimest.'!B13:L35,MATCH('2014'!D14,'Echéances Bimest.'!F13:F35,0),1)</f>
        <v>1</v>
      </c>
      <c r="D14" s="115" t="s">
        <v>54</v>
      </c>
      <c r="E14" s="116" t="s">
        <v>71</v>
      </c>
      <c r="F14" s="122" t="str">
        <f>IF(INDEX('Echéances Bimest.'!$B$5:$L$27,MATCH('2014'!D14,'Echéances Bimest.'!$F$5:$F$27,0),2)=1,"OUVRIER","AMT")</f>
        <v>AMT</v>
      </c>
      <c r="G14" s="123" t="str">
        <f>IF(INDEX('Echéances Bimest.'!$B$5:$L$27,MATCH('2014'!D14,'Echéances Bimest.'!$F$5:$F$27,0),4)=1,"Adhérent","néant")</f>
        <v>Adhérent</v>
      </c>
      <c r="H14" s="126" t="str">
        <f>IF(OR(INDEX('Echéances Bimest.'!$F$5:$S$27,MATCH(D14,'Echéances Bimest.'!$F$5:$F$27,0),8)={"26,40","27"}),'Echéances Bimest.'!$M$4,"")</f>
        <v/>
      </c>
      <c r="I14" s="126">
        <f>INDEX('Echéances Bimest.'!$F$5:$S$27,MATCH(D14,'Echéances Bimest.'!$F$5:$F$27,0),9)</f>
        <v>27</v>
      </c>
      <c r="J14" s="126">
        <f>INDEX('Echéances Bimest.'!$F$5:$S$27,MATCH(D14,'Echéances Bimest.'!$F$5:$F$27,0),10)</f>
        <v>27</v>
      </c>
      <c r="K14" s="128">
        <f>INDEX('Echéances Bimest.'!F13:R35,MATCH(D14,'Echéances Bimest.'!F13:F35,0),11)</f>
        <v>27</v>
      </c>
      <c r="L14" s="128">
        <f>INDEX('Echéances Bimest.'!F13:R35,MATCH(D14,'Echéances Bimest.'!F13:F35,0),12)</f>
        <v>27</v>
      </c>
      <c r="M14" s="129">
        <f>INDEX('Echéances Bimest.'!F13:R35,MATCH(D14,'Echéances Bimest.'!F13:F35,0),13)</f>
        <v>27</v>
      </c>
      <c r="N14" s="100">
        <f t="shared" si="0"/>
        <v>6</v>
      </c>
      <c r="O14" s="96">
        <f>INDEX('Echéances Bimest.'!B13:L35,MATCH('2014'!D14,'Echéances Bimest.'!F13:F35,0),11)*2</f>
        <v>27</v>
      </c>
      <c r="P14" s="101">
        <v>1</v>
      </c>
      <c r="Q14" s="98">
        <f t="shared" si="1"/>
        <v>11</v>
      </c>
      <c r="R14" s="102">
        <f t="shared" si="2"/>
        <v>162</v>
      </c>
      <c r="T14" s="157">
        <f>IF(OR(INDEX('Echéances Bimest.'!$F$5:$S$27,MATCH(D14,'Echéances Bimest.'!$F$5:$F$27,0),8)=26.4,INDEX('Echéances Bimest.'!$F$5:$S$27,MATCH(D14,'Echéances Bimest.'!$F$5:$F$27,0),8)=27),'Echéances Bimest.'!$M$4,"")</f>
        <v>41644</v>
      </c>
    </row>
    <row r="15" spans="2:20" s="95" customFormat="1" ht="15.75" thickBot="1">
      <c r="C15" s="124">
        <f>INDEX('Echéances Bimest.'!B14:L36,MATCH('2014'!D15,'Echéances Bimest.'!F14:F36,0),1)</f>
        <v>1</v>
      </c>
      <c r="D15" s="115" t="s">
        <v>55</v>
      </c>
      <c r="E15" s="116" t="s">
        <v>64</v>
      </c>
      <c r="F15" s="122" t="str">
        <f>IF(INDEX('Echéances Bimest.'!$B$5:$L$27,MATCH('2014'!D15,'Echéances Bimest.'!$F$5:$F$27,0),2)=1,"OUVRIER","AMT")</f>
        <v>OUVRIER</v>
      </c>
      <c r="G15" s="123" t="str">
        <f>IF(INDEX('Echéances Bimest.'!$B$5:$L$27,MATCH('2014'!D15,'Echéances Bimest.'!$F$5:$F$27,0),4)=1,"Adhérent","néant")</f>
        <v>Adhérent</v>
      </c>
      <c r="H15" s="126" t="str">
        <f>IF(OR(INDEX('Echéances Bimest.'!$F$5:$S$27,MATCH(D15,'Echéances Bimest.'!$F$5:$F$27,0),8)={"26,40","27"}),'Echéances Bimest.'!$M$4,"")</f>
        <v/>
      </c>
      <c r="I15" s="126">
        <f>INDEX('Echéances Bimest.'!$F$5:$S$27,MATCH(D15,'Echéances Bimest.'!$F$5:$F$27,0),9)</f>
        <v>26.4</v>
      </c>
      <c r="J15" s="126">
        <f>INDEX('Echéances Bimest.'!$F$5:$S$27,MATCH(D15,'Echéances Bimest.'!$F$5:$F$27,0),10)</f>
        <v>26.4</v>
      </c>
      <c r="K15" s="128">
        <f>INDEX('Echéances Bimest.'!F14:R36,MATCH(D15,'Echéances Bimest.'!F14:F36,0),11)</f>
        <v>26.4</v>
      </c>
      <c r="L15" s="128">
        <f>INDEX('Echéances Bimest.'!F14:R36,MATCH(D15,'Echéances Bimest.'!F14:F36,0),12)</f>
        <v>26.4</v>
      </c>
      <c r="M15" s="129">
        <f>INDEX('Echéances Bimest.'!F14:R36,MATCH(D15,'Echéances Bimest.'!F14:F36,0),13)</f>
        <v>26.4</v>
      </c>
      <c r="N15" s="100">
        <f t="shared" si="0"/>
        <v>6</v>
      </c>
      <c r="O15" s="96">
        <f>INDEX('Echéances Bimest.'!B14:L36,MATCH('2014'!D15,'Echéances Bimest.'!F14:F36,0),11)*2</f>
        <v>26.4</v>
      </c>
      <c r="P15" s="101">
        <v>1</v>
      </c>
      <c r="Q15" s="98">
        <f t="shared" si="1"/>
        <v>11</v>
      </c>
      <c r="R15" s="102">
        <f t="shared" si="2"/>
        <v>158.39999999999998</v>
      </c>
      <c r="T15" s="157">
        <f>IF(OR(INDEX('Echéances Bimest.'!$F$5:$S$27,MATCH(D15,'Echéances Bimest.'!$F$5:$F$27,0),8)=26.4,INDEX('Echéances Bimest.'!$F$5:$S$27,MATCH(D15,'Echéances Bimest.'!$F$5:$F$27,0),8)=27),'Echéances Bimest.'!$M$4,"")</f>
        <v>41644</v>
      </c>
    </row>
    <row r="16" spans="2:20" s="95" customFormat="1" ht="15.75" thickBot="1">
      <c r="C16" s="124">
        <f>INDEX('Echéances Bimest.'!B15:L37,MATCH('2014'!D16,'Echéances Bimest.'!F15:F37,0),1)</f>
        <v>1</v>
      </c>
      <c r="D16" s="115" t="s">
        <v>56</v>
      </c>
      <c r="E16" s="116" t="s">
        <v>57</v>
      </c>
      <c r="F16" s="122" t="str">
        <f>IF(INDEX('Echéances Bimest.'!$B$5:$L$27,MATCH('2014'!D16,'Echéances Bimest.'!$F$5:$F$27,0),2)=1,"OUVRIER","AMT")</f>
        <v>OUVRIER</v>
      </c>
      <c r="G16" s="123" t="str">
        <f>IF(INDEX('Echéances Bimest.'!$B$5:$L$27,MATCH('2014'!D16,'Echéances Bimest.'!$F$5:$F$27,0),4)=1,"Adhérent","néant")</f>
        <v>Adhérent</v>
      </c>
      <c r="H16" s="126" t="str">
        <f>IF(OR(INDEX('Echéances Bimest.'!$F$5:$S$27,MATCH(D16,'Echéances Bimest.'!$F$5:$F$27,0),8)={"26,40","27"}),'Echéances Bimest.'!$M$4,"")</f>
        <v/>
      </c>
      <c r="I16" s="126">
        <f>INDEX('Echéances Bimest.'!$F$5:$S$27,MATCH(D16,'Echéances Bimest.'!$F$5:$F$27,0),9)</f>
        <v>26.4</v>
      </c>
      <c r="J16" s="126">
        <f>INDEX('Echéances Bimest.'!$F$5:$S$27,MATCH(D16,'Echéances Bimest.'!$F$5:$F$27,0),10)</f>
        <v>26.4</v>
      </c>
      <c r="K16" s="128">
        <f>INDEX('Echéances Bimest.'!F15:R37,MATCH(D16,'Echéances Bimest.'!F15:F37,0),11)</f>
        <v>26.4</v>
      </c>
      <c r="L16" s="128">
        <f>INDEX('Echéances Bimest.'!F15:R37,MATCH(D16,'Echéances Bimest.'!F15:F37,0),12)</f>
        <v>26.4</v>
      </c>
      <c r="M16" s="129">
        <f>INDEX('Echéances Bimest.'!F15:R37,MATCH(D16,'Echéances Bimest.'!F15:F37,0),13)</f>
        <v>26.4</v>
      </c>
      <c r="N16" s="100">
        <f t="shared" si="0"/>
        <v>6</v>
      </c>
      <c r="O16" s="96">
        <f>INDEX('Echéances Bimest.'!B15:L37,MATCH('2014'!D16,'Echéances Bimest.'!F15:F37,0),11)*2</f>
        <v>26.4</v>
      </c>
      <c r="P16" s="101">
        <v>1</v>
      </c>
      <c r="Q16" s="98">
        <f t="shared" si="1"/>
        <v>11</v>
      </c>
      <c r="R16" s="102">
        <f t="shared" si="2"/>
        <v>158.39999999999998</v>
      </c>
      <c r="T16" s="157">
        <f>IF(OR(INDEX('Echéances Bimest.'!$F$5:$S$27,MATCH(D16,'Echéances Bimest.'!$F$5:$F$27,0),8)=26.4,INDEX('Echéances Bimest.'!$F$5:$S$27,MATCH(D16,'Echéances Bimest.'!$F$5:$F$27,0),8)=27),'Echéances Bimest.'!$M$4,"")</f>
        <v>41644</v>
      </c>
    </row>
    <row r="17" spans="3:20" s="95" customFormat="1" ht="15.75" thickBot="1">
      <c r="C17" s="124">
        <f>INDEX('Echéances Bimest.'!B16:L38,MATCH('2014'!D17,'Echéances Bimest.'!F16:F38,0),1)</f>
        <v>1</v>
      </c>
      <c r="D17" s="115" t="s">
        <v>58</v>
      </c>
      <c r="E17" s="116" t="s">
        <v>72</v>
      </c>
      <c r="F17" s="122" t="str">
        <f>IF(INDEX('Echéances Bimest.'!$B$5:$L$27,MATCH('2014'!D17,'Echéances Bimest.'!$F$5:$F$27,0),2)=1,"OUVRIER","AMT")</f>
        <v>OUVRIER</v>
      </c>
      <c r="G17" s="123" t="str">
        <f>IF(INDEX('Echéances Bimest.'!$B$5:$L$27,MATCH('2014'!D17,'Echéances Bimest.'!$F$5:$F$27,0),4)=1,"Adhérent","néant")</f>
        <v>Adhérent</v>
      </c>
      <c r="H17" s="126" t="str">
        <f>IF(OR(INDEX('Echéances Bimest.'!$F$5:$S$27,MATCH(D17,'Echéances Bimest.'!$F$5:$F$27,0),8)={"26,40","27"}),'Echéances Bimest.'!$M$4,"")</f>
        <v/>
      </c>
      <c r="I17" s="126">
        <f>INDEX('Echéances Bimest.'!$F$5:$S$27,MATCH(D17,'Echéances Bimest.'!$F$5:$F$27,0),9)</f>
        <v>26.4</v>
      </c>
      <c r="J17" s="126">
        <f>INDEX('Echéances Bimest.'!$F$5:$S$27,MATCH(D17,'Echéances Bimest.'!$F$5:$F$27,0),10)</f>
        <v>26.4</v>
      </c>
      <c r="K17" s="128">
        <f>INDEX('Echéances Bimest.'!F16:R38,MATCH(D17,'Echéances Bimest.'!F16:F38,0),11)</f>
        <v>26.4</v>
      </c>
      <c r="L17" s="128">
        <f>INDEX('Echéances Bimest.'!F16:R38,MATCH(D17,'Echéances Bimest.'!F16:F38,0),12)</f>
        <v>26.4</v>
      </c>
      <c r="M17" s="129">
        <f>INDEX('Echéances Bimest.'!F16:R38,MATCH(D17,'Echéances Bimest.'!F16:F38,0),13)</f>
        <v>26.4</v>
      </c>
      <c r="N17" s="100">
        <f t="shared" si="0"/>
        <v>6</v>
      </c>
      <c r="O17" s="96">
        <f>INDEX('Echéances Bimest.'!B16:L38,MATCH('2014'!D17,'Echéances Bimest.'!F16:F38,0),11)*2</f>
        <v>26.4</v>
      </c>
      <c r="P17" s="101">
        <v>1</v>
      </c>
      <c r="Q17" s="98">
        <f t="shared" si="1"/>
        <v>11</v>
      </c>
      <c r="R17" s="102">
        <f t="shared" si="2"/>
        <v>158.39999999999998</v>
      </c>
      <c r="T17" s="157">
        <f>IF(OR(INDEX('Echéances Bimest.'!$F$5:$S$27,MATCH(D17,'Echéances Bimest.'!$F$5:$F$27,0),8)=26.4,INDEX('Echéances Bimest.'!$F$5:$S$27,MATCH(D17,'Echéances Bimest.'!$F$5:$F$27,0),8)=27),'Echéances Bimest.'!$M$4,"")</f>
        <v>41644</v>
      </c>
    </row>
    <row r="18" spans="3:20" s="95" customFormat="1" ht="15.75" thickBot="1">
      <c r="C18" s="124">
        <f>INDEX('Echéances Bimest.'!B17:L39,MATCH('2014'!D18,'Echéances Bimest.'!F17:F39,0),1)</f>
        <v>1</v>
      </c>
      <c r="D18" s="115" t="s">
        <v>59</v>
      </c>
      <c r="E18" s="116" t="s">
        <v>74</v>
      </c>
      <c r="F18" s="122" t="str">
        <f>IF(INDEX('Echéances Bimest.'!$B$5:$L$27,MATCH('2014'!D18,'Echéances Bimest.'!$F$5:$F$27,0),2)=1,"OUVRIER","AMT")</f>
        <v>AMT</v>
      </c>
      <c r="G18" s="123" t="str">
        <f>IF(INDEX('Echéances Bimest.'!$B$5:$L$27,MATCH('2014'!D18,'Echéances Bimest.'!$F$5:$F$27,0),4)=1,"Adhérent","néant")</f>
        <v>Adhérent</v>
      </c>
      <c r="H18" s="126" t="str">
        <f>IF(OR(INDEX('Echéances Bimest.'!$F$5:$S$27,MATCH(D18,'Echéances Bimest.'!$F$5:$F$27,0),8)={"26,40","27"}),'Echéances Bimest.'!$M$4,"")</f>
        <v/>
      </c>
      <c r="I18" s="126">
        <f>INDEX('Echéances Bimest.'!$F$5:$S$27,MATCH(D18,'Echéances Bimest.'!$F$5:$F$27,0),9)</f>
        <v>27</v>
      </c>
      <c r="J18" s="126">
        <f>INDEX('Echéances Bimest.'!$F$5:$S$27,MATCH(D18,'Echéances Bimest.'!$F$5:$F$27,0),10)</f>
        <v>27</v>
      </c>
      <c r="K18" s="128">
        <f>INDEX('Echéances Bimest.'!F17:R39,MATCH(D18,'Echéances Bimest.'!F17:F39,0),11)</f>
        <v>27</v>
      </c>
      <c r="L18" s="128">
        <f>INDEX('Echéances Bimest.'!F17:R39,MATCH(D18,'Echéances Bimest.'!F17:F39,0),12)</f>
        <v>27</v>
      </c>
      <c r="M18" s="129">
        <f>INDEX('Echéances Bimest.'!F17:R39,MATCH(D18,'Echéances Bimest.'!F17:F39,0),13)</f>
        <v>27</v>
      </c>
      <c r="N18" s="100">
        <f t="shared" si="0"/>
        <v>6</v>
      </c>
      <c r="O18" s="96">
        <f>INDEX('Echéances Bimest.'!B17:L39,MATCH('2014'!D18,'Echéances Bimest.'!F17:F39,0),11)*2</f>
        <v>27</v>
      </c>
      <c r="P18" s="101">
        <v>1</v>
      </c>
      <c r="Q18" s="98">
        <f t="shared" si="1"/>
        <v>11</v>
      </c>
      <c r="R18" s="102">
        <f t="shared" si="2"/>
        <v>162</v>
      </c>
      <c r="T18" s="157">
        <f>IF(OR(INDEX('Echéances Bimest.'!$F$5:$S$27,MATCH(D18,'Echéances Bimest.'!$F$5:$F$27,0),8)=26.4,INDEX('Echéances Bimest.'!$F$5:$S$27,MATCH(D18,'Echéances Bimest.'!$F$5:$F$27,0),8)=27),'Echéances Bimest.'!$M$4,"")</f>
        <v>41644</v>
      </c>
    </row>
    <row r="19" spans="3:20" s="95" customFormat="1" ht="15.75" thickBot="1">
      <c r="C19" s="124">
        <f>INDEX('Echéances Bimest.'!B18:L40,MATCH('2014'!D19,'Echéances Bimest.'!F18:F40,0),1)</f>
        <v>2</v>
      </c>
      <c r="D19" s="115" t="s">
        <v>48</v>
      </c>
      <c r="E19" s="116" t="s">
        <v>15</v>
      </c>
      <c r="F19" s="122" t="str">
        <f>IF(INDEX('Echéances Bimest.'!$B$5:$L$27,MATCH('2014'!D19,'Echéances Bimest.'!$F$5:$F$27,0),2)=1,"OUVRIER","AMT")</f>
        <v>AMT</v>
      </c>
      <c r="G19" s="123" t="str">
        <f>IF(INDEX('Echéances Bimest.'!$B$5:$L$27,MATCH('2014'!D19,'Echéances Bimest.'!$F$5:$F$27,0),4)=1,"Adhérent","néant")</f>
        <v>Adhérent</v>
      </c>
      <c r="H19" s="126" t="str">
        <f>IF(OR(INDEX('Echéances Bimest.'!$F$5:$S$27,MATCH(D19,'Echéances Bimest.'!$F$5:$F$27,0),8)={"26,40","27"}),'Echéances Bimest.'!$M$4,"")</f>
        <v/>
      </c>
      <c r="I19" s="126">
        <f>INDEX('Echéances Bimest.'!$F$5:$S$27,MATCH(D19,'Echéances Bimest.'!$F$5:$F$27,0),9)</f>
        <v>27</v>
      </c>
      <c r="J19" s="126">
        <f>INDEX('Echéances Bimest.'!$F$5:$S$27,MATCH(D19,'Echéances Bimest.'!$F$5:$F$27,0),10)</f>
        <v>27</v>
      </c>
      <c r="K19" s="128">
        <f>INDEX('Echéances Bimest.'!F18:R40,MATCH(D19,'Echéances Bimest.'!F18:F40,0),11)</f>
        <v>27</v>
      </c>
      <c r="L19" s="128">
        <f>INDEX('Echéances Bimest.'!F18:R40,MATCH(D19,'Echéances Bimest.'!F18:F40,0),12)</f>
        <v>27</v>
      </c>
      <c r="M19" s="129">
        <f>INDEX('Echéances Bimest.'!F18:R40,MATCH(D19,'Echéances Bimest.'!F18:F40,0),13)</f>
        <v>27</v>
      </c>
      <c r="N19" s="100">
        <f t="shared" si="0"/>
        <v>6</v>
      </c>
      <c r="O19" s="96">
        <f>INDEX('Echéances Bimest.'!B18:L40,MATCH('2014'!D19,'Echéances Bimest.'!F18:F40,0),11)*2</f>
        <v>27</v>
      </c>
      <c r="P19" s="101">
        <v>1</v>
      </c>
      <c r="Q19" s="98">
        <f t="shared" si="1"/>
        <v>11</v>
      </c>
      <c r="R19" s="102">
        <f t="shared" si="2"/>
        <v>162</v>
      </c>
      <c r="T19" s="157">
        <f>IF(OR(INDEX('Echéances Bimest.'!$F$5:$S$27,MATCH(D19,'Echéances Bimest.'!$F$5:$F$27,0),8)=26.4,INDEX('Echéances Bimest.'!$F$5:$S$27,MATCH(D19,'Echéances Bimest.'!$F$5:$F$27,0),8)=27),'Echéances Bimest.'!$M$4,"")</f>
        <v>41644</v>
      </c>
    </row>
    <row r="20" spans="3:20" s="95" customFormat="1" ht="15.75" thickBot="1">
      <c r="C20" s="124">
        <f>INDEX('Echéances Bimest.'!B19:L41,MATCH('2014'!D20,'Echéances Bimest.'!F19:F41,0),1)</f>
        <v>2</v>
      </c>
      <c r="D20" s="115" t="s">
        <v>50</v>
      </c>
      <c r="E20" s="116" t="s">
        <v>68</v>
      </c>
      <c r="F20" s="122" t="str">
        <f>IF(INDEX('Echéances Bimest.'!$B$5:$L$27,MATCH('2014'!D20,'Echéances Bimest.'!$F$5:$F$27,0),2)=1,"OUVRIER","AMT")</f>
        <v>OUVRIER</v>
      </c>
      <c r="G20" s="123" t="str">
        <f>IF(INDEX('Echéances Bimest.'!$B$5:$L$27,MATCH('2014'!D20,'Echéances Bimest.'!$F$5:$F$27,0),4)=1,"Adhérent","néant")</f>
        <v>Adhérent</v>
      </c>
      <c r="H20" s="126" t="str">
        <f>IF(OR(INDEX('Echéances Bimest.'!$F$5:$S$27,MATCH(D20,'Echéances Bimest.'!$F$5:$F$27,0),8)={"26,40","27"}),'Echéances Bimest.'!$M$4,"")</f>
        <v/>
      </c>
      <c r="I20" s="126">
        <f>INDEX('Echéances Bimest.'!$F$5:$S$27,MATCH(D20,'Echéances Bimest.'!$F$5:$F$27,0),9)</f>
        <v>26.4</v>
      </c>
      <c r="J20" s="126">
        <f>INDEX('Echéances Bimest.'!$F$5:$S$27,MATCH(D20,'Echéances Bimest.'!$F$5:$F$27,0),10)</f>
        <v>26.4</v>
      </c>
      <c r="K20" s="128">
        <f>INDEX('Echéances Bimest.'!F19:R41,MATCH(D20,'Echéances Bimest.'!F19:F41,0),11)</f>
        <v>27</v>
      </c>
      <c r="L20" s="128">
        <f>INDEX('Echéances Bimest.'!F19:R41,MATCH(D20,'Echéances Bimest.'!F19:F41,0),12)</f>
        <v>27</v>
      </c>
      <c r="M20" s="129">
        <f>INDEX('Echéances Bimest.'!F19:R41,MATCH(D20,'Echéances Bimest.'!F19:F41,0),13)</f>
        <v>27</v>
      </c>
      <c r="N20" s="100">
        <f t="shared" si="0"/>
        <v>6</v>
      </c>
      <c r="O20" s="96">
        <f>INDEX('Echéances Bimest.'!B19:L41,MATCH('2014'!D20,'Echéances Bimest.'!F19:F41,0),11)*2</f>
        <v>27</v>
      </c>
      <c r="P20" s="101">
        <v>1</v>
      </c>
      <c r="Q20" s="98">
        <f t="shared" si="1"/>
        <v>11</v>
      </c>
      <c r="R20" s="102">
        <f t="shared" si="2"/>
        <v>162</v>
      </c>
      <c r="T20" s="157">
        <f>IF(OR(INDEX('Echéances Bimest.'!$F$5:$S$27,MATCH(D20,'Echéances Bimest.'!$F$5:$F$27,0),8)=26.4,INDEX('Echéances Bimest.'!$F$5:$S$27,MATCH(D20,'Echéances Bimest.'!$F$5:$F$27,0),8)=27),'Echéances Bimest.'!$M$4,"")</f>
        <v>41644</v>
      </c>
    </row>
    <row r="21" spans="3:20" s="95" customFormat="1" ht="15.75" thickBot="1">
      <c r="C21" s="124">
        <f>INDEX('Echéances Bimest.'!B20:L42,MATCH('2014'!D21,'Echéances Bimest.'!F20:F42,0),1)</f>
        <v>2</v>
      </c>
      <c r="D21" s="115" t="s">
        <v>50</v>
      </c>
      <c r="E21" s="116" t="s">
        <v>66</v>
      </c>
      <c r="F21" s="122" t="str">
        <f>IF(INDEX('Echéances Bimest.'!$B$5:$L$27,MATCH('2014'!D21,'Echéances Bimest.'!$F$5:$F$27,0),2)=1,"OUVRIER","AMT")</f>
        <v>OUVRIER</v>
      </c>
      <c r="G21" s="123" t="str">
        <f>IF(INDEX('Echéances Bimest.'!$B$5:$L$27,MATCH('2014'!D21,'Echéances Bimest.'!$F$5:$F$27,0),4)=1,"Adhérent","néant")</f>
        <v>Adhérent</v>
      </c>
      <c r="H21" s="126" t="str">
        <f>IF(OR(INDEX('Echéances Bimest.'!$F$5:$S$27,MATCH(D21,'Echéances Bimest.'!$F$5:$F$27,0),8)={"26,40","27"}),'Echéances Bimest.'!$M$4,"")</f>
        <v/>
      </c>
      <c r="I21" s="126">
        <f>INDEX('Echéances Bimest.'!$F$5:$S$27,MATCH(D21,'Echéances Bimest.'!$F$5:$F$27,0),9)</f>
        <v>26.4</v>
      </c>
      <c r="J21" s="126">
        <f>INDEX('Echéances Bimest.'!$F$5:$S$27,MATCH(D21,'Echéances Bimest.'!$F$5:$F$27,0),10)</f>
        <v>26.4</v>
      </c>
      <c r="K21" s="128">
        <f>INDEX('Echéances Bimest.'!F20:R42,MATCH(D21,'Echéances Bimest.'!F20:F42,0),11)</f>
        <v>27</v>
      </c>
      <c r="L21" s="128">
        <f>INDEX('Echéances Bimest.'!F20:R42,MATCH(D21,'Echéances Bimest.'!F20:F42,0),12)</f>
        <v>27</v>
      </c>
      <c r="M21" s="129">
        <f>INDEX('Echéances Bimest.'!F20:R42,MATCH(D21,'Echéances Bimest.'!F20:F42,0),13)</f>
        <v>27</v>
      </c>
      <c r="N21" s="100">
        <f t="shared" si="0"/>
        <v>6</v>
      </c>
      <c r="O21" s="96">
        <f>INDEX('Echéances Bimest.'!B20:L42,MATCH('2014'!D21,'Echéances Bimest.'!F20:F42,0),11)*2</f>
        <v>27</v>
      </c>
      <c r="P21" s="101">
        <v>1</v>
      </c>
      <c r="Q21" s="98">
        <f t="shared" si="1"/>
        <v>11</v>
      </c>
      <c r="R21" s="102">
        <f t="shared" si="2"/>
        <v>162</v>
      </c>
      <c r="T21" s="157">
        <f>IF(OR(INDEX('Echéances Bimest.'!$F$5:$S$27,MATCH(D21,'Echéances Bimest.'!$F$5:$F$27,0),8)=26.4,INDEX('Echéances Bimest.'!$F$5:$S$27,MATCH(D21,'Echéances Bimest.'!$F$5:$F$27,0),8)=27),'Echéances Bimest.'!$M$4,"")</f>
        <v>41644</v>
      </c>
    </row>
    <row r="22" spans="3:20" s="95" customFormat="1" ht="15.75" thickBot="1">
      <c r="C22" s="124">
        <f>INDEX('Echéances Bimest.'!B21:L43,MATCH('2014'!D22,'Echéances Bimest.'!F21:F43,0),1)</f>
        <v>2</v>
      </c>
      <c r="D22" s="115" t="s">
        <v>60</v>
      </c>
      <c r="E22" s="116" t="s">
        <v>67</v>
      </c>
      <c r="F22" s="122" t="str">
        <f>IF(INDEX('Echéances Bimest.'!$B$5:$L$27,MATCH('2014'!D22,'Echéances Bimest.'!$F$5:$F$27,0),2)=1,"OUVRIER","AMT")</f>
        <v>AMT</v>
      </c>
      <c r="G22" s="123" t="str">
        <f>IF(INDEX('Echéances Bimest.'!$B$5:$L$27,MATCH('2014'!D22,'Echéances Bimest.'!$F$5:$F$27,0),4)=1,"Adhérent","néant")</f>
        <v>Adhérent</v>
      </c>
      <c r="H22" s="126" t="str">
        <f>IF(OR(INDEX('Echéances Bimest.'!$F$5:$S$27,MATCH(D22,'Echéances Bimest.'!$F$5:$F$27,0),8)={"26,40","27"}),'Echéances Bimest.'!$M$4,"")</f>
        <v/>
      </c>
      <c r="I22" s="126">
        <f>INDEX('Echéances Bimest.'!$F$5:$S$27,MATCH(D22,'Echéances Bimest.'!$F$5:$F$27,0),9)</f>
        <v>27</v>
      </c>
      <c r="J22" s="126">
        <f>INDEX('Echéances Bimest.'!$F$5:$S$27,MATCH(D22,'Echéances Bimest.'!$F$5:$F$27,0),10)</f>
        <v>27</v>
      </c>
      <c r="K22" s="128">
        <f>INDEX('Echéances Bimest.'!F21:R43,MATCH(D22,'Echéances Bimest.'!F21:F43,0),11)</f>
        <v>27</v>
      </c>
      <c r="L22" s="128">
        <f>INDEX('Echéances Bimest.'!F21:R43,MATCH(D22,'Echéances Bimest.'!F21:F43,0),12)</f>
        <v>27</v>
      </c>
      <c r="M22" s="129">
        <f>INDEX('Echéances Bimest.'!F21:R43,MATCH(D22,'Echéances Bimest.'!F21:F43,0),13)</f>
        <v>27</v>
      </c>
      <c r="N22" s="100">
        <f t="shared" si="0"/>
        <v>6</v>
      </c>
      <c r="O22" s="96">
        <f>INDEX('Echéances Bimest.'!B21:L43,MATCH('2014'!D22,'Echéances Bimest.'!F21:F43,0),11)*2</f>
        <v>27</v>
      </c>
      <c r="P22" s="101">
        <v>1</v>
      </c>
      <c r="Q22" s="98">
        <f t="shared" si="1"/>
        <v>11</v>
      </c>
      <c r="R22" s="102">
        <f t="shared" si="2"/>
        <v>162</v>
      </c>
      <c r="T22" s="157">
        <f>IF(OR(INDEX('Echéances Bimest.'!$F$5:$S$27,MATCH(D22,'Echéances Bimest.'!$F$5:$F$27,0),8)=26.4,INDEX('Echéances Bimest.'!$F$5:$S$27,MATCH(D22,'Echéances Bimest.'!$F$5:$F$27,0),8)=27),'Echéances Bimest.'!$M$4,"")</f>
        <v>41644</v>
      </c>
    </row>
    <row r="23" spans="3:20" s="95" customFormat="1" ht="15.75" thickBot="1">
      <c r="C23" s="125">
        <f>INDEX('Echéances Bimest.'!B22:L44,MATCH('2014'!D23,'Echéances Bimest.'!F22:F44,0),1)</f>
        <v>3</v>
      </c>
      <c r="D23" s="115" t="s">
        <v>47</v>
      </c>
      <c r="E23" s="116" t="s">
        <v>65</v>
      </c>
      <c r="F23" s="122" t="str">
        <f>IF(INDEX('Echéances Bimest.'!$B$5:$L$27,MATCH('2014'!D23,'Echéances Bimest.'!$F$5:$F$27,0),2)=1,"OUVRIER","AMT")</f>
        <v>AMT</v>
      </c>
      <c r="G23" s="123" t="str">
        <f>IF(INDEX('Echéances Bimest.'!$B$5:$L$27,MATCH('2014'!D23,'Echéances Bimest.'!$F$5:$F$27,0),4)=1,"Adhérent","néant")</f>
        <v>néant</v>
      </c>
      <c r="H23" s="126" t="str">
        <f>IF(OR(INDEX('Echéances Bimest.'!$F$5:$S$27,MATCH(D23,'Echéances Bimest.'!$F$5:$F$27,0),8)={"26,40","27"}),'Echéances Bimest.'!$M$4,"")</f>
        <v/>
      </c>
      <c r="I23" s="126">
        <f>INDEX('Echéances Bimest.'!$F$5:$S$27,MATCH(D23,'Echéances Bimest.'!$F$5:$F$27,0),9)</f>
        <v>0</v>
      </c>
      <c r="J23" s="126">
        <f>INDEX('Echéances Bimest.'!$F$5:$S$27,MATCH(D23,'Echéances Bimest.'!$F$5:$F$27,0),10)</f>
        <v>0</v>
      </c>
      <c r="K23" s="130">
        <f>INDEX('Echéances Bimest.'!F22:R44,MATCH(D23,'Echéances Bimest.'!F22:F44,0),11)</f>
        <v>27</v>
      </c>
      <c r="L23" s="130">
        <f>INDEX('Echéances Bimest.'!F22:R44,MATCH(D23,'Echéances Bimest.'!F22:F44,0),12)</f>
        <v>27</v>
      </c>
      <c r="M23" s="131">
        <f>INDEX('Echéances Bimest.'!F22:R44,MATCH(D23,'Echéances Bimest.'!F22:F44,0),13)</f>
        <v>27</v>
      </c>
      <c r="N23" s="103">
        <f t="shared" si="0"/>
        <v>6</v>
      </c>
      <c r="O23" s="118">
        <f>INDEX('Echéances Bimest.'!B22:L44,MATCH('2014'!D23,'Echéances Bimest.'!F22:F44,0),11)*2</f>
        <v>27</v>
      </c>
      <c r="P23" s="104">
        <v>1</v>
      </c>
      <c r="Q23" s="98">
        <f t="shared" si="1"/>
        <v>11</v>
      </c>
      <c r="R23" s="105">
        <f t="shared" si="2"/>
        <v>162</v>
      </c>
      <c r="T23" s="157" t="str">
        <f>IF(OR(INDEX('Echéances Bimest.'!$F$5:$S$27,MATCH(D23,'Echéances Bimest.'!$F$5:$F$27,0),8)=26.4,INDEX('Echéances Bimest.'!$F$5:$S$27,MATCH(D23,'Echéances Bimest.'!$F$5:$F$27,0),8)=27),'Echéances Bimest.'!$M$4,"")</f>
        <v/>
      </c>
    </row>
    <row r="24" spans="3:20" s="106" customFormat="1" ht="15" thickBot="1">
      <c r="C24" s="145" t="s">
        <v>28</v>
      </c>
      <c r="D24" s="146"/>
      <c r="E24" s="145"/>
      <c r="F24" s="147"/>
      <c r="G24" s="148">
        <f>SUBTOTAL(103,Tableau.2014[POINT.])</f>
        <v>18</v>
      </c>
      <c r="H24" s="149">
        <f>SUBTOTAL(103,Tableau.2014[  janv-14])</f>
        <v>18</v>
      </c>
      <c r="I24" s="150">
        <f>SUBTOTAL(103,Tableau.2014[ mars-14])</f>
        <v>18</v>
      </c>
      <c r="J24" s="150">
        <f>SUBTOTAL(103,Tableau.2014[   mai-14])</f>
        <v>18</v>
      </c>
      <c r="K24" s="150">
        <f>SUBTOTAL(103,Tableau.2014[   juil-14])</f>
        <v>18</v>
      </c>
      <c r="L24" s="150">
        <f>SUBTOTAL(103,Tableau.2014[ sept-14])</f>
        <v>18</v>
      </c>
      <c r="M24" s="151">
        <f>SUBTOTAL(103,Tableau.2014[  nov-14])</f>
        <v>18</v>
      </c>
      <c r="N24" s="152">
        <f>SUBTOTAL(101,Tableau.2014[NB. PREL])</f>
        <v>6</v>
      </c>
      <c r="O24" s="153">
        <f>SUBTOTAL(101,Tableau.2014[MT. ECH.])</f>
        <v>22.299999999999997</v>
      </c>
      <c r="P24" s="154">
        <f>SUBTOTAL(109,Tableau.2014[[    FNI]])</f>
        <v>18</v>
      </c>
      <c r="Q24" s="155">
        <f>SUBTOTAL(109,Tableau.2014[TIMBRES])</f>
        <v>198</v>
      </c>
      <c r="R24" s="156">
        <f>SUBTOTAL(109,Tableau.2014[TOTAL COTIS.])</f>
        <v>2408.4</v>
      </c>
    </row>
    <row r="25" spans="3:20" ht="13.5" thickTop="1"/>
  </sheetData>
  <mergeCells count="1">
    <mergeCell ref="H4:M4"/>
  </mergeCell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Echéances Bimest.</vt:lpstr>
      <vt:lpstr>2014</vt:lpstr>
      <vt:lpstr>'Echéances Bimest.'!Zone_d_impression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2014-01-18T13:35:07Z</dcterms:modified>
</cp:coreProperties>
</file>