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eaudusseau\Downloads\"/>
    </mc:Choice>
  </mc:AlternateContent>
  <xr:revisionPtr revIDLastSave="0" documentId="13_ncr:1_{6351E2C0-210D-4A87-834D-A254F419DD63}" xr6:coauthVersionLast="47" xr6:coauthVersionMax="47" xr10:uidLastSave="{00000000-0000-0000-0000-000000000000}"/>
  <bookViews>
    <workbookView xWindow="-120" yWindow="-120" windowWidth="29040" windowHeight="15840" xr2:uid="{CB8CC77E-0220-4B34-8E6E-EC20338EE5BD}"/>
  </bookViews>
  <sheets>
    <sheet name="BoM Lot 1" sheetId="19" r:id="rId1"/>
    <sheet name="BoM Lot Std" sheetId="18" state="hidden" r:id="rId2"/>
    <sheet name="BoM Lot 10" sheetId="17" state="hidden" r:id="rId3"/>
  </sheets>
  <externalReferences>
    <externalReference r:id="rId4"/>
  </externalReferences>
  <definedNames>
    <definedName name="_xlnm._FilterDatabase" localSheetId="0" hidden="1">'BoM Lot 1'!$L$3:$L$63</definedName>
    <definedName name="_xlnm.Print_Titles" localSheetId="0">'BoM Lot 1'!$3:$3</definedName>
    <definedName name="_xlnm.Print_Titles" localSheetId="2">'BoM Lot 10'!$27:$27</definedName>
    <definedName name="_xlnm.Print_Titles" localSheetId="1">'BoM Lot Std'!$27:$27</definedName>
    <definedName name="PRIACTU">'[1]DECOMPO PRI ACTU 10.2017'!$B$5:$W$1048576</definedName>
    <definedName name="tbl">OFFSET('BoM Lot 1'!A1,,-7,15)</definedName>
    <definedName name="_xlnm.Print_Area" localSheetId="0">'BoM Lot 1'!$A$1:$H$3</definedName>
    <definedName name="_xlnm.Print_Area" localSheetId="2">'BoM Lot 10'!$A$1:$Z$27</definedName>
    <definedName name="_xlnm.Print_Area" localSheetId="1">'BoM Lot Std'!$A$1:$Z$27</definedName>
    <definedName name="Zone_impr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9" l="1"/>
  <c r="J19" i="19"/>
  <c r="M6" i="19"/>
  <c r="M7" i="19"/>
  <c r="M8" i="19"/>
  <c r="M9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M44" i="19"/>
  <c r="M45" i="19"/>
  <c r="M46" i="19"/>
  <c r="M47" i="19"/>
  <c r="M48" i="19"/>
  <c r="M49" i="19"/>
  <c r="M50" i="19"/>
  <c r="M51" i="19"/>
  <c r="M52" i="19"/>
  <c r="M53" i="19"/>
  <c r="M54" i="19"/>
  <c r="M55" i="19"/>
  <c r="M56" i="19"/>
  <c r="M57" i="19"/>
  <c r="M58" i="19"/>
  <c r="M59" i="19"/>
  <c r="M60" i="19"/>
  <c r="M61" i="19"/>
  <c r="M62" i="19"/>
  <c r="M63" i="19"/>
  <c r="J42" i="19"/>
  <c r="J52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L46" i="17" l="1"/>
  <c r="L47" i="17"/>
  <c r="L48" i="17"/>
  <c r="L49" i="17"/>
  <c r="L50" i="17"/>
  <c r="L51" i="17"/>
  <c r="L52" i="17"/>
  <c r="L53" i="17"/>
  <c r="L54" i="17"/>
  <c r="L55" i="17"/>
  <c r="L56" i="17"/>
  <c r="L57" i="17"/>
  <c r="L58" i="17"/>
  <c r="L59" i="17"/>
  <c r="L60" i="17"/>
  <c r="L61" i="17"/>
  <c r="L62" i="17"/>
  <c r="L63" i="17"/>
  <c r="L64" i="17"/>
  <c r="L65" i="17"/>
  <c r="L66" i="17"/>
  <c r="L67" i="17"/>
  <c r="L68" i="17"/>
  <c r="L69" i="17"/>
  <c r="L70" i="17"/>
  <c r="L71" i="17"/>
  <c r="L72" i="17"/>
  <c r="L73" i="17"/>
  <c r="L74" i="17"/>
  <c r="L75" i="17"/>
  <c r="L76" i="17"/>
  <c r="L77" i="17"/>
  <c r="L78" i="17"/>
  <c r="L79" i="17"/>
  <c r="L80" i="17"/>
  <c r="L81" i="17"/>
  <c r="L82" i="17"/>
  <c r="L83" i="17"/>
  <c r="L84" i="17"/>
  <c r="L85" i="17"/>
  <c r="L86" i="17"/>
  <c r="L87" i="17"/>
  <c r="L88" i="17"/>
  <c r="L89" i="17"/>
  <c r="L90" i="17"/>
  <c r="L91" i="17"/>
  <c r="L92" i="17"/>
  <c r="L93" i="17"/>
  <c r="L94" i="17"/>
  <c r="L95" i="17"/>
  <c r="L96" i="17"/>
  <c r="L97" i="17"/>
  <c r="L98" i="17"/>
  <c r="L99" i="17"/>
  <c r="L100" i="17"/>
  <c r="L101" i="17"/>
  <c r="L102" i="17"/>
  <c r="L103" i="17"/>
  <c r="L104" i="17"/>
  <c r="L105" i="17"/>
  <c r="L106" i="17"/>
  <c r="L107" i="17"/>
  <c r="L108" i="17"/>
  <c r="L109" i="17"/>
  <c r="L110" i="17"/>
  <c r="L111" i="17"/>
  <c r="L112" i="17"/>
  <c r="L113" i="17"/>
  <c r="L114" i="17"/>
  <c r="L115" i="17"/>
  <c r="L116" i="17"/>
  <c r="L117" i="17"/>
  <c r="L118" i="17"/>
  <c r="L119" i="17"/>
  <c r="L120" i="17"/>
  <c r="L121" i="17"/>
  <c r="L122" i="17"/>
  <c r="L123" i="17"/>
  <c r="L124" i="17"/>
  <c r="L125" i="17"/>
  <c r="L126" i="17"/>
  <c r="L127" i="17"/>
  <c r="L128" i="17"/>
  <c r="L129" i="17"/>
  <c r="L130" i="17"/>
  <c r="L131" i="17"/>
  <c r="L132" i="17"/>
  <c r="L133" i="17"/>
  <c r="L134" i="17"/>
  <c r="L135" i="17"/>
  <c r="L136" i="17"/>
  <c r="L137" i="17"/>
  <c r="L138" i="17"/>
  <c r="L139" i="17"/>
  <c r="L140" i="17"/>
  <c r="L141" i="17"/>
  <c r="L142" i="17"/>
  <c r="L143" i="17"/>
  <c r="L144" i="17"/>
  <c r="L145" i="17"/>
  <c r="L146" i="17"/>
  <c r="L147" i="17"/>
  <c r="L148" i="17"/>
  <c r="L149" i="17"/>
  <c r="L150" i="17"/>
  <c r="L151" i="17"/>
  <c r="L152" i="17"/>
  <c r="L153" i="17"/>
  <c r="L154" i="17"/>
  <c r="L155" i="17"/>
  <c r="L156" i="17"/>
  <c r="L157" i="17"/>
  <c r="L158" i="17"/>
  <c r="L159" i="17"/>
  <c r="L160" i="17"/>
  <c r="L161" i="17"/>
  <c r="L162" i="17"/>
  <c r="L163" i="17"/>
  <c r="L164" i="17"/>
  <c r="L165" i="17"/>
  <c r="L166" i="17"/>
  <c r="L167" i="17"/>
  <c r="L168" i="17"/>
  <c r="L169" i="17"/>
  <c r="L170" i="17"/>
  <c r="L171" i="17"/>
  <c r="L172" i="17"/>
  <c r="L173" i="17"/>
  <c r="L174" i="17"/>
  <c r="L175" i="17"/>
  <c r="L176" i="17"/>
  <c r="L177" i="17"/>
  <c r="L178" i="17"/>
  <c r="L179" i="17"/>
  <c r="L180" i="17"/>
  <c r="L181" i="17"/>
  <c r="L182" i="17"/>
  <c r="L183" i="17"/>
  <c r="L184" i="17"/>
  <c r="L185" i="17"/>
  <c r="L186" i="17"/>
  <c r="L187" i="17"/>
  <c r="L188" i="17"/>
  <c r="L189" i="17"/>
  <c r="L190" i="17"/>
  <c r="L191" i="17"/>
  <c r="L192" i="17"/>
  <c r="L193" i="17"/>
  <c r="L194" i="17"/>
  <c r="L195" i="17"/>
  <c r="L196" i="17"/>
  <c r="L197" i="17"/>
  <c r="L198" i="17"/>
  <c r="L199" i="17"/>
  <c r="L200" i="17"/>
  <c r="L201" i="17"/>
  <c r="L202" i="17"/>
  <c r="L203" i="17"/>
  <c r="L204" i="17"/>
  <c r="L205" i="17"/>
  <c r="L206" i="17"/>
  <c r="L207" i="17"/>
  <c r="L208" i="17"/>
  <c r="L209" i="17"/>
  <c r="L210" i="17"/>
  <c r="L211" i="17"/>
  <c r="L212" i="17"/>
  <c r="L213" i="17"/>
  <c r="L214" i="17"/>
  <c r="L215" i="17"/>
  <c r="L216" i="17"/>
  <c r="L217" i="17"/>
  <c r="L218" i="17"/>
  <c r="L219" i="17"/>
  <c r="L220" i="17"/>
  <c r="L221" i="17"/>
  <c r="L222" i="17"/>
  <c r="L223" i="17"/>
  <c r="L224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P72" i="17"/>
  <c r="P73" i="17"/>
  <c r="P74" i="17"/>
  <c r="P75" i="17"/>
  <c r="P76" i="17"/>
  <c r="P77" i="17"/>
  <c r="P78" i="17"/>
  <c r="P79" i="17"/>
  <c r="P80" i="17"/>
  <c r="P81" i="17"/>
  <c r="P82" i="17"/>
  <c r="P83" i="17"/>
  <c r="P84" i="17"/>
  <c r="P85" i="17"/>
  <c r="P86" i="17"/>
  <c r="P87" i="17"/>
  <c r="P88" i="17"/>
  <c r="P89" i="17"/>
  <c r="P90" i="17"/>
  <c r="P91" i="17"/>
  <c r="P92" i="17"/>
  <c r="P93" i="17"/>
  <c r="P94" i="17"/>
  <c r="P95" i="17"/>
  <c r="P96" i="17"/>
  <c r="P97" i="17"/>
  <c r="P98" i="17"/>
  <c r="P99" i="17"/>
  <c r="P100" i="17"/>
  <c r="P101" i="17"/>
  <c r="P102" i="17"/>
  <c r="P103" i="17"/>
  <c r="P104" i="17"/>
  <c r="P105" i="17"/>
  <c r="P106" i="17"/>
  <c r="P107" i="17"/>
  <c r="P108" i="17"/>
  <c r="P109" i="17"/>
  <c r="P110" i="17"/>
  <c r="P111" i="17"/>
  <c r="P112" i="17"/>
  <c r="P113" i="17"/>
  <c r="P114" i="17"/>
  <c r="P115" i="17"/>
  <c r="P116" i="17"/>
  <c r="P117" i="17"/>
  <c r="P118" i="17"/>
  <c r="P119" i="17"/>
  <c r="P120" i="17"/>
  <c r="P121" i="17"/>
  <c r="P122" i="17"/>
  <c r="P123" i="17"/>
  <c r="P124" i="17"/>
  <c r="P125" i="17"/>
  <c r="P126" i="17"/>
  <c r="P127" i="17"/>
  <c r="P128" i="17"/>
  <c r="P129" i="17"/>
  <c r="P130" i="17"/>
  <c r="P131" i="17"/>
  <c r="P132" i="17"/>
  <c r="P133" i="17"/>
  <c r="P134" i="17"/>
  <c r="P135" i="17"/>
  <c r="P136" i="17"/>
  <c r="P137" i="17"/>
  <c r="P138" i="17"/>
  <c r="P139" i="17"/>
  <c r="P140" i="17"/>
  <c r="P141" i="17"/>
  <c r="P142" i="17"/>
  <c r="P143" i="17"/>
  <c r="P144" i="17"/>
  <c r="P145" i="17"/>
  <c r="P146" i="17"/>
  <c r="P147" i="17"/>
  <c r="P148" i="17"/>
  <c r="P149" i="17"/>
  <c r="P150" i="17"/>
  <c r="P151" i="17"/>
  <c r="P152" i="17"/>
  <c r="P153" i="17"/>
  <c r="P154" i="17"/>
  <c r="P155" i="17"/>
  <c r="P156" i="17"/>
  <c r="P157" i="17"/>
  <c r="P158" i="17"/>
  <c r="P159" i="17"/>
  <c r="P160" i="17"/>
  <c r="P161" i="17"/>
  <c r="P162" i="17"/>
  <c r="P163" i="17"/>
  <c r="P164" i="17"/>
  <c r="P165" i="17"/>
  <c r="P166" i="17"/>
  <c r="P167" i="17"/>
  <c r="P168" i="17"/>
  <c r="P169" i="17"/>
  <c r="P170" i="17"/>
  <c r="P171" i="17"/>
  <c r="P172" i="17"/>
  <c r="P173" i="17"/>
  <c r="P174" i="17"/>
  <c r="P175" i="17"/>
  <c r="P176" i="17"/>
  <c r="P177" i="17"/>
  <c r="P178" i="17"/>
  <c r="P179" i="17"/>
  <c r="P180" i="17"/>
  <c r="P181" i="17"/>
  <c r="P182" i="17"/>
  <c r="P183" i="17"/>
  <c r="P184" i="17"/>
  <c r="P185" i="17"/>
  <c r="P186" i="17"/>
  <c r="P187" i="17"/>
  <c r="P188" i="17"/>
  <c r="P189" i="17"/>
  <c r="P190" i="17"/>
  <c r="P191" i="17"/>
  <c r="P192" i="17"/>
  <c r="P193" i="17"/>
  <c r="P194" i="17"/>
  <c r="P195" i="17"/>
  <c r="P196" i="17"/>
  <c r="P197" i="17"/>
  <c r="P198" i="17"/>
  <c r="P199" i="17"/>
  <c r="P200" i="17"/>
  <c r="P201" i="17"/>
  <c r="P202" i="17"/>
  <c r="P203" i="17"/>
  <c r="P204" i="17"/>
  <c r="P205" i="17"/>
  <c r="P206" i="17"/>
  <c r="P207" i="17"/>
  <c r="P208" i="17"/>
  <c r="P209" i="17"/>
  <c r="P210" i="17"/>
  <c r="P211" i="17"/>
  <c r="P212" i="17"/>
  <c r="P213" i="17"/>
  <c r="P214" i="17"/>
  <c r="P215" i="17"/>
  <c r="P216" i="17"/>
  <c r="P217" i="17"/>
  <c r="P218" i="17"/>
  <c r="P219" i="17"/>
  <c r="P220" i="17"/>
  <c r="P221" i="17"/>
  <c r="P222" i="17"/>
  <c r="P223" i="17"/>
  <c r="P224" i="17"/>
  <c r="R46" i="17"/>
  <c r="R47" i="17"/>
  <c r="R48" i="17"/>
  <c r="R49" i="17"/>
  <c r="R50" i="17"/>
  <c r="R51" i="17"/>
  <c r="R52" i="17"/>
  <c r="R53" i="17"/>
  <c r="R54" i="17"/>
  <c r="R55" i="17"/>
  <c r="R56" i="17"/>
  <c r="R57" i="17"/>
  <c r="R58" i="17"/>
  <c r="S58" i="17" s="1"/>
  <c r="R59" i="17"/>
  <c r="S59" i="17" s="1"/>
  <c r="R60" i="17"/>
  <c r="R61" i="17"/>
  <c r="R62" i="17"/>
  <c r="R63" i="17"/>
  <c r="R64" i="17"/>
  <c r="R65" i="17"/>
  <c r="R66" i="17"/>
  <c r="R67" i="17"/>
  <c r="R68" i="17"/>
  <c r="R69" i="17"/>
  <c r="R70" i="17"/>
  <c r="R71" i="17"/>
  <c r="S71" i="17" s="1"/>
  <c r="R72" i="17"/>
  <c r="S72" i="17" s="1"/>
  <c r="R73" i="17"/>
  <c r="R74" i="17"/>
  <c r="R75" i="17"/>
  <c r="R76" i="17"/>
  <c r="R77" i="17"/>
  <c r="R78" i="17"/>
  <c r="R79" i="17"/>
  <c r="R80" i="17"/>
  <c r="R81" i="17"/>
  <c r="R82" i="17"/>
  <c r="R83" i="17"/>
  <c r="R84" i="17"/>
  <c r="R85" i="17"/>
  <c r="R86" i="17"/>
  <c r="R87" i="17"/>
  <c r="R88" i="17"/>
  <c r="R89" i="17"/>
  <c r="R90" i="17"/>
  <c r="R91" i="17"/>
  <c r="R92" i="17"/>
  <c r="S92" i="17" s="1"/>
  <c r="R93" i="17"/>
  <c r="R94" i="17"/>
  <c r="R95" i="17"/>
  <c r="R96" i="17"/>
  <c r="R97" i="17"/>
  <c r="R98" i="17"/>
  <c r="R99" i="17"/>
  <c r="R100" i="17"/>
  <c r="R101" i="17"/>
  <c r="R102" i="17"/>
  <c r="S102" i="17" s="1"/>
  <c r="R103" i="17"/>
  <c r="R104" i="17"/>
  <c r="R105" i="17"/>
  <c r="R106" i="17"/>
  <c r="R107" i="17"/>
  <c r="R108" i="17"/>
  <c r="R109" i="17"/>
  <c r="R110" i="17"/>
  <c r="R111" i="17"/>
  <c r="R112" i="17"/>
  <c r="R113" i="17"/>
  <c r="R114" i="17"/>
  <c r="R115" i="17"/>
  <c r="R116" i="17"/>
  <c r="R117" i="17"/>
  <c r="R118" i="17"/>
  <c r="R119" i="17"/>
  <c r="R120" i="17"/>
  <c r="R121" i="17"/>
  <c r="R122" i="17"/>
  <c r="R123" i="17"/>
  <c r="R124" i="17"/>
  <c r="R125" i="17"/>
  <c r="R126" i="17"/>
  <c r="R127" i="17"/>
  <c r="R128" i="17"/>
  <c r="R129" i="17"/>
  <c r="S129" i="17" s="1"/>
  <c r="R130" i="17"/>
  <c r="S130" i="17" s="1"/>
  <c r="R131" i="17"/>
  <c r="S131" i="17" s="1"/>
  <c r="R132" i="17"/>
  <c r="R133" i="17"/>
  <c r="R134" i="17"/>
  <c r="R135" i="17"/>
  <c r="R136" i="17"/>
  <c r="R137" i="17"/>
  <c r="R138" i="17"/>
  <c r="R139" i="17"/>
  <c r="R140" i="17"/>
  <c r="R141" i="17"/>
  <c r="R142" i="17"/>
  <c r="R143" i="17"/>
  <c r="R144" i="17"/>
  <c r="R145" i="17"/>
  <c r="R146" i="17"/>
  <c r="S146" i="17" s="1"/>
  <c r="R147" i="17"/>
  <c r="R148" i="17"/>
  <c r="R149" i="17"/>
  <c r="R150" i="17"/>
  <c r="S150" i="17" s="1"/>
  <c r="R151" i="17"/>
  <c r="R152" i="17"/>
  <c r="R153" i="17"/>
  <c r="R154" i="17"/>
  <c r="R155" i="17"/>
  <c r="R156" i="17"/>
  <c r="S156" i="17" s="1"/>
  <c r="R157" i="17"/>
  <c r="R158" i="17"/>
  <c r="R159" i="17"/>
  <c r="S159" i="17" s="1"/>
  <c r="R160" i="17"/>
  <c r="R161" i="17"/>
  <c r="S161" i="17" s="1"/>
  <c r="R162" i="17"/>
  <c r="R163" i="17"/>
  <c r="R164" i="17"/>
  <c r="S164" i="17" s="1"/>
  <c r="R165" i="17"/>
  <c r="R166" i="17"/>
  <c r="R167" i="17"/>
  <c r="S167" i="17" s="1"/>
  <c r="R168" i="17"/>
  <c r="R169" i="17"/>
  <c r="R170" i="17"/>
  <c r="R171" i="17"/>
  <c r="R172" i="17"/>
  <c r="R173" i="17"/>
  <c r="R174" i="17"/>
  <c r="R175" i="17"/>
  <c r="R176" i="17"/>
  <c r="R177" i="17"/>
  <c r="R178" i="17"/>
  <c r="R179" i="17"/>
  <c r="R180" i="17"/>
  <c r="R181" i="17"/>
  <c r="R182" i="17"/>
  <c r="R183" i="17"/>
  <c r="R184" i="17"/>
  <c r="R185" i="17"/>
  <c r="R186" i="17"/>
  <c r="R187" i="17"/>
  <c r="R188" i="17"/>
  <c r="R189" i="17"/>
  <c r="R190" i="17"/>
  <c r="R191" i="17"/>
  <c r="R192" i="17"/>
  <c r="R193" i="17"/>
  <c r="R194" i="17"/>
  <c r="R195" i="17"/>
  <c r="R196" i="17"/>
  <c r="R197" i="17"/>
  <c r="R198" i="17"/>
  <c r="R199" i="17"/>
  <c r="R200" i="17"/>
  <c r="R201" i="17"/>
  <c r="R202" i="17"/>
  <c r="R203" i="17"/>
  <c r="R204" i="17"/>
  <c r="R205" i="17"/>
  <c r="R206" i="17"/>
  <c r="R207" i="17"/>
  <c r="R208" i="17"/>
  <c r="R209" i="17"/>
  <c r="R210" i="17"/>
  <c r="S210" i="17" s="1"/>
  <c r="R211" i="17"/>
  <c r="R212" i="17"/>
  <c r="R213" i="17"/>
  <c r="R214" i="17"/>
  <c r="R215" i="17"/>
  <c r="S215" i="17" s="1"/>
  <c r="R216" i="17"/>
  <c r="R217" i="17"/>
  <c r="R218" i="17"/>
  <c r="R219" i="17"/>
  <c r="R220" i="17"/>
  <c r="R221" i="17"/>
  <c r="R222" i="17"/>
  <c r="R223" i="17"/>
  <c r="R224" i="17"/>
  <c r="S69" i="17"/>
  <c r="S114" i="17"/>
  <c r="S133" i="17"/>
  <c r="S169" i="17"/>
  <c r="L46" i="18"/>
  <c r="L47" i="18"/>
  <c r="L48" i="18"/>
  <c r="L49" i="18"/>
  <c r="L50" i="18"/>
  <c r="L51" i="18"/>
  <c r="L52" i="18"/>
  <c r="L53" i="18"/>
  <c r="L54" i="18"/>
  <c r="L55" i="18"/>
  <c r="L56" i="18"/>
  <c r="L57" i="18"/>
  <c r="L58" i="18"/>
  <c r="L59" i="18"/>
  <c r="L60" i="18"/>
  <c r="L61" i="18"/>
  <c r="L62" i="18"/>
  <c r="L63" i="18"/>
  <c r="L64" i="18"/>
  <c r="L65" i="18"/>
  <c r="L66" i="18"/>
  <c r="L67" i="18"/>
  <c r="L68" i="18"/>
  <c r="L69" i="18"/>
  <c r="L70" i="18"/>
  <c r="L71" i="18"/>
  <c r="L72" i="18"/>
  <c r="L73" i="18"/>
  <c r="L74" i="18"/>
  <c r="L75" i="18"/>
  <c r="L76" i="18"/>
  <c r="L77" i="18"/>
  <c r="L78" i="18"/>
  <c r="L79" i="18"/>
  <c r="L80" i="18"/>
  <c r="L81" i="18"/>
  <c r="L82" i="18"/>
  <c r="L83" i="18"/>
  <c r="L84" i="18"/>
  <c r="L85" i="18"/>
  <c r="L86" i="18"/>
  <c r="L87" i="18"/>
  <c r="L88" i="18"/>
  <c r="L89" i="18"/>
  <c r="L90" i="18"/>
  <c r="L91" i="18"/>
  <c r="L92" i="18"/>
  <c r="L93" i="18"/>
  <c r="L94" i="18"/>
  <c r="L95" i="18"/>
  <c r="L96" i="18"/>
  <c r="L97" i="18"/>
  <c r="L98" i="18"/>
  <c r="L99" i="18"/>
  <c r="L100" i="18"/>
  <c r="L101" i="18"/>
  <c r="L102" i="18"/>
  <c r="L103" i="18"/>
  <c r="L104" i="18"/>
  <c r="L105" i="18"/>
  <c r="L106" i="18"/>
  <c r="L107" i="18"/>
  <c r="L108" i="18"/>
  <c r="L109" i="18"/>
  <c r="L110" i="18"/>
  <c r="L111" i="18"/>
  <c r="L112" i="18"/>
  <c r="L113" i="18"/>
  <c r="L114" i="18"/>
  <c r="L115" i="18"/>
  <c r="L116" i="18"/>
  <c r="L117" i="18"/>
  <c r="L118" i="18"/>
  <c r="L119" i="18"/>
  <c r="L120" i="18"/>
  <c r="L121" i="18"/>
  <c r="L122" i="18"/>
  <c r="L123" i="18"/>
  <c r="L124" i="18"/>
  <c r="L125" i="18"/>
  <c r="L126" i="18"/>
  <c r="L127" i="18"/>
  <c r="L128" i="18"/>
  <c r="L129" i="18"/>
  <c r="L130" i="18"/>
  <c r="L131" i="18"/>
  <c r="L132" i="18"/>
  <c r="L133" i="18"/>
  <c r="L134" i="18"/>
  <c r="L135" i="18"/>
  <c r="L136" i="18"/>
  <c r="L137" i="18"/>
  <c r="L138" i="18"/>
  <c r="L139" i="18"/>
  <c r="L140" i="18"/>
  <c r="L141" i="18"/>
  <c r="L142" i="18"/>
  <c r="L143" i="18"/>
  <c r="L144" i="18"/>
  <c r="L145" i="18"/>
  <c r="L146" i="18"/>
  <c r="L147" i="18"/>
  <c r="L148" i="18"/>
  <c r="L149" i="18"/>
  <c r="L150" i="18"/>
  <c r="L151" i="18"/>
  <c r="L152" i="18"/>
  <c r="L153" i="18"/>
  <c r="L154" i="18"/>
  <c r="L155" i="18"/>
  <c r="L156" i="18"/>
  <c r="L157" i="18"/>
  <c r="L158" i="18"/>
  <c r="L159" i="18"/>
  <c r="L160" i="18"/>
  <c r="L161" i="18"/>
  <c r="L162" i="18"/>
  <c r="L163" i="18"/>
  <c r="L164" i="18"/>
  <c r="L165" i="18"/>
  <c r="L166" i="18"/>
  <c r="L167" i="18"/>
  <c r="L168" i="18"/>
  <c r="L169" i="18"/>
  <c r="L170" i="18"/>
  <c r="L171" i="18"/>
  <c r="L172" i="18"/>
  <c r="L173" i="18"/>
  <c r="L174" i="18"/>
  <c r="L175" i="18"/>
  <c r="L176" i="18"/>
  <c r="L177" i="18"/>
  <c r="L178" i="18"/>
  <c r="L179" i="18"/>
  <c r="L180" i="18"/>
  <c r="L181" i="18"/>
  <c r="L182" i="18"/>
  <c r="L183" i="18"/>
  <c r="L184" i="18"/>
  <c r="L185" i="18"/>
  <c r="L186" i="18"/>
  <c r="L187" i="18"/>
  <c r="L188" i="18"/>
  <c r="L189" i="18"/>
  <c r="L190" i="18"/>
  <c r="L191" i="18"/>
  <c r="L192" i="18"/>
  <c r="L193" i="18"/>
  <c r="L194" i="18"/>
  <c r="L195" i="18"/>
  <c r="L196" i="18"/>
  <c r="L197" i="18"/>
  <c r="L198" i="18"/>
  <c r="L199" i="18"/>
  <c r="L200" i="18"/>
  <c r="L201" i="18"/>
  <c r="L202" i="18"/>
  <c r="L203" i="18"/>
  <c r="L204" i="18"/>
  <c r="L205" i="18"/>
  <c r="L206" i="18"/>
  <c r="L207" i="18"/>
  <c r="L208" i="18"/>
  <c r="L209" i="18"/>
  <c r="L210" i="18"/>
  <c r="L211" i="18"/>
  <c r="L212" i="18"/>
  <c r="L213" i="18"/>
  <c r="L214" i="18"/>
  <c r="L215" i="18"/>
  <c r="L216" i="18"/>
  <c r="L217" i="18"/>
  <c r="L218" i="18"/>
  <c r="L219" i="18"/>
  <c r="L220" i="18"/>
  <c r="L221" i="18"/>
  <c r="L222" i="18"/>
  <c r="L223" i="18"/>
  <c r="L224" i="18"/>
  <c r="P46" i="18"/>
  <c r="P47" i="18"/>
  <c r="P48" i="18"/>
  <c r="P49" i="18"/>
  <c r="P50" i="18"/>
  <c r="P51" i="18"/>
  <c r="P52" i="18"/>
  <c r="P53" i="18"/>
  <c r="P54" i="18"/>
  <c r="P55" i="18"/>
  <c r="P56" i="18"/>
  <c r="P57" i="18"/>
  <c r="P58" i="18"/>
  <c r="P59" i="18"/>
  <c r="P60" i="18"/>
  <c r="P61" i="18"/>
  <c r="P62" i="18"/>
  <c r="P63" i="18"/>
  <c r="P64" i="18"/>
  <c r="P65" i="18"/>
  <c r="P66" i="18"/>
  <c r="P67" i="18"/>
  <c r="P68" i="18"/>
  <c r="P69" i="18"/>
  <c r="P70" i="18"/>
  <c r="P71" i="18"/>
  <c r="P72" i="18"/>
  <c r="P73" i="18"/>
  <c r="P74" i="18"/>
  <c r="P75" i="18"/>
  <c r="P76" i="18"/>
  <c r="P77" i="18"/>
  <c r="P78" i="18"/>
  <c r="P79" i="18"/>
  <c r="P80" i="18"/>
  <c r="P81" i="18"/>
  <c r="P82" i="18"/>
  <c r="P83" i="18"/>
  <c r="P84" i="18"/>
  <c r="P85" i="18"/>
  <c r="P86" i="18"/>
  <c r="P87" i="18"/>
  <c r="P88" i="18"/>
  <c r="P89" i="18"/>
  <c r="P90" i="18"/>
  <c r="P91" i="18"/>
  <c r="P92" i="18"/>
  <c r="P93" i="18"/>
  <c r="P94" i="18"/>
  <c r="P95" i="18"/>
  <c r="P96" i="18"/>
  <c r="P97" i="18"/>
  <c r="P98" i="18"/>
  <c r="P99" i="18"/>
  <c r="P100" i="18"/>
  <c r="P101" i="18"/>
  <c r="P102" i="18"/>
  <c r="P103" i="18"/>
  <c r="P104" i="18"/>
  <c r="P105" i="18"/>
  <c r="P106" i="18"/>
  <c r="P107" i="18"/>
  <c r="P108" i="18"/>
  <c r="P109" i="18"/>
  <c r="P110" i="18"/>
  <c r="P111" i="18"/>
  <c r="P112" i="18"/>
  <c r="P113" i="18"/>
  <c r="P114" i="18"/>
  <c r="P115" i="18"/>
  <c r="P116" i="18"/>
  <c r="P117" i="18"/>
  <c r="P118" i="18"/>
  <c r="P119" i="18"/>
  <c r="P120" i="18"/>
  <c r="P121" i="18"/>
  <c r="P122" i="18"/>
  <c r="P123" i="18"/>
  <c r="P124" i="18"/>
  <c r="P125" i="18"/>
  <c r="P126" i="18"/>
  <c r="P127" i="18"/>
  <c r="P128" i="18"/>
  <c r="P129" i="18"/>
  <c r="P130" i="18"/>
  <c r="P131" i="18"/>
  <c r="P132" i="18"/>
  <c r="P133" i="18"/>
  <c r="P134" i="18"/>
  <c r="P135" i="18"/>
  <c r="P136" i="18"/>
  <c r="P137" i="18"/>
  <c r="P138" i="18"/>
  <c r="P139" i="18"/>
  <c r="P140" i="18"/>
  <c r="P141" i="18"/>
  <c r="P142" i="18"/>
  <c r="P143" i="18"/>
  <c r="P144" i="18"/>
  <c r="P145" i="18"/>
  <c r="P146" i="18"/>
  <c r="P147" i="18"/>
  <c r="P148" i="18"/>
  <c r="P149" i="18"/>
  <c r="P150" i="18"/>
  <c r="P151" i="18"/>
  <c r="P152" i="18"/>
  <c r="P153" i="18"/>
  <c r="P154" i="18"/>
  <c r="P155" i="18"/>
  <c r="P156" i="18"/>
  <c r="P157" i="18"/>
  <c r="P158" i="18"/>
  <c r="P159" i="18"/>
  <c r="P160" i="18"/>
  <c r="P161" i="18"/>
  <c r="P162" i="18"/>
  <c r="P163" i="18"/>
  <c r="P164" i="18"/>
  <c r="P165" i="18"/>
  <c r="P166" i="18"/>
  <c r="P167" i="18"/>
  <c r="P168" i="18"/>
  <c r="P169" i="18"/>
  <c r="P170" i="18"/>
  <c r="P171" i="18"/>
  <c r="P172" i="18"/>
  <c r="P173" i="18"/>
  <c r="P174" i="18"/>
  <c r="P175" i="18"/>
  <c r="P176" i="18"/>
  <c r="P177" i="18"/>
  <c r="P178" i="18"/>
  <c r="P179" i="18"/>
  <c r="P180" i="18"/>
  <c r="P181" i="18"/>
  <c r="P182" i="18"/>
  <c r="P183" i="18"/>
  <c r="P184" i="18"/>
  <c r="P185" i="18"/>
  <c r="P186" i="18"/>
  <c r="P187" i="18"/>
  <c r="P188" i="18"/>
  <c r="P189" i="18"/>
  <c r="P190" i="18"/>
  <c r="P191" i="18"/>
  <c r="P192" i="18"/>
  <c r="P193" i="18"/>
  <c r="P194" i="18"/>
  <c r="P195" i="18"/>
  <c r="P196" i="18"/>
  <c r="P197" i="18"/>
  <c r="P198" i="18"/>
  <c r="P199" i="18"/>
  <c r="P200" i="18"/>
  <c r="P201" i="18"/>
  <c r="P202" i="18"/>
  <c r="P203" i="18"/>
  <c r="P204" i="18"/>
  <c r="P205" i="18"/>
  <c r="P206" i="18"/>
  <c r="P207" i="18"/>
  <c r="P208" i="18"/>
  <c r="P209" i="18"/>
  <c r="P210" i="18"/>
  <c r="P211" i="18"/>
  <c r="P212" i="18"/>
  <c r="P213" i="18"/>
  <c r="P214" i="18"/>
  <c r="P215" i="18"/>
  <c r="P216" i="18"/>
  <c r="P217" i="18"/>
  <c r="P218" i="18"/>
  <c r="P219" i="18"/>
  <c r="P220" i="18"/>
  <c r="P221" i="18"/>
  <c r="P222" i="18"/>
  <c r="P223" i="18"/>
  <c r="P224" i="18"/>
  <c r="R46" i="18"/>
  <c r="R47" i="18"/>
  <c r="R48" i="18"/>
  <c r="R49" i="18"/>
  <c r="R50" i="18"/>
  <c r="R51" i="18"/>
  <c r="R52" i="18"/>
  <c r="R53" i="18"/>
  <c r="R54" i="18"/>
  <c r="R55" i="18"/>
  <c r="R56" i="18"/>
  <c r="R57" i="18"/>
  <c r="R58" i="18"/>
  <c r="R59" i="18"/>
  <c r="S59" i="18" s="1"/>
  <c r="R60" i="18"/>
  <c r="R61" i="18"/>
  <c r="R62" i="18"/>
  <c r="R63" i="18"/>
  <c r="R64" i="18"/>
  <c r="R65" i="18"/>
  <c r="R66" i="18"/>
  <c r="R67" i="18"/>
  <c r="R68" i="18"/>
  <c r="R69" i="18"/>
  <c r="R70" i="18"/>
  <c r="R71" i="18"/>
  <c r="S71" i="18" s="1"/>
  <c r="R72" i="18"/>
  <c r="S72" i="18" s="1"/>
  <c r="R73" i="18"/>
  <c r="R74" i="18"/>
  <c r="R75" i="18"/>
  <c r="R76" i="18"/>
  <c r="R77" i="18"/>
  <c r="R78" i="18"/>
  <c r="R79" i="18"/>
  <c r="R80" i="18"/>
  <c r="R81" i="18"/>
  <c r="R82" i="18"/>
  <c r="R83" i="18"/>
  <c r="R84" i="18"/>
  <c r="R85" i="18"/>
  <c r="R86" i="18"/>
  <c r="R87" i="18"/>
  <c r="R88" i="18"/>
  <c r="R89" i="18"/>
  <c r="R90" i="18"/>
  <c r="R91" i="18"/>
  <c r="R92" i="18"/>
  <c r="R93" i="18"/>
  <c r="R94" i="18"/>
  <c r="R95" i="18"/>
  <c r="R96" i="18"/>
  <c r="R97" i="18"/>
  <c r="R98" i="18"/>
  <c r="R99" i="18"/>
  <c r="R100" i="18"/>
  <c r="R101" i="18"/>
  <c r="R102" i="18"/>
  <c r="S102" i="18" s="1"/>
  <c r="R103" i="18"/>
  <c r="R104" i="18"/>
  <c r="R105" i="18"/>
  <c r="R106" i="18"/>
  <c r="R107" i="18"/>
  <c r="R108" i="18"/>
  <c r="R109" i="18"/>
  <c r="R110" i="18"/>
  <c r="R111" i="18"/>
  <c r="R112" i="18"/>
  <c r="R113" i="18"/>
  <c r="R114" i="18"/>
  <c r="S114" i="18" s="1"/>
  <c r="R115" i="18"/>
  <c r="R116" i="18"/>
  <c r="R117" i="18"/>
  <c r="R118" i="18"/>
  <c r="R119" i="18"/>
  <c r="R120" i="18"/>
  <c r="R121" i="18"/>
  <c r="R122" i="18"/>
  <c r="R123" i="18"/>
  <c r="R124" i="18"/>
  <c r="R125" i="18"/>
  <c r="R126" i="18"/>
  <c r="R127" i="18"/>
  <c r="R128" i="18"/>
  <c r="R129" i="18"/>
  <c r="R130" i="18"/>
  <c r="R131" i="18"/>
  <c r="S131" i="18" s="1"/>
  <c r="R132" i="18"/>
  <c r="R133" i="18"/>
  <c r="R134" i="18"/>
  <c r="R135" i="18"/>
  <c r="R136" i="18"/>
  <c r="R137" i="18"/>
  <c r="R138" i="18"/>
  <c r="R139" i="18"/>
  <c r="R140" i="18"/>
  <c r="R141" i="18"/>
  <c r="R142" i="18"/>
  <c r="R143" i="18"/>
  <c r="R144" i="18"/>
  <c r="R145" i="18"/>
  <c r="R146" i="18"/>
  <c r="R147" i="18"/>
  <c r="R148" i="18"/>
  <c r="R149" i="18"/>
  <c r="R150" i="18"/>
  <c r="S150" i="18" s="1"/>
  <c r="R151" i="18"/>
  <c r="R152" i="18"/>
  <c r="R153" i="18"/>
  <c r="R154" i="18"/>
  <c r="R155" i="18"/>
  <c r="R156" i="18"/>
  <c r="S156" i="18" s="1"/>
  <c r="R157" i="18"/>
  <c r="R158" i="18"/>
  <c r="R159" i="18"/>
  <c r="R160" i="18"/>
  <c r="R161" i="18"/>
  <c r="S161" i="18" s="1"/>
  <c r="R162" i="18"/>
  <c r="R163" i="18"/>
  <c r="R164" i="18"/>
  <c r="R165" i="18"/>
  <c r="R166" i="18"/>
  <c r="R167" i="18"/>
  <c r="S167" i="18" s="1"/>
  <c r="R168" i="18"/>
  <c r="R169" i="18"/>
  <c r="R170" i="18"/>
  <c r="R171" i="18"/>
  <c r="R172" i="18"/>
  <c r="R173" i="18"/>
  <c r="R174" i="18"/>
  <c r="R175" i="18"/>
  <c r="R176" i="18"/>
  <c r="R177" i="18"/>
  <c r="R178" i="18"/>
  <c r="R179" i="18"/>
  <c r="R180" i="18"/>
  <c r="R181" i="18"/>
  <c r="R182" i="18"/>
  <c r="R183" i="18"/>
  <c r="R184" i="18"/>
  <c r="R185" i="18"/>
  <c r="R186" i="18"/>
  <c r="R187" i="18"/>
  <c r="R188" i="18"/>
  <c r="R189" i="18"/>
  <c r="R190" i="18"/>
  <c r="R191" i="18"/>
  <c r="R192" i="18"/>
  <c r="R193" i="18"/>
  <c r="R194" i="18"/>
  <c r="R195" i="18"/>
  <c r="R196" i="18"/>
  <c r="R197" i="18"/>
  <c r="R198" i="18"/>
  <c r="R199" i="18"/>
  <c r="R200" i="18"/>
  <c r="R201" i="18"/>
  <c r="R202" i="18"/>
  <c r="R203" i="18"/>
  <c r="R204" i="18"/>
  <c r="R205" i="18"/>
  <c r="R206" i="18"/>
  <c r="R207" i="18"/>
  <c r="R208" i="18"/>
  <c r="R209" i="18"/>
  <c r="R210" i="18"/>
  <c r="R211" i="18"/>
  <c r="R212" i="18"/>
  <c r="R213" i="18"/>
  <c r="R214" i="18"/>
  <c r="R215" i="18"/>
  <c r="S215" i="18" s="1"/>
  <c r="R216" i="18"/>
  <c r="R217" i="18"/>
  <c r="R218" i="18"/>
  <c r="R219" i="18"/>
  <c r="R220" i="18"/>
  <c r="R221" i="18"/>
  <c r="R222" i="18"/>
  <c r="R223" i="18"/>
  <c r="R224" i="18"/>
  <c r="S58" i="18"/>
  <c r="S69" i="18"/>
  <c r="S92" i="18"/>
  <c r="S129" i="18"/>
  <c r="S130" i="18"/>
  <c r="S133" i="18"/>
  <c r="S146" i="18"/>
  <c r="S159" i="18"/>
  <c r="S164" i="18"/>
  <c r="S169" i="18"/>
  <c r="S210" i="18"/>
  <c r="R28" i="17" l="1"/>
  <c r="S28" i="17" s="1"/>
  <c r="R29" i="17"/>
  <c r="S29" i="17" s="1"/>
  <c r="R30" i="17"/>
  <c r="R31" i="17"/>
  <c r="R32" i="17"/>
  <c r="R33" i="17"/>
  <c r="R34" i="17"/>
  <c r="R35" i="17"/>
  <c r="R36" i="17"/>
  <c r="R37" i="17"/>
  <c r="R38" i="17"/>
  <c r="R39" i="17"/>
  <c r="S39" i="17" s="1"/>
  <c r="R40" i="17"/>
  <c r="S40" i="17" s="1"/>
  <c r="R41" i="17"/>
  <c r="S41" i="17" s="1"/>
  <c r="R42" i="17"/>
  <c r="R43" i="17"/>
  <c r="S43" i="17" s="1"/>
  <c r="R44" i="17"/>
  <c r="R45" i="17"/>
  <c r="P33" i="17"/>
  <c r="P32" i="17"/>
  <c r="P30" i="17"/>
  <c r="P29" i="17"/>
  <c r="R28" i="18"/>
  <c r="S28" i="18" s="1"/>
  <c r="R29" i="18"/>
  <c r="S29" i="18" s="1"/>
  <c r="R30" i="18"/>
  <c r="R31" i="18"/>
  <c r="R32" i="18"/>
  <c r="S32" i="18" s="1"/>
  <c r="R33" i="18"/>
  <c r="R34" i="18"/>
  <c r="R35" i="18"/>
  <c r="R36" i="18"/>
  <c r="R37" i="18"/>
  <c r="R38" i="18"/>
  <c r="S38" i="18" s="1"/>
  <c r="R39" i="18"/>
  <c r="S39" i="18" s="1"/>
  <c r="R40" i="18"/>
  <c r="S40" i="18" s="1"/>
  <c r="R41" i="18"/>
  <c r="S41" i="18" s="1"/>
  <c r="R42" i="18"/>
  <c r="R43" i="18"/>
  <c r="S43" i="18" s="1"/>
  <c r="R44" i="18"/>
  <c r="S44" i="18" s="1"/>
  <c r="R45" i="18"/>
  <c r="P28" i="17"/>
  <c r="P45" i="18"/>
  <c r="L45" i="18"/>
  <c r="P44" i="18"/>
  <c r="L44" i="18"/>
  <c r="P43" i="18"/>
  <c r="L43" i="18"/>
  <c r="P42" i="18"/>
  <c r="L42" i="18"/>
  <c r="P41" i="18"/>
  <c r="L41" i="18"/>
  <c r="P40" i="18"/>
  <c r="L40" i="18"/>
  <c r="P39" i="18"/>
  <c r="L39" i="18"/>
  <c r="P38" i="18"/>
  <c r="L38" i="18"/>
  <c r="P37" i="18"/>
  <c r="L37" i="18"/>
  <c r="P36" i="18"/>
  <c r="L36" i="18"/>
  <c r="P35" i="18"/>
  <c r="L35" i="18"/>
  <c r="W34" i="18"/>
  <c r="P34" i="18"/>
  <c r="L34" i="18"/>
  <c r="P33" i="18"/>
  <c r="L33" i="18"/>
  <c r="P32" i="18"/>
  <c r="L32" i="18"/>
  <c r="P31" i="18"/>
  <c r="L31" i="18"/>
  <c r="P30" i="18"/>
  <c r="L30" i="18"/>
  <c r="P29" i="18"/>
  <c r="L29" i="18"/>
  <c r="X28" i="18"/>
  <c r="V28" i="18"/>
  <c r="T28" i="18"/>
  <c r="V16" i="18" s="1"/>
  <c r="P28" i="18"/>
  <c r="L28" i="18"/>
  <c r="X26" i="18"/>
  <c r="V26" i="18"/>
  <c r="W37" i="18" s="1"/>
  <c r="T26" i="18"/>
  <c r="S26" i="18"/>
  <c r="V18" i="18"/>
  <c r="X18" i="18" s="1"/>
  <c r="V17" i="18"/>
  <c r="V15" i="18"/>
  <c r="X14" i="18"/>
  <c r="V14" i="18"/>
  <c r="Z14" i="18" s="1"/>
  <c r="V12" i="18"/>
  <c r="V11" i="18"/>
  <c r="X11" i="18" s="1"/>
  <c r="I10" i="18"/>
  <c r="I9" i="18"/>
  <c r="I7" i="18"/>
  <c r="J7" i="18" s="1"/>
  <c r="I6" i="18"/>
  <c r="I5" i="18"/>
  <c r="X28" i="17"/>
  <c r="P45" i="17"/>
  <c r="P44" i="17"/>
  <c r="P43" i="17"/>
  <c r="P42" i="17"/>
  <c r="P41" i="17"/>
  <c r="P40" i="17"/>
  <c r="P39" i="17"/>
  <c r="P38" i="17"/>
  <c r="P37" i="17"/>
  <c r="P36" i="17"/>
  <c r="P35" i="17"/>
  <c r="P34" i="17"/>
  <c r="P31" i="17"/>
  <c r="L28" i="17"/>
  <c r="L29" i="17"/>
  <c r="L30" i="17"/>
  <c r="L31" i="17"/>
  <c r="L32" i="17"/>
  <c r="L33" i="17"/>
  <c r="L34" i="17"/>
  <c r="L35" i="17"/>
  <c r="L36" i="17"/>
  <c r="L37" i="17"/>
  <c r="L38" i="17"/>
  <c r="L39" i="17"/>
  <c r="L40" i="17"/>
  <c r="L41" i="17"/>
  <c r="L42" i="17"/>
  <c r="L43" i="17"/>
  <c r="L44" i="17"/>
  <c r="L45" i="17"/>
  <c r="V28" i="17"/>
  <c r="T28" i="17"/>
  <c r="V16" i="17" s="1"/>
  <c r="X16" i="17" s="1"/>
  <c r="V11" i="17"/>
  <c r="X11" i="17" s="1"/>
  <c r="V12" i="17"/>
  <c r="X12" i="17" s="1"/>
  <c r="V14" i="17"/>
  <c r="X14" i="17" s="1"/>
  <c r="V15" i="17"/>
  <c r="X15" i="17" s="1"/>
  <c r="V17" i="17"/>
  <c r="V18" i="17"/>
  <c r="X18" i="17" s="1"/>
  <c r="U28" i="18" l="1"/>
  <c r="U50" i="18"/>
  <c r="U56" i="18"/>
  <c r="U62" i="18"/>
  <c r="U68" i="18"/>
  <c r="U74" i="18"/>
  <c r="U80" i="18"/>
  <c r="U86" i="18"/>
  <c r="U92" i="18"/>
  <c r="U98" i="18"/>
  <c r="U104" i="18"/>
  <c r="U110" i="18"/>
  <c r="U116" i="18"/>
  <c r="U122" i="18"/>
  <c r="U128" i="18"/>
  <c r="U134" i="18"/>
  <c r="U140" i="18"/>
  <c r="U146" i="18"/>
  <c r="U152" i="18"/>
  <c r="U158" i="18"/>
  <c r="U164" i="18"/>
  <c r="U170" i="18"/>
  <c r="U176" i="18"/>
  <c r="U182" i="18"/>
  <c r="U188" i="18"/>
  <c r="U194" i="18"/>
  <c r="U200" i="18"/>
  <c r="U206" i="18"/>
  <c r="U212" i="18"/>
  <c r="U218" i="18"/>
  <c r="U224" i="18"/>
  <c r="U48" i="18"/>
  <c r="U54" i="18"/>
  <c r="U60" i="18"/>
  <c r="U66" i="18"/>
  <c r="U72" i="18"/>
  <c r="U78" i="18"/>
  <c r="U84" i="18"/>
  <c r="U90" i="18"/>
  <c r="U96" i="18"/>
  <c r="U102" i="18"/>
  <c r="U108" i="18"/>
  <c r="U114" i="18"/>
  <c r="U120" i="18"/>
  <c r="U126" i="18"/>
  <c r="U132" i="18"/>
  <c r="U138" i="18"/>
  <c r="U144" i="18"/>
  <c r="U150" i="18"/>
  <c r="U156" i="18"/>
  <c r="U162" i="18"/>
  <c r="U168" i="18"/>
  <c r="U174" i="18"/>
  <c r="U180" i="18"/>
  <c r="U186" i="18"/>
  <c r="U192" i="18"/>
  <c r="U198" i="18"/>
  <c r="U204" i="18"/>
  <c r="U210" i="18"/>
  <c r="U216" i="18"/>
  <c r="U222" i="18"/>
  <c r="U52" i="18"/>
  <c r="U61" i="18"/>
  <c r="U70" i="18"/>
  <c r="U79" i="18"/>
  <c r="U88" i="18"/>
  <c r="U97" i="18"/>
  <c r="U106" i="18"/>
  <c r="U115" i="18"/>
  <c r="U124" i="18"/>
  <c r="U133" i="18"/>
  <c r="U142" i="18"/>
  <c r="U151" i="18"/>
  <c r="U160" i="18"/>
  <c r="U169" i="18"/>
  <c r="U178" i="18"/>
  <c r="U187" i="18"/>
  <c r="U196" i="18"/>
  <c r="U205" i="18"/>
  <c r="U214" i="18"/>
  <c r="U223" i="18"/>
  <c r="U53" i="18"/>
  <c r="U64" i="18"/>
  <c r="U75" i="18"/>
  <c r="U85" i="18"/>
  <c r="U95" i="18"/>
  <c r="U107" i="18"/>
  <c r="U118" i="18"/>
  <c r="U129" i="18"/>
  <c r="U139" i="18"/>
  <c r="U149" i="18"/>
  <c r="U161" i="18"/>
  <c r="U172" i="18"/>
  <c r="U183" i="18"/>
  <c r="U193" i="18"/>
  <c r="U203" i="18"/>
  <c r="U215" i="18"/>
  <c r="U55" i="18"/>
  <c r="U65" i="18"/>
  <c r="U76" i="18"/>
  <c r="U87" i="18"/>
  <c r="U99" i="18"/>
  <c r="U109" i="18"/>
  <c r="U119" i="18"/>
  <c r="U130" i="18"/>
  <c r="U141" i="18"/>
  <c r="U153" i="18"/>
  <c r="U163" i="18"/>
  <c r="U173" i="18"/>
  <c r="U184" i="18"/>
  <c r="U195" i="18"/>
  <c r="U207" i="18"/>
  <c r="U217" i="18"/>
  <c r="U46" i="18"/>
  <c r="U57" i="18"/>
  <c r="U67" i="18"/>
  <c r="U77" i="18"/>
  <c r="U89" i="18"/>
  <c r="U100" i="18"/>
  <c r="U111" i="18"/>
  <c r="U121" i="18"/>
  <c r="U131" i="18"/>
  <c r="U143" i="18"/>
  <c r="U154" i="18"/>
  <c r="U165" i="18"/>
  <c r="U175" i="18"/>
  <c r="U185" i="18"/>
  <c r="U197" i="18"/>
  <c r="U208" i="18"/>
  <c r="U219" i="18"/>
  <c r="U47" i="18"/>
  <c r="U58" i="18"/>
  <c r="U69" i="18"/>
  <c r="U81" i="18"/>
  <c r="U91" i="18"/>
  <c r="U101" i="18"/>
  <c r="U112" i="18"/>
  <c r="U123" i="18"/>
  <c r="U135" i="18"/>
  <c r="U145" i="18"/>
  <c r="U155" i="18"/>
  <c r="U166" i="18"/>
  <c r="U177" i="18"/>
  <c r="U189" i="18"/>
  <c r="U199" i="18"/>
  <c r="U209" i="18"/>
  <c r="U220" i="18"/>
  <c r="U49" i="18"/>
  <c r="U59" i="18"/>
  <c r="U71" i="18"/>
  <c r="U82" i="18"/>
  <c r="U93" i="18"/>
  <c r="U103" i="18"/>
  <c r="U113" i="18"/>
  <c r="U125" i="18"/>
  <c r="U136" i="18"/>
  <c r="U147" i="18"/>
  <c r="U157" i="18"/>
  <c r="U167" i="18"/>
  <c r="U179" i="18"/>
  <c r="U190" i="18"/>
  <c r="U201" i="18"/>
  <c r="U211" i="18"/>
  <c r="U221" i="18"/>
  <c r="U51" i="18"/>
  <c r="U117" i="18"/>
  <c r="U181" i="18"/>
  <c r="U63" i="18"/>
  <c r="U127" i="18"/>
  <c r="U191" i="18"/>
  <c r="U73" i="18"/>
  <c r="U137" i="18"/>
  <c r="U202" i="18"/>
  <c r="U171" i="18"/>
  <c r="U83" i="18"/>
  <c r="U148" i="18"/>
  <c r="U213" i="18"/>
  <c r="U94" i="18"/>
  <c r="U159" i="18"/>
  <c r="U105" i="18"/>
  <c r="S37" i="18"/>
  <c r="S31" i="18"/>
  <c r="W45" i="18"/>
  <c r="W51" i="18"/>
  <c r="W49" i="18"/>
  <c r="W55" i="18"/>
  <c r="W61" i="18"/>
  <c r="W67" i="18"/>
  <c r="W73" i="18"/>
  <c r="W79" i="18"/>
  <c r="W85" i="18"/>
  <c r="W91" i="18"/>
  <c r="W97" i="18"/>
  <c r="W103" i="18"/>
  <c r="W109" i="18"/>
  <c r="W115" i="18"/>
  <c r="W121" i="18"/>
  <c r="W127" i="18"/>
  <c r="W133" i="18"/>
  <c r="W139" i="18"/>
  <c r="W145" i="18"/>
  <c r="W151" i="18"/>
  <c r="W157" i="18"/>
  <c r="W163" i="18"/>
  <c r="W169" i="18"/>
  <c r="W175" i="18"/>
  <c r="W181" i="18"/>
  <c r="W187" i="18"/>
  <c r="W193" i="18"/>
  <c r="W53" i="18"/>
  <c r="W60" i="18"/>
  <c r="W68" i="18"/>
  <c r="W75" i="18"/>
  <c r="W82" i="18"/>
  <c r="W89" i="18"/>
  <c r="W96" i="18"/>
  <c r="W104" i="18"/>
  <c r="W111" i="18"/>
  <c r="W118" i="18"/>
  <c r="W125" i="18"/>
  <c r="W132" i="18"/>
  <c r="W140" i="18"/>
  <c r="W147" i="18"/>
  <c r="W154" i="18"/>
  <c r="W161" i="18"/>
  <c r="W168" i="18"/>
  <c r="W176" i="18"/>
  <c r="W183" i="18"/>
  <c r="W190" i="18"/>
  <c r="W197" i="18"/>
  <c r="W203" i="18"/>
  <c r="W209" i="18"/>
  <c r="W215" i="18"/>
  <c r="W221" i="18"/>
  <c r="W47" i="18"/>
  <c r="W57" i="18"/>
  <c r="W65" i="18"/>
  <c r="W74" i="18"/>
  <c r="W83" i="18"/>
  <c r="W92" i="18"/>
  <c r="W100" i="18"/>
  <c r="W108" i="18"/>
  <c r="W117" i="18"/>
  <c r="W126" i="18"/>
  <c r="W135" i="18"/>
  <c r="W143" i="18"/>
  <c r="W152" i="18"/>
  <c r="W160" i="18"/>
  <c r="W170" i="18"/>
  <c r="W178" i="18"/>
  <c r="W186" i="18"/>
  <c r="W195" i="18"/>
  <c r="W202" i="18"/>
  <c r="W210" i="18"/>
  <c r="W217" i="18"/>
  <c r="W224" i="18"/>
  <c r="W48" i="18"/>
  <c r="W58" i="18"/>
  <c r="W66" i="18"/>
  <c r="W76" i="18"/>
  <c r="W84" i="18"/>
  <c r="W93" i="18"/>
  <c r="W101" i="18"/>
  <c r="W110" i="18"/>
  <c r="W119" i="18"/>
  <c r="W128" i="18"/>
  <c r="W136" i="18"/>
  <c r="W144" i="18"/>
  <c r="W153" i="18"/>
  <c r="W162" i="18"/>
  <c r="W171" i="18"/>
  <c r="W179" i="18"/>
  <c r="W188" i="18"/>
  <c r="W196" i="18"/>
  <c r="W204" i="18"/>
  <c r="W211" i="18"/>
  <c r="W218" i="18"/>
  <c r="W50" i="18"/>
  <c r="W59" i="18"/>
  <c r="W69" i="18"/>
  <c r="W77" i="18"/>
  <c r="W86" i="18"/>
  <c r="W94" i="18"/>
  <c r="W102" i="18"/>
  <c r="W112" i="18"/>
  <c r="W120" i="18"/>
  <c r="W129" i="18"/>
  <c r="W137" i="18"/>
  <c r="W146" i="18"/>
  <c r="W155" i="18"/>
  <c r="W164" i="18"/>
  <c r="W172" i="18"/>
  <c r="W180" i="18"/>
  <c r="W189" i="18"/>
  <c r="W198" i="18"/>
  <c r="W205" i="18"/>
  <c r="W212" i="18"/>
  <c r="W219" i="18"/>
  <c r="W52" i="18"/>
  <c r="W62" i="18"/>
  <c r="W70" i="18"/>
  <c r="W78" i="18"/>
  <c r="W87" i="18"/>
  <c r="W95" i="18"/>
  <c r="W105" i="18"/>
  <c r="W113" i="18"/>
  <c r="W122" i="18"/>
  <c r="W130" i="18"/>
  <c r="W138" i="18"/>
  <c r="W148" i="18"/>
  <c r="W156" i="18"/>
  <c r="W165" i="18"/>
  <c r="W173" i="18"/>
  <c r="W182" i="18"/>
  <c r="W191" i="18"/>
  <c r="W199" i="18"/>
  <c r="W206" i="18"/>
  <c r="W213" i="18"/>
  <c r="W220" i="18"/>
  <c r="W54" i="18"/>
  <c r="W63" i="18"/>
  <c r="W71" i="18"/>
  <c r="W80" i="18"/>
  <c r="W88" i="18"/>
  <c r="W98" i="18"/>
  <c r="W106" i="18"/>
  <c r="W114" i="18"/>
  <c r="W123" i="18"/>
  <c r="W131" i="18"/>
  <c r="W141" i="18"/>
  <c r="W149" i="18"/>
  <c r="W158" i="18"/>
  <c r="W166" i="18"/>
  <c r="W174" i="18"/>
  <c r="W184" i="18"/>
  <c r="W192" i="18"/>
  <c r="W200" i="18"/>
  <c r="W207" i="18"/>
  <c r="W214" i="18"/>
  <c r="W222" i="18"/>
  <c r="W64" i="18"/>
  <c r="W116" i="18"/>
  <c r="W167" i="18"/>
  <c r="W216" i="18"/>
  <c r="W56" i="18"/>
  <c r="W72" i="18"/>
  <c r="W124" i="18"/>
  <c r="W177" i="18"/>
  <c r="W223" i="18"/>
  <c r="W208" i="18"/>
  <c r="W81" i="18"/>
  <c r="W134" i="18"/>
  <c r="W185" i="18"/>
  <c r="W90" i="18"/>
  <c r="W142" i="18"/>
  <c r="W194" i="18"/>
  <c r="W46" i="18"/>
  <c r="W99" i="18"/>
  <c r="W150" i="18"/>
  <c r="W201" i="18"/>
  <c r="W159" i="18"/>
  <c r="W107" i="18"/>
  <c r="Z15" i="18"/>
  <c r="W26" i="18"/>
  <c r="S42" i="18"/>
  <c r="S36" i="18"/>
  <c r="S30" i="18"/>
  <c r="Y45" i="18"/>
  <c r="Y49" i="18"/>
  <c r="Y55" i="18"/>
  <c r="Y61" i="18"/>
  <c r="Y67" i="18"/>
  <c r="Y73" i="18"/>
  <c r="Y79" i="18"/>
  <c r="Y85" i="18"/>
  <c r="Y91" i="18"/>
  <c r="Y97" i="18"/>
  <c r="Y103" i="18"/>
  <c r="Y109" i="18"/>
  <c r="Y115" i="18"/>
  <c r="Y121" i="18"/>
  <c r="Y127" i="18"/>
  <c r="Y133" i="18"/>
  <c r="Y139" i="18"/>
  <c r="Y145" i="18"/>
  <c r="Y151" i="18"/>
  <c r="Y157" i="18"/>
  <c r="Y163" i="18"/>
  <c r="Y169" i="18"/>
  <c r="Y175" i="18"/>
  <c r="Y181" i="18"/>
  <c r="Y187" i="18"/>
  <c r="Y193" i="18"/>
  <c r="Y199" i="18"/>
  <c r="Y205" i="18"/>
  <c r="Y211" i="18"/>
  <c r="Y217" i="18"/>
  <c r="Y46" i="18"/>
  <c r="Y53" i="18"/>
  <c r="Y60" i="18"/>
  <c r="Y68" i="18"/>
  <c r="Y75" i="18"/>
  <c r="Y82" i="18"/>
  <c r="Y89" i="18"/>
  <c r="Y96" i="18"/>
  <c r="Y104" i="18"/>
  <c r="Y111" i="18"/>
  <c r="Y118" i="18"/>
  <c r="Y125" i="18"/>
  <c r="Y132" i="18"/>
  <c r="Y140" i="18"/>
  <c r="Y147" i="18"/>
  <c r="Y154" i="18"/>
  <c r="Y161" i="18"/>
  <c r="Y168" i="18"/>
  <c r="Y176" i="18"/>
  <c r="Y183" i="18"/>
  <c r="Y190" i="18"/>
  <c r="Y197" i="18"/>
  <c r="Y204" i="18"/>
  <c r="Y212" i="18"/>
  <c r="Y219" i="18"/>
  <c r="Y50" i="18"/>
  <c r="Y57" i="18"/>
  <c r="Y64" i="18"/>
  <c r="Y71" i="18"/>
  <c r="Y78" i="18"/>
  <c r="Y86" i="18"/>
  <c r="Y93" i="18"/>
  <c r="Y100" i="18"/>
  <c r="Y107" i="18"/>
  <c r="Y114" i="18"/>
  <c r="Y122" i="18"/>
  <c r="Y129" i="18"/>
  <c r="Y136" i="18"/>
  <c r="Y143" i="18"/>
  <c r="Y150" i="18"/>
  <c r="Y158" i="18"/>
  <c r="Y165" i="18"/>
  <c r="Y172" i="18"/>
  <c r="Y179" i="18"/>
  <c r="Y186" i="18"/>
  <c r="Y194" i="18"/>
  <c r="Y201" i="18"/>
  <c r="Y208" i="18"/>
  <c r="Y215" i="18"/>
  <c r="Y222" i="18"/>
  <c r="Y51" i="18"/>
  <c r="Y58" i="18"/>
  <c r="Y65" i="18"/>
  <c r="Y72" i="18"/>
  <c r="Y80" i="18"/>
  <c r="Y87" i="18"/>
  <c r="Y94" i="18"/>
  <c r="Y101" i="18"/>
  <c r="Y108" i="18"/>
  <c r="Y116" i="18"/>
  <c r="Y123" i="18"/>
  <c r="Y130" i="18"/>
  <c r="Y137" i="18"/>
  <c r="Y144" i="18"/>
  <c r="Y152" i="18"/>
  <c r="Y159" i="18"/>
  <c r="Y166" i="18"/>
  <c r="Y173" i="18"/>
  <c r="Y180" i="18"/>
  <c r="Y188" i="18"/>
  <c r="Y195" i="18"/>
  <c r="Y202" i="18"/>
  <c r="Y209" i="18"/>
  <c r="Y216" i="18"/>
  <c r="Y59" i="18"/>
  <c r="Y74" i="18"/>
  <c r="Y88" i="18"/>
  <c r="Y102" i="18"/>
  <c r="Y117" i="18"/>
  <c r="Y131" i="18"/>
  <c r="Y146" i="18"/>
  <c r="Y160" i="18"/>
  <c r="Y174" i="18"/>
  <c r="Y189" i="18"/>
  <c r="Y203" i="18"/>
  <c r="Y218" i="18"/>
  <c r="Y99" i="18"/>
  <c r="Y200" i="18"/>
  <c r="Y47" i="18"/>
  <c r="Y62" i="18"/>
  <c r="Y76" i="18"/>
  <c r="Y90" i="18"/>
  <c r="Y105" i="18"/>
  <c r="Y119" i="18"/>
  <c r="Y134" i="18"/>
  <c r="Y148" i="18"/>
  <c r="Y162" i="18"/>
  <c r="Y177" i="18"/>
  <c r="Y191" i="18"/>
  <c r="Y206" i="18"/>
  <c r="Y220" i="18"/>
  <c r="Y128" i="18"/>
  <c r="Y48" i="18"/>
  <c r="Y63" i="18"/>
  <c r="Y77" i="18"/>
  <c r="Y92" i="18"/>
  <c r="Y106" i="18"/>
  <c r="Y120" i="18"/>
  <c r="Y135" i="18"/>
  <c r="Y149" i="18"/>
  <c r="Y164" i="18"/>
  <c r="Y178" i="18"/>
  <c r="Y192" i="18"/>
  <c r="Y207" i="18"/>
  <c r="Y221" i="18"/>
  <c r="Y70" i="18"/>
  <c r="Y113" i="18"/>
  <c r="Y156" i="18"/>
  <c r="Y214" i="18"/>
  <c r="Y52" i="18"/>
  <c r="Y66" i="18"/>
  <c r="Y81" i="18"/>
  <c r="Y95" i="18"/>
  <c r="Y110" i="18"/>
  <c r="Y124" i="18"/>
  <c r="Y138" i="18"/>
  <c r="Y153" i="18"/>
  <c r="Y167" i="18"/>
  <c r="Y182" i="18"/>
  <c r="Y196" i="18"/>
  <c r="Y210" i="18"/>
  <c r="Y223" i="18"/>
  <c r="Y54" i="18"/>
  <c r="Y69" i="18"/>
  <c r="Y83" i="18"/>
  <c r="Y98" i="18"/>
  <c r="Y112" i="18"/>
  <c r="Y126" i="18"/>
  <c r="Y141" i="18"/>
  <c r="Y155" i="18"/>
  <c r="Y170" i="18"/>
  <c r="Y184" i="18"/>
  <c r="Y198" i="18"/>
  <c r="Y213" i="18"/>
  <c r="Y224" i="18"/>
  <c r="Y56" i="18"/>
  <c r="Y171" i="18"/>
  <c r="Y84" i="18"/>
  <c r="Y142" i="18"/>
  <c r="Y185" i="18"/>
  <c r="U40" i="18"/>
  <c r="S35" i="18"/>
  <c r="Z11" i="18"/>
  <c r="Z21" i="18" s="1"/>
  <c r="V22" i="18"/>
  <c r="U31" i="18"/>
  <c r="U38" i="18"/>
  <c r="W40" i="18"/>
  <c r="S34" i="18"/>
  <c r="S49" i="18"/>
  <c r="Z49" i="18" s="1"/>
  <c r="S55" i="18"/>
  <c r="S61" i="18"/>
  <c r="S67" i="18"/>
  <c r="S73" i="18"/>
  <c r="S79" i="18"/>
  <c r="S85" i="18"/>
  <c r="S91" i="18"/>
  <c r="S97" i="18"/>
  <c r="Z97" i="18" s="1"/>
  <c r="S103" i="18"/>
  <c r="S109" i="18"/>
  <c r="S115" i="18"/>
  <c r="S121" i="18"/>
  <c r="Z121" i="18" s="1"/>
  <c r="S127" i="18"/>
  <c r="S139" i="18"/>
  <c r="S145" i="18"/>
  <c r="S151" i="18"/>
  <c r="Z151" i="18" s="1"/>
  <c r="S157" i="18"/>
  <c r="S163" i="18"/>
  <c r="S175" i="18"/>
  <c r="S181" i="18"/>
  <c r="Z181" i="18" s="1"/>
  <c r="S187" i="18"/>
  <c r="S193" i="18"/>
  <c r="S199" i="18"/>
  <c r="S205" i="18"/>
  <c r="S211" i="18"/>
  <c r="S217" i="18"/>
  <c r="S223" i="18"/>
  <c r="S50" i="18"/>
  <c r="S56" i="18"/>
  <c r="S62" i="18"/>
  <c r="S68" i="18"/>
  <c r="S74" i="18"/>
  <c r="S80" i="18"/>
  <c r="S86" i="18"/>
  <c r="S98" i="18"/>
  <c r="Z98" i="18" s="1"/>
  <c r="S104" i="18"/>
  <c r="S110" i="18"/>
  <c r="S116" i="18"/>
  <c r="S122" i="18"/>
  <c r="S128" i="18"/>
  <c r="S134" i="18"/>
  <c r="S140" i="18"/>
  <c r="S152" i="18"/>
  <c r="S158" i="18"/>
  <c r="S170" i="18"/>
  <c r="S176" i="18"/>
  <c r="S182" i="18"/>
  <c r="S188" i="18"/>
  <c r="S194" i="18"/>
  <c r="S200" i="18"/>
  <c r="Z200" i="18" s="1"/>
  <c r="S206" i="18"/>
  <c r="S212" i="18"/>
  <c r="S51" i="18"/>
  <c r="S57" i="18"/>
  <c r="S63" i="18"/>
  <c r="S75" i="18"/>
  <c r="Z75" i="18" s="1"/>
  <c r="S81" i="18"/>
  <c r="S87" i="18"/>
  <c r="S93" i="18"/>
  <c r="S99" i="18"/>
  <c r="S46" i="18"/>
  <c r="S52" i="18"/>
  <c r="S64" i="18"/>
  <c r="S70" i="18"/>
  <c r="S76" i="18"/>
  <c r="S82" i="18"/>
  <c r="S88" i="18"/>
  <c r="S94" i="18"/>
  <c r="S60" i="18"/>
  <c r="S90" i="18"/>
  <c r="S106" i="18"/>
  <c r="S118" i="18"/>
  <c r="S48" i="18"/>
  <c r="S100" i="18"/>
  <c r="S112" i="18"/>
  <c r="S124" i="18"/>
  <c r="S135" i="18"/>
  <c r="S166" i="18"/>
  <c r="S177" i="18"/>
  <c r="S189" i="18"/>
  <c r="S201" i="18"/>
  <c r="S213" i="18"/>
  <c r="S222" i="18"/>
  <c r="Z222" i="18" s="1"/>
  <c r="S120" i="18"/>
  <c r="S168" i="18"/>
  <c r="S180" i="18"/>
  <c r="S195" i="18"/>
  <c r="S208" i="18"/>
  <c r="S220" i="18"/>
  <c r="S105" i="18"/>
  <c r="S123" i="18"/>
  <c r="S136" i="18"/>
  <c r="S147" i="18"/>
  <c r="S183" i="18"/>
  <c r="S196" i="18"/>
  <c r="S224" i="18"/>
  <c r="S78" i="18"/>
  <c r="S108" i="18"/>
  <c r="S126" i="18"/>
  <c r="Z126" i="18" s="1"/>
  <c r="S138" i="18"/>
  <c r="S148" i="18"/>
  <c r="S160" i="18"/>
  <c r="S171" i="18"/>
  <c r="S184" i="18"/>
  <c r="S198" i="18"/>
  <c r="S214" i="18"/>
  <c r="S54" i="18"/>
  <c r="S84" i="18"/>
  <c r="S111" i="18"/>
  <c r="S141" i="18"/>
  <c r="S162" i="18"/>
  <c r="S172" i="18"/>
  <c r="S186" i="18"/>
  <c r="S202" i="18"/>
  <c r="Z202" i="18" s="1"/>
  <c r="S216" i="18"/>
  <c r="S142" i="18"/>
  <c r="S153" i="18"/>
  <c r="S174" i="18"/>
  <c r="S190" i="18"/>
  <c r="Z190" i="18" s="1"/>
  <c r="S204" i="18"/>
  <c r="S218" i="18"/>
  <c r="S154" i="18"/>
  <c r="S178" i="18"/>
  <c r="Z178" i="18" s="1"/>
  <c r="S219" i="18"/>
  <c r="S96" i="18"/>
  <c r="S132" i="18"/>
  <c r="S192" i="18"/>
  <c r="S117" i="18"/>
  <c r="S207" i="18"/>
  <c r="S66" i="18"/>
  <c r="Z66" i="18" s="1"/>
  <c r="S144" i="18"/>
  <c r="S165" i="18"/>
  <c r="S221" i="18"/>
  <c r="S143" i="18"/>
  <c r="S125" i="18"/>
  <c r="S47" i="18"/>
  <c r="S191" i="18"/>
  <c r="S113" i="18"/>
  <c r="S101" i="18"/>
  <c r="S137" i="18"/>
  <c r="S149" i="18"/>
  <c r="S89" i="18"/>
  <c r="S77" i="18"/>
  <c r="S119" i="18"/>
  <c r="S65" i="18"/>
  <c r="S203" i="18"/>
  <c r="S209" i="18"/>
  <c r="S95" i="18"/>
  <c r="S173" i="18"/>
  <c r="Z173" i="18" s="1"/>
  <c r="S107" i="18"/>
  <c r="S53" i="18"/>
  <c r="S197" i="18"/>
  <c r="S179" i="18"/>
  <c r="S185" i="18"/>
  <c r="S83" i="18"/>
  <c r="S155" i="18"/>
  <c r="U29" i="18"/>
  <c r="W31" i="18"/>
  <c r="W43" i="18"/>
  <c r="S45" i="18"/>
  <c r="Z45" i="18" s="1"/>
  <c r="S33" i="18"/>
  <c r="U33" i="18"/>
  <c r="U42" i="18"/>
  <c r="X12" i="18"/>
  <c r="Z17" i="18"/>
  <c r="U35" i="18"/>
  <c r="U37" i="18"/>
  <c r="U44" i="18"/>
  <c r="U30" i="18"/>
  <c r="U39" i="18"/>
  <c r="V21" i="18"/>
  <c r="U32" i="18"/>
  <c r="U34" i="18"/>
  <c r="U41" i="18"/>
  <c r="U43" i="18"/>
  <c r="Z12" i="18"/>
  <c r="R26" i="18"/>
  <c r="U36" i="18"/>
  <c r="U45" i="18"/>
  <c r="Y7" i="18"/>
  <c r="Y6" i="18"/>
  <c r="Y5" i="18"/>
  <c r="Y4" i="18"/>
  <c r="Z4" i="18" s="1"/>
  <c r="Y3" i="18"/>
  <c r="Y7" i="17"/>
  <c r="Y6" i="17"/>
  <c r="Y5" i="17"/>
  <c r="Y3" i="17"/>
  <c r="Y4" i="17"/>
  <c r="Z16" i="18"/>
  <c r="X16" i="18"/>
  <c r="W29" i="18"/>
  <c r="W32" i="18"/>
  <c r="W35" i="18"/>
  <c r="W38" i="18"/>
  <c r="W41" i="18"/>
  <c r="W44" i="18"/>
  <c r="Y26" i="18"/>
  <c r="Y31" i="18"/>
  <c r="Y34" i="18"/>
  <c r="Z34" i="18" s="1"/>
  <c r="Y37" i="18"/>
  <c r="Y40" i="18"/>
  <c r="Y43" i="18"/>
  <c r="V10" i="18"/>
  <c r="V13" i="18"/>
  <c r="X15" i="18"/>
  <c r="X22" i="18" s="1"/>
  <c r="X17" i="18"/>
  <c r="X21" i="18" s="1"/>
  <c r="U26" i="18"/>
  <c r="Y29" i="18"/>
  <c r="Y32" i="18"/>
  <c r="Y35" i="18"/>
  <c r="Y38" i="18"/>
  <c r="Y41" i="18"/>
  <c r="Y44" i="18"/>
  <c r="Z18" i="18"/>
  <c r="Z22" i="18" s="1"/>
  <c r="W28" i="18"/>
  <c r="W30" i="18"/>
  <c r="W33" i="18"/>
  <c r="W36" i="18"/>
  <c r="W39" i="18"/>
  <c r="W42" i="18"/>
  <c r="Y28" i="18"/>
  <c r="Y30" i="18"/>
  <c r="Y33" i="18"/>
  <c r="Y36" i="18"/>
  <c r="Y39" i="18"/>
  <c r="Y42" i="18"/>
  <c r="R26" i="17"/>
  <c r="V13" i="17"/>
  <c r="X13" i="17" s="1"/>
  <c r="X22" i="17"/>
  <c r="V22" i="17"/>
  <c r="V10" i="17"/>
  <c r="V21" i="17"/>
  <c r="X17" i="17"/>
  <c r="X21" i="17" s="1"/>
  <c r="Z155" i="18" l="1"/>
  <c r="Z95" i="18"/>
  <c r="Z137" i="18"/>
  <c r="Z219" i="18"/>
  <c r="Z142" i="18"/>
  <c r="Z84" i="18"/>
  <c r="Z138" i="18"/>
  <c r="Z136" i="18"/>
  <c r="Z120" i="18"/>
  <c r="Z94" i="18"/>
  <c r="Z212" i="18"/>
  <c r="Z158" i="18"/>
  <c r="Z104" i="18"/>
  <c r="Z50" i="18"/>
  <c r="Z73" i="18"/>
  <c r="Z83" i="18"/>
  <c r="Z206" i="18"/>
  <c r="Z223" i="18"/>
  <c r="Z37" i="18"/>
  <c r="Z188" i="18"/>
  <c r="Z149" i="18"/>
  <c r="Z179" i="18"/>
  <c r="Z191" i="18"/>
  <c r="Z207" i="18"/>
  <c r="Z186" i="18"/>
  <c r="Z78" i="18"/>
  <c r="Z81" i="18"/>
  <c r="Z194" i="18"/>
  <c r="Z157" i="18"/>
  <c r="Z101" i="18"/>
  <c r="Z185" i="18"/>
  <c r="Z197" i="18"/>
  <c r="Z117" i="18"/>
  <c r="Z184" i="18"/>
  <c r="Z189" i="18"/>
  <c r="Z70" i="18"/>
  <c r="Z74" i="18"/>
  <c r="Z205" i="18"/>
  <c r="Z77" i="18"/>
  <c r="Z125" i="18"/>
  <c r="Z64" i="18"/>
  <c r="Z122" i="18"/>
  <c r="Z68" i="18"/>
  <c r="Z199" i="18"/>
  <c r="Z145" i="18"/>
  <c r="Z209" i="18"/>
  <c r="Z93" i="18"/>
  <c r="Z203" i="18"/>
  <c r="Z154" i="18"/>
  <c r="Z100" i="18"/>
  <c r="Z82" i="18"/>
  <c r="Z217" i="18"/>
  <c r="Z109" i="18"/>
  <c r="Z119" i="18"/>
  <c r="Z172" i="18"/>
  <c r="Z208" i="18"/>
  <c r="Z128" i="18"/>
  <c r="Z107" i="18"/>
  <c r="Z89" i="18"/>
  <c r="Z143" i="18"/>
  <c r="Z132" i="18"/>
  <c r="Z141" i="18"/>
  <c r="Z160" i="18"/>
  <c r="Z180" i="18"/>
  <c r="Z52" i="18"/>
  <c r="Z57" i="18"/>
  <c r="Z176" i="18"/>
  <c r="Z116" i="18"/>
  <c r="Z193" i="18"/>
  <c r="Z139" i="18"/>
  <c r="Z85" i="18"/>
  <c r="Z108" i="18"/>
  <c r="Z87" i="18"/>
  <c r="Z61" i="18"/>
  <c r="Z148" i="18"/>
  <c r="Z147" i="18"/>
  <c r="Z168" i="18"/>
  <c r="Z60" i="18"/>
  <c r="Z51" i="18"/>
  <c r="Z170" i="18"/>
  <c r="Z56" i="18"/>
  <c r="Z72" i="18"/>
  <c r="Z146" i="18"/>
  <c r="Z48" i="18"/>
  <c r="Z224" i="18"/>
  <c r="Z166" i="18"/>
  <c r="Z54" i="18"/>
  <c r="Z135" i="18"/>
  <c r="Z76" i="18"/>
  <c r="Z115" i="18"/>
  <c r="Z79" i="18"/>
  <c r="Z153" i="18"/>
  <c r="Z80" i="18"/>
  <c r="Z187" i="18"/>
  <c r="Z53" i="18"/>
  <c r="Z65" i="18"/>
  <c r="Z221" i="18"/>
  <c r="Z192" i="18"/>
  <c r="Z218" i="18"/>
  <c r="Z216" i="18"/>
  <c r="Z111" i="18"/>
  <c r="Z171" i="18"/>
  <c r="Z123" i="18"/>
  <c r="Z177" i="18"/>
  <c r="Z88" i="18"/>
  <c r="Z46" i="18"/>
  <c r="Z63" i="18"/>
  <c r="Z152" i="18"/>
  <c r="Z110" i="18"/>
  <c r="Z211" i="18"/>
  <c r="Z175" i="18"/>
  <c r="Z127" i="18"/>
  <c r="Z91" i="18"/>
  <c r="Z55" i="18"/>
  <c r="Z159" i="18"/>
  <c r="Z59" i="18"/>
  <c r="Z129" i="18"/>
  <c r="Z133" i="18"/>
  <c r="Z210" i="18"/>
  <c r="Z102" i="18"/>
  <c r="Z42" i="18"/>
  <c r="Z71" i="18"/>
  <c r="Z58" i="18"/>
  <c r="Z113" i="18"/>
  <c r="Z165" i="18"/>
  <c r="Z204" i="18"/>
  <c r="Z105" i="18"/>
  <c r="Z118" i="18"/>
  <c r="Z99" i="18"/>
  <c r="Z140" i="18"/>
  <c r="Z62" i="18"/>
  <c r="Z163" i="18"/>
  <c r="Z144" i="18"/>
  <c r="Z96" i="18"/>
  <c r="Z196" i="18"/>
  <c r="Z220" i="18"/>
  <c r="Z106" i="18"/>
  <c r="Z182" i="18"/>
  <c r="Z134" i="18"/>
  <c r="Z167" i="18"/>
  <c r="Z130" i="18"/>
  <c r="Z169" i="18"/>
  <c r="Z164" i="18"/>
  <c r="Z92" i="18"/>
  <c r="Z47" i="18"/>
  <c r="Z174" i="18"/>
  <c r="Z214" i="18"/>
  <c r="Z183" i="18"/>
  <c r="Z213" i="18"/>
  <c r="Z124" i="18"/>
  <c r="Z90" i="18"/>
  <c r="Z86" i="18"/>
  <c r="Z131" i="18"/>
  <c r="Z161" i="18"/>
  <c r="Z156" i="18"/>
  <c r="Z28" i="18"/>
  <c r="Z162" i="18"/>
  <c r="Z198" i="18"/>
  <c r="Z195" i="18"/>
  <c r="Z201" i="18"/>
  <c r="Z112" i="18"/>
  <c r="Z103" i="18"/>
  <c r="Z67" i="18"/>
  <c r="Z69" i="18"/>
  <c r="Z215" i="18"/>
  <c r="Z150" i="18"/>
  <c r="Z114" i="18"/>
  <c r="Z5" i="18"/>
  <c r="Z6" i="18"/>
  <c r="Z7" i="18"/>
  <c r="Z3" i="18"/>
  <c r="Z39" i="18"/>
  <c r="Z36" i="18"/>
  <c r="Z44" i="18"/>
  <c r="Z41" i="18"/>
  <c r="Z33" i="18"/>
  <c r="Z38" i="18"/>
  <c r="Z35" i="18"/>
  <c r="Z31" i="18"/>
  <c r="Z32" i="18"/>
  <c r="Z30" i="18"/>
  <c r="Z29" i="18"/>
  <c r="Z43" i="18"/>
  <c r="Z40" i="18"/>
  <c r="Z13" i="18"/>
  <c r="X13" i="18"/>
  <c r="Z10" i="18"/>
  <c r="X10" i="18"/>
  <c r="V20" i="18"/>
  <c r="X10" i="17"/>
  <c r="X20" i="17" s="1"/>
  <c r="V20" i="17"/>
  <c r="J5" i="19" l="1"/>
  <c r="J15" i="19"/>
  <c r="J37" i="19"/>
  <c r="J35" i="19"/>
  <c r="J16" i="19"/>
  <c r="H2" i="19"/>
  <c r="AC28" i="18"/>
  <c r="Z26" i="18"/>
  <c r="J4" i="18" s="1"/>
  <c r="J5" i="18" s="1"/>
  <c r="Z2" i="18"/>
  <c r="Z1" i="18" s="1"/>
  <c r="J4" i="19"/>
  <c r="X20" i="18"/>
  <c r="Z20" i="18"/>
  <c r="J8" i="18" l="1"/>
  <c r="D8" i="18" s="1"/>
  <c r="E8" i="18" s="1"/>
  <c r="D4" i="18"/>
  <c r="E4" i="18" s="1"/>
  <c r="J6" i="18"/>
  <c r="D6" i="18" s="1"/>
  <c r="E6" i="18" s="1"/>
  <c r="D5" i="18"/>
  <c r="E5" i="18" s="1"/>
  <c r="J3" i="18"/>
  <c r="D3" i="18" s="1"/>
  <c r="E3" i="18" s="1"/>
  <c r="Z23" i="18"/>
  <c r="S26" i="17"/>
  <c r="T26" i="17"/>
  <c r="V26" i="17"/>
  <c r="X26" i="17"/>
  <c r="W51" i="17" l="1"/>
  <c r="W57" i="17"/>
  <c r="W63" i="17"/>
  <c r="W69" i="17"/>
  <c r="W75" i="17"/>
  <c r="W81" i="17"/>
  <c r="W87" i="17"/>
  <c r="W93" i="17"/>
  <c r="W99" i="17"/>
  <c r="W105" i="17"/>
  <c r="W111" i="17"/>
  <c r="W117" i="17"/>
  <c r="W123" i="17"/>
  <c r="W129" i="17"/>
  <c r="W135" i="17"/>
  <c r="W141" i="17"/>
  <c r="W147" i="17"/>
  <c r="W153" i="17"/>
  <c r="W159" i="17"/>
  <c r="W165" i="17"/>
  <c r="W171" i="17"/>
  <c r="W49" i="17"/>
  <c r="W55" i="17"/>
  <c r="W61" i="17"/>
  <c r="W67" i="17"/>
  <c r="W73" i="17"/>
  <c r="W79" i="17"/>
  <c r="W85" i="17"/>
  <c r="W91" i="17"/>
  <c r="W97" i="17"/>
  <c r="W103" i="17"/>
  <c r="W109" i="17"/>
  <c r="W115" i="17"/>
  <c r="W121" i="17"/>
  <c r="W127" i="17"/>
  <c r="W133" i="17"/>
  <c r="W139" i="17"/>
  <c r="W145" i="17"/>
  <c r="W151" i="17"/>
  <c r="W157" i="17"/>
  <c r="W163" i="17"/>
  <c r="W169" i="17"/>
  <c r="W175" i="17"/>
  <c r="W181" i="17"/>
  <c r="W187" i="17"/>
  <c r="W193" i="17"/>
  <c r="W52" i="17"/>
  <c r="W60" i="17"/>
  <c r="W70" i="17"/>
  <c r="W78" i="17"/>
  <c r="W88" i="17"/>
  <c r="W96" i="17"/>
  <c r="W106" i="17"/>
  <c r="W114" i="17"/>
  <c r="W124" i="17"/>
  <c r="W132" i="17"/>
  <c r="W142" i="17"/>
  <c r="W150" i="17"/>
  <c r="W160" i="17"/>
  <c r="W168" i="17"/>
  <c r="W177" i="17"/>
  <c r="W184" i="17"/>
  <c r="W191" i="17"/>
  <c r="W198" i="17"/>
  <c r="W204" i="17"/>
  <c r="W210" i="17"/>
  <c r="W216" i="17"/>
  <c r="W222" i="17"/>
  <c r="W53" i="17"/>
  <c r="W62" i="17"/>
  <c r="W71" i="17"/>
  <c r="W80" i="17"/>
  <c r="W89" i="17"/>
  <c r="W98" i="17"/>
  <c r="W107" i="17"/>
  <c r="W116" i="17"/>
  <c r="W125" i="17"/>
  <c r="W134" i="17"/>
  <c r="W143" i="17"/>
  <c r="W152" i="17"/>
  <c r="W161" i="17"/>
  <c r="W170" i="17"/>
  <c r="W178" i="17"/>
  <c r="W185" i="17"/>
  <c r="W192" i="17"/>
  <c r="W199" i="17"/>
  <c r="W205" i="17"/>
  <c r="W211" i="17"/>
  <c r="W217" i="17"/>
  <c r="W223" i="17"/>
  <c r="W46" i="17"/>
  <c r="W54" i="17"/>
  <c r="W64" i="17"/>
  <c r="W72" i="17"/>
  <c r="W82" i="17"/>
  <c r="W90" i="17"/>
  <c r="W100" i="17"/>
  <c r="W108" i="17"/>
  <c r="W118" i="17"/>
  <c r="W126" i="17"/>
  <c r="W136" i="17"/>
  <c r="W144" i="17"/>
  <c r="W154" i="17"/>
  <c r="W162" i="17"/>
  <c r="W172" i="17"/>
  <c r="W47" i="17"/>
  <c r="W56" i="17"/>
  <c r="W65" i="17"/>
  <c r="W74" i="17"/>
  <c r="W83" i="17"/>
  <c r="W92" i="17"/>
  <c r="W101" i="17"/>
  <c r="W110" i="17"/>
  <c r="W119" i="17"/>
  <c r="W128" i="17"/>
  <c r="W137" i="17"/>
  <c r="W146" i="17"/>
  <c r="W155" i="17"/>
  <c r="W164" i="17"/>
  <c r="W173" i="17"/>
  <c r="W180" i="17"/>
  <c r="W188" i="17"/>
  <c r="W195" i="17"/>
  <c r="W201" i="17"/>
  <c r="W207" i="17"/>
  <c r="W213" i="17"/>
  <c r="W219" i="17"/>
  <c r="W66" i="17"/>
  <c r="W94" i="17"/>
  <c r="W120" i="17"/>
  <c r="W148" i="17"/>
  <c r="W174" i="17"/>
  <c r="W189" i="17"/>
  <c r="W202" i="17"/>
  <c r="W214" i="17"/>
  <c r="W68" i="17"/>
  <c r="W95" i="17"/>
  <c r="W122" i="17"/>
  <c r="W149" i="17"/>
  <c r="W176" i="17"/>
  <c r="W190" i="17"/>
  <c r="W203" i="17"/>
  <c r="W215" i="17"/>
  <c r="W48" i="17"/>
  <c r="W76" i="17"/>
  <c r="W102" i="17"/>
  <c r="W130" i="17"/>
  <c r="W156" i="17"/>
  <c r="W179" i="17"/>
  <c r="W194" i="17"/>
  <c r="W206" i="17"/>
  <c r="W218" i="17"/>
  <c r="W50" i="17"/>
  <c r="W77" i="17"/>
  <c r="W104" i="17"/>
  <c r="W131" i="17"/>
  <c r="W158" i="17"/>
  <c r="W182" i="17"/>
  <c r="W196" i="17"/>
  <c r="W208" i="17"/>
  <c r="W220" i="17"/>
  <c r="W58" i="17"/>
  <c r="W84" i="17"/>
  <c r="W112" i="17"/>
  <c r="W138" i="17"/>
  <c r="W166" i="17"/>
  <c r="W183" i="17"/>
  <c r="W197" i="17"/>
  <c r="W209" i="17"/>
  <c r="W221" i="17"/>
  <c r="W86" i="17"/>
  <c r="W212" i="17"/>
  <c r="W186" i="17"/>
  <c r="W113" i="17"/>
  <c r="W224" i="17"/>
  <c r="W200" i="17"/>
  <c r="W140" i="17"/>
  <c r="W59" i="17"/>
  <c r="W167" i="17"/>
  <c r="S49" i="17"/>
  <c r="S55" i="17"/>
  <c r="S61" i="17"/>
  <c r="S67" i="17"/>
  <c r="S73" i="17"/>
  <c r="S79" i="17"/>
  <c r="S85" i="17"/>
  <c r="S91" i="17"/>
  <c r="S97" i="17"/>
  <c r="S103" i="17"/>
  <c r="S109" i="17"/>
  <c r="S115" i="17"/>
  <c r="S121" i="17"/>
  <c r="S127" i="17"/>
  <c r="S139" i="17"/>
  <c r="S145" i="17"/>
  <c r="S151" i="17"/>
  <c r="S157" i="17"/>
  <c r="S163" i="17"/>
  <c r="S175" i="17"/>
  <c r="S181" i="17"/>
  <c r="S187" i="17"/>
  <c r="S193" i="17"/>
  <c r="S199" i="17"/>
  <c r="S205" i="17"/>
  <c r="S211" i="17"/>
  <c r="S217" i="17"/>
  <c r="S223" i="17"/>
  <c r="S50" i="17"/>
  <c r="S56" i="17"/>
  <c r="S62" i="17"/>
  <c r="S68" i="17"/>
  <c r="S74" i="17"/>
  <c r="S80" i="17"/>
  <c r="S86" i="17"/>
  <c r="S98" i="17"/>
  <c r="S104" i="17"/>
  <c r="S110" i="17"/>
  <c r="S116" i="17"/>
  <c r="S122" i="17"/>
  <c r="S128" i="17"/>
  <c r="S134" i="17"/>
  <c r="S140" i="17"/>
  <c r="S152" i="17"/>
  <c r="S158" i="17"/>
  <c r="S170" i="17"/>
  <c r="S176" i="17"/>
  <c r="S182" i="17"/>
  <c r="S188" i="17"/>
  <c r="S194" i="17"/>
  <c r="S200" i="17"/>
  <c r="S206" i="17"/>
  <c r="S212" i="17"/>
  <c r="S218" i="17"/>
  <c r="S224" i="17"/>
  <c r="S51" i="17"/>
  <c r="S57" i="17"/>
  <c r="S63" i="17"/>
  <c r="S75" i="17"/>
  <c r="S81" i="17"/>
  <c r="S87" i="17"/>
  <c r="Z87" i="17" s="1"/>
  <c r="S93" i="17"/>
  <c r="S99" i="17"/>
  <c r="S105" i="17"/>
  <c r="S111" i="17"/>
  <c r="S117" i="17"/>
  <c r="S123" i="17"/>
  <c r="S135" i="17"/>
  <c r="S46" i="17"/>
  <c r="S52" i="17"/>
  <c r="S64" i="17"/>
  <c r="S70" i="17"/>
  <c r="S76" i="17"/>
  <c r="S82" i="17"/>
  <c r="S88" i="17"/>
  <c r="S94" i="17"/>
  <c r="S100" i="17"/>
  <c r="S106" i="17"/>
  <c r="S112" i="17"/>
  <c r="S118" i="17"/>
  <c r="S124" i="17"/>
  <c r="S136" i="17"/>
  <c r="S142" i="17"/>
  <c r="S148" i="17"/>
  <c r="S60" i="17"/>
  <c r="S90" i="17"/>
  <c r="S120" i="17"/>
  <c r="S138" i="17"/>
  <c r="S153" i="17"/>
  <c r="S172" i="17"/>
  <c r="S184" i="17"/>
  <c r="S196" i="17"/>
  <c r="S208" i="17"/>
  <c r="S220" i="17"/>
  <c r="S66" i="17"/>
  <c r="S126" i="17"/>
  <c r="S141" i="17"/>
  <c r="S154" i="17"/>
  <c r="S165" i="17"/>
  <c r="S174" i="17"/>
  <c r="S186" i="17"/>
  <c r="S198" i="17"/>
  <c r="S222" i="17"/>
  <c r="S96" i="17"/>
  <c r="S144" i="17"/>
  <c r="S166" i="17"/>
  <c r="S177" i="17"/>
  <c r="S189" i="17"/>
  <c r="S201" i="17"/>
  <c r="S213" i="17"/>
  <c r="S48" i="17"/>
  <c r="S168" i="17"/>
  <c r="S178" i="17"/>
  <c r="S190" i="17"/>
  <c r="S202" i="17"/>
  <c r="S214" i="17"/>
  <c r="S147" i="17"/>
  <c r="S195" i="17"/>
  <c r="S78" i="17"/>
  <c r="S204" i="17"/>
  <c r="S84" i="17"/>
  <c r="S171" i="17"/>
  <c r="S207" i="17"/>
  <c r="S54" i="17"/>
  <c r="S132" i="17"/>
  <c r="S180" i="17"/>
  <c r="S160" i="17"/>
  <c r="S183" i="17"/>
  <c r="S216" i="17"/>
  <c r="S108" i="17"/>
  <c r="S192" i="17"/>
  <c r="S219" i="17"/>
  <c r="S162" i="17"/>
  <c r="S221" i="17"/>
  <c r="S101" i="17"/>
  <c r="S173" i="17"/>
  <c r="S143" i="17"/>
  <c r="S137" i="17"/>
  <c r="S179" i="17"/>
  <c r="S185" i="17"/>
  <c r="S191" i="17"/>
  <c r="S83" i="17"/>
  <c r="S155" i="17"/>
  <c r="S47" i="17"/>
  <c r="S125" i="17"/>
  <c r="S113" i="17"/>
  <c r="S89" i="17"/>
  <c r="S203" i="17"/>
  <c r="S77" i="17"/>
  <c r="S65" i="17"/>
  <c r="S209" i="17"/>
  <c r="S107" i="17"/>
  <c r="S149" i="17"/>
  <c r="S197" i="17"/>
  <c r="S95" i="17"/>
  <c r="S119" i="17"/>
  <c r="S53" i="17"/>
  <c r="Z53" i="17" s="1"/>
  <c r="S38" i="17"/>
  <c r="S35" i="17"/>
  <c r="S30" i="17"/>
  <c r="S37" i="17"/>
  <c r="S31" i="17"/>
  <c r="S44" i="17"/>
  <c r="S34" i="17"/>
  <c r="S32" i="17"/>
  <c r="S45" i="17"/>
  <c r="S42" i="17"/>
  <c r="S33" i="17"/>
  <c r="S36" i="17"/>
  <c r="Y50" i="17"/>
  <c r="Y56" i="17"/>
  <c r="Y62" i="17"/>
  <c r="Y68" i="17"/>
  <c r="Y74" i="17"/>
  <c r="Y80" i="17"/>
  <c r="Y86" i="17"/>
  <c r="Y92" i="17"/>
  <c r="Y98" i="17"/>
  <c r="Y104" i="17"/>
  <c r="Y110" i="17"/>
  <c r="Y116" i="17"/>
  <c r="Y122" i="17"/>
  <c r="Y128" i="17"/>
  <c r="Y134" i="17"/>
  <c r="Y140" i="17"/>
  <c r="Y146" i="17"/>
  <c r="Y152" i="17"/>
  <c r="Y158" i="17"/>
  <c r="Y164" i="17"/>
  <c r="Y170" i="17"/>
  <c r="Y176" i="17"/>
  <c r="Y182" i="17"/>
  <c r="Y188" i="17"/>
  <c r="Y194" i="17"/>
  <c r="Y200" i="17"/>
  <c r="Y206" i="17"/>
  <c r="Y212" i="17"/>
  <c r="Y218" i="17"/>
  <c r="Y224" i="17"/>
  <c r="Y51" i="17"/>
  <c r="Y57" i="17"/>
  <c r="Y63" i="17"/>
  <c r="Y69" i="17"/>
  <c r="Y75" i="17"/>
  <c r="Y81" i="17"/>
  <c r="Y87" i="17"/>
  <c r="Y93" i="17"/>
  <c r="Y99" i="17"/>
  <c r="Y105" i="17"/>
  <c r="Y111" i="17"/>
  <c r="Y117" i="17"/>
  <c r="Y123" i="17"/>
  <c r="Y129" i="17"/>
  <c r="Y135" i="17"/>
  <c r="Y141" i="17"/>
  <c r="Y147" i="17"/>
  <c r="Y153" i="17"/>
  <c r="Y159" i="17"/>
  <c r="Y165" i="17"/>
  <c r="Y171" i="17"/>
  <c r="Y177" i="17"/>
  <c r="Y183" i="17"/>
  <c r="Y189" i="17"/>
  <c r="Y195" i="17"/>
  <c r="Y201" i="17"/>
  <c r="Y207" i="17"/>
  <c r="Y213" i="17"/>
  <c r="Y219" i="17"/>
  <c r="Y47" i="17"/>
  <c r="Y53" i="17"/>
  <c r="Y59" i="17"/>
  <c r="Y65" i="17"/>
  <c r="Y71" i="17"/>
  <c r="Y77" i="17"/>
  <c r="Y83" i="17"/>
  <c r="Y89" i="17"/>
  <c r="Y95" i="17"/>
  <c r="Y101" i="17"/>
  <c r="Y107" i="17"/>
  <c r="Y113" i="17"/>
  <c r="Y119" i="17"/>
  <c r="Y125" i="17"/>
  <c r="Y131" i="17"/>
  <c r="Y137" i="17"/>
  <c r="Y143" i="17"/>
  <c r="Y149" i="17"/>
  <c r="Y155" i="17"/>
  <c r="Y161" i="17"/>
  <c r="Y167" i="17"/>
  <c r="Y173" i="17"/>
  <c r="Y179" i="17"/>
  <c r="Y48" i="17"/>
  <c r="Y60" i="17"/>
  <c r="Y72" i="17"/>
  <c r="Y84" i="17"/>
  <c r="Y96" i="17"/>
  <c r="Y108" i="17"/>
  <c r="Y120" i="17"/>
  <c r="Y132" i="17"/>
  <c r="Y144" i="17"/>
  <c r="Y156" i="17"/>
  <c r="Y168" i="17"/>
  <c r="Y180" i="17"/>
  <c r="Y190" i="17"/>
  <c r="Y198" i="17"/>
  <c r="Y208" i="17"/>
  <c r="Y216" i="17"/>
  <c r="Y49" i="17"/>
  <c r="Y61" i="17"/>
  <c r="Y73" i="17"/>
  <c r="Y85" i="17"/>
  <c r="Y97" i="17"/>
  <c r="Y109" i="17"/>
  <c r="Y121" i="17"/>
  <c r="Y133" i="17"/>
  <c r="Y145" i="17"/>
  <c r="Y157" i="17"/>
  <c r="Y169" i="17"/>
  <c r="Y181" i="17"/>
  <c r="Y191" i="17"/>
  <c r="Y199" i="17"/>
  <c r="Y209" i="17"/>
  <c r="Y217" i="17"/>
  <c r="Y52" i="17"/>
  <c r="Y64" i="17"/>
  <c r="Y76" i="17"/>
  <c r="Y88" i="17"/>
  <c r="Y100" i="17"/>
  <c r="Y112" i="17"/>
  <c r="Y124" i="17"/>
  <c r="Y136" i="17"/>
  <c r="Y148" i="17"/>
  <c r="Y160" i="17"/>
  <c r="Y172" i="17"/>
  <c r="Y184" i="17"/>
  <c r="Y192" i="17"/>
  <c r="Y202" i="17"/>
  <c r="Y210" i="17"/>
  <c r="Y220" i="17"/>
  <c r="Y54" i="17"/>
  <c r="Y66" i="17"/>
  <c r="Y78" i="17"/>
  <c r="Y90" i="17"/>
  <c r="Y102" i="17"/>
  <c r="Y114" i="17"/>
  <c r="Y126" i="17"/>
  <c r="Y138" i="17"/>
  <c r="Y150" i="17"/>
  <c r="Y162" i="17"/>
  <c r="Y174" i="17"/>
  <c r="Y185" i="17"/>
  <c r="Y193" i="17"/>
  <c r="Y203" i="17"/>
  <c r="Y211" i="17"/>
  <c r="Y221" i="17"/>
  <c r="Y55" i="17"/>
  <c r="Y67" i="17"/>
  <c r="Y79" i="17"/>
  <c r="Y91" i="17"/>
  <c r="Y103" i="17"/>
  <c r="Y139" i="17"/>
  <c r="Y175" i="17"/>
  <c r="Y204" i="17"/>
  <c r="Y127" i="17"/>
  <c r="Y222" i="17"/>
  <c r="Y46" i="17"/>
  <c r="Y106" i="17"/>
  <c r="Y142" i="17"/>
  <c r="Y178" i="17"/>
  <c r="Y205" i="17"/>
  <c r="Y82" i="17"/>
  <c r="Y163" i="17"/>
  <c r="Y130" i="17"/>
  <c r="Y223" i="17"/>
  <c r="Y58" i="17"/>
  <c r="Y115" i="17"/>
  <c r="Y151" i="17"/>
  <c r="Y186" i="17"/>
  <c r="Y214" i="17"/>
  <c r="Y196" i="17"/>
  <c r="Y94" i="17"/>
  <c r="Y197" i="17"/>
  <c r="Y70" i="17"/>
  <c r="Y118" i="17"/>
  <c r="Y154" i="17"/>
  <c r="Y187" i="17"/>
  <c r="Y215" i="17"/>
  <c r="Y166" i="17"/>
  <c r="U50" i="17"/>
  <c r="U56" i="17"/>
  <c r="U62" i="17"/>
  <c r="U68" i="17"/>
  <c r="U74" i="17"/>
  <c r="U80" i="17"/>
  <c r="U86" i="17"/>
  <c r="U92" i="17"/>
  <c r="Z92" i="17" s="1"/>
  <c r="U98" i="17"/>
  <c r="U104" i="17"/>
  <c r="U110" i="17"/>
  <c r="U116" i="17"/>
  <c r="U122" i="17"/>
  <c r="U128" i="17"/>
  <c r="U134" i="17"/>
  <c r="U140" i="17"/>
  <c r="U146" i="17"/>
  <c r="U152" i="17"/>
  <c r="U158" i="17"/>
  <c r="U164" i="17"/>
  <c r="U170" i="17"/>
  <c r="U176" i="17"/>
  <c r="U182" i="17"/>
  <c r="U188" i="17"/>
  <c r="U194" i="17"/>
  <c r="U200" i="17"/>
  <c r="U206" i="17"/>
  <c r="U212" i="17"/>
  <c r="U218" i="17"/>
  <c r="U224" i="17"/>
  <c r="U51" i="17"/>
  <c r="U57" i="17"/>
  <c r="U63" i="17"/>
  <c r="U69" i="17"/>
  <c r="U75" i="17"/>
  <c r="U48" i="17"/>
  <c r="U54" i="17"/>
  <c r="U60" i="17"/>
  <c r="U66" i="17"/>
  <c r="U72" i="17"/>
  <c r="U78" i="17"/>
  <c r="U84" i="17"/>
  <c r="U90" i="17"/>
  <c r="U96" i="17"/>
  <c r="U102" i="17"/>
  <c r="U108" i="17"/>
  <c r="U114" i="17"/>
  <c r="U120" i="17"/>
  <c r="U126" i="17"/>
  <c r="U132" i="17"/>
  <c r="U138" i="17"/>
  <c r="U144" i="17"/>
  <c r="U150" i="17"/>
  <c r="U156" i="17"/>
  <c r="U162" i="17"/>
  <c r="U168" i="17"/>
  <c r="U174" i="17"/>
  <c r="U180" i="17"/>
  <c r="U186" i="17"/>
  <c r="U192" i="17"/>
  <c r="U198" i="17"/>
  <c r="U204" i="17"/>
  <c r="U210" i="17"/>
  <c r="U216" i="17"/>
  <c r="U222" i="17"/>
  <c r="U53" i="17"/>
  <c r="U65" i="17"/>
  <c r="U77" i="17"/>
  <c r="U87" i="17"/>
  <c r="U95" i="17"/>
  <c r="U105" i="17"/>
  <c r="U113" i="17"/>
  <c r="U123" i="17"/>
  <c r="U131" i="17"/>
  <c r="U141" i="17"/>
  <c r="U149" i="17"/>
  <c r="U159" i="17"/>
  <c r="U167" i="17"/>
  <c r="Z167" i="17" s="1"/>
  <c r="U177" i="17"/>
  <c r="U185" i="17"/>
  <c r="U195" i="17"/>
  <c r="U203" i="17"/>
  <c r="U213" i="17"/>
  <c r="U221" i="17"/>
  <c r="U55" i="17"/>
  <c r="U67" i="17"/>
  <c r="U79" i="17"/>
  <c r="U88" i="17"/>
  <c r="U97" i="17"/>
  <c r="U106" i="17"/>
  <c r="U115" i="17"/>
  <c r="U124" i="17"/>
  <c r="U133" i="17"/>
  <c r="U142" i="17"/>
  <c r="U151" i="17"/>
  <c r="U160" i="17"/>
  <c r="U169" i="17"/>
  <c r="Z169" i="17" s="1"/>
  <c r="U178" i="17"/>
  <c r="U187" i="17"/>
  <c r="U196" i="17"/>
  <c r="U205" i="17"/>
  <c r="U214" i="17"/>
  <c r="U223" i="17"/>
  <c r="U46" i="17"/>
  <c r="U58" i="17"/>
  <c r="U70" i="17"/>
  <c r="U81" i="17"/>
  <c r="U89" i="17"/>
  <c r="U99" i="17"/>
  <c r="U107" i="17"/>
  <c r="U117" i="17"/>
  <c r="U125" i="17"/>
  <c r="U135" i="17"/>
  <c r="U143" i="17"/>
  <c r="U153" i="17"/>
  <c r="U161" i="17"/>
  <c r="Z161" i="17" s="1"/>
  <c r="U171" i="17"/>
  <c r="U179" i="17"/>
  <c r="U189" i="17"/>
  <c r="U197" i="17"/>
  <c r="U207" i="17"/>
  <c r="U215" i="17"/>
  <c r="U47" i="17"/>
  <c r="U59" i="17"/>
  <c r="Z59" i="17" s="1"/>
  <c r="U71" i="17"/>
  <c r="U82" i="17"/>
  <c r="U91" i="17"/>
  <c r="U100" i="17"/>
  <c r="U109" i="17"/>
  <c r="U118" i="17"/>
  <c r="U127" i="17"/>
  <c r="U136" i="17"/>
  <c r="U145" i="17"/>
  <c r="U154" i="17"/>
  <c r="U163" i="17"/>
  <c r="U172" i="17"/>
  <c r="U181" i="17"/>
  <c r="U190" i="17"/>
  <c r="U199" i="17"/>
  <c r="U208" i="17"/>
  <c r="U217" i="17"/>
  <c r="U49" i="17"/>
  <c r="U83" i="17"/>
  <c r="U111" i="17"/>
  <c r="U137" i="17"/>
  <c r="U165" i="17"/>
  <c r="U191" i="17"/>
  <c r="U219" i="17"/>
  <c r="U52" i="17"/>
  <c r="U85" i="17"/>
  <c r="U112" i="17"/>
  <c r="U139" i="17"/>
  <c r="U166" i="17"/>
  <c r="U193" i="17"/>
  <c r="U220" i="17"/>
  <c r="U61" i="17"/>
  <c r="U93" i="17"/>
  <c r="U119" i="17"/>
  <c r="U147" i="17"/>
  <c r="U173" i="17"/>
  <c r="U201" i="17"/>
  <c r="U64" i="17"/>
  <c r="U94" i="17"/>
  <c r="U121" i="17"/>
  <c r="U148" i="17"/>
  <c r="U175" i="17"/>
  <c r="U202" i="17"/>
  <c r="U73" i="17"/>
  <c r="U101" i="17"/>
  <c r="U129" i="17"/>
  <c r="U155" i="17"/>
  <c r="U183" i="17"/>
  <c r="U209" i="17"/>
  <c r="U103" i="17"/>
  <c r="U130" i="17"/>
  <c r="U211" i="17"/>
  <c r="U76" i="17"/>
  <c r="U157" i="17"/>
  <c r="U184" i="17"/>
  <c r="J9" i="18"/>
  <c r="J10" i="18" s="1"/>
  <c r="W29" i="17"/>
  <c r="W37" i="17"/>
  <c r="W43" i="17"/>
  <c r="W31" i="17"/>
  <c r="W38" i="17"/>
  <c r="W44" i="17"/>
  <c r="W36" i="17"/>
  <c r="W32" i="17"/>
  <c r="W39" i="17"/>
  <c r="W45" i="17"/>
  <c r="W30" i="17"/>
  <c r="W35" i="17"/>
  <c r="W34" i="17"/>
  <c r="W33" i="17"/>
  <c r="W40" i="17"/>
  <c r="W41" i="17"/>
  <c r="W42" i="17"/>
  <c r="W28" i="17"/>
  <c r="Z15" i="17"/>
  <c r="Z14" i="17"/>
  <c r="Z13" i="17"/>
  <c r="Y44" i="17"/>
  <c r="Y36" i="17"/>
  <c r="Y45" i="17"/>
  <c r="Y29" i="17"/>
  <c r="Y37" i="17"/>
  <c r="Y34" i="17"/>
  <c r="Y39" i="17"/>
  <c r="Y35" i="17"/>
  <c r="Y32" i="17"/>
  <c r="Y28" i="17"/>
  <c r="Y30" i="17"/>
  <c r="Y40" i="17"/>
  <c r="Y33" i="17"/>
  <c r="Y31" i="17"/>
  <c r="Y41" i="17"/>
  <c r="Y38" i="17"/>
  <c r="Y42" i="17"/>
  <c r="Y43" i="17"/>
  <c r="Z16" i="17"/>
  <c r="Z17" i="17"/>
  <c r="Z18" i="17"/>
  <c r="U31" i="17"/>
  <c r="U37" i="17"/>
  <c r="Z37" i="17" s="1"/>
  <c r="U43" i="17"/>
  <c r="Z43" i="17" s="1"/>
  <c r="U32" i="17"/>
  <c r="U38" i="17"/>
  <c r="U44" i="17"/>
  <c r="U29" i="17"/>
  <c r="U36" i="17"/>
  <c r="U33" i="17"/>
  <c r="U39" i="17"/>
  <c r="U45" i="17"/>
  <c r="U35" i="17"/>
  <c r="U41" i="17"/>
  <c r="U30" i="17"/>
  <c r="U34" i="17"/>
  <c r="U40" i="17"/>
  <c r="U42" i="17"/>
  <c r="U28" i="17"/>
  <c r="Z11" i="17"/>
  <c r="Z12" i="17"/>
  <c r="Z10" i="17"/>
  <c r="W26" i="17"/>
  <c r="Z130" i="17" l="1"/>
  <c r="Z202" i="17"/>
  <c r="Z156" i="17"/>
  <c r="Z141" i="17"/>
  <c r="Z76" i="17"/>
  <c r="Z201" i="17"/>
  <c r="Z209" i="17"/>
  <c r="Z62" i="17"/>
  <c r="Z129" i="17"/>
  <c r="Z179" i="17"/>
  <c r="Z125" i="17"/>
  <c r="Z140" i="17"/>
  <c r="Z159" i="17"/>
  <c r="Z102" i="17"/>
  <c r="Z160" i="17"/>
  <c r="Z84" i="17"/>
  <c r="Z104" i="17"/>
  <c r="Z71" i="17"/>
  <c r="Z150" i="17"/>
  <c r="Z146" i="17"/>
  <c r="Z72" i="17"/>
  <c r="Z69" i="17"/>
  <c r="Z215" i="17"/>
  <c r="Z164" i="17"/>
  <c r="D9" i="18"/>
  <c r="E9" i="18" s="1"/>
  <c r="Z205" i="17"/>
  <c r="Z163" i="17"/>
  <c r="Z121" i="17"/>
  <c r="Z49" i="17"/>
  <c r="Z188" i="17"/>
  <c r="Z119" i="17"/>
  <c r="Z65" i="17"/>
  <c r="Z47" i="17"/>
  <c r="Z137" i="17"/>
  <c r="Z219" i="17"/>
  <c r="Z180" i="17"/>
  <c r="Z204" i="17"/>
  <c r="Z190" i="17"/>
  <c r="Z189" i="17"/>
  <c r="Z198" i="17"/>
  <c r="Z126" i="17"/>
  <c r="Z172" i="17"/>
  <c r="Z148" i="17"/>
  <c r="Z106" i="17"/>
  <c r="Z70" i="17"/>
  <c r="Z117" i="17"/>
  <c r="Z81" i="17"/>
  <c r="Z218" i="17"/>
  <c r="Z182" i="17"/>
  <c r="Z134" i="17"/>
  <c r="Z98" i="17"/>
  <c r="Z56" i="17"/>
  <c r="Z199" i="17"/>
  <c r="Z157" i="17"/>
  <c r="Z115" i="17"/>
  <c r="Z79" i="17"/>
  <c r="Z60" i="17"/>
  <c r="Z85" i="17"/>
  <c r="Z114" i="17"/>
  <c r="Z95" i="17"/>
  <c r="Z77" i="17"/>
  <c r="Z155" i="17"/>
  <c r="Z143" i="17"/>
  <c r="Z192" i="17"/>
  <c r="Z132" i="17"/>
  <c r="Z78" i="17"/>
  <c r="Z178" i="17"/>
  <c r="Z177" i="17"/>
  <c r="Z186" i="17"/>
  <c r="Z66" i="17"/>
  <c r="Z153" i="17"/>
  <c r="Z142" i="17"/>
  <c r="Z100" i="17"/>
  <c r="Z64" i="17"/>
  <c r="Z111" i="17"/>
  <c r="Z75" i="17"/>
  <c r="Z212" i="17"/>
  <c r="Z176" i="17"/>
  <c r="Z128" i="17"/>
  <c r="Z86" i="17"/>
  <c r="Z50" i="17"/>
  <c r="Z193" i="17"/>
  <c r="Z151" i="17"/>
  <c r="Z109" i="17"/>
  <c r="Z73" i="17"/>
  <c r="Z184" i="17"/>
  <c r="Z123" i="17"/>
  <c r="Z197" i="17"/>
  <c r="Z203" i="17"/>
  <c r="Z83" i="17"/>
  <c r="Z173" i="17"/>
  <c r="Z108" i="17"/>
  <c r="Z54" i="17"/>
  <c r="Z195" i="17"/>
  <c r="Z168" i="17"/>
  <c r="Z166" i="17"/>
  <c r="Z174" i="17"/>
  <c r="Z220" i="17"/>
  <c r="Z138" i="17"/>
  <c r="Z136" i="17"/>
  <c r="Z94" i="17"/>
  <c r="Z52" i="17"/>
  <c r="Z105" i="17"/>
  <c r="Z63" i="17"/>
  <c r="Z206" i="17"/>
  <c r="Z170" i="17"/>
  <c r="Z122" i="17"/>
  <c r="Z80" i="17"/>
  <c r="Z223" i="17"/>
  <c r="Z187" i="17"/>
  <c r="Z145" i="17"/>
  <c r="Z103" i="17"/>
  <c r="Z67" i="17"/>
  <c r="Z58" i="17"/>
  <c r="Z133" i="17"/>
  <c r="Z210" i="17"/>
  <c r="Z149" i="17"/>
  <c r="Z89" i="17"/>
  <c r="Z191" i="17"/>
  <c r="Z101" i="17"/>
  <c r="Z216" i="17"/>
  <c r="Z207" i="17"/>
  <c r="Z147" i="17"/>
  <c r="Z48" i="17"/>
  <c r="Z144" i="17"/>
  <c r="Z165" i="17"/>
  <c r="Z208" i="17"/>
  <c r="Z120" i="17"/>
  <c r="Z124" i="17"/>
  <c r="Z88" i="17"/>
  <c r="Z46" i="17"/>
  <c r="Z99" i="17"/>
  <c r="Z57" i="17"/>
  <c r="Z200" i="17"/>
  <c r="Z158" i="17"/>
  <c r="Z116" i="17"/>
  <c r="Z74" i="17"/>
  <c r="Z217" i="17"/>
  <c r="Z181" i="17"/>
  <c r="Z139" i="17"/>
  <c r="Z97" i="17"/>
  <c r="Z61" i="17"/>
  <c r="Z162" i="17"/>
  <c r="Z222" i="17"/>
  <c r="Z112" i="17"/>
  <c r="Z224" i="17"/>
  <c r="Z34" i="17"/>
  <c r="Z131" i="17"/>
  <c r="Z107" i="17"/>
  <c r="Z113" i="17"/>
  <c r="Z185" i="17"/>
  <c r="Z221" i="17"/>
  <c r="Z183" i="17"/>
  <c r="Z171" i="17"/>
  <c r="Z214" i="17"/>
  <c r="Z213" i="17"/>
  <c r="Z96" i="17"/>
  <c r="Z154" i="17"/>
  <c r="Z196" i="17"/>
  <c r="Z90" i="17"/>
  <c r="Z118" i="17"/>
  <c r="Z82" i="17"/>
  <c r="Z135" i="17"/>
  <c r="Z93" i="17"/>
  <c r="Z51" i="17"/>
  <c r="Z194" i="17"/>
  <c r="Z152" i="17"/>
  <c r="Z110" i="17"/>
  <c r="Z68" i="17"/>
  <c r="Z211" i="17"/>
  <c r="Z175" i="17"/>
  <c r="Z127" i="17"/>
  <c r="Z91" i="17"/>
  <c r="Z55" i="17"/>
  <c r="Z20" i="17"/>
  <c r="Z36" i="17"/>
  <c r="Z30" i="17"/>
  <c r="Z35" i="17"/>
  <c r="Z21" i="17"/>
  <c r="J11" i="18"/>
  <c r="D10" i="18"/>
  <c r="E10" i="18" s="1"/>
  <c r="Z28" i="17"/>
  <c r="Z44" i="17"/>
  <c r="Z38" i="17"/>
  <c r="Z33" i="17"/>
  <c r="Z29" i="17"/>
  <c r="Z42" i="17"/>
  <c r="Z45" i="17"/>
  <c r="Z40" i="17"/>
  <c r="Z39" i="17"/>
  <c r="Z32" i="17"/>
  <c r="Z22" i="17"/>
  <c r="Z41" i="17"/>
  <c r="Z31" i="17"/>
  <c r="Z26" i="17" l="1"/>
  <c r="Z23" i="17"/>
  <c r="D11" i="18"/>
  <c r="E11" i="18" s="1"/>
  <c r="J12" i="18"/>
  <c r="I10" i="17"/>
  <c r="I9" i="17"/>
  <c r="I7" i="17"/>
  <c r="J7" i="17" s="1"/>
  <c r="I6" i="17"/>
  <c r="I5" i="17"/>
  <c r="D12" i="18" l="1"/>
  <c r="E12" i="18" s="1"/>
  <c r="J13" i="18"/>
  <c r="K6" i="18" l="1"/>
  <c r="K5" i="18"/>
  <c r="K12" i="18"/>
  <c r="K8" i="18"/>
  <c r="K4" i="18"/>
  <c r="K3" i="18"/>
  <c r="K11" i="18"/>
  <c r="K9" i="18"/>
  <c r="K10" i="18"/>
  <c r="U26" i="17" l="1"/>
  <c r="J4" i="17"/>
  <c r="Y26" i="17"/>
  <c r="Z3" i="17" l="1"/>
  <c r="Z4" i="17"/>
  <c r="Z5" i="17"/>
  <c r="J3" i="17"/>
  <c r="D3" i="17" s="1"/>
  <c r="E3" i="17" s="1"/>
  <c r="J8" i="17"/>
  <c r="J5" i="17"/>
  <c r="D4" i="17"/>
  <c r="E4" i="17" s="1"/>
  <c r="Z7" i="17"/>
  <c r="Z6" i="17"/>
  <c r="Z2" i="17" l="1"/>
  <c r="Z1" i="17" s="1"/>
  <c r="J6" i="17"/>
  <c r="D6" i="17" s="1"/>
  <c r="E6" i="17" s="1"/>
  <c r="D5" i="17"/>
  <c r="E5" i="17" s="1"/>
  <c r="D8" i="17"/>
  <c r="E8" i="17" s="1"/>
  <c r="J9" i="17"/>
  <c r="J10" i="17" l="1"/>
  <c r="D9" i="17"/>
  <c r="E9" i="17" s="1"/>
  <c r="D10" i="17" l="1"/>
  <c r="E10" i="17" s="1"/>
  <c r="J11" i="17"/>
  <c r="D11" i="17" l="1"/>
  <c r="E11" i="17" s="1"/>
  <c r="J12" i="17"/>
  <c r="J13" i="17" l="1"/>
  <c r="D12" i="17"/>
  <c r="E12" i="17" s="1"/>
  <c r="K6" i="17" l="1"/>
  <c r="K5" i="17"/>
  <c r="K10" i="17"/>
  <c r="K3" i="17"/>
  <c r="K4" i="17"/>
  <c r="K11" i="17"/>
  <c r="K8" i="17"/>
  <c r="K12" i="17"/>
  <c r="K9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ATC</author>
  </authors>
  <commentList>
    <comment ref="A27" authorId="0" shapeId="0" xr:uid="{53BC5944-C3E0-46E4-A863-785DF5D1F915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S de l'onglet "Import BoM (2)"</t>
        </r>
      </text>
    </comment>
    <comment ref="B27" authorId="0" shapeId="0" xr:uid="{8CD57778-95F9-42DC-ACDD-D3EE7E8CA0A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T de l'onglet "Import BoM (2)"</t>
        </r>
      </text>
    </comment>
    <comment ref="C27" authorId="0" shapeId="0" xr:uid="{B1163361-133F-4117-91B9-117E7245DD01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A de l'onglet "Import BoM (2)"</t>
        </r>
      </text>
    </comment>
    <comment ref="D27" authorId="0" shapeId="0" xr:uid="{44790279-EE85-499F-9EAC-5EB10F0848E1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B de l'onglet "Import BoM (2)"</t>
        </r>
      </text>
    </comment>
    <comment ref="E27" authorId="0" shapeId="0" xr:uid="{3B0C36A3-F7D8-4137-9B97-F488B2C1211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E de l'onglet "Import BoM (2)"</t>
        </r>
      </text>
    </comment>
    <comment ref="G27" authorId="0" shapeId="0" xr:uid="{DC65D686-6258-4BC7-8E2F-1BDAD589F02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G de l'onglet "Import BoM (2)"</t>
        </r>
      </text>
    </comment>
    <comment ref="H27" authorId="0" shapeId="0" xr:uid="{D30082F7-A2B7-499C-AB1E-CB9020881D12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H de l'onglet "Import BoM (2)"</t>
        </r>
      </text>
    </comment>
    <comment ref="I27" authorId="0" shapeId="0" xr:uid="{2C5AA1AA-2C35-448B-B9A5-37F908C260B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J de l'onglet "Import BoM (2)"</t>
        </r>
      </text>
    </comment>
    <comment ref="J27" authorId="0" shapeId="0" xr:uid="{52005B3D-766F-4E5C-ADB3-23D7C4F065A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K de l'onglet "Import BoM (2)"</t>
        </r>
      </text>
    </comment>
    <comment ref="K27" authorId="0" shapeId="0" xr:uid="{DDD67CD8-BFC5-4288-9D44-9251CC97488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M de l'onglet "Import BoM (2)"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ATC</author>
  </authors>
  <commentList>
    <comment ref="A27" authorId="0" shapeId="0" xr:uid="{FC00F27E-04DE-47E2-B526-CC1E95FAE4C0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S de l'onglet "Import BoM (2)"</t>
        </r>
      </text>
    </comment>
    <comment ref="B27" authorId="0" shapeId="0" xr:uid="{6BD55ED3-B399-4E98-93F0-211D4281B5F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T de l'onglet "Import BoM (2)"</t>
        </r>
      </text>
    </comment>
    <comment ref="C27" authorId="0" shapeId="0" xr:uid="{6650856A-F9BB-49DF-85E3-220ACA04F8AE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A de l'onglet "Import BoM (2)"</t>
        </r>
      </text>
    </comment>
    <comment ref="D27" authorId="0" shapeId="0" xr:uid="{0D0DDAC3-0BA2-41E3-8161-4F6ED233C423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B de l'onglet "Import BoM (2)"</t>
        </r>
      </text>
    </comment>
    <comment ref="E27" authorId="0" shapeId="0" xr:uid="{E99FEA2D-78F9-4899-9400-CA9F30D74BBC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E de l'onglet "Import BoM (2)"</t>
        </r>
      </text>
    </comment>
    <comment ref="G27" authorId="0" shapeId="0" xr:uid="{1AA32CB9-3F29-477B-8ACE-42A912C901C8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G de l'onglet "Import BoM (2)"</t>
        </r>
      </text>
    </comment>
    <comment ref="H27" authorId="0" shapeId="0" xr:uid="{13E72CEC-7ADC-42F2-B65E-F026DE291119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H de l'onglet "Import BoM (2)"</t>
        </r>
      </text>
    </comment>
    <comment ref="I27" authorId="0" shapeId="0" xr:uid="{1F46BDC4-ECE4-444A-9CCB-5B6432C9F2D1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J de l'onglet "Import BoM (2)"</t>
        </r>
      </text>
    </comment>
    <comment ref="J27" authorId="0" shapeId="0" xr:uid="{69BCDC41-7625-45FE-9189-47B59C3F6BE0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K de l'onglet "Import BoM (2)"</t>
        </r>
      </text>
    </comment>
    <comment ref="K27" authorId="0" shapeId="0" xr:uid="{9AFDD20F-6ABE-46E8-8A1B-B8DF1E19117B}">
      <text>
        <r>
          <rPr>
            <b/>
            <sz val="9"/>
            <color indexed="81"/>
            <rFont val="Tahoma"/>
            <family val="2"/>
          </rPr>
          <t>ATC:</t>
        </r>
        <r>
          <rPr>
            <sz val="9"/>
            <color indexed="81"/>
            <rFont val="Tahoma"/>
            <family val="2"/>
          </rPr>
          <t xml:space="preserve">
Copie colonne M de l'onglet "Import BoM (2)"</t>
        </r>
      </text>
    </comment>
  </commentList>
</comments>
</file>

<file path=xl/sharedStrings.xml><?xml version="1.0" encoding="utf-8"?>
<sst xmlns="http://schemas.openxmlformats.org/spreadsheetml/2006/main" count="409" uniqueCount="150">
  <si>
    <t xml:space="preserve">Prix OK delai OK </t>
  </si>
  <si>
    <t>Commande ouverte à 0 plus de besoin &gt; 6 mois</t>
  </si>
  <si>
    <t>A reconsulter</t>
  </si>
  <si>
    <t>Pas de commande mais fournisseur</t>
  </si>
  <si>
    <t>Pas de commande pas de fournisseur</t>
  </si>
  <si>
    <t>Estimation REX</t>
  </si>
  <si>
    <t>Pas de commande pas de fournisseur pas de REX</t>
  </si>
  <si>
    <t>Estimation sans REX</t>
  </si>
  <si>
    <t>Pri Achat Unitaire</t>
  </si>
  <si>
    <t>Type</t>
  </si>
  <si>
    <t>Article parent</t>
  </si>
  <si>
    <t>Composant</t>
  </si>
  <si>
    <t>Composant2</t>
  </si>
  <si>
    <t>Désignation 1</t>
  </si>
  <si>
    <t>Quantité lien</t>
  </si>
  <si>
    <t>Unité stock</t>
  </si>
  <si>
    <t>Bilan Eco ?</t>
  </si>
  <si>
    <t>Part Achat</t>
  </si>
  <si>
    <t>H Prod R</t>
  </si>
  <si>
    <t>Mt Prod R</t>
  </si>
  <si>
    <t>Achats Chargés</t>
  </si>
  <si>
    <t>Total Projet + Ks</t>
  </si>
  <si>
    <t>Total Projet + Ks + Kss</t>
  </si>
  <si>
    <t>Total Projet Chargé avec Garantie de …</t>
  </si>
  <si>
    <t>Total Projet Chargé avec Garantie et Risque de …</t>
  </si>
  <si>
    <t>PRIX DE VENTE (avec Mark-Up de…)</t>
  </si>
  <si>
    <t>Taux 2022</t>
  </si>
  <si>
    <t>Cout de productiion + Ks</t>
  </si>
  <si>
    <t>Cout de productiion + Ks + Kss</t>
  </si>
  <si>
    <t>Qté</t>
  </si>
  <si>
    <t>(€)</t>
  </si>
  <si>
    <t>Confiance</t>
  </si>
  <si>
    <t>1=Bon
5=Mauvais</t>
  </si>
  <si>
    <t>Total COUT PROJET (pour 1 produit)</t>
  </si>
  <si>
    <t>Heures BE (H BE Projet / Nb Produit)</t>
  </si>
  <si>
    <t>Extraction X3 en date du 7/10/2022</t>
  </si>
  <si>
    <t>Marge/PV cible</t>
  </si>
  <si>
    <t>PV Réel</t>
  </si>
  <si>
    <t>Ligne</t>
  </si>
  <si>
    <t>Filtré</t>
  </si>
  <si>
    <t>Commande ouverte ou Consultation Récentes</t>
  </si>
  <si>
    <t>Niv</t>
  </si>
  <si>
    <t>LiSup</t>
  </si>
  <si>
    <t>Minutes</t>
  </si>
  <si>
    <t>Euros</t>
  </si>
  <si>
    <t>Type 
Coût</t>
  </si>
  <si>
    <t>Sous Total</t>
  </si>
  <si>
    <t>Total</t>
  </si>
  <si>
    <t>Heures</t>
  </si>
  <si>
    <t>SOIT</t>
  </si>
  <si>
    <t>Achat dans X3</t>
  </si>
  <si>
    <t xml:space="preserve">TOTAL COUT DE PRODUCTION </t>
  </si>
  <si>
    <t>TOTAL COUT DE PRODUCTION (yc Frais/HA)</t>
  </si>
  <si>
    <t>Sous-Totaux</t>
  </si>
  <si>
    <t>Coût ligne</t>
  </si>
  <si>
    <t>Conf.Tps</t>
  </si>
  <si>
    <t>Similaire à</t>
  </si>
  <si>
    <t>Effectif (Mesuré)</t>
  </si>
  <si>
    <t>Estimé</t>
  </si>
  <si>
    <t>Prod ROL</t>
  </si>
  <si>
    <t>MA SJ</t>
  </si>
  <si>
    <t>MO SJ</t>
  </si>
  <si>
    <t>TOTAL</t>
  </si>
  <si>
    <t>Niv.</t>
  </si>
  <si>
    <t>H MA SJ</t>
  </si>
  <si>
    <t>Mt MA SJ</t>
  </si>
  <si>
    <t>H MO SJ</t>
  </si>
  <si>
    <t>Mt MO SJ</t>
  </si>
  <si>
    <t>Général</t>
  </si>
  <si>
    <t>% Marge/PV Réel</t>
  </si>
  <si>
    <t>Marge (€)</t>
  </si>
  <si>
    <t>Tx / H</t>
  </si>
  <si>
    <t>Tx / HA</t>
  </si>
  <si>
    <r>
      <t>Avec heures de réglages reparties</t>
    </r>
    <r>
      <rPr>
        <b/>
        <sz val="12"/>
        <rFont val="Calibri"/>
        <family val="2"/>
        <scheme val="minor"/>
      </rPr>
      <t xml:space="preserve"> 
(ie lot de production = 10 pcs)</t>
    </r>
  </si>
  <si>
    <t>Taille Lot</t>
  </si>
  <si>
    <t>DATE Cde</t>
  </si>
  <si>
    <t>Désignation</t>
  </si>
  <si>
    <r>
      <t>Avec heures de réglages reparties</t>
    </r>
    <r>
      <rPr>
        <b/>
        <sz val="12"/>
        <rFont val="Calibri"/>
        <family val="2"/>
        <scheme val="minor"/>
      </rPr>
      <t xml:space="preserve"> 
(ie lot de production = lot économique)</t>
    </r>
  </si>
  <si>
    <t>Fabrication</t>
  </si>
  <si>
    <t>Achat</t>
  </si>
  <si>
    <t>Inter-site</t>
  </si>
  <si>
    <t>Prix d'achat</t>
  </si>
  <si>
    <t>Rose</t>
  </si>
  <si>
    <t>Confirmé par Melanie</t>
  </si>
  <si>
    <t>Vert</t>
  </si>
  <si>
    <t>Prix commandes X3 &lt; 6 mois</t>
  </si>
  <si>
    <t>Bleu</t>
  </si>
  <si>
    <t>Violet</t>
  </si>
  <si>
    <t>Prix commandes X3 &gt; 1 an ==&gt; ajusté (+3% par an)</t>
  </si>
  <si>
    <t>Prix commandes X3 &gt; 6 mois ET &lt; 1 an</t>
  </si>
  <si>
    <t>CN0</t>
  </si>
  <si>
    <t>CN1,1</t>
  </si>
  <si>
    <t>CN1,2</t>
  </si>
  <si>
    <t>CN1,3</t>
  </si>
  <si>
    <t>CN1,4</t>
  </si>
  <si>
    <t>CN2,10</t>
  </si>
  <si>
    <t>CN2,01</t>
  </si>
  <si>
    <t>CN2,02</t>
  </si>
  <si>
    <t>CN2,03</t>
  </si>
  <si>
    <t>CN2,04</t>
  </si>
  <si>
    <t>CN2,05</t>
  </si>
  <si>
    <t>CN2,06</t>
  </si>
  <si>
    <t>CN2,07</t>
  </si>
  <si>
    <t>CN2,08</t>
  </si>
  <si>
    <t>CN2,09</t>
  </si>
  <si>
    <t>CN4,01</t>
  </si>
  <si>
    <t>CN3,01</t>
  </si>
  <si>
    <t>CN3,02</t>
  </si>
  <si>
    <t>CN2,11</t>
  </si>
  <si>
    <t>CN3,03</t>
  </si>
  <si>
    <t>CN3,04</t>
  </si>
  <si>
    <t>CN3,05</t>
  </si>
  <si>
    <t>CN3,06</t>
  </si>
  <si>
    <t>CN3,07</t>
  </si>
  <si>
    <t>CN3,08</t>
  </si>
  <si>
    <t>CN3,09</t>
  </si>
  <si>
    <t>CN3,10</t>
  </si>
  <si>
    <t>CN3,12</t>
  </si>
  <si>
    <t>CN3,11</t>
  </si>
  <si>
    <t>CN3,13</t>
  </si>
  <si>
    <t>CN3,14</t>
  </si>
  <si>
    <t>CN3,15</t>
  </si>
  <si>
    <t>CN3,16</t>
  </si>
  <si>
    <t>CN3,17</t>
  </si>
  <si>
    <t>CN3,18</t>
  </si>
  <si>
    <t>CN4,02</t>
  </si>
  <si>
    <t>CN2,12</t>
  </si>
  <si>
    <t>CN3,19</t>
  </si>
  <si>
    <t>CN2,13</t>
  </si>
  <si>
    <t>CN2,14</t>
  </si>
  <si>
    <t>CN2,15</t>
  </si>
  <si>
    <t>CN2,16</t>
  </si>
  <si>
    <t>CN3,20</t>
  </si>
  <si>
    <t>CN3,21</t>
  </si>
  <si>
    <t>CN3,22</t>
  </si>
  <si>
    <t>CN3,23</t>
  </si>
  <si>
    <t>CN2,17</t>
  </si>
  <si>
    <t>CN2,18</t>
  </si>
  <si>
    <t>CN2,19</t>
  </si>
  <si>
    <t>CN2,20</t>
  </si>
  <si>
    <t>CN2,21</t>
  </si>
  <si>
    <t>CN2,22</t>
  </si>
  <si>
    <t>CN2,23</t>
  </si>
  <si>
    <t>CN2,24</t>
  </si>
  <si>
    <t>CN2,25</t>
  </si>
  <si>
    <t>CN2,26</t>
  </si>
  <si>
    <t>CN2,27</t>
  </si>
  <si>
    <t>CN2,28</t>
  </si>
  <si>
    <t>CN2,29</t>
  </si>
  <si>
    <t>CN2,30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</si>
</sst>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3" formatCode="_-* #,##0.00_-;\-* #,##0.00_-;_-* &quot;-&quot;??_-;_-@_-"/>
    <numFmt numFmtId="164" formatCode="#,##0.000"/>
    <numFmt numFmtId="165" formatCode="#,##0.00&quot; h&quot;"/>
    <numFmt numFmtId="166" formatCode="#,##0.0&quot; min&quot;"/>
    <numFmt numFmtId="167" formatCode="#,##0.0000\ &quot;€&quot;;[Red]\-#,##0.0000\ &quot;€&quot;"/>
    <numFmt numFmtId="168" formatCode="dd/mm/yy"/>
    <numFmt numFmtId="169" formatCode="#,##0.0000"/>
    <numFmt numFmtId="170" formatCode="#,##0.00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66CC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thin">
        <color theme="4"/>
      </top>
      <bottom/>
      <diagonal/>
    </border>
    <border>
      <left/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thin">
        <color theme="4"/>
      </right>
      <top style="medium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 style="medium">
        <color theme="4" tint="0.39991454817346722"/>
      </left>
      <right/>
      <top style="medium">
        <color theme="4" tint="0.39991454817346722"/>
      </top>
      <bottom style="thin">
        <color theme="4" tint="0.39997558519241921"/>
      </bottom>
      <diagonal/>
    </border>
    <border>
      <left/>
      <right/>
      <top style="medium">
        <color theme="4" tint="0.39991454817346722"/>
      </top>
      <bottom style="thin">
        <color theme="4" tint="0.39997558519241921"/>
      </bottom>
      <diagonal/>
    </border>
    <border>
      <left/>
      <right style="medium">
        <color theme="4" tint="0.39991454817346722"/>
      </right>
      <top style="medium">
        <color theme="4" tint="0.39991454817346722"/>
      </top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theme="4" tint="0.39991454817346722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double">
        <color rgb="FF4472C4"/>
      </bottom>
      <diagonal/>
    </border>
  </borders>
  <cellStyleXfs count="45">
    <xf numFmtId="0" fontId="0" fillId="0" borderId="0"/>
    <xf numFmtId="9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3" applyNumberFormat="0" applyFill="0" applyAlignment="0" applyProtection="0"/>
    <xf numFmtId="0" fontId="14" fillId="0" borderId="44" applyNumberFormat="0" applyFill="0" applyAlignment="0" applyProtection="0"/>
    <xf numFmtId="0" fontId="15" fillId="0" borderId="45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0" applyNumberFormat="0" applyBorder="0" applyAlignment="0" applyProtection="0"/>
    <xf numFmtId="0" fontId="17" fillId="22" borderId="0" applyNumberFormat="0" applyBorder="0" applyAlignment="0" applyProtection="0"/>
    <xf numFmtId="0" fontId="18" fillId="24" borderId="46" applyNumberFormat="0" applyAlignment="0" applyProtection="0"/>
    <xf numFmtId="0" fontId="19" fillId="25" borderId="47" applyNumberFormat="0" applyAlignment="0" applyProtection="0"/>
    <xf numFmtId="0" fontId="20" fillId="25" borderId="46" applyNumberFormat="0" applyAlignment="0" applyProtection="0"/>
    <xf numFmtId="0" fontId="21" fillId="0" borderId="48" applyNumberFormat="0" applyFill="0" applyAlignment="0" applyProtection="0"/>
    <xf numFmtId="0" fontId="4" fillId="26" borderId="49" applyNumberFormat="0" applyAlignment="0" applyProtection="0"/>
    <xf numFmtId="0" fontId="22" fillId="0" borderId="0" applyNumberFormat="0" applyFill="0" applyBorder="0" applyAlignment="0" applyProtection="0"/>
    <xf numFmtId="0" fontId="1" fillId="27" borderId="50" applyNumberFormat="0" applyFont="0" applyAlignment="0" applyProtection="0"/>
    <xf numFmtId="0" fontId="23" fillId="0" borderId="0" applyNumberFormat="0" applyFill="0" applyBorder="0" applyAlignment="0" applyProtection="0"/>
    <xf numFmtId="0" fontId="2" fillId="0" borderId="51" applyNumberFormat="0" applyFill="0" applyAlignment="0" applyProtection="0"/>
    <xf numFmtId="0" fontId="24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24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24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24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25" fillId="23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</cellStyleXfs>
  <cellXfs count="18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8" fontId="0" fillId="0" borderId="0" xfId="0" applyNumberFormat="1"/>
    <xf numFmtId="10" fontId="0" fillId="0" borderId="0" xfId="0" applyNumberFormat="1"/>
    <xf numFmtId="8" fontId="2" fillId="2" borderId="0" xfId="0" applyNumberFormat="1" applyFont="1" applyFill="1"/>
    <xf numFmtId="0" fontId="2" fillId="2" borderId="0" xfId="0" applyFont="1" applyFill="1"/>
    <xf numFmtId="0" fontId="2" fillId="8" borderId="0" xfId="0" applyFont="1" applyFill="1"/>
    <xf numFmtId="8" fontId="2" fillId="8" borderId="0" xfId="0" applyNumberFormat="1" applyFont="1" applyFill="1"/>
    <xf numFmtId="0" fontId="0" fillId="9" borderId="0" xfId="0" applyFill="1"/>
    <xf numFmtId="8" fontId="0" fillId="9" borderId="0" xfId="0" applyNumberFormat="1" applyFill="1"/>
    <xf numFmtId="0" fontId="0" fillId="10" borderId="0" xfId="0" applyFill="1"/>
    <xf numFmtId="8" fontId="0" fillId="10" borderId="0" xfId="0" applyNumberFormat="1" applyFill="1"/>
    <xf numFmtId="0" fontId="2" fillId="0" borderId="0" xfId="0" applyFont="1"/>
    <xf numFmtId="0" fontId="2" fillId="2" borderId="3" xfId="0" applyFont="1" applyFill="1" applyBorder="1"/>
    <xf numFmtId="8" fontId="0" fillId="0" borderId="3" xfId="0" applyNumberFormat="1" applyBorder="1"/>
    <xf numFmtId="164" fontId="2" fillId="8" borderId="3" xfId="0" applyNumberFormat="1" applyFont="1" applyFill="1" applyBorder="1"/>
    <xf numFmtId="10" fontId="0" fillId="0" borderId="3" xfId="0" applyNumberFormat="1" applyBorder="1"/>
    <xf numFmtId="10" fontId="0" fillId="9" borderId="2" xfId="0" applyNumberFormat="1" applyFill="1" applyBorder="1"/>
    <xf numFmtId="10" fontId="0" fillId="2" borderId="3" xfId="0" applyNumberFormat="1" applyFill="1" applyBorder="1"/>
    <xf numFmtId="8" fontId="0" fillId="2" borderId="0" xfId="0" applyNumberFormat="1" applyFill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0" fontId="2" fillId="10" borderId="0" xfId="0" applyNumberFormat="1" applyFont="1" applyFill="1"/>
    <xf numFmtId="10" fontId="2" fillId="9" borderId="0" xfId="0" applyNumberFormat="1" applyFont="1" applyFill="1"/>
    <xf numFmtId="10" fontId="2" fillId="8" borderId="0" xfId="0" applyNumberFormat="1" applyFont="1" applyFill="1"/>
    <xf numFmtId="10" fontId="2" fillId="2" borderId="0" xfId="0" applyNumberFormat="1" applyFont="1" applyFill="1"/>
    <xf numFmtId="10" fontId="2" fillId="0" borderId="0" xfId="0" applyNumberFormat="1" applyFont="1"/>
    <xf numFmtId="0" fontId="2" fillId="11" borderId="7" xfId="0" applyFont="1" applyFill="1" applyBorder="1"/>
    <xf numFmtId="10" fontId="2" fillId="11" borderId="1" xfId="0" applyNumberFormat="1" applyFont="1" applyFill="1" applyBorder="1"/>
    <xf numFmtId="10" fontId="2" fillId="11" borderId="3" xfId="0" applyNumberFormat="1" applyFont="1" applyFill="1" applyBorder="1"/>
    <xf numFmtId="10" fontId="2" fillId="11" borderId="2" xfId="0" applyNumberFormat="1" applyFont="1" applyFill="1" applyBorder="1"/>
    <xf numFmtId="0" fontId="2" fillId="12" borderId="0" xfId="0" applyFont="1" applyFill="1"/>
    <xf numFmtId="8" fontId="4" fillId="12" borderId="0" xfId="0" applyNumberFormat="1" applyFont="1" applyFill="1"/>
    <xf numFmtId="0" fontId="4" fillId="12" borderId="0" xfId="0" applyFont="1" applyFill="1"/>
    <xf numFmtId="0" fontId="0" fillId="0" borderId="21" xfId="0" applyBorder="1"/>
    <xf numFmtId="0" fontId="0" fillId="0" borderId="23" xfId="0" applyBorder="1"/>
    <xf numFmtId="0" fontId="0" fillId="0" borderId="24" xfId="0" applyBorder="1"/>
    <xf numFmtId="8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 wrapText="1"/>
    </xf>
    <xf numFmtId="8" fontId="0" fillId="0" borderId="0" xfId="0" applyNumberFormat="1" applyAlignment="1">
      <alignment horizontal="center" vertical="center"/>
    </xf>
    <xf numFmtId="8" fontId="2" fillId="2" borderId="0" xfId="0" applyNumberFormat="1" applyFont="1" applyFill="1" applyAlignment="1">
      <alignment horizontal="center" vertical="center"/>
    </xf>
    <xf numFmtId="0" fontId="0" fillId="14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4" fillId="3" borderId="0" xfId="0" applyFont="1" applyFill="1" applyAlignment="1">
      <alignment wrapText="1"/>
    </xf>
    <xf numFmtId="1" fontId="4" fillId="3" borderId="0" xfId="0" applyNumberFormat="1" applyFont="1" applyFill="1" applyAlignment="1">
      <alignment horizontal="left" wrapText="1"/>
    </xf>
    <xf numFmtId="0" fontId="4" fillId="6" borderId="0" xfId="0" applyFont="1" applyFill="1" applyAlignment="1">
      <alignment wrapText="1"/>
    </xf>
    <xf numFmtId="0" fontId="4" fillId="3" borderId="0" xfId="0" applyFont="1" applyFill="1" applyAlignment="1">
      <alignment horizontal="center" wrapText="1"/>
    </xf>
    <xf numFmtId="0" fontId="8" fillId="0" borderId="0" xfId="0" applyFont="1" applyAlignment="1">
      <alignment horizontal="right"/>
    </xf>
    <xf numFmtId="0" fontId="4" fillId="6" borderId="17" xfId="0" applyFont="1" applyFill="1" applyBorder="1" applyAlignment="1">
      <alignment wrapText="1"/>
    </xf>
    <xf numFmtId="0" fontId="2" fillId="0" borderId="26" xfId="0" applyFont="1" applyBorder="1"/>
    <xf numFmtId="0" fontId="2" fillId="15" borderId="26" xfId="0" applyFont="1" applyFill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8" fontId="2" fillId="15" borderId="26" xfId="0" applyNumberFormat="1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2" fillId="15" borderId="28" xfId="0" applyFon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8" fontId="0" fillId="0" borderId="29" xfId="0" applyNumberFormat="1" applyBorder="1" applyAlignment="1">
      <alignment vertical="center"/>
    </xf>
    <xf numFmtId="0" fontId="2" fillId="0" borderId="2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0" xfId="0" applyFont="1" applyBorder="1"/>
    <xf numFmtId="0" fontId="2" fillId="0" borderId="31" xfId="0" applyFont="1" applyBorder="1"/>
    <xf numFmtId="0" fontId="2" fillId="0" borderId="31" xfId="0" applyFont="1" applyBorder="1" applyAlignment="1">
      <alignment horizontal="center"/>
    </xf>
    <xf numFmtId="0" fontId="2" fillId="15" borderId="31" xfId="0" applyFont="1" applyFill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8" fontId="0" fillId="0" borderId="32" xfId="0" applyNumberFormat="1" applyBorder="1" applyAlignment="1">
      <alignment vertical="center"/>
    </xf>
    <xf numFmtId="0" fontId="2" fillId="0" borderId="33" xfId="0" applyFont="1" applyBorder="1"/>
    <xf numFmtId="8" fontId="0" fillId="0" borderId="34" xfId="0" applyNumberFormat="1" applyBorder="1" applyAlignment="1">
      <alignment vertical="center"/>
    </xf>
    <xf numFmtId="8" fontId="2" fillId="15" borderId="31" xfId="0" applyNumberFormat="1" applyFont="1" applyFill="1" applyBorder="1" applyAlignment="1">
      <alignment horizontal="center"/>
    </xf>
    <xf numFmtId="0" fontId="4" fillId="17" borderId="36" xfId="0" applyFont="1" applyFill="1" applyBorder="1" applyAlignment="1">
      <alignment horizontal="center"/>
    </xf>
    <xf numFmtId="0" fontId="4" fillId="17" borderId="37" xfId="0" applyFont="1" applyFill="1" applyBorder="1" applyAlignment="1">
      <alignment horizontal="center"/>
    </xf>
    <xf numFmtId="0" fontId="4" fillId="17" borderId="35" xfId="0" applyFont="1" applyFill="1" applyBorder="1" applyAlignment="1">
      <alignment horizontal="center"/>
    </xf>
    <xf numFmtId="0" fontId="2" fillId="0" borderId="39" xfId="0" applyFont="1" applyBorder="1"/>
    <xf numFmtId="8" fontId="0" fillId="0" borderId="38" xfId="0" applyNumberFormat="1" applyBorder="1" applyAlignment="1">
      <alignment vertical="center"/>
    </xf>
    <xf numFmtId="17" fontId="2" fillId="7" borderId="8" xfId="0" applyNumberFormat="1" applyFont="1" applyFill="1" applyBorder="1" applyAlignment="1">
      <alignment horizontal="left" vertical="center"/>
    </xf>
    <xf numFmtId="17" fontId="2" fillId="7" borderId="9" xfId="0" applyNumberFormat="1" applyFont="1" applyFill="1" applyBorder="1" applyAlignment="1">
      <alignment horizontal="left" vertical="center"/>
    </xf>
    <xf numFmtId="17" fontId="2" fillId="7" borderId="10" xfId="0" applyNumberFormat="1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left" vertical="center" indent="1"/>
    </xf>
    <xf numFmtId="0" fontId="2" fillId="7" borderId="10" xfId="0" applyFont="1" applyFill="1" applyBorder="1" applyAlignment="1">
      <alignment horizontal="left" vertical="center" indent="1"/>
    </xf>
    <xf numFmtId="3" fontId="2" fillId="7" borderId="4" xfId="1" applyNumberFormat="1" applyFont="1" applyFill="1" applyBorder="1" applyAlignment="1" applyProtection="1">
      <alignment horizontal="center" vertical="center"/>
    </xf>
    <xf numFmtId="10" fontId="2" fillId="7" borderId="4" xfId="1" applyNumberFormat="1" applyFont="1" applyFill="1" applyBorder="1" applyAlignment="1" applyProtection="1">
      <alignment horizontal="right" vertical="center"/>
    </xf>
    <xf numFmtId="0" fontId="2" fillId="18" borderId="11" xfId="0" applyFont="1" applyFill="1" applyBorder="1" applyAlignment="1">
      <alignment horizontal="left" vertical="center"/>
    </xf>
    <xf numFmtId="0" fontId="2" fillId="18" borderId="12" xfId="0" applyFont="1" applyFill="1" applyBorder="1" applyAlignment="1">
      <alignment horizontal="left" vertical="center"/>
    </xf>
    <xf numFmtId="0" fontId="2" fillId="18" borderId="13" xfId="0" applyFont="1" applyFill="1" applyBorder="1" applyAlignment="1">
      <alignment horizontal="left" vertical="center"/>
    </xf>
    <xf numFmtId="0" fontId="2" fillId="18" borderId="11" xfId="0" applyFont="1" applyFill="1" applyBorder="1" applyAlignment="1">
      <alignment horizontal="left" vertical="center" indent="1"/>
    </xf>
    <xf numFmtId="0" fontId="2" fillId="18" borderId="13" xfId="0" applyFont="1" applyFill="1" applyBorder="1" applyAlignment="1">
      <alignment horizontal="left" vertical="center" indent="1"/>
    </xf>
    <xf numFmtId="3" fontId="2" fillId="18" borderId="5" xfId="1" applyNumberFormat="1" applyFont="1" applyFill="1" applyBorder="1" applyAlignment="1" applyProtection="1">
      <alignment horizontal="center" vertical="center"/>
    </xf>
    <xf numFmtId="10" fontId="2" fillId="18" borderId="5" xfId="1" applyNumberFormat="1" applyFont="1" applyFill="1" applyBorder="1" applyAlignment="1" applyProtection="1">
      <alignment horizontal="right" vertical="center"/>
    </xf>
    <xf numFmtId="0" fontId="2" fillId="19" borderId="11" xfId="0" applyFont="1" applyFill="1" applyBorder="1" applyAlignment="1">
      <alignment horizontal="left" vertical="center"/>
    </xf>
    <xf numFmtId="0" fontId="2" fillId="19" borderId="12" xfId="0" applyFont="1" applyFill="1" applyBorder="1" applyAlignment="1">
      <alignment horizontal="left" vertical="center"/>
    </xf>
    <xf numFmtId="0" fontId="2" fillId="19" borderId="13" xfId="0" applyFont="1" applyFill="1" applyBorder="1" applyAlignment="1">
      <alignment horizontal="left" vertical="center"/>
    </xf>
    <xf numFmtId="0" fontId="2" fillId="19" borderId="11" xfId="0" applyFont="1" applyFill="1" applyBorder="1" applyAlignment="1">
      <alignment horizontal="left" vertical="center" indent="1"/>
    </xf>
    <xf numFmtId="0" fontId="2" fillId="19" borderId="13" xfId="0" applyFont="1" applyFill="1" applyBorder="1" applyAlignment="1">
      <alignment horizontal="left" vertical="center" indent="1"/>
    </xf>
    <xf numFmtId="3" fontId="2" fillId="19" borderId="5" xfId="1" applyNumberFormat="1" applyFont="1" applyFill="1" applyBorder="1" applyAlignment="1" applyProtection="1">
      <alignment horizontal="center" vertical="center"/>
    </xf>
    <xf numFmtId="10" fontId="2" fillId="19" borderId="5" xfId="1" applyNumberFormat="1" applyFont="1" applyFill="1" applyBorder="1" applyAlignment="1" applyProtection="1">
      <alignment horizontal="right" vertical="center"/>
    </xf>
    <xf numFmtId="0" fontId="2" fillId="13" borderId="11" xfId="0" applyFont="1" applyFill="1" applyBorder="1" applyAlignment="1">
      <alignment horizontal="left" vertical="center"/>
    </xf>
    <xf numFmtId="0" fontId="2" fillId="13" borderId="12" xfId="0" applyFont="1" applyFill="1" applyBorder="1" applyAlignment="1">
      <alignment horizontal="left" vertical="center"/>
    </xf>
    <xf numFmtId="0" fontId="2" fillId="13" borderId="13" xfId="0" applyFont="1" applyFill="1" applyBorder="1" applyAlignment="1">
      <alignment horizontal="left" vertical="center"/>
    </xf>
    <xf numFmtId="0" fontId="2" fillId="13" borderId="11" xfId="0" applyFont="1" applyFill="1" applyBorder="1" applyAlignment="1">
      <alignment horizontal="left" vertical="center" indent="1"/>
    </xf>
    <xf numFmtId="0" fontId="2" fillId="13" borderId="13" xfId="0" applyFont="1" applyFill="1" applyBorder="1" applyAlignment="1">
      <alignment horizontal="left" vertical="center" indent="1"/>
    </xf>
    <xf numFmtId="3" fontId="2" fillId="13" borderId="5" xfId="1" applyNumberFormat="1" applyFont="1" applyFill="1" applyBorder="1" applyAlignment="1" applyProtection="1">
      <alignment horizontal="center" vertical="center"/>
    </xf>
    <xf numFmtId="10" fontId="2" fillId="13" borderId="5" xfId="1" applyNumberFormat="1" applyFont="1" applyFill="1" applyBorder="1" applyAlignment="1" applyProtection="1">
      <alignment horizontal="right" vertical="center"/>
    </xf>
    <xf numFmtId="3" fontId="2" fillId="4" borderId="6" xfId="1" applyNumberFormat="1" applyFont="1" applyFill="1" applyBorder="1" applyAlignment="1" applyProtection="1">
      <alignment horizontal="center" vertical="center"/>
    </xf>
    <xf numFmtId="10" fontId="2" fillId="4" borderId="6" xfId="1" applyNumberFormat="1" applyFont="1" applyFill="1" applyBorder="1" applyAlignment="1" applyProtection="1">
      <alignment horizontal="right" vertical="center"/>
    </xf>
    <xf numFmtId="0" fontId="9" fillId="0" borderId="35" xfId="0" applyFont="1" applyBorder="1"/>
    <xf numFmtId="0" fontId="9" fillId="0" borderId="36" xfId="0" applyFont="1" applyBorder="1"/>
    <xf numFmtId="8" fontId="9" fillId="0" borderId="37" xfId="0" applyNumberFormat="1" applyFont="1" applyBorder="1"/>
    <xf numFmtId="0" fontId="2" fillId="19" borderId="0" xfId="0" applyFont="1" applyFill="1"/>
    <xf numFmtId="0" fontId="2" fillId="19" borderId="0" xfId="0" applyFont="1" applyFill="1" applyAlignment="1">
      <alignment horizontal="center"/>
    </xf>
    <xf numFmtId="0" fontId="2" fillId="19" borderId="3" xfId="0" applyFont="1" applyFill="1" applyBorder="1" applyAlignment="1">
      <alignment horizontal="center"/>
    </xf>
    <xf numFmtId="10" fontId="2" fillId="19" borderId="0" xfId="0" applyNumberFormat="1" applyFont="1" applyFill="1"/>
    <xf numFmtId="0" fontId="2" fillId="0" borderId="20" xfId="0" applyFont="1" applyBorder="1"/>
    <xf numFmtId="0" fontId="2" fillId="0" borderId="19" xfId="0" applyFont="1" applyBorder="1"/>
    <xf numFmtId="10" fontId="2" fillId="0" borderId="22" xfId="0" applyNumberFormat="1" applyFont="1" applyBorder="1" applyAlignment="1">
      <alignment horizontal="right" indent="2"/>
    </xf>
    <xf numFmtId="10" fontId="2" fillId="2" borderId="22" xfId="0" applyNumberFormat="1" applyFont="1" applyFill="1" applyBorder="1" applyAlignment="1">
      <alignment horizontal="right" indent="2"/>
    </xf>
    <xf numFmtId="0" fontId="0" fillId="0" borderId="22" xfId="0" applyBorder="1" applyAlignment="1">
      <alignment horizontal="right" indent="2"/>
    </xf>
    <xf numFmtId="10" fontId="2" fillId="8" borderId="22" xfId="0" applyNumberFormat="1" applyFont="1" applyFill="1" applyBorder="1" applyAlignment="1">
      <alignment horizontal="right" indent="2"/>
    </xf>
    <xf numFmtId="10" fontId="2" fillId="9" borderId="22" xfId="0" applyNumberFormat="1" applyFont="1" applyFill="1" applyBorder="1" applyAlignment="1">
      <alignment horizontal="right" indent="2"/>
    </xf>
    <xf numFmtId="10" fontId="2" fillId="10" borderId="25" xfId="0" applyNumberFormat="1" applyFont="1" applyFill="1" applyBorder="1" applyAlignment="1">
      <alignment horizontal="right" indent="2"/>
    </xf>
    <xf numFmtId="8" fontId="2" fillId="0" borderId="0" xfId="0" applyNumberFormat="1" applyFont="1" applyAlignment="1">
      <alignment horizontal="right" indent="1"/>
    </xf>
    <xf numFmtId="0" fontId="2" fillId="0" borderId="0" xfId="0" applyFont="1" applyAlignment="1">
      <alignment horizontal="right" indent="1"/>
    </xf>
    <xf numFmtId="8" fontId="2" fillId="0" borderId="24" xfId="0" applyNumberFormat="1" applyFont="1" applyBorder="1" applyAlignment="1">
      <alignment horizontal="right" indent="1"/>
    </xf>
    <xf numFmtId="8" fontId="0" fillId="18" borderId="7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8" fontId="0" fillId="13" borderId="5" xfId="1" applyNumberFormat="1" applyFont="1" applyFill="1" applyBorder="1" applyAlignment="1" applyProtection="1">
      <alignment horizontal="right" vertical="center"/>
    </xf>
    <xf numFmtId="8" fontId="0" fillId="18" borderId="5" xfId="1" applyNumberFormat="1" applyFont="1" applyFill="1" applyBorder="1" applyAlignment="1" applyProtection="1">
      <alignment horizontal="right" vertical="center"/>
    </xf>
    <xf numFmtId="8" fontId="0" fillId="19" borderId="5" xfId="1" applyNumberFormat="1" applyFont="1" applyFill="1" applyBorder="1" applyAlignment="1" applyProtection="1">
      <alignment horizontal="right" vertical="center"/>
    </xf>
    <xf numFmtId="8" fontId="0" fillId="4" borderId="6" xfId="1" applyNumberFormat="1" applyFont="1" applyFill="1" applyBorder="1" applyAlignment="1" applyProtection="1">
      <alignment horizontal="right" vertical="center"/>
    </xf>
    <xf numFmtId="8" fontId="0" fillId="7" borderId="4" xfId="1" applyNumberFormat="1" applyFont="1" applyFill="1" applyBorder="1" applyAlignment="1" applyProtection="1">
      <alignment horizontal="right" vertical="center"/>
    </xf>
    <xf numFmtId="8" fontId="0" fillId="2" borderId="0" xfId="0" applyNumberFormat="1" applyFill="1" applyAlignment="1">
      <alignment horizontal="center" vertical="center"/>
    </xf>
    <xf numFmtId="1" fontId="0" fillId="0" borderId="41" xfId="0" applyNumberFormat="1" applyBorder="1" applyAlignment="1">
      <alignment horizontal="center"/>
    </xf>
    <xf numFmtId="0" fontId="0" fillId="0" borderId="41" xfId="0" applyBorder="1"/>
    <xf numFmtId="1" fontId="0" fillId="0" borderId="41" xfId="0" applyNumberFormat="1" applyBorder="1" applyAlignment="1">
      <alignment horizontal="left"/>
    </xf>
    <xf numFmtId="1" fontId="0" fillId="0" borderId="41" xfId="0" applyNumberFormat="1" applyBorder="1"/>
    <xf numFmtId="3" fontId="0" fillId="0" borderId="42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8" fontId="0" fillId="0" borderId="41" xfId="0" applyNumberFormat="1" applyBorder="1"/>
    <xf numFmtId="0" fontId="0" fillId="0" borderId="4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8" fontId="0" fillId="14" borderId="0" xfId="0" applyNumberFormat="1" applyFill="1" applyAlignment="1">
      <alignment horizontal="center" vertical="center"/>
    </xf>
    <xf numFmtId="1" fontId="0" fillId="0" borderId="52" xfId="0" applyNumberFormat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27" fillId="10" borderId="0" xfId="0" applyFont="1" applyFill="1" applyAlignment="1">
      <alignment wrapText="1"/>
    </xf>
    <xf numFmtId="1" fontId="4" fillId="5" borderId="0" xfId="0" applyNumberFormat="1" applyFont="1" applyFill="1" applyAlignment="1">
      <alignment horizontal="left"/>
    </xf>
    <xf numFmtId="3" fontId="26" fillId="0" borderId="41" xfId="0" applyNumberFormat="1" applyFont="1" applyBorder="1" applyAlignment="1">
      <alignment horizontal="center"/>
    </xf>
    <xf numFmtId="8" fontId="2" fillId="19" borderId="0" xfId="0" applyNumberFormat="1" applyFont="1" applyFill="1"/>
    <xf numFmtId="168" fontId="0" fillId="0" borderId="41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27" fillId="9" borderId="0" xfId="0" applyFont="1" applyFill="1" applyAlignment="1">
      <alignment wrapText="1"/>
    </xf>
    <xf numFmtId="0" fontId="4" fillId="52" borderId="0" xfId="0" applyFont="1" applyFill="1" applyAlignment="1">
      <alignment wrapText="1"/>
    </xf>
    <xf numFmtId="0" fontId="27" fillId="53" borderId="0" xfId="0" applyFont="1" applyFill="1" applyAlignment="1">
      <alignment wrapText="1"/>
    </xf>
    <xf numFmtId="0" fontId="2" fillId="0" borderId="0" xfId="0" applyFont="1" applyAlignment="1">
      <alignment horizontal="center" wrapText="1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167" fontId="26" fillId="0" borderId="54" xfId="0" applyNumberFormat="1" applyFont="1" applyBorder="1" applyAlignment="1">
      <alignment horizontal="center"/>
    </xf>
    <xf numFmtId="8" fontId="0" fillId="54" borderId="41" xfId="0" applyNumberFormat="1" applyFill="1" applyBorder="1"/>
    <xf numFmtId="8" fontId="0" fillId="0" borderId="54" xfId="0" applyNumberFormat="1" applyBorder="1"/>
    <xf numFmtId="8" fontId="0" fillId="54" borderId="54" xfId="0" applyNumberFormat="1" applyFill="1" applyBorder="1"/>
    <xf numFmtId="8" fontId="0" fillId="54" borderId="55" xfId="0" applyNumberFormat="1" applyFill="1" applyBorder="1"/>
    <xf numFmtId="4" fontId="0" fillId="0" borderId="0" xfId="0" applyNumberFormat="1"/>
    <xf numFmtId="169" fontId="0" fillId="0" borderId="0" xfId="0" applyNumberFormat="1"/>
    <xf numFmtId="170" fontId="0" fillId="0" borderId="0" xfId="0" applyNumberFormat="1"/>
    <xf numFmtId="8" fontId="0" fillId="2" borderId="7" xfId="0" applyNumberFormat="1" applyFill="1" applyBorder="1" applyAlignment="1">
      <alignment horizontal="center" vertical="center"/>
    </xf>
    <xf numFmtId="43" fontId="0" fillId="0" borderId="18" xfId="3" applyFont="1" applyBorder="1" applyAlignment="1">
      <alignment horizontal="left"/>
    </xf>
    <xf numFmtId="43" fontId="0" fillId="0" borderId="19" xfId="3" applyFont="1" applyBorder="1" applyAlignment="1">
      <alignment horizontal="left"/>
    </xf>
    <xf numFmtId="8" fontId="2" fillId="20" borderId="21" xfId="0" applyNumberFormat="1" applyFont="1" applyFill="1" applyBorder="1" applyAlignment="1">
      <alignment horizontal="left"/>
    </xf>
    <xf numFmtId="8" fontId="2" fillId="20" borderId="0" xfId="0" applyNumberFormat="1" applyFont="1" applyFill="1" applyAlignment="1">
      <alignment horizontal="left"/>
    </xf>
    <xf numFmtId="0" fontId="2" fillId="4" borderId="1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4" xfId="0" applyFont="1" applyFill="1" applyBorder="1" applyAlignment="1">
      <alignment horizontal="left" vertical="center" indent="1"/>
    </xf>
    <xf numFmtId="0" fontId="2" fillId="4" borderId="16" xfId="0" applyFont="1" applyFill="1" applyBorder="1" applyAlignment="1">
      <alignment horizontal="left" vertical="center" indent="1"/>
    </xf>
    <xf numFmtId="0" fontId="10" fillId="16" borderId="0" xfId="0" applyFont="1" applyFill="1" applyAlignment="1">
      <alignment horizontal="center" vertical="center" wrapText="1"/>
    </xf>
  </cellXfs>
  <cellStyles count="45">
    <cellStyle name="20 % - Accent1" xfId="21" builtinId="30" customBuiltin="1"/>
    <cellStyle name="20 % - Accent2" xfId="24" builtinId="34" customBuiltin="1"/>
    <cellStyle name="20 % - Accent3" xfId="27" builtinId="38" customBuiltin="1"/>
    <cellStyle name="20 % - Accent4" xfId="30" builtinId="42" customBuiltin="1"/>
    <cellStyle name="20 % - Accent5" xfId="33" builtinId="46" customBuiltin="1"/>
    <cellStyle name="20 % - Accent6" xfId="36" builtinId="50" customBuiltin="1"/>
    <cellStyle name="40 % - Accent1" xfId="22" builtinId="31" customBuiltin="1"/>
    <cellStyle name="40 % - Accent2" xfId="25" builtinId="35" customBuiltin="1"/>
    <cellStyle name="40 % - Accent3" xfId="28" builtinId="39" customBuiltin="1"/>
    <cellStyle name="40 % - Accent4" xfId="31" builtinId="43" customBuiltin="1"/>
    <cellStyle name="40 % - Accent5" xfId="34" builtinId="47" customBuiltin="1"/>
    <cellStyle name="40 % - Accent6" xfId="37" builtinId="51" customBuiltin="1"/>
    <cellStyle name="60 % - Accent1 2" xfId="39" xr:uid="{B6B6F5F0-0A71-4CD1-B320-B72A7AAB40BF}"/>
    <cellStyle name="60 % - Accent2 2" xfId="40" xr:uid="{7F4E50F5-296B-4697-BC72-15FF5AE2E1EF}"/>
    <cellStyle name="60 % - Accent3 2" xfId="41" xr:uid="{4659CB3A-DC40-4A5A-992B-5E2517E82C10}"/>
    <cellStyle name="60 % - Accent4 2" xfId="42" xr:uid="{10065AD4-DF15-45EE-8A9C-63AB6EC11984}"/>
    <cellStyle name="60 % - Accent5 2" xfId="43" xr:uid="{B1C033E4-30A7-4D4B-87A8-519602E249B6}"/>
    <cellStyle name="60 % - Accent6 2" xfId="44" xr:uid="{6A026408-AF29-44F8-9FCF-D0F991CB8507}"/>
    <cellStyle name="Accent1" xfId="20" builtinId="29" customBuiltin="1"/>
    <cellStyle name="Accent2" xfId="23" builtinId="33" customBuiltin="1"/>
    <cellStyle name="Accent3" xfId="26" builtinId="37" customBuiltin="1"/>
    <cellStyle name="Accent4" xfId="29" builtinId="41" customBuiltin="1"/>
    <cellStyle name="Accent5" xfId="32" builtinId="45" customBuiltin="1"/>
    <cellStyle name="Accent6" xfId="35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10" builtinId="27" customBuiltin="1"/>
    <cellStyle name="Milliers" xfId="3" builtinId="3"/>
    <cellStyle name="Neutre 2" xfId="38" xr:uid="{50CC0255-63EE-435C-972D-CED4E92B0929}"/>
    <cellStyle name="Normal" xfId="0" builtinId="0"/>
    <cellStyle name="Normal 2" xfId="2" xr:uid="{8474A3E9-B00C-4A19-94D2-94C086EFD444}"/>
    <cellStyle name="Note" xfId="17" builtinId="10" customBuiltin="1"/>
    <cellStyle name="Pourcentage" xfId="1" builtinId="5"/>
    <cellStyle name="Satisfaisant" xfId="9" builtinId="26" customBuiltin="1"/>
    <cellStyle name="Sortie" xfId="12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5" builtinId="23" customBuiltin="1"/>
  </cellStyles>
  <dxfs count="1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theme="4" tint="0.39991454817346722"/>
        </top>
        <bottom style="thin">
          <color theme="4" tint="0.39997558519241921"/>
        </bottom>
      </border>
    </dxf>
    <dxf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00\ &quot;€&quot;;[Red]\-#,##0.00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8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double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general" vertical="bottom" textRotation="0" wrapText="1" indent="0" justifyLastLine="0" shrinkToFit="0" readingOrder="0"/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C00000"/>
      </font>
    </dxf>
    <dxf>
      <font>
        <b/>
        <i val="0"/>
        <color rgb="FF0070C0"/>
      </font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ont>
        <color theme="0"/>
      </font>
    </dxf>
    <dxf>
      <font>
        <b/>
        <i val="0"/>
        <color rgb="FF002060"/>
      </font>
      <fill>
        <patternFill>
          <bgColor theme="7" tint="0.59996337778862885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b/>
        <i val="0"/>
        <color rgb="FFC00000"/>
      </font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theme="4" tint="0.39991454817346722"/>
        </top>
        <bottom style="thin">
          <color theme="4" tint="0.39997558519241921"/>
        </bottom>
      </border>
    </dxf>
    <dxf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00\ &quot;€&quot;;[Red]\-#,##0.00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8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rgb="FF8EA9DB"/>
        </left>
        <right style="thin">
          <color rgb="FF8EA9DB"/>
        </right>
        <top style="thin">
          <color rgb="FF8EA9DB"/>
        </top>
        <bottom style="double">
          <color rgb="FF4472C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general" vertical="bottom" textRotation="0" wrapText="1" indent="0" justifyLastLine="0" shrinkToFit="0" readingOrder="0"/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C00000"/>
      </font>
    </dxf>
    <dxf>
      <font>
        <b/>
        <i val="0"/>
        <color rgb="FF0070C0"/>
      </font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ont>
        <color theme="0"/>
      </font>
    </dxf>
    <dxf>
      <font>
        <b/>
        <i val="0"/>
        <color rgb="FF002060"/>
      </font>
      <fill>
        <patternFill>
          <bgColor theme="7" tint="0.59996337778862885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b/>
        <i val="0"/>
        <color rgb="FFC00000"/>
      </font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rgb="FF8EA9DB"/>
        </left>
        <right style="thin">
          <color rgb="FF8EA9DB"/>
        </right>
        <top style="thin">
          <color rgb="FF8EA9DB"/>
        </top>
        <bottom style="double">
          <color rgb="FF4472C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general" vertical="bottom" textRotation="0" wrapText="1" indent="0" justifyLastLine="0" shrinkToFit="0" readingOrder="0"/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/>
        <color rgb="FFC00000"/>
      </font>
      <border>
        <left style="hair">
          <color rgb="FFC00000"/>
        </left>
        <right style="hair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FF66CC"/>
      <color rgb="FFFF9999"/>
      <color rgb="FFFF6600"/>
      <color rgb="FF66FFFF"/>
      <color rgb="FF00E668"/>
      <color rgb="FF33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lmv013\Partage\R3_BdD_Projet\Projets\BD000086%20-%20ALSTOM%20-%20MP14%20Paris\6%20-%20Gestion%20Economique\6.3%20-%20Gestion%20du%20PRC\Comparaison%20PRI%20au%2002.10.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e"/>
      <sheetName val="Réf à suivre"/>
      <sheetName val="ECART PRI "/>
      <sheetName val="ERREUR"/>
      <sheetName val="DECOMPO PRI ACTU 10.2017"/>
      <sheetName val="PRI STD 2017"/>
      <sheetName val="ZDETBES_MENSUEL_FI 01-08-17"/>
      <sheetName val="famille"/>
      <sheetName val="detail"/>
    </sheetNames>
    <sheetDataSet>
      <sheetData sheetId="0"/>
      <sheetData sheetId="1"/>
      <sheetData sheetId="2"/>
      <sheetData sheetId="3"/>
      <sheetData sheetId="4">
        <row r="5">
          <cell r="B5" t="str">
            <v>Article</v>
          </cell>
          <cell r="C5" t="str">
            <v>Désignation article</v>
          </cell>
          <cell r="D5" t="str">
            <v>Div.</v>
          </cell>
          <cell r="E5" t="str">
            <v>Sta.</v>
          </cell>
          <cell r="F5" t="str">
            <v>Val ana</v>
          </cell>
          <cell r="G5" t="str">
            <v>Taille l</v>
          </cell>
          <cell r="H5" t="str">
            <v>UQ</v>
          </cell>
          <cell r="I5" t="str">
            <v>Matières Premières</v>
          </cell>
          <cell r="J5" t="str">
            <v xml:space="preserve">     MOD</v>
          </cell>
          <cell r="K5" t="str">
            <v xml:space="preserve">   Machine</v>
          </cell>
          <cell r="L5" t="str">
            <v xml:space="preserve">   Sous Trait</v>
          </cell>
          <cell r="M5" t="str">
            <v xml:space="preserve">      Coûts addi</v>
          </cell>
          <cell r="N5" t="str">
            <v>Autres</v>
          </cell>
          <cell r="O5" t="str">
            <v xml:space="preserve"> Val ana</v>
          </cell>
          <cell r="P5" t="str">
            <v>Taille l</v>
          </cell>
          <cell r="Q5" t="str">
            <v>UQ</v>
          </cell>
          <cell r="R5" t="str">
            <v>Matières Premières</v>
          </cell>
          <cell r="S5" t="str">
            <v xml:space="preserve">               MOD</v>
          </cell>
          <cell r="T5" t="str">
            <v xml:space="preserve">           Machine</v>
          </cell>
          <cell r="U5" t="str">
            <v xml:space="preserve">    Sous Traitance</v>
          </cell>
          <cell r="V5" t="str">
            <v>Coûts additionnels</v>
          </cell>
          <cell r="W5" t="str">
            <v xml:space="preserve"> Autres</v>
          </cell>
        </row>
        <row r="6">
          <cell r="B6">
            <v>192765</v>
          </cell>
          <cell r="C6" t="str">
            <v>CROISILLON DIFF. 32</v>
          </cell>
          <cell r="D6" t="str">
            <v>D001</v>
          </cell>
          <cell r="E6" t="str">
            <v>KA</v>
          </cell>
          <cell r="F6">
            <v>5788.02</v>
          </cell>
          <cell r="G6">
            <v>66</v>
          </cell>
          <cell r="H6" t="str">
            <v>PC</v>
          </cell>
          <cell r="I6">
            <v>567.89</v>
          </cell>
          <cell r="J6">
            <v>1478.01</v>
          </cell>
          <cell r="K6">
            <v>1340.97</v>
          </cell>
          <cell r="L6">
            <v>178.2</v>
          </cell>
          <cell r="M6">
            <v>2222.9499999999998</v>
          </cell>
          <cell r="O6">
            <v>87.697272727272733</v>
          </cell>
          <cell r="P6">
            <v>66</v>
          </cell>
          <cell r="Q6" t="str">
            <v>PC</v>
          </cell>
          <cell r="R6">
            <v>8.6043939393939386</v>
          </cell>
          <cell r="S6">
            <v>22.394090909090909</v>
          </cell>
          <cell r="T6">
            <v>20.317727272727272</v>
          </cell>
          <cell r="U6">
            <v>2.6999999999999997</v>
          </cell>
          <cell r="V6">
            <v>33.681060606060605</v>
          </cell>
          <cell r="W6">
            <v>0</v>
          </cell>
        </row>
        <row r="7">
          <cell r="B7">
            <v>194101</v>
          </cell>
          <cell r="C7" t="str">
            <v>CHAPEAU DE PALIER</v>
          </cell>
          <cell r="D7" t="str">
            <v>D001</v>
          </cell>
          <cell r="E7" t="str">
            <v>KA</v>
          </cell>
          <cell r="F7">
            <v>1357.92</v>
          </cell>
          <cell r="G7">
            <v>40</v>
          </cell>
          <cell r="H7" t="str">
            <v>PC</v>
          </cell>
          <cell r="I7">
            <v>698.4</v>
          </cell>
          <cell r="J7">
            <v>224.76</v>
          </cell>
          <cell r="K7">
            <v>105.12</v>
          </cell>
          <cell r="M7">
            <v>329.64</v>
          </cell>
          <cell r="O7">
            <v>33.948</v>
          </cell>
          <cell r="P7">
            <v>40</v>
          </cell>
          <cell r="Q7" t="str">
            <v>PC</v>
          </cell>
          <cell r="R7">
            <v>17.46</v>
          </cell>
          <cell r="S7">
            <v>5.6189999999999998</v>
          </cell>
          <cell r="T7">
            <v>2.6280000000000001</v>
          </cell>
          <cell r="U7">
            <v>0</v>
          </cell>
          <cell r="V7">
            <v>8.2409999999999997</v>
          </cell>
          <cell r="W7">
            <v>0</v>
          </cell>
        </row>
        <row r="8">
          <cell r="B8">
            <v>5000112319</v>
          </cell>
          <cell r="C8" t="str">
            <v>BOITIER DE DIFFERENTIEL</v>
          </cell>
          <cell r="D8" t="str">
            <v>D001</v>
          </cell>
          <cell r="E8" t="str">
            <v>KA</v>
          </cell>
          <cell r="F8">
            <v>4809.22</v>
          </cell>
          <cell r="G8">
            <v>20</v>
          </cell>
          <cell r="H8" t="str">
            <v>PC</v>
          </cell>
          <cell r="I8">
            <v>449.6</v>
          </cell>
          <cell r="J8">
            <v>1623.36</v>
          </cell>
          <cell r="K8">
            <v>818.15</v>
          </cell>
          <cell r="M8">
            <v>1918.11</v>
          </cell>
          <cell r="O8">
            <v>240.46100000000001</v>
          </cell>
          <cell r="P8">
            <v>20</v>
          </cell>
          <cell r="Q8" t="str">
            <v>PC</v>
          </cell>
          <cell r="R8">
            <v>22.48</v>
          </cell>
          <cell r="S8">
            <v>81.167999999999992</v>
          </cell>
          <cell r="T8">
            <v>40.907499999999999</v>
          </cell>
          <cell r="U8">
            <v>0</v>
          </cell>
          <cell r="V8">
            <v>95.905499999999989</v>
          </cell>
          <cell r="W8">
            <v>0</v>
          </cell>
        </row>
        <row r="9">
          <cell r="B9">
            <v>5000119730</v>
          </cell>
          <cell r="C9" t="str">
            <v>CARTER ASSEMBLE</v>
          </cell>
          <cell r="D9" t="str">
            <v>D001</v>
          </cell>
          <cell r="E9" t="str">
            <v>KA</v>
          </cell>
          <cell r="F9">
            <v>17184.419999999998</v>
          </cell>
          <cell r="G9">
            <v>20</v>
          </cell>
          <cell r="H9" t="str">
            <v>PC</v>
          </cell>
          <cell r="I9">
            <v>6128.2</v>
          </cell>
          <cell r="J9">
            <v>3507.76</v>
          </cell>
          <cell r="K9">
            <v>2527.94</v>
          </cell>
          <cell r="L9">
            <v>100</v>
          </cell>
          <cell r="M9">
            <v>4920.5200000000004</v>
          </cell>
          <cell r="O9">
            <v>859.22099999999989</v>
          </cell>
          <cell r="P9">
            <v>20</v>
          </cell>
          <cell r="Q9" t="str">
            <v>PC</v>
          </cell>
          <cell r="R9">
            <v>306.40999999999997</v>
          </cell>
          <cell r="S9">
            <v>175.38800000000001</v>
          </cell>
          <cell r="T9">
            <v>126.39700000000001</v>
          </cell>
          <cell r="U9">
            <v>5</v>
          </cell>
          <cell r="V9">
            <v>246.02600000000001</v>
          </cell>
          <cell r="W9">
            <v>0</v>
          </cell>
        </row>
        <row r="10">
          <cell r="B10">
            <v>5000494473</v>
          </cell>
          <cell r="C10" t="str">
            <v>PIVOT ROUE</v>
          </cell>
          <cell r="D10" t="str">
            <v>D001</v>
          </cell>
          <cell r="E10" t="str">
            <v>KA</v>
          </cell>
          <cell r="F10">
            <v>5448.5</v>
          </cell>
          <cell r="G10">
            <v>10</v>
          </cell>
          <cell r="H10" t="str">
            <v>PC</v>
          </cell>
          <cell r="I10">
            <v>1260</v>
          </cell>
          <cell r="J10">
            <v>1387.05</v>
          </cell>
          <cell r="K10">
            <v>881.76</v>
          </cell>
          <cell r="L10">
            <v>10</v>
          </cell>
          <cell r="M10">
            <v>1909.69</v>
          </cell>
          <cell r="O10">
            <v>544.85</v>
          </cell>
          <cell r="P10">
            <v>10</v>
          </cell>
          <cell r="Q10" t="str">
            <v>PC</v>
          </cell>
          <cell r="R10">
            <v>126</v>
          </cell>
          <cell r="S10">
            <v>138.70499999999998</v>
          </cell>
          <cell r="T10">
            <v>88.176000000000002</v>
          </cell>
          <cell r="U10">
            <v>1</v>
          </cell>
          <cell r="V10">
            <v>190.96899999999999</v>
          </cell>
          <cell r="W10">
            <v>0</v>
          </cell>
        </row>
        <row r="11">
          <cell r="B11">
            <v>5000664030</v>
          </cell>
          <cell r="C11" t="str">
            <v>BOITIER ROULEMENT</v>
          </cell>
          <cell r="D11" t="str">
            <v>D001</v>
          </cell>
          <cell r="E11" t="str">
            <v>KA</v>
          </cell>
          <cell r="F11">
            <v>3950.2</v>
          </cell>
          <cell r="G11">
            <v>32</v>
          </cell>
          <cell r="H11" t="str">
            <v>PC</v>
          </cell>
          <cell r="I11">
            <v>1928.64</v>
          </cell>
          <cell r="J11">
            <v>598.19000000000005</v>
          </cell>
          <cell r="K11">
            <v>372.27</v>
          </cell>
          <cell r="L11">
            <v>36.799999999999997</v>
          </cell>
          <cell r="M11">
            <v>1014.3</v>
          </cell>
          <cell r="O11">
            <v>123.44374999999999</v>
          </cell>
          <cell r="P11">
            <v>32</v>
          </cell>
          <cell r="Q11" t="str">
            <v>PC</v>
          </cell>
          <cell r="R11">
            <v>60.27</v>
          </cell>
          <cell r="S11">
            <v>18.693437500000002</v>
          </cell>
          <cell r="T11">
            <v>11.633437499999999</v>
          </cell>
          <cell r="U11">
            <v>1.1499999999999999</v>
          </cell>
          <cell r="V11">
            <v>31.696874999999999</v>
          </cell>
          <cell r="W11">
            <v>0</v>
          </cell>
        </row>
        <row r="12">
          <cell r="B12">
            <v>5000664044</v>
          </cell>
          <cell r="C12" t="str">
            <v>PORTE-DIFFERENTIEL D IFF ASS.</v>
          </cell>
          <cell r="D12" t="str">
            <v>D001</v>
          </cell>
          <cell r="E12" t="str">
            <v>KA</v>
          </cell>
          <cell r="F12">
            <v>11857.29</v>
          </cell>
          <cell r="G12">
            <v>24</v>
          </cell>
          <cell r="H12" t="str">
            <v>PC</v>
          </cell>
          <cell r="I12">
            <v>5973.6</v>
          </cell>
          <cell r="J12">
            <v>1475.45</v>
          </cell>
          <cell r="K12">
            <v>1248.8</v>
          </cell>
          <cell r="L12">
            <v>215.52</v>
          </cell>
          <cell r="M12">
            <v>2943.92</v>
          </cell>
          <cell r="O12">
            <v>494.05375000000004</v>
          </cell>
          <cell r="P12">
            <v>24</v>
          </cell>
          <cell r="Q12" t="str">
            <v>PC</v>
          </cell>
          <cell r="R12">
            <v>248.9</v>
          </cell>
          <cell r="S12">
            <v>61.477083333333333</v>
          </cell>
          <cell r="T12">
            <v>52.033333333333331</v>
          </cell>
          <cell r="U12">
            <v>8.98</v>
          </cell>
          <cell r="V12">
            <v>122.66333333333334</v>
          </cell>
          <cell r="W12">
            <v>0</v>
          </cell>
        </row>
        <row r="13">
          <cell r="B13">
            <v>5000671909</v>
          </cell>
          <cell r="C13" t="str">
            <v>PIGNON INTERM. 31D</v>
          </cell>
          <cell r="D13" t="str">
            <v>D001</v>
          </cell>
          <cell r="E13" t="str">
            <v>KA</v>
          </cell>
          <cell r="F13">
            <v>11179.27</v>
          </cell>
          <cell r="G13">
            <v>48</v>
          </cell>
          <cell r="H13" t="str">
            <v>PC</v>
          </cell>
          <cell r="I13">
            <v>3724.8</v>
          </cell>
          <cell r="J13">
            <v>1801.45</v>
          </cell>
          <cell r="K13">
            <v>2094.31</v>
          </cell>
          <cell r="L13">
            <v>260</v>
          </cell>
          <cell r="M13">
            <v>3298.71</v>
          </cell>
          <cell r="O13">
            <v>232.90145833333335</v>
          </cell>
          <cell r="P13">
            <v>48</v>
          </cell>
          <cell r="Q13" t="str">
            <v>PC</v>
          </cell>
          <cell r="R13">
            <v>77.600000000000009</v>
          </cell>
          <cell r="S13">
            <v>37.530208333333334</v>
          </cell>
          <cell r="T13">
            <v>43.631458333333335</v>
          </cell>
          <cell r="U13">
            <v>5.416666666666667</v>
          </cell>
          <cell r="V13">
            <v>68.723124999999996</v>
          </cell>
          <cell r="W13">
            <v>0</v>
          </cell>
        </row>
        <row r="14">
          <cell r="B14">
            <v>5000671910</v>
          </cell>
          <cell r="C14" t="str">
            <v>PIGNON RECEPTEUR 29D</v>
          </cell>
          <cell r="D14" t="str">
            <v>D001</v>
          </cell>
          <cell r="E14" t="str">
            <v>KA</v>
          </cell>
          <cell r="F14">
            <v>13080.01</v>
          </cell>
          <cell r="G14">
            <v>48</v>
          </cell>
          <cell r="H14" t="str">
            <v>PC</v>
          </cell>
          <cell r="I14">
            <v>4488</v>
          </cell>
          <cell r="J14">
            <v>2341.5700000000002</v>
          </cell>
          <cell r="K14">
            <v>2148.62</v>
          </cell>
          <cell r="L14">
            <v>332</v>
          </cell>
          <cell r="M14">
            <v>3769.82</v>
          </cell>
          <cell r="O14">
            <v>272.50020833333332</v>
          </cell>
          <cell r="P14">
            <v>48</v>
          </cell>
          <cell r="Q14" t="str">
            <v>PC</v>
          </cell>
          <cell r="R14">
            <v>93.5</v>
          </cell>
          <cell r="S14">
            <v>48.782708333333339</v>
          </cell>
          <cell r="T14">
            <v>44.762916666666662</v>
          </cell>
          <cell r="U14">
            <v>6.916666666666667</v>
          </cell>
          <cell r="V14">
            <v>78.537916666666675</v>
          </cell>
          <cell r="W14">
            <v>0</v>
          </cell>
        </row>
        <row r="15">
          <cell r="B15">
            <v>5000671967</v>
          </cell>
          <cell r="C15" t="str">
            <v>MOYEU DE ROUE</v>
          </cell>
          <cell r="D15" t="str">
            <v>D001</v>
          </cell>
          <cell r="E15" t="str">
            <v>KA</v>
          </cell>
          <cell r="F15">
            <v>14506</v>
          </cell>
          <cell r="G15">
            <v>36</v>
          </cell>
          <cell r="H15" t="str">
            <v>PC</v>
          </cell>
          <cell r="I15">
            <v>7755.84</v>
          </cell>
          <cell r="J15">
            <v>1654.58</v>
          </cell>
          <cell r="K15">
            <v>1505.79</v>
          </cell>
          <cell r="M15">
            <v>3589.79</v>
          </cell>
          <cell r="O15">
            <v>402.94444444444446</v>
          </cell>
          <cell r="P15">
            <v>36</v>
          </cell>
          <cell r="Q15" t="str">
            <v>PC</v>
          </cell>
          <cell r="R15">
            <v>215.44</v>
          </cell>
          <cell r="S15">
            <v>45.960555555555551</v>
          </cell>
          <cell r="T15">
            <v>41.827500000000001</v>
          </cell>
          <cell r="U15">
            <v>0</v>
          </cell>
          <cell r="V15">
            <v>99.716388888888886</v>
          </cell>
          <cell r="W15">
            <v>0</v>
          </cell>
        </row>
        <row r="16">
          <cell r="B16">
            <v>5000671971</v>
          </cell>
          <cell r="C16" t="str">
            <v>ENTRETOISE</v>
          </cell>
          <cell r="D16" t="str">
            <v>D001</v>
          </cell>
          <cell r="E16" t="str">
            <v>KA</v>
          </cell>
          <cell r="F16">
            <v>1497.05</v>
          </cell>
          <cell r="G16">
            <v>50</v>
          </cell>
          <cell r="H16" t="str">
            <v>PC</v>
          </cell>
          <cell r="I16">
            <v>385</v>
          </cell>
          <cell r="J16">
            <v>453.25</v>
          </cell>
          <cell r="K16">
            <v>158.02000000000001</v>
          </cell>
          <cell r="M16">
            <v>500.78</v>
          </cell>
          <cell r="O16">
            <v>29.940999999999999</v>
          </cell>
          <cell r="P16">
            <v>50</v>
          </cell>
          <cell r="Q16" t="str">
            <v>PC</v>
          </cell>
          <cell r="R16">
            <v>7.7</v>
          </cell>
          <cell r="S16">
            <v>9.0649999999999995</v>
          </cell>
          <cell r="T16">
            <v>3.1604000000000001</v>
          </cell>
          <cell r="U16">
            <v>0</v>
          </cell>
          <cell r="V16">
            <v>10.015599999999999</v>
          </cell>
          <cell r="W16">
            <v>0</v>
          </cell>
        </row>
        <row r="17">
          <cell r="B17">
            <v>5000675815</v>
          </cell>
          <cell r="C17" t="str">
            <v>ENTRETOISE FPRP</v>
          </cell>
          <cell r="D17" t="str">
            <v>D001</v>
          </cell>
          <cell r="E17" t="str">
            <v>KA</v>
          </cell>
          <cell r="F17">
            <v>2235.14</v>
          </cell>
          <cell r="G17">
            <v>40</v>
          </cell>
          <cell r="H17" t="str">
            <v>PC</v>
          </cell>
          <cell r="I17">
            <v>948.4</v>
          </cell>
          <cell r="J17">
            <v>255.98</v>
          </cell>
          <cell r="K17">
            <v>414.83</v>
          </cell>
          <cell r="M17">
            <v>615.92999999999995</v>
          </cell>
          <cell r="O17">
            <v>55.878499999999995</v>
          </cell>
          <cell r="P17">
            <v>40</v>
          </cell>
          <cell r="Q17" t="str">
            <v>PC</v>
          </cell>
          <cell r="R17">
            <v>23.71</v>
          </cell>
          <cell r="S17">
            <v>6.3994999999999997</v>
          </cell>
          <cell r="T17">
            <v>10.370749999999999</v>
          </cell>
          <cell r="U17">
            <v>0</v>
          </cell>
          <cell r="V17">
            <v>15.398249999999999</v>
          </cell>
          <cell r="W17">
            <v>0</v>
          </cell>
        </row>
        <row r="18">
          <cell r="B18">
            <v>5000675887</v>
          </cell>
          <cell r="C18" t="str">
            <v>SUPP0RT CAPTEUR FPRP</v>
          </cell>
          <cell r="D18" t="str">
            <v>D001</v>
          </cell>
          <cell r="E18" t="str">
            <v>KA</v>
          </cell>
          <cell r="F18">
            <v>7346.01</v>
          </cell>
          <cell r="G18">
            <v>20</v>
          </cell>
          <cell r="H18" t="str">
            <v>PC</v>
          </cell>
          <cell r="I18">
            <v>3900</v>
          </cell>
          <cell r="J18">
            <v>1078.68</v>
          </cell>
          <cell r="K18">
            <v>614.12</v>
          </cell>
          <cell r="M18">
            <v>1753.21</v>
          </cell>
          <cell r="O18">
            <v>367.3005</v>
          </cell>
          <cell r="P18">
            <v>20</v>
          </cell>
          <cell r="Q18" t="str">
            <v>PC</v>
          </cell>
          <cell r="R18">
            <v>195</v>
          </cell>
          <cell r="S18">
            <v>53.934000000000005</v>
          </cell>
          <cell r="T18">
            <v>30.706</v>
          </cell>
          <cell r="U18">
            <v>0</v>
          </cell>
          <cell r="V18">
            <v>87.660499999999999</v>
          </cell>
          <cell r="W18">
            <v>0</v>
          </cell>
        </row>
        <row r="19">
          <cell r="B19">
            <v>5000685164</v>
          </cell>
          <cell r="C19" t="str">
            <v>COQUILLE DROITE A BD  09 A 11X41</v>
          </cell>
          <cell r="D19" t="str">
            <v>D001</v>
          </cell>
          <cell r="E19" t="str">
            <v>KA</v>
          </cell>
          <cell r="F19">
            <v>4693.25</v>
          </cell>
          <cell r="G19">
            <v>32</v>
          </cell>
          <cell r="H19" t="str">
            <v>PC</v>
          </cell>
          <cell r="I19">
            <v>1620.48</v>
          </cell>
          <cell r="J19">
            <v>1034.73</v>
          </cell>
          <cell r="K19">
            <v>592.80999999999995</v>
          </cell>
          <cell r="M19">
            <v>1445.23</v>
          </cell>
          <cell r="O19">
            <v>146.6640625</v>
          </cell>
          <cell r="P19">
            <v>32</v>
          </cell>
          <cell r="Q19" t="str">
            <v>PC</v>
          </cell>
          <cell r="R19">
            <v>50.64</v>
          </cell>
          <cell r="S19">
            <v>32.335312500000001</v>
          </cell>
          <cell r="T19">
            <v>18.525312499999998</v>
          </cell>
          <cell r="U19">
            <v>0</v>
          </cell>
          <cell r="V19">
            <v>45.163437500000001</v>
          </cell>
          <cell r="W19">
            <v>0</v>
          </cell>
        </row>
        <row r="20">
          <cell r="B20">
            <v>5000685374</v>
          </cell>
          <cell r="C20" t="str">
            <v>COQUILLE DROITE</v>
          </cell>
          <cell r="D20" t="str">
            <v>D001</v>
          </cell>
          <cell r="E20" t="str">
            <v>KA</v>
          </cell>
          <cell r="F20">
            <v>6303.85</v>
          </cell>
          <cell r="G20">
            <v>36</v>
          </cell>
          <cell r="H20" t="str">
            <v>PC</v>
          </cell>
          <cell r="I20">
            <v>1571.4</v>
          </cell>
          <cell r="J20">
            <v>1676.84</v>
          </cell>
          <cell r="K20">
            <v>910.09</v>
          </cell>
          <cell r="M20">
            <v>2145.52</v>
          </cell>
          <cell r="O20">
            <v>175.10694444444445</v>
          </cell>
          <cell r="P20">
            <v>36</v>
          </cell>
          <cell r="Q20" t="str">
            <v>PC</v>
          </cell>
          <cell r="R20">
            <v>43.650000000000006</v>
          </cell>
          <cell r="S20">
            <v>46.578888888888883</v>
          </cell>
          <cell r="T20">
            <v>25.28027777777778</v>
          </cell>
          <cell r="U20">
            <v>0</v>
          </cell>
          <cell r="V20">
            <v>59.597777777777779</v>
          </cell>
          <cell r="W20">
            <v>0</v>
          </cell>
        </row>
        <row r="21">
          <cell r="B21">
            <v>5000685745</v>
          </cell>
          <cell r="C21" t="str">
            <v>COQUILLE GAUCHE S BD</v>
          </cell>
          <cell r="D21" t="str">
            <v>D001</v>
          </cell>
          <cell r="E21" t="str">
            <v>KA</v>
          </cell>
          <cell r="F21">
            <v>4567.01</v>
          </cell>
          <cell r="G21">
            <v>32</v>
          </cell>
          <cell r="H21" t="str">
            <v>PC</v>
          </cell>
          <cell r="I21">
            <v>1968.32</v>
          </cell>
          <cell r="J21">
            <v>861.57</v>
          </cell>
          <cell r="K21">
            <v>462.91</v>
          </cell>
          <cell r="M21">
            <v>1274.21</v>
          </cell>
          <cell r="O21">
            <v>142.71906250000001</v>
          </cell>
          <cell r="P21">
            <v>32</v>
          </cell>
          <cell r="Q21" t="str">
            <v>PC</v>
          </cell>
          <cell r="R21">
            <v>61.51</v>
          </cell>
          <cell r="S21">
            <v>26.924062500000002</v>
          </cell>
          <cell r="T21">
            <v>14.465937500000001</v>
          </cell>
          <cell r="U21">
            <v>0</v>
          </cell>
          <cell r="V21">
            <v>39.819062500000001</v>
          </cell>
          <cell r="W21">
            <v>0</v>
          </cell>
        </row>
        <row r="22">
          <cell r="B22">
            <v>5010045113</v>
          </cell>
          <cell r="C22" t="str">
            <v>PIGNON 25 DENTS</v>
          </cell>
          <cell r="D22" t="str">
            <v>D001</v>
          </cell>
          <cell r="E22" t="str">
            <v>KA</v>
          </cell>
          <cell r="F22">
            <v>9353.49</v>
          </cell>
          <cell r="G22">
            <v>30</v>
          </cell>
          <cell r="H22" t="str">
            <v>PC</v>
          </cell>
          <cell r="I22">
            <v>1530</v>
          </cell>
          <cell r="J22">
            <v>1816.29</v>
          </cell>
          <cell r="K22">
            <v>2535.6</v>
          </cell>
          <cell r="M22">
            <v>3471.6</v>
          </cell>
          <cell r="O22">
            <v>311.78300000000002</v>
          </cell>
          <cell r="P22">
            <v>30</v>
          </cell>
          <cell r="Q22" t="str">
            <v>PC</v>
          </cell>
          <cell r="R22">
            <v>51</v>
          </cell>
          <cell r="S22">
            <v>60.542999999999999</v>
          </cell>
          <cell r="T22">
            <v>84.52</v>
          </cell>
          <cell r="U22">
            <v>0</v>
          </cell>
          <cell r="V22">
            <v>115.72</v>
          </cell>
          <cell r="W22">
            <v>0</v>
          </cell>
        </row>
        <row r="23">
          <cell r="B23">
            <v>5010045116</v>
          </cell>
          <cell r="C23" t="str">
            <v>COUVERCLE DE DIFFERENTIEL</v>
          </cell>
          <cell r="D23" t="str">
            <v>D001</v>
          </cell>
          <cell r="E23" t="str">
            <v>KA</v>
          </cell>
          <cell r="F23">
            <v>10223.41</v>
          </cell>
          <cell r="G23">
            <v>20</v>
          </cell>
          <cell r="H23" t="str">
            <v>PC</v>
          </cell>
          <cell r="I23">
            <v>1295.8</v>
          </cell>
          <cell r="J23">
            <v>3181.85</v>
          </cell>
          <cell r="K23">
            <v>1733.28</v>
          </cell>
          <cell r="L23">
            <v>139.16</v>
          </cell>
          <cell r="M23">
            <v>3873.32</v>
          </cell>
          <cell r="O23">
            <v>511.1705</v>
          </cell>
          <cell r="P23">
            <v>20</v>
          </cell>
          <cell r="Q23" t="str">
            <v>PC</v>
          </cell>
          <cell r="R23">
            <v>64.789999999999992</v>
          </cell>
          <cell r="S23">
            <v>159.0925</v>
          </cell>
          <cell r="T23">
            <v>86.664000000000001</v>
          </cell>
          <cell r="U23">
            <v>6.9580000000000002</v>
          </cell>
          <cell r="V23">
            <v>193.666</v>
          </cell>
          <cell r="W23">
            <v>0</v>
          </cell>
        </row>
        <row r="24">
          <cell r="B24">
            <v>5010045119</v>
          </cell>
          <cell r="C24" t="str">
            <v>REPRISE D'USINAGE DU BOITIER ET</v>
          </cell>
          <cell r="D24" t="str">
            <v>D001</v>
          </cell>
          <cell r="E24" t="str">
            <v>KA</v>
          </cell>
          <cell r="F24">
            <v>17247.04</v>
          </cell>
          <cell r="G24">
            <v>24</v>
          </cell>
          <cell r="H24" t="str">
            <v>PC</v>
          </cell>
          <cell r="I24">
            <v>1554.96</v>
          </cell>
          <cell r="J24">
            <v>5712.07</v>
          </cell>
          <cell r="K24">
            <v>3025.21</v>
          </cell>
          <cell r="L24">
            <v>166.99</v>
          </cell>
          <cell r="M24">
            <v>6787.81</v>
          </cell>
          <cell r="O24">
            <v>718.62666666666667</v>
          </cell>
          <cell r="P24">
            <v>24</v>
          </cell>
          <cell r="Q24" t="str">
            <v>PC</v>
          </cell>
          <cell r="R24">
            <v>64.790000000000006</v>
          </cell>
          <cell r="S24">
            <v>238.00291666666666</v>
          </cell>
          <cell r="T24">
            <v>126.05041666666666</v>
          </cell>
          <cell r="U24">
            <v>6.9579166666666667</v>
          </cell>
          <cell r="V24">
            <v>282.82541666666668</v>
          </cell>
          <cell r="W24">
            <v>0</v>
          </cell>
        </row>
        <row r="25">
          <cell r="B25">
            <v>5010045159</v>
          </cell>
          <cell r="C25" t="str">
            <v>CARTER DE PONT</v>
          </cell>
          <cell r="D25" t="str">
            <v>D001</v>
          </cell>
          <cell r="E25" t="str">
            <v>KA</v>
          </cell>
          <cell r="F25">
            <v>8145.25</v>
          </cell>
          <cell r="G25">
            <v>12</v>
          </cell>
          <cell r="H25" t="str">
            <v>PC</v>
          </cell>
          <cell r="I25">
            <v>5202</v>
          </cell>
          <cell r="J25">
            <v>790.22</v>
          </cell>
          <cell r="K25">
            <v>513.34</v>
          </cell>
          <cell r="M25">
            <v>1639.69</v>
          </cell>
          <cell r="O25">
            <v>678.77083333333337</v>
          </cell>
          <cell r="P25">
            <v>12</v>
          </cell>
          <cell r="Q25" t="str">
            <v>PC</v>
          </cell>
          <cell r="R25">
            <v>433.5</v>
          </cell>
          <cell r="S25">
            <v>65.851666666666674</v>
          </cell>
          <cell r="T25">
            <v>42.778333333333336</v>
          </cell>
          <cell r="U25">
            <v>0</v>
          </cell>
          <cell r="V25">
            <v>136.64083333333335</v>
          </cell>
          <cell r="W25">
            <v>0</v>
          </cell>
        </row>
        <row r="26">
          <cell r="B26">
            <v>5010241082</v>
          </cell>
          <cell r="C26" t="str">
            <v>ENS PLATEAU D'ACCOUPLEMENT</v>
          </cell>
          <cell r="D26" t="str">
            <v>D001</v>
          </cell>
          <cell r="E26" t="str">
            <v>KA</v>
          </cell>
          <cell r="F26">
            <v>4410.8500000000004</v>
          </cell>
          <cell r="G26">
            <v>50</v>
          </cell>
          <cell r="H26" t="str">
            <v>PC</v>
          </cell>
          <cell r="I26">
            <v>1572.5</v>
          </cell>
          <cell r="J26">
            <v>818.7</v>
          </cell>
          <cell r="K26">
            <v>480.53</v>
          </cell>
          <cell r="L26">
            <v>325</v>
          </cell>
          <cell r="M26">
            <v>1214.1199999999999</v>
          </cell>
          <cell r="O26">
            <v>88.217000000000013</v>
          </cell>
          <cell r="P26">
            <v>50</v>
          </cell>
          <cell r="Q26" t="str">
            <v>PC</v>
          </cell>
          <cell r="R26">
            <v>31.45</v>
          </cell>
          <cell r="S26">
            <v>16.374000000000002</v>
          </cell>
          <cell r="T26">
            <v>9.6105999999999998</v>
          </cell>
          <cell r="U26">
            <v>6.5</v>
          </cell>
          <cell r="V26">
            <v>24.282399999999999</v>
          </cell>
          <cell r="W26">
            <v>0</v>
          </cell>
        </row>
        <row r="27">
          <cell r="B27">
            <v>5010319690</v>
          </cell>
          <cell r="C27" t="str">
            <v>ARBRE DE ROUE</v>
          </cell>
          <cell r="D27" t="str">
            <v>D001</v>
          </cell>
          <cell r="E27" t="str">
            <v>KA</v>
          </cell>
          <cell r="F27">
            <v>5457.64</v>
          </cell>
          <cell r="G27">
            <v>50</v>
          </cell>
          <cell r="H27" t="str">
            <v>PC</v>
          </cell>
          <cell r="I27">
            <v>1269</v>
          </cell>
          <cell r="J27">
            <v>1212.79</v>
          </cell>
          <cell r="K27">
            <v>1100.72</v>
          </cell>
          <cell r="M27">
            <v>1875.13</v>
          </cell>
          <cell r="O27">
            <v>109.15280000000001</v>
          </cell>
          <cell r="P27">
            <v>50</v>
          </cell>
          <cell r="Q27" t="str">
            <v>PC</v>
          </cell>
          <cell r="R27">
            <v>25.38</v>
          </cell>
          <cell r="S27">
            <v>24.255800000000001</v>
          </cell>
          <cell r="T27">
            <v>22.014400000000002</v>
          </cell>
          <cell r="U27">
            <v>0</v>
          </cell>
          <cell r="V27">
            <v>37.502600000000001</v>
          </cell>
          <cell r="W27">
            <v>0</v>
          </cell>
        </row>
        <row r="28">
          <cell r="B28">
            <v>5010319836</v>
          </cell>
          <cell r="C28" t="str">
            <v>CARTER SUPP MOTEUR</v>
          </cell>
          <cell r="D28" t="str">
            <v>D001</v>
          </cell>
          <cell r="E28" t="str">
            <v>KA</v>
          </cell>
          <cell r="F28">
            <v>3932.05</v>
          </cell>
          <cell r="G28">
            <v>24</v>
          </cell>
          <cell r="H28" t="str">
            <v>PC</v>
          </cell>
          <cell r="I28">
            <v>2692.56</v>
          </cell>
          <cell r="J28">
            <v>281.60000000000002</v>
          </cell>
          <cell r="K28">
            <v>226.8</v>
          </cell>
          <cell r="M28">
            <v>731.09</v>
          </cell>
          <cell r="O28">
            <v>163.83541666666667</v>
          </cell>
          <cell r="P28">
            <v>24</v>
          </cell>
          <cell r="Q28" t="str">
            <v>PC</v>
          </cell>
          <cell r="R28">
            <v>112.19</v>
          </cell>
          <cell r="S28">
            <v>11.733333333333334</v>
          </cell>
          <cell r="T28">
            <v>9.4500000000000011</v>
          </cell>
          <cell r="U28">
            <v>0</v>
          </cell>
          <cell r="V28">
            <v>30.462083333333336</v>
          </cell>
          <cell r="W28">
            <v>0</v>
          </cell>
        </row>
        <row r="29">
          <cell r="B29">
            <v>5010319838</v>
          </cell>
          <cell r="C29" t="str">
            <v>OBTURATEUR</v>
          </cell>
          <cell r="D29" t="str">
            <v>D001</v>
          </cell>
          <cell r="E29" t="str">
            <v>KA</v>
          </cell>
          <cell r="F29">
            <v>2114.86</v>
          </cell>
          <cell r="G29">
            <v>100</v>
          </cell>
          <cell r="H29" t="str">
            <v>PC</v>
          </cell>
          <cell r="I29">
            <v>1002</v>
          </cell>
          <cell r="J29">
            <v>357.89</v>
          </cell>
          <cell r="K29">
            <v>195.02</v>
          </cell>
          <cell r="M29">
            <v>559.95000000000005</v>
          </cell>
          <cell r="O29">
            <v>21.148600000000002</v>
          </cell>
          <cell r="P29">
            <v>100</v>
          </cell>
          <cell r="Q29" t="str">
            <v>PC</v>
          </cell>
          <cell r="R29">
            <v>10.02</v>
          </cell>
          <cell r="S29">
            <v>3.5789</v>
          </cell>
          <cell r="T29">
            <v>1.9502000000000002</v>
          </cell>
          <cell r="U29">
            <v>0</v>
          </cell>
          <cell r="V29">
            <v>5.5995000000000008</v>
          </cell>
          <cell r="W29">
            <v>0</v>
          </cell>
        </row>
        <row r="30">
          <cell r="B30">
            <v>5010319846</v>
          </cell>
          <cell r="C30" t="str">
            <v>PIGNON 58 D</v>
          </cell>
          <cell r="D30" t="str">
            <v>D001</v>
          </cell>
          <cell r="E30" t="str">
            <v>KA</v>
          </cell>
          <cell r="F30">
            <v>11375.19</v>
          </cell>
          <cell r="G30">
            <v>60</v>
          </cell>
          <cell r="H30" t="str">
            <v>PC</v>
          </cell>
          <cell r="I30">
            <v>1407.6</v>
          </cell>
          <cell r="J30">
            <v>2222.79</v>
          </cell>
          <cell r="K30">
            <v>3236.19</v>
          </cell>
          <cell r="L30">
            <v>225</v>
          </cell>
          <cell r="M30">
            <v>4283.6099999999997</v>
          </cell>
          <cell r="O30">
            <v>189.5865</v>
          </cell>
          <cell r="P30">
            <v>60</v>
          </cell>
          <cell r="Q30" t="str">
            <v>PC</v>
          </cell>
          <cell r="R30">
            <v>23.459999999999997</v>
          </cell>
          <cell r="S30">
            <v>37.046500000000002</v>
          </cell>
          <cell r="T30">
            <v>53.936500000000002</v>
          </cell>
          <cell r="U30">
            <v>3.75</v>
          </cell>
          <cell r="V30">
            <v>71.393499999999989</v>
          </cell>
          <cell r="W30">
            <v>0</v>
          </cell>
        </row>
        <row r="31">
          <cell r="B31">
            <v>5010319847</v>
          </cell>
          <cell r="C31" t="str">
            <v>PIGNON 57 D</v>
          </cell>
          <cell r="D31" t="str">
            <v>D001</v>
          </cell>
          <cell r="E31" t="str">
            <v>KA</v>
          </cell>
          <cell r="F31">
            <v>10883.4</v>
          </cell>
          <cell r="G31">
            <v>60</v>
          </cell>
          <cell r="H31" t="str">
            <v>PC</v>
          </cell>
          <cell r="I31">
            <v>1407.6</v>
          </cell>
          <cell r="J31">
            <v>2052.7600000000002</v>
          </cell>
          <cell r="K31">
            <v>3130.39</v>
          </cell>
          <cell r="L31">
            <v>225</v>
          </cell>
          <cell r="M31">
            <v>4067.65</v>
          </cell>
          <cell r="O31">
            <v>181.39</v>
          </cell>
          <cell r="P31">
            <v>60</v>
          </cell>
          <cell r="Q31" t="str">
            <v>PC</v>
          </cell>
          <cell r="R31">
            <v>23.459999999999997</v>
          </cell>
          <cell r="S31">
            <v>34.212666666666671</v>
          </cell>
          <cell r="T31">
            <v>52.173166666666667</v>
          </cell>
          <cell r="U31">
            <v>3.75</v>
          </cell>
          <cell r="V31">
            <v>67.794166666666669</v>
          </cell>
          <cell r="W31">
            <v>0</v>
          </cell>
        </row>
        <row r="32">
          <cell r="B32">
            <v>5010319848</v>
          </cell>
          <cell r="C32" t="str">
            <v>PIGNON 36 D</v>
          </cell>
          <cell r="D32" t="str">
            <v>D001</v>
          </cell>
          <cell r="E32" t="str">
            <v>KA</v>
          </cell>
          <cell r="F32">
            <v>8524.19</v>
          </cell>
          <cell r="G32">
            <v>50</v>
          </cell>
          <cell r="H32" t="str">
            <v>PC</v>
          </cell>
          <cell r="I32">
            <v>795</v>
          </cell>
          <cell r="J32">
            <v>1986.96</v>
          </cell>
          <cell r="K32">
            <v>2378.62</v>
          </cell>
          <cell r="M32">
            <v>3363.61</v>
          </cell>
          <cell r="O32">
            <v>170.4838</v>
          </cell>
          <cell r="P32">
            <v>50</v>
          </cell>
          <cell r="Q32" t="str">
            <v>PC</v>
          </cell>
          <cell r="R32">
            <v>15.9</v>
          </cell>
          <cell r="S32">
            <v>39.739200000000004</v>
          </cell>
          <cell r="T32">
            <v>47.572399999999995</v>
          </cell>
          <cell r="U32">
            <v>0</v>
          </cell>
          <cell r="V32">
            <v>67.272199999999998</v>
          </cell>
          <cell r="W32">
            <v>0</v>
          </cell>
        </row>
        <row r="33">
          <cell r="B33">
            <v>5010319855</v>
          </cell>
          <cell r="C33" t="str">
            <v>MANCHON</v>
          </cell>
          <cell r="D33" t="str">
            <v>D001</v>
          </cell>
          <cell r="E33" t="str">
            <v>KA</v>
          </cell>
          <cell r="F33">
            <v>4758.7700000000004</v>
          </cell>
          <cell r="G33">
            <v>50</v>
          </cell>
          <cell r="H33" t="str">
            <v>PC</v>
          </cell>
          <cell r="I33">
            <v>795</v>
          </cell>
          <cell r="J33">
            <v>1136.3800000000001</v>
          </cell>
          <cell r="K33">
            <v>1054.19</v>
          </cell>
          <cell r="M33">
            <v>1773.2</v>
          </cell>
          <cell r="O33">
            <v>95.17540000000001</v>
          </cell>
          <cell r="P33">
            <v>50</v>
          </cell>
          <cell r="Q33" t="str">
            <v>PC</v>
          </cell>
          <cell r="R33">
            <v>15.9</v>
          </cell>
          <cell r="S33">
            <v>22.727600000000002</v>
          </cell>
          <cell r="T33">
            <v>21.0838</v>
          </cell>
          <cell r="U33">
            <v>0</v>
          </cell>
          <cell r="V33">
            <v>35.463999999999999</v>
          </cell>
          <cell r="W33">
            <v>0</v>
          </cell>
        </row>
        <row r="34">
          <cell r="B34">
            <v>5010443020</v>
          </cell>
          <cell r="C34" t="str">
            <v>CIRCULATEUR</v>
          </cell>
          <cell r="D34" t="str">
            <v>D001</v>
          </cell>
          <cell r="E34" t="str">
            <v>KA</v>
          </cell>
          <cell r="F34">
            <v>1616.22</v>
          </cell>
          <cell r="G34">
            <v>50</v>
          </cell>
          <cell r="H34" t="str">
            <v>PC</v>
          </cell>
          <cell r="I34">
            <v>836.5</v>
          </cell>
          <cell r="J34">
            <v>267.01</v>
          </cell>
          <cell r="K34">
            <v>139.05000000000001</v>
          </cell>
          <cell r="M34">
            <v>373.66</v>
          </cell>
          <cell r="O34">
            <v>32.324399999999997</v>
          </cell>
          <cell r="P34">
            <v>50</v>
          </cell>
          <cell r="Q34" t="str">
            <v>PC</v>
          </cell>
          <cell r="R34">
            <v>16.73</v>
          </cell>
          <cell r="S34">
            <v>5.3401999999999994</v>
          </cell>
          <cell r="T34">
            <v>2.7810000000000001</v>
          </cell>
          <cell r="U34">
            <v>0</v>
          </cell>
          <cell r="V34">
            <v>7.4732000000000003</v>
          </cell>
          <cell r="W34">
            <v>0</v>
          </cell>
        </row>
        <row r="35">
          <cell r="B35">
            <v>5010492934</v>
          </cell>
          <cell r="C35" t="str">
            <v>ARBRE PLATEAU D 165</v>
          </cell>
          <cell r="D35" t="str">
            <v>D001</v>
          </cell>
          <cell r="E35" t="str">
            <v>KA</v>
          </cell>
          <cell r="F35">
            <v>17342.66</v>
          </cell>
          <cell r="G35">
            <v>42</v>
          </cell>
          <cell r="H35" t="str">
            <v>PC</v>
          </cell>
          <cell r="I35">
            <v>4675.8599999999997</v>
          </cell>
          <cell r="J35">
            <v>3254.5</v>
          </cell>
          <cell r="K35">
            <v>3143.58</v>
          </cell>
          <cell r="L35">
            <v>755.16</v>
          </cell>
          <cell r="M35">
            <v>5513.56</v>
          </cell>
          <cell r="O35">
            <v>412.92047619047617</v>
          </cell>
          <cell r="P35">
            <v>42</v>
          </cell>
          <cell r="Q35" t="str">
            <v>PC</v>
          </cell>
          <cell r="R35">
            <v>111.33</v>
          </cell>
          <cell r="S35">
            <v>77.488095238095241</v>
          </cell>
          <cell r="T35">
            <v>74.847142857142856</v>
          </cell>
          <cell r="U35">
            <v>17.98</v>
          </cell>
          <cell r="V35">
            <v>131.27523809523811</v>
          </cell>
          <cell r="W35">
            <v>0</v>
          </cell>
        </row>
        <row r="36">
          <cell r="B36">
            <v>5010527708</v>
          </cell>
          <cell r="C36" t="str">
            <v>BRIDE D'ENTRAINEMENT .</v>
          </cell>
          <cell r="D36" t="str">
            <v>D001</v>
          </cell>
          <cell r="E36" t="str">
            <v>KA</v>
          </cell>
          <cell r="F36">
            <v>11074.33</v>
          </cell>
          <cell r="G36">
            <v>30</v>
          </cell>
          <cell r="H36" t="str">
            <v>PC</v>
          </cell>
          <cell r="I36">
            <v>750</v>
          </cell>
          <cell r="J36">
            <v>2799.52</v>
          </cell>
          <cell r="K36">
            <v>2936.27</v>
          </cell>
          <cell r="L36">
            <v>220.5</v>
          </cell>
          <cell r="M36">
            <v>4368.04</v>
          </cell>
          <cell r="O36">
            <v>369.14433333333335</v>
          </cell>
          <cell r="P36">
            <v>30</v>
          </cell>
          <cell r="Q36" t="str">
            <v>PC</v>
          </cell>
          <cell r="R36">
            <v>25</v>
          </cell>
          <cell r="S36">
            <v>93.317333333333337</v>
          </cell>
          <cell r="T36">
            <v>97.87566666666666</v>
          </cell>
          <cell r="U36">
            <v>7.35</v>
          </cell>
          <cell r="V36">
            <v>145.60133333333334</v>
          </cell>
          <cell r="W36">
            <v>0</v>
          </cell>
        </row>
        <row r="37">
          <cell r="B37">
            <v>5010534271</v>
          </cell>
          <cell r="C37" t="str">
            <v>DISQUE COMPTAGE</v>
          </cell>
          <cell r="D37" t="str">
            <v>D001</v>
          </cell>
          <cell r="E37" t="str">
            <v>KA</v>
          </cell>
          <cell r="F37">
            <v>3593.68</v>
          </cell>
          <cell r="G37">
            <v>96</v>
          </cell>
          <cell r="H37" t="str">
            <v>PC</v>
          </cell>
          <cell r="I37">
            <v>2073.6</v>
          </cell>
          <cell r="J37">
            <v>324.38</v>
          </cell>
          <cell r="K37">
            <v>415.72</v>
          </cell>
          <cell r="M37">
            <v>779.98</v>
          </cell>
          <cell r="O37">
            <v>37.434166666666663</v>
          </cell>
          <cell r="P37">
            <v>96</v>
          </cell>
          <cell r="Q37" t="str">
            <v>PC</v>
          </cell>
          <cell r="R37">
            <v>21.599999999999998</v>
          </cell>
          <cell r="S37">
            <v>3.3789583333333333</v>
          </cell>
          <cell r="T37">
            <v>4.3304166666666672</v>
          </cell>
          <cell r="U37">
            <v>0</v>
          </cell>
          <cell r="V37">
            <v>8.1247916666666669</v>
          </cell>
          <cell r="W37">
            <v>0</v>
          </cell>
        </row>
        <row r="38">
          <cell r="B38">
            <v>5010534587</v>
          </cell>
          <cell r="C38" t="str">
            <v>CARTER LATERAL ARPEGE</v>
          </cell>
          <cell r="D38" t="str">
            <v>D001</v>
          </cell>
          <cell r="E38" t="str">
            <v>KA</v>
          </cell>
          <cell r="F38">
            <v>6221.91</v>
          </cell>
          <cell r="G38">
            <v>60</v>
          </cell>
          <cell r="H38" t="str">
            <v>PC</v>
          </cell>
          <cell r="I38">
            <v>3117.6</v>
          </cell>
          <cell r="J38">
            <v>801.98</v>
          </cell>
          <cell r="K38">
            <v>647.28</v>
          </cell>
          <cell r="L38">
            <v>105</v>
          </cell>
          <cell r="M38">
            <v>1550.05</v>
          </cell>
          <cell r="O38">
            <v>103.6985</v>
          </cell>
          <cell r="P38">
            <v>60</v>
          </cell>
          <cell r="Q38" t="str">
            <v>PC</v>
          </cell>
          <cell r="R38">
            <v>51.96</v>
          </cell>
          <cell r="S38">
            <v>13.366333333333333</v>
          </cell>
          <cell r="T38">
            <v>10.788</v>
          </cell>
          <cell r="U38">
            <v>1.75</v>
          </cell>
          <cell r="V38">
            <v>25.834166666666665</v>
          </cell>
          <cell r="W38">
            <v>0</v>
          </cell>
        </row>
        <row r="39">
          <cell r="B39">
            <v>5600637016</v>
          </cell>
          <cell r="C39" t="str">
            <v>ENS COQUILLE MEC 3</v>
          </cell>
          <cell r="D39" t="str">
            <v>D001</v>
          </cell>
          <cell r="E39" t="str">
            <v>KA</v>
          </cell>
          <cell r="F39">
            <v>11491.05</v>
          </cell>
          <cell r="G39">
            <v>32</v>
          </cell>
          <cell r="H39" t="str">
            <v>PC</v>
          </cell>
          <cell r="I39">
            <v>3588.8</v>
          </cell>
          <cell r="J39">
            <v>2691.76</v>
          </cell>
          <cell r="K39">
            <v>1521.96</v>
          </cell>
          <cell r="M39">
            <v>3688.53</v>
          </cell>
          <cell r="O39">
            <v>359.09531249999998</v>
          </cell>
          <cell r="P39">
            <v>32</v>
          </cell>
          <cell r="Q39" t="str">
            <v>PC</v>
          </cell>
          <cell r="R39">
            <v>112.15</v>
          </cell>
          <cell r="S39">
            <v>84.117500000000007</v>
          </cell>
          <cell r="T39">
            <v>47.561250000000001</v>
          </cell>
          <cell r="U39">
            <v>0</v>
          </cell>
          <cell r="V39">
            <v>115.26656250000001</v>
          </cell>
          <cell r="W39">
            <v>0</v>
          </cell>
        </row>
        <row r="40">
          <cell r="B40">
            <v>5600731095</v>
          </cell>
          <cell r="C40" t="str">
            <v>PONT MOTEUR MPNG</v>
          </cell>
          <cell r="D40" t="str">
            <v>D001</v>
          </cell>
          <cell r="E40" t="str">
            <v>KA</v>
          </cell>
          <cell r="F40">
            <v>12650.34</v>
          </cell>
          <cell r="G40">
            <v>1</v>
          </cell>
          <cell r="H40" t="str">
            <v>PC</v>
          </cell>
          <cell r="I40">
            <v>7172.76</v>
          </cell>
          <cell r="J40">
            <v>1466.75</v>
          </cell>
          <cell r="K40">
            <v>717.95</v>
          </cell>
          <cell r="L40">
            <v>658.55</v>
          </cell>
          <cell r="M40">
            <v>2634.33</v>
          </cell>
          <cell r="O40">
            <v>12650.34</v>
          </cell>
          <cell r="P40">
            <v>1</v>
          </cell>
          <cell r="Q40" t="str">
            <v>PC</v>
          </cell>
          <cell r="R40">
            <v>7172.76</v>
          </cell>
          <cell r="S40">
            <v>1466.75</v>
          </cell>
          <cell r="T40">
            <v>717.95</v>
          </cell>
          <cell r="U40">
            <v>658.55</v>
          </cell>
          <cell r="V40">
            <v>2634.33</v>
          </cell>
          <cell r="W40">
            <v>0</v>
          </cell>
        </row>
        <row r="41">
          <cell r="B41">
            <v>5600731096</v>
          </cell>
          <cell r="C41" t="str">
            <v>PONT PORTEUR MPNG</v>
          </cell>
          <cell r="D41" t="str">
            <v>D001</v>
          </cell>
          <cell r="E41" t="str">
            <v>KA</v>
          </cell>
          <cell r="F41">
            <v>5301.58</v>
          </cell>
          <cell r="G41">
            <v>1</v>
          </cell>
          <cell r="H41" t="str">
            <v>PC</v>
          </cell>
          <cell r="I41">
            <v>2814.02</v>
          </cell>
          <cell r="J41">
            <v>484.06</v>
          </cell>
          <cell r="K41">
            <v>336.31</v>
          </cell>
          <cell r="L41">
            <v>634.29999999999995</v>
          </cell>
          <cell r="M41">
            <v>1032.8900000000001</v>
          </cell>
          <cell r="O41">
            <v>5301.58</v>
          </cell>
          <cell r="P41">
            <v>1</v>
          </cell>
          <cell r="Q41" t="str">
            <v>PC</v>
          </cell>
          <cell r="R41">
            <v>2814.02</v>
          </cell>
          <cell r="S41">
            <v>484.06</v>
          </cell>
          <cell r="T41">
            <v>336.31</v>
          </cell>
          <cell r="U41">
            <v>634.29999999999995</v>
          </cell>
          <cell r="V41">
            <v>1032.8900000000001</v>
          </cell>
          <cell r="W41">
            <v>0</v>
          </cell>
        </row>
        <row r="42">
          <cell r="B42">
            <v>5600731129</v>
          </cell>
          <cell r="C42" t="str">
            <v>PONT FPRA-3 MOT12,5T</v>
          </cell>
          <cell r="D42" t="str">
            <v>D001</v>
          </cell>
          <cell r="E42" t="str">
            <v>KA</v>
          </cell>
          <cell r="F42">
            <v>5271.06</v>
          </cell>
          <cell r="G42">
            <v>1</v>
          </cell>
          <cell r="H42" t="str">
            <v>PC</v>
          </cell>
          <cell r="I42">
            <v>2193.0100000000002</v>
          </cell>
          <cell r="J42">
            <v>792.52</v>
          </cell>
          <cell r="K42">
            <v>647.46</v>
          </cell>
          <cell r="L42">
            <v>255.46</v>
          </cell>
          <cell r="M42">
            <v>1382.61</v>
          </cell>
          <cell r="O42">
            <v>5271.06</v>
          </cell>
          <cell r="P42">
            <v>1</v>
          </cell>
          <cell r="Q42" t="str">
            <v>PC</v>
          </cell>
          <cell r="R42">
            <v>2193.0100000000002</v>
          </cell>
          <cell r="S42">
            <v>792.52</v>
          </cell>
          <cell r="T42">
            <v>647.46</v>
          </cell>
          <cell r="U42">
            <v>255.46</v>
          </cell>
          <cell r="V42">
            <v>1382.61</v>
          </cell>
          <cell r="W42">
            <v>0</v>
          </cell>
        </row>
        <row r="43">
          <cell r="B43">
            <v>5600731216</v>
          </cell>
          <cell r="C43" t="str">
            <v>PT FPPA3 PORT 12T5</v>
          </cell>
          <cell r="D43" t="str">
            <v>D001</v>
          </cell>
          <cell r="E43" t="str">
            <v>KA</v>
          </cell>
          <cell r="F43">
            <v>3398.82</v>
          </cell>
          <cell r="G43">
            <v>1</v>
          </cell>
          <cell r="H43" t="str">
            <v>PC</v>
          </cell>
          <cell r="I43">
            <v>1710.83</v>
          </cell>
          <cell r="J43">
            <v>431.62</v>
          </cell>
          <cell r="K43">
            <v>293.95999999999998</v>
          </cell>
          <cell r="L43">
            <v>204.42</v>
          </cell>
          <cell r="M43">
            <v>757.99</v>
          </cell>
          <cell r="O43">
            <v>3398.82</v>
          </cell>
          <cell r="P43">
            <v>1</v>
          </cell>
          <cell r="Q43" t="str">
            <v>PC</v>
          </cell>
          <cell r="R43">
            <v>1710.83</v>
          </cell>
          <cell r="S43">
            <v>431.62</v>
          </cell>
          <cell r="T43">
            <v>293.95999999999998</v>
          </cell>
          <cell r="U43">
            <v>204.42</v>
          </cell>
          <cell r="V43">
            <v>757.99</v>
          </cell>
          <cell r="W43">
            <v>0</v>
          </cell>
        </row>
        <row r="44">
          <cell r="B44">
            <v>5600731319</v>
          </cell>
          <cell r="C44" t="str">
            <v>Pont moteur MPM10 2013</v>
          </cell>
          <cell r="D44" t="str">
            <v>D001</v>
          </cell>
          <cell r="E44" t="str">
            <v>KA</v>
          </cell>
          <cell r="F44">
            <v>8908.56</v>
          </cell>
          <cell r="G44">
            <v>1</v>
          </cell>
          <cell r="H44" t="str">
            <v>PC</v>
          </cell>
          <cell r="I44">
            <v>5048.22</v>
          </cell>
          <cell r="J44">
            <v>1070.97</v>
          </cell>
          <cell r="K44">
            <v>638.89</v>
          </cell>
          <cell r="L44">
            <v>217.43</v>
          </cell>
          <cell r="M44">
            <v>1933.05</v>
          </cell>
          <cell r="O44">
            <v>8908.56</v>
          </cell>
          <cell r="P44">
            <v>1</v>
          </cell>
          <cell r="Q44" t="str">
            <v>PC</v>
          </cell>
          <cell r="R44">
            <v>5048.22</v>
          </cell>
          <cell r="S44">
            <v>1070.97</v>
          </cell>
          <cell r="T44">
            <v>638.89</v>
          </cell>
          <cell r="U44">
            <v>217.43</v>
          </cell>
          <cell r="V44">
            <v>1933.05</v>
          </cell>
          <cell r="W44">
            <v>0</v>
          </cell>
        </row>
        <row r="45">
          <cell r="B45">
            <v>5600731320</v>
          </cell>
          <cell r="C45" t="str">
            <v>Pont porteur MPM10 2013</v>
          </cell>
          <cell r="D45" t="str">
            <v>D001</v>
          </cell>
          <cell r="E45" t="str">
            <v>KA</v>
          </cell>
          <cell r="F45">
            <v>4302.22</v>
          </cell>
          <cell r="G45">
            <v>1</v>
          </cell>
          <cell r="H45" t="str">
            <v>PC</v>
          </cell>
          <cell r="I45">
            <v>2477.71</v>
          </cell>
          <cell r="J45">
            <v>416.26</v>
          </cell>
          <cell r="K45">
            <v>343.13</v>
          </cell>
          <cell r="L45">
            <v>191.5</v>
          </cell>
          <cell r="M45">
            <v>873.62</v>
          </cell>
          <cell r="O45">
            <v>4302.22</v>
          </cell>
          <cell r="P45">
            <v>1</v>
          </cell>
          <cell r="Q45" t="str">
            <v>PC</v>
          </cell>
          <cell r="R45">
            <v>2477.71</v>
          </cell>
          <cell r="S45">
            <v>416.26</v>
          </cell>
          <cell r="T45">
            <v>343.13</v>
          </cell>
          <cell r="U45">
            <v>191.5</v>
          </cell>
          <cell r="V45">
            <v>873.62</v>
          </cell>
          <cell r="W45">
            <v>0</v>
          </cell>
        </row>
        <row r="46">
          <cell r="B46">
            <v>5600731353</v>
          </cell>
          <cell r="C46" t="str">
            <v>PONT FPPC 3 MPM10 PREDIS 2 CAPT</v>
          </cell>
          <cell r="D46" t="str">
            <v>D001</v>
          </cell>
          <cell r="E46" t="str">
            <v>KA</v>
          </cell>
          <cell r="F46">
            <v>5105.87</v>
          </cell>
          <cell r="G46">
            <v>1</v>
          </cell>
          <cell r="H46" t="str">
            <v>PC</v>
          </cell>
          <cell r="I46">
            <v>2985.89</v>
          </cell>
          <cell r="J46">
            <v>510</v>
          </cell>
          <cell r="K46">
            <v>383.8</v>
          </cell>
          <cell r="L46">
            <v>189.4</v>
          </cell>
          <cell r="M46">
            <v>1036.78</v>
          </cell>
          <cell r="O46">
            <v>5105.87</v>
          </cell>
          <cell r="P46">
            <v>1</v>
          </cell>
          <cell r="Q46" t="str">
            <v>PC</v>
          </cell>
          <cell r="R46">
            <v>2985.89</v>
          </cell>
          <cell r="S46">
            <v>510</v>
          </cell>
          <cell r="T46">
            <v>383.8</v>
          </cell>
          <cell r="U46">
            <v>189.4</v>
          </cell>
          <cell r="V46">
            <v>1036.78</v>
          </cell>
          <cell r="W46">
            <v>0</v>
          </cell>
        </row>
        <row r="47">
          <cell r="B47">
            <v>5600731359</v>
          </cell>
          <cell r="C47" t="str">
            <v>PONT FPPC 3 MPM10 PREDIS 1 CAPT</v>
          </cell>
          <cell r="D47" t="str">
            <v>D001</v>
          </cell>
          <cell r="E47" t="str">
            <v>KA</v>
          </cell>
          <cell r="F47">
            <v>5021.8</v>
          </cell>
          <cell r="G47">
            <v>1</v>
          </cell>
          <cell r="H47" t="str">
            <v>PC</v>
          </cell>
          <cell r="I47">
            <v>3031.5</v>
          </cell>
          <cell r="J47">
            <v>473.97</v>
          </cell>
          <cell r="K47">
            <v>343.29</v>
          </cell>
          <cell r="L47">
            <v>189.4</v>
          </cell>
          <cell r="M47">
            <v>983.64</v>
          </cell>
          <cell r="O47">
            <v>5021.8</v>
          </cell>
          <cell r="P47">
            <v>1</v>
          </cell>
          <cell r="Q47" t="str">
            <v>PC</v>
          </cell>
          <cell r="R47">
            <v>3031.5</v>
          </cell>
          <cell r="S47">
            <v>473.97</v>
          </cell>
          <cell r="T47">
            <v>343.29</v>
          </cell>
          <cell r="U47">
            <v>189.4</v>
          </cell>
          <cell r="V47">
            <v>983.64</v>
          </cell>
          <cell r="W47">
            <v>0</v>
          </cell>
        </row>
        <row r="48">
          <cell r="B48">
            <v>5600731360</v>
          </cell>
          <cell r="C48" t="str">
            <v>PONT FPPC 3 MPM10 PREDIS 1 CAPT</v>
          </cell>
          <cell r="D48" t="str">
            <v>D001</v>
          </cell>
          <cell r="E48" t="str">
            <v>KA</v>
          </cell>
          <cell r="F48">
            <v>4701.75</v>
          </cell>
          <cell r="G48">
            <v>1</v>
          </cell>
          <cell r="H48" t="str">
            <v>PC</v>
          </cell>
          <cell r="I48">
            <v>2731.8</v>
          </cell>
          <cell r="J48">
            <v>462.47</v>
          </cell>
          <cell r="K48">
            <v>363.47</v>
          </cell>
          <cell r="L48">
            <v>189.4</v>
          </cell>
          <cell r="M48">
            <v>954.61</v>
          </cell>
          <cell r="O48">
            <v>4701.75</v>
          </cell>
          <cell r="P48">
            <v>1</v>
          </cell>
          <cell r="Q48" t="str">
            <v>PC</v>
          </cell>
          <cell r="R48">
            <v>2731.8</v>
          </cell>
          <cell r="S48">
            <v>462.47</v>
          </cell>
          <cell r="T48">
            <v>363.47</v>
          </cell>
          <cell r="U48">
            <v>189.4</v>
          </cell>
          <cell r="V48">
            <v>954.61</v>
          </cell>
          <cell r="W48">
            <v>0</v>
          </cell>
        </row>
        <row r="49">
          <cell r="B49">
            <v>5829000099</v>
          </cell>
          <cell r="C49" t="str">
            <v>Couronne</v>
          </cell>
          <cell r="D49" t="str">
            <v>D001</v>
          </cell>
          <cell r="E49" t="str">
            <v>KA</v>
          </cell>
          <cell r="F49">
            <v>9566.44</v>
          </cell>
          <cell r="G49">
            <v>18</v>
          </cell>
          <cell r="H49" t="str">
            <v>PC</v>
          </cell>
          <cell r="I49">
            <v>810</v>
          </cell>
          <cell r="J49">
            <v>2556.5300000000002</v>
          </cell>
          <cell r="K49">
            <v>2324.2199999999998</v>
          </cell>
          <cell r="L49">
            <v>220.32</v>
          </cell>
          <cell r="M49">
            <v>3655.37</v>
          </cell>
          <cell r="O49">
            <v>531.46888888888896</v>
          </cell>
          <cell r="P49">
            <v>18</v>
          </cell>
          <cell r="Q49" t="str">
            <v>PC</v>
          </cell>
          <cell r="R49">
            <v>45</v>
          </cell>
          <cell r="S49">
            <v>142.02944444444447</v>
          </cell>
          <cell r="T49">
            <v>129.12333333333333</v>
          </cell>
          <cell r="U49">
            <v>12.24</v>
          </cell>
          <cell r="V49">
            <v>203.07611111111112</v>
          </cell>
          <cell r="W49">
            <v>0</v>
          </cell>
        </row>
        <row r="50">
          <cell r="B50">
            <v>5829001012</v>
          </cell>
          <cell r="C50" t="str">
            <v>Planétaire</v>
          </cell>
          <cell r="D50" t="str">
            <v>D001</v>
          </cell>
          <cell r="E50" t="str">
            <v>KA</v>
          </cell>
          <cell r="F50">
            <v>4976.74</v>
          </cell>
          <cell r="G50">
            <v>30</v>
          </cell>
          <cell r="H50" t="str">
            <v>PC</v>
          </cell>
          <cell r="I50">
            <v>621.6</v>
          </cell>
          <cell r="J50">
            <v>1469.54</v>
          </cell>
          <cell r="K50">
            <v>980.85</v>
          </cell>
          <cell r="L50">
            <v>75</v>
          </cell>
          <cell r="M50">
            <v>1829.75</v>
          </cell>
          <cell r="O50">
            <v>165.89133333333334</v>
          </cell>
          <cell r="P50">
            <v>30</v>
          </cell>
          <cell r="Q50" t="str">
            <v>PC</v>
          </cell>
          <cell r="R50">
            <v>20.720000000000002</v>
          </cell>
          <cell r="S50">
            <v>48.984666666666662</v>
          </cell>
          <cell r="T50">
            <v>32.695</v>
          </cell>
          <cell r="U50">
            <v>2.5</v>
          </cell>
          <cell r="V50">
            <v>60.991666666666667</v>
          </cell>
          <cell r="W50">
            <v>0</v>
          </cell>
        </row>
        <row r="51">
          <cell r="B51">
            <v>5829001145</v>
          </cell>
          <cell r="C51" t="str">
            <v>PIGNON BOBINE 19 DTS</v>
          </cell>
          <cell r="D51" t="str">
            <v>D001</v>
          </cell>
          <cell r="E51" t="str">
            <v>KA</v>
          </cell>
          <cell r="F51">
            <v>8357.7999999999993</v>
          </cell>
          <cell r="G51">
            <v>80</v>
          </cell>
          <cell r="H51" t="str">
            <v>PC</v>
          </cell>
          <cell r="I51">
            <v>976</v>
          </cell>
          <cell r="J51">
            <v>1832.9</v>
          </cell>
          <cell r="K51">
            <v>2163.36</v>
          </cell>
          <cell r="L51">
            <v>256</v>
          </cell>
          <cell r="M51">
            <v>3129.54</v>
          </cell>
          <cell r="O51">
            <v>104.4725</v>
          </cell>
          <cell r="P51">
            <v>80</v>
          </cell>
          <cell r="Q51" t="str">
            <v>PC</v>
          </cell>
          <cell r="R51">
            <v>12.2</v>
          </cell>
          <cell r="S51">
            <v>22.911250000000003</v>
          </cell>
          <cell r="T51">
            <v>27.042000000000002</v>
          </cell>
          <cell r="U51">
            <v>3.2</v>
          </cell>
          <cell r="V51">
            <v>39.119250000000001</v>
          </cell>
          <cell r="W51">
            <v>0</v>
          </cell>
        </row>
        <row r="52">
          <cell r="B52">
            <v>5829001146</v>
          </cell>
          <cell r="C52" t="str">
            <v>COURONNE 69 DTS</v>
          </cell>
          <cell r="D52" t="str">
            <v>D001</v>
          </cell>
          <cell r="E52" t="str">
            <v>KA</v>
          </cell>
          <cell r="F52">
            <v>15319.62</v>
          </cell>
          <cell r="G52">
            <v>48</v>
          </cell>
          <cell r="H52" t="str">
            <v>PC</v>
          </cell>
          <cell r="I52">
            <v>2571.36</v>
          </cell>
          <cell r="J52">
            <v>2819.26</v>
          </cell>
          <cell r="K52">
            <v>3778.77</v>
          </cell>
          <cell r="L52">
            <v>788.64</v>
          </cell>
          <cell r="M52">
            <v>5361.59</v>
          </cell>
          <cell r="O52">
            <v>319.15875</v>
          </cell>
          <cell r="P52">
            <v>48</v>
          </cell>
          <cell r="Q52" t="str">
            <v>PC</v>
          </cell>
          <cell r="R52">
            <v>53.57</v>
          </cell>
          <cell r="S52">
            <v>58.73458333333334</v>
          </cell>
          <cell r="T52">
            <v>78.724374999999995</v>
          </cell>
          <cell r="U52">
            <v>16.43</v>
          </cell>
          <cell r="V52">
            <v>111.69979166666667</v>
          </cell>
          <cell r="W52">
            <v>0</v>
          </cell>
        </row>
        <row r="53">
          <cell r="B53">
            <v>5829001209</v>
          </cell>
          <cell r="C53" t="str">
            <v>MOYEU</v>
          </cell>
          <cell r="D53" t="str">
            <v>D001</v>
          </cell>
          <cell r="E53" t="str">
            <v>KA</v>
          </cell>
          <cell r="F53">
            <v>7211.61</v>
          </cell>
          <cell r="G53">
            <v>24</v>
          </cell>
          <cell r="H53" t="str">
            <v>PC</v>
          </cell>
          <cell r="I53">
            <v>2392.08</v>
          </cell>
          <cell r="J53">
            <v>1576.23</v>
          </cell>
          <cell r="K53">
            <v>1002.78</v>
          </cell>
          <cell r="M53">
            <v>2240.52</v>
          </cell>
          <cell r="O53">
            <v>300.48374999999999</v>
          </cell>
          <cell r="P53">
            <v>24</v>
          </cell>
          <cell r="Q53" t="str">
            <v>PC</v>
          </cell>
          <cell r="R53">
            <v>99.67</v>
          </cell>
          <cell r="S53">
            <v>65.676249999999996</v>
          </cell>
          <cell r="T53">
            <v>41.782499999999999</v>
          </cell>
          <cell r="U53">
            <v>0</v>
          </cell>
          <cell r="V53">
            <v>93.355000000000004</v>
          </cell>
          <cell r="W53">
            <v>0</v>
          </cell>
        </row>
        <row r="54">
          <cell r="B54">
            <v>5829001212</v>
          </cell>
          <cell r="C54" t="str">
            <v>PORTE PIVOT</v>
          </cell>
          <cell r="D54" t="str">
            <v>D001</v>
          </cell>
          <cell r="E54" t="str">
            <v>KA</v>
          </cell>
          <cell r="F54">
            <v>6241.03</v>
          </cell>
          <cell r="G54">
            <v>10</v>
          </cell>
          <cell r="H54" t="str">
            <v>PC</v>
          </cell>
          <cell r="I54">
            <v>3263.3</v>
          </cell>
          <cell r="J54">
            <v>690.74</v>
          </cell>
          <cell r="K54">
            <v>700.77</v>
          </cell>
          <cell r="L54">
            <v>37.5</v>
          </cell>
          <cell r="M54">
            <v>1548.72</v>
          </cell>
          <cell r="O54">
            <v>624.10299999999995</v>
          </cell>
          <cell r="P54">
            <v>10</v>
          </cell>
          <cell r="Q54" t="str">
            <v>PC</v>
          </cell>
          <cell r="R54">
            <v>326.33000000000004</v>
          </cell>
          <cell r="S54">
            <v>69.073999999999998</v>
          </cell>
          <cell r="T54">
            <v>70.076999999999998</v>
          </cell>
          <cell r="U54">
            <v>3.75</v>
          </cell>
          <cell r="V54">
            <v>154.87200000000001</v>
          </cell>
          <cell r="W54">
            <v>0</v>
          </cell>
        </row>
        <row r="55">
          <cell r="B55">
            <v>5829001215</v>
          </cell>
          <cell r="C55" t="str">
            <v>LEVIER DIRECTION GAUCHE</v>
          </cell>
          <cell r="D55" t="str">
            <v>D001</v>
          </cell>
          <cell r="E55" t="str">
            <v>KA</v>
          </cell>
          <cell r="F55">
            <v>2717.21</v>
          </cell>
          <cell r="G55">
            <v>12</v>
          </cell>
          <cell r="H55" t="str">
            <v>PC</v>
          </cell>
          <cell r="I55">
            <v>914.4</v>
          </cell>
          <cell r="J55">
            <v>619.36</v>
          </cell>
          <cell r="K55">
            <v>336.74</v>
          </cell>
          <cell r="M55">
            <v>846.71</v>
          </cell>
          <cell r="O55">
            <v>226.43416666666667</v>
          </cell>
          <cell r="P55">
            <v>12</v>
          </cell>
          <cell r="Q55" t="str">
            <v>PC</v>
          </cell>
          <cell r="R55">
            <v>76.2</v>
          </cell>
          <cell r="S55">
            <v>51.613333333333337</v>
          </cell>
          <cell r="T55">
            <v>28.061666666666667</v>
          </cell>
          <cell r="U55">
            <v>0</v>
          </cell>
          <cell r="V55">
            <v>70.55916666666667</v>
          </cell>
          <cell r="W55">
            <v>0</v>
          </cell>
        </row>
        <row r="56">
          <cell r="B56">
            <v>5829001222</v>
          </cell>
          <cell r="C56" t="str">
            <v>PORTE COURONNE</v>
          </cell>
          <cell r="D56" t="str">
            <v>D001</v>
          </cell>
          <cell r="E56" t="str">
            <v>KA</v>
          </cell>
          <cell r="F56">
            <v>5135.78</v>
          </cell>
          <cell r="G56">
            <v>20</v>
          </cell>
          <cell r="H56" t="str">
            <v>PC</v>
          </cell>
          <cell r="I56">
            <v>750</v>
          </cell>
          <cell r="J56">
            <v>1498.31</v>
          </cell>
          <cell r="K56">
            <v>996.21</v>
          </cell>
          <cell r="M56">
            <v>1891.26</v>
          </cell>
          <cell r="O56">
            <v>256.78899999999999</v>
          </cell>
          <cell r="P56">
            <v>20</v>
          </cell>
          <cell r="Q56" t="str">
            <v>PC</v>
          </cell>
          <cell r="R56">
            <v>37.5</v>
          </cell>
          <cell r="S56">
            <v>74.915499999999994</v>
          </cell>
          <cell r="T56">
            <v>49.810500000000005</v>
          </cell>
          <cell r="U56">
            <v>0</v>
          </cell>
          <cell r="V56">
            <v>94.563000000000002</v>
          </cell>
          <cell r="W56">
            <v>0</v>
          </cell>
        </row>
        <row r="57">
          <cell r="B57">
            <v>5829001235</v>
          </cell>
          <cell r="C57" t="str">
            <v>Satellite</v>
          </cell>
          <cell r="D57" t="str">
            <v>D001</v>
          </cell>
          <cell r="E57" t="str">
            <v>KA</v>
          </cell>
          <cell r="F57">
            <v>9080.15</v>
          </cell>
          <cell r="G57">
            <v>72</v>
          </cell>
          <cell r="H57" t="str">
            <v>PC</v>
          </cell>
          <cell r="I57">
            <v>1180.8</v>
          </cell>
          <cell r="J57">
            <v>2415.6999999999998</v>
          </cell>
          <cell r="K57">
            <v>2006.76</v>
          </cell>
          <cell r="L57">
            <v>122.4</v>
          </cell>
          <cell r="M57">
            <v>3354.49</v>
          </cell>
          <cell r="O57">
            <v>126.11319444444445</v>
          </cell>
          <cell r="P57">
            <v>72</v>
          </cell>
          <cell r="Q57" t="str">
            <v>PC</v>
          </cell>
          <cell r="R57">
            <v>16.399999999999999</v>
          </cell>
          <cell r="S57">
            <v>33.551388888888887</v>
          </cell>
          <cell r="T57">
            <v>27.871666666666666</v>
          </cell>
          <cell r="U57">
            <v>1.7000000000000002</v>
          </cell>
          <cell r="V57">
            <v>46.590138888888887</v>
          </cell>
          <cell r="W57">
            <v>0</v>
          </cell>
        </row>
        <row r="58">
          <cell r="B58">
            <v>5829001270</v>
          </cell>
          <cell r="C58" t="str">
            <v>SUPPORT DIFF. ASS.</v>
          </cell>
          <cell r="D58" t="str">
            <v>D001</v>
          </cell>
          <cell r="E58" t="str">
            <v>KA</v>
          </cell>
          <cell r="F58">
            <v>9448.18</v>
          </cell>
          <cell r="G58">
            <v>16</v>
          </cell>
          <cell r="H58" t="str">
            <v>PC</v>
          </cell>
          <cell r="I58">
            <v>4390.88</v>
          </cell>
          <cell r="J58">
            <v>1425.99</v>
          </cell>
          <cell r="K58">
            <v>1018.55</v>
          </cell>
          <cell r="L58">
            <v>152</v>
          </cell>
          <cell r="M58">
            <v>2460.7600000000002</v>
          </cell>
          <cell r="O58">
            <v>590.51125000000002</v>
          </cell>
          <cell r="P58">
            <v>16</v>
          </cell>
          <cell r="Q58" t="str">
            <v>PC</v>
          </cell>
          <cell r="R58">
            <v>274.43</v>
          </cell>
          <cell r="S58">
            <v>89.124375000000001</v>
          </cell>
          <cell r="T58">
            <v>63.659374999999997</v>
          </cell>
          <cell r="U58">
            <v>9.5</v>
          </cell>
          <cell r="V58">
            <v>153.79750000000001</v>
          </cell>
          <cell r="W58">
            <v>0</v>
          </cell>
        </row>
        <row r="59">
          <cell r="B59">
            <v>5829001272</v>
          </cell>
          <cell r="C59" t="str">
            <v>LEVIER DIRECTION DROIT</v>
          </cell>
          <cell r="D59" t="str">
            <v>D001</v>
          </cell>
          <cell r="E59" t="str">
            <v>KA</v>
          </cell>
          <cell r="F59">
            <v>2717.21</v>
          </cell>
          <cell r="G59">
            <v>12</v>
          </cell>
          <cell r="H59" t="str">
            <v>PC</v>
          </cell>
          <cell r="I59">
            <v>914.4</v>
          </cell>
          <cell r="J59">
            <v>619.36</v>
          </cell>
          <cell r="K59">
            <v>336.74</v>
          </cell>
          <cell r="M59">
            <v>846.71</v>
          </cell>
          <cell r="O59">
            <v>226.43416666666667</v>
          </cell>
          <cell r="P59">
            <v>12</v>
          </cell>
          <cell r="Q59" t="str">
            <v>PC</v>
          </cell>
          <cell r="R59">
            <v>76.2</v>
          </cell>
          <cell r="S59">
            <v>51.613333333333337</v>
          </cell>
          <cell r="T59">
            <v>28.061666666666667</v>
          </cell>
          <cell r="U59">
            <v>0</v>
          </cell>
          <cell r="V59">
            <v>70.55916666666667</v>
          </cell>
          <cell r="W59">
            <v>0</v>
          </cell>
        </row>
        <row r="60">
          <cell r="B60">
            <v>5829001502</v>
          </cell>
          <cell r="C60" t="str">
            <v>CORPS DE PONT NU</v>
          </cell>
          <cell r="D60" t="str">
            <v>D001</v>
          </cell>
          <cell r="E60" t="str">
            <v>KA</v>
          </cell>
          <cell r="F60">
            <v>19245.02</v>
          </cell>
          <cell r="G60">
            <v>16</v>
          </cell>
          <cell r="H60" t="str">
            <v>PC</v>
          </cell>
          <cell r="I60">
            <v>13585.76</v>
          </cell>
          <cell r="J60">
            <v>1003.37</v>
          </cell>
          <cell r="K60">
            <v>1473.31</v>
          </cell>
          <cell r="M60">
            <v>3182.58</v>
          </cell>
          <cell r="O60">
            <v>1202.81375</v>
          </cell>
          <cell r="P60">
            <v>16</v>
          </cell>
          <cell r="Q60" t="str">
            <v>PC</v>
          </cell>
          <cell r="R60">
            <v>849.11</v>
          </cell>
          <cell r="S60">
            <v>62.710625</v>
          </cell>
          <cell r="T60">
            <v>92.081874999999997</v>
          </cell>
          <cell r="U60">
            <v>0</v>
          </cell>
          <cell r="V60">
            <v>198.91125</v>
          </cell>
          <cell r="W60">
            <v>0</v>
          </cell>
        </row>
        <row r="61">
          <cell r="B61">
            <v>5829001523</v>
          </cell>
          <cell r="C61" t="str">
            <v>CORPS DE PONT</v>
          </cell>
          <cell r="D61" t="str">
            <v>D001</v>
          </cell>
          <cell r="E61" t="str">
            <v>KA</v>
          </cell>
          <cell r="F61">
            <v>10443.81</v>
          </cell>
          <cell r="G61">
            <v>8</v>
          </cell>
          <cell r="H61" t="str">
            <v>PC</v>
          </cell>
          <cell r="I61">
            <v>6792.88</v>
          </cell>
          <cell r="J61">
            <v>674.29</v>
          </cell>
          <cell r="K61">
            <v>1008.56</v>
          </cell>
          <cell r="L61">
            <v>87.36</v>
          </cell>
          <cell r="M61">
            <v>1880.72</v>
          </cell>
          <cell r="O61">
            <v>1305.4762499999999</v>
          </cell>
          <cell r="P61">
            <v>8</v>
          </cell>
          <cell r="Q61" t="str">
            <v>PC</v>
          </cell>
          <cell r="R61">
            <v>849.11</v>
          </cell>
          <cell r="S61">
            <v>84.286249999999995</v>
          </cell>
          <cell r="T61">
            <v>126.07</v>
          </cell>
          <cell r="U61">
            <v>10.92</v>
          </cell>
          <cell r="V61">
            <v>235.09</v>
          </cell>
          <cell r="W61">
            <v>0</v>
          </cell>
        </row>
        <row r="62">
          <cell r="B62">
            <v>5829001633</v>
          </cell>
          <cell r="C62" t="str">
            <v>CARTER DE PONT</v>
          </cell>
          <cell r="D62" t="str">
            <v>D001</v>
          </cell>
          <cell r="E62" t="str">
            <v>KA</v>
          </cell>
          <cell r="F62">
            <v>25150.92</v>
          </cell>
          <cell r="G62">
            <v>16</v>
          </cell>
          <cell r="H62" t="str">
            <v>PC</v>
          </cell>
          <cell r="I62">
            <v>15392.32</v>
          </cell>
          <cell r="J62">
            <v>1996.41</v>
          </cell>
          <cell r="K62">
            <v>2664.37</v>
          </cell>
          <cell r="L62">
            <v>243.2</v>
          </cell>
          <cell r="M62">
            <v>4854.62</v>
          </cell>
          <cell r="O62">
            <v>1571.9324999999999</v>
          </cell>
          <cell r="P62">
            <v>16</v>
          </cell>
          <cell r="Q62" t="str">
            <v>PC</v>
          </cell>
          <cell r="R62">
            <v>962.02</v>
          </cell>
          <cell r="S62">
            <v>124.77562500000001</v>
          </cell>
          <cell r="T62">
            <v>166.52312499999999</v>
          </cell>
          <cell r="U62">
            <v>15.2</v>
          </cell>
          <cell r="V62">
            <v>303.41374999999999</v>
          </cell>
          <cell r="W62">
            <v>0</v>
          </cell>
        </row>
        <row r="63">
          <cell r="B63">
            <v>5829001711</v>
          </cell>
          <cell r="C63" t="str">
            <v>MOYEU ARPEGE 12.5T</v>
          </cell>
          <cell r="D63" t="str">
            <v>D001</v>
          </cell>
          <cell r="E63" t="str">
            <v>KA</v>
          </cell>
          <cell r="F63">
            <v>11282.63</v>
          </cell>
          <cell r="G63">
            <v>60</v>
          </cell>
          <cell r="H63" t="str">
            <v>PC</v>
          </cell>
          <cell r="I63">
            <v>5154.6000000000004</v>
          </cell>
          <cell r="J63">
            <v>1543.55</v>
          </cell>
          <cell r="K63">
            <v>1201.53</v>
          </cell>
          <cell r="L63">
            <v>405</v>
          </cell>
          <cell r="M63">
            <v>2977.95</v>
          </cell>
          <cell r="O63">
            <v>188.04383333333331</v>
          </cell>
          <cell r="P63">
            <v>60</v>
          </cell>
          <cell r="Q63" t="str">
            <v>PC</v>
          </cell>
          <cell r="R63">
            <v>85.910000000000011</v>
          </cell>
          <cell r="S63">
            <v>25.725833333333334</v>
          </cell>
          <cell r="T63">
            <v>20.025500000000001</v>
          </cell>
          <cell r="U63">
            <v>6.75</v>
          </cell>
          <cell r="V63">
            <v>49.6325</v>
          </cell>
          <cell r="W63">
            <v>0</v>
          </cell>
        </row>
        <row r="64">
          <cell r="B64">
            <v>5829001839</v>
          </cell>
          <cell r="C64" t="str">
            <v>ENS CORPS DE PONT MPNG</v>
          </cell>
          <cell r="D64" t="str">
            <v>D001</v>
          </cell>
          <cell r="E64" t="str">
            <v>KA</v>
          </cell>
          <cell r="F64">
            <v>18637.830000000002</v>
          </cell>
          <cell r="G64">
            <v>8</v>
          </cell>
          <cell r="H64" t="str">
            <v>PC</v>
          </cell>
          <cell r="I64">
            <v>9749.76</v>
          </cell>
          <cell r="J64">
            <v>1720.05</v>
          </cell>
          <cell r="K64">
            <v>2000.89</v>
          </cell>
          <cell r="L64">
            <v>1308</v>
          </cell>
          <cell r="M64">
            <v>3859.13</v>
          </cell>
          <cell r="O64">
            <v>2329.7287500000002</v>
          </cell>
          <cell r="P64">
            <v>8</v>
          </cell>
          <cell r="Q64" t="str">
            <v>PC</v>
          </cell>
          <cell r="R64">
            <v>1218.72</v>
          </cell>
          <cell r="S64">
            <v>215.00624999999999</v>
          </cell>
          <cell r="T64">
            <v>250.11125000000001</v>
          </cell>
          <cell r="U64">
            <v>163.5</v>
          </cell>
          <cell r="V64">
            <v>482.39125000000001</v>
          </cell>
          <cell r="W64">
            <v>0</v>
          </cell>
        </row>
        <row r="65">
          <cell r="B65">
            <v>5829001849</v>
          </cell>
          <cell r="C65" t="str">
            <v>ENS COQUILLE DIFFERENTIEL</v>
          </cell>
          <cell r="D65" t="str">
            <v>D001</v>
          </cell>
          <cell r="E65" t="str">
            <v>KA</v>
          </cell>
          <cell r="F65">
            <v>6852.94</v>
          </cell>
          <cell r="G65">
            <v>15</v>
          </cell>
          <cell r="H65" t="str">
            <v>PC</v>
          </cell>
          <cell r="I65">
            <v>2558.25</v>
          </cell>
          <cell r="J65">
            <v>1415.84</v>
          </cell>
          <cell r="K65">
            <v>819.38</v>
          </cell>
          <cell r="M65">
            <v>2059.4699999999998</v>
          </cell>
          <cell r="O65">
            <v>456.86266666666666</v>
          </cell>
          <cell r="P65">
            <v>15</v>
          </cell>
          <cell r="Q65" t="str">
            <v>PC</v>
          </cell>
          <cell r="R65">
            <v>170.55</v>
          </cell>
          <cell r="S65">
            <v>94.389333333333326</v>
          </cell>
          <cell r="T65">
            <v>54.62533333333333</v>
          </cell>
          <cell r="U65">
            <v>0</v>
          </cell>
          <cell r="V65">
            <v>137.29799999999997</v>
          </cell>
          <cell r="W65">
            <v>0</v>
          </cell>
        </row>
        <row r="66">
          <cell r="B66">
            <v>5829001855</v>
          </cell>
          <cell r="C66" t="str">
            <v>BOITIER DE ROULEMENT</v>
          </cell>
          <cell r="D66" t="str">
            <v>D001</v>
          </cell>
          <cell r="E66" t="str">
            <v>KA</v>
          </cell>
          <cell r="F66">
            <v>3290.13</v>
          </cell>
          <cell r="G66">
            <v>22</v>
          </cell>
          <cell r="H66" t="str">
            <v>PC</v>
          </cell>
          <cell r="I66">
            <v>1118.92</v>
          </cell>
          <cell r="J66">
            <v>652.59</v>
          </cell>
          <cell r="K66">
            <v>435.91</v>
          </cell>
          <cell r="L66">
            <v>60.5</v>
          </cell>
          <cell r="M66">
            <v>1022.21</v>
          </cell>
          <cell r="O66">
            <v>149.55136363636365</v>
          </cell>
          <cell r="P66">
            <v>22</v>
          </cell>
          <cell r="Q66" t="str">
            <v>PC</v>
          </cell>
          <cell r="R66">
            <v>50.860000000000007</v>
          </cell>
          <cell r="S66">
            <v>29.663181818181819</v>
          </cell>
          <cell r="T66">
            <v>19.814090909090911</v>
          </cell>
          <cell r="U66">
            <v>2.75</v>
          </cell>
          <cell r="V66">
            <v>46.464090909090913</v>
          </cell>
          <cell r="W66">
            <v>0</v>
          </cell>
        </row>
        <row r="67">
          <cell r="B67">
            <v>5829001860</v>
          </cell>
          <cell r="C67" t="str">
            <v>CHAPEAU DE PALIER 190</v>
          </cell>
          <cell r="D67" t="str">
            <v>D001</v>
          </cell>
          <cell r="E67" t="str">
            <v>KA</v>
          </cell>
          <cell r="F67">
            <v>1982.11</v>
          </cell>
          <cell r="G67">
            <v>40</v>
          </cell>
          <cell r="H67" t="str">
            <v>PC</v>
          </cell>
          <cell r="I67">
            <v>734</v>
          </cell>
          <cell r="J67">
            <v>456.34</v>
          </cell>
          <cell r="K67">
            <v>209.11</v>
          </cell>
          <cell r="M67">
            <v>582.66</v>
          </cell>
          <cell r="O67">
            <v>49.552749999999996</v>
          </cell>
          <cell r="P67">
            <v>40</v>
          </cell>
          <cell r="Q67" t="str">
            <v>PC</v>
          </cell>
          <cell r="R67">
            <v>18.350000000000001</v>
          </cell>
          <cell r="S67">
            <v>11.4085</v>
          </cell>
          <cell r="T67">
            <v>5.2277500000000003</v>
          </cell>
          <cell r="U67">
            <v>0</v>
          </cell>
          <cell r="V67">
            <v>14.5665</v>
          </cell>
          <cell r="W67">
            <v>0</v>
          </cell>
        </row>
        <row r="68">
          <cell r="B68">
            <v>5829001864</v>
          </cell>
          <cell r="C68" t="str">
            <v>TETE DE PONT MPNG 12X41</v>
          </cell>
          <cell r="D68" t="str">
            <v>D001</v>
          </cell>
          <cell r="E68" t="str">
            <v>KA</v>
          </cell>
          <cell r="F68">
            <v>3670.79</v>
          </cell>
          <cell r="G68">
            <v>1</v>
          </cell>
          <cell r="H68" t="str">
            <v>PC</v>
          </cell>
          <cell r="I68">
            <v>2432.12</v>
          </cell>
          <cell r="J68">
            <v>366.86</v>
          </cell>
          <cell r="K68">
            <v>158.41999999999999</v>
          </cell>
          <cell r="L68">
            <v>14.95</v>
          </cell>
          <cell r="M68">
            <v>698.44</v>
          </cell>
          <cell r="O68">
            <v>3670.79</v>
          </cell>
          <cell r="P68">
            <v>1</v>
          </cell>
          <cell r="Q68" t="str">
            <v>PC</v>
          </cell>
          <cell r="R68">
            <v>2432.12</v>
          </cell>
          <cell r="S68">
            <v>366.86</v>
          </cell>
          <cell r="T68">
            <v>158.41999999999999</v>
          </cell>
          <cell r="U68">
            <v>14.95</v>
          </cell>
          <cell r="V68">
            <v>698.44</v>
          </cell>
          <cell r="W68">
            <v>0</v>
          </cell>
        </row>
        <row r="69">
          <cell r="B69">
            <v>5829001868</v>
          </cell>
          <cell r="C69" t="str">
            <v>ARBRE DE ROUE GAUCHE S/BD</v>
          </cell>
          <cell r="D69" t="str">
            <v>D001</v>
          </cell>
          <cell r="E69" t="str">
            <v>KA</v>
          </cell>
          <cell r="F69">
            <v>3515.26</v>
          </cell>
          <cell r="G69">
            <v>15</v>
          </cell>
          <cell r="H69" t="str">
            <v>PC</v>
          </cell>
          <cell r="I69">
            <v>1585.5</v>
          </cell>
          <cell r="J69">
            <v>601.86</v>
          </cell>
          <cell r="K69">
            <v>407.17</v>
          </cell>
          <cell r="M69">
            <v>920.73</v>
          </cell>
          <cell r="O69">
            <v>234.35066666666668</v>
          </cell>
          <cell r="P69">
            <v>15</v>
          </cell>
          <cell r="Q69" t="str">
            <v>PC</v>
          </cell>
          <cell r="R69">
            <v>105.7</v>
          </cell>
          <cell r="S69">
            <v>40.124000000000002</v>
          </cell>
          <cell r="T69">
            <v>27.144666666666669</v>
          </cell>
          <cell r="U69">
            <v>0</v>
          </cell>
          <cell r="V69">
            <v>61.381999999999998</v>
          </cell>
          <cell r="W69">
            <v>0</v>
          </cell>
        </row>
        <row r="70">
          <cell r="B70">
            <v>5829001869</v>
          </cell>
          <cell r="C70" t="str">
            <v>ARBRE DE ROUE DROIT S/BD</v>
          </cell>
          <cell r="D70" t="str">
            <v>D001</v>
          </cell>
          <cell r="E70" t="str">
            <v>KA</v>
          </cell>
          <cell r="F70">
            <v>3542.14</v>
          </cell>
          <cell r="G70">
            <v>15</v>
          </cell>
          <cell r="H70" t="str">
            <v>PC</v>
          </cell>
          <cell r="I70">
            <v>1609.5</v>
          </cell>
          <cell r="J70">
            <v>601.86</v>
          </cell>
          <cell r="K70">
            <v>407.17</v>
          </cell>
          <cell r="M70">
            <v>923.61</v>
          </cell>
          <cell r="O70">
            <v>236.14266666666666</v>
          </cell>
          <cell r="P70">
            <v>15</v>
          </cell>
          <cell r="Q70" t="str">
            <v>PC</v>
          </cell>
          <cell r="R70">
            <v>107.3</v>
          </cell>
          <cell r="S70">
            <v>40.124000000000002</v>
          </cell>
          <cell r="T70">
            <v>27.144666666666669</v>
          </cell>
          <cell r="U70">
            <v>0</v>
          </cell>
          <cell r="V70">
            <v>61.573999999999998</v>
          </cell>
          <cell r="W70">
            <v>0</v>
          </cell>
        </row>
        <row r="71">
          <cell r="B71">
            <v>5829001887</v>
          </cell>
          <cell r="C71" t="str">
            <v>Corps de pont porteur MPNG</v>
          </cell>
          <cell r="D71" t="str">
            <v>D001</v>
          </cell>
          <cell r="E71" t="str">
            <v>KA</v>
          </cell>
          <cell r="F71">
            <v>23392.37</v>
          </cell>
          <cell r="G71">
            <v>10</v>
          </cell>
          <cell r="H71" t="str">
            <v>PC</v>
          </cell>
          <cell r="I71">
            <v>13662.1</v>
          </cell>
          <cell r="J71">
            <v>1714.5</v>
          </cell>
          <cell r="K71">
            <v>2035.76</v>
          </cell>
          <cell r="L71">
            <v>1593</v>
          </cell>
          <cell r="M71">
            <v>4387.01</v>
          </cell>
          <cell r="O71">
            <v>2339.2370000000001</v>
          </cell>
          <cell r="P71">
            <v>10</v>
          </cell>
          <cell r="Q71" t="str">
            <v>PC</v>
          </cell>
          <cell r="R71">
            <v>1366.21</v>
          </cell>
          <cell r="S71">
            <v>171.45</v>
          </cell>
          <cell r="T71">
            <v>203.57599999999999</v>
          </cell>
          <cell r="U71">
            <v>159.30000000000001</v>
          </cell>
          <cell r="V71">
            <v>438.70100000000002</v>
          </cell>
          <cell r="W71">
            <v>0</v>
          </cell>
        </row>
        <row r="72">
          <cell r="B72">
            <v>5829001891</v>
          </cell>
          <cell r="C72" t="str">
            <v>ENS CARTER REDUCTEUR</v>
          </cell>
          <cell r="D72" t="str">
            <v>D001</v>
          </cell>
          <cell r="E72" t="str">
            <v>KA</v>
          </cell>
          <cell r="F72">
            <v>9140.7900000000009</v>
          </cell>
          <cell r="G72">
            <v>30</v>
          </cell>
          <cell r="H72" t="str">
            <v>PC</v>
          </cell>
          <cell r="I72">
            <v>2025.6</v>
          </cell>
          <cell r="J72">
            <v>2537.4</v>
          </cell>
          <cell r="K72">
            <v>1291.3499999999999</v>
          </cell>
          <cell r="L72">
            <v>76.5</v>
          </cell>
          <cell r="M72">
            <v>3209.94</v>
          </cell>
          <cell r="O72">
            <v>304.69300000000004</v>
          </cell>
          <cell r="P72">
            <v>30</v>
          </cell>
          <cell r="Q72" t="str">
            <v>PC</v>
          </cell>
          <cell r="R72">
            <v>67.52</v>
          </cell>
          <cell r="S72">
            <v>84.58</v>
          </cell>
          <cell r="T72">
            <v>43.044999999999995</v>
          </cell>
          <cell r="U72">
            <v>2.5499999999999998</v>
          </cell>
          <cell r="V72">
            <v>106.998</v>
          </cell>
          <cell r="W72">
            <v>0</v>
          </cell>
        </row>
        <row r="73">
          <cell r="B73">
            <v>5829001907</v>
          </cell>
          <cell r="C73" t="str">
            <v>ENTRETOISE COURONNE</v>
          </cell>
          <cell r="D73" t="str">
            <v>D001</v>
          </cell>
          <cell r="E73" t="str">
            <v>KA</v>
          </cell>
          <cell r="F73">
            <v>10799.26</v>
          </cell>
          <cell r="G73">
            <v>48</v>
          </cell>
          <cell r="H73" t="str">
            <v>PC</v>
          </cell>
          <cell r="I73">
            <v>2571.36</v>
          </cell>
          <cell r="J73">
            <v>2247.19</v>
          </cell>
          <cell r="K73">
            <v>2248.6999999999998</v>
          </cell>
          <cell r="M73">
            <v>3732.01</v>
          </cell>
          <cell r="O73">
            <v>224.98458333333335</v>
          </cell>
          <cell r="P73">
            <v>48</v>
          </cell>
          <cell r="Q73" t="str">
            <v>PC</v>
          </cell>
          <cell r="R73">
            <v>53.57</v>
          </cell>
          <cell r="S73">
            <v>46.816458333333337</v>
          </cell>
          <cell r="T73">
            <v>46.847916666666663</v>
          </cell>
          <cell r="U73">
            <v>0</v>
          </cell>
          <cell r="V73">
            <v>77.750208333333333</v>
          </cell>
          <cell r="W73">
            <v>0</v>
          </cell>
        </row>
        <row r="74">
          <cell r="B74">
            <v>5829001982</v>
          </cell>
          <cell r="C74" t="str">
            <v>COQUILLE DROITE</v>
          </cell>
          <cell r="D74" t="str">
            <v>D001</v>
          </cell>
          <cell r="E74" t="str">
            <v>KA</v>
          </cell>
          <cell r="F74">
            <v>2458.56</v>
          </cell>
          <cell r="G74">
            <v>15</v>
          </cell>
          <cell r="H74" t="str">
            <v>PC</v>
          </cell>
          <cell r="I74">
            <v>999.9</v>
          </cell>
          <cell r="J74">
            <v>458.41</v>
          </cell>
          <cell r="K74">
            <v>284.68</v>
          </cell>
          <cell r="M74">
            <v>715.57</v>
          </cell>
          <cell r="O74">
            <v>163.904</v>
          </cell>
          <cell r="P74">
            <v>15</v>
          </cell>
          <cell r="Q74" t="str">
            <v>PC</v>
          </cell>
          <cell r="R74">
            <v>66.66</v>
          </cell>
          <cell r="S74">
            <v>30.56066666666667</v>
          </cell>
          <cell r="T74">
            <v>18.978666666666665</v>
          </cell>
          <cell r="U74">
            <v>0</v>
          </cell>
          <cell r="V74">
            <v>47.704666666666668</v>
          </cell>
          <cell r="W74">
            <v>0</v>
          </cell>
        </row>
        <row r="75">
          <cell r="B75">
            <v>5829001990</v>
          </cell>
          <cell r="C75" t="str">
            <v>CARTER INTERMEDIAIRE</v>
          </cell>
          <cell r="D75" t="str">
            <v>D001</v>
          </cell>
          <cell r="E75" t="str">
            <v>KA</v>
          </cell>
          <cell r="F75">
            <v>1710.56</v>
          </cell>
          <cell r="G75">
            <v>15</v>
          </cell>
          <cell r="H75" t="str">
            <v>PC</v>
          </cell>
          <cell r="I75">
            <v>500.4</v>
          </cell>
          <cell r="J75">
            <v>419.36</v>
          </cell>
          <cell r="K75">
            <v>225.71</v>
          </cell>
          <cell r="M75">
            <v>565.09</v>
          </cell>
          <cell r="O75">
            <v>114.03733333333334</v>
          </cell>
          <cell r="P75">
            <v>15</v>
          </cell>
          <cell r="Q75" t="str">
            <v>PC</v>
          </cell>
          <cell r="R75">
            <v>33.36</v>
          </cell>
          <cell r="S75">
            <v>27.957333333333334</v>
          </cell>
          <cell r="T75">
            <v>15.047333333333334</v>
          </cell>
          <cell r="U75">
            <v>0</v>
          </cell>
          <cell r="V75">
            <v>37.672666666666672</v>
          </cell>
          <cell r="W75">
            <v>0</v>
          </cell>
        </row>
        <row r="76">
          <cell r="B76">
            <v>5829001991</v>
          </cell>
          <cell r="C76" t="str">
            <v>CARTER REDUCTEUR</v>
          </cell>
          <cell r="D76" t="str">
            <v>D001</v>
          </cell>
          <cell r="E76" t="str">
            <v>KA</v>
          </cell>
          <cell r="F76">
            <v>1519.48</v>
          </cell>
          <cell r="G76">
            <v>15</v>
          </cell>
          <cell r="H76" t="str">
            <v>PC</v>
          </cell>
          <cell r="I76">
            <v>512.4</v>
          </cell>
          <cell r="J76">
            <v>346.35</v>
          </cell>
          <cell r="K76">
            <v>184.99</v>
          </cell>
          <cell r="M76">
            <v>475.74</v>
          </cell>
          <cell r="O76">
            <v>101.29866666666666</v>
          </cell>
          <cell r="P76">
            <v>15</v>
          </cell>
          <cell r="Q76" t="str">
            <v>PC</v>
          </cell>
          <cell r="R76">
            <v>34.159999999999997</v>
          </cell>
          <cell r="S76">
            <v>23.09</v>
          </cell>
          <cell r="T76">
            <v>12.332666666666666</v>
          </cell>
          <cell r="U76">
            <v>0</v>
          </cell>
          <cell r="V76">
            <v>31.716000000000001</v>
          </cell>
          <cell r="W76">
            <v>0</v>
          </cell>
        </row>
        <row r="77">
          <cell r="B77">
            <v>5829001994</v>
          </cell>
          <cell r="C77" t="str">
            <v>CROISILLON DIFFERENTIEL</v>
          </cell>
          <cell r="D77" t="str">
            <v>D001</v>
          </cell>
          <cell r="E77" t="str">
            <v>KA</v>
          </cell>
          <cell r="F77">
            <v>1931.28</v>
          </cell>
          <cell r="G77">
            <v>15</v>
          </cell>
          <cell r="H77" t="str">
            <v>PC</v>
          </cell>
          <cell r="I77">
            <v>496.95</v>
          </cell>
          <cell r="J77">
            <v>488.14</v>
          </cell>
          <cell r="K77">
            <v>279.10000000000002</v>
          </cell>
          <cell r="M77">
            <v>667.09</v>
          </cell>
          <cell r="O77">
            <v>128.75200000000001</v>
          </cell>
          <cell r="P77">
            <v>15</v>
          </cell>
          <cell r="Q77" t="str">
            <v>PC</v>
          </cell>
          <cell r="R77">
            <v>33.130000000000003</v>
          </cell>
          <cell r="S77">
            <v>32.542666666666669</v>
          </cell>
          <cell r="T77">
            <v>18.606666666666669</v>
          </cell>
          <cell r="U77">
            <v>0</v>
          </cell>
          <cell r="V77">
            <v>44.472666666666669</v>
          </cell>
          <cell r="W77">
            <v>0</v>
          </cell>
        </row>
        <row r="78">
          <cell r="B78">
            <v>5829001998</v>
          </cell>
          <cell r="C78" t="str">
            <v>MOYEU ROUE MPNG</v>
          </cell>
          <cell r="D78" t="str">
            <v>D001</v>
          </cell>
          <cell r="E78" t="str">
            <v>KA</v>
          </cell>
          <cell r="F78">
            <v>7014.01</v>
          </cell>
          <cell r="G78">
            <v>10</v>
          </cell>
          <cell r="H78" t="str">
            <v>PC</v>
          </cell>
          <cell r="I78">
            <v>2615.3000000000002</v>
          </cell>
          <cell r="J78">
            <v>836.15</v>
          </cell>
          <cell r="K78">
            <v>528.30999999999995</v>
          </cell>
          <cell r="L78">
            <v>1455</v>
          </cell>
          <cell r="M78">
            <v>1579.25</v>
          </cell>
          <cell r="O78">
            <v>701.40100000000007</v>
          </cell>
          <cell r="P78">
            <v>10</v>
          </cell>
          <cell r="Q78" t="str">
            <v>PC</v>
          </cell>
          <cell r="R78">
            <v>261.53000000000003</v>
          </cell>
          <cell r="S78">
            <v>83.614999999999995</v>
          </cell>
          <cell r="T78">
            <v>52.830999999999996</v>
          </cell>
          <cell r="U78">
            <v>145.5</v>
          </cell>
          <cell r="V78">
            <v>157.92500000000001</v>
          </cell>
          <cell r="W78">
            <v>0</v>
          </cell>
        </row>
        <row r="79">
          <cell r="B79">
            <v>5829002056</v>
          </cell>
          <cell r="C79" t="str">
            <v>Carter intermédiaire</v>
          </cell>
          <cell r="D79" t="str">
            <v>D001</v>
          </cell>
          <cell r="E79" t="str">
            <v>KA</v>
          </cell>
          <cell r="F79">
            <v>3094</v>
          </cell>
          <cell r="G79">
            <v>60</v>
          </cell>
          <cell r="H79" t="str">
            <v>PC</v>
          </cell>
          <cell r="I79">
            <v>889.2</v>
          </cell>
          <cell r="J79">
            <v>751.86</v>
          </cell>
          <cell r="K79">
            <v>427.46</v>
          </cell>
          <cell r="M79">
            <v>1025.48</v>
          </cell>
          <cell r="O79">
            <v>51.56666666666667</v>
          </cell>
          <cell r="P79">
            <v>60</v>
          </cell>
          <cell r="Q79" t="str">
            <v>PC</v>
          </cell>
          <cell r="R79">
            <v>14.82</v>
          </cell>
          <cell r="S79">
            <v>12.531000000000001</v>
          </cell>
          <cell r="T79">
            <v>7.1243333333333334</v>
          </cell>
          <cell r="U79">
            <v>0</v>
          </cell>
          <cell r="V79">
            <v>17.091333333333335</v>
          </cell>
          <cell r="W79">
            <v>0</v>
          </cell>
        </row>
        <row r="80">
          <cell r="B80">
            <v>5829002065</v>
          </cell>
          <cell r="C80" t="str">
            <v>Carter</v>
          </cell>
          <cell r="D80" t="str">
            <v>D001</v>
          </cell>
          <cell r="E80" t="str">
            <v>KA</v>
          </cell>
          <cell r="F80">
            <v>3428.74</v>
          </cell>
          <cell r="G80">
            <v>60</v>
          </cell>
          <cell r="H80" t="str">
            <v>PC</v>
          </cell>
          <cell r="I80">
            <v>1268.4000000000001</v>
          </cell>
          <cell r="J80">
            <v>708.79</v>
          </cell>
          <cell r="K80">
            <v>417.74</v>
          </cell>
          <cell r="M80">
            <v>1033.81</v>
          </cell>
          <cell r="O80">
            <v>57.145666666666664</v>
          </cell>
          <cell r="P80">
            <v>60</v>
          </cell>
          <cell r="Q80" t="str">
            <v>PC</v>
          </cell>
          <cell r="R80">
            <v>21.14</v>
          </cell>
          <cell r="S80">
            <v>11.813166666666666</v>
          </cell>
          <cell r="T80">
            <v>6.9623333333333335</v>
          </cell>
          <cell r="U80">
            <v>0</v>
          </cell>
          <cell r="V80">
            <v>17.230166666666666</v>
          </cell>
          <cell r="W80">
            <v>0</v>
          </cell>
        </row>
        <row r="81">
          <cell r="B81">
            <v>5829002085</v>
          </cell>
          <cell r="C81" t="str">
            <v>CHAPEAU DE PALIER 160</v>
          </cell>
          <cell r="D81" t="str">
            <v>D001</v>
          </cell>
          <cell r="E81" t="str">
            <v>KA</v>
          </cell>
          <cell r="F81">
            <v>1897.69</v>
          </cell>
          <cell r="G81">
            <v>40</v>
          </cell>
          <cell r="H81" t="str">
            <v>PC</v>
          </cell>
          <cell r="I81">
            <v>720.4</v>
          </cell>
          <cell r="J81">
            <v>431.84</v>
          </cell>
          <cell r="K81">
            <v>194.51</v>
          </cell>
          <cell r="M81">
            <v>550.94000000000005</v>
          </cell>
          <cell r="O81">
            <v>47.442250000000001</v>
          </cell>
          <cell r="P81">
            <v>40</v>
          </cell>
          <cell r="Q81" t="str">
            <v>PC</v>
          </cell>
          <cell r="R81">
            <v>18.009999999999998</v>
          </cell>
          <cell r="S81">
            <v>10.795999999999999</v>
          </cell>
          <cell r="T81">
            <v>4.8627500000000001</v>
          </cell>
          <cell r="U81">
            <v>0</v>
          </cell>
          <cell r="V81">
            <v>13.773500000000002</v>
          </cell>
          <cell r="W81">
            <v>0</v>
          </cell>
        </row>
        <row r="82">
          <cell r="B82">
            <v>5829002250</v>
          </cell>
          <cell r="C82" t="str">
            <v>Ens corps de pont MPM10</v>
          </cell>
          <cell r="D82" t="str">
            <v>D001</v>
          </cell>
          <cell r="E82" t="str">
            <v>KA</v>
          </cell>
          <cell r="F82">
            <v>11483.04</v>
          </cell>
          <cell r="G82">
            <v>8</v>
          </cell>
          <cell r="H82" t="str">
            <v>PC</v>
          </cell>
          <cell r="I82">
            <v>7991.44</v>
          </cell>
          <cell r="J82">
            <v>712.51</v>
          </cell>
          <cell r="K82">
            <v>846.4</v>
          </cell>
          <cell r="M82">
            <v>1932.69</v>
          </cell>
          <cell r="O82">
            <v>1435.38</v>
          </cell>
          <cell r="P82">
            <v>8</v>
          </cell>
          <cell r="Q82" t="str">
            <v>PC</v>
          </cell>
          <cell r="R82">
            <v>998.93</v>
          </cell>
          <cell r="S82">
            <v>89.063749999999999</v>
          </cell>
          <cell r="T82">
            <v>105.8</v>
          </cell>
          <cell r="U82">
            <v>0</v>
          </cell>
          <cell r="V82">
            <v>241.58625000000001</v>
          </cell>
          <cell r="W82">
            <v>0</v>
          </cell>
        </row>
        <row r="83">
          <cell r="B83">
            <v>5829002264</v>
          </cell>
          <cell r="C83" t="str">
            <v>CORPS DE PONT MPM10 2013 OBT</v>
          </cell>
          <cell r="D83" t="str">
            <v>D001</v>
          </cell>
          <cell r="E83" t="str">
            <v>KA</v>
          </cell>
          <cell r="F83">
            <v>11279.32</v>
          </cell>
          <cell r="G83">
            <v>8</v>
          </cell>
          <cell r="H83" t="str">
            <v>PC</v>
          </cell>
          <cell r="I83">
            <v>7991.44</v>
          </cell>
          <cell r="J83">
            <v>619.95000000000005</v>
          </cell>
          <cell r="K83">
            <v>812.68</v>
          </cell>
          <cell r="M83">
            <v>1855.25</v>
          </cell>
          <cell r="O83">
            <v>1409.915</v>
          </cell>
          <cell r="P83">
            <v>8</v>
          </cell>
          <cell r="Q83" t="str">
            <v>PC</v>
          </cell>
          <cell r="R83">
            <v>998.93</v>
          </cell>
          <cell r="S83">
            <v>77.493750000000006</v>
          </cell>
          <cell r="T83">
            <v>101.58499999999999</v>
          </cell>
          <cell r="U83">
            <v>0</v>
          </cell>
          <cell r="V83">
            <v>231.90625</v>
          </cell>
          <cell r="W83">
            <v>0</v>
          </cell>
        </row>
        <row r="84">
          <cell r="B84">
            <v>5829002295</v>
          </cell>
          <cell r="C84" t="str">
            <v>Trompette  L 536</v>
          </cell>
          <cell r="D84" t="str">
            <v>D001</v>
          </cell>
          <cell r="E84" t="str">
            <v>KA</v>
          </cell>
          <cell r="F84">
            <v>15181.45</v>
          </cell>
          <cell r="G84">
            <v>84</v>
          </cell>
          <cell r="H84" t="str">
            <v>PC</v>
          </cell>
          <cell r="I84">
            <v>4903.08</v>
          </cell>
          <cell r="J84">
            <v>2493.0300000000002</v>
          </cell>
          <cell r="K84">
            <v>2918.85</v>
          </cell>
          <cell r="M84">
            <v>4866.49</v>
          </cell>
          <cell r="O84">
            <v>180.73154761904763</v>
          </cell>
          <cell r="P84">
            <v>84</v>
          </cell>
          <cell r="Q84" t="str">
            <v>PC</v>
          </cell>
          <cell r="R84">
            <v>58.37</v>
          </cell>
          <cell r="S84">
            <v>29.678928571428575</v>
          </cell>
          <cell r="T84">
            <v>34.748214285714283</v>
          </cell>
          <cell r="U84">
            <v>0</v>
          </cell>
          <cell r="V84">
            <v>57.934404761904759</v>
          </cell>
          <cell r="W84">
            <v>0</v>
          </cell>
        </row>
        <row r="85">
          <cell r="B85">
            <v>5829002349</v>
          </cell>
          <cell r="C85" t="str">
            <v>porte satellite 4 axes</v>
          </cell>
          <cell r="D85" t="str">
            <v>D001</v>
          </cell>
          <cell r="E85" t="str">
            <v>KA</v>
          </cell>
          <cell r="F85">
            <v>5573.28</v>
          </cell>
          <cell r="G85">
            <v>26</v>
          </cell>
          <cell r="H85" t="str">
            <v>PC</v>
          </cell>
          <cell r="I85">
            <v>1608.1</v>
          </cell>
          <cell r="J85">
            <v>1355.94</v>
          </cell>
          <cell r="K85">
            <v>766.53</v>
          </cell>
          <cell r="M85">
            <v>1842.71</v>
          </cell>
          <cell r="O85">
            <v>214.35692307692307</v>
          </cell>
          <cell r="P85">
            <v>26</v>
          </cell>
          <cell r="Q85" t="str">
            <v>PC</v>
          </cell>
          <cell r="R85">
            <v>61.849999999999994</v>
          </cell>
          <cell r="S85">
            <v>52.151538461538465</v>
          </cell>
          <cell r="T85">
            <v>29.481923076923074</v>
          </cell>
          <cell r="U85">
            <v>0</v>
          </cell>
          <cell r="V85">
            <v>70.873461538461541</v>
          </cell>
          <cell r="W85">
            <v>0</v>
          </cell>
        </row>
        <row r="86">
          <cell r="B86">
            <v>5829002520</v>
          </cell>
          <cell r="C86" t="str">
            <v>ARBRE DE ROUE L987 SS BLOCAGE DI</v>
          </cell>
          <cell r="D86" t="str">
            <v>D001</v>
          </cell>
          <cell r="E86" t="str">
            <v>KA</v>
          </cell>
          <cell r="F86">
            <v>8429.69</v>
          </cell>
          <cell r="G86">
            <v>40</v>
          </cell>
          <cell r="H86" t="str">
            <v>PC</v>
          </cell>
          <cell r="I86">
            <v>1864.4</v>
          </cell>
          <cell r="J86">
            <v>1858.53</v>
          </cell>
          <cell r="K86">
            <v>1808.76</v>
          </cell>
          <cell r="M86">
            <v>2898</v>
          </cell>
          <cell r="O86">
            <v>210.74225000000001</v>
          </cell>
          <cell r="P86">
            <v>40</v>
          </cell>
          <cell r="Q86" t="str">
            <v>PC</v>
          </cell>
          <cell r="R86">
            <v>46.61</v>
          </cell>
          <cell r="S86">
            <v>46.463250000000002</v>
          </cell>
          <cell r="T86">
            <v>45.219000000000001</v>
          </cell>
          <cell r="U86">
            <v>0</v>
          </cell>
          <cell r="V86">
            <v>72.45</v>
          </cell>
          <cell r="W86">
            <v>0</v>
          </cell>
        </row>
        <row r="87">
          <cell r="B87">
            <v>5829002521</v>
          </cell>
          <cell r="C87" t="str">
            <v>ARBRE DE ROUE L1213  SS BLOC DIFF</v>
          </cell>
          <cell r="D87" t="str">
            <v>D001</v>
          </cell>
          <cell r="E87" t="str">
            <v>KA</v>
          </cell>
          <cell r="F87">
            <v>9066.7199999999993</v>
          </cell>
          <cell r="G87">
            <v>40</v>
          </cell>
          <cell r="H87" t="str">
            <v>PC</v>
          </cell>
          <cell r="I87">
            <v>2224.4</v>
          </cell>
          <cell r="J87">
            <v>1997.35</v>
          </cell>
          <cell r="K87">
            <v>1815.06</v>
          </cell>
          <cell r="M87">
            <v>3029.91</v>
          </cell>
          <cell r="O87">
            <v>226.66799999999998</v>
          </cell>
          <cell r="P87">
            <v>40</v>
          </cell>
          <cell r="Q87" t="str">
            <v>PC</v>
          </cell>
          <cell r="R87">
            <v>55.61</v>
          </cell>
          <cell r="S87">
            <v>49.933749999999996</v>
          </cell>
          <cell r="T87">
            <v>45.3765</v>
          </cell>
          <cell r="U87">
            <v>0</v>
          </cell>
          <cell r="V87">
            <v>75.747749999999996</v>
          </cell>
          <cell r="W87">
            <v>0</v>
          </cell>
        </row>
        <row r="88">
          <cell r="B88">
            <v>5829002527</v>
          </cell>
          <cell r="C88" t="str">
            <v>Ensemble corps de pont</v>
          </cell>
          <cell r="D88" t="str">
            <v>D001</v>
          </cell>
          <cell r="E88" t="str">
            <v>KA</v>
          </cell>
          <cell r="F88">
            <v>15585.06</v>
          </cell>
          <cell r="G88">
            <v>8</v>
          </cell>
          <cell r="H88" t="str">
            <v>PC</v>
          </cell>
          <cell r="I88">
            <v>8954.16</v>
          </cell>
          <cell r="J88">
            <v>1577.65</v>
          </cell>
          <cell r="K88">
            <v>1697.83</v>
          </cell>
          <cell r="L88">
            <v>60</v>
          </cell>
          <cell r="M88">
            <v>3295.42</v>
          </cell>
          <cell r="O88">
            <v>1948.1324999999999</v>
          </cell>
          <cell r="P88">
            <v>8</v>
          </cell>
          <cell r="Q88" t="str">
            <v>PC</v>
          </cell>
          <cell r="R88">
            <v>1119.27</v>
          </cell>
          <cell r="S88">
            <v>197.20625000000001</v>
          </cell>
          <cell r="T88">
            <v>212.22874999999999</v>
          </cell>
          <cell r="U88">
            <v>7.5</v>
          </cell>
          <cell r="V88">
            <v>411.92750000000001</v>
          </cell>
          <cell r="W88">
            <v>0</v>
          </cell>
        </row>
        <row r="89">
          <cell r="B89">
            <v>5829002612</v>
          </cell>
          <cell r="C89" t="str">
            <v>ENSEMBLE CROISILLON</v>
          </cell>
          <cell r="D89" t="str">
            <v>D001</v>
          </cell>
          <cell r="E89" t="str">
            <v>KA</v>
          </cell>
          <cell r="F89">
            <v>3216.41</v>
          </cell>
          <cell r="G89">
            <v>15</v>
          </cell>
          <cell r="H89" t="str">
            <v>PC</v>
          </cell>
          <cell r="I89">
            <v>968.55</v>
          </cell>
          <cell r="J89">
            <v>770.48</v>
          </cell>
          <cell r="K89">
            <v>427.77</v>
          </cell>
          <cell r="M89">
            <v>1049.6099999999999</v>
          </cell>
          <cell r="O89">
            <v>214.42733333333334</v>
          </cell>
          <cell r="P89">
            <v>15</v>
          </cell>
          <cell r="Q89" t="str">
            <v>PC</v>
          </cell>
          <cell r="R89">
            <v>64.569999999999993</v>
          </cell>
          <cell r="S89">
            <v>51.365333333333332</v>
          </cell>
          <cell r="T89">
            <v>28.517999999999997</v>
          </cell>
          <cell r="U89">
            <v>0</v>
          </cell>
          <cell r="V89">
            <v>69.97399999999999</v>
          </cell>
          <cell r="W89">
            <v>0</v>
          </cell>
        </row>
        <row r="90">
          <cell r="B90">
            <v>5829002644</v>
          </cell>
          <cell r="C90" t="str">
            <v>Poutre moteur MPM10</v>
          </cell>
          <cell r="D90" t="str">
            <v>D001</v>
          </cell>
          <cell r="E90" t="str">
            <v>KA</v>
          </cell>
          <cell r="F90">
            <v>19375.05</v>
          </cell>
          <cell r="G90">
            <v>16</v>
          </cell>
          <cell r="H90" t="str">
            <v>PC</v>
          </cell>
          <cell r="I90">
            <v>12443.36</v>
          </cell>
          <cell r="J90">
            <v>1374.35</v>
          </cell>
          <cell r="K90">
            <v>1924.6</v>
          </cell>
          <cell r="M90">
            <v>3632.74</v>
          </cell>
          <cell r="O90">
            <v>1210.940625</v>
          </cell>
          <cell r="P90">
            <v>16</v>
          </cell>
          <cell r="Q90" t="str">
            <v>PC</v>
          </cell>
          <cell r="R90">
            <v>777.71</v>
          </cell>
          <cell r="S90">
            <v>85.896874999999994</v>
          </cell>
          <cell r="T90">
            <v>120.28749999999999</v>
          </cell>
          <cell r="U90">
            <v>0</v>
          </cell>
          <cell r="V90">
            <v>227.04624999999999</v>
          </cell>
          <cell r="W90">
            <v>0</v>
          </cell>
        </row>
        <row r="91">
          <cell r="B91">
            <v>5829002645</v>
          </cell>
          <cell r="C91" t="str">
            <v>Ens corps de pont MPM10</v>
          </cell>
          <cell r="D91" t="str">
            <v>D001</v>
          </cell>
          <cell r="E91" t="str">
            <v>KA</v>
          </cell>
          <cell r="F91">
            <v>13761.13</v>
          </cell>
          <cell r="G91">
            <v>8</v>
          </cell>
          <cell r="H91" t="str">
            <v>PC</v>
          </cell>
          <cell r="I91">
            <v>7184.4</v>
          </cell>
          <cell r="J91">
            <v>1515.13</v>
          </cell>
          <cell r="K91">
            <v>1824.51</v>
          </cell>
          <cell r="L91">
            <v>72</v>
          </cell>
          <cell r="M91">
            <v>3165.09</v>
          </cell>
          <cell r="O91">
            <v>1720.1412499999999</v>
          </cell>
          <cell r="P91">
            <v>8</v>
          </cell>
          <cell r="Q91" t="str">
            <v>PC</v>
          </cell>
          <cell r="R91">
            <v>898.05</v>
          </cell>
          <cell r="S91">
            <v>189.39125000000001</v>
          </cell>
          <cell r="T91">
            <v>228.06375</v>
          </cell>
          <cell r="U91">
            <v>9</v>
          </cell>
          <cell r="V91">
            <v>395.63625000000002</v>
          </cell>
          <cell r="W91">
            <v>0</v>
          </cell>
        </row>
        <row r="92">
          <cell r="B92">
            <v>5829002814</v>
          </cell>
          <cell r="C92" t="str">
            <v>TP MPM10 2013</v>
          </cell>
          <cell r="D92" t="str">
            <v>D001</v>
          </cell>
          <cell r="E92" t="str">
            <v>KA</v>
          </cell>
          <cell r="F92">
            <v>2667</v>
          </cell>
          <cell r="G92">
            <v>1</v>
          </cell>
          <cell r="H92" t="str">
            <v>PC</v>
          </cell>
          <cell r="I92">
            <v>1667.02</v>
          </cell>
          <cell r="J92">
            <v>297.94</v>
          </cell>
          <cell r="K92">
            <v>141.15</v>
          </cell>
          <cell r="L92">
            <v>19.329999999999998</v>
          </cell>
          <cell r="M92">
            <v>541.55999999999995</v>
          </cell>
          <cell r="O92">
            <v>2667</v>
          </cell>
          <cell r="P92">
            <v>1</v>
          </cell>
          <cell r="Q92" t="str">
            <v>PC</v>
          </cell>
          <cell r="R92">
            <v>1667.02</v>
          </cell>
          <cell r="S92">
            <v>297.94</v>
          </cell>
          <cell r="T92">
            <v>141.15</v>
          </cell>
          <cell r="U92">
            <v>19.329999999999998</v>
          </cell>
          <cell r="V92">
            <v>541.55999999999995</v>
          </cell>
          <cell r="W92">
            <v>0</v>
          </cell>
        </row>
        <row r="93">
          <cell r="B93">
            <v>5829002816</v>
          </cell>
          <cell r="C93" t="str">
            <v>ENSEMBLE CORPS DE PONT</v>
          </cell>
          <cell r="D93" t="str">
            <v>D001</v>
          </cell>
          <cell r="E93" t="str">
            <v>KA</v>
          </cell>
          <cell r="F93">
            <v>15616.59</v>
          </cell>
          <cell r="G93">
            <v>8</v>
          </cell>
          <cell r="H93" t="str">
            <v>PC</v>
          </cell>
          <cell r="I93">
            <v>8954.16</v>
          </cell>
          <cell r="J93">
            <v>1431.69</v>
          </cell>
          <cell r="K93">
            <v>1859.29</v>
          </cell>
          <cell r="L93">
            <v>60</v>
          </cell>
          <cell r="M93">
            <v>3311.45</v>
          </cell>
          <cell r="O93">
            <v>1952.07375</v>
          </cell>
          <cell r="P93">
            <v>8</v>
          </cell>
          <cell r="Q93" t="str">
            <v>PC</v>
          </cell>
          <cell r="R93">
            <v>1119.27</v>
          </cell>
          <cell r="S93">
            <v>178.96125000000001</v>
          </cell>
          <cell r="T93">
            <v>232.41125</v>
          </cell>
          <cell r="U93">
            <v>7.5</v>
          </cell>
          <cell r="V93">
            <v>413.93124999999998</v>
          </cell>
          <cell r="W93">
            <v>0</v>
          </cell>
        </row>
        <row r="94">
          <cell r="B94">
            <v>5829002867</v>
          </cell>
          <cell r="C94" t="str">
            <v>Ensemble carter reducteur</v>
          </cell>
          <cell r="D94" t="str">
            <v>D001</v>
          </cell>
          <cell r="E94" t="str">
            <v>KA</v>
          </cell>
          <cell r="F94">
            <v>9543.6200000000008</v>
          </cell>
          <cell r="G94">
            <v>60</v>
          </cell>
          <cell r="H94" t="str">
            <v>PC</v>
          </cell>
          <cell r="I94">
            <v>2157.6</v>
          </cell>
          <cell r="J94">
            <v>2613.13</v>
          </cell>
          <cell r="K94">
            <v>1325.27</v>
          </cell>
          <cell r="L94">
            <v>153</v>
          </cell>
          <cell r="M94">
            <v>3294.62</v>
          </cell>
          <cell r="O94">
            <v>159.06033333333335</v>
          </cell>
          <cell r="P94">
            <v>60</v>
          </cell>
          <cell r="Q94" t="str">
            <v>PC</v>
          </cell>
          <cell r="R94">
            <v>35.96</v>
          </cell>
          <cell r="S94">
            <v>43.552166666666672</v>
          </cell>
          <cell r="T94">
            <v>22.087833333333332</v>
          </cell>
          <cell r="U94">
            <v>2.5499999999999998</v>
          </cell>
          <cell r="V94">
            <v>54.910333333333334</v>
          </cell>
          <cell r="W94">
            <v>0</v>
          </cell>
        </row>
        <row r="95">
          <cell r="B95">
            <v>5829002909</v>
          </cell>
          <cell r="C95" t="str">
            <v>NEOVAL MOTEUR GAUCHE Siemens 851</v>
          </cell>
          <cell r="D95" t="str">
            <v>D001</v>
          </cell>
          <cell r="E95" t="str">
            <v>KA</v>
          </cell>
          <cell r="F95">
            <v>7016.87</v>
          </cell>
          <cell r="G95">
            <v>1</v>
          </cell>
          <cell r="H95" t="str">
            <v>PC</v>
          </cell>
          <cell r="I95">
            <v>3604.42</v>
          </cell>
          <cell r="J95">
            <v>944.22</v>
          </cell>
          <cell r="K95">
            <v>599.24</v>
          </cell>
          <cell r="L95">
            <v>230.54</v>
          </cell>
          <cell r="M95">
            <v>1638.45</v>
          </cell>
          <cell r="O95">
            <v>7016.87</v>
          </cell>
          <cell r="P95">
            <v>1</v>
          </cell>
          <cell r="Q95" t="str">
            <v>PC</v>
          </cell>
          <cell r="R95">
            <v>3604.42</v>
          </cell>
          <cell r="S95">
            <v>944.22</v>
          </cell>
          <cell r="T95">
            <v>599.24</v>
          </cell>
          <cell r="U95">
            <v>230.54</v>
          </cell>
          <cell r="V95">
            <v>1638.45</v>
          </cell>
          <cell r="W95">
            <v>0</v>
          </cell>
        </row>
        <row r="96">
          <cell r="B96">
            <v>5829002910</v>
          </cell>
          <cell r="C96" t="str">
            <v>NEOVAL MOTEUR DROIT Siemens 8511</v>
          </cell>
          <cell r="D96" t="str">
            <v>D001</v>
          </cell>
          <cell r="E96" t="str">
            <v>KA</v>
          </cell>
          <cell r="F96">
            <v>7023.94</v>
          </cell>
          <cell r="G96">
            <v>1</v>
          </cell>
          <cell r="H96" t="str">
            <v>PC</v>
          </cell>
          <cell r="I96">
            <v>3610.73</v>
          </cell>
          <cell r="J96">
            <v>944.22</v>
          </cell>
          <cell r="K96">
            <v>599.24</v>
          </cell>
          <cell r="L96">
            <v>230.54</v>
          </cell>
          <cell r="M96">
            <v>1639.21</v>
          </cell>
          <cell r="O96">
            <v>7023.94</v>
          </cell>
          <cell r="P96">
            <v>1</v>
          </cell>
          <cell r="Q96" t="str">
            <v>PC</v>
          </cell>
          <cell r="R96">
            <v>3610.73</v>
          </cell>
          <cell r="S96">
            <v>944.22</v>
          </cell>
          <cell r="T96">
            <v>599.24</v>
          </cell>
          <cell r="U96">
            <v>230.54</v>
          </cell>
          <cell r="V96">
            <v>1639.21</v>
          </cell>
          <cell r="W96">
            <v>0</v>
          </cell>
        </row>
        <row r="97">
          <cell r="B97">
            <v>6001000076</v>
          </cell>
          <cell r="C97" t="str">
            <v>PONT FPRA3 12T5 MOTEUR EPX</v>
          </cell>
          <cell r="D97" t="str">
            <v>D001</v>
          </cell>
          <cell r="E97" t="str">
            <v>KA</v>
          </cell>
          <cell r="F97">
            <v>5271.06</v>
          </cell>
          <cell r="G97">
            <v>1</v>
          </cell>
          <cell r="H97" t="str">
            <v>PC</v>
          </cell>
          <cell r="I97">
            <v>2193.0100000000002</v>
          </cell>
          <cell r="J97">
            <v>792.52</v>
          </cell>
          <cell r="K97">
            <v>647.46</v>
          </cell>
          <cell r="L97">
            <v>255.46</v>
          </cell>
          <cell r="M97">
            <v>1382.61</v>
          </cell>
          <cell r="O97">
            <v>5271.06</v>
          </cell>
          <cell r="P97">
            <v>1</v>
          </cell>
          <cell r="Q97" t="str">
            <v>PC</v>
          </cell>
          <cell r="R97">
            <v>2193.0100000000002</v>
          </cell>
          <cell r="S97">
            <v>792.52</v>
          </cell>
          <cell r="T97">
            <v>647.46</v>
          </cell>
          <cell r="U97">
            <v>255.46</v>
          </cell>
          <cell r="V97">
            <v>1382.61</v>
          </cell>
          <cell r="W97">
            <v>0</v>
          </cell>
        </row>
        <row r="98">
          <cell r="B98">
            <v>6001000077</v>
          </cell>
          <cell r="C98" t="str">
            <v>PONT FPPA3 12T5 PORTEUR EPX</v>
          </cell>
          <cell r="D98" t="str">
            <v>D001</v>
          </cell>
          <cell r="E98" t="str">
            <v>KA</v>
          </cell>
          <cell r="F98">
            <v>3398.82</v>
          </cell>
          <cell r="G98">
            <v>1</v>
          </cell>
          <cell r="H98" t="str">
            <v>PC</v>
          </cell>
          <cell r="I98">
            <v>1710.83</v>
          </cell>
          <cell r="J98">
            <v>431.62</v>
          </cell>
          <cell r="K98">
            <v>293.95999999999998</v>
          </cell>
          <cell r="L98">
            <v>204.42</v>
          </cell>
          <cell r="M98">
            <v>757.99</v>
          </cell>
          <cell r="O98">
            <v>3398.82</v>
          </cell>
          <cell r="P98">
            <v>1</v>
          </cell>
          <cell r="Q98" t="str">
            <v>PC</v>
          </cell>
          <cell r="R98">
            <v>1710.83</v>
          </cell>
          <cell r="S98">
            <v>431.62</v>
          </cell>
          <cell r="T98">
            <v>293.95999999999998</v>
          </cell>
          <cell r="U98">
            <v>204.42</v>
          </cell>
          <cell r="V98">
            <v>757.99</v>
          </cell>
          <cell r="W98">
            <v>0</v>
          </cell>
        </row>
        <row r="99">
          <cell r="B99">
            <v>6001000137</v>
          </cell>
          <cell r="C99" t="str">
            <v>PONT IPONAM</v>
          </cell>
          <cell r="D99" t="str">
            <v>D001</v>
          </cell>
          <cell r="E99" t="str">
            <v>KA</v>
          </cell>
          <cell r="F99">
            <v>6217.45</v>
          </cell>
          <cell r="G99">
            <v>1</v>
          </cell>
          <cell r="H99" t="str">
            <v>PC</v>
          </cell>
          <cell r="I99">
            <v>3513.57</v>
          </cell>
          <cell r="J99">
            <v>639.86</v>
          </cell>
          <cell r="K99">
            <v>262.75</v>
          </cell>
          <cell r="L99">
            <v>617.52</v>
          </cell>
          <cell r="M99">
            <v>1183.75</v>
          </cell>
          <cell r="O99">
            <v>6217.45</v>
          </cell>
          <cell r="P99">
            <v>1</v>
          </cell>
          <cell r="Q99" t="str">
            <v>PC</v>
          </cell>
          <cell r="R99">
            <v>3513.57</v>
          </cell>
          <cell r="S99">
            <v>639.86</v>
          </cell>
          <cell r="T99">
            <v>262.75</v>
          </cell>
          <cell r="U99">
            <v>617.52</v>
          </cell>
          <cell r="V99">
            <v>1183.75</v>
          </cell>
          <cell r="W99">
            <v>0</v>
          </cell>
        </row>
        <row r="100">
          <cell r="B100">
            <v>6001000147</v>
          </cell>
          <cell r="C100" t="str">
            <v>NEOVAL PORTEUR GAUCHE Siemens 85</v>
          </cell>
          <cell r="D100" t="str">
            <v>D001</v>
          </cell>
          <cell r="E100" t="str">
            <v>KA</v>
          </cell>
          <cell r="F100">
            <v>5055.2299999999996</v>
          </cell>
          <cell r="G100">
            <v>1</v>
          </cell>
          <cell r="H100" t="str">
            <v>PC</v>
          </cell>
          <cell r="I100">
            <v>3165.26</v>
          </cell>
          <cell r="J100">
            <v>464.67</v>
          </cell>
          <cell r="K100">
            <v>255.07</v>
          </cell>
          <cell r="L100">
            <v>209</v>
          </cell>
          <cell r="M100">
            <v>961.23</v>
          </cell>
          <cell r="O100">
            <v>5055.2299999999996</v>
          </cell>
          <cell r="P100">
            <v>1</v>
          </cell>
          <cell r="Q100" t="str">
            <v>PC</v>
          </cell>
          <cell r="R100">
            <v>3165.26</v>
          </cell>
          <cell r="S100">
            <v>464.67</v>
          </cell>
          <cell r="T100">
            <v>255.07</v>
          </cell>
          <cell r="U100">
            <v>209</v>
          </cell>
          <cell r="V100">
            <v>961.23</v>
          </cell>
          <cell r="W100">
            <v>0</v>
          </cell>
        </row>
        <row r="101">
          <cell r="B101">
            <v>6001000148</v>
          </cell>
          <cell r="C101" t="str">
            <v>NEOVAL PORTEUR DROIT Siemens 852</v>
          </cell>
          <cell r="D101" t="str">
            <v>D001</v>
          </cell>
          <cell r="E101" t="str">
            <v>KA</v>
          </cell>
          <cell r="F101">
            <v>5062.3</v>
          </cell>
          <cell r="G101">
            <v>1</v>
          </cell>
          <cell r="H101" t="str">
            <v>PC</v>
          </cell>
          <cell r="I101">
            <v>3171.57</v>
          </cell>
          <cell r="J101">
            <v>464.67</v>
          </cell>
          <cell r="K101">
            <v>255.07</v>
          </cell>
          <cell r="L101">
            <v>209</v>
          </cell>
          <cell r="M101">
            <v>961.99</v>
          </cell>
          <cell r="O101">
            <v>5062.3</v>
          </cell>
          <cell r="P101">
            <v>1</v>
          </cell>
          <cell r="Q101" t="str">
            <v>PC</v>
          </cell>
          <cell r="R101">
            <v>3171.57</v>
          </cell>
          <cell r="S101">
            <v>464.67</v>
          </cell>
          <cell r="T101">
            <v>255.07</v>
          </cell>
          <cell r="U101">
            <v>209</v>
          </cell>
          <cell r="V101">
            <v>961.99</v>
          </cell>
          <cell r="W101">
            <v>0</v>
          </cell>
        </row>
        <row r="102">
          <cell r="B102">
            <v>6001000153</v>
          </cell>
          <cell r="C102" t="str">
            <v>REDUCTEUR IPONAM</v>
          </cell>
          <cell r="D102" t="str">
            <v>D001</v>
          </cell>
          <cell r="E102" t="str">
            <v>KA</v>
          </cell>
          <cell r="F102">
            <v>7057.04</v>
          </cell>
          <cell r="G102">
            <v>1</v>
          </cell>
          <cell r="H102" t="str">
            <v>PC</v>
          </cell>
          <cell r="I102">
            <v>4438.72</v>
          </cell>
          <cell r="J102">
            <v>632.39</v>
          </cell>
          <cell r="K102">
            <v>179.21</v>
          </cell>
          <cell r="L102">
            <v>504.73</v>
          </cell>
          <cell r="M102">
            <v>1301.99</v>
          </cell>
          <cell r="O102">
            <v>7057.04</v>
          </cell>
          <cell r="P102">
            <v>1</v>
          </cell>
          <cell r="Q102" t="str">
            <v>PC</v>
          </cell>
          <cell r="R102">
            <v>4438.72</v>
          </cell>
          <cell r="S102">
            <v>632.39</v>
          </cell>
          <cell r="T102">
            <v>179.21</v>
          </cell>
          <cell r="U102">
            <v>504.73</v>
          </cell>
          <cell r="V102">
            <v>1301.99</v>
          </cell>
          <cell r="W102">
            <v>0</v>
          </cell>
        </row>
        <row r="103">
          <cell r="B103">
            <v>6001000212</v>
          </cell>
          <cell r="C103" t="str">
            <v>PONT MOT 12T5 EPX PMM</v>
          </cell>
          <cell r="D103" t="str">
            <v>D001</v>
          </cell>
          <cell r="E103" t="str">
            <v>KA</v>
          </cell>
          <cell r="F103">
            <v>5292.22</v>
          </cell>
          <cell r="G103">
            <v>1</v>
          </cell>
          <cell r="H103" t="str">
            <v>PC</v>
          </cell>
          <cell r="I103">
            <v>2215.23</v>
          </cell>
          <cell r="J103">
            <v>799.62</v>
          </cell>
          <cell r="K103">
            <v>656.63</v>
          </cell>
          <cell r="L103">
            <v>227.7</v>
          </cell>
          <cell r="M103">
            <v>1393.04</v>
          </cell>
          <cell r="O103">
            <v>5292.22</v>
          </cell>
          <cell r="P103">
            <v>1</v>
          </cell>
          <cell r="Q103" t="str">
            <v>PC</v>
          </cell>
          <cell r="R103">
            <v>2215.23</v>
          </cell>
          <cell r="S103">
            <v>799.62</v>
          </cell>
          <cell r="T103">
            <v>656.63</v>
          </cell>
          <cell r="U103">
            <v>227.7</v>
          </cell>
          <cell r="V103">
            <v>1393.04</v>
          </cell>
          <cell r="W103">
            <v>0</v>
          </cell>
        </row>
        <row r="104">
          <cell r="B104">
            <v>6001000225</v>
          </cell>
          <cell r="C104" t="str">
            <v>ESSIEU TRAIN TRAVAUX TXR2_850964</v>
          </cell>
          <cell r="D104" t="str">
            <v>D001</v>
          </cell>
          <cell r="E104" t="str">
            <v>KA</v>
          </cell>
          <cell r="F104">
            <v>48543.96</v>
          </cell>
          <cell r="G104">
            <v>1</v>
          </cell>
          <cell r="H104" t="str">
            <v>PC</v>
          </cell>
          <cell r="I104">
            <v>36082.74</v>
          </cell>
          <cell r="J104">
            <v>3072.14</v>
          </cell>
          <cell r="K104">
            <v>969.37</v>
          </cell>
          <cell r="L104">
            <v>892.5</v>
          </cell>
          <cell r="M104">
            <v>7527.21</v>
          </cell>
          <cell r="O104">
            <v>48543.96</v>
          </cell>
          <cell r="P104">
            <v>1</v>
          </cell>
          <cell r="Q104" t="str">
            <v>PC</v>
          </cell>
          <cell r="R104">
            <v>36082.74</v>
          </cell>
          <cell r="S104">
            <v>3072.14</v>
          </cell>
          <cell r="T104">
            <v>969.37</v>
          </cell>
          <cell r="U104">
            <v>892.5</v>
          </cell>
          <cell r="V104">
            <v>7527.21</v>
          </cell>
          <cell r="W104">
            <v>0</v>
          </cell>
        </row>
        <row r="105">
          <cell r="B105">
            <v>6001000226</v>
          </cell>
          <cell r="C105" t="str">
            <v>ESSIEU TRAIN TRAVAUX TXR1_850963</v>
          </cell>
          <cell r="D105" t="str">
            <v>D001</v>
          </cell>
          <cell r="E105" t="str">
            <v>KA</v>
          </cell>
          <cell r="F105">
            <v>49664.33</v>
          </cell>
          <cell r="G105">
            <v>1</v>
          </cell>
          <cell r="H105" t="str">
            <v>PC</v>
          </cell>
          <cell r="I105">
            <v>37083.06</v>
          </cell>
          <cell r="J105">
            <v>3072.14</v>
          </cell>
          <cell r="K105">
            <v>969.37</v>
          </cell>
          <cell r="L105">
            <v>892.5</v>
          </cell>
          <cell r="M105">
            <v>7647.26</v>
          </cell>
          <cell r="O105">
            <v>49664.33</v>
          </cell>
          <cell r="P105">
            <v>1</v>
          </cell>
          <cell r="Q105" t="str">
            <v>PC</v>
          </cell>
          <cell r="R105">
            <v>37083.06</v>
          </cell>
          <cell r="S105">
            <v>3072.14</v>
          </cell>
          <cell r="T105">
            <v>969.37</v>
          </cell>
          <cell r="U105">
            <v>892.5</v>
          </cell>
          <cell r="V105">
            <v>7647.26</v>
          </cell>
          <cell r="W105">
            <v>0</v>
          </cell>
        </row>
        <row r="106">
          <cell r="B106">
            <v>6001000227</v>
          </cell>
          <cell r="C106" t="str">
            <v>BOUT ESSIEU G PORT SANS ODOMETRE</v>
          </cell>
          <cell r="D106" t="str">
            <v>D001</v>
          </cell>
          <cell r="E106" t="str">
            <v>KA</v>
          </cell>
          <cell r="F106">
            <v>4959.8500000000004</v>
          </cell>
          <cell r="G106">
            <v>1</v>
          </cell>
          <cell r="H106" t="str">
            <v>PC</v>
          </cell>
          <cell r="I106">
            <v>3080.1</v>
          </cell>
          <cell r="J106">
            <v>464.67</v>
          </cell>
          <cell r="K106">
            <v>255.07</v>
          </cell>
          <cell r="L106">
            <v>209</v>
          </cell>
          <cell r="M106">
            <v>951.01</v>
          </cell>
          <cell r="O106">
            <v>4959.8500000000004</v>
          </cell>
          <cell r="P106">
            <v>1</v>
          </cell>
          <cell r="Q106" t="str">
            <v>PC</v>
          </cell>
          <cell r="R106">
            <v>3080.1</v>
          </cell>
          <cell r="S106">
            <v>464.67</v>
          </cell>
          <cell r="T106">
            <v>255.07</v>
          </cell>
          <cell r="U106">
            <v>209</v>
          </cell>
          <cell r="V106">
            <v>951.01</v>
          </cell>
          <cell r="W106">
            <v>0</v>
          </cell>
        </row>
        <row r="107">
          <cell r="B107">
            <v>6001000228</v>
          </cell>
          <cell r="C107" t="str">
            <v>BOUT ESSIEU D PORT SANS ODOMETRE</v>
          </cell>
          <cell r="D107" t="str">
            <v>D001</v>
          </cell>
          <cell r="E107" t="str">
            <v>KA</v>
          </cell>
          <cell r="F107">
            <v>4966.92</v>
          </cell>
          <cell r="G107">
            <v>1</v>
          </cell>
          <cell r="H107" t="str">
            <v>PC</v>
          </cell>
          <cell r="I107">
            <v>3086.41</v>
          </cell>
          <cell r="J107">
            <v>464.67</v>
          </cell>
          <cell r="K107">
            <v>255.07</v>
          </cell>
          <cell r="L107">
            <v>209</v>
          </cell>
          <cell r="M107">
            <v>951.77</v>
          </cell>
          <cell r="O107">
            <v>4966.92</v>
          </cell>
          <cell r="P107">
            <v>1</v>
          </cell>
          <cell r="Q107" t="str">
            <v>PC</v>
          </cell>
          <cell r="R107">
            <v>3086.41</v>
          </cell>
          <cell r="S107">
            <v>464.67</v>
          </cell>
          <cell r="T107">
            <v>255.07</v>
          </cell>
          <cell r="U107">
            <v>209</v>
          </cell>
          <cell r="V107">
            <v>951.77</v>
          </cell>
          <cell r="W107">
            <v>0</v>
          </cell>
        </row>
        <row r="108">
          <cell r="B108">
            <v>6001000241</v>
          </cell>
          <cell r="C108" t="str">
            <v>STEERING ASSEMBLY</v>
          </cell>
          <cell r="D108" t="str">
            <v>D001</v>
          </cell>
          <cell r="E108" t="str">
            <v>KA</v>
          </cell>
          <cell r="F108">
            <v>7545.95</v>
          </cell>
          <cell r="G108">
            <v>1</v>
          </cell>
          <cell r="H108" t="str">
            <v>PC</v>
          </cell>
          <cell r="I108">
            <v>6706.26</v>
          </cell>
          <cell r="J108">
            <v>20.2</v>
          </cell>
          <cell r="M108">
            <v>819.49</v>
          </cell>
          <cell r="O108">
            <v>7545.95</v>
          </cell>
          <cell r="P108">
            <v>1</v>
          </cell>
          <cell r="Q108" t="str">
            <v>PC</v>
          </cell>
          <cell r="R108">
            <v>6706.26</v>
          </cell>
          <cell r="S108">
            <v>20.2</v>
          </cell>
          <cell r="T108">
            <v>0</v>
          </cell>
          <cell r="U108">
            <v>0</v>
          </cell>
          <cell r="V108">
            <v>819.49</v>
          </cell>
          <cell r="W108">
            <v>0</v>
          </cell>
        </row>
        <row r="109">
          <cell r="B109">
            <v>6001000311</v>
          </cell>
          <cell r="C109" t="str">
            <v>FA - TEXINTERN</v>
          </cell>
          <cell r="D109" t="str">
            <v>D001</v>
          </cell>
          <cell r="E109" t="str">
            <v>KA</v>
          </cell>
          <cell r="F109">
            <v>4768.8999999999996</v>
          </cell>
          <cell r="G109">
            <v>1</v>
          </cell>
          <cell r="H109" t="str">
            <v>PC</v>
          </cell>
          <cell r="I109">
            <v>3672.77</v>
          </cell>
          <cell r="J109">
            <v>262.63</v>
          </cell>
          <cell r="K109">
            <v>66.63</v>
          </cell>
          <cell r="L109">
            <v>40.25</v>
          </cell>
          <cell r="M109">
            <v>726.62</v>
          </cell>
          <cell r="O109">
            <v>4768.8999999999996</v>
          </cell>
          <cell r="P109">
            <v>1</v>
          </cell>
          <cell r="Q109" t="str">
            <v>PC</v>
          </cell>
          <cell r="R109">
            <v>3672.77</v>
          </cell>
          <cell r="S109">
            <v>262.63</v>
          </cell>
          <cell r="T109">
            <v>66.63</v>
          </cell>
          <cell r="U109">
            <v>40.25</v>
          </cell>
          <cell r="V109">
            <v>726.62</v>
          </cell>
          <cell r="W109">
            <v>0</v>
          </cell>
        </row>
        <row r="110">
          <cell r="B110">
            <v>6001000312</v>
          </cell>
          <cell r="C110" t="str">
            <v>RA - TEXINTERN</v>
          </cell>
          <cell r="D110" t="str">
            <v>D001</v>
          </cell>
          <cell r="E110" t="str">
            <v>KA</v>
          </cell>
          <cell r="F110">
            <v>4767.6099999999997</v>
          </cell>
          <cell r="G110">
            <v>1</v>
          </cell>
          <cell r="H110" t="str">
            <v>PC</v>
          </cell>
          <cell r="I110">
            <v>3671.61</v>
          </cell>
          <cell r="J110">
            <v>262.63</v>
          </cell>
          <cell r="K110">
            <v>66.63</v>
          </cell>
          <cell r="L110">
            <v>40.25</v>
          </cell>
          <cell r="M110">
            <v>726.49</v>
          </cell>
          <cell r="O110">
            <v>4767.6099999999997</v>
          </cell>
          <cell r="P110">
            <v>1</v>
          </cell>
          <cell r="Q110" t="str">
            <v>PC</v>
          </cell>
          <cell r="R110">
            <v>3671.61</v>
          </cell>
          <cell r="S110">
            <v>262.63</v>
          </cell>
          <cell r="T110">
            <v>66.63</v>
          </cell>
          <cell r="U110">
            <v>40.25</v>
          </cell>
          <cell r="V110">
            <v>726.49</v>
          </cell>
          <cell r="W110">
            <v>0</v>
          </cell>
        </row>
        <row r="111">
          <cell r="B111">
            <v>6001000313</v>
          </cell>
          <cell r="C111" t="str">
            <v>TDA CCW - TEXINTERN</v>
          </cell>
          <cell r="D111" t="str">
            <v>D001</v>
          </cell>
          <cell r="E111" t="str">
            <v>KA</v>
          </cell>
          <cell r="F111">
            <v>8949.56</v>
          </cell>
          <cell r="G111">
            <v>1</v>
          </cell>
          <cell r="H111" t="str">
            <v>PC</v>
          </cell>
          <cell r="I111">
            <v>7239.11</v>
          </cell>
          <cell r="J111">
            <v>370.33</v>
          </cell>
          <cell r="K111">
            <v>66.63</v>
          </cell>
          <cell r="L111">
            <v>40.25</v>
          </cell>
          <cell r="M111">
            <v>1233.24</v>
          </cell>
          <cell r="O111">
            <v>8949.56</v>
          </cell>
          <cell r="P111">
            <v>1</v>
          </cell>
          <cell r="Q111" t="str">
            <v>PC</v>
          </cell>
          <cell r="R111">
            <v>7239.11</v>
          </cell>
          <cell r="S111">
            <v>370.33</v>
          </cell>
          <cell r="T111">
            <v>66.63</v>
          </cell>
          <cell r="U111">
            <v>40.25</v>
          </cell>
          <cell r="V111">
            <v>1233.24</v>
          </cell>
          <cell r="W111">
            <v>0</v>
          </cell>
        </row>
        <row r="112">
          <cell r="B112">
            <v>6001000322</v>
          </cell>
          <cell r="C112" t="str">
            <v>PONT MOTEUR MPMX16</v>
          </cell>
          <cell r="D112" t="str">
            <v>D001</v>
          </cell>
          <cell r="E112" t="str">
            <v>KA</v>
          </cell>
          <cell r="F112">
            <v>10337.41</v>
          </cell>
          <cell r="G112">
            <v>1</v>
          </cell>
          <cell r="H112" t="str">
            <v>PC</v>
          </cell>
          <cell r="I112">
            <v>6876.28</v>
          </cell>
          <cell r="J112">
            <v>970.1</v>
          </cell>
          <cell r="K112">
            <v>371.5</v>
          </cell>
          <cell r="L112">
            <v>242.97</v>
          </cell>
          <cell r="M112">
            <v>1876.56</v>
          </cell>
          <cell r="O112">
            <v>10337.41</v>
          </cell>
          <cell r="P112">
            <v>1</v>
          </cell>
          <cell r="Q112" t="str">
            <v>PC</v>
          </cell>
          <cell r="R112">
            <v>6876.28</v>
          </cell>
          <cell r="S112">
            <v>970.1</v>
          </cell>
          <cell r="T112">
            <v>371.5</v>
          </cell>
          <cell r="U112">
            <v>242.97</v>
          </cell>
          <cell r="V112">
            <v>1876.56</v>
          </cell>
          <cell r="W112">
            <v>0</v>
          </cell>
        </row>
        <row r="113">
          <cell r="B113">
            <v>6001000334</v>
          </cell>
          <cell r="C113" t="str">
            <v>PONT MOTEUR NS16</v>
          </cell>
          <cell r="D113" t="str">
            <v>D001</v>
          </cell>
          <cell r="E113" t="str">
            <v>KA</v>
          </cell>
          <cell r="F113">
            <v>8354.98</v>
          </cell>
          <cell r="G113">
            <v>1</v>
          </cell>
          <cell r="H113" t="str">
            <v>PC</v>
          </cell>
          <cell r="I113">
            <v>5308.74</v>
          </cell>
          <cell r="J113">
            <v>834.98</v>
          </cell>
          <cell r="K113">
            <v>417.39</v>
          </cell>
          <cell r="L113">
            <v>214.73</v>
          </cell>
          <cell r="M113">
            <v>1579.14</v>
          </cell>
          <cell r="O113">
            <v>8354.98</v>
          </cell>
          <cell r="P113">
            <v>1</v>
          </cell>
          <cell r="Q113" t="str">
            <v>PC</v>
          </cell>
          <cell r="R113">
            <v>5308.74</v>
          </cell>
          <cell r="S113">
            <v>834.98</v>
          </cell>
          <cell r="T113">
            <v>417.39</v>
          </cell>
          <cell r="U113">
            <v>214.73</v>
          </cell>
          <cell r="V113">
            <v>1579.14</v>
          </cell>
          <cell r="W113">
            <v>0</v>
          </cell>
        </row>
        <row r="114">
          <cell r="B114">
            <v>6001000335</v>
          </cell>
          <cell r="C114" t="str">
            <v>PONT PORTEUR FPP3 NS16</v>
          </cell>
          <cell r="D114" t="str">
            <v>D001</v>
          </cell>
          <cell r="E114" t="str">
            <v>KA</v>
          </cell>
          <cell r="F114">
            <v>3929.46</v>
          </cell>
          <cell r="G114">
            <v>1</v>
          </cell>
          <cell r="H114" t="str">
            <v>PC</v>
          </cell>
          <cell r="I114">
            <v>2453.04</v>
          </cell>
          <cell r="J114">
            <v>311.8</v>
          </cell>
          <cell r="K114">
            <v>260.31</v>
          </cell>
          <cell r="L114">
            <v>191.5</v>
          </cell>
          <cell r="M114">
            <v>712.81</v>
          </cell>
          <cell r="O114">
            <v>3929.46</v>
          </cell>
          <cell r="P114">
            <v>1</v>
          </cell>
          <cell r="Q114" t="str">
            <v>PC</v>
          </cell>
          <cell r="R114">
            <v>2453.04</v>
          </cell>
          <cell r="S114">
            <v>311.8</v>
          </cell>
          <cell r="T114">
            <v>260.31</v>
          </cell>
          <cell r="U114">
            <v>191.5</v>
          </cell>
          <cell r="V114">
            <v>712.81</v>
          </cell>
          <cell r="W114">
            <v>0</v>
          </cell>
        </row>
        <row r="115">
          <cell r="B115">
            <v>6001000336</v>
          </cell>
          <cell r="C115" t="str">
            <v>PONT PORTEUR 1 CAPTEUR FPPC3 NS16</v>
          </cell>
          <cell r="D115" t="str">
            <v>D001</v>
          </cell>
          <cell r="E115" t="str">
            <v>KA</v>
          </cell>
          <cell r="F115">
            <v>4344.84</v>
          </cell>
          <cell r="G115">
            <v>1</v>
          </cell>
          <cell r="H115" t="str">
            <v>PC</v>
          </cell>
          <cell r="I115">
            <v>2702.28</v>
          </cell>
          <cell r="J115">
            <v>367.07</v>
          </cell>
          <cell r="K115">
            <v>283.81</v>
          </cell>
          <cell r="L115">
            <v>189.4</v>
          </cell>
          <cell r="M115">
            <v>802.28</v>
          </cell>
          <cell r="O115">
            <v>4344.84</v>
          </cell>
          <cell r="P115">
            <v>1</v>
          </cell>
          <cell r="Q115" t="str">
            <v>PC</v>
          </cell>
          <cell r="R115">
            <v>2702.28</v>
          </cell>
          <cell r="S115">
            <v>367.07</v>
          </cell>
          <cell r="T115">
            <v>283.81</v>
          </cell>
          <cell r="U115">
            <v>189.4</v>
          </cell>
          <cell r="V115">
            <v>802.28</v>
          </cell>
          <cell r="W115">
            <v>0</v>
          </cell>
        </row>
        <row r="116">
          <cell r="B116">
            <v>6001000375</v>
          </cell>
          <cell r="C116" t="str">
            <v>PONT MOTEUR MXL1</v>
          </cell>
          <cell r="D116" t="str">
            <v>D001</v>
          </cell>
          <cell r="E116" t="str">
            <v>KA</v>
          </cell>
          <cell r="F116">
            <v>8241.1299999999992</v>
          </cell>
          <cell r="G116">
            <v>1</v>
          </cell>
          <cell r="H116" t="str">
            <v>PC</v>
          </cell>
          <cell r="I116">
            <v>5687.45</v>
          </cell>
          <cell r="J116">
            <v>744.89</v>
          </cell>
          <cell r="K116">
            <v>288.01</v>
          </cell>
          <cell r="L116">
            <v>31.73</v>
          </cell>
          <cell r="M116">
            <v>1489.05</v>
          </cell>
          <cell r="O116">
            <v>8241.1299999999992</v>
          </cell>
          <cell r="P116">
            <v>1</v>
          </cell>
          <cell r="Q116" t="str">
            <v>PC</v>
          </cell>
          <cell r="R116">
            <v>5687.45</v>
          </cell>
          <cell r="S116">
            <v>744.89</v>
          </cell>
          <cell r="T116">
            <v>288.01</v>
          </cell>
          <cell r="U116">
            <v>31.73</v>
          </cell>
          <cell r="V116">
            <v>1489.05</v>
          </cell>
          <cell r="W116">
            <v>0</v>
          </cell>
        </row>
        <row r="117">
          <cell r="B117">
            <v>6001000376</v>
          </cell>
          <cell r="C117" t="str">
            <v>PONT PORTEUR MXL1</v>
          </cell>
          <cell r="D117" t="str">
            <v>D001</v>
          </cell>
          <cell r="E117" t="str">
            <v>KA</v>
          </cell>
          <cell r="F117">
            <v>3295.94</v>
          </cell>
          <cell r="G117">
            <v>1</v>
          </cell>
          <cell r="H117" t="str">
            <v>PC</v>
          </cell>
          <cell r="I117">
            <v>2336.21</v>
          </cell>
          <cell r="J117">
            <v>239.37</v>
          </cell>
          <cell r="K117">
            <v>148.79</v>
          </cell>
          <cell r="L117">
            <v>8.5</v>
          </cell>
          <cell r="M117">
            <v>563.07000000000005</v>
          </cell>
          <cell r="O117">
            <v>3295.94</v>
          </cell>
          <cell r="P117">
            <v>1</v>
          </cell>
          <cell r="Q117" t="str">
            <v>PC</v>
          </cell>
          <cell r="R117">
            <v>2336.21</v>
          </cell>
          <cell r="S117">
            <v>239.37</v>
          </cell>
          <cell r="T117">
            <v>148.79</v>
          </cell>
          <cell r="U117">
            <v>8.5</v>
          </cell>
          <cell r="V117">
            <v>563.07000000000005</v>
          </cell>
          <cell r="W117">
            <v>0</v>
          </cell>
        </row>
        <row r="118">
          <cell r="B118">
            <v>6001000377</v>
          </cell>
          <cell r="C118" t="str">
            <v>PONT PORTEUR AC MXL1</v>
          </cell>
          <cell r="D118" t="str">
            <v>D001</v>
          </cell>
          <cell r="E118" t="str">
            <v>KF</v>
          </cell>
          <cell r="F118">
            <v>4152.3900000000003</v>
          </cell>
          <cell r="G118">
            <v>1</v>
          </cell>
          <cell r="H118" t="str">
            <v>PC</v>
          </cell>
          <cell r="I118">
            <v>2860.03</v>
          </cell>
          <cell r="J118">
            <v>348.87</v>
          </cell>
          <cell r="K118">
            <v>192.63</v>
          </cell>
          <cell r="L118">
            <v>8.5</v>
          </cell>
          <cell r="M118">
            <v>742.36</v>
          </cell>
          <cell r="O118">
            <v>4152.3900000000003</v>
          </cell>
          <cell r="P118">
            <v>1</v>
          </cell>
          <cell r="Q118" t="str">
            <v>PC</v>
          </cell>
          <cell r="R118">
            <v>2860.03</v>
          </cell>
          <cell r="S118">
            <v>348.87</v>
          </cell>
          <cell r="T118">
            <v>192.63</v>
          </cell>
          <cell r="U118">
            <v>8.5</v>
          </cell>
          <cell r="V118">
            <v>742.36</v>
          </cell>
          <cell r="W118">
            <v>0</v>
          </cell>
        </row>
        <row r="119">
          <cell r="B119">
            <v>6002000234</v>
          </cell>
          <cell r="C119" t="str">
            <v>TP NS16</v>
          </cell>
          <cell r="D119" t="str">
            <v>D001</v>
          </cell>
          <cell r="E119" t="str">
            <v>KA</v>
          </cell>
          <cell r="F119">
            <v>28190.2</v>
          </cell>
          <cell r="G119">
            <v>10</v>
          </cell>
          <cell r="H119" t="str">
            <v>PC</v>
          </cell>
          <cell r="I119">
            <v>17823</v>
          </cell>
          <cell r="J119">
            <v>3229.91</v>
          </cell>
          <cell r="K119">
            <v>1316.04</v>
          </cell>
          <cell r="L119">
            <v>166.3</v>
          </cell>
          <cell r="M119">
            <v>5654.95</v>
          </cell>
          <cell r="O119">
            <v>2819.02</v>
          </cell>
          <cell r="P119">
            <v>10</v>
          </cell>
          <cell r="Q119" t="str">
            <v>PC</v>
          </cell>
          <cell r="R119">
            <v>1782.3</v>
          </cell>
          <cell r="S119">
            <v>322.99099999999999</v>
          </cell>
          <cell r="T119">
            <v>131.60399999999998</v>
          </cell>
          <cell r="U119">
            <v>16.630000000000003</v>
          </cell>
          <cell r="V119">
            <v>565.495</v>
          </cell>
          <cell r="W119">
            <v>0</v>
          </cell>
        </row>
        <row r="120">
          <cell r="B120">
            <v>6002000246</v>
          </cell>
          <cell r="C120" t="str">
            <v>KIT PIECES DE MONTAGE ESSIEU</v>
          </cell>
          <cell r="D120" t="str">
            <v>D001</v>
          </cell>
          <cell r="E120" t="str">
            <v>KA</v>
          </cell>
          <cell r="F120">
            <v>21099.81</v>
          </cell>
          <cell r="G120">
            <v>8</v>
          </cell>
          <cell r="H120" t="str">
            <v>PC</v>
          </cell>
          <cell r="I120">
            <v>18755.84</v>
          </cell>
          <cell r="J120">
            <v>53.9</v>
          </cell>
          <cell r="M120">
            <v>2290.0700000000002</v>
          </cell>
          <cell r="O120">
            <v>2637.4762500000002</v>
          </cell>
          <cell r="P120">
            <v>8</v>
          </cell>
          <cell r="Q120" t="str">
            <v>PC</v>
          </cell>
          <cell r="R120">
            <v>2344.48</v>
          </cell>
          <cell r="S120">
            <v>6.7374999999999998</v>
          </cell>
          <cell r="T120">
            <v>0</v>
          </cell>
          <cell r="U120">
            <v>0</v>
          </cell>
          <cell r="V120">
            <v>286.25875000000002</v>
          </cell>
          <cell r="W120">
            <v>0</v>
          </cell>
        </row>
        <row r="121">
          <cell r="B121">
            <v>6002000261</v>
          </cell>
          <cell r="C121" t="str">
            <v>TP MMXL1</v>
          </cell>
          <cell r="D121" t="str">
            <v>D001</v>
          </cell>
          <cell r="E121" t="str">
            <v>KA</v>
          </cell>
          <cell r="F121">
            <v>28325.56</v>
          </cell>
          <cell r="G121">
            <v>10</v>
          </cell>
          <cell r="H121" t="str">
            <v>PC</v>
          </cell>
          <cell r="I121">
            <v>17853.599999999999</v>
          </cell>
          <cell r="J121">
            <v>3206.96</v>
          </cell>
          <cell r="K121">
            <v>1393.34</v>
          </cell>
          <cell r="L121">
            <v>166.3</v>
          </cell>
          <cell r="M121">
            <v>5705.36</v>
          </cell>
          <cell r="O121">
            <v>2832.556</v>
          </cell>
          <cell r="P121">
            <v>10</v>
          </cell>
          <cell r="Q121" t="str">
            <v>PC</v>
          </cell>
          <cell r="R121">
            <v>1785.36</v>
          </cell>
          <cell r="S121">
            <v>320.69600000000003</v>
          </cell>
          <cell r="T121">
            <v>139.334</v>
          </cell>
          <cell r="U121">
            <v>16.630000000000003</v>
          </cell>
          <cell r="V121">
            <v>570.53599999999994</v>
          </cell>
          <cell r="W121">
            <v>0</v>
          </cell>
        </row>
        <row r="122">
          <cell r="B122">
            <v>6003000052</v>
          </cell>
          <cell r="C122" t="str">
            <v>ENS FUSEE.LEVIER GAUCHE</v>
          </cell>
          <cell r="D122" t="str">
            <v>D001</v>
          </cell>
          <cell r="E122" t="str">
            <v>KA</v>
          </cell>
          <cell r="F122">
            <v>17042.98</v>
          </cell>
          <cell r="G122">
            <v>12</v>
          </cell>
          <cell r="H122" t="str">
            <v>PC</v>
          </cell>
          <cell r="I122">
            <v>7531.92</v>
          </cell>
          <cell r="J122">
            <v>2822.42</v>
          </cell>
          <cell r="K122">
            <v>1617.3</v>
          </cell>
          <cell r="L122">
            <v>678</v>
          </cell>
          <cell r="M122">
            <v>4393.34</v>
          </cell>
          <cell r="O122">
            <v>1420.2483333333332</v>
          </cell>
          <cell r="P122">
            <v>12</v>
          </cell>
          <cell r="Q122" t="str">
            <v>PC</v>
          </cell>
          <cell r="R122">
            <v>627.66</v>
          </cell>
          <cell r="S122">
            <v>235.20166666666668</v>
          </cell>
          <cell r="T122">
            <v>134.77500000000001</v>
          </cell>
          <cell r="U122">
            <v>56.5</v>
          </cell>
          <cell r="V122">
            <v>366.11166666666668</v>
          </cell>
          <cell r="W122">
            <v>0</v>
          </cell>
        </row>
        <row r="123">
          <cell r="B123">
            <v>6003000053</v>
          </cell>
          <cell r="C123" t="str">
            <v>ENS FUSEE.LEVIER DROIT</v>
          </cell>
          <cell r="D123" t="str">
            <v>D001</v>
          </cell>
          <cell r="E123" t="str">
            <v>KA</v>
          </cell>
          <cell r="F123">
            <v>17042.98</v>
          </cell>
          <cell r="G123">
            <v>12</v>
          </cell>
          <cell r="H123" t="str">
            <v>PC</v>
          </cell>
          <cell r="I123">
            <v>7531.92</v>
          </cell>
          <cell r="J123">
            <v>2822.42</v>
          </cell>
          <cell r="K123">
            <v>1617.3</v>
          </cell>
          <cell r="L123">
            <v>678</v>
          </cell>
          <cell r="M123">
            <v>4393.34</v>
          </cell>
          <cell r="O123">
            <v>1420.2483333333332</v>
          </cell>
          <cell r="P123">
            <v>12</v>
          </cell>
          <cell r="Q123" t="str">
            <v>PC</v>
          </cell>
          <cell r="R123">
            <v>627.66</v>
          </cell>
          <cell r="S123">
            <v>235.20166666666668</v>
          </cell>
          <cell r="T123">
            <v>134.77500000000001</v>
          </cell>
          <cell r="U123">
            <v>56.5</v>
          </cell>
          <cell r="V123">
            <v>366.11166666666668</v>
          </cell>
          <cell r="W123">
            <v>0</v>
          </cell>
        </row>
        <row r="124">
          <cell r="B124">
            <v>6003000059</v>
          </cell>
          <cell r="C124" t="str">
            <v>MOYEU GOUJONNÉ IPONAM</v>
          </cell>
          <cell r="D124" t="str">
            <v>D001</v>
          </cell>
          <cell r="E124" t="str">
            <v>KA</v>
          </cell>
          <cell r="F124">
            <v>463.24</v>
          </cell>
          <cell r="G124">
            <v>1</v>
          </cell>
          <cell r="H124" t="str">
            <v>PC</v>
          </cell>
          <cell r="I124">
            <v>131.6</v>
          </cell>
          <cell r="J124">
            <v>112.39</v>
          </cell>
          <cell r="K124">
            <v>54.67</v>
          </cell>
          <cell r="L124">
            <v>20.5</v>
          </cell>
          <cell r="M124">
            <v>144.08000000000001</v>
          </cell>
          <cell r="O124">
            <v>463.24</v>
          </cell>
          <cell r="P124">
            <v>1</v>
          </cell>
          <cell r="Q124" t="str">
            <v>PC</v>
          </cell>
          <cell r="R124">
            <v>131.6</v>
          </cell>
          <cell r="S124">
            <v>112.39</v>
          </cell>
          <cell r="T124">
            <v>54.67</v>
          </cell>
          <cell r="U124">
            <v>20.5</v>
          </cell>
          <cell r="V124">
            <v>144.08000000000001</v>
          </cell>
          <cell r="W124">
            <v>0</v>
          </cell>
        </row>
        <row r="125">
          <cell r="B125">
            <v>6003000065</v>
          </cell>
          <cell r="C125" t="str">
            <v>ENS CARTERS MOTEUR</v>
          </cell>
          <cell r="D125" t="str">
            <v>D001</v>
          </cell>
          <cell r="E125" t="str">
            <v>KA</v>
          </cell>
          <cell r="F125">
            <v>12645.39</v>
          </cell>
          <cell r="G125">
            <v>8</v>
          </cell>
          <cell r="H125" t="str">
            <v>PC</v>
          </cell>
          <cell r="I125">
            <v>7729.76</v>
          </cell>
          <cell r="J125">
            <v>989.73</v>
          </cell>
          <cell r="K125">
            <v>1359.28</v>
          </cell>
          <cell r="L125">
            <v>121.6</v>
          </cell>
          <cell r="M125">
            <v>2445.02</v>
          </cell>
          <cell r="O125">
            <v>1580.6737499999999</v>
          </cell>
          <cell r="P125">
            <v>8</v>
          </cell>
          <cell r="Q125" t="str">
            <v>PC</v>
          </cell>
          <cell r="R125">
            <v>966.22</v>
          </cell>
          <cell r="S125">
            <v>123.71625</v>
          </cell>
          <cell r="T125">
            <v>169.91</v>
          </cell>
          <cell r="U125">
            <v>15.2</v>
          </cell>
          <cell r="V125">
            <v>305.6275</v>
          </cell>
          <cell r="W125">
            <v>0</v>
          </cell>
        </row>
        <row r="126">
          <cell r="B126">
            <v>6003000081</v>
          </cell>
          <cell r="C126" t="str">
            <v>ENS CARTER REDUCTEUR</v>
          </cell>
          <cell r="D126" t="str">
            <v>D001</v>
          </cell>
          <cell r="E126" t="str">
            <v>KA</v>
          </cell>
          <cell r="F126">
            <v>7559.89</v>
          </cell>
          <cell r="G126">
            <v>48</v>
          </cell>
          <cell r="H126" t="str">
            <v>PC</v>
          </cell>
          <cell r="I126">
            <v>1726.08</v>
          </cell>
          <cell r="J126">
            <v>2059.84</v>
          </cell>
          <cell r="K126">
            <v>1048.52</v>
          </cell>
          <cell r="L126">
            <v>122.4</v>
          </cell>
          <cell r="M126">
            <v>2603.0500000000002</v>
          </cell>
          <cell r="O126">
            <v>157.49770833333335</v>
          </cell>
          <cell r="P126">
            <v>48</v>
          </cell>
          <cell r="Q126" t="str">
            <v>PC</v>
          </cell>
          <cell r="R126">
            <v>35.96</v>
          </cell>
          <cell r="S126">
            <v>42.913333333333334</v>
          </cell>
          <cell r="T126">
            <v>21.844166666666666</v>
          </cell>
          <cell r="U126">
            <v>2.5500000000000003</v>
          </cell>
          <cell r="V126">
            <v>54.230208333333337</v>
          </cell>
          <cell r="W126">
            <v>0</v>
          </cell>
        </row>
        <row r="127">
          <cell r="B127">
            <v>6003000084</v>
          </cell>
          <cell r="C127" t="str">
            <v>ENS COQUILLE DIFFERENTIEL</v>
          </cell>
          <cell r="D127" t="str">
            <v>D001</v>
          </cell>
          <cell r="E127" t="str">
            <v>KA</v>
          </cell>
          <cell r="F127">
            <v>17070.560000000001</v>
          </cell>
          <cell r="G127">
            <v>36</v>
          </cell>
          <cell r="H127" t="str">
            <v>PC</v>
          </cell>
          <cell r="I127">
            <v>3941.28</v>
          </cell>
          <cell r="J127">
            <v>4752.8599999999997</v>
          </cell>
          <cell r="K127">
            <v>2430.7800000000002</v>
          </cell>
          <cell r="M127">
            <v>5945.64</v>
          </cell>
          <cell r="O127">
            <v>474.18222222222226</v>
          </cell>
          <cell r="P127">
            <v>36</v>
          </cell>
          <cell r="Q127" t="str">
            <v>PC</v>
          </cell>
          <cell r="R127">
            <v>109.48</v>
          </cell>
          <cell r="S127">
            <v>132.02388888888888</v>
          </cell>
          <cell r="T127">
            <v>67.521666666666675</v>
          </cell>
          <cell r="U127">
            <v>0</v>
          </cell>
          <cell r="V127">
            <v>165.15666666666667</v>
          </cell>
          <cell r="W127">
            <v>0</v>
          </cell>
        </row>
        <row r="128">
          <cell r="B128">
            <v>6003000089</v>
          </cell>
          <cell r="C128" t="str">
            <v>ENS CUVE MOTEUR NS16</v>
          </cell>
          <cell r="D128" t="str">
            <v>D001</v>
          </cell>
          <cell r="E128" t="str">
            <v>KA</v>
          </cell>
          <cell r="F128">
            <v>14109.38</v>
          </cell>
          <cell r="G128">
            <v>8</v>
          </cell>
          <cell r="H128" t="str">
            <v>PC</v>
          </cell>
          <cell r="I128">
            <v>7184.4</v>
          </cell>
          <cell r="J128">
            <v>1615.48</v>
          </cell>
          <cell r="K128">
            <v>1936.77</v>
          </cell>
          <cell r="L128">
            <v>72</v>
          </cell>
          <cell r="M128">
            <v>3300.73</v>
          </cell>
          <cell r="O128">
            <v>1763.6724999999999</v>
          </cell>
          <cell r="P128">
            <v>8</v>
          </cell>
          <cell r="Q128" t="str">
            <v>PC</v>
          </cell>
          <cell r="R128">
            <v>898.05</v>
          </cell>
          <cell r="S128">
            <v>201.935</v>
          </cell>
          <cell r="T128">
            <v>242.09625</v>
          </cell>
          <cell r="U128">
            <v>9</v>
          </cell>
          <cell r="V128">
            <v>412.59125</v>
          </cell>
          <cell r="W128">
            <v>0</v>
          </cell>
        </row>
        <row r="129">
          <cell r="B129">
            <v>6003000092</v>
          </cell>
          <cell r="C129" t="str">
            <v>ENS COQUILLE DIFF NS16</v>
          </cell>
          <cell r="D129" t="str">
            <v>D001</v>
          </cell>
          <cell r="E129" t="str">
            <v>KA</v>
          </cell>
          <cell r="F129">
            <v>13979.19</v>
          </cell>
          <cell r="G129">
            <v>32</v>
          </cell>
          <cell r="H129" t="str">
            <v>PC</v>
          </cell>
          <cell r="I129">
            <v>3727.04</v>
          </cell>
          <cell r="J129">
            <v>3691.11</v>
          </cell>
          <cell r="K129">
            <v>1866.45</v>
          </cell>
          <cell r="M129">
            <v>4694.59</v>
          </cell>
          <cell r="O129">
            <v>436.84968750000002</v>
          </cell>
          <cell r="P129">
            <v>32</v>
          </cell>
          <cell r="Q129" t="str">
            <v>PC</v>
          </cell>
          <cell r="R129">
            <v>116.47</v>
          </cell>
          <cell r="S129">
            <v>115.3471875</v>
          </cell>
          <cell r="T129">
            <v>58.326562500000001</v>
          </cell>
          <cell r="U129">
            <v>0</v>
          </cell>
          <cell r="V129">
            <v>146.7059375</v>
          </cell>
          <cell r="W129">
            <v>0</v>
          </cell>
        </row>
        <row r="130">
          <cell r="B130">
            <v>6003000093</v>
          </cell>
          <cell r="C130" t="str">
            <v>ENS POUTRE PORTEUR NS16</v>
          </cell>
          <cell r="D130" t="str">
            <v>D001</v>
          </cell>
          <cell r="E130" t="str">
            <v>KA</v>
          </cell>
          <cell r="F130">
            <v>15828.14</v>
          </cell>
          <cell r="G130">
            <v>8</v>
          </cell>
          <cell r="H130" t="str">
            <v>PC</v>
          </cell>
          <cell r="I130">
            <v>9002.9599999999991</v>
          </cell>
          <cell r="J130">
            <v>1470.89</v>
          </cell>
          <cell r="K130">
            <v>1916.53</v>
          </cell>
          <cell r="L130">
            <v>60</v>
          </cell>
          <cell r="M130">
            <v>3377.76</v>
          </cell>
          <cell r="O130">
            <v>1978.5174999999999</v>
          </cell>
          <cell r="P130">
            <v>8</v>
          </cell>
          <cell r="Q130" t="str">
            <v>PC</v>
          </cell>
          <cell r="R130">
            <v>1125.3699999999999</v>
          </cell>
          <cell r="S130">
            <v>183.86125000000001</v>
          </cell>
          <cell r="T130">
            <v>239.56625</v>
          </cell>
          <cell r="U130">
            <v>7.5</v>
          </cell>
          <cell r="V130">
            <v>422.22</v>
          </cell>
          <cell r="W130">
            <v>0</v>
          </cell>
        </row>
        <row r="131">
          <cell r="B131">
            <v>6003000094</v>
          </cell>
          <cell r="C131" t="str">
            <v>CORPS DE PONT OBT</v>
          </cell>
          <cell r="D131" t="str">
            <v>D001</v>
          </cell>
          <cell r="E131" t="str">
            <v>KA</v>
          </cell>
          <cell r="F131">
            <v>11436.2</v>
          </cell>
          <cell r="G131">
            <v>8</v>
          </cell>
          <cell r="H131" t="str">
            <v>PC</v>
          </cell>
          <cell r="I131">
            <v>7991.44</v>
          </cell>
          <cell r="J131">
            <v>659.15</v>
          </cell>
          <cell r="K131">
            <v>869.92</v>
          </cell>
          <cell r="M131">
            <v>1915.69</v>
          </cell>
          <cell r="O131">
            <v>1429.5250000000001</v>
          </cell>
          <cell r="P131">
            <v>8</v>
          </cell>
          <cell r="Q131" t="str">
            <v>PC</v>
          </cell>
          <cell r="R131">
            <v>998.93</v>
          </cell>
          <cell r="S131">
            <v>82.393749999999997</v>
          </cell>
          <cell r="T131">
            <v>108.74</v>
          </cell>
          <cell r="U131">
            <v>0</v>
          </cell>
          <cell r="V131">
            <v>239.46125000000001</v>
          </cell>
          <cell r="W131">
            <v>0</v>
          </cell>
        </row>
        <row r="132">
          <cell r="B132">
            <v>6003000095</v>
          </cell>
          <cell r="C132" t="str">
            <v>ENS CORPS DE PONT</v>
          </cell>
          <cell r="D132" t="str">
            <v>D001</v>
          </cell>
          <cell r="E132" t="str">
            <v>KA</v>
          </cell>
          <cell r="F132">
            <v>26777.99</v>
          </cell>
          <cell r="G132">
            <v>15</v>
          </cell>
          <cell r="H132" t="str">
            <v>PC</v>
          </cell>
          <cell r="I132">
            <v>19016.849999999999</v>
          </cell>
          <cell r="J132">
            <v>1509.64</v>
          </cell>
          <cell r="K132">
            <v>1574.89</v>
          </cell>
          <cell r="L132">
            <v>135</v>
          </cell>
          <cell r="M132">
            <v>4541.6099999999997</v>
          </cell>
          <cell r="O132">
            <v>1785.1993333333335</v>
          </cell>
          <cell r="P132">
            <v>15</v>
          </cell>
          <cell r="Q132" t="str">
            <v>PC</v>
          </cell>
          <cell r="R132">
            <v>1267.79</v>
          </cell>
          <cell r="S132">
            <v>100.64266666666667</v>
          </cell>
          <cell r="T132">
            <v>104.99266666666668</v>
          </cell>
          <cell r="U132">
            <v>9</v>
          </cell>
          <cell r="V132">
            <v>302.774</v>
          </cell>
          <cell r="W132">
            <v>0</v>
          </cell>
        </row>
        <row r="133">
          <cell r="B133">
            <v>6003000096</v>
          </cell>
          <cell r="C133" t="str">
            <v>SUPPORT DIFF. ASS.</v>
          </cell>
          <cell r="D133" t="str">
            <v>D001</v>
          </cell>
          <cell r="E133" t="str">
            <v>KA</v>
          </cell>
          <cell r="F133">
            <v>8033.35</v>
          </cell>
          <cell r="G133">
            <v>15</v>
          </cell>
          <cell r="H133" t="str">
            <v>PC</v>
          </cell>
          <cell r="I133">
            <v>3779.4</v>
          </cell>
          <cell r="J133">
            <v>1130.2</v>
          </cell>
          <cell r="K133">
            <v>896.44</v>
          </cell>
          <cell r="L133">
            <v>134.69999999999999</v>
          </cell>
          <cell r="M133">
            <v>2092.61</v>
          </cell>
          <cell r="O133">
            <v>535.55666666666673</v>
          </cell>
          <cell r="P133">
            <v>15</v>
          </cell>
          <cell r="Q133" t="str">
            <v>PC</v>
          </cell>
          <cell r="R133">
            <v>251.96</v>
          </cell>
          <cell r="S133">
            <v>75.346666666666664</v>
          </cell>
          <cell r="T133">
            <v>59.762666666666668</v>
          </cell>
          <cell r="U133">
            <v>8.9799999999999986</v>
          </cell>
          <cell r="V133">
            <v>139.50733333333335</v>
          </cell>
          <cell r="W133">
            <v>0</v>
          </cell>
        </row>
        <row r="134">
          <cell r="B134">
            <v>6003000097</v>
          </cell>
          <cell r="C134" t="str">
            <v>ENS CORPS DE PONT MXL1</v>
          </cell>
          <cell r="D134" t="str">
            <v>D001</v>
          </cell>
          <cell r="E134" t="str">
            <v>KA</v>
          </cell>
          <cell r="F134">
            <v>23543.43</v>
          </cell>
          <cell r="G134">
            <v>15</v>
          </cell>
          <cell r="H134" t="str">
            <v>PC</v>
          </cell>
          <cell r="I134">
            <v>15687.3</v>
          </cell>
          <cell r="J134">
            <v>1479.26</v>
          </cell>
          <cell r="K134">
            <v>1920.71</v>
          </cell>
          <cell r="L134">
            <v>112.5</v>
          </cell>
          <cell r="M134">
            <v>4343.66</v>
          </cell>
          <cell r="O134">
            <v>1569.5620000000001</v>
          </cell>
          <cell r="P134">
            <v>15</v>
          </cell>
          <cell r="Q134" t="str">
            <v>PC</v>
          </cell>
          <cell r="R134">
            <v>1045.82</v>
          </cell>
          <cell r="S134">
            <v>98.617333333333335</v>
          </cell>
          <cell r="T134">
            <v>128.04733333333334</v>
          </cell>
          <cell r="U134">
            <v>7.5</v>
          </cell>
          <cell r="V134">
            <v>289.57733333333334</v>
          </cell>
          <cell r="W134">
            <v>0</v>
          </cell>
        </row>
        <row r="135">
          <cell r="B135">
            <v>6004000348</v>
          </cell>
          <cell r="C135" t="str">
            <v>FUSEE DROITE</v>
          </cell>
          <cell r="D135" t="str">
            <v>D001</v>
          </cell>
          <cell r="E135" t="str">
            <v>KA</v>
          </cell>
          <cell r="F135">
            <v>12950.39</v>
          </cell>
          <cell r="G135">
            <v>12</v>
          </cell>
          <cell r="H135" t="str">
            <v>PC</v>
          </cell>
          <cell r="I135">
            <v>6552.96</v>
          </cell>
          <cell r="J135">
            <v>2005.68</v>
          </cell>
          <cell r="K135">
            <v>1169.6600000000001</v>
          </cell>
          <cell r="M135">
            <v>3222.09</v>
          </cell>
          <cell r="O135">
            <v>1079.1991666666665</v>
          </cell>
          <cell r="P135">
            <v>12</v>
          </cell>
          <cell r="Q135" t="str">
            <v>PC</v>
          </cell>
          <cell r="R135">
            <v>546.08000000000004</v>
          </cell>
          <cell r="S135">
            <v>167.14000000000001</v>
          </cell>
          <cell r="T135">
            <v>97.471666666666678</v>
          </cell>
          <cell r="U135">
            <v>0</v>
          </cell>
          <cell r="V135">
            <v>268.50749999999999</v>
          </cell>
          <cell r="W135">
            <v>0</v>
          </cell>
        </row>
        <row r="136">
          <cell r="B136">
            <v>6004000349</v>
          </cell>
          <cell r="C136" t="str">
            <v>FUSEE GAUCHE</v>
          </cell>
          <cell r="D136" t="str">
            <v>D001</v>
          </cell>
          <cell r="E136" t="str">
            <v>KA</v>
          </cell>
          <cell r="F136">
            <v>12950.39</v>
          </cell>
          <cell r="G136">
            <v>12</v>
          </cell>
          <cell r="H136" t="str">
            <v>PC</v>
          </cell>
          <cell r="I136">
            <v>6552.96</v>
          </cell>
          <cell r="J136">
            <v>2005.68</v>
          </cell>
          <cell r="K136">
            <v>1169.6600000000001</v>
          </cell>
          <cell r="M136">
            <v>3222.09</v>
          </cell>
          <cell r="O136">
            <v>1079.1991666666665</v>
          </cell>
          <cell r="P136">
            <v>12</v>
          </cell>
          <cell r="Q136" t="str">
            <v>PC</v>
          </cell>
          <cell r="R136">
            <v>546.08000000000004</v>
          </cell>
          <cell r="S136">
            <v>167.14000000000001</v>
          </cell>
          <cell r="T136">
            <v>97.471666666666678</v>
          </cell>
          <cell r="U136">
            <v>0</v>
          </cell>
          <cell r="V136">
            <v>268.50749999999999</v>
          </cell>
          <cell r="W136">
            <v>0</v>
          </cell>
        </row>
        <row r="137">
          <cell r="B137">
            <v>6004000398</v>
          </cell>
          <cell r="C137" t="str">
            <v>MOYEU BROCHE PONT IPONAM</v>
          </cell>
          <cell r="D137" t="str">
            <v>D001</v>
          </cell>
          <cell r="E137" t="str">
            <v>KA</v>
          </cell>
          <cell r="F137">
            <v>15692.63</v>
          </cell>
          <cell r="G137">
            <v>40</v>
          </cell>
          <cell r="H137" t="str">
            <v>PC</v>
          </cell>
          <cell r="I137">
            <v>4318.3999999999996</v>
          </cell>
          <cell r="J137">
            <v>3947.74</v>
          </cell>
          <cell r="K137">
            <v>2186.7600000000002</v>
          </cell>
          <cell r="L137">
            <v>78</v>
          </cell>
          <cell r="M137">
            <v>5161.7299999999996</v>
          </cell>
          <cell r="O137">
            <v>392.31574999999998</v>
          </cell>
          <cell r="P137">
            <v>40</v>
          </cell>
          <cell r="Q137" t="str">
            <v>PC</v>
          </cell>
          <cell r="R137">
            <v>107.96</v>
          </cell>
          <cell r="S137">
            <v>98.6935</v>
          </cell>
          <cell r="T137">
            <v>54.669000000000004</v>
          </cell>
          <cell r="U137">
            <v>1.95</v>
          </cell>
          <cell r="V137">
            <v>129.04325</v>
          </cell>
          <cell r="W137">
            <v>0</v>
          </cell>
        </row>
        <row r="138">
          <cell r="B138">
            <v>6004000509</v>
          </cell>
          <cell r="C138" t="str">
            <v>ARBRE DE TRANSMISSION</v>
          </cell>
          <cell r="D138" t="str">
            <v>D001</v>
          </cell>
          <cell r="E138" t="str">
            <v>KA</v>
          </cell>
          <cell r="F138">
            <v>10564.55</v>
          </cell>
          <cell r="G138">
            <v>30</v>
          </cell>
          <cell r="H138" t="str">
            <v>PC</v>
          </cell>
          <cell r="I138">
            <v>4196.3999999999996</v>
          </cell>
          <cell r="J138">
            <v>1624.11</v>
          </cell>
          <cell r="K138">
            <v>971.76</v>
          </cell>
          <cell r="L138">
            <v>1197</v>
          </cell>
          <cell r="M138">
            <v>2575.2800000000002</v>
          </cell>
          <cell r="O138">
            <v>352.15166666666664</v>
          </cell>
          <cell r="P138">
            <v>30</v>
          </cell>
          <cell r="Q138" t="str">
            <v>PC</v>
          </cell>
          <cell r="R138">
            <v>139.88</v>
          </cell>
          <cell r="S138">
            <v>54.136999999999993</v>
          </cell>
          <cell r="T138">
            <v>32.392000000000003</v>
          </cell>
          <cell r="U138">
            <v>39.9</v>
          </cell>
          <cell r="V138">
            <v>85.842666666666673</v>
          </cell>
          <cell r="W138">
            <v>0</v>
          </cell>
        </row>
        <row r="139">
          <cell r="B139">
            <v>6004000633</v>
          </cell>
          <cell r="C139" t="str">
            <v>MOYEU PORTEUR</v>
          </cell>
          <cell r="D139" t="str">
            <v>D001</v>
          </cell>
          <cell r="E139" t="str">
            <v>KA</v>
          </cell>
          <cell r="F139">
            <v>4128.5</v>
          </cell>
          <cell r="G139">
            <v>12</v>
          </cell>
          <cell r="H139" t="str">
            <v>PC</v>
          </cell>
          <cell r="I139">
            <v>1196.04</v>
          </cell>
          <cell r="J139">
            <v>986.08</v>
          </cell>
          <cell r="K139">
            <v>602.57000000000005</v>
          </cell>
          <cell r="M139">
            <v>1343.81</v>
          </cell>
          <cell r="O139">
            <v>344.04166666666669</v>
          </cell>
          <cell r="P139">
            <v>12</v>
          </cell>
          <cell r="Q139" t="str">
            <v>PC</v>
          </cell>
          <cell r="R139">
            <v>99.67</v>
          </cell>
          <cell r="S139">
            <v>82.173333333333332</v>
          </cell>
          <cell r="T139">
            <v>50.214166666666671</v>
          </cell>
          <cell r="U139">
            <v>0</v>
          </cell>
          <cell r="V139">
            <v>111.98416666666667</v>
          </cell>
          <cell r="W139">
            <v>0</v>
          </cell>
        </row>
        <row r="140">
          <cell r="B140">
            <v>6004000669</v>
          </cell>
          <cell r="C140" t="str">
            <v>BOITIER ROULEMENT COTE REDUCTEUR</v>
          </cell>
          <cell r="D140" t="str">
            <v>D001</v>
          </cell>
          <cell r="E140" t="str">
            <v>KA</v>
          </cell>
          <cell r="F140">
            <v>6264.42</v>
          </cell>
          <cell r="G140">
            <v>18</v>
          </cell>
          <cell r="H140" t="str">
            <v>PC</v>
          </cell>
          <cell r="I140">
            <v>2246.7600000000002</v>
          </cell>
          <cell r="J140">
            <v>1177.18</v>
          </cell>
          <cell r="K140">
            <v>815.24</v>
          </cell>
          <cell r="L140">
            <v>126</v>
          </cell>
          <cell r="M140">
            <v>1899.24</v>
          </cell>
          <cell r="O140">
            <v>348.02333333333331</v>
          </cell>
          <cell r="P140">
            <v>18</v>
          </cell>
          <cell r="Q140" t="str">
            <v>PC</v>
          </cell>
          <cell r="R140">
            <v>124.82000000000001</v>
          </cell>
          <cell r="S140">
            <v>65.398888888888891</v>
          </cell>
          <cell r="T140">
            <v>45.291111111111114</v>
          </cell>
          <cell r="U140">
            <v>7</v>
          </cell>
          <cell r="V140">
            <v>105.51333333333334</v>
          </cell>
          <cell r="W140">
            <v>0</v>
          </cell>
        </row>
        <row r="141">
          <cell r="B141">
            <v>6004000670</v>
          </cell>
          <cell r="C141" t="str">
            <v>BOITIER ROULEMENT COTE FREIN</v>
          </cell>
          <cell r="D141" t="str">
            <v>D001</v>
          </cell>
          <cell r="E141" t="str">
            <v>KA</v>
          </cell>
          <cell r="F141">
            <v>6264.42</v>
          </cell>
          <cell r="G141">
            <v>18</v>
          </cell>
          <cell r="H141" t="str">
            <v>PC</v>
          </cell>
          <cell r="I141">
            <v>2246.7600000000002</v>
          </cell>
          <cell r="J141">
            <v>1177.18</v>
          </cell>
          <cell r="K141">
            <v>815.24</v>
          </cell>
          <cell r="L141">
            <v>126</v>
          </cell>
          <cell r="M141">
            <v>1899.24</v>
          </cell>
          <cell r="O141">
            <v>348.02333333333331</v>
          </cell>
          <cell r="P141">
            <v>18</v>
          </cell>
          <cell r="Q141" t="str">
            <v>PC</v>
          </cell>
          <cell r="R141">
            <v>124.82000000000001</v>
          </cell>
          <cell r="S141">
            <v>65.398888888888891</v>
          </cell>
          <cell r="T141">
            <v>45.291111111111114</v>
          </cell>
          <cell r="U141">
            <v>7</v>
          </cell>
          <cell r="V141">
            <v>105.51333333333334</v>
          </cell>
          <cell r="W141">
            <v>0</v>
          </cell>
        </row>
        <row r="142">
          <cell r="B142">
            <v>6004000824</v>
          </cell>
          <cell r="C142" t="str">
            <v>CROISILLON RED 43</v>
          </cell>
          <cell r="D142" t="str">
            <v>D001</v>
          </cell>
          <cell r="E142" t="str">
            <v>KA</v>
          </cell>
          <cell r="F142">
            <v>8067.1</v>
          </cell>
          <cell r="G142">
            <v>72</v>
          </cell>
          <cell r="H142" t="str">
            <v>PC</v>
          </cell>
          <cell r="I142">
            <v>929.83</v>
          </cell>
          <cell r="J142">
            <v>2396.6799999999998</v>
          </cell>
          <cell r="K142">
            <v>1617.28</v>
          </cell>
          <cell r="M142">
            <v>3123.31</v>
          </cell>
          <cell r="O142">
            <v>112.04305555555555</v>
          </cell>
          <cell r="P142">
            <v>72</v>
          </cell>
          <cell r="Q142" t="str">
            <v>PC</v>
          </cell>
          <cell r="R142">
            <v>12.914305555555556</v>
          </cell>
          <cell r="S142">
            <v>33.287222222222219</v>
          </cell>
          <cell r="T142">
            <v>22.462222222222223</v>
          </cell>
          <cell r="U142">
            <v>0</v>
          </cell>
          <cell r="V142">
            <v>43.379305555555554</v>
          </cell>
          <cell r="W142">
            <v>0</v>
          </cell>
        </row>
        <row r="143">
          <cell r="B143">
            <v>6004000883</v>
          </cell>
          <cell r="C143" t="str">
            <v>CARTER SUPPORT MOTEUR</v>
          </cell>
          <cell r="D143" t="str">
            <v>D001</v>
          </cell>
          <cell r="E143" t="str">
            <v>KA</v>
          </cell>
          <cell r="F143">
            <v>1326.08</v>
          </cell>
          <cell r="G143">
            <v>8</v>
          </cell>
          <cell r="H143" t="str">
            <v>PC</v>
          </cell>
          <cell r="I143">
            <v>897.52</v>
          </cell>
          <cell r="J143">
            <v>99.32</v>
          </cell>
          <cell r="K143">
            <v>78.84</v>
          </cell>
          <cell r="M143">
            <v>250.4</v>
          </cell>
          <cell r="O143">
            <v>165.76</v>
          </cell>
          <cell r="P143">
            <v>8</v>
          </cell>
          <cell r="Q143" t="str">
            <v>PC</v>
          </cell>
          <cell r="R143">
            <v>112.19</v>
          </cell>
          <cell r="S143">
            <v>12.414999999999999</v>
          </cell>
          <cell r="T143">
            <v>9.8550000000000004</v>
          </cell>
          <cell r="U143">
            <v>0</v>
          </cell>
          <cell r="V143">
            <v>31.3</v>
          </cell>
          <cell r="W143">
            <v>0</v>
          </cell>
        </row>
        <row r="144">
          <cell r="B144">
            <v>6004000913</v>
          </cell>
          <cell r="C144" t="str">
            <v>ROUE PHONIQUE NI-CH</v>
          </cell>
          <cell r="D144" t="str">
            <v>D001</v>
          </cell>
          <cell r="E144" t="str">
            <v>KA</v>
          </cell>
          <cell r="F144">
            <v>5912.02</v>
          </cell>
          <cell r="G144">
            <v>70</v>
          </cell>
          <cell r="H144" t="str">
            <v>PC</v>
          </cell>
          <cell r="I144">
            <v>331.1</v>
          </cell>
          <cell r="J144">
            <v>1926.69</v>
          </cell>
          <cell r="K144">
            <v>1065.68</v>
          </cell>
          <cell r="L144">
            <v>249.2</v>
          </cell>
          <cell r="M144">
            <v>2339.35</v>
          </cell>
          <cell r="O144">
            <v>84.457428571428579</v>
          </cell>
          <cell r="P144">
            <v>70</v>
          </cell>
          <cell r="Q144" t="str">
            <v>PC</v>
          </cell>
          <cell r="R144">
            <v>4.7300000000000004</v>
          </cell>
          <cell r="S144">
            <v>27.524142857142859</v>
          </cell>
          <cell r="T144">
            <v>15.224</v>
          </cell>
          <cell r="U144">
            <v>3.56</v>
          </cell>
          <cell r="V144">
            <v>33.419285714285714</v>
          </cell>
          <cell r="W144">
            <v>0</v>
          </cell>
        </row>
        <row r="145">
          <cell r="B145">
            <v>6004000950</v>
          </cell>
          <cell r="C145" t="str">
            <v>COQUILLE GAUCHE PLEINE</v>
          </cell>
          <cell r="D145" t="str">
            <v>D001</v>
          </cell>
          <cell r="E145" t="str">
            <v>KA</v>
          </cell>
          <cell r="F145">
            <v>3367.65</v>
          </cell>
          <cell r="G145">
            <v>15</v>
          </cell>
          <cell r="H145" t="str">
            <v>PC</v>
          </cell>
          <cell r="I145">
            <v>1558.35</v>
          </cell>
          <cell r="J145">
            <v>522.11</v>
          </cell>
          <cell r="K145">
            <v>374.16</v>
          </cell>
          <cell r="M145">
            <v>913.03</v>
          </cell>
          <cell r="O145">
            <v>224.51000000000002</v>
          </cell>
          <cell r="P145">
            <v>15</v>
          </cell>
          <cell r="Q145" t="str">
            <v>PC</v>
          </cell>
          <cell r="R145">
            <v>103.89</v>
          </cell>
          <cell r="S145">
            <v>34.807333333333332</v>
          </cell>
          <cell r="T145">
            <v>24.944000000000003</v>
          </cell>
          <cell r="U145">
            <v>0</v>
          </cell>
          <cell r="V145">
            <v>60.868666666666662</v>
          </cell>
          <cell r="W145">
            <v>0</v>
          </cell>
        </row>
        <row r="146">
          <cell r="B146">
            <v>6004000986</v>
          </cell>
          <cell r="C146" t="str">
            <v>PIGNON 56 DENTS</v>
          </cell>
          <cell r="D146" t="str">
            <v>D001</v>
          </cell>
          <cell r="E146" t="str">
            <v>KA</v>
          </cell>
          <cell r="F146">
            <v>11196.8</v>
          </cell>
          <cell r="G146">
            <v>60</v>
          </cell>
          <cell r="H146" t="str">
            <v>PC</v>
          </cell>
          <cell r="I146">
            <v>1407.6</v>
          </cell>
          <cell r="J146">
            <v>2247.29</v>
          </cell>
          <cell r="K146">
            <v>3255.19</v>
          </cell>
          <cell r="M146">
            <v>4286.72</v>
          </cell>
          <cell r="O146">
            <v>186.61333333333332</v>
          </cell>
          <cell r="P146">
            <v>60</v>
          </cell>
          <cell r="Q146" t="str">
            <v>PC</v>
          </cell>
          <cell r="R146">
            <v>23.459999999999997</v>
          </cell>
          <cell r="S146">
            <v>37.454833333333333</v>
          </cell>
          <cell r="T146">
            <v>54.253166666666665</v>
          </cell>
          <cell r="U146">
            <v>0</v>
          </cell>
          <cell r="V146">
            <v>71.445333333333338</v>
          </cell>
          <cell r="W146">
            <v>0</v>
          </cell>
        </row>
        <row r="147">
          <cell r="B147">
            <v>6004001081</v>
          </cell>
          <cell r="C147" t="str">
            <v>PIGNON 57 D</v>
          </cell>
          <cell r="D147" t="str">
            <v>D001</v>
          </cell>
          <cell r="E147" t="str">
            <v>KA</v>
          </cell>
          <cell r="F147">
            <v>11185.41</v>
          </cell>
          <cell r="G147">
            <v>60</v>
          </cell>
          <cell r="H147" t="str">
            <v>PC</v>
          </cell>
          <cell r="I147">
            <v>1407.6</v>
          </cell>
          <cell r="J147">
            <v>2248.7600000000002</v>
          </cell>
          <cell r="K147">
            <v>3247.59</v>
          </cell>
          <cell r="M147">
            <v>4281.46</v>
          </cell>
          <cell r="O147">
            <v>186.42349999999999</v>
          </cell>
          <cell r="P147">
            <v>60</v>
          </cell>
          <cell r="Q147" t="str">
            <v>PC</v>
          </cell>
          <cell r="R147">
            <v>23.459999999999997</v>
          </cell>
          <cell r="S147">
            <v>37.479333333333336</v>
          </cell>
          <cell r="T147">
            <v>54.1265</v>
          </cell>
          <cell r="U147">
            <v>0</v>
          </cell>
          <cell r="V147">
            <v>71.357666666666674</v>
          </cell>
          <cell r="W147">
            <v>0</v>
          </cell>
        </row>
        <row r="148">
          <cell r="B148">
            <v>6004001082</v>
          </cell>
          <cell r="C148" t="str">
            <v>COURONNE CPLE CYL 69 DENTS</v>
          </cell>
          <cell r="D148" t="str">
            <v>D001</v>
          </cell>
          <cell r="E148" t="str">
            <v>KA</v>
          </cell>
          <cell r="F148">
            <v>15118.23</v>
          </cell>
          <cell r="G148">
            <v>48</v>
          </cell>
          <cell r="H148" t="str">
            <v>PC</v>
          </cell>
          <cell r="I148">
            <v>2571.36</v>
          </cell>
          <cell r="J148">
            <v>2927.11</v>
          </cell>
          <cell r="K148">
            <v>3862.92</v>
          </cell>
          <cell r="L148">
            <v>338.4</v>
          </cell>
          <cell r="M148">
            <v>5418.44</v>
          </cell>
          <cell r="O148">
            <v>314.96312499999999</v>
          </cell>
          <cell r="P148">
            <v>48</v>
          </cell>
          <cell r="Q148" t="str">
            <v>PC</v>
          </cell>
          <cell r="R148">
            <v>53.57</v>
          </cell>
          <cell r="S148">
            <v>60.981458333333336</v>
          </cell>
          <cell r="T148">
            <v>80.477500000000006</v>
          </cell>
          <cell r="U148">
            <v>7.05</v>
          </cell>
          <cell r="V148">
            <v>112.88416666666666</v>
          </cell>
          <cell r="W148">
            <v>0</v>
          </cell>
        </row>
        <row r="149">
          <cell r="B149">
            <v>6004001283</v>
          </cell>
          <cell r="C149" t="str">
            <v>CARTER</v>
          </cell>
          <cell r="D149" t="str">
            <v>D001</v>
          </cell>
          <cell r="E149" t="str">
            <v>KA</v>
          </cell>
          <cell r="F149">
            <v>2773.01</v>
          </cell>
          <cell r="G149">
            <v>48</v>
          </cell>
          <cell r="H149" t="str">
            <v>PC</v>
          </cell>
          <cell r="I149">
            <v>1014.72</v>
          </cell>
          <cell r="J149">
            <v>577.66999999999996</v>
          </cell>
          <cell r="K149">
            <v>340.33</v>
          </cell>
          <cell r="M149">
            <v>840.29</v>
          </cell>
          <cell r="O149">
            <v>57.771041666666669</v>
          </cell>
          <cell r="P149">
            <v>48</v>
          </cell>
          <cell r="Q149" t="str">
            <v>PC</v>
          </cell>
          <cell r="R149">
            <v>21.14</v>
          </cell>
          <cell r="S149">
            <v>12.034791666666665</v>
          </cell>
          <cell r="T149">
            <v>7.090208333333333</v>
          </cell>
          <cell r="U149">
            <v>0</v>
          </cell>
          <cell r="V149">
            <v>17.506041666666665</v>
          </cell>
          <cell r="W149">
            <v>0</v>
          </cell>
        </row>
        <row r="150">
          <cell r="B150">
            <v>6004001284</v>
          </cell>
          <cell r="C150" t="str">
            <v>CARTER INTERMEDIAIRE</v>
          </cell>
          <cell r="D150" t="str">
            <v>D001</v>
          </cell>
          <cell r="E150" t="str">
            <v>KA</v>
          </cell>
          <cell r="F150">
            <v>2329.17</v>
          </cell>
          <cell r="G150">
            <v>48</v>
          </cell>
          <cell r="H150" t="str">
            <v>PC</v>
          </cell>
          <cell r="I150">
            <v>711.36</v>
          </cell>
          <cell r="J150">
            <v>545.48</v>
          </cell>
          <cell r="K150">
            <v>315.88</v>
          </cell>
          <cell r="M150">
            <v>756.45</v>
          </cell>
          <cell r="O150">
            <v>48.524374999999999</v>
          </cell>
          <cell r="P150">
            <v>48</v>
          </cell>
          <cell r="Q150" t="str">
            <v>PC</v>
          </cell>
          <cell r="R150">
            <v>14.82</v>
          </cell>
          <cell r="S150">
            <v>11.364166666666668</v>
          </cell>
          <cell r="T150">
            <v>6.5808333333333335</v>
          </cell>
          <cell r="U150">
            <v>0</v>
          </cell>
          <cell r="V150">
            <v>15.759375</v>
          </cell>
          <cell r="W150">
            <v>0</v>
          </cell>
        </row>
        <row r="151">
          <cell r="B151">
            <v>6004001302</v>
          </cell>
          <cell r="C151" t="str">
            <v>COQUILLE GAUCHE</v>
          </cell>
          <cell r="D151" t="str">
            <v>D001</v>
          </cell>
          <cell r="E151" t="str">
            <v>KA</v>
          </cell>
          <cell r="F151">
            <v>7796.02</v>
          </cell>
          <cell r="G151">
            <v>36</v>
          </cell>
          <cell r="H151" t="str">
            <v>PC</v>
          </cell>
          <cell r="I151">
            <v>2369.88</v>
          </cell>
          <cell r="J151">
            <v>1940.79</v>
          </cell>
          <cell r="K151">
            <v>959.11</v>
          </cell>
          <cell r="M151">
            <v>2526.2399999999998</v>
          </cell>
          <cell r="O151">
            <v>216.55611111111114</v>
          </cell>
          <cell r="P151">
            <v>36</v>
          </cell>
          <cell r="Q151" t="str">
            <v>PC</v>
          </cell>
          <cell r="R151">
            <v>65.83</v>
          </cell>
          <cell r="S151">
            <v>53.910833333333329</v>
          </cell>
          <cell r="T151">
            <v>26.641944444444444</v>
          </cell>
          <cell r="U151">
            <v>0</v>
          </cell>
          <cell r="V151">
            <v>70.173333333333332</v>
          </cell>
          <cell r="W151">
            <v>0</v>
          </cell>
        </row>
        <row r="152">
          <cell r="B152">
            <v>6004001320</v>
          </cell>
          <cell r="C152" t="str">
            <v>CUVE DE PONT MOTEUR NS16</v>
          </cell>
          <cell r="D152" t="str">
            <v>D001</v>
          </cell>
          <cell r="E152" t="str">
            <v>KA</v>
          </cell>
          <cell r="F152">
            <v>10035.780000000001</v>
          </cell>
          <cell r="G152">
            <v>8</v>
          </cell>
          <cell r="H152" t="str">
            <v>PC</v>
          </cell>
          <cell r="I152">
            <v>6221.68</v>
          </cell>
          <cell r="J152">
            <v>787.53</v>
          </cell>
          <cell r="K152">
            <v>1074.56</v>
          </cell>
          <cell r="M152">
            <v>1952.01</v>
          </cell>
          <cell r="O152">
            <v>1254.4725000000001</v>
          </cell>
          <cell r="P152">
            <v>8</v>
          </cell>
          <cell r="Q152" t="str">
            <v>PC</v>
          </cell>
          <cell r="R152">
            <v>777.71</v>
          </cell>
          <cell r="S152">
            <v>98.441249999999997</v>
          </cell>
          <cell r="T152">
            <v>134.32</v>
          </cell>
          <cell r="U152">
            <v>0</v>
          </cell>
          <cell r="V152">
            <v>244.00125</v>
          </cell>
          <cell r="W152">
            <v>0</v>
          </cell>
        </row>
        <row r="153">
          <cell r="B153">
            <v>6004001324</v>
          </cell>
          <cell r="C153" t="str">
            <v>COQUILLE DIFF GAUCHE NS16</v>
          </cell>
          <cell r="D153" t="str">
            <v>D001</v>
          </cell>
          <cell r="E153" t="str">
            <v>KA</v>
          </cell>
          <cell r="F153">
            <v>6443.47</v>
          </cell>
          <cell r="G153">
            <v>32</v>
          </cell>
          <cell r="H153" t="str">
            <v>PC</v>
          </cell>
          <cell r="I153">
            <v>2106.56</v>
          </cell>
          <cell r="J153">
            <v>1553.1</v>
          </cell>
          <cell r="K153">
            <v>749.61</v>
          </cell>
          <cell r="M153">
            <v>2034.2</v>
          </cell>
          <cell r="O153">
            <v>201.35843750000001</v>
          </cell>
          <cell r="P153">
            <v>32</v>
          </cell>
          <cell r="Q153" t="str">
            <v>PC</v>
          </cell>
          <cell r="R153">
            <v>65.83</v>
          </cell>
          <cell r="S153">
            <v>48.534374999999997</v>
          </cell>
          <cell r="T153">
            <v>23.4253125</v>
          </cell>
          <cell r="U153">
            <v>0</v>
          </cell>
          <cell r="V153">
            <v>63.568750000000001</v>
          </cell>
          <cell r="W153">
            <v>0</v>
          </cell>
        </row>
        <row r="154">
          <cell r="B154">
            <v>6004001330</v>
          </cell>
          <cell r="C154" t="str">
            <v>PIGNON COMMANDE 21 DENTS</v>
          </cell>
          <cell r="D154" t="str">
            <v>D001</v>
          </cell>
          <cell r="E154" t="str">
            <v>KA</v>
          </cell>
          <cell r="F154">
            <v>16500.53</v>
          </cell>
          <cell r="G154">
            <v>56</v>
          </cell>
          <cell r="H154" t="str">
            <v>PC</v>
          </cell>
          <cell r="I154">
            <v>5039.4399999999996</v>
          </cell>
          <cell r="J154">
            <v>3056.1</v>
          </cell>
          <cell r="K154">
            <v>2883.02</v>
          </cell>
          <cell r="L154">
            <v>500</v>
          </cell>
          <cell r="M154">
            <v>5021.97</v>
          </cell>
          <cell r="O154">
            <v>294.65232142857138</v>
          </cell>
          <cell r="P154">
            <v>56</v>
          </cell>
          <cell r="Q154" t="str">
            <v>PC</v>
          </cell>
          <cell r="R154">
            <v>89.99</v>
          </cell>
          <cell r="S154">
            <v>54.573214285714286</v>
          </cell>
          <cell r="T154">
            <v>51.482500000000002</v>
          </cell>
          <cell r="U154">
            <v>8.9285714285714288</v>
          </cell>
          <cell r="V154">
            <v>89.678035714285713</v>
          </cell>
          <cell r="W154">
            <v>0</v>
          </cell>
        </row>
        <row r="155">
          <cell r="B155">
            <v>6009000044</v>
          </cell>
          <cell r="C155" t="str">
            <v>CUVE ASSEMBLEE P3</v>
          </cell>
          <cell r="D155" t="str">
            <v>D001</v>
          </cell>
          <cell r="E155" t="str">
            <v>KA</v>
          </cell>
          <cell r="F155">
            <v>20363.63</v>
          </cell>
          <cell r="G155">
            <v>24</v>
          </cell>
          <cell r="H155" t="str">
            <v>PC</v>
          </cell>
          <cell r="I155">
            <v>12205.2</v>
          </cell>
          <cell r="J155">
            <v>2137.15</v>
          </cell>
          <cell r="K155">
            <v>1648.63</v>
          </cell>
          <cell r="L155">
            <v>75.599999999999994</v>
          </cell>
          <cell r="M155">
            <v>4297.05</v>
          </cell>
          <cell r="O155">
            <v>848.48458333333338</v>
          </cell>
          <cell r="P155">
            <v>24</v>
          </cell>
          <cell r="Q155" t="str">
            <v>PC</v>
          </cell>
          <cell r="R155">
            <v>508.55</v>
          </cell>
          <cell r="S155">
            <v>89.047916666666666</v>
          </cell>
          <cell r="T155">
            <v>68.692916666666676</v>
          </cell>
          <cell r="U155">
            <v>3.15</v>
          </cell>
          <cell r="V155">
            <v>179.04375000000002</v>
          </cell>
          <cell r="W155">
            <v>0</v>
          </cell>
        </row>
        <row r="156">
          <cell r="B156">
            <v>6009000046</v>
          </cell>
          <cell r="C156" t="str">
            <v>CUVE ASSEMBLEE P4</v>
          </cell>
          <cell r="D156" t="str">
            <v>D001</v>
          </cell>
          <cell r="E156" t="str">
            <v>KA</v>
          </cell>
          <cell r="F156">
            <v>20175.740000000002</v>
          </cell>
          <cell r="G156">
            <v>24</v>
          </cell>
          <cell r="H156" t="str">
            <v>PC</v>
          </cell>
          <cell r="I156">
            <v>12037.44</v>
          </cell>
          <cell r="J156">
            <v>2137.15</v>
          </cell>
          <cell r="K156">
            <v>1648.63</v>
          </cell>
          <cell r="L156">
            <v>75.599999999999994</v>
          </cell>
          <cell r="M156">
            <v>4276.92</v>
          </cell>
          <cell r="O156">
            <v>840.65583333333336</v>
          </cell>
          <cell r="P156">
            <v>24</v>
          </cell>
          <cell r="Q156" t="str">
            <v>PC</v>
          </cell>
          <cell r="R156">
            <v>501.56</v>
          </cell>
          <cell r="S156">
            <v>89.047916666666666</v>
          </cell>
          <cell r="T156">
            <v>68.692916666666676</v>
          </cell>
          <cell r="U156">
            <v>3.15</v>
          </cell>
          <cell r="V156">
            <v>178.20500000000001</v>
          </cell>
          <cell r="W156">
            <v>0</v>
          </cell>
        </row>
        <row r="157">
          <cell r="B157">
            <v>6009000103</v>
          </cell>
          <cell r="C157" t="str">
            <v>KIT RENIFLARD MPM10 CS</v>
          </cell>
          <cell r="D157" t="str">
            <v>D001</v>
          </cell>
          <cell r="E157" t="str">
            <v>KA</v>
          </cell>
          <cell r="F157">
            <v>28.95</v>
          </cell>
          <cell r="G157">
            <v>1</v>
          </cell>
          <cell r="H157" t="str">
            <v>PC</v>
          </cell>
          <cell r="I157">
            <v>18.920000000000002</v>
          </cell>
          <cell r="J157">
            <v>4.58</v>
          </cell>
          <cell r="M157">
            <v>5.45</v>
          </cell>
          <cell r="O157">
            <v>28.95</v>
          </cell>
          <cell r="P157">
            <v>1</v>
          </cell>
          <cell r="Q157" t="str">
            <v>PC</v>
          </cell>
          <cell r="R157">
            <v>18.920000000000002</v>
          </cell>
          <cell r="S157">
            <v>4.58</v>
          </cell>
          <cell r="T157">
            <v>0</v>
          </cell>
          <cell r="U157">
            <v>0</v>
          </cell>
          <cell r="V157">
            <v>5.45</v>
          </cell>
          <cell r="W157">
            <v>0</v>
          </cell>
        </row>
        <row r="158">
          <cell r="B158">
            <v>6009000295</v>
          </cell>
          <cell r="C158" t="str">
            <v>PONT FPRA 12T5 MOTEUR SPEC CS EP</v>
          </cell>
          <cell r="D158" t="str">
            <v>D001</v>
          </cell>
          <cell r="E158" t="str">
            <v>KA</v>
          </cell>
          <cell r="F158">
            <v>5176.41</v>
          </cell>
          <cell r="G158">
            <v>1</v>
          </cell>
          <cell r="H158" t="str">
            <v>PC</v>
          </cell>
          <cell r="I158">
            <v>2260.0100000000002</v>
          </cell>
          <cell r="J158">
            <v>792.52</v>
          </cell>
          <cell r="K158">
            <v>647.46</v>
          </cell>
          <cell r="L158">
            <v>103.96</v>
          </cell>
          <cell r="M158">
            <v>1372.46</v>
          </cell>
          <cell r="O158">
            <v>5176.41</v>
          </cell>
          <cell r="P158">
            <v>1</v>
          </cell>
          <cell r="Q158" t="str">
            <v>PC</v>
          </cell>
          <cell r="R158">
            <v>2260.0100000000002</v>
          </cell>
          <cell r="S158">
            <v>792.52</v>
          </cell>
          <cell r="T158">
            <v>647.46</v>
          </cell>
          <cell r="U158">
            <v>103.96</v>
          </cell>
          <cell r="V158">
            <v>1372.46</v>
          </cell>
          <cell r="W158">
            <v>0</v>
          </cell>
        </row>
        <row r="159">
          <cell r="B159">
            <v>6009000302</v>
          </cell>
          <cell r="C159" t="str">
            <v>ENS CARTER RED MPM10 PEINT</v>
          </cell>
          <cell r="D159" t="str">
            <v>D001</v>
          </cell>
          <cell r="E159" t="str">
            <v>KA</v>
          </cell>
          <cell r="F159">
            <v>249.71</v>
          </cell>
          <cell r="G159">
            <v>1</v>
          </cell>
          <cell r="H159" t="str">
            <v>PC</v>
          </cell>
          <cell r="I159">
            <v>58.72</v>
          </cell>
          <cell r="J159">
            <v>54.02</v>
          </cell>
          <cell r="K159">
            <v>22.09</v>
          </cell>
          <cell r="L159">
            <v>44.55</v>
          </cell>
          <cell r="M159">
            <v>70.33</v>
          </cell>
          <cell r="O159">
            <v>249.71</v>
          </cell>
          <cell r="P159">
            <v>1</v>
          </cell>
          <cell r="Q159" t="str">
            <v>PC</v>
          </cell>
          <cell r="R159">
            <v>58.72</v>
          </cell>
          <cell r="S159">
            <v>54.02</v>
          </cell>
          <cell r="T159">
            <v>22.09</v>
          </cell>
          <cell r="U159">
            <v>44.55</v>
          </cell>
          <cell r="V159">
            <v>70.33</v>
          </cell>
          <cell r="W159">
            <v>0</v>
          </cell>
        </row>
        <row r="160">
          <cell r="B160">
            <v>6009000313</v>
          </cell>
          <cell r="C160" t="str">
            <v>KIT RENIFLARD FPRM3 CS</v>
          </cell>
          <cell r="D160" t="str">
            <v>D001</v>
          </cell>
          <cell r="E160" t="str">
            <v>KA</v>
          </cell>
          <cell r="F160">
            <v>23.2</v>
          </cell>
          <cell r="G160">
            <v>1</v>
          </cell>
          <cell r="H160" t="str">
            <v>PC</v>
          </cell>
          <cell r="I160">
            <v>17.579999999999998</v>
          </cell>
          <cell r="J160">
            <v>2.02</v>
          </cell>
          <cell r="M160">
            <v>3.6</v>
          </cell>
          <cell r="O160">
            <v>23.2</v>
          </cell>
          <cell r="P160">
            <v>1</v>
          </cell>
          <cell r="Q160" t="str">
            <v>PC</v>
          </cell>
          <cell r="R160">
            <v>17.579999999999998</v>
          </cell>
          <cell r="S160">
            <v>2.02</v>
          </cell>
          <cell r="T160">
            <v>0</v>
          </cell>
          <cell r="U160">
            <v>0</v>
          </cell>
          <cell r="V160">
            <v>3.6</v>
          </cell>
          <cell r="W160">
            <v>0</v>
          </cell>
        </row>
        <row r="161">
          <cell r="B161">
            <v>6009000336</v>
          </cell>
          <cell r="C161" t="str">
            <v>UPPER WISHBONE ASSEMBLY MODERATE</v>
          </cell>
          <cell r="D161" t="str">
            <v>D001</v>
          </cell>
          <cell r="E161" t="str">
            <v>KA</v>
          </cell>
          <cell r="F161">
            <v>10367.17</v>
          </cell>
          <cell r="G161">
            <v>12</v>
          </cell>
          <cell r="H161" t="str">
            <v>PC</v>
          </cell>
          <cell r="I161">
            <v>7793.99</v>
          </cell>
          <cell r="J161">
            <v>474.52</v>
          </cell>
          <cell r="K161">
            <v>497.19</v>
          </cell>
          <cell r="L161">
            <v>49.8</v>
          </cell>
          <cell r="M161">
            <v>1551.67</v>
          </cell>
          <cell r="O161">
            <v>863.93083333333334</v>
          </cell>
          <cell r="P161">
            <v>12</v>
          </cell>
          <cell r="Q161" t="str">
            <v>PC</v>
          </cell>
          <cell r="R161">
            <v>649.49916666666661</v>
          </cell>
          <cell r="S161">
            <v>39.543333333333329</v>
          </cell>
          <cell r="T161">
            <v>41.432499999999997</v>
          </cell>
          <cell r="U161">
            <v>4.1499999999999995</v>
          </cell>
          <cell r="V161">
            <v>129.30583333333334</v>
          </cell>
          <cell r="W161">
            <v>0</v>
          </cell>
        </row>
        <row r="162">
          <cell r="B162">
            <v>6009000368</v>
          </cell>
          <cell r="C162" t="str">
            <v>HALF SHAFT - 6C tx</v>
          </cell>
          <cell r="D162" t="str">
            <v>D001</v>
          </cell>
          <cell r="E162" t="str">
            <v>KA</v>
          </cell>
          <cell r="F162">
            <v>6003.35</v>
          </cell>
          <cell r="G162">
            <v>30</v>
          </cell>
          <cell r="H162" t="str">
            <v>PC</v>
          </cell>
          <cell r="I162">
            <v>1447.2</v>
          </cell>
          <cell r="J162">
            <v>1262.58</v>
          </cell>
          <cell r="K162">
            <v>999.26</v>
          </cell>
          <cell r="L162">
            <v>354</v>
          </cell>
          <cell r="M162">
            <v>1940.31</v>
          </cell>
          <cell r="O162">
            <v>200.11166666666668</v>
          </cell>
          <cell r="P162">
            <v>30</v>
          </cell>
          <cell r="Q162" t="str">
            <v>PC</v>
          </cell>
          <cell r="R162">
            <v>48.24</v>
          </cell>
          <cell r="S162">
            <v>42.085999999999999</v>
          </cell>
          <cell r="T162">
            <v>33.308666666666667</v>
          </cell>
          <cell r="U162">
            <v>11.8</v>
          </cell>
          <cell r="V162">
            <v>64.676999999999992</v>
          </cell>
          <cell r="W162">
            <v>0</v>
          </cell>
        </row>
        <row r="163">
          <cell r="B163">
            <v>6009000714</v>
          </cell>
          <cell r="C163" t="str">
            <v>INPUT SHAFT 6C tx</v>
          </cell>
          <cell r="D163" t="str">
            <v>D001</v>
          </cell>
          <cell r="E163" t="str">
            <v>KA</v>
          </cell>
          <cell r="F163">
            <v>9684.02</v>
          </cell>
          <cell r="G163">
            <v>55</v>
          </cell>
          <cell r="H163" t="str">
            <v>PC</v>
          </cell>
          <cell r="I163">
            <v>3137.75</v>
          </cell>
          <cell r="J163">
            <v>1917.56</v>
          </cell>
          <cell r="K163">
            <v>1418.97</v>
          </cell>
          <cell r="L163">
            <v>288.75</v>
          </cell>
          <cell r="M163">
            <v>2920.99</v>
          </cell>
          <cell r="O163">
            <v>176.07309090909092</v>
          </cell>
          <cell r="P163">
            <v>55</v>
          </cell>
          <cell r="Q163" t="str">
            <v>PC</v>
          </cell>
          <cell r="R163">
            <v>57.05</v>
          </cell>
          <cell r="S163">
            <v>34.864727272727272</v>
          </cell>
          <cell r="T163">
            <v>25.799454545454545</v>
          </cell>
          <cell r="U163">
            <v>5.25</v>
          </cell>
          <cell r="V163">
            <v>53.108909090909087</v>
          </cell>
          <cell r="W163">
            <v>0</v>
          </cell>
        </row>
        <row r="164">
          <cell r="B164">
            <v>6009000715</v>
          </cell>
          <cell r="C164" t="str">
            <v>PLANET GEAR, RATIO 5.143:1 tx</v>
          </cell>
          <cell r="D164" t="str">
            <v>D001</v>
          </cell>
          <cell r="E164" t="str">
            <v>KA</v>
          </cell>
          <cell r="F164">
            <v>14495.72</v>
          </cell>
          <cell r="G164">
            <v>220</v>
          </cell>
          <cell r="H164" t="str">
            <v>PC</v>
          </cell>
          <cell r="I164">
            <v>2406.8000000000002</v>
          </cell>
          <cell r="J164">
            <v>3622.08</v>
          </cell>
          <cell r="K164">
            <v>3168.5</v>
          </cell>
          <cell r="M164">
            <v>5298.34</v>
          </cell>
          <cell r="O164">
            <v>65.889636363636356</v>
          </cell>
          <cell r="P164">
            <v>220</v>
          </cell>
          <cell r="Q164" t="str">
            <v>PC</v>
          </cell>
          <cell r="R164">
            <v>10.940000000000001</v>
          </cell>
          <cell r="S164">
            <v>16.463999999999999</v>
          </cell>
          <cell r="T164">
            <v>14.402272727272727</v>
          </cell>
          <cell r="U164">
            <v>0</v>
          </cell>
          <cell r="V164">
            <v>24.083363636363636</v>
          </cell>
          <cell r="W164">
            <v>0</v>
          </cell>
        </row>
        <row r="165">
          <cell r="B165">
            <v>6009000716</v>
          </cell>
          <cell r="C165" t="str">
            <v>CARRIER, RING GEAR tx</v>
          </cell>
          <cell r="D165" t="str">
            <v>D001</v>
          </cell>
          <cell r="E165" t="str">
            <v>KA</v>
          </cell>
          <cell r="F165">
            <v>8642.66</v>
          </cell>
          <cell r="G165">
            <v>55</v>
          </cell>
          <cell r="H165" t="str">
            <v>PC</v>
          </cell>
          <cell r="I165">
            <v>919.05</v>
          </cell>
          <cell r="J165">
            <v>1589.02</v>
          </cell>
          <cell r="K165">
            <v>1309.48</v>
          </cell>
          <cell r="L165">
            <v>2200</v>
          </cell>
          <cell r="M165">
            <v>2625.11</v>
          </cell>
          <cell r="O165">
            <v>157.13927272727273</v>
          </cell>
          <cell r="P165">
            <v>55</v>
          </cell>
          <cell r="Q165" t="str">
            <v>PC</v>
          </cell>
          <cell r="R165">
            <v>16.71</v>
          </cell>
          <cell r="S165">
            <v>28.891272727272728</v>
          </cell>
          <cell r="T165">
            <v>23.808727272727275</v>
          </cell>
          <cell r="U165">
            <v>40</v>
          </cell>
          <cell r="V165">
            <v>47.729272727272729</v>
          </cell>
          <cell r="W165">
            <v>0</v>
          </cell>
        </row>
        <row r="166">
          <cell r="B166">
            <v>6009000717</v>
          </cell>
          <cell r="C166" t="str">
            <v>HUB HOUSING tx</v>
          </cell>
          <cell r="D166" t="str">
            <v>D001</v>
          </cell>
          <cell r="E166" t="str">
            <v>KA</v>
          </cell>
          <cell r="F166">
            <v>10820.41</v>
          </cell>
          <cell r="G166">
            <v>30</v>
          </cell>
          <cell r="H166" t="str">
            <v>PC</v>
          </cell>
          <cell r="I166">
            <v>3159.9</v>
          </cell>
          <cell r="J166">
            <v>1933.05</v>
          </cell>
          <cell r="K166">
            <v>1811.53</v>
          </cell>
          <cell r="L166">
            <v>354</v>
          </cell>
          <cell r="M166">
            <v>3561.93</v>
          </cell>
          <cell r="O166">
            <v>360.68033333333335</v>
          </cell>
          <cell r="P166">
            <v>30</v>
          </cell>
          <cell r="Q166" t="str">
            <v>PC</v>
          </cell>
          <cell r="R166">
            <v>105.33</v>
          </cell>
          <cell r="S166">
            <v>64.435000000000002</v>
          </cell>
          <cell r="T166">
            <v>60.384333333333331</v>
          </cell>
          <cell r="U166">
            <v>11.8</v>
          </cell>
          <cell r="V166">
            <v>118.73099999999999</v>
          </cell>
          <cell r="W166">
            <v>0</v>
          </cell>
        </row>
        <row r="167">
          <cell r="B167">
            <v>6009000720</v>
          </cell>
          <cell r="C167" t="str">
            <v>SUN GEAR, RATIO 5.143:1 tx</v>
          </cell>
          <cell r="D167" t="str">
            <v>D001</v>
          </cell>
          <cell r="E167" t="str">
            <v>KA</v>
          </cell>
          <cell r="F167">
            <v>5834.91</v>
          </cell>
          <cell r="G167">
            <v>55</v>
          </cell>
          <cell r="H167" t="str">
            <v>PC</v>
          </cell>
          <cell r="I167">
            <v>260.14999999999998</v>
          </cell>
          <cell r="J167">
            <v>1471.28</v>
          </cell>
          <cell r="K167">
            <v>1696.48</v>
          </cell>
          <cell r="M167">
            <v>2407</v>
          </cell>
          <cell r="O167">
            <v>106.08927272727273</v>
          </cell>
          <cell r="P167">
            <v>55</v>
          </cell>
          <cell r="Q167" t="str">
            <v>PC</v>
          </cell>
          <cell r="R167">
            <v>4.7299999999999995</v>
          </cell>
          <cell r="S167">
            <v>26.750545454545453</v>
          </cell>
          <cell r="T167">
            <v>30.84509090909091</v>
          </cell>
          <cell r="U167">
            <v>0</v>
          </cell>
          <cell r="V167">
            <v>43.763636363636365</v>
          </cell>
          <cell r="W167">
            <v>0</v>
          </cell>
        </row>
        <row r="168">
          <cell r="B168">
            <v>6009000731</v>
          </cell>
          <cell r="C168" t="str">
            <v>KNUCKLE STUB AIR BRAKE PAINTED tx</v>
          </cell>
          <cell r="D168" t="str">
            <v>D001</v>
          </cell>
          <cell r="E168" t="str">
            <v>KA</v>
          </cell>
          <cell r="F168">
            <v>707.98</v>
          </cell>
          <cell r="G168">
            <v>1</v>
          </cell>
          <cell r="H168" t="str">
            <v>PC</v>
          </cell>
          <cell r="I168">
            <v>594.17999999999995</v>
          </cell>
          <cell r="L168">
            <v>37.950000000000003</v>
          </cell>
          <cell r="M168">
            <v>75.849999999999994</v>
          </cell>
          <cell r="O168">
            <v>707.98</v>
          </cell>
          <cell r="P168">
            <v>1</v>
          </cell>
          <cell r="Q168" t="str">
            <v>PC</v>
          </cell>
          <cell r="R168">
            <v>594.17999999999995</v>
          </cell>
          <cell r="S168">
            <v>0</v>
          </cell>
          <cell r="T168">
            <v>0</v>
          </cell>
          <cell r="U168">
            <v>37.950000000000003</v>
          </cell>
          <cell r="V168">
            <v>75.849999999999994</v>
          </cell>
          <cell r="W168">
            <v>0</v>
          </cell>
        </row>
        <row r="169">
          <cell r="B169">
            <v>6009000732</v>
          </cell>
          <cell r="C169" t="str">
            <v>KNUCKLE STUB AIR BRAKE PAINTED tx</v>
          </cell>
          <cell r="D169" t="str">
            <v>D001</v>
          </cell>
          <cell r="E169" t="str">
            <v>KA</v>
          </cell>
          <cell r="F169">
            <v>700.74</v>
          </cell>
          <cell r="G169">
            <v>1</v>
          </cell>
          <cell r="H169" t="str">
            <v>PC</v>
          </cell>
          <cell r="I169">
            <v>587.71</v>
          </cell>
          <cell r="L169">
            <v>37.950000000000003</v>
          </cell>
          <cell r="M169">
            <v>75.08</v>
          </cell>
          <cell r="O169">
            <v>700.74</v>
          </cell>
          <cell r="P169">
            <v>1</v>
          </cell>
          <cell r="Q169" t="str">
            <v>PC</v>
          </cell>
          <cell r="R169">
            <v>587.71</v>
          </cell>
          <cell r="S169">
            <v>0</v>
          </cell>
          <cell r="T169">
            <v>0</v>
          </cell>
          <cell r="U169">
            <v>37.950000000000003</v>
          </cell>
          <cell r="V169">
            <v>75.08</v>
          </cell>
          <cell r="W169">
            <v>0</v>
          </cell>
        </row>
        <row r="170">
          <cell r="B170">
            <v>6009000733</v>
          </cell>
          <cell r="C170" t="str">
            <v>KNUCKLE STUB AIR BRAKE PAINTED tx</v>
          </cell>
          <cell r="D170" t="str">
            <v>D001</v>
          </cell>
          <cell r="E170" t="str">
            <v>KA</v>
          </cell>
          <cell r="F170">
            <v>689.28</v>
          </cell>
          <cell r="G170">
            <v>1</v>
          </cell>
          <cell r="H170" t="str">
            <v>PC</v>
          </cell>
          <cell r="I170">
            <v>577.48</v>
          </cell>
          <cell r="L170">
            <v>37.950000000000003</v>
          </cell>
          <cell r="M170">
            <v>73.849999999999994</v>
          </cell>
          <cell r="O170">
            <v>689.28</v>
          </cell>
          <cell r="P170">
            <v>1</v>
          </cell>
          <cell r="Q170" t="str">
            <v>PC</v>
          </cell>
          <cell r="R170">
            <v>577.48</v>
          </cell>
          <cell r="S170">
            <v>0</v>
          </cell>
          <cell r="T170">
            <v>0</v>
          </cell>
          <cell r="U170">
            <v>37.950000000000003</v>
          </cell>
          <cell r="V170">
            <v>73.849999999999994</v>
          </cell>
          <cell r="W170">
            <v>0</v>
          </cell>
        </row>
        <row r="171">
          <cell r="B171">
            <v>6009000734</v>
          </cell>
          <cell r="C171" t="str">
            <v>KNUCKLE STUB AIR BRAKE PAINTED tx</v>
          </cell>
          <cell r="D171" t="str">
            <v>D001</v>
          </cell>
          <cell r="E171" t="str">
            <v>KA</v>
          </cell>
          <cell r="F171">
            <v>688.85</v>
          </cell>
          <cell r="G171">
            <v>1</v>
          </cell>
          <cell r="H171" t="str">
            <v>PC</v>
          </cell>
          <cell r="I171">
            <v>577.09</v>
          </cell>
          <cell r="L171">
            <v>37.950000000000003</v>
          </cell>
          <cell r="M171">
            <v>73.81</v>
          </cell>
          <cell r="O171">
            <v>688.85</v>
          </cell>
          <cell r="P171">
            <v>1</v>
          </cell>
          <cell r="Q171" t="str">
            <v>PC</v>
          </cell>
          <cell r="R171">
            <v>577.09</v>
          </cell>
          <cell r="S171">
            <v>0</v>
          </cell>
          <cell r="T171">
            <v>0</v>
          </cell>
          <cell r="U171">
            <v>37.950000000000003</v>
          </cell>
          <cell r="V171">
            <v>73.81</v>
          </cell>
          <cell r="W171">
            <v>0</v>
          </cell>
        </row>
        <row r="172">
          <cell r="B172">
            <v>6009000783</v>
          </cell>
          <cell r="C172" t="str">
            <v>POUTRE IPONAM PEINTE</v>
          </cell>
          <cell r="D172" t="str">
            <v>D001</v>
          </cell>
          <cell r="E172" t="str">
            <v>KA</v>
          </cell>
          <cell r="F172">
            <v>2350.86</v>
          </cell>
          <cell r="G172">
            <v>1</v>
          </cell>
          <cell r="H172" t="str">
            <v>PC</v>
          </cell>
          <cell r="I172">
            <v>2061.2800000000002</v>
          </cell>
          <cell r="L172">
            <v>37.700000000000003</v>
          </cell>
          <cell r="M172">
            <v>251.88</v>
          </cell>
          <cell r="O172">
            <v>2350.86</v>
          </cell>
          <cell r="P172">
            <v>1</v>
          </cell>
          <cell r="Q172" t="str">
            <v>PC</v>
          </cell>
          <cell r="R172">
            <v>2061.2800000000002</v>
          </cell>
          <cell r="S172">
            <v>0</v>
          </cell>
          <cell r="T172">
            <v>0</v>
          </cell>
          <cell r="U172">
            <v>37.700000000000003</v>
          </cell>
          <cell r="V172">
            <v>251.88</v>
          </cell>
          <cell r="W172">
            <v>0</v>
          </cell>
        </row>
        <row r="173">
          <cell r="B173">
            <v>6009000784</v>
          </cell>
          <cell r="C173" t="str">
            <v>EXTREMITES IPONAM PEINTES</v>
          </cell>
          <cell r="D173" t="str">
            <v>D001</v>
          </cell>
          <cell r="E173" t="str">
            <v>KA</v>
          </cell>
          <cell r="F173">
            <v>2900.91</v>
          </cell>
          <cell r="G173">
            <v>1</v>
          </cell>
          <cell r="H173" t="str">
            <v>PC</v>
          </cell>
          <cell r="I173">
            <v>1181.28</v>
          </cell>
          <cell r="J173">
            <v>521.72</v>
          </cell>
          <cell r="K173">
            <v>230.36</v>
          </cell>
          <cell r="L173">
            <v>222.12</v>
          </cell>
          <cell r="M173">
            <v>745.43</v>
          </cell>
          <cell r="O173">
            <v>2900.91</v>
          </cell>
          <cell r="P173">
            <v>1</v>
          </cell>
          <cell r="Q173" t="str">
            <v>PC</v>
          </cell>
          <cell r="R173">
            <v>1181.28</v>
          </cell>
          <cell r="S173">
            <v>521.72</v>
          </cell>
          <cell r="T173">
            <v>230.36</v>
          </cell>
          <cell r="U173">
            <v>222.12</v>
          </cell>
          <cell r="V173">
            <v>745.43</v>
          </cell>
          <cell r="W173">
            <v>0</v>
          </cell>
        </row>
        <row r="174">
          <cell r="B174">
            <v>6009000835</v>
          </cell>
          <cell r="C174" t="str">
            <v>BIELLE REPRISE TRAVERSE_851667</v>
          </cell>
          <cell r="D174" t="str">
            <v>D001</v>
          </cell>
          <cell r="E174" t="str">
            <v>KA</v>
          </cell>
          <cell r="F174">
            <v>5248.3</v>
          </cell>
          <cell r="G174">
            <v>36</v>
          </cell>
          <cell r="H174" t="str">
            <v>PC</v>
          </cell>
          <cell r="I174">
            <v>2124</v>
          </cell>
          <cell r="J174">
            <v>741.52</v>
          </cell>
          <cell r="K174">
            <v>537.63</v>
          </cell>
          <cell r="L174">
            <v>516.6</v>
          </cell>
          <cell r="M174">
            <v>1328.55</v>
          </cell>
          <cell r="O174">
            <v>145.78611111111113</v>
          </cell>
          <cell r="P174">
            <v>36</v>
          </cell>
          <cell r="Q174" t="str">
            <v>PC</v>
          </cell>
          <cell r="R174">
            <v>59</v>
          </cell>
          <cell r="S174">
            <v>20.597777777777779</v>
          </cell>
          <cell r="T174">
            <v>14.934166666666666</v>
          </cell>
          <cell r="U174">
            <v>14.350000000000001</v>
          </cell>
          <cell r="V174">
            <v>36.904166666666669</v>
          </cell>
          <cell r="W174">
            <v>0</v>
          </cell>
        </row>
        <row r="175">
          <cell r="B175">
            <v>6009000842</v>
          </cell>
          <cell r="C175" t="str">
            <v>BOITARD ROULEMENT</v>
          </cell>
          <cell r="D175" t="str">
            <v>D001</v>
          </cell>
          <cell r="E175" t="str">
            <v>KA</v>
          </cell>
          <cell r="F175">
            <v>7068.08</v>
          </cell>
          <cell r="G175">
            <v>20</v>
          </cell>
          <cell r="H175" t="str">
            <v>PC</v>
          </cell>
          <cell r="I175">
            <v>3390.6</v>
          </cell>
          <cell r="J175">
            <v>1042.28</v>
          </cell>
          <cell r="K175">
            <v>771.83</v>
          </cell>
          <cell r="M175">
            <v>1863.37</v>
          </cell>
          <cell r="O175">
            <v>353.404</v>
          </cell>
          <cell r="P175">
            <v>20</v>
          </cell>
          <cell r="Q175" t="str">
            <v>PC</v>
          </cell>
          <cell r="R175">
            <v>169.53</v>
          </cell>
          <cell r="S175">
            <v>52.113999999999997</v>
          </cell>
          <cell r="T175">
            <v>38.591500000000003</v>
          </cell>
          <cell r="U175">
            <v>0</v>
          </cell>
          <cell r="V175">
            <v>93.168499999999995</v>
          </cell>
          <cell r="W175">
            <v>0</v>
          </cell>
        </row>
        <row r="176">
          <cell r="B176">
            <v>6009000845</v>
          </cell>
          <cell r="C176" t="str">
            <v>MOYEU REDUCTEUR</v>
          </cell>
          <cell r="D176" t="str">
            <v>D001</v>
          </cell>
          <cell r="E176" t="str">
            <v>KA</v>
          </cell>
          <cell r="F176">
            <v>8848.7900000000009</v>
          </cell>
          <cell r="G176">
            <v>20</v>
          </cell>
          <cell r="H176" t="str">
            <v>PC</v>
          </cell>
          <cell r="I176">
            <v>4000</v>
          </cell>
          <cell r="J176">
            <v>1271.74</v>
          </cell>
          <cell r="K176">
            <v>1126.8900000000001</v>
          </cell>
          <cell r="L176">
            <v>175</v>
          </cell>
          <cell r="M176">
            <v>2275.16</v>
          </cell>
          <cell r="O176">
            <v>442.43950000000007</v>
          </cell>
          <cell r="P176">
            <v>20</v>
          </cell>
          <cell r="Q176" t="str">
            <v>PC</v>
          </cell>
          <cell r="R176">
            <v>200</v>
          </cell>
          <cell r="S176">
            <v>63.587000000000003</v>
          </cell>
          <cell r="T176">
            <v>56.344500000000004</v>
          </cell>
          <cell r="U176">
            <v>8.75</v>
          </cell>
          <cell r="V176">
            <v>113.758</v>
          </cell>
          <cell r="W176">
            <v>0</v>
          </cell>
        </row>
        <row r="177">
          <cell r="B177">
            <v>6009000848</v>
          </cell>
          <cell r="C177" t="str">
            <v>BRAS INFERIEUR_851670</v>
          </cell>
          <cell r="D177" t="str">
            <v>D001</v>
          </cell>
          <cell r="E177" t="str">
            <v>KA</v>
          </cell>
          <cell r="F177">
            <v>9471.0499999999993</v>
          </cell>
          <cell r="G177">
            <v>20</v>
          </cell>
          <cell r="H177" t="str">
            <v>PC</v>
          </cell>
          <cell r="I177">
            <v>4677.2</v>
          </cell>
          <cell r="J177">
            <v>1237.25</v>
          </cell>
          <cell r="K177">
            <v>677.91</v>
          </cell>
          <cell r="L177">
            <v>799</v>
          </cell>
          <cell r="M177">
            <v>2079.69</v>
          </cell>
          <cell r="O177">
            <v>473.55249999999995</v>
          </cell>
          <cell r="P177">
            <v>20</v>
          </cell>
          <cell r="Q177" t="str">
            <v>PC</v>
          </cell>
          <cell r="R177">
            <v>233.85999999999999</v>
          </cell>
          <cell r="S177">
            <v>61.862499999999997</v>
          </cell>
          <cell r="T177">
            <v>33.895499999999998</v>
          </cell>
          <cell r="U177">
            <v>39.950000000000003</v>
          </cell>
          <cell r="V177">
            <v>103.9845</v>
          </cell>
          <cell r="W177">
            <v>0</v>
          </cell>
        </row>
        <row r="178">
          <cell r="B178">
            <v>6009000862</v>
          </cell>
          <cell r="C178" t="str">
            <v>TRAVERSE GUIDAGE_851671</v>
          </cell>
          <cell r="D178" t="str">
            <v>D001</v>
          </cell>
          <cell r="E178" t="str">
            <v>KA</v>
          </cell>
          <cell r="F178">
            <v>12166.46</v>
          </cell>
          <cell r="G178">
            <v>18</v>
          </cell>
          <cell r="H178" t="str">
            <v>PC</v>
          </cell>
          <cell r="I178">
            <v>4188.6000000000004</v>
          </cell>
          <cell r="J178">
            <v>1487</v>
          </cell>
          <cell r="K178">
            <v>1700.9</v>
          </cell>
          <cell r="L178">
            <v>1437.3</v>
          </cell>
          <cell r="M178">
            <v>3352.66</v>
          </cell>
          <cell r="O178">
            <v>675.91444444444437</v>
          </cell>
          <cell r="P178">
            <v>18</v>
          </cell>
          <cell r="Q178" t="str">
            <v>PC</v>
          </cell>
          <cell r="R178">
            <v>232.70000000000002</v>
          </cell>
          <cell r="S178">
            <v>82.611111111111114</v>
          </cell>
          <cell r="T178">
            <v>94.494444444444454</v>
          </cell>
          <cell r="U178">
            <v>79.849999999999994</v>
          </cell>
          <cell r="V178">
            <v>186.25888888888889</v>
          </cell>
          <cell r="W178">
            <v>0</v>
          </cell>
        </row>
        <row r="179">
          <cell r="B179">
            <v>6009000914</v>
          </cell>
          <cell r="C179" t="str">
            <v>REPRISE GALET_851506</v>
          </cell>
          <cell r="D179" t="str">
            <v>D001</v>
          </cell>
          <cell r="E179" t="str">
            <v>KA</v>
          </cell>
          <cell r="F179">
            <v>8249.43</v>
          </cell>
          <cell r="G179">
            <v>10</v>
          </cell>
          <cell r="H179" t="str">
            <v>PC</v>
          </cell>
          <cell r="I179">
            <v>4167</v>
          </cell>
          <cell r="J179">
            <v>702.02</v>
          </cell>
          <cell r="K179">
            <v>713.53</v>
          </cell>
          <cell r="L179">
            <v>887.5</v>
          </cell>
          <cell r="M179">
            <v>1779.38</v>
          </cell>
          <cell r="O179">
            <v>824.94299999999998</v>
          </cell>
          <cell r="P179">
            <v>10</v>
          </cell>
          <cell r="Q179" t="str">
            <v>PC</v>
          </cell>
          <cell r="R179">
            <v>416.7</v>
          </cell>
          <cell r="S179">
            <v>70.201999999999998</v>
          </cell>
          <cell r="T179">
            <v>71.352999999999994</v>
          </cell>
          <cell r="U179">
            <v>88.75</v>
          </cell>
          <cell r="V179">
            <v>177.93800000000002</v>
          </cell>
          <cell r="W179">
            <v>0</v>
          </cell>
        </row>
        <row r="180">
          <cell r="B180">
            <v>6009001081</v>
          </cell>
          <cell r="C180" t="str">
            <v>BRAS DE SUSPENSION BAS A Tx</v>
          </cell>
          <cell r="D180" t="str">
            <v>D001</v>
          </cell>
          <cell r="E180" t="str">
            <v>KA</v>
          </cell>
          <cell r="F180">
            <v>18188.48</v>
          </cell>
          <cell r="G180">
            <v>24</v>
          </cell>
          <cell r="H180" t="str">
            <v>PC</v>
          </cell>
          <cell r="I180">
            <v>10896</v>
          </cell>
          <cell r="J180">
            <v>1244.21</v>
          </cell>
          <cell r="K180">
            <v>1717.2</v>
          </cell>
          <cell r="L180">
            <v>1044</v>
          </cell>
          <cell r="M180">
            <v>3287.07</v>
          </cell>
          <cell r="O180">
            <v>757.85333333333335</v>
          </cell>
          <cell r="P180">
            <v>24</v>
          </cell>
          <cell r="Q180" t="str">
            <v>PC</v>
          </cell>
          <cell r="R180">
            <v>454</v>
          </cell>
          <cell r="S180">
            <v>51.842083333333335</v>
          </cell>
          <cell r="T180">
            <v>71.55</v>
          </cell>
          <cell r="U180">
            <v>43.5</v>
          </cell>
          <cell r="V180">
            <v>136.96125000000001</v>
          </cell>
          <cell r="W180">
            <v>0</v>
          </cell>
        </row>
        <row r="181">
          <cell r="B181">
            <v>6009001082</v>
          </cell>
          <cell r="C181" t="str">
            <v>BRAS DE SUSPENSION BAS B Tx</v>
          </cell>
          <cell r="D181" t="str">
            <v>D001</v>
          </cell>
          <cell r="E181" t="str">
            <v>KA</v>
          </cell>
          <cell r="F181">
            <v>15209.31</v>
          </cell>
          <cell r="G181">
            <v>20</v>
          </cell>
          <cell r="H181" t="str">
            <v>PC</v>
          </cell>
          <cell r="I181">
            <v>9080</v>
          </cell>
          <cell r="J181">
            <v>1053.1600000000001</v>
          </cell>
          <cell r="K181">
            <v>1446.88</v>
          </cell>
          <cell r="L181">
            <v>870</v>
          </cell>
          <cell r="M181">
            <v>2759.27</v>
          </cell>
          <cell r="O181">
            <v>760.46550000000002</v>
          </cell>
          <cell r="P181">
            <v>20</v>
          </cell>
          <cell r="Q181" t="str">
            <v>PC</v>
          </cell>
          <cell r="R181">
            <v>454</v>
          </cell>
          <cell r="S181">
            <v>52.658000000000001</v>
          </cell>
          <cell r="T181">
            <v>72.344000000000008</v>
          </cell>
          <cell r="U181">
            <v>43.5</v>
          </cell>
          <cell r="V181">
            <v>137.96350000000001</v>
          </cell>
          <cell r="W181">
            <v>0</v>
          </cell>
        </row>
        <row r="182">
          <cell r="B182">
            <v>6009001210</v>
          </cell>
          <cell r="C182" t="str">
            <v>ENSEMBLE GUIDAGE_851001</v>
          </cell>
          <cell r="D182" t="str">
            <v>D001</v>
          </cell>
          <cell r="E182" t="str">
            <v>KA</v>
          </cell>
          <cell r="F182">
            <v>18211.560000000001</v>
          </cell>
          <cell r="G182">
            <v>1</v>
          </cell>
          <cell r="H182" t="str">
            <v>PC</v>
          </cell>
          <cell r="I182">
            <v>13206.31</v>
          </cell>
          <cell r="J182">
            <v>1165.67</v>
          </cell>
          <cell r="K182">
            <v>459.23</v>
          </cell>
          <cell r="L182">
            <v>474.5</v>
          </cell>
          <cell r="M182">
            <v>2905.85</v>
          </cell>
          <cell r="O182">
            <v>18211.560000000001</v>
          </cell>
          <cell r="P182">
            <v>1</v>
          </cell>
          <cell r="Q182" t="str">
            <v>PC</v>
          </cell>
          <cell r="R182">
            <v>13206.31</v>
          </cell>
          <cell r="S182">
            <v>1165.67</v>
          </cell>
          <cell r="T182">
            <v>459.23</v>
          </cell>
          <cell r="U182">
            <v>474.5</v>
          </cell>
          <cell r="V182">
            <v>2905.85</v>
          </cell>
          <cell r="W182">
            <v>0</v>
          </cell>
        </row>
        <row r="183">
          <cell r="B183">
            <v>6009001215</v>
          </cell>
          <cell r="C183" t="str">
            <v>ESSIEU NEOVAL A1_850951</v>
          </cell>
          <cell r="D183" t="str">
            <v>D001</v>
          </cell>
          <cell r="E183" t="str">
            <v>KF</v>
          </cell>
          <cell r="F183">
            <v>57154.04</v>
          </cell>
          <cell r="G183">
            <v>1</v>
          </cell>
          <cell r="H183" t="str">
            <v>PC</v>
          </cell>
          <cell r="I183">
            <v>40636</v>
          </cell>
          <cell r="J183">
            <v>4361.18</v>
          </cell>
          <cell r="K183">
            <v>1657.71</v>
          </cell>
          <cell r="L183">
            <v>935.58</v>
          </cell>
          <cell r="M183">
            <v>9563.57</v>
          </cell>
          <cell r="O183">
            <v>57154.04</v>
          </cell>
          <cell r="P183">
            <v>1</v>
          </cell>
          <cell r="Q183" t="str">
            <v>PC</v>
          </cell>
          <cell r="R183">
            <v>40636</v>
          </cell>
          <cell r="S183">
            <v>4361.18</v>
          </cell>
          <cell r="T183">
            <v>1657.71</v>
          </cell>
          <cell r="U183">
            <v>935.58</v>
          </cell>
          <cell r="V183">
            <v>9563.57</v>
          </cell>
          <cell r="W183">
            <v>0</v>
          </cell>
        </row>
        <row r="184">
          <cell r="B184">
            <v>6009001216</v>
          </cell>
          <cell r="C184" t="str">
            <v>ESSIEU NEOVAL A2R_850952</v>
          </cell>
          <cell r="D184" t="str">
            <v>D001</v>
          </cell>
          <cell r="E184" t="str">
            <v>KF</v>
          </cell>
          <cell r="F184">
            <v>49376.14</v>
          </cell>
          <cell r="G184">
            <v>1</v>
          </cell>
          <cell r="H184" t="str">
            <v>PC</v>
          </cell>
          <cell r="I184">
            <v>36784.129999999997</v>
          </cell>
          <cell r="J184">
            <v>3099.08</v>
          </cell>
          <cell r="K184">
            <v>969.37</v>
          </cell>
          <cell r="L184">
            <v>892.5</v>
          </cell>
          <cell r="M184">
            <v>7631.06</v>
          </cell>
          <cell r="O184">
            <v>49376.14</v>
          </cell>
          <cell r="P184">
            <v>1</v>
          </cell>
          <cell r="Q184" t="str">
            <v>PC</v>
          </cell>
          <cell r="R184">
            <v>36784.129999999997</v>
          </cell>
          <cell r="S184">
            <v>3099.08</v>
          </cell>
          <cell r="T184">
            <v>969.37</v>
          </cell>
          <cell r="U184">
            <v>892.5</v>
          </cell>
          <cell r="V184">
            <v>7631.06</v>
          </cell>
          <cell r="W184">
            <v>0</v>
          </cell>
        </row>
        <row r="185">
          <cell r="B185">
            <v>6009001217</v>
          </cell>
          <cell r="C185" t="str">
            <v>ESSIEU NEOVAL B1_850953</v>
          </cell>
          <cell r="D185" t="str">
            <v>D001</v>
          </cell>
          <cell r="E185" t="str">
            <v>KF</v>
          </cell>
          <cell r="F185">
            <v>54325.87</v>
          </cell>
          <cell r="G185">
            <v>1</v>
          </cell>
          <cell r="H185" t="str">
            <v>PC</v>
          </cell>
          <cell r="I185">
            <v>38298.080000000002</v>
          </cell>
          <cell r="J185">
            <v>4239.9799999999996</v>
          </cell>
          <cell r="K185">
            <v>1657.71</v>
          </cell>
          <cell r="L185">
            <v>935.58</v>
          </cell>
          <cell r="M185">
            <v>9194.52</v>
          </cell>
          <cell r="O185">
            <v>54325.87</v>
          </cell>
          <cell r="P185">
            <v>1</v>
          </cell>
          <cell r="Q185" t="str">
            <v>PC</v>
          </cell>
          <cell r="R185">
            <v>38298.080000000002</v>
          </cell>
          <cell r="S185">
            <v>4239.9799999999996</v>
          </cell>
          <cell r="T185">
            <v>1657.71</v>
          </cell>
          <cell r="U185">
            <v>935.58</v>
          </cell>
          <cell r="V185">
            <v>9194.52</v>
          </cell>
          <cell r="W185">
            <v>0</v>
          </cell>
        </row>
        <row r="186">
          <cell r="B186">
            <v>6009001218</v>
          </cell>
          <cell r="C186" t="str">
            <v>ESSIEU NEOVAL B2_850954</v>
          </cell>
          <cell r="D186" t="str">
            <v>D001</v>
          </cell>
          <cell r="E186" t="str">
            <v>KF</v>
          </cell>
          <cell r="F186">
            <v>57154.04</v>
          </cell>
          <cell r="G186">
            <v>1</v>
          </cell>
          <cell r="H186" t="str">
            <v>PC</v>
          </cell>
          <cell r="I186">
            <v>40636</v>
          </cell>
          <cell r="J186">
            <v>4361.18</v>
          </cell>
          <cell r="K186">
            <v>1657.71</v>
          </cell>
          <cell r="L186">
            <v>935.58</v>
          </cell>
          <cell r="M186">
            <v>9563.57</v>
          </cell>
          <cell r="O186">
            <v>57154.04</v>
          </cell>
          <cell r="P186">
            <v>1</v>
          </cell>
          <cell r="Q186" t="str">
            <v>PC</v>
          </cell>
          <cell r="R186">
            <v>40636</v>
          </cell>
          <cell r="S186">
            <v>4361.18</v>
          </cell>
          <cell r="T186">
            <v>1657.71</v>
          </cell>
          <cell r="U186">
            <v>935.58</v>
          </cell>
          <cell r="V186">
            <v>9563.57</v>
          </cell>
          <cell r="W186">
            <v>0</v>
          </cell>
        </row>
        <row r="187">
          <cell r="B187">
            <v>6009001270</v>
          </cell>
          <cell r="C187" t="str">
            <v>ENSEMBLE RESSORT ASSEMBLE</v>
          </cell>
          <cell r="D187" t="str">
            <v>D001</v>
          </cell>
          <cell r="E187" t="str">
            <v>KA</v>
          </cell>
          <cell r="F187">
            <v>597.34</v>
          </cell>
          <cell r="G187">
            <v>1</v>
          </cell>
          <cell r="H187" t="str">
            <v>PC</v>
          </cell>
          <cell r="I187">
            <v>453.85</v>
          </cell>
          <cell r="J187">
            <v>26.9</v>
          </cell>
          <cell r="L187">
            <v>37.950000000000003</v>
          </cell>
          <cell r="M187">
            <v>78.64</v>
          </cell>
          <cell r="O187">
            <v>597.34</v>
          </cell>
          <cell r="P187">
            <v>1</v>
          </cell>
          <cell r="Q187" t="str">
            <v>PC</v>
          </cell>
          <cell r="R187">
            <v>453.85</v>
          </cell>
          <cell r="S187">
            <v>26.9</v>
          </cell>
          <cell r="T187">
            <v>0</v>
          </cell>
          <cell r="U187">
            <v>37.950000000000003</v>
          </cell>
          <cell r="V187">
            <v>78.64</v>
          </cell>
          <cell r="W187">
            <v>0</v>
          </cell>
        </row>
        <row r="188">
          <cell r="B188">
            <v>6009001271</v>
          </cell>
          <cell r="C188" t="str">
            <v>BRAS DE SUSPENSION INFERIEUR A</v>
          </cell>
          <cell r="D188" t="str">
            <v>D001</v>
          </cell>
          <cell r="E188" t="str">
            <v>KA</v>
          </cell>
          <cell r="F188">
            <v>17548.13</v>
          </cell>
          <cell r="G188">
            <v>12</v>
          </cell>
          <cell r="H188" t="str">
            <v>PC</v>
          </cell>
          <cell r="I188">
            <v>12050.65</v>
          </cell>
          <cell r="J188">
            <v>872.01</v>
          </cell>
          <cell r="K188">
            <v>1101.8699999999999</v>
          </cell>
          <cell r="L188">
            <v>753</v>
          </cell>
          <cell r="M188">
            <v>2770.6</v>
          </cell>
          <cell r="O188">
            <v>1462.3441666666668</v>
          </cell>
          <cell r="P188">
            <v>12</v>
          </cell>
          <cell r="Q188" t="str">
            <v>PC</v>
          </cell>
          <cell r="R188">
            <v>1004.2208333333333</v>
          </cell>
          <cell r="S188">
            <v>72.667500000000004</v>
          </cell>
          <cell r="T188">
            <v>91.822499999999991</v>
          </cell>
          <cell r="U188">
            <v>62.75</v>
          </cell>
          <cell r="V188">
            <v>230.88333333333333</v>
          </cell>
          <cell r="W188">
            <v>0</v>
          </cell>
        </row>
        <row r="189">
          <cell r="B189">
            <v>6009001274</v>
          </cell>
          <cell r="C189" t="str">
            <v>BRAS DE SUSPENSION INFERIEUR B</v>
          </cell>
          <cell r="D189" t="str">
            <v>D001</v>
          </cell>
          <cell r="E189" t="str">
            <v>KA</v>
          </cell>
          <cell r="F189">
            <v>17579.47</v>
          </cell>
          <cell r="G189">
            <v>12</v>
          </cell>
          <cell r="H189" t="str">
            <v>PC</v>
          </cell>
          <cell r="I189">
            <v>12050.65</v>
          </cell>
          <cell r="J189">
            <v>881.8</v>
          </cell>
          <cell r="K189">
            <v>1111.4000000000001</v>
          </cell>
          <cell r="L189">
            <v>753</v>
          </cell>
          <cell r="M189">
            <v>2782.62</v>
          </cell>
          <cell r="O189">
            <v>1464.9558333333334</v>
          </cell>
          <cell r="P189">
            <v>12</v>
          </cell>
          <cell r="Q189" t="str">
            <v>PC</v>
          </cell>
          <cell r="R189">
            <v>1004.2208333333333</v>
          </cell>
          <cell r="S189">
            <v>73.483333333333334</v>
          </cell>
          <cell r="T189">
            <v>92.616666666666674</v>
          </cell>
          <cell r="U189">
            <v>62.75</v>
          </cell>
          <cell r="V189">
            <v>231.88499999999999</v>
          </cell>
          <cell r="W189">
            <v>0</v>
          </cell>
        </row>
        <row r="190">
          <cell r="B190">
            <v>6009001339</v>
          </cell>
          <cell r="C190" t="str">
            <v>LOWER WISHBONE KIT A</v>
          </cell>
          <cell r="D190" t="str">
            <v>D001</v>
          </cell>
          <cell r="E190" t="str">
            <v>KA</v>
          </cell>
          <cell r="F190">
            <v>1633.63</v>
          </cell>
          <cell r="G190">
            <v>1</v>
          </cell>
          <cell r="H190" t="str">
            <v>PC</v>
          </cell>
          <cell r="I190">
            <v>1124.76</v>
          </cell>
          <cell r="J190">
            <v>93.7</v>
          </cell>
          <cell r="K190">
            <v>91.82</v>
          </cell>
          <cell r="L190">
            <v>62.75</v>
          </cell>
          <cell r="M190">
            <v>260.60000000000002</v>
          </cell>
          <cell r="O190">
            <v>1633.63</v>
          </cell>
          <cell r="P190">
            <v>1</v>
          </cell>
          <cell r="Q190" t="str">
            <v>PC</v>
          </cell>
          <cell r="R190">
            <v>1124.76</v>
          </cell>
          <cell r="S190">
            <v>93.7</v>
          </cell>
          <cell r="T190">
            <v>91.82</v>
          </cell>
          <cell r="U190">
            <v>62.75</v>
          </cell>
          <cell r="V190">
            <v>260.60000000000002</v>
          </cell>
          <cell r="W190">
            <v>0</v>
          </cell>
        </row>
        <row r="191">
          <cell r="B191">
            <v>6009001340</v>
          </cell>
          <cell r="C191" t="str">
            <v>LOWER WISHBONE KIT B</v>
          </cell>
          <cell r="D191" t="str">
            <v>D001</v>
          </cell>
          <cell r="E191" t="str">
            <v>KA</v>
          </cell>
          <cell r="F191">
            <v>1636.25</v>
          </cell>
          <cell r="G191">
            <v>1</v>
          </cell>
          <cell r="H191" t="str">
            <v>PC</v>
          </cell>
          <cell r="I191">
            <v>1124.76</v>
          </cell>
          <cell r="J191">
            <v>94.51</v>
          </cell>
          <cell r="K191">
            <v>92.62</v>
          </cell>
          <cell r="L191">
            <v>62.75</v>
          </cell>
          <cell r="M191">
            <v>261.61</v>
          </cell>
          <cell r="O191">
            <v>1636.25</v>
          </cell>
          <cell r="P191">
            <v>1</v>
          </cell>
          <cell r="Q191" t="str">
            <v>PC</v>
          </cell>
          <cell r="R191">
            <v>1124.76</v>
          </cell>
          <cell r="S191">
            <v>94.51</v>
          </cell>
          <cell r="T191">
            <v>92.62</v>
          </cell>
          <cell r="U191">
            <v>62.75</v>
          </cell>
          <cell r="V191">
            <v>261.61</v>
          </cell>
          <cell r="W191">
            <v>0</v>
          </cell>
        </row>
        <row r="192">
          <cell r="B192">
            <v>6009001552</v>
          </cell>
          <cell r="C192" t="str">
            <v>HUB AND STEERING ARM A</v>
          </cell>
          <cell r="D192" t="str">
            <v>D001</v>
          </cell>
          <cell r="E192" t="str">
            <v>KA</v>
          </cell>
          <cell r="F192">
            <v>3889.58</v>
          </cell>
          <cell r="G192">
            <v>1</v>
          </cell>
          <cell r="H192" t="str">
            <v>PC</v>
          </cell>
          <cell r="I192">
            <v>2311.4499999999998</v>
          </cell>
          <cell r="J192">
            <v>378.16</v>
          </cell>
          <cell r="K192">
            <v>213.3</v>
          </cell>
          <cell r="L192">
            <v>201.2</v>
          </cell>
          <cell r="M192">
            <v>785.47</v>
          </cell>
          <cell r="O192">
            <v>3889.58</v>
          </cell>
          <cell r="P192">
            <v>1</v>
          </cell>
          <cell r="Q192" t="str">
            <v>PC</v>
          </cell>
          <cell r="R192">
            <v>2311.4499999999998</v>
          </cell>
          <cell r="S192">
            <v>378.16</v>
          </cell>
          <cell r="T192">
            <v>213.3</v>
          </cell>
          <cell r="U192">
            <v>201.2</v>
          </cell>
          <cell r="V192">
            <v>785.47</v>
          </cell>
          <cell r="W192">
            <v>0</v>
          </cell>
        </row>
        <row r="193">
          <cell r="B193">
            <v>6009001553</v>
          </cell>
          <cell r="C193" t="str">
            <v>HUB AND STEERING ARM B</v>
          </cell>
          <cell r="D193" t="str">
            <v>D001</v>
          </cell>
          <cell r="E193" t="str">
            <v>KA</v>
          </cell>
          <cell r="F193">
            <v>3884.01</v>
          </cell>
          <cell r="G193">
            <v>1</v>
          </cell>
          <cell r="H193" t="str">
            <v>PC</v>
          </cell>
          <cell r="I193">
            <v>2306.48</v>
          </cell>
          <cell r="J193">
            <v>378.16</v>
          </cell>
          <cell r="K193">
            <v>213.3</v>
          </cell>
          <cell r="L193">
            <v>201.2</v>
          </cell>
          <cell r="M193">
            <v>784.87</v>
          </cell>
          <cell r="O193">
            <v>3884.01</v>
          </cell>
          <cell r="P193">
            <v>1</v>
          </cell>
          <cell r="Q193" t="str">
            <v>PC</v>
          </cell>
          <cell r="R193">
            <v>2306.48</v>
          </cell>
          <cell r="S193">
            <v>378.16</v>
          </cell>
          <cell r="T193">
            <v>213.3</v>
          </cell>
          <cell r="U193">
            <v>201.2</v>
          </cell>
          <cell r="V193">
            <v>784.87</v>
          </cell>
          <cell r="W193">
            <v>0</v>
          </cell>
        </row>
        <row r="194">
          <cell r="B194">
            <v>6009001554</v>
          </cell>
          <cell r="C194" t="str">
            <v>HUB AND STEERING ARM A</v>
          </cell>
          <cell r="D194" t="str">
            <v>D001</v>
          </cell>
          <cell r="E194" t="str">
            <v>KA</v>
          </cell>
          <cell r="F194">
            <v>3976.54</v>
          </cell>
          <cell r="G194">
            <v>1</v>
          </cell>
          <cell r="H194" t="str">
            <v>PC</v>
          </cell>
          <cell r="I194">
            <v>2389.1</v>
          </cell>
          <cell r="J194">
            <v>378.16</v>
          </cell>
          <cell r="K194">
            <v>213.3</v>
          </cell>
          <cell r="L194">
            <v>201.2</v>
          </cell>
          <cell r="M194">
            <v>794.78</v>
          </cell>
          <cell r="O194">
            <v>3976.54</v>
          </cell>
          <cell r="P194">
            <v>1</v>
          </cell>
          <cell r="Q194" t="str">
            <v>PC</v>
          </cell>
          <cell r="R194">
            <v>2389.1</v>
          </cell>
          <cell r="S194">
            <v>378.16</v>
          </cell>
          <cell r="T194">
            <v>213.3</v>
          </cell>
          <cell r="U194">
            <v>201.2</v>
          </cell>
          <cell r="V194">
            <v>794.78</v>
          </cell>
          <cell r="W194">
            <v>0</v>
          </cell>
        </row>
        <row r="195">
          <cell r="B195">
            <v>6009001555</v>
          </cell>
          <cell r="C195" t="str">
            <v>HUB AND STEERING ARM B</v>
          </cell>
          <cell r="D195" t="str">
            <v>D001</v>
          </cell>
          <cell r="E195" t="str">
            <v>KA</v>
          </cell>
          <cell r="F195">
            <v>3974.53</v>
          </cell>
          <cell r="G195">
            <v>1</v>
          </cell>
          <cell r="H195" t="str">
            <v>PC</v>
          </cell>
          <cell r="I195">
            <v>2387.29</v>
          </cell>
          <cell r="J195">
            <v>378.16</v>
          </cell>
          <cell r="K195">
            <v>213.3</v>
          </cell>
          <cell r="L195">
            <v>201.2</v>
          </cell>
          <cell r="M195">
            <v>794.58</v>
          </cell>
          <cell r="O195">
            <v>3974.53</v>
          </cell>
          <cell r="P195">
            <v>1</v>
          </cell>
          <cell r="Q195" t="str">
            <v>PC</v>
          </cell>
          <cell r="R195">
            <v>2387.29</v>
          </cell>
          <cell r="S195">
            <v>378.16</v>
          </cell>
          <cell r="T195">
            <v>213.3</v>
          </cell>
          <cell r="U195">
            <v>201.2</v>
          </cell>
          <cell r="V195">
            <v>794.58</v>
          </cell>
          <cell r="W195">
            <v>0</v>
          </cell>
        </row>
        <row r="196">
          <cell r="B196">
            <v>6009001556</v>
          </cell>
          <cell r="C196" t="str">
            <v>UPPER WISHBONE KIT</v>
          </cell>
          <cell r="D196" t="str">
            <v>D001</v>
          </cell>
          <cell r="E196" t="str">
            <v>KA</v>
          </cell>
          <cell r="F196">
            <v>948.8</v>
          </cell>
          <cell r="G196">
            <v>1</v>
          </cell>
          <cell r="H196" t="str">
            <v>PC</v>
          </cell>
          <cell r="I196">
            <v>692.88</v>
          </cell>
          <cell r="J196">
            <v>60.57</v>
          </cell>
          <cell r="K196">
            <v>41.43</v>
          </cell>
          <cell r="L196">
            <v>4.1500000000000004</v>
          </cell>
          <cell r="M196">
            <v>149.77000000000001</v>
          </cell>
          <cell r="O196">
            <v>948.8</v>
          </cell>
          <cell r="P196">
            <v>1</v>
          </cell>
          <cell r="Q196" t="str">
            <v>PC</v>
          </cell>
          <cell r="R196">
            <v>692.88</v>
          </cell>
          <cell r="S196">
            <v>60.57</v>
          </cell>
          <cell r="T196">
            <v>41.43</v>
          </cell>
          <cell r="U196">
            <v>4.1500000000000004</v>
          </cell>
          <cell r="V196">
            <v>149.77000000000001</v>
          </cell>
          <cell r="W196">
            <v>0</v>
          </cell>
        </row>
        <row r="197">
          <cell r="B197">
            <v>6009001558</v>
          </cell>
          <cell r="C197" t="str">
            <v>AXLE AND T-CASE MOUNTING DRIVELI</v>
          </cell>
          <cell r="D197" t="str">
            <v>D001</v>
          </cell>
          <cell r="E197" t="str">
            <v>KA</v>
          </cell>
          <cell r="F197">
            <v>5089.21</v>
          </cell>
          <cell r="G197">
            <v>1</v>
          </cell>
          <cell r="H197" t="str">
            <v>PC</v>
          </cell>
          <cell r="I197">
            <v>4512.7299999999996</v>
          </cell>
          <cell r="J197">
            <v>20.2</v>
          </cell>
          <cell r="M197">
            <v>556.28</v>
          </cell>
          <cell r="O197">
            <v>5089.21</v>
          </cell>
          <cell r="P197">
            <v>1</v>
          </cell>
          <cell r="Q197" t="str">
            <v>PC</v>
          </cell>
          <cell r="R197">
            <v>4512.7299999999996</v>
          </cell>
          <cell r="S197">
            <v>20.2</v>
          </cell>
          <cell r="T197">
            <v>0</v>
          </cell>
          <cell r="U197">
            <v>0</v>
          </cell>
          <cell r="V197">
            <v>556.28</v>
          </cell>
          <cell r="W197">
            <v>0</v>
          </cell>
        </row>
        <row r="198">
          <cell r="B198">
            <v>6009001562</v>
          </cell>
          <cell r="C198" t="str">
            <v>ARBRE IPONAM PONT</v>
          </cell>
          <cell r="D198" t="str">
            <v>D001</v>
          </cell>
          <cell r="E198" t="str">
            <v>KA</v>
          </cell>
          <cell r="F198">
            <v>362.51</v>
          </cell>
          <cell r="G198">
            <v>1</v>
          </cell>
          <cell r="H198" t="str">
            <v>PC</v>
          </cell>
          <cell r="I198">
            <v>139.88</v>
          </cell>
          <cell r="J198">
            <v>54.14</v>
          </cell>
          <cell r="K198">
            <v>32.39</v>
          </cell>
          <cell r="L198">
            <v>49.15</v>
          </cell>
          <cell r="M198">
            <v>86.95</v>
          </cell>
          <cell r="O198">
            <v>362.51</v>
          </cell>
          <cell r="P198">
            <v>1</v>
          </cell>
          <cell r="Q198" t="str">
            <v>PC</v>
          </cell>
          <cell r="R198">
            <v>139.88</v>
          </cell>
          <cell r="S198">
            <v>54.14</v>
          </cell>
          <cell r="T198">
            <v>32.39</v>
          </cell>
          <cell r="U198">
            <v>49.15</v>
          </cell>
          <cell r="V198">
            <v>86.95</v>
          </cell>
          <cell r="W198">
            <v>0</v>
          </cell>
        </row>
        <row r="199">
          <cell r="B199">
            <v>6009001572</v>
          </cell>
          <cell r="C199" t="str">
            <v>KIT VISSERIE</v>
          </cell>
          <cell r="D199" t="str">
            <v>D001</v>
          </cell>
          <cell r="E199" t="str">
            <v>KA</v>
          </cell>
          <cell r="F199">
            <v>1019.74</v>
          </cell>
          <cell r="G199">
            <v>6</v>
          </cell>
          <cell r="H199" t="str">
            <v>PC</v>
          </cell>
          <cell r="I199">
            <v>723.24</v>
          </cell>
          <cell r="J199">
            <v>121.2</v>
          </cell>
          <cell r="M199">
            <v>175.3</v>
          </cell>
          <cell r="O199">
            <v>169.95666666666668</v>
          </cell>
          <cell r="P199">
            <v>6</v>
          </cell>
          <cell r="Q199" t="str">
            <v>PC</v>
          </cell>
          <cell r="R199">
            <v>120.54</v>
          </cell>
          <cell r="S199">
            <v>20.2</v>
          </cell>
          <cell r="T199">
            <v>0</v>
          </cell>
          <cell r="U199">
            <v>0</v>
          </cell>
          <cell r="V199">
            <v>29.216666666666669</v>
          </cell>
          <cell r="W199">
            <v>0</v>
          </cell>
        </row>
        <row r="200">
          <cell r="B200">
            <v>6009001574</v>
          </cell>
          <cell r="C200" t="str">
            <v>KIT BUMPSTOP</v>
          </cell>
          <cell r="D200" t="str">
            <v>D001</v>
          </cell>
          <cell r="E200" t="str">
            <v>KA</v>
          </cell>
          <cell r="F200">
            <v>1002.42</v>
          </cell>
          <cell r="G200">
            <v>12</v>
          </cell>
          <cell r="H200" t="str">
            <v>PC</v>
          </cell>
          <cell r="I200">
            <v>520.55999999999995</v>
          </cell>
          <cell r="J200">
            <v>242.4</v>
          </cell>
          <cell r="M200">
            <v>239.46</v>
          </cell>
          <cell r="O200">
            <v>83.534999999999997</v>
          </cell>
          <cell r="P200">
            <v>12</v>
          </cell>
          <cell r="Q200" t="str">
            <v>PC</v>
          </cell>
          <cell r="R200">
            <v>43.379999999999995</v>
          </cell>
          <cell r="S200">
            <v>20.2</v>
          </cell>
          <cell r="T200">
            <v>0</v>
          </cell>
          <cell r="U200">
            <v>0</v>
          </cell>
          <cell r="V200">
            <v>19.955000000000002</v>
          </cell>
          <cell r="W200">
            <v>0</v>
          </cell>
        </row>
        <row r="201">
          <cell r="B201">
            <v>6009001594</v>
          </cell>
          <cell r="C201" t="str">
            <v>CAPUCHON SUPPORT SUPERIEUR</v>
          </cell>
          <cell r="D201" t="str">
            <v>D001</v>
          </cell>
          <cell r="E201" t="str">
            <v>KA</v>
          </cell>
          <cell r="F201">
            <v>75</v>
          </cell>
          <cell r="G201">
            <v>1</v>
          </cell>
          <cell r="H201" t="str">
            <v>PC</v>
          </cell>
          <cell r="I201">
            <v>41.96</v>
          </cell>
          <cell r="L201">
            <v>25</v>
          </cell>
          <cell r="M201">
            <v>8.0399999999999991</v>
          </cell>
          <cell r="O201">
            <v>75</v>
          </cell>
          <cell r="P201">
            <v>1</v>
          </cell>
          <cell r="Q201" t="str">
            <v>PC</v>
          </cell>
          <cell r="R201">
            <v>41.96</v>
          </cell>
          <cell r="S201">
            <v>0</v>
          </cell>
          <cell r="T201">
            <v>0</v>
          </cell>
          <cell r="U201">
            <v>25</v>
          </cell>
          <cell r="V201">
            <v>8.0399999999999991</v>
          </cell>
          <cell r="W201">
            <v>0</v>
          </cell>
        </row>
        <row r="202">
          <cell r="B202">
            <v>6009001706</v>
          </cell>
          <cell r="C202" t="str">
            <v>PORTE COURONNE</v>
          </cell>
          <cell r="D202" t="str">
            <v>D001</v>
          </cell>
          <cell r="E202" t="str">
            <v>KA</v>
          </cell>
          <cell r="F202">
            <v>20070.400000000001</v>
          </cell>
          <cell r="G202">
            <v>20</v>
          </cell>
          <cell r="H202" t="str">
            <v>PC</v>
          </cell>
          <cell r="I202">
            <v>11680</v>
          </cell>
          <cell r="L202">
            <v>6240</v>
          </cell>
          <cell r="M202">
            <v>2150.4</v>
          </cell>
          <cell r="O202">
            <v>1003.5200000000001</v>
          </cell>
          <cell r="P202">
            <v>20</v>
          </cell>
          <cell r="Q202" t="str">
            <v>PC</v>
          </cell>
          <cell r="R202">
            <v>584</v>
          </cell>
          <cell r="S202">
            <v>0</v>
          </cell>
          <cell r="T202">
            <v>0</v>
          </cell>
          <cell r="U202">
            <v>312</v>
          </cell>
          <cell r="V202">
            <v>107.52000000000001</v>
          </cell>
          <cell r="W202">
            <v>0</v>
          </cell>
        </row>
        <row r="203">
          <cell r="B203">
            <v>6009001873</v>
          </cell>
          <cell r="C203" t="str">
            <v>CHAPE INFERIEURE PEINTE</v>
          </cell>
          <cell r="D203" t="str">
            <v>D001</v>
          </cell>
          <cell r="E203" t="str">
            <v>KA</v>
          </cell>
          <cell r="F203">
            <v>102.93</v>
          </cell>
          <cell r="G203">
            <v>1</v>
          </cell>
          <cell r="H203" t="str">
            <v>PC</v>
          </cell>
          <cell r="I203">
            <v>78.959999999999994</v>
          </cell>
          <cell r="L203">
            <v>12.95</v>
          </cell>
          <cell r="M203">
            <v>11.02</v>
          </cell>
          <cell r="O203">
            <v>102.93</v>
          </cell>
          <cell r="P203">
            <v>1</v>
          </cell>
          <cell r="Q203" t="str">
            <v>PC</v>
          </cell>
          <cell r="R203">
            <v>78.959999999999994</v>
          </cell>
          <cell r="S203">
            <v>0</v>
          </cell>
          <cell r="T203">
            <v>0</v>
          </cell>
          <cell r="U203">
            <v>12.95</v>
          </cell>
          <cell r="V203">
            <v>11.02</v>
          </cell>
          <cell r="W203">
            <v>0</v>
          </cell>
        </row>
        <row r="204">
          <cell r="B204">
            <v>6009001874</v>
          </cell>
          <cell r="C204" t="str">
            <v>PLANET CARRIER LAVEE</v>
          </cell>
          <cell r="D204" t="str">
            <v>D001</v>
          </cell>
          <cell r="E204" t="str">
            <v>KA</v>
          </cell>
          <cell r="F204">
            <v>146.87</v>
          </cell>
          <cell r="G204">
            <v>1</v>
          </cell>
          <cell r="H204" t="str">
            <v>PC</v>
          </cell>
          <cell r="I204">
            <v>127.19</v>
          </cell>
          <cell r="L204">
            <v>3.95</v>
          </cell>
          <cell r="M204">
            <v>15.73</v>
          </cell>
          <cell r="O204">
            <v>146.87</v>
          </cell>
          <cell r="P204">
            <v>1</v>
          </cell>
          <cell r="Q204" t="str">
            <v>PC</v>
          </cell>
          <cell r="R204">
            <v>127.19</v>
          </cell>
          <cell r="S204">
            <v>0</v>
          </cell>
          <cell r="T204">
            <v>0</v>
          </cell>
          <cell r="U204">
            <v>3.95</v>
          </cell>
          <cell r="V204">
            <v>15.73</v>
          </cell>
          <cell r="W204">
            <v>0</v>
          </cell>
        </row>
        <row r="205">
          <cell r="B205">
            <v>6009001966</v>
          </cell>
          <cell r="C205" t="str">
            <v>STEERING ARM STUB AXLE AIR BRAKE</v>
          </cell>
          <cell r="D205" t="str">
            <v>D001</v>
          </cell>
          <cell r="E205" t="str">
            <v>KA</v>
          </cell>
          <cell r="F205">
            <v>3222.24</v>
          </cell>
          <cell r="G205">
            <v>20</v>
          </cell>
          <cell r="H205" t="str">
            <v>PC</v>
          </cell>
          <cell r="I205">
            <v>1278.2</v>
          </cell>
          <cell r="J205">
            <v>426.64</v>
          </cell>
          <cell r="K205">
            <v>296.76</v>
          </cell>
          <cell r="L205">
            <v>445</v>
          </cell>
          <cell r="M205">
            <v>775.64</v>
          </cell>
          <cell r="O205">
            <v>161.11199999999999</v>
          </cell>
          <cell r="P205">
            <v>20</v>
          </cell>
          <cell r="Q205" t="str">
            <v>PC</v>
          </cell>
          <cell r="R205">
            <v>63.910000000000004</v>
          </cell>
          <cell r="S205">
            <v>21.332000000000001</v>
          </cell>
          <cell r="T205">
            <v>14.837999999999999</v>
          </cell>
          <cell r="U205">
            <v>22.25</v>
          </cell>
          <cell r="V205">
            <v>38.781999999999996</v>
          </cell>
          <cell r="W205">
            <v>0</v>
          </cell>
        </row>
        <row r="206">
          <cell r="B206">
            <v>6009001967</v>
          </cell>
          <cell r="C206" t="str">
            <v>STEERING ARM STUB AXLE AIR BRAKE</v>
          </cell>
          <cell r="D206" t="str">
            <v>D001</v>
          </cell>
          <cell r="E206" t="str">
            <v>KA</v>
          </cell>
          <cell r="F206">
            <v>3222.24</v>
          </cell>
          <cell r="G206">
            <v>20</v>
          </cell>
          <cell r="H206" t="str">
            <v>PC</v>
          </cell>
          <cell r="I206">
            <v>1278.2</v>
          </cell>
          <cell r="J206">
            <v>426.64</v>
          </cell>
          <cell r="K206">
            <v>296.76</v>
          </cell>
          <cell r="L206">
            <v>445</v>
          </cell>
          <cell r="M206">
            <v>775.64</v>
          </cell>
          <cell r="O206">
            <v>161.11199999999999</v>
          </cell>
          <cell r="P206">
            <v>20</v>
          </cell>
          <cell r="Q206" t="str">
            <v>PC</v>
          </cell>
          <cell r="R206">
            <v>63.910000000000004</v>
          </cell>
          <cell r="S206">
            <v>21.332000000000001</v>
          </cell>
          <cell r="T206">
            <v>14.837999999999999</v>
          </cell>
          <cell r="U206">
            <v>22.25</v>
          </cell>
          <cell r="V206">
            <v>38.781999999999996</v>
          </cell>
          <cell r="W206">
            <v>0</v>
          </cell>
        </row>
        <row r="207">
          <cell r="B207">
            <v>6009001969</v>
          </cell>
          <cell r="C207" t="str">
            <v>UPPER WISHBONE</v>
          </cell>
          <cell r="D207" t="str">
            <v>D001</v>
          </cell>
          <cell r="E207" t="str">
            <v>KA</v>
          </cell>
          <cell r="F207">
            <v>4112.95</v>
          </cell>
          <cell r="G207">
            <v>20</v>
          </cell>
          <cell r="H207" t="str">
            <v>PC</v>
          </cell>
          <cell r="I207">
            <v>2192.1999999999998</v>
          </cell>
          <cell r="J207">
            <v>456.04</v>
          </cell>
          <cell r="K207">
            <v>502.7</v>
          </cell>
          <cell r="L207">
            <v>83</v>
          </cell>
          <cell r="M207">
            <v>879.01</v>
          </cell>
          <cell r="O207">
            <v>205.64749999999998</v>
          </cell>
          <cell r="P207">
            <v>20</v>
          </cell>
          <cell r="Q207" t="str">
            <v>PC</v>
          </cell>
          <cell r="R207">
            <v>109.60999999999999</v>
          </cell>
          <cell r="S207">
            <v>22.802</v>
          </cell>
          <cell r="T207">
            <v>25.134999999999998</v>
          </cell>
          <cell r="U207">
            <v>4.1500000000000004</v>
          </cell>
          <cell r="V207">
            <v>43.950499999999998</v>
          </cell>
          <cell r="W207">
            <v>0</v>
          </cell>
        </row>
        <row r="208">
          <cell r="B208">
            <v>6009001999</v>
          </cell>
          <cell r="C208" t="str">
            <v>HUB KAMAZ 2016 AXIAL A</v>
          </cell>
          <cell r="D208" t="str">
            <v>D001</v>
          </cell>
          <cell r="E208" t="str">
            <v>KA</v>
          </cell>
          <cell r="F208">
            <v>3281.48</v>
          </cell>
          <cell r="G208">
            <v>1</v>
          </cell>
          <cell r="H208" t="str">
            <v>PC</v>
          </cell>
          <cell r="I208">
            <v>1869.96</v>
          </cell>
          <cell r="J208">
            <v>343.38</v>
          </cell>
          <cell r="K208">
            <v>198.46</v>
          </cell>
          <cell r="L208">
            <v>178.2</v>
          </cell>
          <cell r="M208">
            <v>691.48</v>
          </cell>
          <cell r="O208">
            <v>3281.48</v>
          </cell>
          <cell r="P208">
            <v>1</v>
          </cell>
          <cell r="Q208" t="str">
            <v>PC</v>
          </cell>
          <cell r="R208">
            <v>1869.96</v>
          </cell>
          <cell r="S208">
            <v>343.38</v>
          </cell>
          <cell r="T208">
            <v>198.46</v>
          </cell>
          <cell r="U208">
            <v>178.2</v>
          </cell>
          <cell r="V208">
            <v>691.48</v>
          </cell>
          <cell r="W208">
            <v>0</v>
          </cell>
        </row>
        <row r="209">
          <cell r="B209">
            <v>6009002000</v>
          </cell>
          <cell r="C209" t="str">
            <v>HUB KAMAZ 2016 AXIAL B</v>
          </cell>
          <cell r="D209" t="str">
            <v>D001</v>
          </cell>
          <cell r="E209" t="str">
            <v>KA</v>
          </cell>
          <cell r="F209">
            <v>3274.24</v>
          </cell>
          <cell r="G209">
            <v>1</v>
          </cell>
          <cell r="H209" t="str">
            <v>PC</v>
          </cell>
          <cell r="I209">
            <v>1863.49</v>
          </cell>
          <cell r="J209">
            <v>343.38</v>
          </cell>
          <cell r="K209">
            <v>198.46</v>
          </cell>
          <cell r="L209">
            <v>178.2</v>
          </cell>
          <cell r="M209">
            <v>690.71</v>
          </cell>
          <cell r="O209">
            <v>3274.24</v>
          </cell>
          <cell r="P209">
            <v>1</v>
          </cell>
          <cell r="Q209" t="str">
            <v>PC</v>
          </cell>
          <cell r="R209">
            <v>1863.49</v>
          </cell>
          <cell r="S209">
            <v>343.38</v>
          </cell>
          <cell r="T209">
            <v>198.46</v>
          </cell>
          <cell r="U209">
            <v>178.2</v>
          </cell>
          <cell r="V209">
            <v>690.71</v>
          </cell>
          <cell r="W209">
            <v>0</v>
          </cell>
        </row>
        <row r="210">
          <cell r="B210">
            <v>6009002001</v>
          </cell>
          <cell r="C210" t="str">
            <v>HUB KAMAZ 2016 RADIAL A</v>
          </cell>
          <cell r="D210" t="str">
            <v>D001</v>
          </cell>
          <cell r="E210" t="str">
            <v>KA</v>
          </cell>
          <cell r="F210">
            <v>3262.78</v>
          </cell>
          <cell r="G210">
            <v>1</v>
          </cell>
          <cell r="H210" t="str">
            <v>PC</v>
          </cell>
          <cell r="I210">
            <v>1853.26</v>
          </cell>
          <cell r="J210">
            <v>343.38</v>
          </cell>
          <cell r="K210">
            <v>198.46</v>
          </cell>
          <cell r="L210">
            <v>178.2</v>
          </cell>
          <cell r="M210">
            <v>689.48</v>
          </cell>
          <cell r="O210">
            <v>3262.78</v>
          </cell>
          <cell r="P210">
            <v>1</v>
          </cell>
          <cell r="Q210" t="str">
            <v>PC</v>
          </cell>
          <cell r="R210">
            <v>1853.26</v>
          </cell>
          <cell r="S210">
            <v>343.38</v>
          </cell>
          <cell r="T210">
            <v>198.46</v>
          </cell>
          <cell r="U210">
            <v>178.2</v>
          </cell>
          <cell r="V210">
            <v>689.48</v>
          </cell>
          <cell r="W210">
            <v>0</v>
          </cell>
        </row>
        <row r="211">
          <cell r="B211">
            <v>6009002002</v>
          </cell>
          <cell r="C211" t="str">
            <v>HUB KAMAZ 2016 RADIAL B</v>
          </cell>
          <cell r="D211" t="str">
            <v>D001</v>
          </cell>
          <cell r="E211" t="str">
            <v>KA</v>
          </cell>
          <cell r="F211">
            <v>3262.35</v>
          </cell>
          <cell r="G211">
            <v>1</v>
          </cell>
          <cell r="H211" t="str">
            <v>PC</v>
          </cell>
          <cell r="I211">
            <v>1852.87</v>
          </cell>
          <cell r="J211">
            <v>343.38</v>
          </cell>
          <cell r="K211">
            <v>198.46</v>
          </cell>
          <cell r="L211">
            <v>178.2</v>
          </cell>
          <cell r="M211">
            <v>689.44</v>
          </cell>
          <cell r="O211">
            <v>3262.35</v>
          </cell>
          <cell r="P211">
            <v>1</v>
          </cell>
          <cell r="Q211" t="str">
            <v>PC</v>
          </cell>
          <cell r="R211">
            <v>1852.87</v>
          </cell>
          <cell r="S211">
            <v>343.38</v>
          </cell>
          <cell r="T211">
            <v>198.46</v>
          </cell>
          <cell r="U211">
            <v>178.2</v>
          </cell>
          <cell r="V211">
            <v>689.44</v>
          </cell>
          <cell r="W211">
            <v>0</v>
          </cell>
        </row>
        <row r="212">
          <cell r="B212">
            <v>6009002003</v>
          </cell>
          <cell r="C212" t="str">
            <v>STEERING ARM A KIT</v>
          </cell>
          <cell r="D212" t="str">
            <v>D001</v>
          </cell>
          <cell r="E212" t="str">
            <v>KA</v>
          </cell>
          <cell r="F212">
            <v>172.78</v>
          </cell>
          <cell r="G212">
            <v>1</v>
          </cell>
          <cell r="H212" t="str">
            <v>PC</v>
          </cell>
          <cell r="I212">
            <v>69.16</v>
          </cell>
          <cell r="J212">
            <v>24.68</v>
          </cell>
          <cell r="K212">
            <v>14.84</v>
          </cell>
          <cell r="L212">
            <v>22.25</v>
          </cell>
          <cell r="M212">
            <v>41.85</v>
          </cell>
          <cell r="O212">
            <v>172.78</v>
          </cell>
          <cell r="P212">
            <v>1</v>
          </cell>
          <cell r="Q212" t="str">
            <v>PC</v>
          </cell>
          <cell r="R212">
            <v>69.16</v>
          </cell>
          <cell r="S212">
            <v>24.68</v>
          </cell>
          <cell r="T212">
            <v>14.84</v>
          </cell>
          <cell r="U212">
            <v>22.25</v>
          </cell>
          <cell r="V212">
            <v>41.85</v>
          </cell>
          <cell r="W212">
            <v>0</v>
          </cell>
        </row>
        <row r="213">
          <cell r="B213">
            <v>6009002004</v>
          </cell>
          <cell r="C213" t="str">
            <v>STEERING ARM B KIT</v>
          </cell>
          <cell r="D213" t="str">
            <v>D001</v>
          </cell>
          <cell r="E213" t="str">
            <v>KA</v>
          </cell>
          <cell r="F213">
            <v>172.78</v>
          </cell>
          <cell r="G213">
            <v>1</v>
          </cell>
          <cell r="H213" t="str">
            <v>PC</v>
          </cell>
          <cell r="I213">
            <v>69.16</v>
          </cell>
          <cell r="J213">
            <v>24.68</v>
          </cell>
          <cell r="K213">
            <v>14.84</v>
          </cell>
          <cell r="L213">
            <v>22.25</v>
          </cell>
          <cell r="M213">
            <v>41.85</v>
          </cell>
          <cell r="O213">
            <v>172.78</v>
          </cell>
          <cell r="P213">
            <v>1</v>
          </cell>
          <cell r="Q213" t="str">
            <v>PC</v>
          </cell>
          <cell r="R213">
            <v>69.16</v>
          </cell>
          <cell r="S213">
            <v>24.68</v>
          </cell>
          <cell r="T213">
            <v>14.84</v>
          </cell>
          <cell r="U213">
            <v>22.25</v>
          </cell>
          <cell r="V213">
            <v>41.85</v>
          </cell>
          <cell r="W213">
            <v>0</v>
          </cell>
        </row>
        <row r="214">
          <cell r="B214">
            <v>6009002146</v>
          </cell>
          <cell r="C214" t="str">
            <v>CARTER REDUCTEUR</v>
          </cell>
          <cell r="D214" t="str">
            <v>D001</v>
          </cell>
          <cell r="E214" t="str">
            <v>KA</v>
          </cell>
          <cell r="F214">
            <v>12602.07</v>
          </cell>
          <cell r="G214">
            <v>12</v>
          </cell>
          <cell r="H214" t="str">
            <v>PC</v>
          </cell>
          <cell r="I214">
            <v>7302.72</v>
          </cell>
          <cell r="J214">
            <v>1198</v>
          </cell>
          <cell r="K214">
            <v>1011.02</v>
          </cell>
          <cell r="L214">
            <v>383.75</v>
          </cell>
          <cell r="M214">
            <v>2706.58</v>
          </cell>
          <cell r="O214">
            <v>1050.1724999999999</v>
          </cell>
          <cell r="P214">
            <v>12</v>
          </cell>
          <cell r="Q214" t="str">
            <v>PC</v>
          </cell>
          <cell r="R214">
            <v>608.56000000000006</v>
          </cell>
          <cell r="S214">
            <v>99.833333333333329</v>
          </cell>
          <cell r="T214">
            <v>84.251666666666665</v>
          </cell>
          <cell r="U214">
            <v>31.979166666666668</v>
          </cell>
          <cell r="V214">
            <v>225.54833333333332</v>
          </cell>
          <cell r="W214">
            <v>0</v>
          </cell>
        </row>
        <row r="215">
          <cell r="B215">
            <v>6009002407</v>
          </cell>
          <cell r="C215" t="str">
            <v>KIT DEFLECTEUR MPMX16</v>
          </cell>
          <cell r="D215" t="str">
            <v>D001</v>
          </cell>
          <cell r="E215" t="str">
            <v>KA</v>
          </cell>
          <cell r="F215">
            <v>271.33</v>
          </cell>
          <cell r="G215">
            <v>15</v>
          </cell>
          <cell r="H215" t="str">
            <v>PC</v>
          </cell>
          <cell r="I215">
            <v>195.45</v>
          </cell>
          <cell r="J215">
            <v>30.3</v>
          </cell>
          <cell r="M215">
            <v>45.58</v>
          </cell>
          <cell r="O215">
            <v>18.088666666666665</v>
          </cell>
          <cell r="P215">
            <v>15</v>
          </cell>
          <cell r="Q215" t="str">
            <v>PC</v>
          </cell>
          <cell r="R215">
            <v>13.03</v>
          </cell>
          <cell r="S215">
            <v>2.02</v>
          </cell>
          <cell r="T215">
            <v>0</v>
          </cell>
          <cell r="U215">
            <v>0</v>
          </cell>
          <cell r="V215">
            <v>3.0386666666666664</v>
          </cell>
          <cell r="W215">
            <v>0</v>
          </cell>
        </row>
        <row r="216">
          <cell r="B216">
            <v>7420716005</v>
          </cell>
          <cell r="C216" t="str">
            <v>BOITIER DIFFERENTIEL  FRONT DRIV</v>
          </cell>
          <cell r="D216" t="str">
            <v>D001</v>
          </cell>
          <cell r="E216" t="str">
            <v>KA</v>
          </cell>
          <cell r="F216">
            <v>6557.45</v>
          </cell>
          <cell r="G216">
            <v>36</v>
          </cell>
          <cell r="H216" t="str">
            <v>PC</v>
          </cell>
          <cell r="I216">
            <v>2478.6</v>
          </cell>
          <cell r="J216">
            <v>1118.67</v>
          </cell>
          <cell r="K216">
            <v>950.46</v>
          </cell>
          <cell r="L216">
            <v>35.28</v>
          </cell>
          <cell r="M216">
            <v>1974.44</v>
          </cell>
          <cell r="O216">
            <v>182.15138888888887</v>
          </cell>
          <cell r="P216">
            <v>36</v>
          </cell>
          <cell r="Q216" t="str">
            <v>PC</v>
          </cell>
          <cell r="R216">
            <v>68.849999999999994</v>
          </cell>
          <cell r="S216">
            <v>31.07416666666667</v>
          </cell>
          <cell r="T216">
            <v>26.401666666666667</v>
          </cell>
          <cell r="U216">
            <v>0.98</v>
          </cell>
          <cell r="V216">
            <v>54.845555555555556</v>
          </cell>
          <cell r="W216">
            <v>0</v>
          </cell>
        </row>
        <row r="217">
          <cell r="B217">
            <v>7420953163</v>
          </cell>
          <cell r="C217" t="str">
            <v>FUSEE TROMPETTE PMR</v>
          </cell>
          <cell r="D217" t="str">
            <v>D001</v>
          </cell>
          <cell r="E217" t="str">
            <v>KA</v>
          </cell>
          <cell r="F217">
            <v>9475.73</v>
          </cell>
          <cell r="G217">
            <v>68</v>
          </cell>
          <cell r="H217" t="str">
            <v>PC</v>
          </cell>
          <cell r="I217">
            <v>2582.64</v>
          </cell>
          <cell r="J217">
            <v>2058.09</v>
          </cell>
          <cell r="K217">
            <v>1681.67</v>
          </cell>
          <cell r="M217">
            <v>3153.33</v>
          </cell>
          <cell r="O217">
            <v>139.34897058823529</v>
          </cell>
          <cell r="P217">
            <v>68</v>
          </cell>
          <cell r="Q217" t="str">
            <v>PC</v>
          </cell>
          <cell r="R217">
            <v>37.979999999999997</v>
          </cell>
          <cell r="S217">
            <v>30.266029411764709</v>
          </cell>
          <cell r="T217">
            <v>24.730441176470588</v>
          </cell>
          <cell r="U217">
            <v>0</v>
          </cell>
          <cell r="V217">
            <v>46.372500000000002</v>
          </cell>
          <cell r="W217">
            <v>0</v>
          </cell>
        </row>
        <row r="218">
          <cell r="B218">
            <v>7421061454</v>
          </cell>
          <cell r="C218" t="str">
            <v>FUSEE PA995 PP TAT VPG</v>
          </cell>
          <cell r="D218" t="str">
            <v>D001</v>
          </cell>
          <cell r="E218" t="str">
            <v>KA</v>
          </cell>
          <cell r="F218">
            <v>13145.78</v>
          </cell>
          <cell r="G218">
            <v>24</v>
          </cell>
          <cell r="H218" t="str">
            <v>PC</v>
          </cell>
          <cell r="I218">
            <v>7392</v>
          </cell>
          <cell r="J218">
            <v>1396.11</v>
          </cell>
          <cell r="K218">
            <v>1270.2</v>
          </cell>
          <cell r="L218">
            <v>21.84</v>
          </cell>
          <cell r="M218">
            <v>3065.63</v>
          </cell>
          <cell r="O218">
            <v>547.7408333333334</v>
          </cell>
          <cell r="P218">
            <v>24</v>
          </cell>
          <cell r="Q218" t="str">
            <v>PC</v>
          </cell>
          <cell r="R218">
            <v>308</v>
          </cell>
          <cell r="S218">
            <v>58.171249999999993</v>
          </cell>
          <cell r="T218">
            <v>52.925000000000004</v>
          </cell>
          <cell r="U218">
            <v>0.91</v>
          </cell>
          <cell r="V218">
            <v>127.73458333333333</v>
          </cell>
          <cell r="W218">
            <v>0</v>
          </cell>
        </row>
        <row r="219">
          <cell r="B219">
            <v>7421140324</v>
          </cell>
          <cell r="C219" t="str">
            <v>CARTER DESCENTE MOUVEMENT METRO</v>
          </cell>
          <cell r="D219" t="str">
            <v>D001</v>
          </cell>
          <cell r="E219" t="str">
            <v>KA</v>
          </cell>
          <cell r="F219">
            <v>19651.439999999999</v>
          </cell>
          <cell r="G219">
            <v>50</v>
          </cell>
          <cell r="H219" t="str">
            <v>PC</v>
          </cell>
          <cell r="I219">
            <v>9400</v>
          </cell>
          <cell r="J219">
            <v>2404.2399999999998</v>
          </cell>
          <cell r="K219">
            <v>1651.26</v>
          </cell>
          <cell r="L219">
            <v>1682.5</v>
          </cell>
          <cell r="M219">
            <v>4513.4399999999996</v>
          </cell>
          <cell r="O219">
            <v>393.02879999999999</v>
          </cell>
          <cell r="P219">
            <v>50</v>
          </cell>
          <cell r="Q219" t="str">
            <v>PC</v>
          </cell>
          <cell r="R219">
            <v>188</v>
          </cell>
          <cell r="S219">
            <v>48.084799999999994</v>
          </cell>
          <cell r="T219">
            <v>33.025199999999998</v>
          </cell>
          <cell r="U219">
            <v>33.65</v>
          </cell>
          <cell r="V219">
            <v>90.268799999999999</v>
          </cell>
          <cell r="W219">
            <v>0</v>
          </cell>
        </row>
        <row r="220">
          <cell r="B220">
            <v>7421390335</v>
          </cell>
          <cell r="C220" t="str">
            <v>CARTER ENS CORPS  - TROMPETTES M</v>
          </cell>
          <cell r="D220" t="str">
            <v>D001</v>
          </cell>
          <cell r="E220" t="str">
            <v>KA</v>
          </cell>
          <cell r="F220">
            <v>10745.99</v>
          </cell>
          <cell r="G220">
            <v>8</v>
          </cell>
          <cell r="H220" t="str">
            <v>PC</v>
          </cell>
          <cell r="I220">
            <v>7206.08</v>
          </cell>
          <cell r="J220">
            <v>801.35</v>
          </cell>
          <cell r="K220">
            <v>699.07</v>
          </cell>
          <cell r="L220">
            <v>63.6</v>
          </cell>
          <cell r="M220">
            <v>1975.89</v>
          </cell>
          <cell r="O220">
            <v>1343.24875</v>
          </cell>
          <cell r="P220">
            <v>8</v>
          </cell>
          <cell r="Q220" t="str">
            <v>PC</v>
          </cell>
          <cell r="R220">
            <v>900.76</v>
          </cell>
          <cell r="S220">
            <v>100.16875</v>
          </cell>
          <cell r="T220">
            <v>87.383750000000006</v>
          </cell>
          <cell r="U220">
            <v>7.95</v>
          </cell>
          <cell r="V220">
            <v>246.98625000000001</v>
          </cell>
          <cell r="W220">
            <v>0</v>
          </cell>
        </row>
        <row r="221">
          <cell r="B221">
            <v>7422823178</v>
          </cell>
          <cell r="C221" t="str">
            <v>MSVS P1 PA995 CTIS</v>
          </cell>
          <cell r="D221" t="str">
            <v>D001</v>
          </cell>
          <cell r="E221" t="str">
            <v>KA</v>
          </cell>
          <cell r="F221">
            <v>8050.07</v>
          </cell>
          <cell r="G221">
            <v>1</v>
          </cell>
          <cell r="H221" t="str">
            <v>PC</v>
          </cell>
          <cell r="I221">
            <v>5645.03</v>
          </cell>
          <cell r="J221">
            <v>583.23</v>
          </cell>
          <cell r="K221">
            <v>285.17</v>
          </cell>
          <cell r="L221">
            <v>183.57</v>
          </cell>
          <cell r="M221">
            <v>1353.07</v>
          </cell>
          <cell r="O221">
            <v>8050.07</v>
          </cell>
          <cell r="P221">
            <v>1</v>
          </cell>
          <cell r="Q221" t="str">
            <v>PC</v>
          </cell>
          <cell r="R221">
            <v>5645.03</v>
          </cell>
          <cell r="S221">
            <v>583.23</v>
          </cell>
          <cell r="T221">
            <v>285.17</v>
          </cell>
          <cell r="U221">
            <v>183.57</v>
          </cell>
          <cell r="V221">
            <v>1353.07</v>
          </cell>
          <cell r="W221">
            <v>0</v>
          </cell>
        </row>
        <row r="222">
          <cell r="B222">
            <v>7422823179</v>
          </cell>
          <cell r="C222" t="str">
            <v>MSVS P2 PAM995 CTIS</v>
          </cell>
          <cell r="D222" t="str">
            <v>D001</v>
          </cell>
          <cell r="E222" t="str">
            <v>KA</v>
          </cell>
          <cell r="F222">
            <v>9540.11</v>
          </cell>
          <cell r="G222">
            <v>1</v>
          </cell>
          <cell r="H222" t="str">
            <v>PC</v>
          </cell>
          <cell r="I222">
            <v>7352.12</v>
          </cell>
          <cell r="J222">
            <v>452.3</v>
          </cell>
          <cell r="K222">
            <v>172.04</v>
          </cell>
          <cell r="L222">
            <v>173.64</v>
          </cell>
          <cell r="M222">
            <v>1390.01</v>
          </cell>
          <cell r="O222">
            <v>9540.11</v>
          </cell>
          <cell r="P222">
            <v>1</v>
          </cell>
          <cell r="Q222" t="str">
            <v>PC</v>
          </cell>
          <cell r="R222">
            <v>7352.12</v>
          </cell>
          <cell r="S222">
            <v>452.3</v>
          </cell>
          <cell r="T222">
            <v>172.04</v>
          </cell>
          <cell r="U222">
            <v>173.64</v>
          </cell>
          <cell r="V222">
            <v>1390.01</v>
          </cell>
          <cell r="W222">
            <v>0</v>
          </cell>
        </row>
        <row r="223">
          <cell r="B223">
            <v>7422823182</v>
          </cell>
          <cell r="C223" t="str">
            <v>MSVS P3 RTH2610C FRONT</v>
          </cell>
          <cell r="D223" t="str">
            <v>D001</v>
          </cell>
          <cell r="E223" t="str">
            <v>KA</v>
          </cell>
          <cell r="F223">
            <v>7335.25</v>
          </cell>
          <cell r="G223">
            <v>1</v>
          </cell>
          <cell r="H223" t="str">
            <v>PC</v>
          </cell>
          <cell r="I223">
            <v>5862.86</v>
          </cell>
          <cell r="J223">
            <v>262.18</v>
          </cell>
          <cell r="K223">
            <v>68.69</v>
          </cell>
          <cell r="L223">
            <v>173.15</v>
          </cell>
          <cell r="M223">
            <v>968.37</v>
          </cell>
          <cell r="O223">
            <v>7335.25</v>
          </cell>
          <cell r="P223">
            <v>1</v>
          </cell>
          <cell r="Q223" t="str">
            <v>PC</v>
          </cell>
          <cell r="R223">
            <v>5862.86</v>
          </cell>
          <cell r="S223">
            <v>262.18</v>
          </cell>
          <cell r="T223">
            <v>68.69</v>
          </cell>
          <cell r="U223">
            <v>173.15</v>
          </cell>
          <cell r="V223">
            <v>968.37</v>
          </cell>
          <cell r="W223">
            <v>0</v>
          </cell>
        </row>
        <row r="224">
          <cell r="B224">
            <v>7422823183</v>
          </cell>
          <cell r="C224" t="str">
            <v>MSVS P4 RTH2610C REAR</v>
          </cell>
          <cell r="D224" t="str">
            <v>D001</v>
          </cell>
          <cell r="E224" t="str">
            <v>KA</v>
          </cell>
          <cell r="F224">
            <v>5797.53</v>
          </cell>
          <cell r="G224">
            <v>1</v>
          </cell>
          <cell r="H224" t="str">
            <v>PC</v>
          </cell>
          <cell r="I224">
            <v>4512.7299999999996</v>
          </cell>
          <cell r="J224">
            <v>247.4</v>
          </cell>
          <cell r="K224">
            <v>68.69</v>
          </cell>
          <cell r="L224">
            <v>173.15</v>
          </cell>
          <cell r="M224">
            <v>795.56</v>
          </cell>
          <cell r="O224">
            <v>5797.53</v>
          </cell>
          <cell r="P224">
            <v>1</v>
          </cell>
          <cell r="Q224" t="str">
            <v>PC</v>
          </cell>
          <cell r="R224">
            <v>4512.7299999999996</v>
          </cell>
          <cell r="S224">
            <v>247.4</v>
          </cell>
          <cell r="T224">
            <v>68.69</v>
          </cell>
          <cell r="U224">
            <v>173.15</v>
          </cell>
          <cell r="V224">
            <v>795.56</v>
          </cell>
          <cell r="W224">
            <v>0</v>
          </cell>
        </row>
        <row r="225">
          <cell r="B225">
            <v>7422906793</v>
          </cell>
          <cell r="C225" t="str">
            <v>ARBRE DU RELAIS DROIT</v>
          </cell>
          <cell r="D225" t="str">
            <v>D001</v>
          </cell>
          <cell r="E225" t="str">
            <v>KA</v>
          </cell>
          <cell r="F225">
            <v>2606.38</v>
          </cell>
          <cell r="G225">
            <v>15</v>
          </cell>
          <cell r="H225" t="str">
            <v>PC</v>
          </cell>
          <cell r="I225">
            <v>99</v>
          </cell>
          <cell r="J225">
            <v>896.24</v>
          </cell>
          <cell r="K225">
            <v>526.5</v>
          </cell>
          <cell r="M225">
            <v>1084.6400000000001</v>
          </cell>
          <cell r="O225">
            <v>173.75866666666667</v>
          </cell>
          <cell r="P225">
            <v>15</v>
          </cell>
          <cell r="Q225" t="str">
            <v>PC</v>
          </cell>
          <cell r="R225">
            <v>6.6</v>
          </cell>
          <cell r="S225">
            <v>59.749333333333333</v>
          </cell>
          <cell r="T225">
            <v>35.1</v>
          </cell>
          <cell r="U225">
            <v>0</v>
          </cell>
          <cell r="V225">
            <v>72.309333333333342</v>
          </cell>
          <cell r="W225">
            <v>0</v>
          </cell>
        </row>
        <row r="226">
          <cell r="B226">
            <v>7423000211</v>
          </cell>
          <cell r="C226" t="str">
            <v>HOUSING (cuve assemblée)</v>
          </cell>
          <cell r="D226" t="str">
            <v>D001</v>
          </cell>
          <cell r="E226" t="str">
            <v>KA</v>
          </cell>
          <cell r="F226">
            <v>14313.49</v>
          </cell>
          <cell r="G226">
            <v>24</v>
          </cell>
          <cell r="H226" t="str">
            <v>PC</v>
          </cell>
          <cell r="I226">
            <v>7237.44</v>
          </cell>
          <cell r="J226">
            <v>1588.97</v>
          </cell>
          <cell r="K226">
            <v>2081.63</v>
          </cell>
          <cell r="L226">
            <v>214.8</v>
          </cell>
          <cell r="M226">
            <v>3190.65</v>
          </cell>
          <cell r="O226">
            <v>596.39541666666662</v>
          </cell>
          <cell r="P226">
            <v>24</v>
          </cell>
          <cell r="Q226" t="str">
            <v>PC</v>
          </cell>
          <cell r="R226">
            <v>301.56</v>
          </cell>
          <cell r="S226">
            <v>66.20708333333333</v>
          </cell>
          <cell r="T226">
            <v>86.734583333333333</v>
          </cell>
          <cell r="U226">
            <v>8.9500000000000011</v>
          </cell>
          <cell r="V226">
            <v>132.94374999999999</v>
          </cell>
          <cell r="W226">
            <v>0</v>
          </cell>
        </row>
        <row r="227">
          <cell r="B227">
            <v>7423000213</v>
          </cell>
          <cell r="C227" t="str">
            <v>PORTE PIVOT</v>
          </cell>
          <cell r="D227" t="str">
            <v>D001</v>
          </cell>
          <cell r="E227" t="str">
            <v>KA</v>
          </cell>
          <cell r="F227">
            <v>12928.16</v>
          </cell>
          <cell r="G227">
            <v>48</v>
          </cell>
          <cell r="H227" t="str">
            <v>PC</v>
          </cell>
          <cell r="I227">
            <v>6104.16</v>
          </cell>
          <cell r="J227">
            <v>1737.74</v>
          </cell>
          <cell r="K227">
            <v>1588.51</v>
          </cell>
          <cell r="L227">
            <v>43.68</v>
          </cell>
          <cell r="M227">
            <v>3454.07</v>
          </cell>
          <cell r="O227">
            <v>269.33666666666664</v>
          </cell>
          <cell r="P227">
            <v>48</v>
          </cell>
          <cell r="Q227" t="str">
            <v>PC</v>
          </cell>
          <cell r="R227">
            <v>127.17</v>
          </cell>
          <cell r="S227">
            <v>36.202916666666667</v>
          </cell>
          <cell r="T227">
            <v>33.093958333333333</v>
          </cell>
          <cell r="U227">
            <v>0.91</v>
          </cell>
          <cell r="V227">
            <v>71.959791666666675</v>
          </cell>
          <cell r="W227">
            <v>0</v>
          </cell>
        </row>
        <row r="228">
          <cell r="B228">
            <v>7423083868</v>
          </cell>
          <cell r="C228" t="str">
            <v>SEALING RING KIT</v>
          </cell>
          <cell r="D228" t="str">
            <v>D001</v>
          </cell>
          <cell r="E228" t="str">
            <v>KA</v>
          </cell>
          <cell r="F228">
            <v>24031.07</v>
          </cell>
          <cell r="G228">
            <v>200</v>
          </cell>
          <cell r="H228" t="str">
            <v>PC</v>
          </cell>
          <cell r="I228">
            <v>15816</v>
          </cell>
          <cell r="J228">
            <v>3652.32</v>
          </cell>
          <cell r="M228">
            <v>4562.75</v>
          </cell>
          <cell r="O228">
            <v>120.15535</v>
          </cell>
          <cell r="P228">
            <v>200</v>
          </cell>
          <cell r="Q228" t="str">
            <v>PC</v>
          </cell>
          <cell r="R228">
            <v>79.08</v>
          </cell>
          <cell r="S228">
            <v>18.261600000000001</v>
          </cell>
          <cell r="T228">
            <v>0</v>
          </cell>
          <cell r="U228">
            <v>0</v>
          </cell>
          <cell r="V228">
            <v>22.813749999999999</v>
          </cell>
          <cell r="W228">
            <v>0</v>
          </cell>
        </row>
        <row r="229"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</row>
        <row r="230"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</row>
        <row r="231"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</row>
        <row r="232"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</row>
        <row r="233"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</row>
        <row r="234"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</row>
        <row r="235"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</row>
        <row r="236"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</row>
        <row r="237"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</row>
        <row r="238"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</row>
        <row r="239"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</row>
        <row r="240"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</row>
        <row r="241"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</row>
        <row r="242"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</row>
        <row r="243"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</row>
        <row r="244"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</row>
        <row r="245"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</row>
        <row r="246"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</row>
        <row r="247"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</row>
        <row r="248"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</row>
        <row r="249"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</row>
        <row r="250"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</row>
        <row r="251"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</row>
        <row r="252"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</row>
        <row r="253"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</row>
        <row r="254"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</row>
        <row r="255"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</row>
        <row r="256"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</row>
        <row r="257"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</row>
        <row r="258"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</row>
        <row r="259"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</row>
        <row r="260"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</row>
        <row r="261"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</row>
        <row r="262"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</row>
        <row r="263"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</row>
        <row r="264"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</row>
        <row r="265"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</row>
        <row r="266"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</row>
        <row r="267"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</row>
        <row r="268"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</row>
        <row r="269"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</row>
        <row r="270"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</row>
        <row r="271"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</row>
        <row r="272"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</row>
        <row r="273"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</row>
        <row r="274"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</row>
        <row r="275"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</row>
        <row r="276"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</row>
        <row r="277"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</row>
        <row r="278"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</row>
        <row r="279"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</row>
        <row r="280"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</row>
        <row r="281"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</row>
        <row r="282"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</row>
        <row r="283"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</row>
        <row r="284"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</row>
        <row r="285"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</row>
        <row r="286"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</row>
        <row r="287"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</row>
        <row r="288"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</row>
        <row r="289"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</row>
        <row r="290"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</row>
        <row r="291"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</row>
        <row r="292"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</row>
        <row r="293"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</row>
        <row r="294"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</row>
        <row r="295"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</row>
        <row r="296"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</row>
        <row r="297"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</row>
        <row r="298"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</row>
        <row r="299"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</row>
        <row r="300"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</row>
        <row r="301"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</row>
        <row r="302"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</row>
        <row r="303"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</row>
        <row r="304"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</row>
        <row r="305"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</row>
        <row r="306"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</row>
        <row r="307"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</row>
        <row r="308"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</row>
        <row r="309"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</row>
        <row r="310"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</row>
        <row r="311"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</row>
        <row r="312"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</row>
        <row r="313"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</row>
        <row r="314"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</row>
        <row r="315"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</row>
        <row r="316"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</row>
        <row r="317"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</row>
        <row r="318"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</row>
        <row r="319"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</row>
        <row r="320"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</row>
        <row r="321"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</row>
        <row r="322"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</row>
        <row r="323"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</row>
        <row r="324"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</row>
        <row r="325"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</row>
        <row r="326"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</row>
        <row r="327"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</row>
        <row r="328"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</row>
        <row r="329"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</row>
        <row r="330"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</row>
        <row r="331"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</row>
        <row r="332"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</row>
        <row r="333"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</row>
        <row r="334"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</row>
        <row r="335"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</row>
        <row r="336"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</row>
        <row r="337"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</row>
        <row r="338"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</row>
        <row r="339"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</row>
        <row r="340"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</row>
        <row r="341"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</row>
        <row r="342"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</row>
        <row r="343"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</row>
        <row r="344"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</row>
        <row r="345"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</row>
        <row r="346"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</row>
        <row r="347"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</row>
        <row r="348"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</row>
        <row r="349"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</row>
        <row r="350"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</row>
        <row r="351"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</row>
        <row r="352"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</row>
        <row r="353"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</row>
        <row r="354"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</row>
        <row r="355"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</row>
        <row r="356"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</row>
        <row r="357"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</row>
        <row r="358"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</row>
        <row r="359"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</row>
        <row r="360"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</row>
        <row r="361"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</row>
        <row r="362"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</row>
        <row r="363"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</row>
        <row r="364"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</row>
        <row r="365"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</row>
        <row r="366"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</row>
        <row r="367"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</row>
        <row r="368"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</row>
        <row r="369"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</row>
        <row r="370"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</row>
        <row r="371"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</row>
        <row r="372"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</row>
        <row r="373"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</row>
        <row r="374"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</row>
        <row r="375"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</row>
        <row r="376"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</row>
        <row r="377"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</row>
        <row r="378"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</row>
        <row r="379"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</row>
        <row r="380"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</row>
        <row r="381"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</row>
        <row r="382"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</row>
        <row r="383"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</row>
        <row r="384"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</row>
        <row r="385"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</row>
        <row r="386"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</row>
        <row r="387"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</row>
        <row r="388"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</row>
        <row r="389"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</row>
        <row r="390"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</row>
        <row r="391"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</row>
        <row r="392"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</row>
        <row r="393"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</row>
        <row r="394"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</row>
        <row r="395"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</row>
        <row r="396"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</row>
        <row r="397"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</row>
        <row r="398"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</row>
        <row r="399"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</row>
        <row r="400"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</row>
        <row r="401"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</row>
        <row r="402"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</row>
        <row r="403"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</row>
        <row r="404"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</row>
        <row r="405"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</row>
        <row r="406"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</row>
        <row r="407"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</row>
        <row r="408"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</row>
        <row r="409"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</row>
        <row r="410"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</row>
        <row r="411"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</row>
        <row r="412"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</row>
        <row r="413"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</row>
        <row r="414"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</row>
        <row r="415"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</row>
        <row r="416"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</row>
        <row r="417"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</row>
        <row r="418"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</row>
        <row r="419"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</row>
        <row r="420"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</row>
        <row r="421"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</row>
        <row r="422"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</row>
        <row r="423"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</row>
        <row r="424"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</row>
        <row r="425"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</row>
        <row r="426"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</row>
        <row r="427"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</row>
        <row r="428"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</row>
        <row r="429"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</row>
        <row r="430"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</row>
        <row r="431"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</row>
        <row r="432"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</row>
        <row r="433"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</row>
        <row r="434"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</row>
        <row r="435"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</row>
        <row r="436"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</row>
        <row r="437"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</row>
        <row r="438"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</row>
        <row r="439"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</row>
        <row r="440"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</row>
        <row r="441"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</row>
        <row r="442"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</row>
        <row r="443"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</row>
        <row r="444"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</row>
        <row r="445"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</row>
        <row r="446"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</row>
        <row r="447"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</row>
        <row r="448"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</row>
        <row r="449"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</row>
        <row r="450"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</row>
        <row r="451"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</row>
        <row r="452"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</row>
        <row r="453"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</row>
        <row r="454"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</row>
        <row r="455"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</row>
        <row r="456"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</row>
        <row r="457"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</row>
        <row r="458"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</row>
        <row r="459"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</row>
        <row r="460"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</row>
        <row r="461"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</row>
        <row r="462"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</row>
        <row r="463"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</row>
        <row r="464"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</row>
        <row r="465"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</row>
        <row r="466"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</row>
        <row r="467"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</row>
        <row r="468"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</row>
        <row r="469"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</row>
        <row r="470"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</row>
        <row r="471"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</row>
        <row r="472"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</row>
        <row r="473"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</row>
        <row r="474"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</row>
        <row r="475"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</row>
        <row r="476"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</row>
        <row r="477"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</row>
        <row r="478"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</row>
        <row r="479"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</row>
        <row r="480"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</row>
        <row r="481"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</row>
        <row r="482"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</row>
        <row r="483"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</row>
        <row r="484"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</row>
        <row r="485"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</row>
        <row r="486"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</row>
        <row r="487"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</row>
        <row r="488"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</row>
        <row r="489"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</row>
        <row r="490"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</row>
        <row r="491"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</row>
        <row r="492"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</row>
        <row r="493"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</row>
        <row r="494"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</row>
        <row r="495"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</row>
        <row r="496"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</row>
        <row r="497"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</row>
        <row r="498"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</row>
        <row r="499"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</row>
        <row r="500"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</row>
        <row r="501"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</row>
        <row r="502"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</row>
        <row r="503"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</row>
        <row r="504"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</row>
        <row r="505"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</row>
        <row r="506"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</row>
        <row r="507"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</row>
        <row r="508"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</row>
        <row r="509"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</row>
        <row r="510"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</row>
        <row r="511"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</row>
        <row r="512"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</row>
        <row r="513"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</row>
        <row r="514"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</row>
        <row r="515"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</row>
        <row r="516"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</row>
        <row r="517"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</row>
        <row r="518"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</row>
        <row r="519"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</row>
        <row r="520"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</row>
        <row r="521"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</row>
        <row r="522"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</row>
        <row r="523"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</row>
        <row r="524"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</row>
        <row r="525"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</row>
        <row r="526"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</row>
        <row r="527"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</row>
        <row r="528"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</row>
        <row r="529"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</row>
        <row r="530"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</row>
        <row r="531"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</row>
        <row r="532"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</row>
        <row r="533"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</row>
        <row r="534"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</row>
        <row r="535"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</row>
        <row r="536"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</row>
        <row r="537"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</row>
        <row r="538"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</row>
        <row r="539"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</row>
        <row r="540"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</row>
        <row r="541"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</row>
        <row r="542"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</row>
        <row r="543"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</row>
        <row r="544"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</row>
        <row r="545"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</row>
        <row r="546"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</row>
        <row r="547"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</row>
        <row r="548"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</row>
        <row r="549"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</row>
        <row r="550"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</row>
        <row r="551"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</row>
        <row r="552"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</row>
        <row r="553"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</row>
        <row r="554"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</row>
        <row r="555"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</row>
        <row r="556"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</row>
        <row r="557"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</row>
        <row r="558"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</row>
        <row r="559"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</row>
        <row r="560"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</row>
        <row r="561"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</row>
        <row r="562"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</row>
        <row r="563"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</row>
        <row r="564"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</row>
        <row r="565"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</row>
        <row r="566"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</row>
        <row r="567"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</row>
        <row r="568"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</row>
        <row r="569"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</row>
        <row r="570"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</row>
        <row r="571"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</row>
        <row r="572"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</row>
        <row r="573"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</row>
        <row r="574"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</row>
        <row r="575"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</row>
        <row r="576"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</row>
        <row r="577"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</row>
        <row r="578"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</row>
        <row r="579"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</row>
        <row r="580"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</row>
        <row r="581"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</row>
        <row r="582"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</row>
        <row r="583"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</row>
        <row r="584"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</row>
        <row r="585"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</row>
        <row r="586"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</row>
        <row r="587"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</row>
        <row r="588"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</row>
        <row r="589"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</row>
        <row r="590"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</row>
        <row r="591"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</row>
        <row r="592"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</row>
        <row r="593"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</row>
        <row r="594"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</row>
        <row r="595"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</row>
        <row r="596"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</row>
        <row r="597"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</row>
        <row r="598"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</row>
        <row r="599"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</row>
        <row r="600"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</row>
        <row r="601"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</row>
        <row r="602"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</row>
        <row r="603"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</row>
        <row r="604"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</row>
        <row r="605"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</row>
        <row r="606"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</row>
        <row r="607"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</row>
        <row r="608"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</row>
        <row r="609"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</row>
        <row r="610"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</row>
        <row r="611"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</row>
        <row r="612"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</row>
        <row r="613"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</row>
        <row r="614"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</row>
        <row r="615"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</row>
        <row r="616"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</row>
        <row r="617"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</row>
        <row r="618"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</row>
        <row r="619"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</row>
        <row r="620"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</row>
        <row r="621"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</row>
        <row r="622"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</row>
        <row r="623"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</row>
        <row r="624"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</row>
        <row r="625"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</row>
        <row r="626"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</row>
        <row r="627"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</row>
        <row r="628"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</row>
        <row r="629"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</row>
        <row r="630"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</row>
        <row r="631"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</row>
        <row r="632"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</row>
        <row r="633"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</row>
        <row r="634"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</row>
        <row r="635"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</row>
        <row r="636"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</row>
        <row r="637"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</row>
        <row r="638"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</row>
        <row r="639"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</row>
        <row r="640"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</row>
        <row r="641"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</row>
        <row r="642"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</row>
        <row r="643"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</row>
        <row r="644"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</row>
        <row r="645"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</row>
        <row r="646"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</row>
        <row r="647"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</row>
        <row r="648"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</row>
        <row r="649"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</row>
        <row r="650"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</row>
        <row r="651"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</row>
        <row r="652"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</row>
        <row r="653"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</row>
        <row r="654"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</row>
        <row r="655"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</row>
        <row r="656"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</row>
        <row r="657"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</row>
        <row r="658"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</row>
        <row r="659"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</row>
        <row r="660"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</row>
        <row r="661"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</row>
        <row r="662"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</row>
        <row r="663"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</row>
        <row r="664"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</row>
        <row r="665"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</row>
        <row r="666"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</row>
        <row r="667"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</row>
        <row r="668"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</row>
        <row r="669"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</row>
        <row r="670"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</row>
        <row r="671"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</row>
        <row r="672"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</row>
        <row r="673"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</row>
        <row r="674"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</row>
        <row r="675"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</row>
        <row r="676"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</row>
        <row r="677"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</row>
        <row r="678"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</row>
        <row r="679"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</row>
        <row r="680"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</row>
        <row r="681"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</row>
        <row r="682"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</row>
        <row r="683"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</row>
        <row r="684"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</row>
        <row r="685"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</row>
        <row r="686"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</row>
        <row r="687"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</row>
        <row r="688"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</row>
        <row r="689"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</row>
        <row r="690"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</row>
        <row r="691"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</row>
        <row r="692"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</row>
        <row r="693"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</row>
        <row r="694"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</row>
        <row r="695"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</row>
        <row r="696"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</row>
        <row r="697"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</row>
        <row r="698"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</row>
        <row r="699"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</row>
        <row r="700"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</row>
        <row r="701"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</row>
        <row r="702"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</row>
        <row r="703"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</row>
        <row r="704"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</row>
        <row r="705"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</row>
        <row r="706"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</row>
        <row r="707"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</row>
        <row r="708"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</row>
        <row r="709"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</row>
        <row r="710"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</row>
        <row r="711"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</row>
        <row r="712"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</row>
        <row r="713"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</row>
        <row r="714"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</row>
        <row r="715"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</row>
        <row r="716"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</row>
        <row r="717"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</row>
        <row r="718"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</row>
        <row r="719"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</row>
        <row r="720"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</row>
        <row r="721"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</row>
        <row r="722"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</row>
        <row r="723"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</row>
        <row r="724"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</row>
        <row r="725"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</row>
        <row r="726"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</row>
        <row r="727"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</row>
        <row r="728"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</row>
        <row r="729"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</row>
        <row r="730"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</row>
        <row r="731"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</row>
        <row r="732"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</row>
        <row r="733"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</row>
        <row r="734"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</row>
        <row r="735"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</row>
        <row r="736"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</row>
        <row r="737"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</row>
        <row r="738"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</row>
        <row r="739"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</row>
        <row r="740"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</row>
        <row r="741"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</row>
        <row r="742"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</row>
        <row r="743"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</row>
        <row r="744"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</row>
        <row r="745"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</row>
        <row r="746"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</row>
        <row r="747"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</row>
        <row r="748"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</row>
        <row r="749"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</row>
        <row r="750"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</row>
        <row r="751"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</row>
        <row r="752"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</row>
        <row r="753"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</row>
        <row r="754"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</row>
        <row r="755"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</row>
        <row r="756"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</row>
        <row r="757"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</row>
        <row r="758"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</row>
        <row r="759"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</row>
        <row r="760"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</row>
        <row r="761"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</row>
        <row r="762"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</row>
        <row r="763"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</row>
        <row r="764"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</row>
        <row r="765"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</row>
        <row r="766"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</row>
        <row r="767"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</row>
        <row r="768"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</row>
        <row r="769"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</row>
        <row r="770"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</row>
        <row r="771"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</row>
        <row r="772"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</row>
        <row r="773"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</row>
        <row r="774"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</row>
        <row r="775"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</row>
        <row r="776"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</row>
        <row r="777"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</row>
        <row r="778"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</row>
        <row r="779"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</row>
        <row r="780"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</row>
        <row r="781"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</row>
        <row r="782"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</row>
        <row r="783"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</row>
        <row r="784"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</row>
        <row r="785"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</row>
        <row r="786"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</row>
        <row r="787"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</row>
        <row r="788"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</row>
        <row r="789"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</row>
        <row r="790"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</row>
        <row r="791"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</row>
        <row r="792"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</row>
        <row r="793"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</row>
        <row r="794"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</row>
        <row r="795"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</row>
        <row r="796"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</row>
        <row r="797"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</row>
        <row r="798"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</row>
        <row r="799"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</row>
        <row r="800"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</row>
        <row r="801"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</row>
        <row r="802"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</row>
        <row r="803"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</row>
        <row r="804"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</row>
        <row r="805"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</row>
        <row r="806"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</row>
        <row r="807"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</row>
        <row r="808"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</row>
        <row r="809"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</row>
        <row r="810"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</row>
        <row r="811"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</row>
        <row r="812"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</row>
        <row r="813"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</row>
        <row r="814"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</row>
        <row r="815"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</row>
        <row r="816"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</row>
        <row r="817"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</row>
        <row r="818"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</row>
        <row r="819"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</row>
        <row r="820"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</row>
        <row r="821"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</row>
        <row r="822"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</row>
        <row r="823"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</row>
        <row r="824"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</row>
        <row r="825"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</row>
        <row r="826"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</row>
        <row r="827"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</row>
        <row r="828"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</row>
        <row r="829"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</row>
        <row r="830"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</row>
        <row r="831"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</row>
        <row r="832"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</row>
        <row r="833"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</row>
        <row r="834"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</row>
        <row r="835"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</row>
        <row r="836"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</row>
        <row r="837"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</row>
        <row r="838"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</row>
        <row r="839"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</row>
        <row r="840"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</row>
        <row r="841"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</row>
        <row r="842"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</row>
        <row r="843"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</row>
        <row r="844"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</row>
        <row r="845"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</row>
        <row r="846"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</row>
        <row r="847"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</row>
        <row r="848"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</row>
        <row r="849"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</row>
        <row r="850"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</row>
        <row r="851"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</row>
        <row r="852"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</row>
        <row r="853"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</row>
        <row r="854"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</row>
        <row r="855"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</row>
        <row r="856"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</row>
        <row r="857"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</row>
        <row r="858"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</row>
        <row r="859"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</row>
        <row r="860"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</row>
        <row r="861"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</row>
        <row r="862"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</row>
        <row r="863"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</row>
        <row r="864"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</row>
        <row r="865"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</row>
        <row r="866"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</row>
        <row r="867"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</row>
        <row r="868"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</row>
        <row r="869"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</row>
        <row r="870"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</row>
        <row r="871"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</row>
        <row r="872"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</row>
        <row r="873"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</row>
        <row r="874"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</row>
        <row r="875"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</row>
        <row r="876"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</row>
        <row r="877"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</row>
        <row r="878"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</row>
        <row r="879"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</row>
        <row r="880"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</row>
        <row r="881"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</row>
        <row r="882"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</row>
        <row r="883"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</row>
        <row r="884"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</row>
        <row r="885"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</row>
        <row r="886"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</row>
        <row r="887"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</row>
        <row r="888"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</row>
        <row r="889">
          <cell r="O889">
            <v>0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</row>
        <row r="890"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</row>
        <row r="891"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</row>
        <row r="892"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</row>
        <row r="893"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</row>
        <row r="894"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</row>
        <row r="895"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</row>
        <row r="896"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</row>
        <row r="897"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</row>
        <row r="898">
          <cell r="O898">
            <v>0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</row>
        <row r="899"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</row>
        <row r="900"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</row>
        <row r="901"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</row>
        <row r="902"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</row>
        <row r="903"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</row>
        <row r="904"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</row>
        <row r="905"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</row>
        <row r="906"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</row>
        <row r="907"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</row>
        <row r="908"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</row>
        <row r="909"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</row>
        <row r="910"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</row>
        <row r="911"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</row>
        <row r="912"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</row>
        <row r="913"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</row>
        <row r="914"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</row>
        <row r="915"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</row>
        <row r="916"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</row>
        <row r="917"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</row>
        <row r="918"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</row>
        <row r="919"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</row>
        <row r="920"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</row>
        <row r="921"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</row>
        <row r="922"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</row>
        <row r="923"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</row>
        <row r="924"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</row>
        <row r="925"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</row>
        <row r="926"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</row>
        <row r="927"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</row>
        <row r="928"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</row>
        <row r="929"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</row>
        <row r="930"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</row>
        <row r="931"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</row>
        <row r="932"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</row>
        <row r="933"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</row>
        <row r="934"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</row>
        <row r="935"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</row>
        <row r="936"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</row>
        <row r="937"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</row>
        <row r="938"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</row>
        <row r="939"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</row>
        <row r="940"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</row>
        <row r="941"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</row>
        <row r="942"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</row>
        <row r="943"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</row>
        <row r="944"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</row>
        <row r="945"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</row>
        <row r="946"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</row>
        <row r="947"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</row>
        <row r="948"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</row>
        <row r="949"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</row>
        <row r="950"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</row>
        <row r="951"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</row>
        <row r="952"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</row>
        <row r="953"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</row>
        <row r="954"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</row>
        <row r="955"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</row>
        <row r="956"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</row>
        <row r="957"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</row>
        <row r="958"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</row>
        <row r="959"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</row>
        <row r="960"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0</v>
          </cell>
        </row>
        <row r="961"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</row>
        <row r="962"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</row>
        <row r="963"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</row>
        <row r="964"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</row>
        <row r="965"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</row>
        <row r="966"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</row>
        <row r="967"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</row>
        <row r="968"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</row>
        <row r="969"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</row>
        <row r="970"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</row>
        <row r="971"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</row>
        <row r="972"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</row>
        <row r="973"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</row>
        <row r="974"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</row>
        <row r="975"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</row>
        <row r="976"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</row>
        <row r="977"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</row>
        <row r="978"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</row>
        <row r="979"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</row>
        <row r="980"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</row>
        <row r="981"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</row>
        <row r="982"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</row>
        <row r="983"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</row>
        <row r="984"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</row>
        <row r="985"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</row>
        <row r="986"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</row>
        <row r="987"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</row>
        <row r="988"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</row>
        <row r="989"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</row>
        <row r="990"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</row>
        <row r="991"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</row>
        <row r="992"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</row>
        <row r="993"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</row>
        <row r="994"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</row>
        <row r="995"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</row>
        <row r="996"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</row>
        <row r="997"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</row>
        <row r="998"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</row>
        <row r="999"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</row>
        <row r="1000"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</row>
        <row r="1001"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</row>
        <row r="1002"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</row>
        <row r="1003"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</row>
        <row r="1004"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</row>
        <row r="1005"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</row>
        <row r="1006"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</row>
        <row r="1007"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</row>
        <row r="1008"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</row>
        <row r="1009"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</row>
        <row r="1010"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</row>
        <row r="1011"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</row>
        <row r="1012"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</row>
        <row r="1013"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</row>
        <row r="1014"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</row>
        <row r="1015"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</row>
        <row r="1016"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</row>
        <row r="1017"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</row>
        <row r="1018"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</row>
        <row r="1019"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0</v>
          </cell>
        </row>
        <row r="1020"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</row>
        <row r="1021"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</row>
        <row r="1022"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</row>
        <row r="1023"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</row>
        <row r="1024"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</row>
        <row r="1025"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</row>
        <row r="1026"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</row>
        <row r="1027"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</row>
        <row r="1028"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</row>
        <row r="1029"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</row>
        <row r="1030"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</row>
        <row r="1031"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</row>
        <row r="1032"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</row>
        <row r="1033"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</row>
        <row r="1034"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</row>
        <row r="1035"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</row>
        <row r="1036"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</row>
        <row r="1037"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</row>
        <row r="1038"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  <cell r="W1038">
            <v>0</v>
          </cell>
        </row>
        <row r="1039"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</row>
        <row r="1040"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</row>
        <row r="1041"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</row>
        <row r="1042"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</row>
        <row r="1043"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</row>
        <row r="1044"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</row>
        <row r="1045"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</row>
        <row r="1046"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</row>
        <row r="1047"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</row>
        <row r="1048"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</row>
        <row r="1049"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</row>
        <row r="1050"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</row>
        <row r="1051"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</row>
        <row r="1052"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</row>
        <row r="1053"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</row>
        <row r="1054"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  <cell r="W1054">
            <v>0</v>
          </cell>
        </row>
        <row r="1055"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</row>
        <row r="1056"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</row>
        <row r="1057"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</row>
        <row r="1058"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</row>
        <row r="1059"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</row>
        <row r="1060"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</row>
        <row r="1061"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</row>
        <row r="1062"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</row>
        <row r="1063"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</row>
        <row r="1064"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</row>
        <row r="1065"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</row>
        <row r="1066"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</row>
        <row r="1067"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</row>
        <row r="1068"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  <cell r="W1068">
            <v>0</v>
          </cell>
        </row>
        <row r="1069"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</row>
        <row r="1070"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0</v>
          </cell>
        </row>
        <row r="1071"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0</v>
          </cell>
        </row>
        <row r="1072"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</row>
        <row r="1073"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</row>
        <row r="1074"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</row>
        <row r="1075"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</row>
        <row r="1076"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</row>
        <row r="1077"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</row>
        <row r="1078"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</row>
        <row r="1079"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</row>
        <row r="1080"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</row>
        <row r="1081"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</row>
        <row r="1082"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</row>
        <row r="1083"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0</v>
          </cell>
        </row>
        <row r="1084"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  <cell r="W1084">
            <v>0</v>
          </cell>
        </row>
        <row r="1085"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0</v>
          </cell>
        </row>
        <row r="1086"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</row>
        <row r="1087"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0</v>
          </cell>
        </row>
        <row r="1088"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</row>
        <row r="1089"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</row>
        <row r="1090"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</row>
        <row r="1091"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</row>
        <row r="1092"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</row>
        <row r="1093"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</row>
        <row r="1094"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</row>
        <row r="1095"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0</v>
          </cell>
        </row>
        <row r="1096"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0</v>
          </cell>
          <cell r="W1096">
            <v>0</v>
          </cell>
        </row>
        <row r="1097"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</row>
        <row r="1098"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</row>
        <row r="1099"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</row>
        <row r="1100"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</row>
        <row r="1101"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</row>
        <row r="1102"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</row>
        <row r="1103"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</row>
        <row r="1104"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</row>
        <row r="1105"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</row>
        <row r="1106"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0</v>
          </cell>
        </row>
        <row r="1107"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</row>
        <row r="1108"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</row>
        <row r="1109"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</row>
        <row r="1110"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</row>
        <row r="1111"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</row>
        <row r="1112"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0</v>
          </cell>
        </row>
        <row r="1113"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</row>
        <row r="1114"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0</v>
          </cell>
        </row>
        <row r="1115"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</row>
        <row r="1116"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</row>
        <row r="1117"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</row>
        <row r="1118"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</row>
        <row r="1119"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</row>
        <row r="1120"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</row>
        <row r="1121"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</row>
        <row r="1122"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</row>
        <row r="1123"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</row>
        <row r="1124"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</row>
        <row r="1125"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</row>
        <row r="1126"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</row>
        <row r="1127"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</row>
        <row r="1128"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0</v>
          </cell>
        </row>
        <row r="1129"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</row>
        <row r="1130"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</row>
        <row r="1131"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</row>
        <row r="1132"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</row>
        <row r="1133"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</row>
        <row r="1134"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</row>
        <row r="1135"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</row>
        <row r="1136"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</row>
        <row r="1137"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</row>
        <row r="1138"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</row>
        <row r="1139"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</row>
        <row r="1140"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</row>
        <row r="1141"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</row>
        <row r="1142"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0</v>
          </cell>
        </row>
        <row r="1143"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0</v>
          </cell>
        </row>
        <row r="1144"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</row>
        <row r="1145"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</row>
        <row r="1146"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</row>
        <row r="1147"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</row>
        <row r="1148"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</row>
        <row r="1149"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</row>
        <row r="1150"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</row>
        <row r="1151"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</row>
        <row r="1152"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</row>
        <row r="1153"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  <cell r="W1153">
            <v>0</v>
          </cell>
        </row>
        <row r="1154"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  <cell r="W1154">
            <v>0</v>
          </cell>
        </row>
        <row r="1155"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  <cell r="W1155">
            <v>0</v>
          </cell>
        </row>
        <row r="1156"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</row>
        <row r="1157"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  <cell r="W1157">
            <v>0</v>
          </cell>
        </row>
        <row r="1158"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  <cell r="W1158">
            <v>0</v>
          </cell>
        </row>
        <row r="1159"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  <cell r="W1159">
            <v>0</v>
          </cell>
        </row>
        <row r="1160"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</row>
        <row r="1161"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</row>
        <row r="1162"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</row>
        <row r="1163"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  <cell r="W1163">
            <v>0</v>
          </cell>
        </row>
        <row r="1164"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</row>
        <row r="1165"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</row>
        <row r="1166"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  <cell r="W1166">
            <v>0</v>
          </cell>
        </row>
        <row r="1167"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</row>
        <row r="1168"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</row>
        <row r="1169"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</row>
        <row r="1170"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</row>
        <row r="1171"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</row>
        <row r="1172"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</row>
        <row r="1173"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</row>
        <row r="1174"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</row>
        <row r="1175"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</row>
        <row r="1176"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</row>
        <row r="1177"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</row>
        <row r="1178"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</row>
        <row r="1179"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</row>
        <row r="1180"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</row>
        <row r="1181"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  <cell r="W1181">
            <v>0</v>
          </cell>
        </row>
        <row r="1182"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0</v>
          </cell>
          <cell r="W1182">
            <v>0</v>
          </cell>
        </row>
        <row r="1183">
          <cell r="O1183">
            <v>0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  <cell r="W1183">
            <v>0</v>
          </cell>
        </row>
        <row r="1184"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  <cell r="W1184">
            <v>0</v>
          </cell>
        </row>
        <row r="1185"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  <cell r="W1185">
            <v>0</v>
          </cell>
        </row>
        <row r="1186"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</row>
        <row r="1187"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</row>
        <row r="1188"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</row>
        <row r="1189"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</row>
        <row r="1190"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</row>
        <row r="1191"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</row>
        <row r="1192"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</row>
        <row r="1193"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</row>
        <row r="1194"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</row>
        <row r="1195"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  <cell r="W1195">
            <v>0</v>
          </cell>
        </row>
        <row r="1196"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</row>
        <row r="1197"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  <cell r="W1197">
            <v>0</v>
          </cell>
        </row>
        <row r="1198"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</row>
        <row r="1199"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</row>
        <row r="1200"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</row>
        <row r="1201"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</row>
        <row r="1202"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</row>
        <row r="1203"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</row>
        <row r="1204"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</row>
        <row r="1205"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</row>
        <row r="1206"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</row>
        <row r="1207"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</row>
        <row r="1208"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</row>
        <row r="1209"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</row>
        <row r="1210"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  <cell r="W1210">
            <v>0</v>
          </cell>
        </row>
        <row r="1211"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</row>
        <row r="1212"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</row>
        <row r="1213"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  <cell r="W1213">
            <v>0</v>
          </cell>
        </row>
        <row r="1214"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</row>
        <row r="1215"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</row>
        <row r="1216"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</row>
        <row r="1217"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</row>
        <row r="1218"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</row>
        <row r="1219"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</row>
        <row r="1220"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</row>
        <row r="1221"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</row>
        <row r="1222"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</row>
        <row r="1223"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</row>
        <row r="1224"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  <cell r="W1224">
            <v>0</v>
          </cell>
        </row>
        <row r="1225"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</row>
        <row r="1226"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  <cell r="W1226">
            <v>0</v>
          </cell>
        </row>
        <row r="1227"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0</v>
          </cell>
          <cell r="W1227">
            <v>0</v>
          </cell>
        </row>
        <row r="1228"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</row>
        <row r="1229"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</row>
        <row r="1230"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</row>
        <row r="1231"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</row>
        <row r="1232"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</row>
        <row r="1233"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</row>
        <row r="1234"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</row>
        <row r="1235"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</row>
        <row r="1236"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</row>
        <row r="1237"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</row>
        <row r="1238"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0</v>
          </cell>
          <cell r="T1238">
            <v>0</v>
          </cell>
          <cell r="U1238">
            <v>0</v>
          </cell>
          <cell r="V1238">
            <v>0</v>
          </cell>
          <cell r="W1238">
            <v>0</v>
          </cell>
        </row>
        <row r="1239"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</row>
        <row r="1240"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</row>
        <row r="1241"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0</v>
          </cell>
          <cell r="W1241">
            <v>0</v>
          </cell>
        </row>
        <row r="1242"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</row>
        <row r="1243"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0</v>
          </cell>
          <cell r="W1243">
            <v>0</v>
          </cell>
        </row>
        <row r="1244"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  <cell r="W1244">
            <v>0</v>
          </cell>
        </row>
        <row r="1245"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</row>
        <row r="1246"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0</v>
          </cell>
          <cell r="W1246">
            <v>0</v>
          </cell>
        </row>
        <row r="1247"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</row>
        <row r="1248"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</row>
        <row r="1249">
          <cell r="O1249">
            <v>0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0</v>
          </cell>
          <cell r="W1249">
            <v>0</v>
          </cell>
        </row>
        <row r="1250"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</row>
        <row r="1251"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</row>
        <row r="1252"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</row>
        <row r="1253"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</row>
        <row r="1254"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</row>
        <row r="1255"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</row>
        <row r="1256"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0</v>
          </cell>
          <cell r="W1256">
            <v>0</v>
          </cell>
        </row>
        <row r="1257">
          <cell r="O1257">
            <v>0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</row>
        <row r="1258"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</row>
        <row r="1259"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</row>
        <row r="1260"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0</v>
          </cell>
          <cell r="W1260">
            <v>0</v>
          </cell>
        </row>
        <row r="1261"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</row>
        <row r="1262"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</row>
        <row r="1263"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0</v>
          </cell>
          <cell r="U1263">
            <v>0</v>
          </cell>
          <cell r="V1263">
            <v>0</v>
          </cell>
          <cell r="W1263">
            <v>0</v>
          </cell>
        </row>
        <row r="1264"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0</v>
          </cell>
          <cell r="W1264">
            <v>0</v>
          </cell>
        </row>
        <row r="1265"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</row>
        <row r="1266"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</row>
        <row r="1267"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</row>
        <row r="1268"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</row>
        <row r="1269"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</row>
        <row r="1270"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0</v>
          </cell>
          <cell r="W1270">
            <v>0</v>
          </cell>
        </row>
        <row r="1271"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>
            <v>0</v>
          </cell>
          <cell r="W1271">
            <v>0</v>
          </cell>
        </row>
        <row r="1272"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0</v>
          </cell>
          <cell r="W1272">
            <v>0</v>
          </cell>
        </row>
        <row r="1273"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</row>
        <row r="1274"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  <cell r="W1274">
            <v>0</v>
          </cell>
        </row>
        <row r="1275"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  <cell r="W1275">
            <v>0</v>
          </cell>
        </row>
        <row r="1276"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</row>
        <row r="1277"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</row>
        <row r="1278"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</row>
        <row r="1279"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  <cell r="W1279">
            <v>0</v>
          </cell>
        </row>
        <row r="1280"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  <cell r="W1280">
            <v>0</v>
          </cell>
        </row>
        <row r="1281"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  <cell r="W1281">
            <v>0</v>
          </cell>
        </row>
        <row r="1282"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</row>
        <row r="1283"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</row>
        <row r="1284"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</row>
        <row r="1285"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</row>
        <row r="1286"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</row>
        <row r="1287"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</row>
        <row r="1288"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  <cell r="W1288">
            <v>0</v>
          </cell>
        </row>
        <row r="1289"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  <cell r="W1289">
            <v>0</v>
          </cell>
        </row>
        <row r="1290"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  <cell r="W1290">
            <v>0</v>
          </cell>
        </row>
        <row r="1291"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  <cell r="W1291">
            <v>0</v>
          </cell>
        </row>
        <row r="1292"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  <cell r="W1292">
            <v>0</v>
          </cell>
        </row>
        <row r="1293"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  <cell r="W1293">
            <v>0</v>
          </cell>
        </row>
        <row r="1294"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0</v>
          </cell>
          <cell r="V1294">
            <v>0</v>
          </cell>
          <cell r="W1294">
            <v>0</v>
          </cell>
        </row>
        <row r="1295"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</row>
        <row r="1296"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</row>
        <row r="1297"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</row>
        <row r="1298"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</row>
        <row r="1299"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</row>
        <row r="1300"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</row>
        <row r="1301"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</row>
        <row r="1302"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</row>
        <row r="1303"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  <cell r="W1303">
            <v>0</v>
          </cell>
        </row>
        <row r="1304"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  <cell r="W1304">
            <v>0</v>
          </cell>
        </row>
        <row r="1305"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0</v>
          </cell>
          <cell r="W1305">
            <v>0</v>
          </cell>
        </row>
        <row r="1306"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</row>
        <row r="1307"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  <cell r="W1307">
            <v>0</v>
          </cell>
        </row>
        <row r="1308"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  <cell r="W1308">
            <v>0</v>
          </cell>
        </row>
        <row r="1309"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0</v>
          </cell>
          <cell r="W1309">
            <v>0</v>
          </cell>
        </row>
        <row r="1310"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  <cell r="W1310">
            <v>0</v>
          </cell>
        </row>
        <row r="1311"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  <cell r="W1311">
            <v>0</v>
          </cell>
        </row>
        <row r="1312"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</row>
        <row r="1313"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</row>
        <row r="1314"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</row>
        <row r="1315"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</row>
        <row r="1316"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</row>
        <row r="1317"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</row>
        <row r="1318"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</row>
        <row r="1319"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</row>
        <row r="1320"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  <cell r="W1320">
            <v>0</v>
          </cell>
        </row>
        <row r="1321"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</row>
        <row r="1322"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</row>
        <row r="1323"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</row>
        <row r="1324"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</row>
        <row r="1325"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</row>
        <row r="1326"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</row>
        <row r="1327"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  <cell r="W1327">
            <v>0</v>
          </cell>
        </row>
        <row r="1328"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</row>
        <row r="1329"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</row>
        <row r="1330"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</row>
        <row r="1331"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</row>
        <row r="1332"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</row>
        <row r="1333"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</row>
        <row r="1334"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</row>
        <row r="1335"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  <cell r="W1335">
            <v>0</v>
          </cell>
        </row>
        <row r="1336"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  <cell r="W1336">
            <v>0</v>
          </cell>
        </row>
        <row r="1337"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  <cell r="W1337">
            <v>0</v>
          </cell>
        </row>
        <row r="1338"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0</v>
          </cell>
          <cell r="W1338">
            <v>0</v>
          </cell>
        </row>
        <row r="1339">
          <cell r="O1339">
            <v>0</v>
          </cell>
          <cell r="P1339">
            <v>0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</row>
        <row r="1340"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0</v>
          </cell>
          <cell r="W1340">
            <v>0</v>
          </cell>
        </row>
        <row r="1341"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</row>
        <row r="1342"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</row>
        <row r="1343"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</row>
        <row r="1344"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0</v>
          </cell>
          <cell r="W1344">
            <v>0</v>
          </cell>
        </row>
        <row r="1345"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</row>
        <row r="1346"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</row>
        <row r="1347"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</row>
        <row r="1348"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</row>
        <row r="1349"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  <cell r="W1349">
            <v>0</v>
          </cell>
        </row>
        <row r="1350"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</row>
        <row r="1351"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</row>
        <row r="1352"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</row>
        <row r="1353"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</row>
        <row r="1354"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</row>
        <row r="1355"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</row>
        <row r="1356"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</row>
        <row r="1357"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</row>
        <row r="1358"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  <cell r="W1358">
            <v>0</v>
          </cell>
        </row>
        <row r="1359"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</row>
        <row r="1360"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</row>
        <row r="1361"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</row>
        <row r="1362"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</row>
        <row r="1363"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</row>
        <row r="1364"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  <cell r="W1364">
            <v>0</v>
          </cell>
        </row>
        <row r="1365"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</row>
        <row r="1366"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</row>
        <row r="1367"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</row>
        <row r="1368"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</row>
        <row r="1369"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</row>
        <row r="1370"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</row>
        <row r="1371"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</row>
        <row r="1372"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</row>
        <row r="1373"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</row>
        <row r="1374"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</row>
        <row r="1375"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</row>
        <row r="1376"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</row>
        <row r="1377"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</row>
        <row r="1378"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</row>
        <row r="1379"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0</v>
          </cell>
          <cell r="W1379">
            <v>0</v>
          </cell>
        </row>
        <row r="1380"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</row>
        <row r="1381"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</row>
        <row r="1382"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0</v>
          </cell>
          <cell r="W1382">
            <v>0</v>
          </cell>
        </row>
        <row r="1383"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</row>
        <row r="1384"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0</v>
          </cell>
          <cell r="W1384">
            <v>0</v>
          </cell>
        </row>
        <row r="1385"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0</v>
          </cell>
          <cell r="W1385">
            <v>0</v>
          </cell>
        </row>
        <row r="1386"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</row>
        <row r="1387"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0</v>
          </cell>
          <cell r="W1387">
            <v>0</v>
          </cell>
        </row>
        <row r="1388"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</row>
        <row r="1389"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0</v>
          </cell>
          <cell r="W1389">
            <v>0</v>
          </cell>
        </row>
        <row r="1390"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0</v>
          </cell>
          <cell r="W1390">
            <v>0</v>
          </cell>
        </row>
        <row r="1391"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0</v>
          </cell>
          <cell r="W1391">
            <v>0</v>
          </cell>
        </row>
        <row r="1392"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0</v>
          </cell>
          <cell r="W1392">
            <v>0</v>
          </cell>
        </row>
        <row r="1393"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0</v>
          </cell>
          <cell r="U1393">
            <v>0</v>
          </cell>
          <cell r="V1393">
            <v>0</v>
          </cell>
          <cell r="W1393">
            <v>0</v>
          </cell>
        </row>
        <row r="1394"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  <cell r="W1394">
            <v>0</v>
          </cell>
        </row>
        <row r="1395"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  <cell r="W1395">
            <v>0</v>
          </cell>
        </row>
        <row r="1396"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</row>
        <row r="1397"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  <cell r="W1397">
            <v>0</v>
          </cell>
        </row>
        <row r="1398"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</row>
        <row r="1399"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</row>
        <row r="1400"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  <cell r="W1400">
            <v>0</v>
          </cell>
        </row>
        <row r="1401"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</row>
        <row r="1402"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</row>
        <row r="1403"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</row>
        <row r="1404"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  <cell r="W1404">
            <v>0</v>
          </cell>
        </row>
        <row r="1405"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  <cell r="W1405">
            <v>0</v>
          </cell>
        </row>
        <row r="1406"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  <cell r="W1406">
            <v>0</v>
          </cell>
        </row>
        <row r="1407"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  <cell r="W1407">
            <v>0</v>
          </cell>
        </row>
        <row r="1408"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0</v>
          </cell>
          <cell r="W1408">
            <v>0</v>
          </cell>
        </row>
        <row r="1409"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</row>
        <row r="1410"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</row>
        <row r="1411"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</row>
        <row r="1412"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</row>
        <row r="1413"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</row>
        <row r="1414"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  <cell r="W1414">
            <v>0</v>
          </cell>
        </row>
        <row r="1415"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  <cell r="W1415">
            <v>0</v>
          </cell>
        </row>
        <row r="1416"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  <cell r="W1416">
            <v>0</v>
          </cell>
        </row>
        <row r="1417"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  <cell r="W1417">
            <v>0</v>
          </cell>
        </row>
        <row r="1418"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  <cell r="W1418">
            <v>0</v>
          </cell>
        </row>
        <row r="1419"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</row>
        <row r="1420"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  <cell r="W1420">
            <v>0</v>
          </cell>
        </row>
        <row r="1421"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  <cell r="W1421">
            <v>0</v>
          </cell>
        </row>
        <row r="1422"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</row>
        <row r="1423"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  <cell r="W1423">
            <v>0</v>
          </cell>
        </row>
        <row r="1424"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</row>
        <row r="1425"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</row>
        <row r="1426"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0</v>
          </cell>
          <cell r="W1426">
            <v>0</v>
          </cell>
        </row>
        <row r="1427"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  <cell r="W1427">
            <v>0</v>
          </cell>
        </row>
        <row r="1428"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</row>
        <row r="1429"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  <cell r="W1429">
            <v>0</v>
          </cell>
        </row>
        <row r="1430"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</row>
        <row r="1431"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</row>
        <row r="1432"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  <cell r="W1432">
            <v>0</v>
          </cell>
        </row>
        <row r="1433"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</row>
        <row r="1434"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  <cell r="W1434">
            <v>0</v>
          </cell>
        </row>
        <row r="1435"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</row>
        <row r="1436"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  <cell r="W1436">
            <v>0</v>
          </cell>
        </row>
        <row r="1437"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  <cell r="W1437">
            <v>0</v>
          </cell>
        </row>
        <row r="1438"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</row>
        <row r="1439"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</row>
        <row r="1440"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  <cell r="W1440">
            <v>0</v>
          </cell>
        </row>
        <row r="1441"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  <cell r="W1441">
            <v>0</v>
          </cell>
        </row>
        <row r="1442"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</row>
        <row r="1443"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  <cell r="W1443">
            <v>0</v>
          </cell>
        </row>
        <row r="1444"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</row>
        <row r="1445"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</row>
        <row r="1446"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</row>
        <row r="1447"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</row>
        <row r="1448"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</row>
        <row r="1449"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0</v>
          </cell>
          <cell r="W1449">
            <v>0</v>
          </cell>
        </row>
        <row r="1450"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  <cell r="W1450">
            <v>0</v>
          </cell>
        </row>
        <row r="1451"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</row>
        <row r="1452"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  <cell r="W1452">
            <v>0</v>
          </cell>
        </row>
        <row r="1453"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  <cell r="W1453">
            <v>0</v>
          </cell>
        </row>
        <row r="1454"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</row>
        <row r="1455">
          <cell r="O1455">
            <v>0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  <cell r="W1455">
            <v>0</v>
          </cell>
        </row>
        <row r="1456"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</row>
        <row r="1457"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</row>
        <row r="1458"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  <cell r="W1458">
            <v>0</v>
          </cell>
        </row>
        <row r="1459"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  <cell r="W1459">
            <v>0</v>
          </cell>
        </row>
        <row r="1460"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</row>
        <row r="1461"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</row>
        <row r="1462"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</row>
        <row r="1463"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</row>
        <row r="1464"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</row>
        <row r="1465"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>
            <v>0</v>
          </cell>
          <cell r="W1465">
            <v>0</v>
          </cell>
        </row>
        <row r="1466"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</row>
        <row r="1467"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</row>
        <row r="1468"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</row>
        <row r="1469"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</row>
        <row r="1470"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</row>
        <row r="1471"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  <cell r="W1471">
            <v>0</v>
          </cell>
        </row>
        <row r="1472"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  <cell r="W1472">
            <v>0</v>
          </cell>
        </row>
        <row r="1473"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</row>
        <row r="1474"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</row>
        <row r="1475"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</row>
        <row r="1476"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</row>
        <row r="1477"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</row>
        <row r="1478"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</row>
        <row r="1479"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</row>
        <row r="1480"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</row>
        <row r="1481"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</row>
        <row r="1482"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</row>
        <row r="1483"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</row>
        <row r="1484"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</row>
        <row r="1485"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</row>
        <row r="1486"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</row>
        <row r="1487"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</row>
        <row r="1488"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</row>
        <row r="1489"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</row>
        <row r="1490"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</row>
        <row r="1491"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</row>
        <row r="1492"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</row>
        <row r="1493"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</row>
        <row r="1494"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</row>
        <row r="1495"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</row>
        <row r="1496"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</row>
        <row r="1497"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</row>
        <row r="1498"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</row>
        <row r="1499"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</row>
        <row r="1500"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</row>
        <row r="1501"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</row>
        <row r="1502"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</row>
        <row r="1503"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</row>
        <row r="1504"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</row>
        <row r="1505"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</row>
        <row r="1506"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</row>
        <row r="1507"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0</v>
          </cell>
          <cell r="W1507">
            <v>0</v>
          </cell>
        </row>
        <row r="1508"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</row>
        <row r="1509"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0</v>
          </cell>
          <cell r="V1509">
            <v>0</v>
          </cell>
          <cell r="W1509">
            <v>0</v>
          </cell>
        </row>
        <row r="1510"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</row>
        <row r="1511"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</row>
        <row r="1512"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</row>
        <row r="1513"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</row>
        <row r="1514"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</row>
        <row r="1515"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</row>
        <row r="1516"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</row>
        <row r="1517"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</row>
        <row r="1518"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</row>
        <row r="1519"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</row>
        <row r="1520"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</row>
        <row r="1521"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</row>
        <row r="1522"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  <cell r="W1522">
            <v>0</v>
          </cell>
        </row>
        <row r="1523"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</row>
        <row r="1524"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</row>
        <row r="1525"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</row>
        <row r="1526"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</row>
        <row r="1527"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</row>
        <row r="1528"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</row>
        <row r="1529"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</row>
        <row r="1530"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</row>
        <row r="1531"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</row>
        <row r="1532"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  <cell r="W1532">
            <v>0</v>
          </cell>
        </row>
        <row r="1533"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</row>
        <row r="1534"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</row>
        <row r="1535"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</row>
        <row r="1536"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</row>
        <row r="1537"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</row>
        <row r="1538"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</row>
        <row r="1539"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</row>
        <row r="1540"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</row>
        <row r="1541"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</row>
        <row r="1542"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</row>
        <row r="1543"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</row>
        <row r="1544"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</row>
        <row r="1545"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</row>
        <row r="1546"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</row>
        <row r="1547"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</row>
        <row r="1548"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</row>
        <row r="1549"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</row>
        <row r="1550"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</row>
        <row r="1551"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</row>
        <row r="1552"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</row>
        <row r="1553"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</row>
        <row r="1554"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</row>
        <row r="1555"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0</v>
          </cell>
          <cell r="T1555">
            <v>0</v>
          </cell>
          <cell r="U1555">
            <v>0</v>
          </cell>
          <cell r="V1555">
            <v>0</v>
          </cell>
          <cell r="W1555">
            <v>0</v>
          </cell>
        </row>
        <row r="1556"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0</v>
          </cell>
          <cell r="T1556">
            <v>0</v>
          </cell>
          <cell r="U1556">
            <v>0</v>
          </cell>
          <cell r="V1556">
            <v>0</v>
          </cell>
          <cell r="W1556">
            <v>0</v>
          </cell>
        </row>
        <row r="1557"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0</v>
          </cell>
          <cell r="W1557">
            <v>0</v>
          </cell>
        </row>
        <row r="1558"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0</v>
          </cell>
          <cell r="W1558">
            <v>0</v>
          </cell>
        </row>
        <row r="1559"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</row>
        <row r="1560"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  <cell r="W1560">
            <v>0</v>
          </cell>
        </row>
        <row r="1561"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0</v>
          </cell>
          <cell r="W1561">
            <v>0</v>
          </cell>
        </row>
        <row r="1562"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0</v>
          </cell>
          <cell r="W1562">
            <v>0</v>
          </cell>
        </row>
        <row r="1563">
          <cell r="O1563">
            <v>0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</row>
        <row r="1564"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</row>
        <row r="1565"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0</v>
          </cell>
          <cell r="W1565">
            <v>0</v>
          </cell>
        </row>
        <row r="1566"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</row>
        <row r="1567"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</row>
        <row r="1568"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</row>
        <row r="1569"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0</v>
          </cell>
        </row>
        <row r="1570"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</row>
        <row r="1571"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</row>
        <row r="1572"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</row>
        <row r="1573"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</row>
        <row r="1574"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</row>
        <row r="1575"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</row>
        <row r="1576"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</row>
        <row r="1577"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</row>
        <row r="1578"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0</v>
          </cell>
          <cell r="W1578">
            <v>0</v>
          </cell>
        </row>
        <row r="1579"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  <cell r="W1579">
            <v>0</v>
          </cell>
        </row>
        <row r="1580"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</row>
        <row r="1581"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</row>
        <row r="1582">
          <cell r="O1582">
            <v>0</v>
          </cell>
          <cell r="P1582">
            <v>0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</row>
        <row r="1583"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0</v>
          </cell>
          <cell r="W1583">
            <v>0</v>
          </cell>
        </row>
        <row r="1584"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  <cell r="W1584">
            <v>0</v>
          </cell>
        </row>
        <row r="1585"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</row>
        <row r="1586"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</row>
        <row r="1587"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</row>
        <row r="1588"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</row>
        <row r="1589"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</row>
        <row r="1590"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</row>
        <row r="1591"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</row>
        <row r="1592"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</row>
        <row r="1593"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</row>
        <row r="1594"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</row>
        <row r="1595"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</row>
        <row r="1596"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</row>
        <row r="1597"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</row>
        <row r="1598"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</row>
        <row r="1599"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</row>
        <row r="1600"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</row>
        <row r="1601"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</row>
        <row r="1602"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</row>
        <row r="1603"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</row>
        <row r="1604"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  <cell r="W1604">
            <v>0</v>
          </cell>
        </row>
        <row r="1605"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</row>
        <row r="1606"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</row>
        <row r="1607"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</row>
        <row r="1608"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</row>
        <row r="1609"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</row>
        <row r="1610"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</row>
        <row r="1611"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</row>
        <row r="1612"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</row>
        <row r="1613">
          <cell r="O1613">
            <v>0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</row>
        <row r="1614">
          <cell r="O1614">
            <v>0</v>
          </cell>
          <cell r="P1614">
            <v>0</v>
          </cell>
          <cell r="Q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0</v>
          </cell>
          <cell r="W1614">
            <v>0</v>
          </cell>
        </row>
        <row r="1615"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</row>
        <row r="1616"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</row>
        <row r="1617"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>
            <v>0</v>
          </cell>
          <cell r="W1617">
            <v>0</v>
          </cell>
        </row>
        <row r="1618"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>
            <v>0</v>
          </cell>
          <cell r="W1618">
            <v>0</v>
          </cell>
        </row>
        <row r="1619"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0</v>
          </cell>
          <cell r="W1619">
            <v>0</v>
          </cell>
        </row>
        <row r="1620"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0</v>
          </cell>
          <cell r="W1620">
            <v>0</v>
          </cell>
        </row>
        <row r="1621"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</row>
        <row r="1622"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0</v>
          </cell>
        </row>
        <row r="1623"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</row>
        <row r="1624"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</row>
        <row r="1625"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</row>
        <row r="1626"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</row>
        <row r="1627"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</row>
        <row r="1628"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</row>
        <row r="1629"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</row>
        <row r="1630"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</row>
        <row r="1631"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</row>
        <row r="1632"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</row>
        <row r="1633"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</row>
        <row r="1634"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</row>
        <row r="1635"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</row>
        <row r="1636"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</row>
        <row r="1637"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0</v>
          </cell>
          <cell r="W1637">
            <v>0</v>
          </cell>
        </row>
        <row r="1638"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</row>
        <row r="1639"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0</v>
          </cell>
          <cell r="W1639">
            <v>0</v>
          </cell>
        </row>
        <row r="1640"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V1640">
            <v>0</v>
          </cell>
          <cell r="W1640">
            <v>0</v>
          </cell>
        </row>
        <row r="1641"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</row>
        <row r="1642"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</row>
        <row r="1643">
          <cell r="O1643">
            <v>0</v>
          </cell>
          <cell r="P1643">
            <v>0</v>
          </cell>
          <cell r="Q1643">
            <v>0</v>
          </cell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</row>
        <row r="1644"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</row>
        <row r="1645"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  <cell r="W1645">
            <v>0</v>
          </cell>
        </row>
        <row r="1646"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</row>
        <row r="1647"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  <cell r="W1647">
            <v>0</v>
          </cell>
        </row>
        <row r="1648"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</row>
        <row r="1649"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</row>
        <row r="1650"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</row>
        <row r="1651"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</row>
        <row r="1652"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</row>
        <row r="1653"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</row>
        <row r="1654"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</row>
        <row r="1655"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</row>
        <row r="1656"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</row>
        <row r="1657"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  <cell r="W1657">
            <v>0</v>
          </cell>
        </row>
        <row r="1658"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</row>
        <row r="1659"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</row>
        <row r="1660"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</row>
        <row r="1661"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</row>
        <row r="1662"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</row>
        <row r="1663"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</row>
        <row r="1664"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</row>
        <row r="1665"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</row>
        <row r="1666"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</row>
        <row r="1667"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</row>
        <row r="1668">
          <cell r="O1668">
            <v>0</v>
          </cell>
          <cell r="P1668">
            <v>0</v>
          </cell>
          <cell r="Q1668">
            <v>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0</v>
          </cell>
          <cell r="W1668">
            <v>0</v>
          </cell>
        </row>
        <row r="1669"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</row>
        <row r="1670">
          <cell r="O1670">
            <v>0</v>
          </cell>
          <cell r="P1670">
            <v>0</v>
          </cell>
          <cell r="Q1670">
            <v>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</row>
        <row r="1671"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</row>
        <row r="1672"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</row>
        <row r="1673">
          <cell r="O1673">
            <v>0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</row>
        <row r="1674"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</row>
        <row r="1675"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</row>
        <row r="1676"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</v>
          </cell>
          <cell r="W1676">
            <v>0</v>
          </cell>
        </row>
        <row r="1677">
          <cell r="O1677">
            <v>0</v>
          </cell>
          <cell r="P1677">
            <v>0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0</v>
          </cell>
          <cell r="W1677">
            <v>0</v>
          </cell>
        </row>
        <row r="1678"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</row>
        <row r="1679"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</row>
        <row r="1680"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</row>
        <row r="1681"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</row>
        <row r="1682"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  <cell r="W1682">
            <v>0</v>
          </cell>
        </row>
        <row r="1683"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</row>
        <row r="1684">
          <cell r="O1684">
            <v>0</v>
          </cell>
          <cell r="P1684">
            <v>0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  <cell r="W1684">
            <v>0</v>
          </cell>
        </row>
        <row r="1685"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</row>
        <row r="1686"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0</v>
          </cell>
          <cell r="W1686">
            <v>0</v>
          </cell>
        </row>
        <row r="1687"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</row>
        <row r="1688"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  <cell r="W1688">
            <v>0</v>
          </cell>
        </row>
        <row r="1689"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</row>
        <row r="1690"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  <cell r="W1690">
            <v>0</v>
          </cell>
        </row>
        <row r="1691"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0</v>
          </cell>
          <cell r="W1691">
            <v>0</v>
          </cell>
        </row>
        <row r="1692"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</row>
        <row r="1693"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</row>
        <row r="1694"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0</v>
          </cell>
          <cell r="W1694">
            <v>0</v>
          </cell>
        </row>
        <row r="1695"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  <cell r="W1695">
            <v>0</v>
          </cell>
        </row>
        <row r="1696"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  <cell r="W1696">
            <v>0</v>
          </cell>
        </row>
        <row r="1697"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</row>
        <row r="1698"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</row>
        <row r="1699"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</row>
        <row r="1700"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  <cell r="W1700">
            <v>0</v>
          </cell>
        </row>
        <row r="1701"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</row>
        <row r="1702"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</row>
        <row r="1703"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</row>
        <row r="1704"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</row>
        <row r="1705"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</row>
        <row r="1706"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  <cell r="W1706">
            <v>0</v>
          </cell>
        </row>
        <row r="1707"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0</v>
          </cell>
          <cell r="W1707">
            <v>0</v>
          </cell>
        </row>
        <row r="1708"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0</v>
          </cell>
          <cell r="W1708">
            <v>0</v>
          </cell>
        </row>
        <row r="1709"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0</v>
          </cell>
          <cell r="W1709">
            <v>0</v>
          </cell>
        </row>
        <row r="1710">
          <cell r="O1710">
            <v>0</v>
          </cell>
          <cell r="P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  <cell r="W1710">
            <v>0</v>
          </cell>
        </row>
        <row r="1711">
          <cell r="O1711">
            <v>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0</v>
          </cell>
          <cell r="W1711">
            <v>0</v>
          </cell>
        </row>
        <row r="1712"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0</v>
          </cell>
          <cell r="W1712">
            <v>0</v>
          </cell>
        </row>
        <row r="1713"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0</v>
          </cell>
          <cell r="T1713">
            <v>0</v>
          </cell>
          <cell r="U1713">
            <v>0</v>
          </cell>
          <cell r="V1713">
            <v>0</v>
          </cell>
          <cell r="W1713">
            <v>0</v>
          </cell>
        </row>
        <row r="1714"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0</v>
          </cell>
        </row>
        <row r="1715"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0</v>
          </cell>
          <cell r="T1715">
            <v>0</v>
          </cell>
          <cell r="U1715">
            <v>0</v>
          </cell>
          <cell r="V1715">
            <v>0</v>
          </cell>
          <cell r="W1715">
            <v>0</v>
          </cell>
        </row>
        <row r="1716"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0</v>
          </cell>
          <cell r="W1716">
            <v>0</v>
          </cell>
        </row>
        <row r="1717"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</row>
        <row r="1718"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0</v>
          </cell>
          <cell r="W1718">
            <v>0</v>
          </cell>
        </row>
        <row r="1719"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0</v>
          </cell>
          <cell r="W1719">
            <v>0</v>
          </cell>
        </row>
        <row r="1720"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</row>
        <row r="1721"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</row>
        <row r="1722"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  <cell r="W1722">
            <v>0</v>
          </cell>
        </row>
        <row r="1723"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</row>
        <row r="1724"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</row>
        <row r="1725"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</row>
        <row r="1726"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</row>
        <row r="1727"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</row>
        <row r="1728"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  <cell r="W1728">
            <v>0</v>
          </cell>
        </row>
        <row r="1729"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</row>
        <row r="1730"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0</v>
          </cell>
          <cell r="W1730">
            <v>0</v>
          </cell>
        </row>
        <row r="1731"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0</v>
          </cell>
          <cell r="W1731">
            <v>0</v>
          </cell>
        </row>
        <row r="1732"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</row>
        <row r="1733"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</row>
        <row r="1734"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</row>
        <row r="1735"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</row>
        <row r="1736"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</row>
        <row r="1737"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</row>
        <row r="1738"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0</v>
          </cell>
          <cell r="V1738">
            <v>0</v>
          </cell>
          <cell r="W1738">
            <v>0</v>
          </cell>
        </row>
        <row r="1739"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</row>
        <row r="1740"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0</v>
          </cell>
          <cell r="V1740">
            <v>0</v>
          </cell>
          <cell r="W1740">
            <v>0</v>
          </cell>
        </row>
        <row r="1741"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</row>
        <row r="1742"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</row>
        <row r="1743">
          <cell r="O1743">
            <v>0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</row>
        <row r="1744"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</row>
        <row r="1745"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</row>
        <row r="1746"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</row>
        <row r="1747"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</row>
        <row r="1748"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</row>
        <row r="1749"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</row>
        <row r="1750"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</row>
        <row r="1751"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</row>
        <row r="1752"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</row>
        <row r="1753"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</row>
        <row r="1754"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</row>
        <row r="1755"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</row>
        <row r="1756"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</row>
        <row r="1757"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</row>
        <row r="1758">
          <cell r="O1758">
            <v>0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0</v>
          </cell>
          <cell r="V1758">
            <v>0</v>
          </cell>
          <cell r="W1758">
            <v>0</v>
          </cell>
        </row>
        <row r="1759">
          <cell r="O1759">
            <v>0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0</v>
          </cell>
          <cell r="W1759">
            <v>0</v>
          </cell>
        </row>
        <row r="1760">
          <cell r="O1760">
            <v>0</v>
          </cell>
          <cell r="P1760">
            <v>0</v>
          </cell>
          <cell r="Q1760">
            <v>0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>
            <v>0</v>
          </cell>
          <cell r="W1760">
            <v>0</v>
          </cell>
        </row>
        <row r="1761"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</row>
        <row r="1762">
          <cell r="O1762">
            <v>0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</row>
        <row r="1763"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</row>
        <row r="1764"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</row>
        <row r="1765"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0</v>
          </cell>
        </row>
        <row r="1766"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0</v>
          </cell>
        </row>
        <row r="1767">
          <cell r="O1767">
            <v>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0</v>
          </cell>
          <cell r="V1767">
            <v>0</v>
          </cell>
          <cell r="W1767">
            <v>0</v>
          </cell>
        </row>
        <row r="1768"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0</v>
          </cell>
          <cell r="V1768">
            <v>0</v>
          </cell>
          <cell r="W1768">
            <v>0</v>
          </cell>
        </row>
        <row r="1769"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</row>
        <row r="1770"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0</v>
          </cell>
          <cell r="W1770">
            <v>0</v>
          </cell>
        </row>
        <row r="1771"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0</v>
          </cell>
          <cell r="W1771">
            <v>0</v>
          </cell>
        </row>
        <row r="1772"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  <cell r="W1772">
            <v>0</v>
          </cell>
        </row>
        <row r="1773"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0</v>
          </cell>
          <cell r="W1773">
            <v>0</v>
          </cell>
        </row>
        <row r="1774"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</row>
        <row r="1775"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</row>
        <row r="1776"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0</v>
          </cell>
          <cell r="W1776">
            <v>0</v>
          </cell>
        </row>
        <row r="1777"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</row>
        <row r="1778"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  <cell r="W1778">
            <v>0</v>
          </cell>
        </row>
        <row r="1779"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</row>
        <row r="1780"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  <cell r="W1780">
            <v>0</v>
          </cell>
        </row>
        <row r="1781"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</row>
        <row r="1782"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  <cell r="W1782">
            <v>0</v>
          </cell>
        </row>
        <row r="1783"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</row>
        <row r="1784"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</row>
        <row r="1785"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</row>
        <row r="1786"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</row>
        <row r="1787"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</row>
        <row r="1788"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</row>
        <row r="1789"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  <cell r="W1789">
            <v>0</v>
          </cell>
        </row>
        <row r="1790"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0</v>
          </cell>
          <cell r="W1790">
            <v>0</v>
          </cell>
        </row>
        <row r="1791"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</row>
        <row r="1792"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</row>
        <row r="1793"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</row>
        <row r="1794"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</row>
        <row r="1795"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</row>
        <row r="1796"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  <cell r="W1796">
            <v>0</v>
          </cell>
        </row>
        <row r="1797"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</row>
        <row r="1798"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  <cell r="W1798">
            <v>0</v>
          </cell>
        </row>
        <row r="1799"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</row>
        <row r="1800"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  <cell r="W1800">
            <v>0</v>
          </cell>
        </row>
        <row r="1801"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</row>
        <row r="1802"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>
            <v>0</v>
          </cell>
          <cell r="W1802">
            <v>0</v>
          </cell>
        </row>
        <row r="1803"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</row>
        <row r="1804"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0</v>
          </cell>
          <cell r="W1804">
            <v>0</v>
          </cell>
        </row>
        <row r="1805"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  <cell r="V1805">
            <v>0</v>
          </cell>
          <cell r="W1805">
            <v>0</v>
          </cell>
        </row>
        <row r="1806"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0</v>
          </cell>
          <cell r="W1806">
            <v>0</v>
          </cell>
        </row>
        <row r="1807"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  <cell r="V1807">
            <v>0</v>
          </cell>
          <cell r="W1807">
            <v>0</v>
          </cell>
        </row>
        <row r="1808"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</row>
        <row r="1809"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  <cell r="W1809">
            <v>0</v>
          </cell>
        </row>
        <row r="1810"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0</v>
          </cell>
          <cell r="V1810">
            <v>0</v>
          </cell>
          <cell r="W1810">
            <v>0</v>
          </cell>
        </row>
        <row r="1811"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>
            <v>0</v>
          </cell>
          <cell r="W1811">
            <v>0</v>
          </cell>
        </row>
        <row r="1812"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0</v>
          </cell>
          <cell r="W1812">
            <v>0</v>
          </cell>
        </row>
        <row r="1813"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</row>
        <row r="1814"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  <cell r="W1814">
            <v>0</v>
          </cell>
        </row>
        <row r="1815"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  <cell r="W1815">
            <v>0</v>
          </cell>
        </row>
        <row r="1816"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</row>
        <row r="1817"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</row>
        <row r="1818"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  <cell r="W1818">
            <v>0</v>
          </cell>
        </row>
        <row r="1819"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</v>
          </cell>
        </row>
        <row r="1820"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</row>
        <row r="1821"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</row>
        <row r="1822"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  <cell r="W1822">
            <v>0</v>
          </cell>
        </row>
        <row r="1823"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  <cell r="W1823">
            <v>0</v>
          </cell>
        </row>
        <row r="1824"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</row>
        <row r="1825"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0</v>
          </cell>
          <cell r="W1825">
            <v>0</v>
          </cell>
        </row>
        <row r="1826"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  <cell r="W1826">
            <v>0</v>
          </cell>
        </row>
        <row r="1827"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</row>
        <row r="1828"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0</v>
          </cell>
        </row>
        <row r="1829"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</row>
        <row r="1830"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  <cell r="W1830">
            <v>0</v>
          </cell>
        </row>
        <row r="1831"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</row>
        <row r="1832"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  <cell r="W1832">
            <v>0</v>
          </cell>
        </row>
        <row r="1833"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  <cell r="W1833">
            <v>0</v>
          </cell>
        </row>
        <row r="1834"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</row>
        <row r="1835"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</row>
        <row r="1836"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  <cell r="W1836">
            <v>0</v>
          </cell>
        </row>
        <row r="1837"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</row>
        <row r="1838"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</row>
        <row r="1839"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</row>
        <row r="1840"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</row>
        <row r="1841"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</row>
        <row r="1842"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</row>
        <row r="1843"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</row>
        <row r="1844"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0</v>
          </cell>
        </row>
        <row r="1845"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0</v>
          </cell>
          <cell r="W1845">
            <v>0</v>
          </cell>
        </row>
        <row r="1846"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0</v>
          </cell>
          <cell r="W1846">
            <v>0</v>
          </cell>
        </row>
        <row r="1847"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  <cell r="W1847">
            <v>0</v>
          </cell>
        </row>
        <row r="1848"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  <cell r="W1848">
            <v>0</v>
          </cell>
        </row>
        <row r="1849"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0</v>
          </cell>
          <cell r="U1849">
            <v>0</v>
          </cell>
          <cell r="V1849">
            <v>0</v>
          </cell>
          <cell r="W1849">
            <v>0</v>
          </cell>
        </row>
        <row r="1850">
          <cell r="O1850">
            <v>0</v>
          </cell>
          <cell r="P1850">
            <v>0</v>
          </cell>
          <cell r="Q1850">
            <v>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0</v>
          </cell>
          <cell r="W1850">
            <v>0</v>
          </cell>
        </row>
        <row r="1851"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0</v>
          </cell>
        </row>
        <row r="1852"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0</v>
          </cell>
          <cell r="T1852">
            <v>0</v>
          </cell>
          <cell r="U1852">
            <v>0</v>
          </cell>
          <cell r="V1852">
            <v>0</v>
          </cell>
          <cell r="W1852">
            <v>0</v>
          </cell>
        </row>
        <row r="1853"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  <cell r="U1853">
            <v>0</v>
          </cell>
          <cell r="V1853">
            <v>0</v>
          </cell>
          <cell r="W1853">
            <v>0</v>
          </cell>
        </row>
        <row r="1854"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  <cell r="W1854">
            <v>0</v>
          </cell>
        </row>
        <row r="1855"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  <cell r="W1855">
            <v>0</v>
          </cell>
        </row>
        <row r="1856"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0</v>
          </cell>
          <cell r="T1856">
            <v>0</v>
          </cell>
          <cell r="U1856">
            <v>0</v>
          </cell>
          <cell r="V1856">
            <v>0</v>
          </cell>
          <cell r="W1856">
            <v>0</v>
          </cell>
        </row>
        <row r="1857"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0</v>
          </cell>
          <cell r="W1857">
            <v>0</v>
          </cell>
        </row>
        <row r="1858"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0</v>
          </cell>
          <cell r="V1858">
            <v>0</v>
          </cell>
          <cell r="W1858">
            <v>0</v>
          </cell>
        </row>
        <row r="1859"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</row>
        <row r="1860"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0</v>
          </cell>
          <cell r="T1860">
            <v>0</v>
          </cell>
          <cell r="U1860">
            <v>0</v>
          </cell>
          <cell r="V1860">
            <v>0</v>
          </cell>
          <cell r="W1860">
            <v>0</v>
          </cell>
        </row>
        <row r="1861"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0</v>
          </cell>
        </row>
        <row r="1862"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0</v>
          </cell>
          <cell r="T1862">
            <v>0</v>
          </cell>
          <cell r="U1862">
            <v>0</v>
          </cell>
          <cell r="V1862">
            <v>0</v>
          </cell>
          <cell r="W1862">
            <v>0</v>
          </cell>
        </row>
        <row r="1863"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0</v>
          </cell>
          <cell r="T1863">
            <v>0</v>
          </cell>
          <cell r="U1863">
            <v>0</v>
          </cell>
          <cell r="V1863">
            <v>0</v>
          </cell>
          <cell r="W1863">
            <v>0</v>
          </cell>
        </row>
        <row r="1864"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0</v>
          </cell>
          <cell r="T1864">
            <v>0</v>
          </cell>
          <cell r="U1864">
            <v>0</v>
          </cell>
          <cell r="V1864">
            <v>0</v>
          </cell>
          <cell r="W1864">
            <v>0</v>
          </cell>
        </row>
        <row r="1865"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0</v>
          </cell>
          <cell r="W1865">
            <v>0</v>
          </cell>
        </row>
        <row r="1866">
          <cell r="O1866">
            <v>0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V1866">
            <v>0</v>
          </cell>
          <cell r="W1866">
            <v>0</v>
          </cell>
        </row>
        <row r="1867"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>
            <v>0</v>
          </cell>
          <cell r="W1867">
            <v>0</v>
          </cell>
        </row>
        <row r="1868"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0</v>
          </cell>
          <cell r="W1868">
            <v>0</v>
          </cell>
        </row>
        <row r="1869"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0</v>
          </cell>
          <cell r="T1869">
            <v>0</v>
          </cell>
          <cell r="U1869">
            <v>0</v>
          </cell>
          <cell r="V1869">
            <v>0</v>
          </cell>
          <cell r="W1869">
            <v>0</v>
          </cell>
        </row>
        <row r="1870">
          <cell r="O1870">
            <v>0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0</v>
          </cell>
          <cell r="W1870">
            <v>0</v>
          </cell>
        </row>
        <row r="1871"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0</v>
          </cell>
          <cell r="T1871">
            <v>0</v>
          </cell>
          <cell r="U1871">
            <v>0</v>
          </cell>
          <cell r="V1871">
            <v>0</v>
          </cell>
          <cell r="W1871">
            <v>0</v>
          </cell>
        </row>
        <row r="1872"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0</v>
          </cell>
          <cell r="T1872">
            <v>0</v>
          </cell>
          <cell r="U1872">
            <v>0</v>
          </cell>
          <cell r="V1872">
            <v>0</v>
          </cell>
          <cell r="W1872">
            <v>0</v>
          </cell>
        </row>
        <row r="1873"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0</v>
          </cell>
          <cell r="T1873">
            <v>0</v>
          </cell>
          <cell r="U1873">
            <v>0</v>
          </cell>
          <cell r="V1873">
            <v>0</v>
          </cell>
          <cell r="W1873">
            <v>0</v>
          </cell>
        </row>
        <row r="1874"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0</v>
          </cell>
          <cell r="T1874">
            <v>0</v>
          </cell>
          <cell r="U1874">
            <v>0</v>
          </cell>
          <cell r="V1874">
            <v>0</v>
          </cell>
          <cell r="W1874">
            <v>0</v>
          </cell>
        </row>
        <row r="1875"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0</v>
          </cell>
          <cell r="T1875">
            <v>0</v>
          </cell>
          <cell r="U1875">
            <v>0</v>
          </cell>
          <cell r="V1875">
            <v>0</v>
          </cell>
          <cell r="W1875">
            <v>0</v>
          </cell>
        </row>
        <row r="1876"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  <cell r="U1876">
            <v>0</v>
          </cell>
          <cell r="V1876">
            <v>0</v>
          </cell>
          <cell r="W1876">
            <v>0</v>
          </cell>
        </row>
        <row r="1877"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0</v>
          </cell>
          <cell r="T1877">
            <v>0</v>
          </cell>
          <cell r="U1877">
            <v>0</v>
          </cell>
          <cell r="V1877">
            <v>0</v>
          </cell>
          <cell r="W1877">
            <v>0</v>
          </cell>
        </row>
        <row r="1878">
          <cell r="O1878">
            <v>0</v>
          </cell>
          <cell r="P1878">
            <v>0</v>
          </cell>
          <cell r="Q1878">
            <v>0</v>
          </cell>
          <cell r="R1878">
            <v>0</v>
          </cell>
          <cell r="S1878">
            <v>0</v>
          </cell>
          <cell r="T1878">
            <v>0</v>
          </cell>
          <cell r="U1878">
            <v>0</v>
          </cell>
          <cell r="V1878">
            <v>0</v>
          </cell>
          <cell r="W1878">
            <v>0</v>
          </cell>
        </row>
        <row r="1879"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>
            <v>0</v>
          </cell>
          <cell r="V1879">
            <v>0</v>
          </cell>
          <cell r="W1879">
            <v>0</v>
          </cell>
        </row>
        <row r="1880"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0</v>
          </cell>
          <cell r="V1880">
            <v>0</v>
          </cell>
          <cell r="W1880">
            <v>0</v>
          </cell>
        </row>
        <row r="1881"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0</v>
          </cell>
          <cell r="T1881">
            <v>0</v>
          </cell>
          <cell r="U1881">
            <v>0</v>
          </cell>
          <cell r="V1881">
            <v>0</v>
          </cell>
          <cell r="W1881">
            <v>0</v>
          </cell>
        </row>
        <row r="1882"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0</v>
          </cell>
          <cell r="T1882">
            <v>0</v>
          </cell>
          <cell r="U1882">
            <v>0</v>
          </cell>
          <cell r="V1882">
            <v>0</v>
          </cell>
          <cell r="W1882">
            <v>0</v>
          </cell>
        </row>
        <row r="1883"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0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</row>
        <row r="1884"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0</v>
          </cell>
          <cell r="T1884">
            <v>0</v>
          </cell>
          <cell r="U1884">
            <v>0</v>
          </cell>
          <cell r="V1884">
            <v>0</v>
          </cell>
          <cell r="W1884">
            <v>0</v>
          </cell>
        </row>
        <row r="1885"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V1885">
            <v>0</v>
          </cell>
          <cell r="W1885">
            <v>0</v>
          </cell>
        </row>
        <row r="1886"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0</v>
          </cell>
          <cell r="T1886">
            <v>0</v>
          </cell>
          <cell r="U1886">
            <v>0</v>
          </cell>
          <cell r="V1886">
            <v>0</v>
          </cell>
          <cell r="W1886">
            <v>0</v>
          </cell>
        </row>
        <row r="1887"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0</v>
          </cell>
          <cell r="W1887">
            <v>0</v>
          </cell>
        </row>
        <row r="1888">
          <cell r="O1888">
            <v>0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0</v>
          </cell>
          <cell r="V1888">
            <v>0</v>
          </cell>
          <cell r="W1888">
            <v>0</v>
          </cell>
        </row>
        <row r="1889"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0</v>
          </cell>
          <cell r="T1889">
            <v>0</v>
          </cell>
          <cell r="U1889">
            <v>0</v>
          </cell>
          <cell r="V1889">
            <v>0</v>
          </cell>
          <cell r="W1889">
            <v>0</v>
          </cell>
        </row>
        <row r="1890"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V1890">
            <v>0</v>
          </cell>
          <cell r="W1890">
            <v>0</v>
          </cell>
        </row>
        <row r="1891"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0</v>
          </cell>
          <cell r="W1891">
            <v>0</v>
          </cell>
        </row>
        <row r="1892"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  <cell r="U1892">
            <v>0</v>
          </cell>
          <cell r="V1892">
            <v>0</v>
          </cell>
          <cell r="W1892">
            <v>0</v>
          </cell>
        </row>
        <row r="1893">
          <cell r="O1893">
            <v>0</v>
          </cell>
          <cell r="P1893">
            <v>0</v>
          </cell>
          <cell r="Q1893">
            <v>0</v>
          </cell>
          <cell r="R1893">
            <v>0</v>
          </cell>
          <cell r="S1893">
            <v>0</v>
          </cell>
          <cell r="T1893">
            <v>0</v>
          </cell>
          <cell r="U1893">
            <v>0</v>
          </cell>
          <cell r="V1893">
            <v>0</v>
          </cell>
          <cell r="W1893">
            <v>0</v>
          </cell>
        </row>
        <row r="1894"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  <cell r="V1894">
            <v>0</v>
          </cell>
          <cell r="W1894">
            <v>0</v>
          </cell>
        </row>
        <row r="1895"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0</v>
          </cell>
          <cell r="T1895">
            <v>0</v>
          </cell>
          <cell r="U1895">
            <v>0</v>
          </cell>
          <cell r="V1895">
            <v>0</v>
          </cell>
          <cell r="W1895">
            <v>0</v>
          </cell>
        </row>
        <row r="1896"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  <cell r="W1896">
            <v>0</v>
          </cell>
        </row>
        <row r="1897">
          <cell r="O1897">
            <v>0</v>
          </cell>
          <cell r="P1897">
            <v>0</v>
          </cell>
          <cell r="Q1897">
            <v>0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>
            <v>0</v>
          </cell>
          <cell r="W1897">
            <v>0</v>
          </cell>
        </row>
        <row r="1898"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0</v>
          </cell>
          <cell r="T1898">
            <v>0</v>
          </cell>
          <cell r="U1898">
            <v>0</v>
          </cell>
          <cell r="V1898">
            <v>0</v>
          </cell>
          <cell r="W1898">
            <v>0</v>
          </cell>
        </row>
        <row r="1899"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0</v>
          </cell>
          <cell r="T1899">
            <v>0</v>
          </cell>
          <cell r="U1899">
            <v>0</v>
          </cell>
          <cell r="V1899">
            <v>0</v>
          </cell>
          <cell r="W1899">
            <v>0</v>
          </cell>
        </row>
        <row r="1900"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0</v>
          </cell>
          <cell r="T1900">
            <v>0</v>
          </cell>
          <cell r="U1900">
            <v>0</v>
          </cell>
          <cell r="V1900">
            <v>0</v>
          </cell>
          <cell r="W1900">
            <v>0</v>
          </cell>
        </row>
        <row r="1901"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0</v>
          </cell>
          <cell r="T1901">
            <v>0</v>
          </cell>
          <cell r="U1901">
            <v>0</v>
          </cell>
          <cell r="V1901">
            <v>0</v>
          </cell>
          <cell r="W1901">
            <v>0</v>
          </cell>
        </row>
        <row r="1902"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0</v>
          </cell>
          <cell r="T1902">
            <v>0</v>
          </cell>
          <cell r="U1902">
            <v>0</v>
          </cell>
          <cell r="V1902">
            <v>0</v>
          </cell>
          <cell r="W1902">
            <v>0</v>
          </cell>
        </row>
        <row r="1903"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0</v>
          </cell>
          <cell r="T1903">
            <v>0</v>
          </cell>
          <cell r="U1903">
            <v>0</v>
          </cell>
          <cell r="V1903">
            <v>0</v>
          </cell>
          <cell r="W1903">
            <v>0</v>
          </cell>
        </row>
        <row r="1904">
          <cell r="O1904">
            <v>0</v>
          </cell>
          <cell r="P1904">
            <v>0</v>
          </cell>
          <cell r="Q1904">
            <v>0</v>
          </cell>
          <cell r="R1904">
            <v>0</v>
          </cell>
          <cell r="S1904">
            <v>0</v>
          </cell>
          <cell r="T1904">
            <v>0</v>
          </cell>
          <cell r="U1904">
            <v>0</v>
          </cell>
          <cell r="V1904">
            <v>0</v>
          </cell>
          <cell r="W1904">
            <v>0</v>
          </cell>
        </row>
        <row r="1905"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V1905">
            <v>0</v>
          </cell>
          <cell r="W1905">
            <v>0</v>
          </cell>
        </row>
        <row r="1906"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0</v>
          </cell>
          <cell r="T1906">
            <v>0</v>
          </cell>
          <cell r="U1906">
            <v>0</v>
          </cell>
          <cell r="V1906">
            <v>0</v>
          </cell>
          <cell r="W1906">
            <v>0</v>
          </cell>
        </row>
        <row r="1907"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0</v>
          </cell>
          <cell r="T1907">
            <v>0</v>
          </cell>
          <cell r="U1907">
            <v>0</v>
          </cell>
          <cell r="V1907">
            <v>0</v>
          </cell>
          <cell r="W1907">
            <v>0</v>
          </cell>
        </row>
        <row r="1908"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0</v>
          </cell>
          <cell r="T1908">
            <v>0</v>
          </cell>
          <cell r="U1908">
            <v>0</v>
          </cell>
          <cell r="V1908">
            <v>0</v>
          </cell>
          <cell r="W1908">
            <v>0</v>
          </cell>
        </row>
        <row r="1909"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0</v>
          </cell>
          <cell r="T1909">
            <v>0</v>
          </cell>
          <cell r="U1909">
            <v>0</v>
          </cell>
          <cell r="V1909">
            <v>0</v>
          </cell>
          <cell r="W1909">
            <v>0</v>
          </cell>
        </row>
        <row r="1910"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V1910">
            <v>0</v>
          </cell>
          <cell r="W1910">
            <v>0</v>
          </cell>
        </row>
        <row r="1911"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0</v>
          </cell>
          <cell r="T1911">
            <v>0</v>
          </cell>
          <cell r="U1911">
            <v>0</v>
          </cell>
          <cell r="V1911">
            <v>0</v>
          </cell>
          <cell r="W1911">
            <v>0</v>
          </cell>
        </row>
        <row r="1912"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0</v>
          </cell>
          <cell r="T1912">
            <v>0</v>
          </cell>
          <cell r="U1912">
            <v>0</v>
          </cell>
          <cell r="V1912">
            <v>0</v>
          </cell>
          <cell r="W1912">
            <v>0</v>
          </cell>
        </row>
        <row r="1913"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0</v>
          </cell>
          <cell r="T1913">
            <v>0</v>
          </cell>
          <cell r="U1913">
            <v>0</v>
          </cell>
          <cell r="V1913">
            <v>0</v>
          </cell>
          <cell r="W1913">
            <v>0</v>
          </cell>
        </row>
        <row r="1914"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0</v>
          </cell>
          <cell r="T1914">
            <v>0</v>
          </cell>
          <cell r="U1914">
            <v>0</v>
          </cell>
          <cell r="V1914">
            <v>0</v>
          </cell>
          <cell r="W1914">
            <v>0</v>
          </cell>
        </row>
        <row r="1915">
          <cell r="O1915">
            <v>0</v>
          </cell>
          <cell r="P1915">
            <v>0</v>
          </cell>
          <cell r="Q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  <cell r="W1915">
            <v>0</v>
          </cell>
        </row>
        <row r="1916"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0</v>
          </cell>
          <cell r="T1916">
            <v>0</v>
          </cell>
          <cell r="U1916">
            <v>0</v>
          </cell>
          <cell r="V1916">
            <v>0</v>
          </cell>
          <cell r="W1916">
            <v>0</v>
          </cell>
        </row>
        <row r="1917"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0</v>
          </cell>
          <cell r="T1917">
            <v>0</v>
          </cell>
          <cell r="U1917">
            <v>0</v>
          </cell>
          <cell r="V1917">
            <v>0</v>
          </cell>
          <cell r="W1917">
            <v>0</v>
          </cell>
        </row>
        <row r="1918"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>
            <v>0</v>
          </cell>
          <cell r="W1918">
            <v>0</v>
          </cell>
        </row>
        <row r="1919"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  <cell r="V1919">
            <v>0</v>
          </cell>
          <cell r="W1919">
            <v>0</v>
          </cell>
        </row>
        <row r="1920"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  <cell r="V1920">
            <v>0</v>
          </cell>
          <cell r="W1920">
            <v>0</v>
          </cell>
        </row>
        <row r="1921">
          <cell r="O1921">
            <v>0</v>
          </cell>
          <cell r="P1921">
            <v>0</v>
          </cell>
          <cell r="Q1921">
            <v>0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  <cell r="V1921">
            <v>0</v>
          </cell>
          <cell r="W1921">
            <v>0</v>
          </cell>
        </row>
        <row r="1922"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0</v>
          </cell>
          <cell r="T1922">
            <v>0</v>
          </cell>
          <cell r="U1922">
            <v>0</v>
          </cell>
          <cell r="V1922">
            <v>0</v>
          </cell>
          <cell r="W1922">
            <v>0</v>
          </cell>
        </row>
        <row r="1923"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0</v>
          </cell>
          <cell r="T1923">
            <v>0</v>
          </cell>
          <cell r="U1923">
            <v>0</v>
          </cell>
          <cell r="V1923">
            <v>0</v>
          </cell>
          <cell r="W1923">
            <v>0</v>
          </cell>
        </row>
        <row r="1924"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  <cell r="V1924">
            <v>0</v>
          </cell>
          <cell r="W1924">
            <v>0</v>
          </cell>
        </row>
        <row r="1925"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  <cell r="W1925">
            <v>0</v>
          </cell>
        </row>
        <row r="1926"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0</v>
          </cell>
          <cell r="T1926">
            <v>0</v>
          </cell>
          <cell r="U1926">
            <v>0</v>
          </cell>
          <cell r="V1926">
            <v>0</v>
          </cell>
          <cell r="W1926">
            <v>0</v>
          </cell>
        </row>
        <row r="1927"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  <cell r="V1927">
            <v>0</v>
          </cell>
          <cell r="W1927">
            <v>0</v>
          </cell>
        </row>
        <row r="1928"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0</v>
          </cell>
          <cell r="V1928">
            <v>0</v>
          </cell>
          <cell r="W1928">
            <v>0</v>
          </cell>
        </row>
        <row r="1929"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0</v>
          </cell>
          <cell r="T1929">
            <v>0</v>
          </cell>
          <cell r="U1929">
            <v>0</v>
          </cell>
          <cell r="V1929">
            <v>0</v>
          </cell>
          <cell r="W1929">
            <v>0</v>
          </cell>
        </row>
        <row r="1930"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  <cell r="W1930">
            <v>0</v>
          </cell>
        </row>
        <row r="1931"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  <cell r="W1931">
            <v>0</v>
          </cell>
        </row>
        <row r="1932"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  <cell r="W1932">
            <v>0</v>
          </cell>
        </row>
        <row r="1933"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0</v>
          </cell>
          <cell r="T1933">
            <v>0</v>
          </cell>
          <cell r="U1933">
            <v>0</v>
          </cell>
          <cell r="V1933">
            <v>0</v>
          </cell>
          <cell r="W1933">
            <v>0</v>
          </cell>
        </row>
        <row r="1934"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</row>
        <row r="1935">
          <cell r="O1935">
            <v>0</v>
          </cell>
          <cell r="P1935">
            <v>0</v>
          </cell>
          <cell r="Q1935">
            <v>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  <cell r="W1935">
            <v>0</v>
          </cell>
        </row>
        <row r="1936">
          <cell r="O1936">
            <v>0</v>
          </cell>
          <cell r="P1936">
            <v>0</v>
          </cell>
          <cell r="Q1936">
            <v>0</v>
          </cell>
          <cell r="R1936">
            <v>0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  <cell r="W1936">
            <v>0</v>
          </cell>
        </row>
        <row r="1937"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  <cell r="W1937">
            <v>0</v>
          </cell>
        </row>
        <row r="1938">
          <cell r="O1938">
            <v>0</v>
          </cell>
          <cell r="P1938">
            <v>0</v>
          </cell>
          <cell r="Q1938">
            <v>0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  <cell r="W1938">
            <v>0</v>
          </cell>
        </row>
        <row r="1939">
          <cell r="O1939">
            <v>0</v>
          </cell>
          <cell r="P1939">
            <v>0</v>
          </cell>
          <cell r="Q1939">
            <v>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  <cell r="W1939">
            <v>0</v>
          </cell>
        </row>
        <row r="1940"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0</v>
          </cell>
          <cell r="W1940">
            <v>0</v>
          </cell>
        </row>
        <row r="1941"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  <cell r="W1941">
            <v>0</v>
          </cell>
        </row>
        <row r="1942">
          <cell r="O1942">
            <v>0</v>
          </cell>
          <cell r="P1942">
            <v>0</v>
          </cell>
          <cell r="Q1942">
            <v>0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  <cell r="W1942">
            <v>0</v>
          </cell>
        </row>
        <row r="1943"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0</v>
          </cell>
          <cell r="U1943">
            <v>0</v>
          </cell>
          <cell r="V1943">
            <v>0</v>
          </cell>
          <cell r="W1943">
            <v>0</v>
          </cell>
        </row>
        <row r="1944">
          <cell r="O1944">
            <v>0</v>
          </cell>
          <cell r="P1944">
            <v>0</v>
          </cell>
          <cell r="Q1944">
            <v>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  <cell r="W1944">
            <v>0</v>
          </cell>
        </row>
        <row r="1945"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  <cell r="W1945">
            <v>0</v>
          </cell>
        </row>
        <row r="1946"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0</v>
          </cell>
          <cell r="W1946">
            <v>0</v>
          </cell>
        </row>
        <row r="1947"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0</v>
          </cell>
          <cell r="W1947">
            <v>0</v>
          </cell>
        </row>
        <row r="1948"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  <cell r="W1948">
            <v>0</v>
          </cell>
        </row>
        <row r="1949"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0</v>
          </cell>
          <cell r="T1949">
            <v>0</v>
          </cell>
          <cell r="U1949">
            <v>0</v>
          </cell>
          <cell r="V1949">
            <v>0</v>
          </cell>
          <cell r="W1949">
            <v>0</v>
          </cell>
        </row>
        <row r="1950"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</row>
        <row r="1951">
          <cell r="O1951">
            <v>0</v>
          </cell>
          <cell r="P1951">
            <v>0</v>
          </cell>
          <cell r="Q1951">
            <v>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  <cell r="W1951">
            <v>0</v>
          </cell>
        </row>
        <row r="1952"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  <cell r="W1952">
            <v>0</v>
          </cell>
        </row>
        <row r="1953"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</row>
        <row r="1954"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  <cell r="W1954">
            <v>0</v>
          </cell>
        </row>
        <row r="1955"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0</v>
          </cell>
          <cell r="W1955">
            <v>0</v>
          </cell>
        </row>
        <row r="1956"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  <cell r="W1956">
            <v>0</v>
          </cell>
        </row>
        <row r="1957"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  <cell r="W1957">
            <v>0</v>
          </cell>
        </row>
        <row r="1958"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0</v>
          </cell>
          <cell r="V1958">
            <v>0</v>
          </cell>
          <cell r="W1958">
            <v>0</v>
          </cell>
        </row>
        <row r="1959"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  <cell r="W1959">
            <v>0</v>
          </cell>
        </row>
        <row r="1960"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  <cell r="W1960">
            <v>0</v>
          </cell>
        </row>
        <row r="1961"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</row>
        <row r="1962"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</row>
        <row r="1963"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  <cell r="W1963">
            <v>0</v>
          </cell>
        </row>
        <row r="1964"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  <cell r="W1964">
            <v>0</v>
          </cell>
        </row>
        <row r="1965"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0</v>
          </cell>
          <cell r="W1965">
            <v>0</v>
          </cell>
        </row>
        <row r="1966"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0</v>
          </cell>
          <cell r="T1966">
            <v>0</v>
          </cell>
          <cell r="U1966">
            <v>0</v>
          </cell>
          <cell r="V1966">
            <v>0</v>
          </cell>
          <cell r="W1966">
            <v>0</v>
          </cell>
        </row>
        <row r="1967"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V1967">
            <v>0</v>
          </cell>
          <cell r="W1967">
            <v>0</v>
          </cell>
        </row>
        <row r="1968"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0</v>
          </cell>
          <cell r="T1968">
            <v>0</v>
          </cell>
          <cell r="U1968">
            <v>0</v>
          </cell>
          <cell r="V1968">
            <v>0</v>
          </cell>
          <cell r="W1968">
            <v>0</v>
          </cell>
        </row>
        <row r="1969"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0</v>
          </cell>
          <cell r="T1969">
            <v>0</v>
          </cell>
          <cell r="U1969">
            <v>0</v>
          </cell>
          <cell r="V1969">
            <v>0</v>
          </cell>
          <cell r="W1969">
            <v>0</v>
          </cell>
        </row>
        <row r="1970"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V1970">
            <v>0</v>
          </cell>
          <cell r="W1970">
            <v>0</v>
          </cell>
        </row>
        <row r="1971"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0</v>
          </cell>
          <cell r="T1971">
            <v>0</v>
          </cell>
          <cell r="U1971">
            <v>0</v>
          </cell>
          <cell r="V1971">
            <v>0</v>
          </cell>
          <cell r="W1971">
            <v>0</v>
          </cell>
        </row>
        <row r="1972"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0</v>
          </cell>
          <cell r="T1972">
            <v>0</v>
          </cell>
          <cell r="U1972">
            <v>0</v>
          </cell>
          <cell r="V1972">
            <v>0</v>
          </cell>
          <cell r="W1972">
            <v>0</v>
          </cell>
        </row>
        <row r="1973"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0</v>
          </cell>
          <cell r="T1973">
            <v>0</v>
          </cell>
          <cell r="U1973">
            <v>0</v>
          </cell>
          <cell r="V1973">
            <v>0</v>
          </cell>
          <cell r="W1973">
            <v>0</v>
          </cell>
        </row>
        <row r="1974"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0</v>
          </cell>
          <cell r="T1974">
            <v>0</v>
          </cell>
          <cell r="U1974">
            <v>0</v>
          </cell>
          <cell r="V1974">
            <v>0</v>
          </cell>
          <cell r="W1974">
            <v>0</v>
          </cell>
        </row>
        <row r="1975"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0</v>
          </cell>
          <cell r="W1975">
            <v>0</v>
          </cell>
        </row>
        <row r="1976"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  <cell r="V1976">
            <v>0</v>
          </cell>
          <cell r="W1976">
            <v>0</v>
          </cell>
        </row>
        <row r="1977">
          <cell r="B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0</v>
          </cell>
          <cell r="T1977">
            <v>0</v>
          </cell>
          <cell r="U1977">
            <v>0</v>
          </cell>
          <cell r="V1977">
            <v>0</v>
          </cell>
          <cell r="W1977">
            <v>0</v>
          </cell>
        </row>
        <row r="1978">
          <cell r="B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  <cell r="W1978">
            <v>0</v>
          </cell>
        </row>
      </sheetData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5BAE1A-D913-463D-A1F1-C9EB75C367E9}" name="TBoMLot1" displayName="TBoMLot1" ref="A3:H63" totalsRowShown="0" headerRowDxfId="110" dataDxfId="109" tableBorderDxfId="108">
  <autoFilter ref="A3:H63" xr:uid="{6E53EED9-24C9-4409-A892-2B0814FDE24A}"/>
  <tableColumns count="8">
    <tableColumn id="1" xr3:uid="{A8E012AD-8288-4AFD-98C3-C048B1392C9B}" name="Ligne" dataDxfId="107"/>
    <tableColumn id="2" xr3:uid="{8CED48F6-0538-4203-9033-0607D49B0D43}" name="LiSup" dataDxfId="106"/>
    <tableColumn id="3" xr3:uid="{8AEFDE32-F797-4572-A510-669A4C3FC073}" name="Niv" dataDxfId="105"/>
    <tableColumn id="4" xr3:uid="{A7307D12-A31E-4067-AF71-743EDDFF0BBE}" name="Article parent" dataDxfId="104"/>
    <tableColumn id="5" xr3:uid="{C0066C30-FD4B-4A10-83E1-2B94CB750793}" name="Composant" dataDxfId="103"/>
    <tableColumn id="10" xr3:uid="{3559D05E-278A-4D99-8822-E372B08B2A6C}" name="Type" dataDxfId="102"/>
    <tableColumn id="13" xr3:uid="{B01ACC0D-000B-4649-8E70-5EBF669F2175}" name="Sous Total" dataDxfId="101">
      <calculatedColumnFormula>IFERROR(IF(VLOOKUP($A4,$B$4:$B$80,1,FALSE)=$A4,"O","N"),"")</calculatedColumnFormula>
    </tableColumn>
    <tableColumn id="23" xr3:uid="{FC1002CA-EA9B-40C5-B8C9-6084C558C25A}" name="Coût ligne" dataDxfId="10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70558-4969-44C8-89BC-C00D3C0C378A}" name="TBoMLotStd" displayName="TBoMLotStd" ref="A27:AA224" totalsRowShown="0" headerRowDxfId="79" dataDxfId="78" tableBorderDxfId="77">
  <autoFilter ref="A27:AA224" xr:uid="{6E53EED9-24C9-4409-A892-2B0814FDE24A}"/>
  <tableColumns count="27">
    <tableColumn id="1" xr3:uid="{773EEF7C-6415-4ADC-BF06-F2950BCB3AF1}" name="Ligne" dataDxfId="76"/>
    <tableColumn id="2" xr3:uid="{9EF65B67-B55F-4DEB-95C2-EBB5BB2A9736}" name="LiSup" dataDxfId="75"/>
    <tableColumn id="3" xr3:uid="{726DA44F-124C-4776-826A-1A6C5373E6A5}" name="Niv" dataDxfId="74"/>
    <tableColumn id="4" xr3:uid="{A952A8A6-5FA3-4E49-8144-5A48AEBCC9ED}" name="Article parent" dataDxfId="73"/>
    <tableColumn id="5" xr3:uid="{D1CDACB0-D392-4742-9EDE-53A5D3EF021E}" name="Composant2" dataDxfId="72"/>
    <tableColumn id="6" xr3:uid="{15657076-EAD6-4485-B37F-E52B844C7556}" name="Bilan Eco ?" dataDxfId="71"/>
    <tableColumn id="7" xr3:uid="{5AA12CE2-078B-4952-85F4-8FA15BCC27A8}" name="Désignation 1" dataDxfId="70"/>
    <tableColumn id="8" xr3:uid="{E7D16FCA-BA13-4CCB-BBA4-9BD52C07E206}" name="Quantité lien" dataDxfId="69"/>
    <tableColumn id="9" xr3:uid="{4EEF821A-4065-4DD6-8396-B92AE9710586}" name="Unité stock" dataDxfId="68"/>
    <tableColumn id="10" xr3:uid="{9DB81165-227F-4AE1-9D55-88F2547D5FC9}" name="Type" dataDxfId="67"/>
    <tableColumn id="12" xr3:uid="{EB85CB88-F751-4802-8460-7D2F8CB01891}" name="Type _x000a_Coût" dataDxfId="66"/>
    <tableColumn id="13" xr3:uid="{74D7C6B3-5A5E-4D1B-81AF-0D38C66CB57A}" name="Sous Total" dataDxfId="65">
      <calculatedColumnFormula>IFERROR(IF(VLOOKUP($A28,$B$28:$B$241,1,FALSE)=$A28,"O","N"),"")</calculatedColumnFormula>
    </tableColumn>
    <tableColumn id="11" xr3:uid="{FA501648-A240-4148-9D82-B27116DE65CB}" name="DATE Cde" dataDxfId="64"/>
    <tableColumn id="24" xr3:uid="{8685540C-F9EB-462C-BD0E-08D4A84E4C43}" name="Achat dans X3" dataDxfId="63"/>
    <tableColumn id="27" xr3:uid="{A4423E3E-A3C6-40EA-A089-033A6A819CA1}" name="Taille Lot" dataDxfId="62"/>
    <tableColumn id="26" xr3:uid="{DF593833-824F-491F-B83D-C7B4BB07AFE5}" name="Confiance" dataDxfId="61">
      <calculatedColumnFormula>IF($J28="Achat",IF(AND(EDATE(TODAY(),-12)&lt;$M28,$M28&lt;EDATE(TODAY(),-6)),2,IF($M28&lt;EDATE(TODAY(),-12),3,IF(EDATE(TODAY(),-6)&lt;$M28,1,IF($N28=999.999,4,5)))),"")</calculatedColumnFormula>
    </tableColumn>
    <tableColumn id="14" xr3:uid="{B4768D41-AAF5-4D6B-881C-A6753BC7880B}" name="Pri Achat Unitaire" dataDxfId="60"/>
    <tableColumn id="15" xr3:uid="{AC2D350D-62D5-4A24-8670-200EF1DA7811}" name="Part Achat" dataDxfId="59">
      <calculatedColumnFormula>+TBoMLotStd[[#This Row],[Pri Achat Unitaire]]*TBoMLotStd[[#This Row],[Quantité lien]]</calculatedColumnFormula>
    </tableColumn>
    <tableColumn id="16" xr3:uid="{E47FA38E-F983-46C0-AE6D-57516164037C}" name="Achats Chargés" dataDxfId="58">
      <calculatedColumnFormula>IF(TBoMLotStd[[#This Row],[Type]]="Achat",TBoMLotStd[[#This Row],[Part Achat]]*$S$26,TBoMLotStd[[#This Row],[Part Achat]])</calculatedColumnFormula>
    </tableColumn>
    <tableColumn id="17" xr3:uid="{151DC88C-A64B-43E1-A939-40FC189036FC}" name="H Prod R" dataDxfId="57"/>
    <tableColumn id="18" xr3:uid="{5D05DD6E-DCD0-4D99-945C-72D2E171E645}" name="Mt Prod R" dataDxfId="56">
      <calculatedColumnFormula>+TBoMLotStd[[#This Row],[H Prod R]]*$T$26</calculatedColumnFormula>
    </tableColumn>
    <tableColumn id="19" xr3:uid="{481C246F-BD9D-4F06-A008-FFF858E0BF25}" name="H MA SJ" dataDxfId="55"/>
    <tableColumn id="20" xr3:uid="{782AA371-F694-4285-ABB4-70C0EDE7733B}" name="Mt MA SJ" dataDxfId="54">
      <calculatedColumnFormula>TBoMLotStd[[#This Row],[H MA SJ]]*$V$26</calculatedColumnFormula>
    </tableColumn>
    <tableColumn id="21" xr3:uid="{A923F8E8-11B4-41F1-BDC5-A06D3A557857}" name="H MO SJ" dataDxfId="53">
      <calculatedColumnFormula>+(0)/$O28+0</calculatedColumnFormula>
    </tableColumn>
    <tableColumn id="22" xr3:uid="{31B31B2F-6874-4B07-A426-FA7195F2B7A0}" name="Mt MO SJ" dataDxfId="52">
      <calculatedColumnFormula>+TBoMLotStd[[#This Row],[H MO SJ]]*$X$26</calculatedColumnFormula>
    </tableColumn>
    <tableColumn id="23" xr3:uid="{D5462C37-0A97-47E0-AE3F-2703EB83F2F4}" name="Coût ligne" dataDxfId="51">
      <calculatedColumnFormula>+TBoMLotStd[[#This Row],[Achats Chargés]]+TBoMLotStd[[#This Row],[Mt Prod R]]+TBoMLotStd[[#This Row],[Mt MA SJ]]+TBoMLotStd[[#This Row],[Mt MO SJ]]</calculatedColumnFormula>
    </tableColumn>
    <tableColumn id="25" xr3:uid="{5F32AF9F-89DB-4170-A19C-3C2BA21F7534}" name="Conf.Tps" dataDxf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53EED9-24C9-4409-A892-2B0814FDE24A}" name="TBoMLot10" displayName="TBoMLot10" ref="A27:AA224" totalsRowShown="0" headerRowDxfId="29" dataDxfId="28" tableBorderDxfId="27">
  <autoFilter ref="A27:AA224" xr:uid="{6E53EED9-24C9-4409-A892-2B0814FDE24A}"/>
  <tableColumns count="27">
    <tableColumn id="1" xr3:uid="{197BA192-13E5-4118-A414-DD04C1E35103}" name="Ligne" dataDxfId="26"/>
    <tableColumn id="2" xr3:uid="{60C27190-F95B-4F35-8B82-19580F42AE06}" name="LiSup" dataDxfId="25"/>
    <tableColumn id="3" xr3:uid="{E17161E8-4C3F-4F5B-AEEF-1162E744C803}" name="Niv" dataDxfId="24"/>
    <tableColumn id="4" xr3:uid="{7526FE29-F2E8-4195-850F-DC17026B53DF}" name="Article parent" dataDxfId="23"/>
    <tableColumn id="5" xr3:uid="{ACE134A1-A5BE-4CD0-8B38-FD85D5E927E7}" name="Composant" dataDxfId="22"/>
    <tableColumn id="6" xr3:uid="{0C23490B-8CD7-41F4-B606-4F54B8DD5C75}" name="Bilan Eco ?" dataDxfId="21"/>
    <tableColumn id="7" xr3:uid="{A93541F2-3500-4145-8E0B-6F1F3B09597F}" name="Désignation" dataDxfId="20"/>
    <tableColumn id="8" xr3:uid="{27AD0BAC-8FAF-4624-8F31-8EA25570D124}" name="Quantité lien" dataDxfId="19"/>
    <tableColumn id="9" xr3:uid="{DFB93AB2-4F21-449A-AB62-15A7AC25B215}" name="Unité stock" dataDxfId="18"/>
    <tableColumn id="10" xr3:uid="{FBF1E38E-63D5-4A58-A8DB-AE0921D8BD6D}" name="Type" dataDxfId="17"/>
    <tableColumn id="12" xr3:uid="{1AB67A37-084E-4DC8-B1C2-93C7565DDB89}" name="Type _x000a_Coût" dataDxfId="16"/>
    <tableColumn id="13" xr3:uid="{D7A57675-79D9-4492-8A11-708367DBF491}" name="Sous Total" dataDxfId="15">
      <calculatedColumnFormula>IFERROR(IF(VLOOKUP($A28,$B$28:$B$241,1,FALSE)=$A28,"O","N"),"")</calculatedColumnFormula>
    </tableColumn>
    <tableColumn id="11" xr3:uid="{3CA5530E-15F1-4971-A797-1732398C0EA4}" name="DATE Cde" dataDxfId="14"/>
    <tableColumn id="24" xr3:uid="{84D9CE3B-51D3-4D9E-8627-76988511A7B1}" name="Achat dans X3" dataDxfId="13"/>
    <tableColumn id="27" xr3:uid="{E8E1BA62-5606-4E01-938F-FC9205E1EF8C}" name="Taille Lot" dataDxfId="12"/>
    <tableColumn id="26" xr3:uid="{DE4CEEAB-7788-45F1-92E7-A46EB78AEDE5}" name="Confiance" dataDxfId="11">
      <calculatedColumnFormula>IF($J28="Achat",IF(AND(EDATE(TODAY(),-12)&lt;$M28,$M28&lt;EDATE(TODAY(),-6)),2,IF($M28&lt;EDATE(TODAY(),-12),3,IF(EDATE(TODAY(),-6)&lt;$M28,1,IF($N28=999.999,4,5)))),"")</calculatedColumnFormula>
    </tableColumn>
    <tableColumn id="14" xr3:uid="{CFA0A48F-3808-446B-A6D9-889A69314459}" name="Pri Achat Unitaire" dataDxfId="10"/>
    <tableColumn id="15" xr3:uid="{950347FF-007D-4D36-82BA-417A5859C716}" name="Part Achat" dataDxfId="9">
      <calculatedColumnFormula>+TBoMLot10[[#This Row],[Quantité lien]]*TBoMLot10[[#This Row],[Pri Achat Unitaire]]</calculatedColumnFormula>
    </tableColumn>
    <tableColumn id="16" xr3:uid="{19D2710A-9C70-40C2-A226-62C9773CCA25}" name="Achats Chargés" dataDxfId="8">
      <calculatedColumnFormula>IF(TBoMLot10[[#This Row],[Type]]="Achat",TBoMLot10[[#This Row],[Part Achat]]*$S$26,TBoMLot10[[#This Row],[Part Achat]])</calculatedColumnFormula>
    </tableColumn>
    <tableColumn id="17" xr3:uid="{E02BED72-7008-43FF-9005-861E08F6A676}" name="H Prod R" dataDxfId="7"/>
    <tableColumn id="18" xr3:uid="{F72619EC-DD9E-49F1-B2AC-8A576CDD2531}" name="Mt Prod R" dataDxfId="6">
      <calculatedColumnFormula>+TBoMLot10[[#This Row],[H Prod R]]*$T$26</calculatedColumnFormula>
    </tableColumn>
    <tableColumn id="19" xr3:uid="{1A06B721-E9D2-4D37-85F1-CB7FCDFF1DE0}" name="H MA SJ" dataDxfId="5"/>
    <tableColumn id="20" xr3:uid="{63151382-0C05-4C98-B01D-04C6E97A45F1}" name="Mt MA SJ" dataDxfId="4">
      <calculatedColumnFormula>TBoMLot10[[#This Row],[H MA SJ]]*$V$26</calculatedColumnFormula>
    </tableColumn>
    <tableColumn id="21" xr3:uid="{CACCC946-1E7F-4F4C-AB09-74FC1385142F}" name="H MO SJ" dataDxfId="3">
      <calculatedColumnFormula>+(0)/$O28+0</calculatedColumnFormula>
    </tableColumn>
    <tableColumn id="22" xr3:uid="{A76E35F5-D914-4CA3-BD46-97EFE3B660C0}" name="Mt MO SJ" dataDxfId="2">
      <calculatedColumnFormula>+TBoMLot10[[#This Row],[H MO SJ]]*$X$26</calculatedColumnFormula>
    </tableColumn>
    <tableColumn id="23" xr3:uid="{6DDD24FF-F89C-46BB-95A2-75CC8B820F68}" name="Coût ligne" dataDxfId="1">
      <calculatedColumnFormula>+TBoMLot10[[#This Row],[Achats Chargés]]+TBoMLot10[[#This Row],[Mt Prod R]]+TBoMLot10[[#This Row],[Mt MA SJ]]+TBoMLot10[[#This Row],[Mt MO SJ]]</calculatedColumnFormula>
    </tableColumn>
    <tableColumn id="25" xr3:uid="{50B57710-DADE-4A75-BE6C-174B21BB5837}" name="Conf.Tp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162E-A400-4612-9B44-6978CAFDFF4B}">
  <sheetPr>
    <outlinePr summaryBelow="0"/>
    <pageSetUpPr fitToPage="1"/>
  </sheetPr>
  <dimension ref="A1:N63"/>
  <sheetViews>
    <sheetView tabSelected="1" zoomScale="85" zoomScaleNormal="85" workbookViewId="0">
      <selection activeCell="M5" sqref="M5"/>
    </sheetView>
  </sheetViews>
  <sheetFormatPr baseColWidth="10" defaultRowHeight="15" outlineLevelCol="1" x14ac:dyDescent="0.25"/>
  <cols>
    <col min="1" max="1" width="7.7109375" customWidth="1"/>
    <col min="2" max="2" width="7.7109375" customWidth="1" outlineLevel="1"/>
    <col min="3" max="3" width="5.7109375" customWidth="1"/>
    <col min="4" max="4" width="14.7109375" customWidth="1" outlineLevel="1"/>
    <col min="5" max="5" width="17.7109375" customWidth="1"/>
    <col min="6" max="6" width="10.7109375" customWidth="1"/>
    <col min="7" max="7" width="7.85546875" customWidth="1"/>
    <col min="8" max="8" width="10.7109375" customWidth="1"/>
    <col min="9" max="9" width="2.28515625" customWidth="1"/>
    <col min="10" max="10" width="10.7109375" customWidth="1"/>
    <col min="11" max="11" width="2.28515625" customWidth="1"/>
    <col min="12" max="12" width="12" style="172" bestFit="1" customWidth="1"/>
  </cols>
  <sheetData>
    <row r="1" spans="1:14" ht="15.75" thickBot="1" x14ac:dyDescent="0.3"/>
    <row r="2" spans="1:14" ht="15.75" thickBot="1" x14ac:dyDescent="0.3">
      <c r="A2" s="1"/>
      <c r="B2" s="1"/>
      <c r="C2" s="1"/>
      <c r="D2" s="1"/>
      <c r="E2" s="1"/>
      <c r="F2" s="1"/>
      <c r="G2" s="1"/>
      <c r="H2" s="173">
        <f>SUM(TBoMLot1[Coût ligne])</f>
        <v>1475.5899999999997</v>
      </c>
      <c r="I2" s="44" t="s">
        <v>39</v>
      </c>
      <c r="J2" s="44"/>
    </row>
    <row r="3" spans="1:14" ht="30.75" thickBot="1" x14ac:dyDescent="0.3">
      <c r="A3" s="45" t="s">
        <v>38</v>
      </c>
      <c r="B3" s="45" t="s">
        <v>42</v>
      </c>
      <c r="C3" s="45" t="s">
        <v>41</v>
      </c>
      <c r="D3" s="151" t="s">
        <v>10</v>
      </c>
      <c r="E3" s="46" t="s">
        <v>11</v>
      </c>
      <c r="F3" s="45" t="s">
        <v>9</v>
      </c>
      <c r="G3" s="159" t="s">
        <v>46</v>
      </c>
      <c r="H3" s="158" t="s">
        <v>54</v>
      </c>
      <c r="J3" s="50" t="s">
        <v>53</v>
      </c>
    </row>
    <row r="4" spans="1:14" x14ac:dyDescent="0.25">
      <c r="A4" s="141">
        <v>0</v>
      </c>
      <c r="B4" s="143">
        <v>-1</v>
      </c>
      <c r="C4" s="143">
        <v>0</v>
      </c>
      <c r="D4" s="139"/>
      <c r="E4" s="139" t="s">
        <v>90</v>
      </c>
      <c r="F4" s="137" t="s">
        <v>78</v>
      </c>
      <c r="G4" s="143" t="str">
        <f t="shared" ref="G4:G35" si="0">IFERROR(IF(VLOOKUP($A4,$B$4:$B$80,1,FALSE)=$A4,"O","N"),"")</f>
        <v>O</v>
      </c>
      <c r="H4" s="142">
        <v>20</v>
      </c>
      <c r="J4" s="166">
        <f>SUM(TBoMLot1[Coût ligne])</f>
        <v>1475.5899999999997</v>
      </c>
      <c r="L4" s="170"/>
    </row>
    <row r="5" spans="1:14" x14ac:dyDescent="0.25">
      <c r="A5" s="144">
        <v>1</v>
      </c>
      <c r="B5" s="144">
        <v>0</v>
      </c>
      <c r="C5" s="144">
        <v>1</v>
      </c>
      <c r="D5" s="3" t="s">
        <v>90</v>
      </c>
      <c r="E5" s="3" t="s">
        <v>91</v>
      </c>
      <c r="F5" t="s">
        <v>78</v>
      </c>
      <c r="G5" s="144" t="str">
        <f t="shared" si="0"/>
        <v>O</v>
      </c>
      <c r="H5" s="4">
        <v>50</v>
      </c>
      <c r="J5" s="167">
        <f>SUM(H5:H49)</f>
        <v>1224.26</v>
      </c>
      <c r="L5" s="170"/>
      <c r="M5">
        <f ca="1">IF(F5="Fabrication",SUM(OFFSET(M5,,-5,COUNTIF(OFFSET(M5,,-9,17),E5)+1)),"")</f>
        <v>77.34</v>
      </c>
    </row>
    <row r="6" spans="1:14" x14ac:dyDescent="0.25">
      <c r="A6" s="144">
        <v>2</v>
      </c>
      <c r="B6" s="144">
        <v>1</v>
      </c>
      <c r="C6" s="144">
        <v>2</v>
      </c>
      <c r="D6" s="3" t="s">
        <v>91</v>
      </c>
      <c r="E6" s="3" t="s">
        <v>96</v>
      </c>
      <c r="F6" t="s">
        <v>79</v>
      </c>
      <c r="G6" s="144" t="str">
        <f t="shared" si="0"/>
        <v/>
      </c>
      <c r="H6" s="4">
        <v>1</v>
      </c>
      <c r="J6" s="168"/>
      <c r="L6" s="170"/>
      <c r="M6" t="str">
        <f t="shared" ref="M6:M63" ca="1" si="1">IF(F6="Fabrication",SUM(OFFSET(M6,,-5,COUNTIF(OFFSET(M6,,-9,17),E6)+1)),"")</f>
        <v/>
      </c>
    </row>
    <row r="7" spans="1:14" x14ac:dyDescent="0.25">
      <c r="A7" s="144">
        <v>3</v>
      </c>
      <c r="B7" s="144">
        <v>1</v>
      </c>
      <c r="C7" s="144">
        <v>2</v>
      </c>
      <c r="D7" s="3" t="s">
        <v>91</v>
      </c>
      <c r="E7" s="3" t="s">
        <v>97</v>
      </c>
      <c r="F7" t="s">
        <v>79</v>
      </c>
      <c r="G7" s="144" t="str">
        <f t="shared" si="0"/>
        <v/>
      </c>
      <c r="H7" s="4">
        <v>0.01</v>
      </c>
      <c r="J7" s="167"/>
      <c r="L7" s="170"/>
      <c r="M7" t="str">
        <f t="shared" ca="1" si="1"/>
        <v/>
      </c>
      <c r="N7" s="171"/>
    </row>
    <row r="8" spans="1:14" x14ac:dyDescent="0.25">
      <c r="A8" s="144">
        <v>4</v>
      </c>
      <c r="B8" s="144">
        <v>1</v>
      </c>
      <c r="C8" s="144">
        <v>2</v>
      </c>
      <c r="D8" s="3" t="s">
        <v>91</v>
      </c>
      <c r="E8" s="3" t="s">
        <v>98</v>
      </c>
      <c r="F8" t="s">
        <v>79</v>
      </c>
      <c r="G8" s="144" t="str">
        <f t="shared" si="0"/>
        <v/>
      </c>
      <c r="H8" s="4">
        <v>0.01</v>
      </c>
      <c r="J8" s="168"/>
      <c r="L8" s="170"/>
      <c r="M8" t="str">
        <f t="shared" ca="1" si="1"/>
        <v/>
      </c>
      <c r="N8" s="171"/>
    </row>
    <row r="9" spans="1:14" x14ac:dyDescent="0.25">
      <c r="A9" s="144">
        <v>5</v>
      </c>
      <c r="B9" s="144">
        <v>1</v>
      </c>
      <c r="C9" s="144">
        <v>2</v>
      </c>
      <c r="D9" s="3" t="s">
        <v>91</v>
      </c>
      <c r="E9" s="3" t="s">
        <v>99</v>
      </c>
      <c r="F9" t="s">
        <v>79</v>
      </c>
      <c r="G9" s="144" t="str">
        <f t="shared" si="0"/>
        <v/>
      </c>
      <c r="H9" s="4">
        <v>0.01</v>
      </c>
      <c r="J9" s="167"/>
      <c r="L9" s="170"/>
      <c r="M9" t="str">
        <f t="shared" ca="1" si="1"/>
        <v/>
      </c>
      <c r="N9" s="171"/>
    </row>
    <row r="10" spans="1:14" x14ac:dyDescent="0.25">
      <c r="A10" s="144">
        <v>6</v>
      </c>
      <c r="B10" s="144">
        <v>1</v>
      </c>
      <c r="C10" s="144">
        <v>2</v>
      </c>
      <c r="D10" s="3" t="s">
        <v>91</v>
      </c>
      <c r="E10" s="3" t="s">
        <v>100</v>
      </c>
      <c r="F10" t="s">
        <v>79</v>
      </c>
      <c r="G10" s="144" t="str">
        <f t="shared" si="0"/>
        <v/>
      </c>
      <c r="H10" s="4">
        <v>0.1</v>
      </c>
      <c r="J10" s="168"/>
      <c r="L10" s="170"/>
      <c r="M10" t="str">
        <f t="shared" ca="1" si="1"/>
        <v/>
      </c>
      <c r="N10" s="171"/>
    </row>
    <row r="11" spans="1:14" x14ac:dyDescent="0.25">
      <c r="A11" s="144">
        <v>7</v>
      </c>
      <c r="B11" s="144">
        <v>1</v>
      </c>
      <c r="C11" s="144">
        <v>2</v>
      </c>
      <c r="D11" s="3" t="s">
        <v>91</v>
      </c>
      <c r="E11" s="3" t="s">
        <v>101</v>
      </c>
      <c r="F11" t="s">
        <v>79</v>
      </c>
      <c r="G11" s="144" t="str">
        <f t="shared" si="0"/>
        <v/>
      </c>
      <c r="H11" s="4">
        <v>0.01</v>
      </c>
      <c r="J11" s="167"/>
      <c r="L11" s="170"/>
      <c r="M11" t="str">
        <f t="shared" ca="1" si="1"/>
        <v/>
      </c>
      <c r="N11" s="171"/>
    </row>
    <row r="12" spans="1:14" x14ac:dyDescent="0.25">
      <c r="A12" s="144">
        <v>8</v>
      </c>
      <c r="B12" s="144">
        <v>1</v>
      </c>
      <c r="C12" s="144">
        <v>2</v>
      </c>
      <c r="D12" s="3" t="s">
        <v>91</v>
      </c>
      <c r="E12" s="3" t="s">
        <v>102</v>
      </c>
      <c r="F12" t="s">
        <v>79</v>
      </c>
      <c r="G12" s="144" t="str">
        <f t="shared" si="0"/>
        <v/>
      </c>
      <c r="H12" s="4">
        <v>1</v>
      </c>
      <c r="J12" s="168"/>
      <c r="L12" s="170"/>
      <c r="M12" t="str">
        <f t="shared" ca="1" si="1"/>
        <v/>
      </c>
      <c r="N12" s="171"/>
    </row>
    <row r="13" spans="1:14" x14ac:dyDescent="0.25">
      <c r="A13" s="144">
        <v>9</v>
      </c>
      <c r="B13" s="144">
        <v>1</v>
      </c>
      <c r="C13" s="144">
        <v>2</v>
      </c>
      <c r="D13" s="3" t="s">
        <v>91</v>
      </c>
      <c r="E13" s="3" t="s">
        <v>103</v>
      </c>
      <c r="F13" t="s">
        <v>79</v>
      </c>
      <c r="G13" s="144" t="str">
        <f t="shared" si="0"/>
        <v/>
      </c>
      <c r="H13" s="4">
        <v>0.1</v>
      </c>
      <c r="J13" s="167"/>
      <c r="L13" s="170"/>
      <c r="M13" t="str">
        <f t="shared" ca="1" si="1"/>
        <v/>
      </c>
      <c r="N13" s="171"/>
    </row>
    <row r="14" spans="1:14" x14ac:dyDescent="0.25">
      <c r="A14" s="144">
        <v>10</v>
      </c>
      <c r="B14" s="144">
        <v>1</v>
      </c>
      <c r="C14" s="144">
        <v>2</v>
      </c>
      <c r="D14" s="3" t="s">
        <v>91</v>
      </c>
      <c r="E14" s="3" t="s">
        <v>104</v>
      </c>
      <c r="F14" t="s">
        <v>79</v>
      </c>
      <c r="G14" s="144" t="str">
        <f t="shared" si="0"/>
        <v/>
      </c>
      <c r="H14" s="4">
        <v>0.1</v>
      </c>
      <c r="J14" s="168"/>
      <c r="L14" s="170"/>
      <c r="M14" t="str">
        <f t="shared" ca="1" si="1"/>
        <v/>
      </c>
      <c r="N14" s="171"/>
    </row>
    <row r="15" spans="1:14" x14ac:dyDescent="0.25">
      <c r="A15" s="144">
        <v>11</v>
      </c>
      <c r="B15" s="144">
        <v>1</v>
      </c>
      <c r="C15" s="144">
        <v>2</v>
      </c>
      <c r="D15" s="3" t="s">
        <v>91</v>
      </c>
      <c r="E15" s="3" t="s">
        <v>95</v>
      </c>
      <c r="F15" t="s">
        <v>78</v>
      </c>
      <c r="G15" s="144" t="str">
        <f t="shared" si="0"/>
        <v>O</v>
      </c>
      <c r="H15" s="4">
        <v>5</v>
      </c>
      <c r="J15" s="167">
        <f>SUM(H15:H18)</f>
        <v>155</v>
      </c>
      <c r="L15" s="170"/>
      <c r="M15">
        <f t="shared" ca="1" si="1"/>
        <v>75</v>
      </c>
      <c r="N15" s="171"/>
    </row>
    <row r="16" spans="1:14" x14ac:dyDescent="0.25">
      <c r="A16" s="144">
        <v>12</v>
      </c>
      <c r="B16" s="144">
        <v>11</v>
      </c>
      <c r="C16" s="144">
        <v>3</v>
      </c>
      <c r="D16" s="3" t="s">
        <v>95</v>
      </c>
      <c r="E16" s="3" t="s">
        <v>106</v>
      </c>
      <c r="F16" t="s">
        <v>78</v>
      </c>
      <c r="G16" s="144" t="str">
        <f t="shared" si="0"/>
        <v>O</v>
      </c>
      <c r="H16" s="4">
        <v>20</v>
      </c>
      <c r="J16" s="168">
        <f>SUM(H16:H17)</f>
        <v>70</v>
      </c>
      <c r="L16" s="170"/>
      <c r="M16">
        <f t="shared" ca="1" si="1"/>
        <v>70</v>
      </c>
      <c r="N16" s="171"/>
    </row>
    <row r="17" spans="1:14" x14ac:dyDescent="0.25">
      <c r="A17" s="144">
        <v>13</v>
      </c>
      <c r="B17" s="144">
        <v>12</v>
      </c>
      <c r="C17" s="144">
        <v>4</v>
      </c>
      <c r="D17" s="3" t="s">
        <v>106</v>
      </c>
      <c r="E17" s="3" t="s">
        <v>105</v>
      </c>
      <c r="F17" t="s">
        <v>78</v>
      </c>
      <c r="G17" s="144" t="str">
        <f t="shared" si="0"/>
        <v/>
      </c>
      <c r="H17" s="4">
        <v>50</v>
      </c>
      <c r="J17" s="167"/>
      <c r="L17" s="170"/>
      <c r="M17">
        <f t="shared" ca="1" si="1"/>
        <v>50</v>
      </c>
      <c r="N17" s="171"/>
    </row>
    <row r="18" spans="1:14" x14ac:dyDescent="0.25">
      <c r="A18" s="144">
        <v>14</v>
      </c>
      <c r="B18" s="144">
        <v>11</v>
      </c>
      <c r="C18" s="144">
        <v>3</v>
      </c>
      <c r="D18" s="3" t="s">
        <v>95</v>
      </c>
      <c r="E18" s="3" t="s">
        <v>107</v>
      </c>
      <c r="F18" t="s">
        <v>79</v>
      </c>
      <c r="G18" s="144" t="str">
        <f t="shared" si="0"/>
        <v/>
      </c>
      <c r="H18" s="4">
        <v>80</v>
      </c>
      <c r="J18" s="168"/>
      <c r="L18" s="170"/>
      <c r="M18" t="str">
        <f t="shared" ca="1" si="1"/>
        <v/>
      </c>
      <c r="N18" s="171"/>
    </row>
    <row r="19" spans="1:14" x14ac:dyDescent="0.25">
      <c r="A19" s="144">
        <v>15</v>
      </c>
      <c r="B19" s="144">
        <v>1</v>
      </c>
      <c r="C19" s="144">
        <v>2</v>
      </c>
      <c r="D19" s="3" t="s">
        <v>91</v>
      </c>
      <c r="E19" s="3" t="s">
        <v>108</v>
      </c>
      <c r="F19" t="s">
        <v>78</v>
      </c>
      <c r="G19" s="144" t="str">
        <f t="shared" si="0"/>
        <v>O</v>
      </c>
      <c r="H19" s="4">
        <v>50</v>
      </c>
      <c r="J19" s="167">
        <f>SUM(H19:H36)</f>
        <v>528.6099999999999</v>
      </c>
      <c r="L19" s="170"/>
      <c r="M19">
        <f t="shared" ca="1" si="1"/>
        <v>527.6099999999999</v>
      </c>
      <c r="N19" s="171"/>
    </row>
    <row r="20" spans="1:14" x14ac:dyDescent="0.25">
      <c r="A20" s="144">
        <v>16</v>
      </c>
      <c r="B20" s="144">
        <v>15</v>
      </c>
      <c r="C20" s="144">
        <v>3</v>
      </c>
      <c r="D20" s="3" t="s">
        <v>108</v>
      </c>
      <c r="E20" s="3" t="s">
        <v>109</v>
      </c>
      <c r="F20" t="s">
        <v>79</v>
      </c>
      <c r="G20" s="144" t="str">
        <f t="shared" si="0"/>
        <v/>
      </c>
      <c r="H20" s="4">
        <v>80</v>
      </c>
      <c r="J20" s="168"/>
      <c r="L20" s="170"/>
      <c r="M20" t="str">
        <f t="shared" ca="1" si="1"/>
        <v/>
      </c>
      <c r="N20" s="171"/>
    </row>
    <row r="21" spans="1:14" x14ac:dyDescent="0.25">
      <c r="A21" s="144">
        <v>17</v>
      </c>
      <c r="B21" s="144">
        <v>15</v>
      </c>
      <c r="C21" s="144">
        <v>3</v>
      </c>
      <c r="D21" s="3" t="s">
        <v>108</v>
      </c>
      <c r="E21" s="3" t="s">
        <v>110</v>
      </c>
      <c r="F21" t="s">
        <v>79</v>
      </c>
      <c r="G21" s="144" t="str">
        <f t="shared" si="0"/>
        <v/>
      </c>
      <c r="H21" s="4">
        <v>0.1</v>
      </c>
      <c r="J21" s="167"/>
      <c r="L21" s="170"/>
      <c r="M21" t="str">
        <f t="shared" ca="1" si="1"/>
        <v/>
      </c>
      <c r="N21" s="171"/>
    </row>
    <row r="22" spans="1:14" x14ac:dyDescent="0.25">
      <c r="A22" s="144">
        <v>18</v>
      </c>
      <c r="B22" s="144">
        <v>15</v>
      </c>
      <c r="C22" s="144">
        <v>3</v>
      </c>
      <c r="D22" s="3" t="s">
        <v>108</v>
      </c>
      <c r="E22" s="3" t="s">
        <v>111</v>
      </c>
      <c r="F22" t="s">
        <v>79</v>
      </c>
      <c r="G22" s="144" t="str">
        <f t="shared" si="0"/>
        <v/>
      </c>
      <c r="H22" s="4">
        <v>0.1</v>
      </c>
      <c r="J22" s="168"/>
      <c r="L22" s="170"/>
      <c r="M22" t="str">
        <f t="shared" ca="1" si="1"/>
        <v/>
      </c>
      <c r="N22" s="171"/>
    </row>
    <row r="23" spans="1:14" x14ac:dyDescent="0.25">
      <c r="A23" s="144">
        <v>19</v>
      </c>
      <c r="B23" s="144">
        <v>15</v>
      </c>
      <c r="C23" s="144">
        <v>3</v>
      </c>
      <c r="D23" s="3" t="s">
        <v>108</v>
      </c>
      <c r="E23" s="3" t="s">
        <v>112</v>
      </c>
      <c r="F23" t="s">
        <v>79</v>
      </c>
      <c r="G23" s="144" t="str">
        <f t="shared" si="0"/>
        <v/>
      </c>
      <c r="H23" s="4">
        <v>0.01</v>
      </c>
      <c r="J23" s="167"/>
      <c r="L23" s="170"/>
      <c r="M23" t="str">
        <f t="shared" ca="1" si="1"/>
        <v/>
      </c>
      <c r="N23" s="171"/>
    </row>
    <row r="24" spans="1:14" x14ac:dyDescent="0.25">
      <c r="A24" s="144">
        <v>20</v>
      </c>
      <c r="B24" s="144">
        <v>15</v>
      </c>
      <c r="C24" s="144">
        <v>3</v>
      </c>
      <c r="D24" s="3" t="s">
        <v>108</v>
      </c>
      <c r="E24" s="3" t="s">
        <v>113</v>
      </c>
      <c r="F24" t="s">
        <v>79</v>
      </c>
      <c r="G24" s="144" t="str">
        <f t="shared" si="0"/>
        <v/>
      </c>
      <c r="H24" s="4">
        <v>0.1</v>
      </c>
      <c r="J24" s="168"/>
      <c r="L24" s="170"/>
      <c r="M24" t="str">
        <f t="shared" ca="1" si="1"/>
        <v/>
      </c>
      <c r="N24" s="171"/>
    </row>
    <row r="25" spans="1:14" x14ac:dyDescent="0.25">
      <c r="A25" s="144">
        <v>21</v>
      </c>
      <c r="B25" s="144">
        <v>15</v>
      </c>
      <c r="C25" s="144">
        <v>3</v>
      </c>
      <c r="D25" s="3" t="s">
        <v>108</v>
      </c>
      <c r="E25" s="3" t="s">
        <v>114</v>
      </c>
      <c r="F25" t="s">
        <v>79</v>
      </c>
      <c r="G25" s="144" t="str">
        <f t="shared" si="0"/>
        <v/>
      </c>
      <c r="H25" s="4">
        <v>0.1</v>
      </c>
      <c r="J25" s="167"/>
      <c r="L25" s="170"/>
      <c r="M25" t="str">
        <f t="shared" ca="1" si="1"/>
        <v/>
      </c>
      <c r="N25" s="171"/>
    </row>
    <row r="26" spans="1:14" x14ac:dyDescent="0.25">
      <c r="A26" s="144">
        <v>22</v>
      </c>
      <c r="B26" s="144">
        <v>15</v>
      </c>
      <c r="C26" s="144">
        <v>3</v>
      </c>
      <c r="D26" s="3" t="s">
        <v>108</v>
      </c>
      <c r="E26" s="3" t="s">
        <v>115</v>
      </c>
      <c r="F26" t="s">
        <v>79</v>
      </c>
      <c r="G26" s="144" t="str">
        <f t="shared" si="0"/>
        <v/>
      </c>
      <c r="H26" s="4">
        <v>1</v>
      </c>
      <c r="J26" s="168"/>
      <c r="L26" s="170"/>
      <c r="M26" t="str">
        <f t="shared" ca="1" si="1"/>
        <v/>
      </c>
      <c r="N26" s="171"/>
    </row>
    <row r="27" spans="1:14" x14ac:dyDescent="0.25">
      <c r="A27" s="144">
        <v>23</v>
      </c>
      <c r="B27" s="144">
        <v>15</v>
      </c>
      <c r="C27" s="144">
        <v>3</v>
      </c>
      <c r="D27" s="3" t="s">
        <v>108</v>
      </c>
      <c r="E27" s="3" t="s">
        <v>116</v>
      </c>
      <c r="F27" t="s">
        <v>79</v>
      </c>
      <c r="G27" s="144" t="str">
        <f t="shared" si="0"/>
        <v/>
      </c>
      <c r="H27" s="4">
        <v>0.1</v>
      </c>
      <c r="J27" s="167"/>
      <c r="L27" s="170"/>
      <c r="M27" t="str">
        <f t="shared" ca="1" si="1"/>
        <v/>
      </c>
      <c r="N27" s="171"/>
    </row>
    <row r="28" spans="1:14" x14ac:dyDescent="0.25">
      <c r="A28" s="144">
        <v>24</v>
      </c>
      <c r="B28" s="144">
        <v>15</v>
      </c>
      <c r="C28" s="144">
        <v>3</v>
      </c>
      <c r="D28" s="3" t="s">
        <v>108</v>
      </c>
      <c r="E28" s="3" t="s">
        <v>118</v>
      </c>
      <c r="F28" t="s">
        <v>79</v>
      </c>
      <c r="G28" s="144" t="str">
        <f t="shared" si="0"/>
        <v/>
      </c>
      <c r="H28" s="4">
        <v>0.1</v>
      </c>
      <c r="J28" s="168"/>
      <c r="L28" s="170"/>
      <c r="M28" t="str">
        <f t="shared" ca="1" si="1"/>
        <v/>
      </c>
      <c r="N28" s="171"/>
    </row>
    <row r="29" spans="1:14" x14ac:dyDescent="0.25">
      <c r="A29" s="144">
        <v>25</v>
      </c>
      <c r="B29" s="144">
        <v>15</v>
      </c>
      <c r="C29" s="144">
        <v>3</v>
      </c>
      <c r="D29" s="3" t="s">
        <v>108</v>
      </c>
      <c r="E29" s="3" t="s">
        <v>117</v>
      </c>
      <c r="F29" t="s">
        <v>79</v>
      </c>
      <c r="G29" s="144" t="str">
        <f t="shared" si="0"/>
        <v/>
      </c>
      <c r="H29" s="4">
        <v>50</v>
      </c>
      <c r="J29" s="167"/>
      <c r="L29" s="170"/>
      <c r="M29" t="str">
        <f t="shared" ca="1" si="1"/>
        <v/>
      </c>
      <c r="N29" s="171"/>
    </row>
    <row r="30" spans="1:14" x14ac:dyDescent="0.25">
      <c r="A30" s="144">
        <v>26</v>
      </c>
      <c r="B30" s="144">
        <v>15</v>
      </c>
      <c r="C30" s="144">
        <v>3</v>
      </c>
      <c r="D30" s="3" t="s">
        <v>108</v>
      </c>
      <c r="E30" s="3" t="s">
        <v>119</v>
      </c>
      <c r="F30" t="s">
        <v>79</v>
      </c>
      <c r="G30" s="144" t="str">
        <f t="shared" si="0"/>
        <v/>
      </c>
      <c r="H30" s="4">
        <v>1</v>
      </c>
      <c r="J30" s="168"/>
      <c r="L30" s="170"/>
      <c r="M30" t="str">
        <f t="shared" ca="1" si="1"/>
        <v/>
      </c>
      <c r="N30" s="171"/>
    </row>
    <row r="31" spans="1:14" x14ac:dyDescent="0.25">
      <c r="A31" s="144">
        <v>27</v>
      </c>
      <c r="B31" s="144">
        <v>15</v>
      </c>
      <c r="C31" s="144">
        <v>3</v>
      </c>
      <c r="D31" s="3" t="s">
        <v>108</v>
      </c>
      <c r="E31" s="3" t="s">
        <v>120</v>
      </c>
      <c r="F31" t="s">
        <v>79</v>
      </c>
      <c r="G31" s="144" t="str">
        <f t="shared" si="0"/>
        <v/>
      </c>
      <c r="H31" s="4">
        <v>10</v>
      </c>
      <c r="J31" s="167"/>
      <c r="L31" s="170"/>
      <c r="M31" t="str">
        <f t="shared" ca="1" si="1"/>
        <v/>
      </c>
      <c r="N31" s="171"/>
    </row>
    <row r="32" spans="1:14" x14ac:dyDescent="0.25">
      <c r="A32" s="144">
        <v>28</v>
      </c>
      <c r="B32" s="144">
        <v>15</v>
      </c>
      <c r="C32" s="144">
        <v>3</v>
      </c>
      <c r="D32" s="3" t="s">
        <v>108</v>
      </c>
      <c r="E32" s="3" t="s">
        <v>121</v>
      </c>
      <c r="F32" t="s">
        <v>79</v>
      </c>
      <c r="G32" s="144" t="str">
        <f t="shared" si="0"/>
        <v/>
      </c>
      <c r="H32" s="4">
        <v>200</v>
      </c>
      <c r="J32" s="168"/>
      <c r="L32" s="170"/>
      <c r="M32" t="str">
        <f t="shared" ca="1" si="1"/>
        <v/>
      </c>
      <c r="N32" s="171"/>
    </row>
    <row r="33" spans="1:14" x14ac:dyDescent="0.25">
      <c r="A33" s="144">
        <v>29</v>
      </c>
      <c r="B33" s="144">
        <v>15</v>
      </c>
      <c r="C33" s="144">
        <v>3</v>
      </c>
      <c r="D33" s="3" t="s">
        <v>108</v>
      </c>
      <c r="E33" s="3" t="s">
        <v>122</v>
      </c>
      <c r="F33" t="s">
        <v>79</v>
      </c>
      <c r="G33" s="144" t="str">
        <f t="shared" si="0"/>
        <v/>
      </c>
      <c r="H33" s="4">
        <v>100</v>
      </c>
      <c r="J33" s="167"/>
      <c r="L33" s="170"/>
      <c r="M33" t="str">
        <f t="shared" ca="1" si="1"/>
        <v/>
      </c>
      <c r="N33" s="171"/>
    </row>
    <row r="34" spans="1:14" x14ac:dyDescent="0.25">
      <c r="A34" s="144">
        <v>30</v>
      </c>
      <c r="B34" s="144">
        <v>15</v>
      </c>
      <c r="C34" s="144">
        <v>3</v>
      </c>
      <c r="D34" s="3" t="s">
        <v>108</v>
      </c>
      <c r="E34" s="3" t="s">
        <v>123</v>
      </c>
      <c r="F34" t="s">
        <v>80</v>
      </c>
      <c r="G34" s="144" t="str">
        <f t="shared" si="0"/>
        <v/>
      </c>
      <c r="H34" s="4">
        <v>20</v>
      </c>
      <c r="J34" s="168"/>
      <c r="L34" s="170"/>
      <c r="M34" t="str">
        <f t="shared" ca="1" si="1"/>
        <v/>
      </c>
      <c r="N34" s="171"/>
    </row>
    <row r="35" spans="1:14" x14ac:dyDescent="0.25">
      <c r="A35" s="144">
        <v>31</v>
      </c>
      <c r="B35" s="144">
        <v>15</v>
      </c>
      <c r="C35" s="144">
        <v>3</v>
      </c>
      <c r="D35" s="3" t="s">
        <v>108</v>
      </c>
      <c r="E35" s="3" t="s">
        <v>124</v>
      </c>
      <c r="F35" t="s">
        <v>78</v>
      </c>
      <c r="G35" s="144" t="str">
        <f t="shared" si="0"/>
        <v>O</v>
      </c>
      <c r="H35" s="4">
        <v>15</v>
      </c>
      <c r="J35" s="167">
        <f>SUM(H35:H36)</f>
        <v>16</v>
      </c>
      <c r="L35" s="170"/>
      <c r="M35">
        <f t="shared" ca="1" si="1"/>
        <v>16</v>
      </c>
      <c r="N35" s="171"/>
    </row>
    <row r="36" spans="1:14" x14ac:dyDescent="0.25">
      <c r="A36" s="144">
        <v>32</v>
      </c>
      <c r="B36" s="144">
        <v>31</v>
      </c>
      <c r="C36" s="144">
        <v>4</v>
      </c>
      <c r="D36" s="3" t="s">
        <v>124</v>
      </c>
      <c r="E36" s="3" t="s">
        <v>125</v>
      </c>
      <c r="F36" t="s">
        <v>79</v>
      </c>
      <c r="G36" s="144" t="str">
        <f t="shared" ref="G36:G63" si="2">IFERROR(IF(VLOOKUP($A36,$B$4:$B$80,1,FALSE)=$A36,"O","N"),"")</f>
        <v/>
      </c>
      <c r="H36" s="4">
        <v>1</v>
      </c>
      <c r="J36" s="168"/>
      <c r="L36" s="170"/>
      <c r="M36" t="str">
        <f t="shared" ca="1" si="1"/>
        <v/>
      </c>
      <c r="N36" s="171"/>
    </row>
    <row r="37" spans="1:14" x14ac:dyDescent="0.25">
      <c r="A37" s="144">
        <v>62</v>
      </c>
      <c r="B37" s="144">
        <v>1</v>
      </c>
      <c r="C37" s="144">
        <v>2</v>
      </c>
      <c r="D37" s="3" t="s">
        <v>91</v>
      </c>
      <c r="E37" s="3" t="s">
        <v>126</v>
      </c>
      <c r="F37" t="s">
        <v>78</v>
      </c>
      <c r="G37" s="144" t="str">
        <f t="shared" si="2"/>
        <v>O</v>
      </c>
      <c r="H37" s="4">
        <v>60</v>
      </c>
      <c r="J37" s="168">
        <f>SUM(H37:H38)</f>
        <v>60.1</v>
      </c>
      <c r="L37" s="170"/>
      <c r="M37">
        <f t="shared" ca="1" si="1"/>
        <v>60.1</v>
      </c>
    </row>
    <row r="38" spans="1:14" x14ac:dyDescent="0.25">
      <c r="A38" s="144">
        <v>63</v>
      </c>
      <c r="B38" s="144">
        <v>62</v>
      </c>
      <c r="C38" s="144">
        <v>3</v>
      </c>
      <c r="D38" s="3" t="s">
        <v>126</v>
      </c>
      <c r="E38" s="3" t="s">
        <v>127</v>
      </c>
      <c r="F38" t="s">
        <v>79</v>
      </c>
      <c r="G38" s="144" t="str">
        <f t="shared" si="2"/>
        <v/>
      </c>
      <c r="H38" s="4">
        <v>0.1</v>
      </c>
      <c r="J38" s="167"/>
      <c r="L38" s="170"/>
      <c r="M38" t="str">
        <f t="shared" ca="1" si="1"/>
        <v/>
      </c>
    </row>
    <row r="39" spans="1:14" x14ac:dyDescent="0.25">
      <c r="A39" s="144">
        <v>64</v>
      </c>
      <c r="B39" s="144">
        <v>1</v>
      </c>
      <c r="C39" s="144">
        <v>2</v>
      </c>
      <c r="D39" s="3" t="s">
        <v>91</v>
      </c>
      <c r="E39" s="3" t="s">
        <v>128</v>
      </c>
      <c r="F39" t="s">
        <v>79</v>
      </c>
      <c r="G39" s="144" t="str">
        <f t="shared" si="2"/>
        <v/>
      </c>
      <c r="H39" s="4">
        <v>5</v>
      </c>
      <c r="J39" s="168"/>
      <c r="L39" s="170"/>
      <c r="M39" t="str">
        <f t="shared" ca="1" si="1"/>
        <v/>
      </c>
    </row>
    <row r="40" spans="1:14" x14ac:dyDescent="0.25">
      <c r="A40" s="144">
        <v>65</v>
      </c>
      <c r="B40" s="144">
        <v>1</v>
      </c>
      <c r="C40" s="144">
        <v>2</v>
      </c>
      <c r="D40" s="3" t="s">
        <v>91</v>
      </c>
      <c r="E40" s="3" t="s">
        <v>129</v>
      </c>
      <c r="F40" t="s">
        <v>79</v>
      </c>
      <c r="G40" s="144" t="str">
        <f t="shared" si="2"/>
        <v/>
      </c>
      <c r="H40" s="4">
        <v>1</v>
      </c>
      <c r="J40" s="167"/>
      <c r="L40" s="170"/>
      <c r="M40" t="str">
        <f t="shared" ca="1" si="1"/>
        <v/>
      </c>
    </row>
    <row r="41" spans="1:14" x14ac:dyDescent="0.25">
      <c r="A41" s="144">
        <v>66</v>
      </c>
      <c r="B41" s="144">
        <v>1</v>
      </c>
      <c r="C41" s="144">
        <v>2</v>
      </c>
      <c r="D41" s="3" t="s">
        <v>91</v>
      </c>
      <c r="E41" s="3" t="s">
        <v>130</v>
      </c>
      <c r="F41" t="s">
        <v>79</v>
      </c>
      <c r="G41" s="144" t="str">
        <f t="shared" si="2"/>
        <v/>
      </c>
      <c r="H41" s="4">
        <v>2</v>
      </c>
      <c r="J41" s="168"/>
      <c r="L41" s="170"/>
      <c r="M41" t="str">
        <f t="shared" ca="1" si="1"/>
        <v/>
      </c>
    </row>
    <row r="42" spans="1:14" x14ac:dyDescent="0.25">
      <c r="A42" s="144">
        <v>67</v>
      </c>
      <c r="B42" s="144">
        <v>1</v>
      </c>
      <c r="C42" s="144">
        <v>2</v>
      </c>
      <c r="D42" s="3" t="s">
        <v>91</v>
      </c>
      <c r="E42" s="3" t="s">
        <v>131</v>
      </c>
      <c r="F42" t="s">
        <v>78</v>
      </c>
      <c r="G42" s="144" t="str">
        <f t="shared" si="2"/>
        <v>O</v>
      </c>
      <c r="H42" s="4">
        <v>40</v>
      </c>
      <c r="J42" s="167">
        <f>SUM(H42:H46)</f>
        <v>405.11</v>
      </c>
      <c r="L42" s="170"/>
      <c r="M42">
        <f t="shared" ca="1" si="1"/>
        <v>405.11</v>
      </c>
    </row>
    <row r="43" spans="1:14" x14ac:dyDescent="0.25">
      <c r="A43" s="144">
        <v>68</v>
      </c>
      <c r="B43" s="144">
        <v>67</v>
      </c>
      <c r="C43" s="144">
        <v>3</v>
      </c>
      <c r="D43" s="3" t="s">
        <v>131</v>
      </c>
      <c r="E43" s="3" t="s">
        <v>132</v>
      </c>
      <c r="F43" t="s">
        <v>79</v>
      </c>
      <c r="G43" s="144" t="str">
        <f t="shared" si="2"/>
        <v/>
      </c>
      <c r="H43" s="4">
        <v>350</v>
      </c>
      <c r="J43" s="168"/>
      <c r="L43" s="170"/>
      <c r="M43" t="str">
        <f t="shared" ca="1" si="1"/>
        <v/>
      </c>
    </row>
    <row r="44" spans="1:14" x14ac:dyDescent="0.25">
      <c r="A44" s="144">
        <v>69</v>
      </c>
      <c r="B44" s="144">
        <v>67</v>
      </c>
      <c r="C44" s="144">
        <v>3</v>
      </c>
      <c r="D44" s="3" t="s">
        <v>131</v>
      </c>
      <c r="E44" s="3" t="s">
        <v>133</v>
      </c>
      <c r="F44" t="s">
        <v>79</v>
      </c>
      <c r="G44" s="144" t="str">
        <f t="shared" si="2"/>
        <v/>
      </c>
      <c r="H44" s="4">
        <v>15</v>
      </c>
      <c r="J44" s="167"/>
      <c r="L44" s="170"/>
      <c r="M44" t="str">
        <f t="shared" ca="1" si="1"/>
        <v/>
      </c>
    </row>
    <row r="45" spans="1:14" x14ac:dyDescent="0.25">
      <c r="A45" s="144">
        <v>70</v>
      </c>
      <c r="B45" s="144">
        <v>67</v>
      </c>
      <c r="C45" s="144">
        <v>3</v>
      </c>
      <c r="D45" s="3" t="s">
        <v>131</v>
      </c>
      <c r="E45" s="3" t="s">
        <v>134</v>
      </c>
      <c r="F45" t="s">
        <v>79</v>
      </c>
      <c r="G45" s="144" t="str">
        <f t="shared" si="2"/>
        <v/>
      </c>
      <c r="H45" s="4">
        <v>0.01</v>
      </c>
      <c r="J45" s="168"/>
      <c r="L45" s="170"/>
      <c r="M45" t="str">
        <f t="shared" ca="1" si="1"/>
        <v/>
      </c>
    </row>
    <row r="46" spans="1:14" x14ac:dyDescent="0.25">
      <c r="A46" s="144">
        <v>71</v>
      </c>
      <c r="B46" s="144">
        <v>67</v>
      </c>
      <c r="C46" s="144">
        <v>3</v>
      </c>
      <c r="D46" s="3" t="s">
        <v>131</v>
      </c>
      <c r="E46" s="3" t="s">
        <v>135</v>
      </c>
      <c r="F46" t="s">
        <v>79</v>
      </c>
      <c r="G46" s="144" t="str">
        <f t="shared" si="2"/>
        <v/>
      </c>
      <c r="H46" s="4">
        <v>0.1</v>
      </c>
      <c r="J46" s="167"/>
      <c r="L46" s="170"/>
      <c r="M46" t="str">
        <f t="shared" ca="1" si="1"/>
        <v/>
      </c>
    </row>
    <row r="47" spans="1:14" x14ac:dyDescent="0.25">
      <c r="A47" s="144">
        <v>72</v>
      </c>
      <c r="B47" s="144">
        <v>1</v>
      </c>
      <c r="C47" s="144">
        <v>2</v>
      </c>
      <c r="D47" s="3" t="s">
        <v>91</v>
      </c>
      <c r="E47" s="3" t="s">
        <v>136</v>
      </c>
      <c r="F47" t="s">
        <v>79</v>
      </c>
      <c r="G47" s="144" t="str">
        <f t="shared" si="2"/>
        <v/>
      </c>
      <c r="H47" s="4">
        <v>10</v>
      </c>
      <c r="J47" s="168"/>
      <c r="L47" s="170"/>
      <c r="M47" t="str">
        <f t="shared" ca="1" si="1"/>
        <v/>
      </c>
    </row>
    <row r="48" spans="1:14" x14ac:dyDescent="0.25">
      <c r="A48" s="144">
        <v>73</v>
      </c>
      <c r="B48" s="144">
        <v>1</v>
      </c>
      <c r="C48" s="144">
        <v>2</v>
      </c>
      <c r="D48" s="3" t="s">
        <v>91</v>
      </c>
      <c r="E48" s="3" t="s">
        <v>137</v>
      </c>
      <c r="F48" t="s">
        <v>79</v>
      </c>
      <c r="G48" s="144" t="str">
        <f t="shared" si="2"/>
        <v/>
      </c>
      <c r="H48" s="4">
        <v>0.1</v>
      </c>
      <c r="J48" s="167"/>
      <c r="L48" s="170"/>
      <c r="M48" t="str">
        <f t="shared" ca="1" si="1"/>
        <v/>
      </c>
    </row>
    <row r="49" spans="1:13" x14ac:dyDescent="0.25">
      <c r="A49" s="144">
        <v>74</v>
      </c>
      <c r="B49" s="144">
        <v>1</v>
      </c>
      <c r="C49" s="144">
        <v>2</v>
      </c>
      <c r="D49" s="3" t="s">
        <v>91</v>
      </c>
      <c r="E49" s="3" t="s">
        <v>138</v>
      </c>
      <c r="F49" t="s">
        <v>79</v>
      </c>
      <c r="G49" s="144" t="str">
        <f t="shared" si="2"/>
        <v/>
      </c>
      <c r="H49" s="4">
        <v>5</v>
      </c>
      <c r="J49" s="168"/>
      <c r="L49" s="170"/>
      <c r="M49" t="str">
        <f t="shared" ca="1" si="1"/>
        <v/>
      </c>
    </row>
    <row r="50" spans="1:13" x14ac:dyDescent="0.25">
      <c r="A50" s="144">
        <v>75</v>
      </c>
      <c r="B50" s="144">
        <v>0</v>
      </c>
      <c r="C50" s="144">
        <v>1</v>
      </c>
      <c r="D50" s="3" t="s">
        <v>90</v>
      </c>
      <c r="E50" s="3" t="s">
        <v>92</v>
      </c>
      <c r="F50" t="s">
        <v>79</v>
      </c>
      <c r="G50" s="144" t="str">
        <f t="shared" si="2"/>
        <v/>
      </c>
      <c r="H50" s="4">
        <v>10</v>
      </c>
      <c r="J50" s="167"/>
      <c r="L50" s="170"/>
      <c r="M50" t="str">
        <f t="shared" ca="1" si="1"/>
        <v/>
      </c>
    </row>
    <row r="51" spans="1:13" x14ac:dyDescent="0.25">
      <c r="A51" s="144">
        <v>76</v>
      </c>
      <c r="B51" s="144">
        <v>0</v>
      </c>
      <c r="C51" s="144">
        <v>1</v>
      </c>
      <c r="D51" s="3" t="s">
        <v>90</v>
      </c>
      <c r="E51" s="3" t="s">
        <v>93</v>
      </c>
      <c r="F51" t="s">
        <v>79</v>
      </c>
      <c r="G51" s="144" t="str">
        <f t="shared" si="2"/>
        <v/>
      </c>
      <c r="H51" s="4">
        <v>5</v>
      </c>
      <c r="J51" s="168"/>
      <c r="L51" s="170"/>
      <c r="M51" t="str">
        <f t="shared" ca="1" si="1"/>
        <v/>
      </c>
    </row>
    <row r="52" spans="1:13" x14ac:dyDescent="0.25">
      <c r="A52" s="144">
        <v>77</v>
      </c>
      <c r="B52" s="144">
        <v>0</v>
      </c>
      <c r="C52" s="144">
        <v>1</v>
      </c>
      <c r="D52" s="3" t="s">
        <v>90</v>
      </c>
      <c r="E52" s="3" t="s">
        <v>94</v>
      </c>
      <c r="F52" t="s">
        <v>78</v>
      </c>
      <c r="G52" s="144" t="str">
        <f t="shared" si="2"/>
        <v>O</v>
      </c>
      <c r="H52" s="4">
        <v>10</v>
      </c>
      <c r="J52" s="167">
        <f>SUM(H52:H63)</f>
        <v>216.32999999999996</v>
      </c>
      <c r="L52" s="170"/>
      <c r="M52">
        <f t="shared" ca="1" si="1"/>
        <v>216.32999999999996</v>
      </c>
    </row>
    <row r="53" spans="1:13" x14ac:dyDescent="0.25">
      <c r="A53" s="144">
        <v>78</v>
      </c>
      <c r="B53" s="144">
        <v>77</v>
      </c>
      <c r="C53" s="144">
        <v>2</v>
      </c>
      <c r="D53" s="3" t="s">
        <v>94</v>
      </c>
      <c r="E53" s="3" t="s">
        <v>139</v>
      </c>
      <c r="F53" t="s">
        <v>79</v>
      </c>
      <c r="G53" s="144" t="str">
        <f t="shared" si="2"/>
        <v/>
      </c>
      <c r="H53" s="4">
        <v>160</v>
      </c>
      <c r="J53" s="168"/>
      <c r="L53" s="170"/>
      <c r="M53" t="str">
        <f t="shared" ca="1" si="1"/>
        <v/>
      </c>
    </row>
    <row r="54" spans="1:13" x14ac:dyDescent="0.25">
      <c r="A54" s="144">
        <v>79</v>
      </c>
      <c r="B54" s="144">
        <v>77</v>
      </c>
      <c r="C54" s="144">
        <v>2</v>
      </c>
      <c r="D54" s="3" t="s">
        <v>94</v>
      </c>
      <c r="E54" s="3" t="s">
        <v>140</v>
      </c>
      <c r="F54" t="s">
        <v>79</v>
      </c>
      <c r="G54" s="144" t="str">
        <f t="shared" si="2"/>
        <v/>
      </c>
      <c r="H54" s="4">
        <v>0.1</v>
      </c>
      <c r="J54" s="167"/>
      <c r="L54" s="170"/>
      <c r="M54" t="str">
        <f t="shared" ca="1" si="1"/>
        <v/>
      </c>
    </row>
    <row r="55" spans="1:13" x14ac:dyDescent="0.25">
      <c r="A55" s="144">
        <v>80</v>
      </c>
      <c r="B55" s="144">
        <v>77</v>
      </c>
      <c r="C55" s="144">
        <v>2</v>
      </c>
      <c r="D55" s="3" t="s">
        <v>94</v>
      </c>
      <c r="E55" s="3" t="s">
        <v>141</v>
      </c>
      <c r="F55" t="s">
        <v>79</v>
      </c>
      <c r="G55" s="144" t="str">
        <f t="shared" si="2"/>
        <v/>
      </c>
      <c r="H55" s="4">
        <v>0.1</v>
      </c>
      <c r="J55" s="168"/>
      <c r="L55" s="170"/>
      <c r="M55" t="str">
        <f t="shared" ca="1" si="1"/>
        <v/>
      </c>
    </row>
    <row r="56" spans="1:13" x14ac:dyDescent="0.25">
      <c r="A56" s="144">
        <v>81</v>
      </c>
      <c r="B56" s="144">
        <v>77</v>
      </c>
      <c r="C56" s="144">
        <v>2</v>
      </c>
      <c r="D56" s="3" t="s">
        <v>94</v>
      </c>
      <c r="E56" s="3" t="s">
        <v>142</v>
      </c>
      <c r="F56" t="s">
        <v>79</v>
      </c>
      <c r="G56" s="144" t="str">
        <f t="shared" si="2"/>
        <v/>
      </c>
      <c r="H56" s="4">
        <v>0.01</v>
      </c>
      <c r="J56" s="167"/>
      <c r="L56" s="170"/>
      <c r="M56" t="str">
        <f t="shared" ca="1" si="1"/>
        <v/>
      </c>
    </row>
    <row r="57" spans="1:13" x14ac:dyDescent="0.25">
      <c r="A57" s="144">
        <v>82</v>
      </c>
      <c r="B57" s="144">
        <v>77</v>
      </c>
      <c r="C57" s="144">
        <v>2</v>
      </c>
      <c r="D57" s="3" t="s">
        <v>94</v>
      </c>
      <c r="E57" s="3" t="s">
        <v>143</v>
      </c>
      <c r="F57" t="s">
        <v>79</v>
      </c>
      <c r="G57" s="144" t="str">
        <f t="shared" si="2"/>
        <v/>
      </c>
      <c r="H57" s="4">
        <v>0.01</v>
      </c>
      <c r="J57" s="168"/>
      <c r="L57" s="170"/>
      <c r="M57" t="str">
        <f t="shared" ca="1" si="1"/>
        <v/>
      </c>
    </row>
    <row r="58" spans="1:13" x14ac:dyDescent="0.25">
      <c r="A58" s="144">
        <v>83</v>
      </c>
      <c r="B58" s="144">
        <v>77</v>
      </c>
      <c r="C58" s="144">
        <v>2</v>
      </c>
      <c r="D58" s="3" t="s">
        <v>94</v>
      </c>
      <c r="E58" s="3" t="s">
        <v>144</v>
      </c>
      <c r="F58" t="s">
        <v>79</v>
      </c>
      <c r="G58" s="144" t="str">
        <f t="shared" si="2"/>
        <v/>
      </c>
      <c r="H58" s="4">
        <v>0.01</v>
      </c>
      <c r="J58" s="167"/>
      <c r="L58" s="170"/>
      <c r="M58" t="str">
        <f t="shared" ca="1" si="1"/>
        <v/>
      </c>
    </row>
    <row r="59" spans="1:13" x14ac:dyDescent="0.25">
      <c r="A59" s="144">
        <v>84</v>
      </c>
      <c r="B59" s="144">
        <v>77</v>
      </c>
      <c r="C59" s="144">
        <v>2</v>
      </c>
      <c r="D59" s="3" t="s">
        <v>94</v>
      </c>
      <c r="E59" s="3" t="s">
        <v>145</v>
      </c>
      <c r="F59" t="s">
        <v>79</v>
      </c>
      <c r="G59" s="144" t="str">
        <f t="shared" si="2"/>
        <v/>
      </c>
      <c r="H59" s="4">
        <v>10</v>
      </c>
      <c r="J59" s="168"/>
      <c r="L59" s="170"/>
      <c r="M59" t="str">
        <f t="shared" ca="1" si="1"/>
        <v/>
      </c>
    </row>
    <row r="60" spans="1:13" x14ac:dyDescent="0.25">
      <c r="A60" s="144">
        <v>85</v>
      </c>
      <c r="B60" s="144">
        <v>77</v>
      </c>
      <c r="C60" s="144">
        <v>2</v>
      </c>
      <c r="D60" s="3" t="s">
        <v>94</v>
      </c>
      <c r="E60" s="3" t="s">
        <v>146</v>
      </c>
      <c r="F60" t="s">
        <v>79</v>
      </c>
      <c r="G60" s="144" t="str">
        <f t="shared" si="2"/>
        <v/>
      </c>
      <c r="H60" s="4">
        <v>20</v>
      </c>
      <c r="J60" s="167"/>
      <c r="L60" s="170"/>
      <c r="M60" t="str">
        <f t="shared" ca="1" si="1"/>
        <v/>
      </c>
    </row>
    <row r="61" spans="1:13" x14ac:dyDescent="0.25">
      <c r="A61" s="144">
        <v>86</v>
      </c>
      <c r="B61" s="144">
        <v>77</v>
      </c>
      <c r="C61" s="144">
        <v>2</v>
      </c>
      <c r="D61" s="3" t="s">
        <v>94</v>
      </c>
      <c r="E61" s="3" t="s">
        <v>147</v>
      </c>
      <c r="F61" t="s">
        <v>79</v>
      </c>
      <c r="G61" s="144" t="str">
        <f t="shared" si="2"/>
        <v/>
      </c>
      <c r="H61" s="4">
        <v>10</v>
      </c>
      <c r="J61" s="168"/>
      <c r="L61" s="170"/>
      <c r="M61" t="str">
        <f t="shared" ca="1" si="1"/>
        <v/>
      </c>
    </row>
    <row r="62" spans="1:13" x14ac:dyDescent="0.25">
      <c r="A62" s="144">
        <v>87</v>
      </c>
      <c r="B62" s="144">
        <v>77</v>
      </c>
      <c r="C62" s="144">
        <v>2</v>
      </c>
      <c r="D62" s="3" t="s">
        <v>94</v>
      </c>
      <c r="E62" s="3" t="s">
        <v>148</v>
      </c>
      <c r="F62" t="s">
        <v>79</v>
      </c>
      <c r="G62" s="144" t="str">
        <f t="shared" si="2"/>
        <v/>
      </c>
      <c r="H62" s="4">
        <v>6</v>
      </c>
      <c r="J62" s="167"/>
      <c r="L62" s="170"/>
      <c r="M62" t="str">
        <f t="shared" ca="1" si="1"/>
        <v/>
      </c>
    </row>
    <row r="63" spans="1:13" x14ac:dyDescent="0.25">
      <c r="A63" s="144">
        <v>88</v>
      </c>
      <c r="B63" s="144">
        <v>77</v>
      </c>
      <c r="C63" s="144">
        <v>2</v>
      </c>
      <c r="D63" s="3" t="s">
        <v>94</v>
      </c>
      <c r="E63" s="3" t="s">
        <v>149</v>
      </c>
      <c r="F63" t="s">
        <v>79</v>
      </c>
      <c r="G63" s="144" t="str">
        <f t="shared" si="2"/>
        <v/>
      </c>
      <c r="H63" s="4">
        <v>0.1</v>
      </c>
      <c r="J63" s="168"/>
      <c r="L63" s="170"/>
      <c r="M63" t="str">
        <f t="shared" ca="1" si="1"/>
        <v/>
      </c>
    </row>
  </sheetData>
  <phoneticPr fontId="5" type="noConversion"/>
  <conditionalFormatting sqref="A4:E63">
    <cfRule type="expression" dxfId="117" priority="39">
      <formula>$C4=5</formula>
    </cfRule>
    <cfRule type="expression" dxfId="116" priority="40">
      <formula>$C4=4</formula>
    </cfRule>
    <cfRule type="expression" dxfId="115" priority="41">
      <formula>$C4=3</formula>
    </cfRule>
    <cfRule type="expression" dxfId="114" priority="42">
      <formula>$C4=2</formula>
    </cfRule>
    <cfRule type="expression" dxfId="113" priority="43">
      <formula>$C4=1</formula>
    </cfRule>
  </conditionalFormatting>
  <conditionalFormatting sqref="I22:I102">
    <cfRule type="expression" dxfId="112" priority="52">
      <formula>#REF!&lt;&gt;""</formula>
    </cfRule>
  </conditionalFormatting>
  <conditionalFormatting sqref="A4:J63">
    <cfRule type="expression" dxfId="111" priority="64">
      <formula>$G4&lt;&gt;""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8" scale="74" fitToHeight="2" orientation="landscape" r:id="rId1"/>
  <headerFooter>
    <oddFooter>&amp;L&amp;F/&amp;A&amp;CPage &amp;P/&amp;N&amp;R&amp;D/&amp;T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C40A0-6B93-4029-9AEA-4E4514C11D58}">
  <sheetPr>
    <outlinePr summaryBelow="0"/>
    <pageSetUpPr fitToPage="1"/>
  </sheetPr>
  <dimension ref="A1:AC225"/>
  <sheetViews>
    <sheetView topLeftCell="A5" workbookViewId="0">
      <selection activeCell="D20" sqref="D20:F24"/>
    </sheetView>
  </sheetViews>
  <sheetFormatPr baseColWidth="10" defaultRowHeight="15" outlineLevelCol="1" x14ac:dyDescent="0.25"/>
  <cols>
    <col min="1" max="1" width="7.7109375" customWidth="1"/>
    <col min="2" max="2" width="7.7109375" customWidth="1" outlineLevel="1"/>
    <col min="3" max="3" width="5.7109375" customWidth="1"/>
    <col min="4" max="4" width="14.7109375" customWidth="1" outlineLevel="1"/>
    <col min="5" max="5" width="17.7109375" customWidth="1"/>
    <col min="6" max="6" width="5.7109375" customWidth="1" outlineLevel="1"/>
    <col min="7" max="7" width="31.7109375" customWidth="1"/>
    <col min="8" max="10" width="10.7109375" customWidth="1"/>
    <col min="11" max="11" width="11" customWidth="1" outlineLevel="1"/>
    <col min="12" max="12" width="5.7109375" customWidth="1" outlineLevel="1"/>
    <col min="13" max="13" width="10.85546875" customWidth="1" outlineLevel="1"/>
    <col min="14" max="15" width="10.7109375" customWidth="1" outlineLevel="1"/>
    <col min="16" max="26" width="10.7109375" customWidth="1"/>
    <col min="27" max="27" width="7.7109375" customWidth="1"/>
    <col min="28" max="28" width="2.7109375" customWidth="1"/>
    <col min="29" max="29" width="10.7109375" customWidth="1"/>
  </cols>
  <sheetData>
    <row r="1" spans="1:26" ht="15.75" thickBot="1" x14ac:dyDescent="0.3">
      <c r="A1" t="s">
        <v>35</v>
      </c>
      <c r="Z1" s="49" t="str">
        <f ca="1">IF(Z2&lt;0.999999,"Attention Il manque des valeurs de « Confiance » sur certains Achats","")</f>
        <v>Attention Il manque des valeurs de « Confiance » sur certains Achats</v>
      </c>
    </row>
    <row r="2" spans="1:26" ht="30" x14ac:dyDescent="0.25">
      <c r="A2" s="174" t="s">
        <v>37</v>
      </c>
      <c r="B2" s="175"/>
      <c r="C2" s="175"/>
      <c r="D2" s="117" t="s">
        <v>70</v>
      </c>
      <c r="E2" s="116" t="s">
        <v>69</v>
      </c>
      <c r="G2" s="14"/>
      <c r="H2" s="22" t="s">
        <v>29</v>
      </c>
      <c r="I2" s="23" t="s">
        <v>26</v>
      </c>
      <c r="J2" s="22" t="s">
        <v>30</v>
      </c>
      <c r="K2" s="160" t="s">
        <v>36</v>
      </c>
      <c r="Z2" s="5">
        <f ca="1">SUM(Z3:Z7)</f>
        <v>0</v>
      </c>
    </row>
    <row r="3" spans="1:26" x14ac:dyDescent="0.25">
      <c r="A3" s="176"/>
      <c r="B3" s="177"/>
      <c r="C3" s="177"/>
      <c r="D3" s="124" t="e">
        <f>+$A$3-J3</f>
        <v>#REF!</v>
      </c>
      <c r="E3" s="118" t="e">
        <f>+D3/$A$3</f>
        <v>#REF!</v>
      </c>
      <c r="G3" s="112" t="s">
        <v>51</v>
      </c>
      <c r="H3" s="113"/>
      <c r="I3" s="114"/>
      <c r="J3" s="154" t="e">
        <f>+R26+SUM(Z20:Z22)</f>
        <v>#REF!</v>
      </c>
      <c r="K3" s="115" t="str">
        <f>IFERROR((+$J$13-J3)/$J$13,"")</f>
        <v/>
      </c>
      <c r="R3" s="79" t="s">
        <v>40</v>
      </c>
      <c r="S3" s="80"/>
      <c r="T3" s="80"/>
      <c r="U3" s="81"/>
      <c r="V3" s="82" t="s">
        <v>0</v>
      </c>
      <c r="W3" s="83"/>
      <c r="X3" s="84">
        <v>1</v>
      </c>
      <c r="Y3" s="134">
        <f ca="1">SUMIF(TBoMLotStd[Confiance],X3,TBoMLotStd[Part Achat])</f>
        <v>0</v>
      </c>
      <c r="Z3" s="85">
        <f ca="1">IFERROR(+Y3/$R$26,0)</f>
        <v>0</v>
      </c>
    </row>
    <row r="4" spans="1:26" x14ac:dyDescent="0.25">
      <c r="D4" s="124" t="e">
        <f t="shared" ref="D4:D12" si="0">+$A$3-J4</f>
        <v>#REF!</v>
      </c>
      <c r="E4" s="119" t="e">
        <f t="shared" ref="E4:E12" si="1">+D4/$A$3</f>
        <v>#REF!</v>
      </c>
      <c r="G4" s="7" t="s">
        <v>52</v>
      </c>
      <c r="H4" s="7"/>
      <c r="I4" s="15"/>
      <c r="J4" s="6" t="e">
        <f>+Z26</f>
        <v>#REF!</v>
      </c>
      <c r="K4" s="27" t="str">
        <f>IFERROR((+$J$13-J4)/$J$13,"")</f>
        <v/>
      </c>
      <c r="R4" s="86" t="s">
        <v>1</v>
      </c>
      <c r="S4" s="87"/>
      <c r="T4" s="87"/>
      <c r="U4" s="88"/>
      <c r="V4" s="89" t="s">
        <v>2</v>
      </c>
      <c r="W4" s="90"/>
      <c r="X4" s="91">
        <v>2</v>
      </c>
      <c r="Y4" s="131">
        <f ca="1">SUMIF(TBoMLotStd[Confiance],X4,TBoMLotStd[Part Achat])</f>
        <v>0</v>
      </c>
      <c r="Z4" s="92">
        <f ca="1">IFERROR(+Y4/$R$26,0)</f>
        <v>0</v>
      </c>
    </row>
    <row r="5" spans="1:26" x14ac:dyDescent="0.25">
      <c r="A5" s="36"/>
      <c r="D5" s="124" t="e">
        <f t="shared" si="0"/>
        <v>#REF!</v>
      </c>
      <c r="E5" s="119" t="e">
        <f t="shared" si="1"/>
        <v>#REF!</v>
      </c>
      <c r="G5" s="7" t="s">
        <v>27</v>
      </c>
      <c r="H5" s="7"/>
      <c r="I5" s="20" t="e">
        <f>+#REF!-1</f>
        <v>#REF!</v>
      </c>
      <c r="J5" s="21" t="e">
        <f>+J4*(1+I5)</f>
        <v>#REF!</v>
      </c>
      <c r="K5" s="27" t="str">
        <f>IFERROR((+$J$13-J5)/$J$13,"")</f>
        <v/>
      </c>
      <c r="R5" s="93" t="s">
        <v>3</v>
      </c>
      <c r="S5" s="94"/>
      <c r="T5" s="94"/>
      <c r="U5" s="95"/>
      <c r="V5" s="96" t="s">
        <v>2</v>
      </c>
      <c r="W5" s="97"/>
      <c r="X5" s="98">
        <v>3</v>
      </c>
      <c r="Y5" s="132">
        <f ca="1">SUMIF(TBoMLotStd[Confiance],X5,TBoMLotStd[Part Achat])</f>
        <v>0</v>
      </c>
      <c r="Z5" s="99">
        <f ca="1">IFERROR(+Y5/$R$26,0)</f>
        <v>0</v>
      </c>
    </row>
    <row r="6" spans="1:26" ht="15.75" thickBot="1" x14ac:dyDescent="0.3">
      <c r="A6" s="36"/>
      <c r="D6" s="124" t="e">
        <f t="shared" si="0"/>
        <v>#REF!</v>
      </c>
      <c r="E6" s="119" t="e">
        <f t="shared" si="1"/>
        <v>#REF!</v>
      </c>
      <c r="G6" s="7" t="s">
        <v>28</v>
      </c>
      <c r="H6" s="7"/>
      <c r="I6" s="20" t="e">
        <f>+#REF!-1</f>
        <v>#REF!</v>
      </c>
      <c r="J6" s="6" t="e">
        <f>+J5*(1+I6)</f>
        <v>#REF!</v>
      </c>
      <c r="K6" s="27" t="str">
        <f>IFERROR((+$J$13-J6)/$J$13,"")</f>
        <v/>
      </c>
      <c r="R6" s="100" t="s">
        <v>4</v>
      </c>
      <c r="S6" s="101"/>
      <c r="T6" s="101"/>
      <c r="U6" s="102"/>
      <c r="V6" s="103" t="s">
        <v>5</v>
      </c>
      <c r="W6" s="104"/>
      <c r="X6" s="105">
        <v>4</v>
      </c>
      <c r="Y6" s="130">
        <f ca="1">SUMIF(TBoMLotStd[Confiance],X6,TBoMLotStd[Part Achat])</f>
        <v>0</v>
      </c>
      <c r="Z6" s="106">
        <f ca="1">IFERROR(+Y6/$R$26,0)</f>
        <v>0</v>
      </c>
    </row>
    <row r="7" spans="1:26" ht="15.75" thickBot="1" x14ac:dyDescent="0.3">
      <c r="A7" s="36"/>
      <c r="D7" s="125"/>
      <c r="E7" s="120"/>
      <c r="G7" t="s">
        <v>34</v>
      </c>
      <c r="H7" s="29"/>
      <c r="I7" s="16" t="e">
        <f>+#REF!</f>
        <v>#REF!</v>
      </c>
      <c r="J7" s="4" t="e">
        <f>+I7*H7</f>
        <v>#REF!</v>
      </c>
      <c r="R7" s="178" t="s">
        <v>6</v>
      </c>
      <c r="S7" s="179"/>
      <c r="T7" s="179"/>
      <c r="U7" s="180"/>
      <c r="V7" s="181" t="s">
        <v>7</v>
      </c>
      <c r="W7" s="182"/>
      <c r="X7" s="107">
        <v>5</v>
      </c>
      <c r="Y7" s="133">
        <f ca="1">SUMIF(TBoMLotStd[Confiance],X7,TBoMLotStd[Part Achat])</f>
        <v>0</v>
      </c>
      <c r="Z7" s="108">
        <f ca="1">IFERROR(+Y7/$R$26,0)</f>
        <v>0</v>
      </c>
    </row>
    <row r="8" spans="1:26" ht="15.75" thickBot="1" x14ac:dyDescent="0.3">
      <c r="A8" s="36"/>
      <c r="D8" s="124" t="e">
        <f t="shared" si="0"/>
        <v>#REF!</v>
      </c>
      <c r="E8" s="121" t="e">
        <f t="shared" si="1"/>
        <v>#REF!</v>
      </c>
      <c r="G8" s="8" t="s">
        <v>33</v>
      </c>
      <c r="H8" s="8"/>
      <c r="I8" s="17"/>
      <c r="J8" s="9" t="e">
        <f>+J7+J4</f>
        <v>#REF!</v>
      </c>
      <c r="K8" s="26" t="str">
        <f>IFERROR((+$J$13-J8)/$J$13,"")</f>
        <v/>
      </c>
    </row>
    <row r="9" spans="1:26" ht="15" customHeight="1" thickBot="1" x14ac:dyDescent="0.3">
      <c r="A9" s="36"/>
      <c r="D9" s="124" t="e">
        <f t="shared" si="0"/>
        <v>#REF!</v>
      </c>
      <c r="E9" s="118" t="e">
        <f t="shared" si="1"/>
        <v>#REF!</v>
      </c>
      <c r="G9" t="s">
        <v>21</v>
      </c>
      <c r="I9" s="18" t="e">
        <f>+#REF!-1</f>
        <v>#REF!</v>
      </c>
      <c r="J9" s="4" t="e">
        <f>+J8*(1+I9)</f>
        <v>#REF!</v>
      </c>
      <c r="K9" s="28" t="str">
        <f>IFERROR((+$J$13-J9)/$J$13,"")</f>
        <v/>
      </c>
      <c r="R9" s="76" t="s">
        <v>9</v>
      </c>
      <c r="S9" s="74" t="s">
        <v>31</v>
      </c>
      <c r="T9" s="74" t="s">
        <v>63</v>
      </c>
      <c r="U9" s="74"/>
      <c r="V9" s="74" t="s">
        <v>48</v>
      </c>
      <c r="W9" s="74" t="s">
        <v>49</v>
      </c>
      <c r="X9" s="74" t="s">
        <v>43</v>
      </c>
      <c r="Y9" s="74"/>
      <c r="Z9" s="75" t="s">
        <v>44</v>
      </c>
    </row>
    <row r="10" spans="1:26" ht="15.75" customHeight="1" thickBot="1" x14ac:dyDescent="0.3">
      <c r="A10" s="36"/>
      <c r="D10" s="124" t="e">
        <f t="shared" si="0"/>
        <v>#REF!</v>
      </c>
      <c r="E10" s="122" t="e">
        <f t="shared" si="1"/>
        <v>#REF!</v>
      </c>
      <c r="G10" s="10" t="s">
        <v>22</v>
      </c>
      <c r="H10" s="10"/>
      <c r="I10" s="19" t="e">
        <f>+#REF!-1</f>
        <v>#REF!</v>
      </c>
      <c r="J10" s="11" t="e">
        <f>+J9*(1+I10)</f>
        <v>#REF!</v>
      </c>
      <c r="K10" s="25" t="str">
        <f>IFERROR((+$J$13-J10)/$J$13,"")</f>
        <v/>
      </c>
      <c r="R10" s="64" t="s">
        <v>59</v>
      </c>
      <c r="S10" s="65" t="s">
        <v>57</v>
      </c>
      <c r="T10" s="66">
        <v>1</v>
      </c>
      <c r="U10" s="67"/>
      <c r="V10" s="68">
        <f>SUMIF(TBoMLotStd[Conf.Tps],$T10,TBoMLotStd[H Prod R])</f>
        <v>0</v>
      </c>
      <c r="W10" s="67"/>
      <c r="X10" s="69">
        <f t="shared" ref="X10:X18" si="2">+V10*60</f>
        <v>0</v>
      </c>
      <c r="Y10" s="67"/>
      <c r="Z10" s="70" t="e">
        <f>+V10*$T$26</f>
        <v>#REF!</v>
      </c>
    </row>
    <row r="11" spans="1:26" x14ac:dyDescent="0.25">
      <c r="A11" s="36"/>
      <c r="D11" s="124" t="e">
        <f t="shared" si="0"/>
        <v>#REF!</v>
      </c>
      <c r="E11" s="118" t="e">
        <f t="shared" si="1"/>
        <v>#REF!</v>
      </c>
      <c r="G11" t="s">
        <v>23</v>
      </c>
      <c r="I11" s="30">
        <v>0.03</v>
      </c>
      <c r="J11" s="4" t="e">
        <f>+J10*(1+I11)</f>
        <v>#REF!</v>
      </c>
      <c r="K11" s="28" t="str">
        <f>IFERROR((+$J$13-J11)/$J$13,"")</f>
        <v/>
      </c>
      <c r="R11" s="71" t="s">
        <v>59</v>
      </c>
      <c r="S11" s="51" t="s">
        <v>56</v>
      </c>
      <c r="T11" s="62">
        <v>2</v>
      </c>
      <c r="U11" s="52"/>
      <c r="V11" s="53">
        <f>SUMIF(TBoMLotStd[Conf.Tps],$T11,TBoMLotStd[H Prod R])</f>
        <v>0</v>
      </c>
      <c r="W11" s="52"/>
      <c r="X11" s="54">
        <f t="shared" si="2"/>
        <v>0</v>
      </c>
      <c r="Y11" s="52"/>
      <c r="Z11" s="72" t="e">
        <f>+V11*$T$26</f>
        <v>#REF!</v>
      </c>
    </row>
    <row r="12" spans="1:26" ht="15.75" thickBot="1" x14ac:dyDescent="0.3">
      <c r="A12" s="37"/>
      <c r="B12" s="38"/>
      <c r="C12" s="38"/>
      <c r="D12" s="126" t="e">
        <f t="shared" si="0"/>
        <v>#REF!</v>
      </c>
      <c r="E12" s="123" t="e">
        <f t="shared" si="1"/>
        <v>#REF!</v>
      </c>
      <c r="G12" s="12" t="s">
        <v>24</v>
      </c>
      <c r="H12" s="12"/>
      <c r="I12" s="31">
        <v>0.05</v>
      </c>
      <c r="J12" s="13" t="e">
        <f>+J11*(1+I12)</f>
        <v>#REF!</v>
      </c>
      <c r="K12" s="24" t="str">
        <f>IFERROR((+$J$13-J12)/$J$13,"")</f>
        <v/>
      </c>
      <c r="R12" s="71" t="s">
        <v>59</v>
      </c>
      <c r="S12" s="51" t="s">
        <v>58</v>
      </c>
      <c r="T12" s="62">
        <v>3</v>
      </c>
      <c r="U12" s="52"/>
      <c r="V12" s="53">
        <f>SUMIF(TBoMLotStd[Conf.Tps],$T12,TBoMLotStd[H Prod R])</f>
        <v>0</v>
      </c>
      <c r="W12" s="52"/>
      <c r="X12" s="54">
        <f t="shared" si="2"/>
        <v>0</v>
      </c>
      <c r="Y12" s="52"/>
      <c r="Z12" s="72" t="e">
        <f>+V12*$T$26</f>
        <v>#REF!</v>
      </c>
    </row>
    <row r="13" spans="1:26" ht="15.75" thickBot="1" x14ac:dyDescent="0.3">
      <c r="G13" s="35" t="s">
        <v>25</v>
      </c>
      <c r="H13" s="33"/>
      <c r="I13" s="32">
        <v>7.0000000000000007E-2</v>
      </c>
      <c r="J13" s="34" t="e">
        <f>+J12*(1+I13)</f>
        <v>#REF!</v>
      </c>
      <c r="K13" s="5"/>
      <c r="R13" s="64" t="s">
        <v>60</v>
      </c>
      <c r="S13" s="65" t="s">
        <v>57</v>
      </c>
      <c r="T13" s="66">
        <v>1</v>
      </c>
      <c r="U13" s="67"/>
      <c r="V13" s="68">
        <f>SUMIF(TBoMLotStd[Conf.Tps],$T13,TBoMLotStd[H Prod R])</f>
        <v>0</v>
      </c>
      <c r="W13" s="73"/>
      <c r="X13" s="69">
        <f t="shared" si="2"/>
        <v>0</v>
      </c>
      <c r="Y13" s="73"/>
      <c r="Z13" s="70" t="e">
        <f>+V13*$V$26</f>
        <v>#REF!</v>
      </c>
    </row>
    <row r="14" spans="1:26" x14ac:dyDescent="0.25">
      <c r="R14" s="71" t="s">
        <v>60</v>
      </c>
      <c r="S14" s="51" t="s">
        <v>56</v>
      </c>
      <c r="T14" s="62">
        <v>2</v>
      </c>
      <c r="U14" s="52"/>
      <c r="V14" s="53">
        <f>SUMIF(TBoMLotStd[Conf.Tps],$T14,TBoMLotStd[H Prod R])</f>
        <v>0</v>
      </c>
      <c r="W14" s="55"/>
      <c r="X14" s="54">
        <f t="shared" si="2"/>
        <v>0</v>
      </c>
      <c r="Y14" s="55"/>
      <c r="Z14" s="72" t="e">
        <f t="shared" ref="Z14:Z15" si="3">+V14*$V$26</f>
        <v>#REF!</v>
      </c>
    </row>
    <row r="15" spans="1:26" ht="15.75" customHeight="1" thickBot="1" x14ac:dyDescent="0.3">
      <c r="H15" s="183" t="s">
        <v>77</v>
      </c>
      <c r="I15" s="183"/>
      <c r="J15" s="183"/>
      <c r="K15" s="183"/>
      <c r="R15" s="71" t="s">
        <v>60</v>
      </c>
      <c r="S15" s="51" t="s">
        <v>58</v>
      </c>
      <c r="T15" s="62">
        <v>3</v>
      </c>
      <c r="U15" s="52"/>
      <c r="V15" s="53">
        <f>SUMIF(TBoMLotStd[Conf.Tps],$T15,TBoMLotStd[H Prod R])</f>
        <v>0</v>
      </c>
      <c r="W15" s="55"/>
      <c r="X15" s="54">
        <f t="shared" si="2"/>
        <v>0</v>
      </c>
      <c r="Y15" s="55"/>
      <c r="Z15" s="72" t="e">
        <f t="shared" si="3"/>
        <v>#REF!</v>
      </c>
    </row>
    <row r="16" spans="1:26" ht="15" customHeight="1" x14ac:dyDescent="0.25">
      <c r="H16" s="183"/>
      <c r="I16" s="183"/>
      <c r="J16" s="183"/>
      <c r="K16" s="183"/>
      <c r="R16" s="64" t="s">
        <v>61</v>
      </c>
      <c r="S16" s="65" t="s">
        <v>57</v>
      </c>
      <c r="T16" s="66">
        <v>1</v>
      </c>
      <c r="U16" s="67"/>
      <c r="V16" s="68">
        <f>SUMIF(TBoMLotStd[Conf.Tps],$T16,TBoMLotStd[H Prod R])</f>
        <v>0</v>
      </c>
      <c r="W16" s="73"/>
      <c r="X16" s="69">
        <f t="shared" si="2"/>
        <v>0</v>
      </c>
      <c r="Y16" s="73"/>
      <c r="Z16" s="70" t="e">
        <f>+V16*$X$26</f>
        <v>#REF!</v>
      </c>
    </row>
    <row r="17" spans="1:29" ht="15" customHeight="1" x14ac:dyDescent="0.25">
      <c r="H17" s="183"/>
      <c r="I17" s="183"/>
      <c r="J17" s="183"/>
      <c r="K17" s="183"/>
      <c r="R17" s="71" t="s">
        <v>61</v>
      </c>
      <c r="S17" s="51" t="s">
        <v>56</v>
      </c>
      <c r="T17" s="62">
        <v>2</v>
      </c>
      <c r="U17" s="52"/>
      <c r="V17" s="53">
        <f>SUMIF(TBoMLotStd[Conf.Tps],$T17,TBoMLotStd[H Prod R])</f>
        <v>0</v>
      </c>
      <c r="W17" s="55"/>
      <c r="X17" s="54">
        <f t="shared" si="2"/>
        <v>0</v>
      </c>
      <c r="Y17" s="55"/>
      <c r="Z17" s="72" t="e">
        <f t="shared" ref="Z17:Z18" si="4">+V17*$X$26</f>
        <v>#REF!</v>
      </c>
    </row>
    <row r="18" spans="1:29" ht="15.75" customHeight="1" thickBot="1" x14ac:dyDescent="0.3">
      <c r="H18" s="183"/>
      <c r="I18" s="183"/>
      <c r="J18" s="183"/>
      <c r="K18" s="183"/>
      <c r="R18" s="71" t="s">
        <v>61</v>
      </c>
      <c r="S18" s="51" t="s">
        <v>58</v>
      </c>
      <c r="T18" s="62">
        <v>3</v>
      </c>
      <c r="U18" s="52"/>
      <c r="V18" s="53">
        <f>SUMIF(TBoMLotStd[Conf.Tps],$T18,TBoMLotStd[H Prod R])</f>
        <v>0</v>
      </c>
      <c r="W18" s="55"/>
      <c r="X18" s="54">
        <f t="shared" si="2"/>
        <v>0</v>
      </c>
      <c r="Y18" s="55"/>
      <c r="Z18" s="72" t="e">
        <f t="shared" si="4"/>
        <v>#REF!</v>
      </c>
    </row>
    <row r="19" spans="1:29" ht="4.5" customHeight="1" thickBot="1" x14ac:dyDescent="0.3">
      <c r="R19" s="77"/>
      <c r="S19" s="65"/>
      <c r="T19" s="66"/>
      <c r="U19" s="67"/>
      <c r="V19" s="68"/>
      <c r="W19" s="73"/>
      <c r="X19" s="69"/>
      <c r="Y19" s="73"/>
      <c r="Z19" s="78"/>
    </row>
    <row r="20" spans="1:29" x14ac:dyDescent="0.25">
      <c r="D20" s="129" t="s">
        <v>81</v>
      </c>
      <c r="E20" s="1"/>
      <c r="F20" s="1"/>
      <c r="R20" s="64" t="s">
        <v>62</v>
      </c>
      <c r="S20" s="65" t="s">
        <v>57</v>
      </c>
      <c r="T20" s="66">
        <v>1</v>
      </c>
      <c r="U20" s="67"/>
      <c r="V20" s="68">
        <f>SUMIF($T10:$T18,$T20,V10:V18)</f>
        <v>0</v>
      </c>
      <c r="W20" s="67"/>
      <c r="X20" s="69">
        <f>SUMIF($T10:$T18,$T20,X10:X18)</f>
        <v>0</v>
      </c>
      <c r="Y20" s="67"/>
      <c r="Z20" s="70" t="e">
        <f>SUMIF($T10:$T18,$T20,Z10:Z18)</f>
        <v>#REF!</v>
      </c>
    </row>
    <row r="21" spans="1:29" x14ac:dyDescent="0.25">
      <c r="D21" s="161" t="s">
        <v>82</v>
      </c>
      <c r="E21" s="1"/>
      <c r="F21" s="1" t="s">
        <v>83</v>
      </c>
      <c r="R21" s="71" t="s">
        <v>62</v>
      </c>
      <c r="S21" s="51" t="s">
        <v>56</v>
      </c>
      <c r="T21" s="62">
        <v>2</v>
      </c>
      <c r="U21" s="52"/>
      <c r="V21" s="53">
        <f>SUMIF($T10:$T18,$T21,V10:V18)</f>
        <v>0</v>
      </c>
      <c r="W21" s="52"/>
      <c r="X21" s="54">
        <f>SUMIF($T10:$T18,$T21,X10:X18)</f>
        <v>0</v>
      </c>
      <c r="Y21" s="52"/>
      <c r="Z21" s="72" t="e">
        <f>SUMIF($T10:$T18,$T21,Z10:Z18)</f>
        <v>#REF!</v>
      </c>
    </row>
    <row r="22" spans="1:29" ht="15.75" thickBot="1" x14ac:dyDescent="0.3">
      <c r="D22" s="162" t="s">
        <v>84</v>
      </c>
      <c r="E22" s="1"/>
      <c r="F22" s="1" t="s">
        <v>85</v>
      </c>
      <c r="R22" s="56" t="s">
        <v>62</v>
      </c>
      <c r="S22" s="57" t="s">
        <v>58</v>
      </c>
      <c r="T22" s="63">
        <v>3</v>
      </c>
      <c r="U22" s="58"/>
      <c r="V22" s="59">
        <f>SUMIF($T10:$T18,$T22,V10:V18)</f>
        <v>0</v>
      </c>
      <c r="W22" s="58"/>
      <c r="X22" s="60">
        <f>SUMIF($T10:$T18,$T22,X10:X18)</f>
        <v>0</v>
      </c>
      <c r="Y22" s="58"/>
      <c r="Z22" s="61" t="e">
        <f>SUMIF($T10:$T18,$T22,Z10:Z18)</f>
        <v>#REF!</v>
      </c>
    </row>
    <row r="23" spans="1:29" ht="16.5" thickBot="1" x14ac:dyDescent="0.3">
      <c r="D23" s="163" t="s">
        <v>86</v>
      </c>
      <c r="E23" s="1"/>
      <c r="F23" s="1" t="s">
        <v>89</v>
      </c>
      <c r="R23" s="109" t="s">
        <v>47</v>
      </c>
      <c r="S23" s="110" t="s">
        <v>68</v>
      </c>
      <c r="T23" s="110"/>
      <c r="U23" s="110"/>
      <c r="V23" s="110"/>
      <c r="W23" s="110"/>
      <c r="X23" s="110"/>
      <c r="Y23" s="110"/>
      <c r="Z23" s="111" t="e">
        <f>+Z22+Z21+Z20</f>
        <v>#REF!</v>
      </c>
    </row>
    <row r="24" spans="1:29" x14ac:dyDescent="0.25">
      <c r="D24" s="164" t="s">
        <v>87</v>
      </c>
      <c r="E24" s="1"/>
      <c r="F24" s="1" t="s">
        <v>88</v>
      </c>
    </row>
    <row r="25" spans="1:29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39"/>
      <c r="K25" s="2"/>
      <c r="L25" s="2"/>
      <c r="M25" s="2"/>
      <c r="N25" s="2"/>
      <c r="O25" s="2"/>
      <c r="P25" s="2"/>
      <c r="Q25" s="2"/>
      <c r="R25" s="41"/>
      <c r="S25" s="129" t="s">
        <v>72</v>
      </c>
      <c r="T25" s="128" t="s">
        <v>71</v>
      </c>
      <c r="U25" s="22" t="s">
        <v>47</v>
      </c>
      <c r="V25" s="128" t="s">
        <v>71</v>
      </c>
      <c r="W25" s="22" t="s">
        <v>47</v>
      </c>
      <c r="X25" s="128" t="s">
        <v>71</v>
      </c>
      <c r="Y25" s="22" t="s">
        <v>47</v>
      </c>
      <c r="Z25" s="2"/>
      <c r="AA25" s="2"/>
      <c r="AB25" s="2"/>
    </row>
    <row r="26" spans="1:29" ht="30.75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0" t="s">
        <v>32</v>
      </c>
      <c r="Q26" s="43" t="s">
        <v>39</v>
      </c>
      <c r="R26" s="148">
        <f>SUBTOTAL(109,TBoMLotStd[Part Achat])</f>
        <v>0</v>
      </c>
      <c r="S26" s="2" t="e">
        <f>+#REF!</f>
        <v>#REF!</v>
      </c>
      <c r="T26" s="41" t="e">
        <f>+#REF!</f>
        <v>#REF!</v>
      </c>
      <c r="U26" s="127" t="e">
        <f>T26*SUMPRODUCT(TBoMLotStd[H Prod R],TBoMLotStd[Quantité lien])</f>
        <v>#REF!</v>
      </c>
      <c r="V26" s="41" t="e">
        <f>+#REF!</f>
        <v>#REF!</v>
      </c>
      <c r="W26" s="127" t="e">
        <f>V26*SUMPRODUCT(TBoMLotStd[H MA SJ],TBoMLotStd[Quantité lien])</f>
        <v>#REF!</v>
      </c>
      <c r="X26" s="41" t="e">
        <f>+#REF!</f>
        <v>#REF!</v>
      </c>
      <c r="Y26" s="127" t="e">
        <f>X26*SUMPRODUCT(TBoMLotStd[H MO SJ],TBoMLotStd[Quantité lien])</f>
        <v>#REF!</v>
      </c>
      <c r="Z26" s="135" t="e">
        <f>SUBTOTAL(109,Z28:Z224)</f>
        <v>#REF!</v>
      </c>
      <c r="AA26" s="42"/>
      <c r="AB26" s="44" t="s">
        <v>39</v>
      </c>
      <c r="AC26" s="44"/>
    </row>
    <row r="27" spans="1:29" ht="30.75" thickBot="1" x14ac:dyDescent="0.3">
      <c r="A27" s="45" t="s">
        <v>38</v>
      </c>
      <c r="B27" s="45" t="s">
        <v>42</v>
      </c>
      <c r="C27" s="45" t="s">
        <v>41</v>
      </c>
      <c r="D27" s="151" t="s">
        <v>10</v>
      </c>
      <c r="E27" s="46" t="s">
        <v>12</v>
      </c>
      <c r="F27" s="152" t="s">
        <v>16</v>
      </c>
      <c r="G27" s="45" t="s">
        <v>13</v>
      </c>
      <c r="H27" s="45" t="s">
        <v>14</v>
      </c>
      <c r="I27" s="45" t="s">
        <v>15</v>
      </c>
      <c r="J27" s="45" t="s">
        <v>9</v>
      </c>
      <c r="K27" s="45" t="s">
        <v>45</v>
      </c>
      <c r="L27" s="157" t="s">
        <v>46</v>
      </c>
      <c r="M27" s="45" t="s">
        <v>75</v>
      </c>
      <c r="N27" s="48" t="s">
        <v>50</v>
      </c>
      <c r="O27" s="48" t="s">
        <v>74</v>
      </c>
      <c r="P27" s="157" t="s">
        <v>31</v>
      </c>
      <c r="Q27" s="47" t="s">
        <v>8</v>
      </c>
      <c r="R27" s="158" t="s">
        <v>17</v>
      </c>
      <c r="S27" s="158" t="s">
        <v>20</v>
      </c>
      <c r="T27" s="47" t="s">
        <v>18</v>
      </c>
      <c r="U27" s="158" t="s">
        <v>19</v>
      </c>
      <c r="V27" s="47" t="s">
        <v>64</v>
      </c>
      <c r="W27" s="158" t="s">
        <v>65</v>
      </c>
      <c r="X27" s="47" t="s">
        <v>66</v>
      </c>
      <c r="Y27" s="158" t="s">
        <v>67</v>
      </c>
      <c r="Z27" s="158" t="s">
        <v>54</v>
      </c>
      <c r="AA27" s="47" t="s">
        <v>55</v>
      </c>
      <c r="AC27" s="50" t="s">
        <v>53</v>
      </c>
    </row>
    <row r="28" spans="1:29" x14ac:dyDescent="0.25">
      <c r="A28" s="141"/>
      <c r="B28" s="143"/>
      <c r="C28" s="143"/>
      <c r="D28" s="139"/>
      <c r="E28" s="138"/>
      <c r="F28" s="138"/>
      <c r="G28" s="137"/>
      <c r="H28" s="137"/>
      <c r="I28" s="137"/>
      <c r="J28" s="137"/>
      <c r="K28" s="137"/>
      <c r="L28" s="143" t="str">
        <f t="shared" ref="L28:L45" si="5">IFERROR(IF(VLOOKUP($A28,$B$28:$B$241,1,FALSE)=$A28,"O","N"),"")</f>
        <v/>
      </c>
      <c r="M28" s="155"/>
      <c r="N28" s="165"/>
      <c r="O28" s="153">
        <v>1</v>
      </c>
      <c r="P28" s="136" t="str">
        <f t="shared" ref="P28:P45" ca="1" si="6">IF($J28="Achat",IF(AND(EDATE(TODAY(),-12)&lt;$M28,$M28&lt;EDATE(TODAY(),-6)),2,IF($M28&lt;EDATE(TODAY(),-12),3,IF(EDATE(TODAY(),-6)&lt;$M28,1,IF($N28=999.999,4,5)))),"")</f>
        <v/>
      </c>
      <c r="Q28" s="142"/>
      <c r="R28" s="142">
        <f>+TBoMLotStd[[#This Row],[Pri Achat Unitaire]]*TBoMLotStd[[#This Row],[Quantité lien]]</f>
        <v>0</v>
      </c>
      <c r="S28" s="142">
        <f>IF(TBoMLotStd[[#This Row],[Type]]="Achat",TBoMLotStd[[#This Row],[Part Achat]]*$S$26,TBoMLotStd[[#This Row],[Part Achat]])</f>
        <v>0</v>
      </c>
      <c r="T28" s="137">
        <f>+(0)/$O28+0</f>
        <v>0</v>
      </c>
      <c r="U28" s="142" t="e">
        <f>+TBoMLotStd[[#This Row],[H Prod R]]*$T$26</f>
        <v>#REF!</v>
      </c>
      <c r="V28" s="137">
        <f>+(0)/$O28+0</f>
        <v>0</v>
      </c>
      <c r="W28" s="142" t="e">
        <f>TBoMLotStd[[#This Row],[H MA SJ]]*$V$26</f>
        <v>#REF!</v>
      </c>
      <c r="X28" s="137">
        <f t="shared" ref="X28" si="7">+(0)/$O28+0</f>
        <v>0</v>
      </c>
      <c r="Y28" s="142" t="e">
        <f>+TBoMLotStd[[#This Row],[H MO SJ]]*$X$26</f>
        <v>#REF!</v>
      </c>
      <c r="Z28" s="142" t="e">
        <f>+TBoMLotStd[[#This Row],[Achats Chargés]]+TBoMLotStd[[#This Row],[Mt Prod R]]+TBoMLotStd[[#This Row],[Mt MA SJ]]+TBoMLotStd[[#This Row],[Mt MO SJ]]</f>
        <v>#REF!</v>
      </c>
      <c r="AA28" s="140">
        <v>1</v>
      </c>
      <c r="AC28" s="166" t="e">
        <f>SUM(TBoMLotStd[Coût ligne])</f>
        <v>#REF!</v>
      </c>
    </row>
    <row r="29" spans="1:29" ht="15.75" thickBot="1" x14ac:dyDescent="0.3">
      <c r="A29" s="144"/>
      <c r="B29" s="144"/>
      <c r="C29" s="144"/>
      <c r="D29" s="3"/>
      <c r="E29" s="145"/>
      <c r="F29" s="145"/>
      <c r="L29" s="144" t="str">
        <f t="shared" si="5"/>
        <v/>
      </c>
      <c r="M29" s="156"/>
      <c r="N29" s="165"/>
      <c r="O29" s="147"/>
      <c r="P29" s="146" t="str">
        <f t="shared" ca="1" si="6"/>
        <v/>
      </c>
      <c r="Q29" s="4"/>
      <c r="R29" s="4">
        <f>+TBoMLotStd[[#This Row],[Pri Achat Unitaire]]*TBoMLotStd[[#This Row],[Quantité lien]]</f>
        <v>0</v>
      </c>
      <c r="S29" s="4">
        <f>IF(TBoMLotStd[[#This Row],[Type]]="Achat",TBoMLotStd[[#This Row],[Part Achat]]*$S$26,TBoMLotStd[[#This Row],[Part Achat]])</f>
        <v>0</v>
      </c>
      <c r="U29" s="4" t="e">
        <f>+TBoMLotStd[[#This Row],[H Prod R]]*$T$26</f>
        <v>#REF!</v>
      </c>
      <c r="W29" s="4" t="e">
        <f>TBoMLotStd[[#This Row],[H MA SJ]]*$V$26</f>
        <v>#REF!</v>
      </c>
      <c r="Y29" s="4" t="e">
        <f>+TBoMLotStd[[#This Row],[H MO SJ]]*$X$26</f>
        <v>#REF!</v>
      </c>
      <c r="Z29" s="4" t="e">
        <f>+TBoMLotStd[[#This Row],[Achats Chargés]]+TBoMLotStd[[#This Row],[Mt Prod R]]+TBoMLotStd[[#This Row],[Mt MA SJ]]+TBoMLotStd[[#This Row],[Mt MO SJ]]</f>
        <v>#REF!</v>
      </c>
      <c r="AA29" s="147"/>
      <c r="AC29" s="167"/>
    </row>
    <row r="30" spans="1:29" x14ac:dyDescent="0.25">
      <c r="A30" s="144"/>
      <c r="B30" s="144"/>
      <c r="C30" s="144"/>
      <c r="D30" s="3"/>
      <c r="E30" s="145"/>
      <c r="F30" s="145"/>
      <c r="L30" s="144" t="str">
        <f t="shared" si="5"/>
        <v/>
      </c>
      <c r="M30" s="156"/>
      <c r="N30" s="165"/>
      <c r="O30" s="147"/>
      <c r="P30" s="149" t="str">
        <f t="shared" ca="1" si="6"/>
        <v/>
      </c>
      <c r="Q30" s="4"/>
      <c r="R30" s="4">
        <f>+TBoMLotStd[[#This Row],[Pri Achat Unitaire]]*TBoMLotStd[[#This Row],[Quantité lien]]</f>
        <v>0</v>
      </c>
      <c r="S30" s="4">
        <f>IF(TBoMLotStd[[#This Row],[Type]]="Achat",TBoMLotStd[[#This Row],[Part Achat]]*$S$26,TBoMLotStd[[#This Row],[Part Achat]])</f>
        <v>0</v>
      </c>
      <c r="U30" s="4" t="e">
        <f>+TBoMLotStd[[#This Row],[H Prod R]]*$T$26</f>
        <v>#REF!</v>
      </c>
      <c r="W30" s="4" t="e">
        <f>TBoMLotStd[[#This Row],[H MA SJ]]*$V$26</f>
        <v>#REF!</v>
      </c>
      <c r="Y30" s="4" t="e">
        <f>+TBoMLotStd[[#This Row],[H MO SJ]]*$X$26</f>
        <v>#REF!</v>
      </c>
      <c r="Z30" s="4" t="e">
        <f>+TBoMLotStd[[#This Row],[Achats Chargés]]+TBoMLotStd[[#This Row],[Mt Prod R]]+TBoMLotStd[[#This Row],[Mt MA SJ]]+TBoMLotStd[[#This Row],[Mt MO SJ]]</f>
        <v>#REF!</v>
      </c>
      <c r="AA30" s="147"/>
      <c r="AC30" s="168"/>
    </row>
    <row r="31" spans="1:29" x14ac:dyDescent="0.25">
      <c r="A31" s="144"/>
      <c r="B31" s="144"/>
      <c r="C31" s="144"/>
      <c r="D31" s="3"/>
      <c r="E31" s="145"/>
      <c r="F31" s="145"/>
      <c r="L31" s="144" t="str">
        <f t="shared" si="5"/>
        <v/>
      </c>
      <c r="M31" s="156"/>
      <c r="N31" s="165"/>
      <c r="O31" s="147"/>
      <c r="P31" s="146" t="str">
        <f t="shared" ca="1" si="6"/>
        <v/>
      </c>
      <c r="Q31" s="4"/>
      <c r="R31" s="4">
        <f>+TBoMLotStd[[#This Row],[Pri Achat Unitaire]]*TBoMLotStd[[#This Row],[Quantité lien]]</f>
        <v>0</v>
      </c>
      <c r="S31" s="4">
        <f>IF(TBoMLotStd[[#This Row],[Type]]="Achat",TBoMLotStd[[#This Row],[Part Achat]]*$S$26,TBoMLotStd[[#This Row],[Part Achat]])</f>
        <v>0</v>
      </c>
      <c r="U31" s="4" t="e">
        <f>+TBoMLotStd[[#This Row],[H Prod R]]*$T$26</f>
        <v>#REF!</v>
      </c>
      <c r="W31" s="4" t="e">
        <f>TBoMLotStd[[#This Row],[H MA SJ]]*$V$26</f>
        <v>#REF!</v>
      </c>
      <c r="Y31" s="4" t="e">
        <f>+TBoMLotStd[[#This Row],[H MO SJ]]*$X$26</f>
        <v>#REF!</v>
      </c>
      <c r="Z31" s="4" t="e">
        <f>+TBoMLotStd[[#This Row],[Achats Chargés]]+TBoMLotStd[[#This Row],[Mt Prod R]]+TBoMLotStd[[#This Row],[Mt MA SJ]]+TBoMLotStd[[#This Row],[Mt MO SJ]]</f>
        <v>#REF!</v>
      </c>
      <c r="AA31" s="147"/>
      <c r="AC31" s="167"/>
    </row>
    <row r="32" spans="1:29" x14ac:dyDescent="0.25">
      <c r="A32" s="144"/>
      <c r="B32" s="144"/>
      <c r="C32" s="144"/>
      <c r="D32" s="3"/>
      <c r="E32" s="145"/>
      <c r="F32" s="145"/>
      <c r="L32" s="144" t="str">
        <f t="shared" si="5"/>
        <v/>
      </c>
      <c r="M32" s="156"/>
      <c r="N32" s="165"/>
      <c r="O32" s="147"/>
      <c r="P32" s="146" t="str">
        <f t="shared" ca="1" si="6"/>
        <v/>
      </c>
      <c r="Q32" s="4"/>
      <c r="R32" s="4">
        <f>+TBoMLotStd[[#This Row],[Pri Achat Unitaire]]*TBoMLotStd[[#This Row],[Quantité lien]]</f>
        <v>0</v>
      </c>
      <c r="S32" s="4">
        <f>IF(TBoMLotStd[[#This Row],[Type]]="Achat",TBoMLotStd[[#This Row],[Part Achat]]*$S$26,TBoMLotStd[[#This Row],[Part Achat]])</f>
        <v>0</v>
      </c>
      <c r="U32" s="4" t="e">
        <f>+TBoMLotStd[[#This Row],[H Prod R]]*$T$26</f>
        <v>#REF!</v>
      </c>
      <c r="W32" s="4" t="e">
        <f>TBoMLotStd[[#This Row],[H MA SJ]]*$V$26</f>
        <v>#REF!</v>
      </c>
      <c r="Y32" s="4" t="e">
        <f>+TBoMLotStd[[#This Row],[H MO SJ]]*$X$26</f>
        <v>#REF!</v>
      </c>
      <c r="Z32" s="4" t="e">
        <f>+TBoMLotStd[[#This Row],[Achats Chargés]]+TBoMLotStd[[#This Row],[Mt Prod R]]+TBoMLotStd[[#This Row],[Mt MA SJ]]+TBoMLotStd[[#This Row],[Mt MO SJ]]</f>
        <v>#REF!</v>
      </c>
      <c r="AA32" s="147"/>
      <c r="AC32" s="168"/>
    </row>
    <row r="33" spans="1:29" x14ac:dyDescent="0.25">
      <c r="A33" s="144"/>
      <c r="B33" s="144"/>
      <c r="C33" s="144"/>
      <c r="D33" s="3"/>
      <c r="E33" s="145"/>
      <c r="F33" s="145"/>
      <c r="L33" s="144" t="str">
        <f t="shared" si="5"/>
        <v/>
      </c>
      <c r="M33" s="156"/>
      <c r="N33" s="165"/>
      <c r="O33" s="147"/>
      <c r="P33" s="146" t="str">
        <f t="shared" ca="1" si="6"/>
        <v/>
      </c>
      <c r="Q33" s="4"/>
      <c r="R33" s="4">
        <f>+TBoMLotStd[[#This Row],[Pri Achat Unitaire]]*TBoMLotStd[[#This Row],[Quantité lien]]</f>
        <v>0</v>
      </c>
      <c r="S33" s="4">
        <f>IF(TBoMLotStd[[#This Row],[Type]]="Achat",TBoMLotStd[[#This Row],[Part Achat]]*$S$26,TBoMLotStd[[#This Row],[Part Achat]])</f>
        <v>0</v>
      </c>
      <c r="U33" s="4" t="e">
        <f>+TBoMLotStd[[#This Row],[H Prod R]]*$T$26</f>
        <v>#REF!</v>
      </c>
      <c r="W33" s="4" t="e">
        <f>TBoMLotStd[[#This Row],[H MA SJ]]*$V$26</f>
        <v>#REF!</v>
      </c>
      <c r="Y33" s="4" t="e">
        <f>+TBoMLotStd[[#This Row],[H MO SJ]]*$X$26</f>
        <v>#REF!</v>
      </c>
      <c r="Z33" s="4" t="e">
        <f>+TBoMLotStd[[#This Row],[Achats Chargés]]+TBoMLotStd[[#This Row],[Mt Prod R]]+TBoMLotStd[[#This Row],[Mt MA SJ]]+TBoMLotStd[[#This Row],[Mt MO SJ]]</f>
        <v>#REF!</v>
      </c>
      <c r="AA33" s="147"/>
      <c r="AC33" s="167"/>
    </row>
    <row r="34" spans="1:29" x14ac:dyDescent="0.25">
      <c r="A34" s="144"/>
      <c r="B34" s="144"/>
      <c r="C34" s="144"/>
      <c r="D34" s="3"/>
      <c r="E34" s="145"/>
      <c r="F34" s="145"/>
      <c r="L34" s="144" t="str">
        <f t="shared" si="5"/>
        <v/>
      </c>
      <c r="M34" s="156"/>
      <c r="N34" s="165"/>
      <c r="O34" s="147"/>
      <c r="P34" s="146" t="str">
        <f t="shared" ca="1" si="6"/>
        <v/>
      </c>
      <c r="Q34" s="4"/>
      <c r="R34" s="4">
        <f>+TBoMLotStd[[#This Row],[Pri Achat Unitaire]]*TBoMLotStd[[#This Row],[Quantité lien]]</f>
        <v>0</v>
      </c>
      <c r="S34" s="4">
        <f>IF(TBoMLotStd[[#This Row],[Type]]="Achat",TBoMLotStd[[#This Row],[Part Achat]]*$S$26,TBoMLotStd[[#This Row],[Part Achat]])</f>
        <v>0</v>
      </c>
      <c r="U34" s="4" t="e">
        <f>+TBoMLotStd[[#This Row],[H Prod R]]*$T$26</f>
        <v>#REF!</v>
      </c>
      <c r="W34" s="4" t="e">
        <f>TBoMLotStd[[#This Row],[H MA SJ]]*$V$26</f>
        <v>#REF!</v>
      </c>
      <c r="Y34" s="4" t="e">
        <f>+TBoMLotStd[[#This Row],[H MO SJ]]*$X$26</f>
        <v>#REF!</v>
      </c>
      <c r="Z34" s="4" t="e">
        <f>+TBoMLotStd[[#This Row],[Achats Chargés]]+TBoMLotStd[[#This Row],[Mt Prod R]]+TBoMLotStd[[#This Row],[Mt MA SJ]]+TBoMLotStd[[#This Row],[Mt MO SJ]]</f>
        <v>#REF!</v>
      </c>
      <c r="AA34" s="147"/>
      <c r="AC34" s="168"/>
    </row>
    <row r="35" spans="1:29" x14ac:dyDescent="0.25">
      <c r="A35" s="144"/>
      <c r="B35" s="144"/>
      <c r="C35" s="144"/>
      <c r="D35" s="3"/>
      <c r="E35" s="145"/>
      <c r="F35" s="145"/>
      <c r="L35" s="144" t="str">
        <f t="shared" si="5"/>
        <v/>
      </c>
      <c r="M35" s="156"/>
      <c r="N35" s="165"/>
      <c r="O35" s="147"/>
      <c r="P35" s="146" t="str">
        <f t="shared" ca="1" si="6"/>
        <v/>
      </c>
      <c r="Q35" s="4"/>
      <c r="R35" s="4">
        <f>+TBoMLotStd[[#This Row],[Pri Achat Unitaire]]*TBoMLotStd[[#This Row],[Quantité lien]]</f>
        <v>0</v>
      </c>
      <c r="S35" s="4">
        <f>IF(TBoMLotStd[[#This Row],[Type]]="Achat",TBoMLotStd[[#This Row],[Part Achat]]*$S$26,TBoMLotStd[[#This Row],[Part Achat]])</f>
        <v>0</v>
      </c>
      <c r="U35" s="4" t="e">
        <f>+TBoMLotStd[[#This Row],[H Prod R]]*$T$26</f>
        <v>#REF!</v>
      </c>
      <c r="W35" s="4" t="e">
        <f>TBoMLotStd[[#This Row],[H MA SJ]]*$V$26</f>
        <v>#REF!</v>
      </c>
      <c r="Y35" s="4" t="e">
        <f>+TBoMLotStd[[#This Row],[H MO SJ]]*$X$26</f>
        <v>#REF!</v>
      </c>
      <c r="Z35" s="4" t="e">
        <f>+TBoMLotStd[[#This Row],[Achats Chargés]]+TBoMLotStd[[#This Row],[Mt Prod R]]+TBoMLotStd[[#This Row],[Mt MA SJ]]+TBoMLotStd[[#This Row],[Mt MO SJ]]</f>
        <v>#REF!</v>
      </c>
      <c r="AA35" s="147"/>
      <c r="AC35" s="167"/>
    </row>
    <row r="36" spans="1:29" x14ac:dyDescent="0.25">
      <c r="A36" s="144"/>
      <c r="B36" s="144"/>
      <c r="C36" s="144"/>
      <c r="D36" s="3"/>
      <c r="E36" s="145"/>
      <c r="F36" s="145"/>
      <c r="L36" s="144" t="str">
        <f t="shared" si="5"/>
        <v/>
      </c>
      <c r="M36" s="156"/>
      <c r="N36" s="165"/>
      <c r="O36" s="147"/>
      <c r="P36" s="146" t="str">
        <f t="shared" ca="1" si="6"/>
        <v/>
      </c>
      <c r="Q36" s="4"/>
      <c r="R36" s="4">
        <f>+TBoMLotStd[[#This Row],[Pri Achat Unitaire]]*TBoMLotStd[[#This Row],[Quantité lien]]</f>
        <v>0</v>
      </c>
      <c r="S36" s="4">
        <f>IF(TBoMLotStd[[#This Row],[Type]]="Achat",TBoMLotStd[[#This Row],[Part Achat]]*$S$26,TBoMLotStd[[#This Row],[Part Achat]])</f>
        <v>0</v>
      </c>
      <c r="U36" s="4" t="e">
        <f>+TBoMLotStd[[#This Row],[H Prod R]]*$T$26</f>
        <v>#REF!</v>
      </c>
      <c r="W36" s="4" t="e">
        <f>TBoMLotStd[[#This Row],[H MA SJ]]*$V$26</f>
        <v>#REF!</v>
      </c>
      <c r="Y36" s="4" t="e">
        <f>+TBoMLotStd[[#This Row],[H MO SJ]]*$X$26</f>
        <v>#REF!</v>
      </c>
      <c r="Z36" s="4" t="e">
        <f>+TBoMLotStd[[#This Row],[Achats Chargés]]+TBoMLotStd[[#This Row],[Mt Prod R]]+TBoMLotStd[[#This Row],[Mt MA SJ]]+TBoMLotStd[[#This Row],[Mt MO SJ]]</f>
        <v>#REF!</v>
      </c>
      <c r="AA36" s="147"/>
      <c r="AC36" s="168"/>
    </row>
    <row r="37" spans="1:29" x14ac:dyDescent="0.25">
      <c r="A37" s="144"/>
      <c r="B37" s="144"/>
      <c r="C37" s="144"/>
      <c r="D37" s="3"/>
      <c r="E37" s="145"/>
      <c r="F37" s="145"/>
      <c r="L37" s="144" t="str">
        <f t="shared" si="5"/>
        <v/>
      </c>
      <c r="M37" s="156"/>
      <c r="N37" s="165"/>
      <c r="O37" s="147"/>
      <c r="P37" s="146" t="str">
        <f t="shared" ca="1" si="6"/>
        <v/>
      </c>
      <c r="Q37" s="4"/>
      <c r="R37" s="4">
        <f>+TBoMLotStd[[#This Row],[Pri Achat Unitaire]]*TBoMLotStd[[#This Row],[Quantité lien]]</f>
        <v>0</v>
      </c>
      <c r="S37" s="4">
        <f>IF(TBoMLotStd[[#This Row],[Type]]="Achat",TBoMLotStd[[#This Row],[Part Achat]]*$S$26,TBoMLotStd[[#This Row],[Part Achat]])</f>
        <v>0</v>
      </c>
      <c r="U37" s="4" t="e">
        <f>+TBoMLotStd[[#This Row],[H Prod R]]*$T$26</f>
        <v>#REF!</v>
      </c>
      <c r="W37" s="4" t="e">
        <f>TBoMLotStd[[#This Row],[H MA SJ]]*$V$26</f>
        <v>#REF!</v>
      </c>
      <c r="Y37" s="4" t="e">
        <f>+TBoMLotStd[[#This Row],[H MO SJ]]*$X$26</f>
        <v>#REF!</v>
      </c>
      <c r="Z37" s="4" t="e">
        <f>+TBoMLotStd[[#This Row],[Achats Chargés]]+TBoMLotStd[[#This Row],[Mt Prod R]]+TBoMLotStd[[#This Row],[Mt MA SJ]]+TBoMLotStd[[#This Row],[Mt MO SJ]]</f>
        <v>#REF!</v>
      </c>
      <c r="AA37" s="147"/>
      <c r="AC37" s="167"/>
    </row>
    <row r="38" spans="1:29" x14ac:dyDescent="0.25">
      <c r="A38" s="144"/>
      <c r="B38" s="144"/>
      <c r="C38" s="144"/>
      <c r="D38" s="3"/>
      <c r="E38" s="145"/>
      <c r="F38" s="145"/>
      <c r="L38" s="144" t="str">
        <f t="shared" si="5"/>
        <v/>
      </c>
      <c r="M38" s="156"/>
      <c r="N38" s="165"/>
      <c r="O38" s="147"/>
      <c r="P38" s="146" t="str">
        <f t="shared" ca="1" si="6"/>
        <v/>
      </c>
      <c r="Q38" s="4"/>
      <c r="R38" s="4">
        <f>+TBoMLotStd[[#This Row],[Pri Achat Unitaire]]*TBoMLotStd[[#This Row],[Quantité lien]]</f>
        <v>0</v>
      </c>
      <c r="S38" s="4">
        <f>IF(TBoMLotStd[[#This Row],[Type]]="Achat",TBoMLotStd[[#This Row],[Part Achat]]*$S$26,TBoMLotStd[[#This Row],[Part Achat]])</f>
        <v>0</v>
      </c>
      <c r="U38" s="4" t="e">
        <f>+TBoMLotStd[[#This Row],[H Prod R]]*$T$26</f>
        <v>#REF!</v>
      </c>
      <c r="W38" s="4" t="e">
        <f>TBoMLotStd[[#This Row],[H MA SJ]]*$V$26</f>
        <v>#REF!</v>
      </c>
      <c r="Y38" s="4" t="e">
        <f>+TBoMLotStd[[#This Row],[H MO SJ]]*$X$26</f>
        <v>#REF!</v>
      </c>
      <c r="Z38" s="4" t="e">
        <f>+TBoMLotStd[[#This Row],[Achats Chargés]]+TBoMLotStd[[#This Row],[Mt Prod R]]+TBoMLotStd[[#This Row],[Mt MA SJ]]+TBoMLotStd[[#This Row],[Mt MO SJ]]</f>
        <v>#REF!</v>
      </c>
      <c r="AA38" s="147"/>
      <c r="AC38" s="168"/>
    </row>
    <row r="39" spans="1:29" x14ac:dyDescent="0.25">
      <c r="A39" s="144"/>
      <c r="B39" s="144"/>
      <c r="C39" s="144"/>
      <c r="D39" s="3"/>
      <c r="E39" s="145"/>
      <c r="F39" s="145"/>
      <c r="L39" s="144" t="str">
        <f t="shared" si="5"/>
        <v/>
      </c>
      <c r="M39" s="156"/>
      <c r="N39" s="165"/>
      <c r="O39" s="147"/>
      <c r="P39" s="146" t="str">
        <f t="shared" ca="1" si="6"/>
        <v/>
      </c>
      <c r="Q39" s="4"/>
      <c r="R39" s="4">
        <f>+TBoMLotStd[[#This Row],[Pri Achat Unitaire]]*TBoMLotStd[[#This Row],[Quantité lien]]</f>
        <v>0</v>
      </c>
      <c r="S39" s="4">
        <f>IF(TBoMLotStd[[#This Row],[Type]]="Achat",TBoMLotStd[[#This Row],[Part Achat]]*$S$26,TBoMLotStd[[#This Row],[Part Achat]])</f>
        <v>0</v>
      </c>
      <c r="U39" s="4" t="e">
        <f>+TBoMLotStd[[#This Row],[H Prod R]]*$T$26</f>
        <v>#REF!</v>
      </c>
      <c r="W39" s="4" t="e">
        <f>TBoMLotStd[[#This Row],[H MA SJ]]*$V$26</f>
        <v>#REF!</v>
      </c>
      <c r="Y39" s="4" t="e">
        <f>+TBoMLotStd[[#This Row],[H MO SJ]]*$X$26</f>
        <v>#REF!</v>
      </c>
      <c r="Z39" s="4" t="e">
        <f>+TBoMLotStd[[#This Row],[Achats Chargés]]+TBoMLotStd[[#This Row],[Mt Prod R]]+TBoMLotStd[[#This Row],[Mt MA SJ]]+TBoMLotStd[[#This Row],[Mt MO SJ]]</f>
        <v>#REF!</v>
      </c>
      <c r="AA39" s="147"/>
      <c r="AC39" s="167"/>
    </row>
    <row r="40" spans="1:29" x14ac:dyDescent="0.25">
      <c r="A40" s="144"/>
      <c r="B40" s="144"/>
      <c r="C40" s="144"/>
      <c r="D40" s="3"/>
      <c r="E40" s="145"/>
      <c r="F40" s="145"/>
      <c r="L40" s="144" t="str">
        <f t="shared" si="5"/>
        <v/>
      </c>
      <c r="M40" s="156"/>
      <c r="N40" s="165"/>
      <c r="O40" s="147"/>
      <c r="P40" s="146" t="str">
        <f t="shared" ca="1" si="6"/>
        <v/>
      </c>
      <c r="Q40" s="4"/>
      <c r="R40" s="4">
        <f>+TBoMLotStd[[#This Row],[Pri Achat Unitaire]]*TBoMLotStd[[#This Row],[Quantité lien]]</f>
        <v>0</v>
      </c>
      <c r="S40" s="4">
        <f>IF(TBoMLotStd[[#This Row],[Type]]="Achat",TBoMLotStd[[#This Row],[Part Achat]]*$S$26,TBoMLotStd[[#This Row],[Part Achat]])</f>
        <v>0</v>
      </c>
      <c r="U40" s="4" t="e">
        <f>+TBoMLotStd[[#This Row],[H Prod R]]*$T$26</f>
        <v>#REF!</v>
      </c>
      <c r="W40" s="4" t="e">
        <f>TBoMLotStd[[#This Row],[H MA SJ]]*$V$26</f>
        <v>#REF!</v>
      </c>
      <c r="Y40" s="4" t="e">
        <f>+TBoMLotStd[[#This Row],[H MO SJ]]*$X$26</f>
        <v>#REF!</v>
      </c>
      <c r="Z40" s="4" t="e">
        <f>+TBoMLotStd[[#This Row],[Achats Chargés]]+TBoMLotStd[[#This Row],[Mt Prod R]]+TBoMLotStd[[#This Row],[Mt MA SJ]]+TBoMLotStd[[#This Row],[Mt MO SJ]]</f>
        <v>#REF!</v>
      </c>
      <c r="AA40" s="147"/>
      <c r="AC40" s="168"/>
    </row>
    <row r="41" spans="1:29" x14ac:dyDescent="0.25">
      <c r="A41" s="144"/>
      <c r="B41" s="144"/>
      <c r="C41" s="144"/>
      <c r="D41" s="3"/>
      <c r="E41" s="145"/>
      <c r="F41" s="145"/>
      <c r="L41" s="144" t="str">
        <f t="shared" si="5"/>
        <v/>
      </c>
      <c r="M41" s="156"/>
      <c r="N41" s="165"/>
      <c r="O41" s="147"/>
      <c r="P41" s="146" t="str">
        <f t="shared" ca="1" si="6"/>
        <v/>
      </c>
      <c r="Q41" s="4"/>
      <c r="R41" s="4">
        <f>+TBoMLotStd[[#This Row],[Pri Achat Unitaire]]*TBoMLotStd[[#This Row],[Quantité lien]]</f>
        <v>0</v>
      </c>
      <c r="S41" s="4">
        <f>IF(TBoMLotStd[[#This Row],[Type]]="Achat",TBoMLotStd[[#This Row],[Part Achat]]*$S$26,TBoMLotStd[[#This Row],[Part Achat]])</f>
        <v>0</v>
      </c>
      <c r="U41" s="4" t="e">
        <f>+TBoMLotStd[[#This Row],[H Prod R]]*$T$26</f>
        <v>#REF!</v>
      </c>
      <c r="W41" s="4" t="e">
        <f>TBoMLotStd[[#This Row],[H MA SJ]]*$V$26</f>
        <v>#REF!</v>
      </c>
      <c r="Y41" s="4" t="e">
        <f>+TBoMLotStd[[#This Row],[H MO SJ]]*$X$26</f>
        <v>#REF!</v>
      </c>
      <c r="Z41" s="4" t="e">
        <f>+TBoMLotStd[[#This Row],[Achats Chargés]]+TBoMLotStd[[#This Row],[Mt Prod R]]+TBoMLotStd[[#This Row],[Mt MA SJ]]+TBoMLotStd[[#This Row],[Mt MO SJ]]</f>
        <v>#REF!</v>
      </c>
      <c r="AA41" s="147"/>
      <c r="AC41" s="167"/>
    </row>
    <row r="42" spans="1:29" x14ac:dyDescent="0.25">
      <c r="A42" s="144"/>
      <c r="B42" s="144"/>
      <c r="C42" s="144"/>
      <c r="D42" s="3"/>
      <c r="E42" s="145"/>
      <c r="F42" s="145"/>
      <c r="L42" s="144" t="str">
        <f t="shared" si="5"/>
        <v/>
      </c>
      <c r="M42" s="156"/>
      <c r="N42" s="165"/>
      <c r="O42" s="147"/>
      <c r="P42" s="146" t="str">
        <f t="shared" ca="1" si="6"/>
        <v/>
      </c>
      <c r="Q42" s="4"/>
      <c r="R42" s="4">
        <f>+TBoMLotStd[[#This Row],[Pri Achat Unitaire]]*TBoMLotStd[[#This Row],[Quantité lien]]</f>
        <v>0</v>
      </c>
      <c r="S42" s="4">
        <f>IF(TBoMLotStd[[#This Row],[Type]]="Achat",TBoMLotStd[[#This Row],[Part Achat]]*$S$26,TBoMLotStd[[#This Row],[Part Achat]])</f>
        <v>0</v>
      </c>
      <c r="U42" s="4" t="e">
        <f>+TBoMLotStd[[#This Row],[H Prod R]]*$T$26</f>
        <v>#REF!</v>
      </c>
      <c r="W42" s="4" t="e">
        <f>TBoMLotStd[[#This Row],[H MA SJ]]*$V$26</f>
        <v>#REF!</v>
      </c>
      <c r="Y42" s="4" t="e">
        <f>+TBoMLotStd[[#This Row],[H MO SJ]]*$X$26</f>
        <v>#REF!</v>
      </c>
      <c r="Z42" s="4" t="e">
        <f>+TBoMLotStd[[#This Row],[Achats Chargés]]+TBoMLotStd[[#This Row],[Mt Prod R]]+TBoMLotStd[[#This Row],[Mt MA SJ]]+TBoMLotStd[[#This Row],[Mt MO SJ]]</f>
        <v>#REF!</v>
      </c>
      <c r="AA42" s="147"/>
      <c r="AC42" s="168"/>
    </row>
    <row r="43" spans="1:29" ht="15.75" thickBot="1" x14ac:dyDescent="0.3">
      <c r="A43" s="144"/>
      <c r="B43" s="144"/>
      <c r="C43" s="144"/>
      <c r="D43" s="3"/>
      <c r="E43" s="145"/>
      <c r="F43" s="145"/>
      <c r="L43" s="144" t="str">
        <f t="shared" si="5"/>
        <v/>
      </c>
      <c r="M43" s="156"/>
      <c r="N43" s="165"/>
      <c r="O43" s="147"/>
      <c r="P43" s="150" t="str">
        <f t="shared" ca="1" si="6"/>
        <v/>
      </c>
      <c r="Q43" s="4"/>
      <c r="R43" s="4">
        <f>+TBoMLotStd[[#This Row],[Pri Achat Unitaire]]*TBoMLotStd[[#This Row],[Quantité lien]]</f>
        <v>0</v>
      </c>
      <c r="S43" s="4">
        <f>IF(TBoMLotStd[[#This Row],[Type]]="Achat",TBoMLotStd[[#This Row],[Part Achat]]*$S$26,TBoMLotStd[[#This Row],[Part Achat]])</f>
        <v>0</v>
      </c>
      <c r="U43" s="4" t="e">
        <f>+TBoMLotStd[[#This Row],[H Prod R]]*$T$26</f>
        <v>#REF!</v>
      </c>
      <c r="W43" s="4" t="e">
        <f>TBoMLotStd[[#This Row],[H MA SJ]]*$V$26</f>
        <v>#REF!</v>
      </c>
      <c r="Y43" s="4" t="e">
        <f>+TBoMLotStd[[#This Row],[H MO SJ]]*$X$26</f>
        <v>#REF!</v>
      </c>
      <c r="Z43" s="4" t="e">
        <f>+TBoMLotStd[[#This Row],[Achats Chargés]]+TBoMLotStd[[#This Row],[Mt Prod R]]+TBoMLotStd[[#This Row],[Mt MA SJ]]+TBoMLotStd[[#This Row],[Mt MO SJ]]</f>
        <v>#REF!</v>
      </c>
      <c r="AA43" s="147"/>
      <c r="AC43" s="167"/>
    </row>
    <row r="44" spans="1:29" x14ac:dyDescent="0.25">
      <c r="A44" s="144"/>
      <c r="B44" s="144"/>
      <c r="C44" s="144"/>
      <c r="D44" s="3"/>
      <c r="E44" s="145"/>
      <c r="F44" s="145"/>
      <c r="L44" s="144" t="str">
        <f t="shared" si="5"/>
        <v/>
      </c>
      <c r="M44" s="156"/>
      <c r="N44" s="165"/>
      <c r="O44" s="147"/>
      <c r="P44" s="149" t="str">
        <f t="shared" ca="1" si="6"/>
        <v/>
      </c>
      <c r="Q44" s="4"/>
      <c r="R44" s="4">
        <f>+TBoMLotStd[[#This Row],[Pri Achat Unitaire]]*TBoMLotStd[[#This Row],[Quantité lien]]</f>
        <v>0</v>
      </c>
      <c r="S44" s="4">
        <f>IF(TBoMLotStd[[#This Row],[Type]]="Achat",TBoMLotStd[[#This Row],[Part Achat]]*$S$26,TBoMLotStd[[#This Row],[Part Achat]])</f>
        <v>0</v>
      </c>
      <c r="U44" s="4" t="e">
        <f>+TBoMLotStd[[#This Row],[H Prod R]]*$T$26</f>
        <v>#REF!</v>
      </c>
      <c r="W44" s="4" t="e">
        <f>TBoMLotStd[[#This Row],[H MA SJ]]*$V$26</f>
        <v>#REF!</v>
      </c>
      <c r="Y44" s="4" t="e">
        <f>+TBoMLotStd[[#This Row],[H MO SJ]]*$X$26</f>
        <v>#REF!</v>
      </c>
      <c r="Z44" s="4" t="e">
        <f>+TBoMLotStd[[#This Row],[Achats Chargés]]+TBoMLotStd[[#This Row],[Mt Prod R]]+TBoMLotStd[[#This Row],[Mt MA SJ]]+TBoMLotStd[[#This Row],[Mt MO SJ]]</f>
        <v>#REF!</v>
      </c>
      <c r="AA44" s="147"/>
      <c r="AC44" s="168"/>
    </row>
    <row r="45" spans="1:29" ht="15.75" thickBot="1" x14ac:dyDescent="0.3">
      <c r="A45" s="144"/>
      <c r="B45" s="144"/>
      <c r="C45" s="144"/>
      <c r="D45" s="3"/>
      <c r="E45" s="145"/>
      <c r="F45" s="145"/>
      <c r="L45" s="144" t="str">
        <f t="shared" si="5"/>
        <v/>
      </c>
      <c r="M45" s="156"/>
      <c r="N45" s="165"/>
      <c r="O45" s="147"/>
      <c r="P45" s="146" t="str">
        <f t="shared" ca="1" si="6"/>
        <v/>
      </c>
      <c r="Q45" s="4"/>
      <c r="R45" s="4">
        <f>+TBoMLotStd[[#This Row],[Pri Achat Unitaire]]*TBoMLotStd[[#This Row],[Quantité lien]]</f>
        <v>0</v>
      </c>
      <c r="S45" s="4">
        <f>IF(TBoMLotStd[[#This Row],[Type]]="Achat",TBoMLotStd[[#This Row],[Part Achat]]*$S$26,TBoMLotStd[[#This Row],[Part Achat]])</f>
        <v>0</v>
      </c>
      <c r="U45" s="4" t="e">
        <f>+TBoMLotStd[[#This Row],[H Prod R]]*$T$26</f>
        <v>#REF!</v>
      </c>
      <c r="W45" s="4" t="e">
        <f>TBoMLotStd[[#This Row],[H MA SJ]]*$V$26</f>
        <v>#REF!</v>
      </c>
      <c r="Y45" s="4" t="e">
        <f>+TBoMLotStd[[#This Row],[H MO SJ]]*$X$26</f>
        <v>#REF!</v>
      </c>
      <c r="Z45" s="4" t="e">
        <f>+TBoMLotStd[[#This Row],[Achats Chargés]]+TBoMLotStd[[#This Row],[Mt Prod R]]+TBoMLotStd[[#This Row],[Mt MA SJ]]+TBoMLotStd[[#This Row],[Mt MO SJ]]</f>
        <v>#REF!</v>
      </c>
      <c r="AA45" s="147"/>
      <c r="AC45" s="167"/>
    </row>
    <row r="46" spans="1:29" ht="15.75" thickBot="1" x14ac:dyDescent="0.3">
      <c r="A46" s="144"/>
      <c r="B46" s="144"/>
      <c r="C46" s="144"/>
      <c r="D46" s="3"/>
      <c r="E46" s="145"/>
      <c r="F46" s="145"/>
      <c r="L46" s="144" t="str">
        <f t="shared" ref="L46:L77" si="8">IFERROR(IF(VLOOKUP($A46,$B$28:$B$241,1,FALSE)=$A46,"O","N"),"")</f>
        <v/>
      </c>
      <c r="M46" s="156"/>
      <c r="N46" s="165"/>
      <c r="O46" s="147"/>
      <c r="P46" s="136" t="str">
        <f t="shared" ref="P46:P77" ca="1" si="9">IF($J46="Achat",IF(AND(EDATE(TODAY(),-12)&lt;$M46,$M46&lt;EDATE(TODAY(),-6)),2,IF($M46&lt;EDATE(TODAY(),-12),3,IF(EDATE(TODAY(),-6)&lt;$M46,1,IF($N46=999.999,4,5)))),"")</f>
        <v/>
      </c>
      <c r="Q46" s="4"/>
      <c r="R46" s="4">
        <f>+TBoMLotStd[[#This Row],[Pri Achat Unitaire]]*TBoMLotStd[[#This Row],[Quantité lien]]</f>
        <v>0</v>
      </c>
      <c r="S46" s="4">
        <f>IF(TBoMLotStd[[#This Row],[Type]]="Achat",TBoMLotStd[[#This Row],[Part Achat]]*$S$26,TBoMLotStd[[#This Row],[Part Achat]])</f>
        <v>0</v>
      </c>
      <c r="U46" s="4" t="e">
        <f>+TBoMLotStd[[#This Row],[H Prod R]]*$T$26</f>
        <v>#REF!</v>
      </c>
      <c r="W46" s="4" t="e">
        <f>TBoMLotStd[[#This Row],[H MA SJ]]*$V$26</f>
        <v>#REF!</v>
      </c>
      <c r="Y46" s="4" t="e">
        <f>+TBoMLotStd[[#This Row],[H MO SJ]]*$X$26</f>
        <v>#REF!</v>
      </c>
      <c r="Z46" s="4" t="e">
        <f>+TBoMLotStd[[#This Row],[Achats Chargés]]+TBoMLotStd[[#This Row],[Mt Prod R]]+TBoMLotStd[[#This Row],[Mt MA SJ]]+TBoMLotStd[[#This Row],[Mt MO SJ]]</f>
        <v>#REF!</v>
      </c>
      <c r="AA46" s="147"/>
      <c r="AC46" s="168"/>
    </row>
    <row r="47" spans="1:29" ht="15.75" thickBot="1" x14ac:dyDescent="0.3">
      <c r="A47" s="144"/>
      <c r="B47" s="144"/>
      <c r="C47" s="144"/>
      <c r="D47" s="3"/>
      <c r="E47" s="145"/>
      <c r="F47" s="145"/>
      <c r="L47" s="144" t="str">
        <f t="shared" si="8"/>
        <v/>
      </c>
      <c r="M47" s="156"/>
      <c r="N47" s="165"/>
      <c r="O47" s="147"/>
      <c r="P47" s="136" t="str">
        <f t="shared" ca="1" si="9"/>
        <v/>
      </c>
      <c r="Q47" s="4"/>
      <c r="R47" s="4">
        <f>+TBoMLotStd[[#This Row],[Pri Achat Unitaire]]*TBoMLotStd[[#This Row],[Quantité lien]]</f>
        <v>0</v>
      </c>
      <c r="S47" s="4">
        <f>IF(TBoMLotStd[[#This Row],[Type]]="Achat",TBoMLotStd[[#This Row],[Part Achat]]*$S$26,TBoMLotStd[[#This Row],[Part Achat]])</f>
        <v>0</v>
      </c>
      <c r="U47" s="4" t="e">
        <f>+TBoMLotStd[[#This Row],[H Prod R]]*$T$26</f>
        <v>#REF!</v>
      </c>
      <c r="W47" s="4" t="e">
        <f>TBoMLotStd[[#This Row],[H MA SJ]]*$V$26</f>
        <v>#REF!</v>
      </c>
      <c r="Y47" s="4" t="e">
        <f>+TBoMLotStd[[#This Row],[H MO SJ]]*$X$26</f>
        <v>#REF!</v>
      </c>
      <c r="Z47" s="4" t="e">
        <f>+TBoMLotStd[[#This Row],[Achats Chargés]]+TBoMLotStd[[#This Row],[Mt Prod R]]+TBoMLotStd[[#This Row],[Mt MA SJ]]+TBoMLotStd[[#This Row],[Mt MO SJ]]</f>
        <v>#REF!</v>
      </c>
      <c r="AA47" s="147"/>
      <c r="AC47" s="167"/>
    </row>
    <row r="48" spans="1:29" ht="15.75" thickBot="1" x14ac:dyDescent="0.3">
      <c r="A48" s="144"/>
      <c r="B48" s="144"/>
      <c r="C48" s="144"/>
      <c r="D48" s="3"/>
      <c r="E48" s="145"/>
      <c r="F48" s="145"/>
      <c r="L48" s="144" t="str">
        <f t="shared" si="8"/>
        <v/>
      </c>
      <c r="M48" s="156"/>
      <c r="N48" s="165"/>
      <c r="O48" s="147"/>
      <c r="P48" s="136" t="str">
        <f t="shared" ca="1" si="9"/>
        <v/>
      </c>
      <c r="Q48" s="4"/>
      <c r="R48" s="4">
        <f>+TBoMLotStd[[#This Row],[Pri Achat Unitaire]]*TBoMLotStd[[#This Row],[Quantité lien]]</f>
        <v>0</v>
      </c>
      <c r="S48" s="4">
        <f>IF(TBoMLotStd[[#This Row],[Type]]="Achat",TBoMLotStd[[#This Row],[Part Achat]]*$S$26,TBoMLotStd[[#This Row],[Part Achat]])</f>
        <v>0</v>
      </c>
      <c r="U48" s="4" t="e">
        <f>+TBoMLotStd[[#This Row],[H Prod R]]*$T$26</f>
        <v>#REF!</v>
      </c>
      <c r="W48" s="4" t="e">
        <f>TBoMLotStd[[#This Row],[H MA SJ]]*$V$26</f>
        <v>#REF!</v>
      </c>
      <c r="Y48" s="4" t="e">
        <f>+TBoMLotStd[[#This Row],[H MO SJ]]*$X$26</f>
        <v>#REF!</v>
      </c>
      <c r="Z48" s="4" t="e">
        <f>+TBoMLotStd[[#This Row],[Achats Chargés]]+TBoMLotStd[[#This Row],[Mt Prod R]]+TBoMLotStd[[#This Row],[Mt MA SJ]]+TBoMLotStd[[#This Row],[Mt MO SJ]]</f>
        <v>#REF!</v>
      </c>
      <c r="AA48" s="147"/>
      <c r="AC48" s="168"/>
    </row>
    <row r="49" spans="1:29" ht="15.75" thickBot="1" x14ac:dyDescent="0.3">
      <c r="A49" s="144"/>
      <c r="B49" s="144"/>
      <c r="C49" s="144"/>
      <c r="D49" s="3"/>
      <c r="E49" s="145"/>
      <c r="F49" s="145"/>
      <c r="L49" s="144" t="str">
        <f t="shared" si="8"/>
        <v/>
      </c>
      <c r="M49" s="156"/>
      <c r="N49" s="165"/>
      <c r="O49" s="147"/>
      <c r="P49" s="136" t="str">
        <f t="shared" ca="1" si="9"/>
        <v/>
      </c>
      <c r="Q49" s="4"/>
      <c r="R49" s="4">
        <f>+TBoMLotStd[[#This Row],[Pri Achat Unitaire]]*TBoMLotStd[[#This Row],[Quantité lien]]</f>
        <v>0</v>
      </c>
      <c r="S49" s="4">
        <f>IF(TBoMLotStd[[#This Row],[Type]]="Achat",TBoMLotStd[[#This Row],[Part Achat]]*$S$26,TBoMLotStd[[#This Row],[Part Achat]])</f>
        <v>0</v>
      </c>
      <c r="U49" s="4" t="e">
        <f>+TBoMLotStd[[#This Row],[H Prod R]]*$T$26</f>
        <v>#REF!</v>
      </c>
      <c r="W49" s="4" t="e">
        <f>TBoMLotStd[[#This Row],[H MA SJ]]*$V$26</f>
        <v>#REF!</v>
      </c>
      <c r="Y49" s="4" t="e">
        <f>+TBoMLotStd[[#This Row],[H MO SJ]]*$X$26</f>
        <v>#REF!</v>
      </c>
      <c r="Z49" s="4" t="e">
        <f>+TBoMLotStd[[#This Row],[Achats Chargés]]+TBoMLotStd[[#This Row],[Mt Prod R]]+TBoMLotStd[[#This Row],[Mt MA SJ]]+TBoMLotStd[[#This Row],[Mt MO SJ]]</f>
        <v>#REF!</v>
      </c>
      <c r="AA49" s="147"/>
      <c r="AC49" s="167"/>
    </row>
    <row r="50" spans="1:29" ht="15.75" thickBot="1" x14ac:dyDescent="0.3">
      <c r="A50" s="144"/>
      <c r="B50" s="144"/>
      <c r="C50" s="144"/>
      <c r="D50" s="3"/>
      <c r="E50" s="145"/>
      <c r="F50" s="145"/>
      <c r="L50" s="144" t="str">
        <f t="shared" si="8"/>
        <v/>
      </c>
      <c r="M50" s="156"/>
      <c r="N50" s="165"/>
      <c r="O50" s="147"/>
      <c r="P50" s="136" t="str">
        <f t="shared" ca="1" si="9"/>
        <v/>
      </c>
      <c r="Q50" s="4"/>
      <c r="R50" s="4">
        <f>+TBoMLotStd[[#This Row],[Pri Achat Unitaire]]*TBoMLotStd[[#This Row],[Quantité lien]]</f>
        <v>0</v>
      </c>
      <c r="S50" s="4">
        <f>IF(TBoMLotStd[[#This Row],[Type]]="Achat",TBoMLotStd[[#This Row],[Part Achat]]*$S$26,TBoMLotStd[[#This Row],[Part Achat]])</f>
        <v>0</v>
      </c>
      <c r="U50" s="4" t="e">
        <f>+TBoMLotStd[[#This Row],[H Prod R]]*$T$26</f>
        <v>#REF!</v>
      </c>
      <c r="W50" s="4" t="e">
        <f>TBoMLotStd[[#This Row],[H MA SJ]]*$V$26</f>
        <v>#REF!</v>
      </c>
      <c r="Y50" s="4" t="e">
        <f>+TBoMLotStd[[#This Row],[H MO SJ]]*$X$26</f>
        <v>#REF!</v>
      </c>
      <c r="Z50" s="4" t="e">
        <f>+TBoMLotStd[[#This Row],[Achats Chargés]]+TBoMLotStd[[#This Row],[Mt Prod R]]+TBoMLotStd[[#This Row],[Mt MA SJ]]+TBoMLotStd[[#This Row],[Mt MO SJ]]</f>
        <v>#REF!</v>
      </c>
      <c r="AA50" s="147"/>
      <c r="AC50" s="168"/>
    </row>
    <row r="51" spans="1:29" ht="15.75" thickBot="1" x14ac:dyDescent="0.3">
      <c r="A51" s="144"/>
      <c r="B51" s="144"/>
      <c r="C51" s="144"/>
      <c r="D51" s="3"/>
      <c r="E51" s="145"/>
      <c r="F51" s="145"/>
      <c r="L51" s="144" t="str">
        <f t="shared" si="8"/>
        <v/>
      </c>
      <c r="M51" s="156"/>
      <c r="N51" s="165"/>
      <c r="O51" s="147"/>
      <c r="P51" s="136" t="str">
        <f t="shared" ca="1" si="9"/>
        <v/>
      </c>
      <c r="Q51" s="4"/>
      <c r="R51" s="4">
        <f>+TBoMLotStd[[#This Row],[Pri Achat Unitaire]]*TBoMLotStd[[#This Row],[Quantité lien]]</f>
        <v>0</v>
      </c>
      <c r="S51" s="4">
        <f>IF(TBoMLotStd[[#This Row],[Type]]="Achat",TBoMLotStd[[#This Row],[Part Achat]]*$S$26,TBoMLotStd[[#This Row],[Part Achat]])</f>
        <v>0</v>
      </c>
      <c r="U51" s="4" t="e">
        <f>+TBoMLotStd[[#This Row],[H Prod R]]*$T$26</f>
        <v>#REF!</v>
      </c>
      <c r="W51" s="4" t="e">
        <f>TBoMLotStd[[#This Row],[H MA SJ]]*$V$26</f>
        <v>#REF!</v>
      </c>
      <c r="Y51" s="4" t="e">
        <f>+TBoMLotStd[[#This Row],[H MO SJ]]*$X$26</f>
        <v>#REF!</v>
      </c>
      <c r="Z51" s="4" t="e">
        <f>+TBoMLotStd[[#This Row],[Achats Chargés]]+TBoMLotStd[[#This Row],[Mt Prod R]]+TBoMLotStd[[#This Row],[Mt MA SJ]]+TBoMLotStd[[#This Row],[Mt MO SJ]]</f>
        <v>#REF!</v>
      </c>
      <c r="AA51" s="147"/>
      <c r="AC51" s="167"/>
    </row>
    <row r="52" spans="1:29" ht="15.75" thickBot="1" x14ac:dyDescent="0.3">
      <c r="A52" s="144"/>
      <c r="B52" s="144"/>
      <c r="C52" s="144"/>
      <c r="D52" s="3"/>
      <c r="E52" s="145"/>
      <c r="F52" s="145"/>
      <c r="L52" s="144" t="str">
        <f t="shared" si="8"/>
        <v/>
      </c>
      <c r="M52" s="156"/>
      <c r="N52" s="165"/>
      <c r="O52" s="147"/>
      <c r="P52" s="136" t="str">
        <f t="shared" ca="1" si="9"/>
        <v/>
      </c>
      <c r="Q52" s="4"/>
      <c r="R52" s="4">
        <f>+TBoMLotStd[[#This Row],[Pri Achat Unitaire]]*TBoMLotStd[[#This Row],[Quantité lien]]</f>
        <v>0</v>
      </c>
      <c r="S52" s="4">
        <f>IF(TBoMLotStd[[#This Row],[Type]]="Achat",TBoMLotStd[[#This Row],[Part Achat]]*$S$26,TBoMLotStd[[#This Row],[Part Achat]])</f>
        <v>0</v>
      </c>
      <c r="U52" s="4" t="e">
        <f>+TBoMLotStd[[#This Row],[H Prod R]]*$T$26</f>
        <v>#REF!</v>
      </c>
      <c r="W52" s="4" t="e">
        <f>TBoMLotStd[[#This Row],[H MA SJ]]*$V$26</f>
        <v>#REF!</v>
      </c>
      <c r="Y52" s="4" t="e">
        <f>+TBoMLotStd[[#This Row],[H MO SJ]]*$X$26</f>
        <v>#REF!</v>
      </c>
      <c r="Z52" s="4" t="e">
        <f>+TBoMLotStd[[#This Row],[Achats Chargés]]+TBoMLotStd[[#This Row],[Mt Prod R]]+TBoMLotStd[[#This Row],[Mt MA SJ]]+TBoMLotStd[[#This Row],[Mt MO SJ]]</f>
        <v>#REF!</v>
      </c>
      <c r="AA52" s="147"/>
      <c r="AC52" s="168"/>
    </row>
    <row r="53" spans="1:29" ht="15.75" thickBot="1" x14ac:dyDescent="0.3">
      <c r="A53" s="144"/>
      <c r="B53" s="144"/>
      <c r="C53" s="144"/>
      <c r="D53" s="3"/>
      <c r="E53" s="145"/>
      <c r="F53" s="145"/>
      <c r="L53" s="144" t="str">
        <f t="shared" si="8"/>
        <v/>
      </c>
      <c r="M53" s="156"/>
      <c r="N53" s="165"/>
      <c r="O53" s="147"/>
      <c r="P53" s="136" t="str">
        <f t="shared" ca="1" si="9"/>
        <v/>
      </c>
      <c r="Q53" s="4"/>
      <c r="R53" s="4">
        <f>+TBoMLotStd[[#This Row],[Pri Achat Unitaire]]*TBoMLotStd[[#This Row],[Quantité lien]]</f>
        <v>0</v>
      </c>
      <c r="S53" s="4">
        <f>IF(TBoMLotStd[[#This Row],[Type]]="Achat",TBoMLotStd[[#This Row],[Part Achat]]*$S$26,TBoMLotStd[[#This Row],[Part Achat]])</f>
        <v>0</v>
      </c>
      <c r="U53" s="4" t="e">
        <f>+TBoMLotStd[[#This Row],[H Prod R]]*$T$26</f>
        <v>#REF!</v>
      </c>
      <c r="W53" s="4" t="e">
        <f>TBoMLotStd[[#This Row],[H MA SJ]]*$V$26</f>
        <v>#REF!</v>
      </c>
      <c r="Y53" s="4" t="e">
        <f>+TBoMLotStd[[#This Row],[H MO SJ]]*$X$26</f>
        <v>#REF!</v>
      </c>
      <c r="Z53" s="4" t="e">
        <f>+TBoMLotStd[[#This Row],[Achats Chargés]]+TBoMLotStd[[#This Row],[Mt Prod R]]+TBoMLotStd[[#This Row],[Mt MA SJ]]+TBoMLotStd[[#This Row],[Mt MO SJ]]</f>
        <v>#REF!</v>
      </c>
      <c r="AA53" s="147"/>
      <c r="AC53" s="167"/>
    </row>
    <row r="54" spans="1:29" ht="15.75" thickBot="1" x14ac:dyDescent="0.3">
      <c r="A54" s="144"/>
      <c r="B54" s="144"/>
      <c r="C54" s="144"/>
      <c r="D54" s="3"/>
      <c r="E54" s="145"/>
      <c r="F54" s="145"/>
      <c r="L54" s="144" t="str">
        <f t="shared" si="8"/>
        <v/>
      </c>
      <c r="M54" s="156"/>
      <c r="N54" s="165"/>
      <c r="O54" s="147"/>
      <c r="P54" s="136" t="str">
        <f t="shared" ca="1" si="9"/>
        <v/>
      </c>
      <c r="Q54" s="4"/>
      <c r="R54" s="4">
        <f>+TBoMLotStd[[#This Row],[Pri Achat Unitaire]]*TBoMLotStd[[#This Row],[Quantité lien]]</f>
        <v>0</v>
      </c>
      <c r="S54" s="4">
        <f>IF(TBoMLotStd[[#This Row],[Type]]="Achat",TBoMLotStd[[#This Row],[Part Achat]]*$S$26,TBoMLotStd[[#This Row],[Part Achat]])</f>
        <v>0</v>
      </c>
      <c r="U54" s="4" t="e">
        <f>+TBoMLotStd[[#This Row],[H Prod R]]*$T$26</f>
        <v>#REF!</v>
      </c>
      <c r="W54" s="4" t="e">
        <f>TBoMLotStd[[#This Row],[H MA SJ]]*$V$26</f>
        <v>#REF!</v>
      </c>
      <c r="Y54" s="4" t="e">
        <f>+TBoMLotStd[[#This Row],[H MO SJ]]*$X$26</f>
        <v>#REF!</v>
      </c>
      <c r="Z54" s="4" t="e">
        <f>+TBoMLotStd[[#This Row],[Achats Chargés]]+TBoMLotStd[[#This Row],[Mt Prod R]]+TBoMLotStd[[#This Row],[Mt MA SJ]]+TBoMLotStd[[#This Row],[Mt MO SJ]]</f>
        <v>#REF!</v>
      </c>
      <c r="AA54" s="147"/>
      <c r="AC54" s="168"/>
    </row>
    <row r="55" spans="1:29" ht="15.75" thickBot="1" x14ac:dyDescent="0.3">
      <c r="A55" s="144"/>
      <c r="B55" s="144"/>
      <c r="C55" s="144"/>
      <c r="D55" s="3"/>
      <c r="E55" s="145"/>
      <c r="F55" s="145"/>
      <c r="L55" s="144" t="str">
        <f t="shared" si="8"/>
        <v/>
      </c>
      <c r="M55" s="156"/>
      <c r="N55" s="165"/>
      <c r="O55" s="147"/>
      <c r="P55" s="136" t="str">
        <f t="shared" ca="1" si="9"/>
        <v/>
      </c>
      <c r="Q55" s="4"/>
      <c r="R55" s="4">
        <f>+TBoMLotStd[[#This Row],[Pri Achat Unitaire]]*TBoMLotStd[[#This Row],[Quantité lien]]</f>
        <v>0</v>
      </c>
      <c r="S55" s="4">
        <f>IF(TBoMLotStd[[#This Row],[Type]]="Achat",TBoMLotStd[[#This Row],[Part Achat]]*$S$26,TBoMLotStd[[#This Row],[Part Achat]])</f>
        <v>0</v>
      </c>
      <c r="U55" s="4" t="e">
        <f>+TBoMLotStd[[#This Row],[H Prod R]]*$T$26</f>
        <v>#REF!</v>
      </c>
      <c r="W55" s="4" t="e">
        <f>TBoMLotStd[[#This Row],[H MA SJ]]*$V$26</f>
        <v>#REF!</v>
      </c>
      <c r="Y55" s="4" t="e">
        <f>+TBoMLotStd[[#This Row],[H MO SJ]]*$X$26</f>
        <v>#REF!</v>
      </c>
      <c r="Z55" s="4" t="e">
        <f>+TBoMLotStd[[#This Row],[Achats Chargés]]+TBoMLotStd[[#This Row],[Mt Prod R]]+TBoMLotStd[[#This Row],[Mt MA SJ]]+TBoMLotStd[[#This Row],[Mt MO SJ]]</f>
        <v>#REF!</v>
      </c>
      <c r="AA55" s="147"/>
      <c r="AC55" s="167"/>
    </row>
    <row r="56" spans="1:29" ht="15.75" thickBot="1" x14ac:dyDescent="0.3">
      <c r="A56" s="144"/>
      <c r="B56" s="144"/>
      <c r="C56" s="144"/>
      <c r="D56" s="3"/>
      <c r="E56" s="145"/>
      <c r="F56" s="145"/>
      <c r="L56" s="144" t="str">
        <f t="shared" si="8"/>
        <v/>
      </c>
      <c r="M56" s="156"/>
      <c r="N56" s="165"/>
      <c r="O56" s="147"/>
      <c r="P56" s="136" t="str">
        <f t="shared" ca="1" si="9"/>
        <v/>
      </c>
      <c r="Q56" s="4"/>
      <c r="R56" s="4">
        <f>+TBoMLotStd[[#This Row],[Pri Achat Unitaire]]*TBoMLotStd[[#This Row],[Quantité lien]]</f>
        <v>0</v>
      </c>
      <c r="S56" s="4">
        <f>IF(TBoMLotStd[[#This Row],[Type]]="Achat",TBoMLotStd[[#This Row],[Part Achat]]*$S$26,TBoMLotStd[[#This Row],[Part Achat]])</f>
        <v>0</v>
      </c>
      <c r="U56" s="4" t="e">
        <f>+TBoMLotStd[[#This Row],[H Prod R]]*$T$26</f>
        <v>#REF!</v>
      </c>
      <c r="W56" s="4" t="e">
        <f>TBoMLotStd[[#This Row],[H MA SJ]]*$V$26</f>
        <v>#REF!</v>
      </c>
      <c r="Y56" s="4" t="e">
        <f>+TBoMLotStd[[#This Row],[H MO SJ]]*$X$26</f>
        <v>#REF!</v>
      </c>
      <c r="Z56" s="4" t="e">
        <f>+TBoMLotStd[[#This Row],[Achats Chargés]]+TBoMLotStd[[#This Row],[Mt Prod R]]+TBoMLotStd[[#This Row],[Mt MA SJ]]+TBoMLotStd[[#This Row],[Mt MO SJ]]</f>
        <v>#REF!</v>
      </c>
      <c r="AA56" s="147"/>
      <c r="AC56" s="168"/>
    </row>
    <row r="57" spans="1:29" ht="15.75" thickBot="1" x14ac:dyDescent="0.3">
      <c r="A57" s="144"/>
      <c r="B57" s="144"/>
      <c r="C57" s="144"/>
      <c r="D57" s="3"/>
      <c r="E57" s="145"/>
      <c r="F57" s="145"/>
      <c r="L57" s="144" t="str">
        <f t="shared" si="8"/>
        <v/>
      </c>
      <c r="M57" s="156"/>
      <c r="N57" s="165"/>
      <c r="O57" s="147"/>
      <c r="P57" s="136" t="str">
        <f t="shared" ca="1" si="9"/>
        <v/>
      </c>
      <c r="Q57" s="4"/>
      <c r="R57" s="4">
        <f>+TBoMLotStd[[#This Row],[Pri Achat Unitaire]]*TBoMLotStd[[#This Row],[Quantité lien]]</f>
        <v>0</v>
      </c>
      <c r="S57" s="4">
        <f>IF(TBoMLotStd[[#This Row],[Type]]="Achat",TBoMLotStd[[#This Row],[Part Achat]]*$S$26,TBoMLotStd[[#This Row],[Part Achat]])</f>
        <v>0</v>
      </c>
      <c r="U57" s="4" t="e">
        <f>+TBoMLotStd[[#This Row],[H Prod R]]*$T$26</f>
        <v>#REF!</v>
      </c>
      <c r="W57" s="4" t="e">
        <f>TBoMLotStd[[#This Row],[H MA SJ]]*$V$26</f>
        <v>#REF!</v>
      </c>
      <c r="Y57" s="4" t="e">
        <f>+TBoMLotStd[[#This Row],[H MO SJ]]*$X$26</f>
        <v>#REF!</v>
      </c>
      <c r="Z57" s="4" t="e">
        <f>+TBoMLotStd[[#This Row],[Achats Chargés]]+TBoMLotStd[[#This Row],[Mt Prod R]]+TBoMLotStd[[#This Row],[Mt MA SJ]]+TBoMLotStd[[#This Row],[Mt MO SJ]]</f>
        <v>#REF!</v>
      </c>
      <c r="AA57" s="147"/>
      <c r="AC57" s="167"/>
    </row>
    <row r="58" spans="1:29" ht="15.75" thickBot="1" x14ac:dyDescent="0.3">
      <c r="A58" s="144"/>
      <c r="B58" s="144"/>
      <c r="C58" s="144"/>
      <c r="D58" s="3"/>
      <c r="E58" s="145"/>
      <c r="F58" s="145"/>
      <c r="L58" s="144" t="str">
        <f t="shared" si="8"/>
        <v/>
      </c>
      <c r="M58" s="156"/>
      <c r="N58" s="165"/>
      <c r="O58" s="147"/>
      <c r="P58" s="136" t="str">
        <f t="shared" ca="1" si="9"/>
        <v/>
      </c>
      <c r="Q58" s="4"/>
      <c r="R58" s="4">
        <f>+TBoMLotStd[[#This Row],[Pri Achat Unitaire]]*TBoMLotStd[[#This Row],[Quantité lien]]</f>
        <v>0</v>
      </c>
      <c r="S58" s="4">
        <f>IF(TBoMLotStd[[#This Row],[Type]]="Achat",TBoMLotStd[[#This Row],[Part Achat]]*$S$26,TBoMLotStd[[#This Row],[Part Achat]])</f>
        <v>0</v>
      </c>
      <c r="U58" s="4" t="e">
        <f>+TBoMLotStd[[#This Row],[H Prod R]]*$T$26</f>
        <v>#REF!</v>
      </c>
      <c r="W58" s="4" t="e">
        <f>TBoMLotStd[[#This Row],[H MA SJ]]*$V$26</f>
        <v>#REF!</v>
      </c>
      <c r="Y58" s="4" t="e">
        <f>+TBoMLotStd[[#This Row],[H MO SJ]]*$X$26</f>
        <v>#REF!</v>
      </c>
      <c r="Z58" s="4" t="e">
        <f>+TBoMLotStd[[#This Row],[Achats Chargés]]+TBoMLotStd[[#This Row],[Mt Prod R]]+TBoMLotStd[[#This Row],[Mt MA SJ]]+TBoMLotStd[[#This Row],[Mt MO SJ]]</f>
        <v>#REF!</v>
      </c>
      <c r="AA58" s="147"/>
      <c r="AC58" s="168"/>
    </row>
    <row r="59" spans="1:29" ht="15.75" thickBot="1" x14ac:dyDescent="0.3">
      <c r="A59" s="144"/>
      <c r="B59" s="144"/>
      <c r="C59" s="144"/>
      <c r="D59" s="3"/>
      <c r="E59" s="145"/>
      <c r="F59" s="145"/>
      <c r="L59" s="144" t="str">
        <f t="shared" si="8"/>
        <v/>
      </c>
      <c r="M59" s="156"/>
      <c r="N59" s="165"/>
      <c r="O59" s="147"/>
      <c r="P59" s="136" t="str">
        <f t="shared" ca="1" si="9"/>
        <v/>
      </c>
      <c r="Q59" s="4"/>
      <c r="R59" s="4">
        <f>+TBoMLotStd[[#This Row],[Pri Achat Unitaire]]*TBoMLotStd[[#This Row],[Quantité lien]]</f>
        <v>0</v>
      </c>
      <c r="S59" s="4">
        <f>IF(TBoMLotStd[[#This Row],[Type]]="Achat",TBoMLotStd[[#This Row],[Part Achat]]*$S$26,TBoMLotStd[[#This Row],[Part Achat]])</f>
        <v>0</v>
      </c>
      <c r="U59" s="4" t="e">
        <f>+TBoMLotStd[[#This Row],[H Prod R]]*$T$26</f>
        <v>#REF!</v>
      </c>
      <c r="W59" s="4" t="e">
        <f>TBoMLotStd[[#This Row],[H MA SJ]]*$V$26</f>
        <v>#REF!</v>
      </c>
      <c r="Y59" s="4" t="e">
        <f>+TBoMLotStd[[#This Row],[H MO SJ]]*$X$26</f>
        <v>#REF!</v>
      </c>
      <c r="Z59" s="4" t="e">
        <f>+TBoMLotStd[[#This Row],[Achats Chargés]]+TBoMLotStd[[#This Row],[Mt Prod R]]+TBoMLotStd[[#This Row],[Mt MA SJ]]+TBoMLotStd[[#This Row],[Mt MO SJ]]</f>
        <v>#REF!</v>
      </c>
      <c r="AA59" s="147"/>
      <c r="AC59" s="167"/>
    </row>
    <row r="60" spans="1:29" ht="15.75" thickBot="1" x14ac:dyDescent="0.3">
      <c r="A60" s="144"/>
      <c r="B60" s="144"/>
      <c r="C60" s="144"/>
      <c r="D60" s="3"/>
      <c r="E60" s="145"/>
      <c r="F60" s="145"/>
      <c r="L60" s="144" t="str">
        <f t="shared" si="8"/>
        <v/>
      </c>
      <c r="M60" s="156"/>
      <c r="N60" s="165"/>
      <c r="O60" s="147"/>
      <c r="P60" s="136" t="str">
        <f t="shared" ca="1" si="9"/>
        <v/>
      </c>
      <c r="Q60" s="4"/>
      <c r="R60" s="4">
        <f>+TBoMLotStd[[#This Row],[Pri Achat Unitaire]]*TBoMLotStd[[#This Row],[Quantité lien]]</f>
        <v>0</v>
      </c>
      <c r="S60" s="4">
        <f>IF(TBoMLotStd[[#This Row],[Type]]="Achat",TBoMLotStd[[#This Row],[Part Achat]]*$S$26,TBoMLotStd[[#This Row],[Part Achat]])</f>
        <v>0</v>
      </c>
      <c r="U60" s="4" t="e">
        <f>+TBoMLotStd[[#This Row],[H Prod R]]*$T$26</f>
        <v>#REF!</v>
      </c>
      <c r="W60" s="4" t="e">
        <f>TBoMLotStd[[#This Row],[H MA SJ]]*$V$26</f>
        <v>#REF!</v>
      </c>
      <c r="Y60" s="4" t="e">
        <f>+TBoMLotStd[[#This Row],[H MO SJ]]*$X$26</f>
        <v>#REF!</v>
      </c>
      <c r="Z60" s="4" t="e">
        <f>+TBoMLotStd[[#This Row],[Achats Chargés]]+TBoMLotStd[[#This Row],[Mt Prod R]]+TBoMLotStd[[#This Row],[Mt MA SJ]]+TBoMLotStd[[#This Row],[Mt MO SJ]]</f>
        <v>#REF!</v>
      </c>
      <c r="AA60" s="147"/>
      <c r="AC60" s="168"/>
    </row>
    <row r="61" spans="1:29" ht="15.75" thickBot="1" x14ac:dyDescent="0.3">
      <c r="A61" s="144"/>
      <c r="B61" s="144"/>
      <c r="C61" s="144"/>
      <c r="D61" s="3"/>
      <c r="E61" s="145"/>
      <c r="F61" s="145"/>
      <c r="L61" s="144" t="str">
        <f t="shared" si="8"/>
        <v/>
      </c>
      <c r="M61" s="156"/>
      <c r="N61" s="165"/>
      <c r="O61" s="147"/>
      <c r="P61" s="136" t="str">
        <f t="shared" ca="1" si="9"/>
        <v/>
      </c>
      <c r="Q61" s="4"/>
      <c r="R61" s="4">
        <f>+TBoMLotStd[[#This Row],[Pri Achat Unitaire]]*TBoMLotStd[[#This Row],[Quantité lien]]</f>
        <v>0</v>
      </c>
      <c r="S61" s="4">
        <f>IF(TBoMLotStd[[#This Row],[Type]]="Achat",TBoMLotStd[[#This Row],[Part Achat]]*$S$26,TBoMLotStd[[#This Row],[Part Achat]])</f>
        <v>0</v>
      </c>
      <c r="U61" s="4" t="e">
        <f>+TBoMLotStd[[#This Row],[H Prod R]]*$T$26</f>
        <v>#REF!</v>
      </c>
      <c r="W61" s="4" t="e">
        <f>TBoMLotStd[[#This Row],[H MA SJ]]*$V$26</f>
        <v>#REF!</v>
      </c>
      <c r="Y61" s="4" t="e">
        <f>+TBoMLotStd[[#This Row],[H MO SJ]]*$X$26</f>
        <v>#REF!</v>
      </c>
      <c r="Z61" s="4" t="e">
        <f>+TBoMLotStd[[#This Row],[Achats Chargés]]+TBoMLotStd[[#This Row],[Mt Prod R]]+TBoMLotStd[[#This Row],[Mt MA SJ]]+TBoMLotStd[[#This Row],[Mt MO SJ]]</f>
        <v>#REF!</v>
      </c>
      <c r="AA61" s="147"/>
      <c r="AC61" s="167"/>
    </row>
    <row r="62" spans="1:29" ht="15.75" thickBot="1" x14ac:dyDescent="0.3">
      <c r="A62" s="144"/>
      <c r="B62" s="144"/>
      <c r="C62" s="144"/>
      <c r="D62" s="3"/>
      <c r="E62" s="145"/>
      <c r="F62" s="145"/>
      <c r="L62" s="144" t="str">
        <f t="shared" si="8"/>
        <v/>
      </c>
      <c r="M62" s="156"/>
      <c r="N62" s="165"/>
      <c r="O62" s="147"/>
      <c r="P62" s="136" t="str">
        <f t="shared" ca="1" si="9"/>
        <v/>
      </c>
      <c r="Q62" s="4"/>
      <c r="R62" s="4">
        <f>+TBoMLotStd[[#This Row],[Pri Achat Unitaire]]*TBoMLotStd[[#This Row],[Quantité lien]]</f>
        <v>0</v>
      </c>
      <c r="S62" s="4">
        <f>IF(TBoMLotStd[[#This Row],[Type]]="Achat",TBoMLotStd[[#This Row],[Part Achat]]*$S$26,TBoMLotStd[[#This Row],[Part Achat]])</f>
        <v>0</v>
      </c>
      <c r="U62" s="4" t="e">
        <f>+TBoMLotStd[[#This Row],[H Prod R]]*$T$26</f>
        <v>#REF!</v>
      </c>
      <c r="W62" s="4" t="e">
        <f>TBoMLotStd[[#This Row],[H MA SJ]]*$V$26</f>
        <v>#REF!</v>
      </c>
      <c r="Y62" s="4" t="e">
        <f>+TBoMLotStd[[#This Row],[H MO SJ]]*$X$26</f>
        <v>#REF!</v>
      </c>
      <c r="Z62" s="4" t="e">
        <f>+TBoMLotStd[[#This Row],[Achats Chargés]]+TBoMLotStd[[#This Row],[Mt Prod R]]+TBoMLotStd[[#This Row],[Mt MA SJ]]+TBoMLotStd[[#This Row],[Mt MO SJ]]</f>
        <v>#REF!</v>
      </c>
      <c r="AA62" s="147"/>
      <c r="AC62" s="168"/>
    </row>
    <row r="63" spans="1:29" ht="15.75" thickBot="1" x14ac:dyDescent="0.3">
      <c r="A63" s="144"/>
      <c r="B63" s="144"/>
      <c r="C63" s="144"/>
      <c r="D63" s="3"/>
      <c r="E63" s="145"/>
      <c r="F63" s="145"/>
      <c r="L63" s="144" t="str">
        <f t="shared" si="8"/>
        <v/>
      </c>
      <c r="M63" s="156"/>
      <c r="N63" s="165"/>
      <c r="O63" s="147"/>
      <c r="P63" s="136" t="str">
        <f t="shared" ca="1" si="9"/>
        <v/>
      </c>
      <c r="Q63" s="4"/>
      <c r="R63" s="4">
        <f>+TBoMLotStd[[#This Row],[Pri Achat Unitaire]]*TBoMLotStd[[#This Row],[Quantité lien]]</f>
        <v>0</v>
      </c>
      <c r="S63" s="4">
        <f>IF(TBoMLotStd[[#This Row],[Type]]="Achat",TBoMLotStd[[#This Row],[Part Achat]]*$S$26,TBoMLotStd[[#This Row],[Part Achat]])</f>
        <v>0</v>
      </c>
      <c r="U63" s="4" t="e">
        <f>+TBoMLotStd[[#This Row],[H Prod R]]*$T$26</f>
        <v>#REF!</v>
      </c>
      <c r="W63" s="4" t="e">
        <f>TBoMLotStd[[#This Row],[H MA SJ]]*$V$26</f>
        <v>#REF!</v>
      </c>
      <c r="Y63" s="4" t="e">
        <f>+TBoMLotStd[[#This Row],[H MO SJ]]*$X$26</f>
        <v>#REF!</v>
      </c>
      <c r="Z63" s="4" t="e">
        <f>+TBoMLotStd[[#This Row],[Achats Chargés]]+TBoMLotStd[[#This Row],[Mt Prod R]]+TBoMLotStd[[#This Row],[Mt MA SJ]]+TBoMLotStd[[#This Row],[Mt MO SJ]]</f>
        <v>#REF!</v>
      </c>
      <c r="AA63" s="147"/>
      <c r="AC63" s="167"/>
    </row>
    <row r="64" spans="1:29" ht="15.75" thickBot="1" x14ac:dyDescent="0.3">
      <c r="A64" s="144"/>
      <c r="B64" s="144"/>
      <c r="C64" s="144"/>
      <c r="D64" s="3"/>
      <c r="E64" s="145"/>
      <c r="F64" s="145"/>
      <c r="L64" s="144" t="str">
        <f t="shared" si="8"/>
        <v/>
      </c>
      <c r="M64" s="156"/>
      <c r="N64" s="165"/>
      <c r="O64" s="147"/>
      <c r="P64" s="136" t="str">
        <f t="shared" ca="1" si="9"/>
        <v/>
      </c>
      <c r="Q64" s="4"/>
      <c r="R64" s="4">
        <f>+TBoMLotStd[[#This Row],[Pri Achat Unitaire]]*TBoMLotStd[[#This Row],[Quantité lien]]</f>
        <v>0</v>
      </c>
      <c r="S64" s="4">
        <f>IF(TBoMLotStd[[#This Row],[Type]]="Achat",TBoMLotStd[[#This Row],[Part Achat]]*$S$26,TBoMLotStd[[#This Row],[Part Achat]])</f>
        <v>0</v>
      </c>
      <c r="U64" s="4" t="e">
        <f>+TBoMLotStd[[#This Row],[H Prod R]]*$T$26</f>
        <v>#REF!</v>
      </c>
      <c r="W64" s="4" t="e">
        <f>TBoMLotStd[[#This Row],[H MA SJ]]*$V$26</f>
        <v>#REF!</v>
      </c>
      <c r="Y64" s="4" t="e">
        <f>+TBoMLotStd[[#This Row],[H MO SJ]]*$X$26</f>
        <v>#REF!</v>
      </c>
      <c r="Z64" s="4" t="e">
        <f>+TBoMLotStd[[#This Row],[Achats Chargés]]+TBoMLotStd[[#This Row],[Mt Prod R]]+TBoMLotStd[[#This Row],[Mt MA SJ]]+TBoMLotStd[[#This Row],[Mt MO SJ]]</f>
        <v>#REF!</v>
      </c>
      <c r="AA64" s="147"/>
      <c r="AC64" s="168"/>
    </row>
    <row r="65" spans="1:29" ht="15.75" thickBot="1" x14ac:dyDescent="0.3">
      <c r="A65" s="144"/>
      <c r="B65" s="144"/>
      <c r="C65" s="144"/>
      <c r="D65" s="3"/>
      <c r="E65" s="145"/>
      <c r="F65" s="145"/>
      <c r="L65" s="144" t="str">
        <f t="shared" si="8"/>
        <v/>
      </c>
      <c r="M65" s="156"/>
      <c r="N65" s="165"/>
      <c r="O65" s="147"/>
      <c r="P65" s="136" t="str">
        <f t="shared" ca="1" si="9"/>
        <v/>
      </c>
      <c r="Q65" s="4"/>
      <c r="R65" s="4">
        <f>+TBoMLotStd[[#This Row],[Pri Achat Unitaire]]*TBoMLotStd[[#This Row],[Quantité lien]]</f>
        <v>0</v>
      </c>
      <c r="S65" s="4">
        <f>IF(TBoMLotStd[[#This Row],[Type]]="Achat",TBoMLotStd[[#This Row],[Part Achat]]*$S$26,TBoMLotStd[[#This Row],[Part Achat]])</f>
        <v>0</v>
      </c>
      <c r="U65" s="4" t="e">
        <f>+TBoMLotStd[[#This Row],[H Prod R]]*$T$26</f>
        <v>#REF!</v>
      </c>
      <c r="W65" s="4" t="e">
        <f>TBoMLotStd[[#This Row],[H MA SJ]]*$V$26</f>
        <v>#REF!</v>
      </c>
      <c r="Y65" s="4" t="e">
        <f>+TBoMLotStd[[#This Row],[H MO SJ]]*$X$26</f>
        <v>#REF!</v>
      </c>
      <c r="Z65" s="4" t="e">
        <f>+TBoMLotStd[[#This Row],[Achats Chargés]]+TBoMLotStd[[#This Row],[Mt Prod R]]+TBoMLotStd[[#This Row],[Mt MA SJ]]+TBoMLotStd[[#This Row],[Mt MO SJ]]</f>
        <v>#REF!</v>
      </c>
      <c r="AA65" s="147"/>
      <c r="AC65" s="167"/>
    </row>
    <row r="66" spans="1:29" ht="15.75" thickBot="1" x14ac:dyDescent="0.3">
      <c r="A66" s="144"/>
      <c r="B66" s="144"/>
      <c r="C66" s="144"/>
      <c r="D66" s="3"/>
      <c r="E66" s="145"/>
      <c r="F66" s="145"/>
      <c r="L66" s="144" t="str">
        <f t="shared" si="8"/>
        <v/>
      </c>
      <c r="M66" s="156"/>
      <c r="N66" s="165"/>
      <c r="O66" s="147"/>
      <c r="P66" s="136" t="str">
        <f t="shared" ca="1" si="9"/>
        <v/>
      </c>
      <c r="Q66" s="4"/>
      <c r="R66" s="4">
        <f>+TBoMLotStd[[#This Row],[Pri Achat Unitaire]]*TBoMLotStd[[#This Row],[Quantité lien]]</f>
        <v>0</v>
      </c>
      <c r="S66" s="4">
        <f>IF(TBoMLotStd[[#This Row],[Type]]="Achat",TBoMLotStd[[#This Row],[Part Achat]]*$S$26,TBoMLotStd[[#This Row],[Part Achat]])</f>
        <v>0</v>
      </c>
      <c r="U66" s="4" t="e">
        <f>+TBoMLotStd[[#This Row],[H Prod R]]*$T$26</f>
        <v>#REF!</v>
      </c>
      <c r="W66" s="4" t="e">
        <f>TBoMLotStd[[#This Row],[H MA SJ]]*$V$26</f>
        <v>#REF!</v>
      </c>
      <c r="Y66" s="4" t="e">
        <f>+TBoMLotStd[[#This Row],[H MO SJ]]*$X$26</f>
        <v>#REF!</v>
      </c>
      <c r="Z66" s="4" t="e">
        <f>+TBoMLotStd[[#This Row],[Achats Chargés]]+TBoMLotStd[[#This Row],[Mt Prod R]]+TBoMLotStd[[#This Row],[Mt MA SJ]]+TBoMLotStd[[#This Row],[Mt MO SJ]]</f>
        <v>#REF!</v>
      </c>
      <c r="AA66" s="147"/>
      <c r="AC66" s="168"/>
    </row>
    <row r="67" spans="1:29" ht="15.75" thickBot="1" x14ac:dyDescent="0.3">
      <c r="A67" s="144"/>
      <c r="B67" s="144"/>
      <c r="C67" s="144"/>
      <c r="D67" s="3"/>
      <c r="E67" s="145"/>
      <c r="F67" s="145"/>
      <c r="L67" s="144" t="str">
        <f t="shared" si="8"/>
        <v/>
      </c>
      <c r="M67" s="156"/>
      <c r="N67" s="165"/>
      <c r="O67" s="147"/>
      <c r="P67" s="136" t="str">
        <f t="shared" ca="1" si="9"/>
        <v/>
      </c>
      <c r="Q67" s="4"/>
      <c r="R67" s="4">
        <f>+TBoMLotStd[[#This Row],[Pri Achat Unitaire]]*TBoMLotStd[[#This Row],[Quantité lien]]</f>
        <v>0</v>
      </c>
      <c r="S67" s="4">
        <f>IF(TBoMLotStd[[#This Row],[Type]]="Achat",TBoMLotStd[[#This Row],[Part Achat]]*$S$26,TBoMLotStd[[#This Row],[Part Achat]])</f>
        <v>0</v>
      </c>
      <c r="U67" s="4" t="e">
        <f>+TBoMLotStd[[#This Row],[H Prod R]]*$T$26</f>
        <v>#REF!</v>
      </c>
      <c r="W67" s="4" t="e">
        <f>TBoMLotStd[[#This Row],[H MA SJ]]*$V$26</f>
        <v>#REF!</v>
      </c>
      <c r="Y67" s="4" t="e">
        <f>+TBoMLotStd[[#This Row],[H MO SJ]]*$X$26</f>
        <v>#REF!</v>
      </c>
      <c r="Z67" s="4" t="e">
        <f>+TBoMLotStd[[#This Row],[Achats Chargés]]+TBoMLotStd[[#This Row],[Mt Prod R]]+TBoMLotStd[[#This Row],[Mt MA SJ]]+TBoMLotStd[[#This Row],[Mt MO SJ]]</f>
        <v>#REF!</v>
      </c>
      <c r="AA67" s="147"/>
      <c r="AC67" s="167"/>
    </row>
    <row r="68" spans="1:29" ht="15.75" thickBot="1" x14ac:dyDescent="0.3">
      <c r="A68" s="144"/>
      <c r="B68" s="144"/>
      <c r="C68" s="144"/>
      <c r="D68" s="3"/>
      <c r="E68" s="145"/>
      <c r="F68" s="145"/>
      <c r="L68" s="144" t="str">
        <f t="shared" si="8"/>
        <v/>
      </c>
      <c r="M68" s="156"/>
      <c r="N68" s="165"/>
      <c r="O68" s="147"/>
      <c r="P68" s="136" t="str">
        <f t="shared" ca="1" si="9"/>
        <v/>
      </c>
      <c r="Q68" s="4"/>
      <c r="R68" s="4">
        <f>+TBoMLotStd[[#This Row],[Pri Achat Unitaire]]*TBoMLotStd[[#This Row],[Quantité lien]]</f>
        <v>0</v>
      </c>
      <c r="S68" s="4">
        <f>IF(TBoMLotStd[[#This Row],[Type]]="Achat",TBoMLotStd[[#This Row],[Part Achat]]*$S$26,TBoMLotStd[[#This Row],[Part Achat]])</f>
        <v>0</v>
      </c>
      <c r="U68" s="4" t="e">
        <f>+TBoMLotStd[[#This Row],[H Prod R]]*$T$26</f>
        <v>#REF!</v>
      </c>
      <c r="W68" s="4" t="e">
        <f>TBoMLotStd[[#This Row],[H MA SJ]]*$V$26</f>
        <v>#REF!</v>
      </c>
      <c r="Y68" s="4" t="e">
        <f>+TBoMLotStd[[#This Row],[H MO SJ]]*$X$26</f>
        <v>#REF!</v>
      </c>
      <c r="Z68" s="4" t="e">
        <f>+TBoMLotStd[[#This Row],[Achats Chargés]]+TBoMLotStd[[#This Row],[Mt Prod R]]+TBoMLotStd[[#This Row],[Mt MA SJ]]+TBoMLotStd[[#This Row],[Mt MO SJ]]</f>
        <v>#REF!</v>
      </c>
      <c r="AA68" s="147"/>
      <c r="AC68" s="168"/>
    </row>
    <row r="69" spans="1:29" ht="15.75" thickBot="1" x14ac:dyDescent="0.3">
      <c r="A69" s="144"/>
      <c r="B69" s="144"/>
      <c r="C69" s="144"/>
      <c r="D69" s="3"/>
      <c r="E69" s="145"/>
      <c r="F69" s="145"/>
      <c r="L69" s="144" t="str">
        <f t="shared" si="8"/>
        <v/>
      </c>
      <c r="M69" s="156"/>
      <c r="N69" s="165"/>
      <c r="O69" s="147"/>
      <c r="P69" s="136" t="str">
        <f t="shared" ca="1" si="9"/>
        <v/>
      </c>
      <c r="Q69" s="4"/>
      <c r="R69" s="4">
        <f>+TBoMLotStd[[#This Row],[Pri Achat Unitaire]]*TBoMLotStd[[#This Row],[Quantité lien]]</f>
        <v>0</v>
      </c>
      <c r="S69" s="4">
        <f>IF(TBoMLotStd[[#This Row],[Type]]="Achat",TBoMLotStd[[#This Row],[Part Achat]]*$S$26,TBoMLotStd[[#This Row],[Part Achat]])</f>
        <v>0</v>
      </c>
      <c r="U69" s="4" t="e">
        <f>+TBoMLotStd[[#This Row],[H Prod R]]*$T$26</f>
        <v>#REF!</v>
      </c>
      <c r="W69" s="4" t="e">
        <f>TBoMLotStd[[#This Row],[H MA SJ]]*$V$26</f>
        <v>#REF!</v>
      </c>
      <c r="Y69" s="4" t="e">
        <f>+TBoMLotStd[[#This Row],[H MO SJ]]*$X$26</f>
        <v>#REF!</v>
      </c>
      <c r="Z69" s="4" t="e">
        <f>+TBoMLotStd[[#This Row],[Achats Chargés]]+TBoMLotStd[[#This Row],[Mt Prod R]]+TBoMLotStd[[#This Row],[Mt MA SJ]]+TBoMLotStd[[#This Row],[Mt MO SJ]]</f>
        <v>#REF!</v>
      </c>
      <c r="AA69" s="147"/>
      <c r="AC69" s="167"/>
    </row>
    <row r="70" spans="1:29" ht="15.75" thickBot="1" x14ac:dyDescent="0.3">
      <c r="A70" s="144"/>
      <c r="B70" s="144"/>
      <c r="C70" s="144"/>
      <c r="D70" s="3"/>
      <c r="E70" s="145"/>
      <c r="F70" s="145"/>
      <c r="L70" s="144" t="str">
        <f t="shared" si="8"/>
        <v/>
      </c>
      <c r="M70" s="156"/>
      <c r="N70" s="165"/>
      <c r="O70" s="147"/>
      <c r="P70" s="136" t="str">
        <f t="shared" ca="1" si="9"/>
        <v/>
      </c>
      <c r="Q70" s="4"/>
      <c r="R70" s="4">
        <f>+TBoMLotStd[[#This Row],[Pri Achat Unitaire]]*TBoMLotStd[[#This Row],[Quantité lien]]</f>
        <v>0</v>
      </c>
      <c r="S70" s="4">
        <f>IF(TBoMLotStd[[#This Row],[Type]]="Achat",TBoMLotStd[[#This Row],[Part Achat]]*$S$26,TBoMLotStd[[#This Row],[Part Achat]])</f>
        <v>0</v>
      </c>
      <c r="U70" s="4" t="e">
        <f>+TBoMLotStd[[#This Row],[H Prod R]]*$T$26</f>
        <v>#REF!</v>
      </c>
      <c r="W70" s="4" t="e">
        <f>TBoMLotStd[[#This Row],[H MA SJ]]*$V$26</f>
        <v>#REF!</v>
      </c>
      <c r="Y70" s="4" t="e">
        <f>+TBoMLotStd[[#This Row],[H MO SJ]]*$X$26</f>
        <v>#REF!</v>
      </c>
      <c r="Z70" s="4" t="e">
        <f>+TBoMLotStd[[#This Row],[Achats Chargés]]+TBoMLotStd[[#This Row],[Mt Prod R]]+TBoMLotStd[[#This Row],[Mt MA SJ]]+TBoMLotStd[[#This Row],[Mt MO SJ]]</f>
        <v>#REF!</v>
      </c>
      <c r="AA70" s="147"/>
      <c r="AC70" s="168"/>
    </row>
    <row r="71" spans="1:29" ht="15.75" thickBot="1" x14ac:dyDescent="0.3">
      <c r="A71" s="144"/>
      <c r="B71" s="144"/>
      <c r="C71" s="144"/>
      <c r="D71" s="3"/>
      <c r="E71" s="145"/>
      <c r="F71" s="145"/>
      <c r="L71" s="144" t="str">
        <f t="shared" si="8"/>
        <v/>
      </c>
      <c r="M71" s="156"/>
      <c r="N71" s="165"/>
      <c r="O71" s="147"/>
      <c r="P71" s="136" t="str">
        <f t="shared" ca="1" si="9"/>
        <v/>
      </c>
      <c r="Q71" s="4"/>
      <c r="R71" s="4">
        <f>+TBoMLotStd[[#This Row],[Pri Achat Unitaire]]*TBoMLotStd[[#This Row],[Quantité lien]]</f>
        <v>0</v>
      </c>
      <c r="S71" s="4">
        <f>IF(TBoMLotStd[[#This Row],[Type]]="Achat",TBoMLotStd[[#This Row],[Part Achat]]*$S$26,TBoMLotStd[[#This Row],[Part Achat]])</f>
        <v>0</v>
      </c>
      <c r="U71" s="4" t="e">
        <f>+TBoMLotStd[[#This Row],[H Prod R]]*$T$26</f>
        <v>#REF!</v>
      </c>
      <c r="W71" s="4" t="e">
        <f>TBoMLotStd[[#This Row],[H MA SJ]]*$V$26</f>
        <v>#REF!</v>
      </c>
      <c r="Y71" s="4" t="e">
        <f>+TBoMLotStd[[#This Row],[H MO SJ]]*$X$26</f>
        <v>#REF!</v>
      </c>
      <c r="Z71" s="4" t="e">
        <f>+TBoMLotStd[[#This Row],[Achats Chargés]]+TBoMLotStd[[#This Row],[Mt Prod R]]+TBoMLotStd[[#This Row],[Mt MA SJ]]+TBoMLotStd[[#This Row],[Mt MO SJ]]</f>
        <v>#REF!</v>
      </c>
      <c r="AA71" s="147"/>
      <c r="AC71" s="167"/>
    </row>
    <row r="72" spans="1:29" ht="15.75" thickBot="1" x14ac:dyDescent="0.3">
      <c r="A72" s="144"/>
      <c r="B72" s="144"/>
      <c r="C72" s="144"/>
      <c r="D72" s="3"/>
      <c r="E72" s="145"/>
      <c r="F72" s="145"/>
      <c r="L72" s="144" t="str">
        <f t="shared" si="8"/>
        <v/>
      </c>
      <c r="M72" s="156"/>
      <c r="N72" s="165"/>
      <c r="O72" s="147"/>
      <c r="P72" s="136" t="str">
        <f t="shared" ca="1" si="9"/>
        <v/>
      </c>
      <c r="Q72" s="4"/>
      <c r="R72" s="4">
        <f>+TBoMLotStd[[#This Row],[Pri Achat Unitaire]]*TBoMLotStd[[#This Row],[Quantité lien]]</f>
        <v>0</v>
      </c>
      <c r="S72" s="4">
        <f>IF(TBoMLotStd[[#This Row],[Type]]="Achat",TBoMLotStd[[#This Row],[Part Achat]]*$S$26,TBoMLotStd[[#This Row],[Part Achat]])</f>
        <v>0</v>
      </c>
      <c r="U72" s="4" t="e">
        <f>+TBoMLotStd[[#This Row],[H Prod R]]*$T$26</f>
        <v>#REF!</v>
      </c>
      <c r="W72" s="4" t="e">
        <f>TBoMLotStd[[#This Row],[H MA SJ]]*$V$26</f>
        <v>#REF!</v>
      </c>
      <c r="Y72" s="4" t="e">
        <f>+TBoMLotStd[[#This Row],[H MO SJ]]*$X$26</f>
        <v>#REF!</v>
      </c>
      <c r="Z72" s="4" t="e">
        <f>+TBoMLotStd[[#This Row],[Achats Chargés]]+TBoMLotStd[[#This Row],[Mt Prod R]]+TBoMLotStd[[#This Row],[Mt MA SJ]]+TBoMLotStd[[#This Row],[Mt MO SJ]]</f>
        <v>#REF!</v>
      </c>
      <c r="AA72" s="147"/>
      <c r="AC72" s="168"/>
    </row>
    <row r="73" spans="1:29" ht="15.75" thickBot="1" x14ac:dyDescent="0.3">
      <c r="A73" s="144"/>
      <c r="B73" s="144"/>
      <c r="C73" s="144"/>
      <c r="D73" s="3"/>
      <c r="E73" s="145"/>
      <c r="F73" s="145"/>
      <c r="L73" s="144" t="str">
        <f t="shared" si="8"/>
        <v/>
      </c>
      <c r="M73" s="156"/>
      <c r="N73" s="165"/>
      <c r="O73" s="147"/>
      <c r="P73" s="136" t="str">
        <f t="shared" ca="1" si="9"/>
        <v/>
      </c>
      <c r="Q73" s="4"/>
      <c r="R73" s="4">
        <f>+TBoMLotStd[[#This Row],[Pri Achat Unitaire]]*TBoMLotStd[[#This Row],[Quantité lien]]</f>
        <v>0</v>
      </c>
      <c r="S73" s="4">
        <f>IF(TBoMLotStd[[#This Row],[Type]]="Achat",TBoMLotStd[[#This Row],[Part Achat]]*$S$26,TBoMLotStd[[#This Row],[Part Achat]])</f>
        <v>0</v>
      </c>
      <c r="U73" s="4" t="e">
        <f>+TBoMLotStd[[#This Row],[H Prod R]]*$T$26</f>
        <v>#REF!</v>
      </c>
      <c r="W73" s="4" t="e">
        <f>TBoMLotStd[[#This Row],[H MA SJ]]*$V$26</f>
        <v>#REF!</v>
      </c>
      <c r="Y73" s="4" t="e">
        <f>+TBoMLotStd[[#This Row],[H MO SJ]]*$X$26</f>
        <v>#REF!</v>
      </c>
      <c r="Z73" s="4" t="e">
        <f>+TBoMLotStd[[#This Row],[Achats Chargés]]+TBoMLotStd[[#This Row],[Mt Prod R]]+TBoMLotStd[[#This Row],[Mt MA SJ]]+TBoMLotStd[[#This Row],[Mt MO SJ]]</f>
        <v>#REF!</v>
      </c>
      <c r="AA73" s="147"/>
      <c r="AC73" s="167"/>
    </row>
    <row r="74" spans="1:29" ht="15.75" thickBot="1" x14ac:dyDescent="0.3">
      <c r="A74" s="144"/>
      <c r="B74" s="144"/>
      <c r="C74" s="144"/>
      <c r="D74" s="3"/>
      <c r="E74" s="145"/>
      <c r="F74" s="145"/>
      <c r="L74" s="144" t="str">
        <f t="shared" si="8"/>
        <v/>
      </c>
      <c r="M74" s="156"/>
      <c r="N74" s="165"/>
      <c r="O74" s="147"/>
      <c r="P74" s="136" t="str">
        <f t="shared" ca="1" si="9"/>
        <v/>
      </c>
      <c r="Q74" s="4"/>
      <c r="R74" s="4">
        <f>+TBoMLotStd[[#This Row],[Pri Achat Unitaire]]*TBoMLotStd[[#This Row],[Quantité lien]]</f>
        <v>0</v>
      </c>
      <c r="S74" s="4">
        <f>IF(TBoMLotStd[[#This Row],[Type]]="Achat",TBoMLotStd[[#This Row],[Part Achat]]*$S$26,TBoMLotStd[[#This Row],[Part Achat]])</f>
        <v>0</v>
      </c>
      <c r="U74" s="4" t="e">
        <f>+TBoMLotStd[[#This Row],[H Prod R]]*$T$26</f>
        <v>#REF!</v>
      </c>
      <c r="W74" s="4" t="e">
        <f>TBoMLotStd[[#This Row],[H MA SJ]]*$V$26</f>
        <v>#REF!</v>
      </c>
      <c r="Y74" s="4" t="e">
        <f>+TBoMLotStd[[#This Row],[H MO SJ]]*$X$26</f>
        <v>#REF!</v>
      </c>
      <c r="Z74" s="4" t="e">
        <f>+TBoMLotStd[[#This Row],[Achats Chargés]]+TBoMLotStd[[#This Row],[Mt Prod R]]+TBoMLotStd[[#This Row],[Mt MA SJ]]+TBoMLotStd[[#This Row],[Mt MO SJ]]</f>
        <v>#REF!</v>
      </c>
      <c r="AA74" s="147"/>
      <c r="AC74" s="168"/>
    </row>
    <row r="75" spans="1:29" ht="15.75" thickBot="1" x14ac:dyDescent="0.3">
      <c r="A75" s="144"/>
      <c r="B75" s="144"/>
      <c r="C75" s="144"/>
      <c r="D75" s="3"/>
      <c r="E75" s="145"/>
      <c r="F75" s="145"/>
      <c r="L75" s="144" t="str">
        <f t="shared" si="8"/>
        <v/>
      </c>
      <c r="M75" s="156"/>
      <c r="N75" s="165"/>
      <c r="O75" s="147"/>
      <c r="P75" s="136" t="str">
        <f t="shared" ca="1" si="9"/>
        <v/>
      </c>
      <c r="Q75" s="4"/>
      <c r="R75" s="4">
        <f>+TBoMLotStd[[#This Row],[Pri Achat Unitaire]]*TBoMLotStd[[#This Row],[Quantité lien]]</f>
        <v>0</v>
      </c>
      <c r="S75" s="4">
        <f>IF(TBoMLotStd[[#This Row],[Type]]="Achat",TBoMLotStd[[#This Row],[Part Achat]]*$S$26,TBoMLotStd[[#This Row],[Part Achat]])</f>
        <v>0</v>
      </c>
      <c r="U75" s="4" t="e">
        <f>+TBoMLotStd[[#This Row],[H Prod R]]*$T$26</f>
        <v>#REF!</v>
      </c>
      <c r="W75" s="4" t="e">
        <f>TBoMLotStd[[#This Row],[H MA SJ]]*$V$26</f>
        <v>#REF!</v>
      </c>
      <c r="Y75" s="4" t="e">
        <f>+TBoMLotStd[[#This Row],[H MO SJ]]*$X$26</f>
        <v>#REF!</v>
      </c>
      <c r="Z75" s="4" t="e">
        <f>+TBoMLotStd[[#This Row],[Achats Chargés]]+TBoMLotStd[[#This Row],[Mt Prod R]]+TBoMLotStd[[#This Row],[Mt MA SJ]]+TBoMLotStd[[#This Row],[Mt MO SJ]]</f>
        <v>#REF!</v>
      </c>
      <c r="AA75" s="147"/>
      <c r="AC75" s="167"/>
    </row>
    <row r="76" spans="1:29" ht="15.75" thickBot="1" x14ac:dyDescent="0.3">
      <c r="A76" s="144"/>
      <c r="B76" s="144"/>
      <c r="C76" s="144"/>
      <c r="D76" s="3"/>
      <c r="E76" s="145"/>
      <c r="F76" s="145"/>
      <c r="L76" s="144" t="str">
        <f t="shared" si="8"/>
        <v/>
      </c>
      <c r="M76" s="156"/>
      <c r="N76" s="165"/>
      <c r="O76" s="147"/>
      <c r="P76" s="136" t="str">
        <f t="shared" ca="1" si="9"/>
        <v/>
      </c>
      <c r="Q76" s="4"/>
      <c r="R76" s="4">
        <f>+TBoMLotStd[[#This Row],[Pri Achat Unitaire]]*TBoMLotStd[[#This Row],[Quantité lien]]</f>
        <v>0</v>
      </c>
      <c r="S76" s="4">
        <f>IF(TBoMLotStd[[#This Row],[Type]]="Achat",TBoMLotStd[[#This Row],[Part Achat]]*$S$26,TBoMLotStd[[#This Row],[Part Achat]])</f>
        <v>0</v>
      </c>
      <c r="U76" s="4" t="e">
        <f>+TBoMLotStd[[#This Row],[H Prod R]]*$T$26</f>
        <v>#REF!</v>
      </c>
      <c r="W76" s="4" t="e">
        <f>TBoMLotStd[[#This Row],[H MA SJ]]*$V$26</f>
        <v>#REF!</v>
      </c>
      <c r="Y76" s="4" t="e">
        <f>+TBoMLotStd[[#This Row],[H MO SJ]]*$X$26</f>
        <v>#REF!</v>
      </c>
      <c r="Z76" s="4" t="e">
        <f>+TBoMLotStd[[#This Row],[Achats Chargés]]+TBoMLotStd[[#This Row],[Mt Prod R]]+TBoMLotStd[[#This Row],[Mt MA SJ]]+TBoMLotStd[[#This Row],[Mt MO SJ]]</f>
        <v>#REF!</v>
      </c>
      <c r="AA76" s="147"/>
      <c r="AC76" s="168"/>
    </row>
    <row r="77" spans="1:29" ht="15.75" thickBot="1" x14ac:dyDescent="0.3">
      <c r="A77" s="144"/>
      <c r="B77" s="144"/>
      <c r="C77" s="144"/>
      <c r="D77" s="3"/>
      <c r="E77" s="145"/>
      <c r="F77" s="145"/>
      <c r="L77" s="144" t="str">
        <f t="shared" si="8"/>
        <v/>
      </c>
      <c r="M77" s="156"/>
      <c r="N77" s="165"/>
      <c r="O77" s="147"/>
      <c r="P77" s="136" t="str">
        <f t="shared" ca="1" si="9"/>
        <v/>
      </c>
      <c r="Q77" s="4"/>
      <c r="R77" s="4">
        <f>+TBoMLotStd[[#This Row],[Pri Achat Unitaire]]*TBoMLotStd[[#This Row],[Quantité lien]]</f>
        <v>0</v>
      </c>
      <c r="S77" s="4">
        <f>IF(TBoMLotStd[[#This Row],[Type]]="Achat",TBoMLotStd[[#This Row],[Part Achat]]*$S$26,TBoMLotStd[[#This Row],[Part Achat]])</f>
        <v>0</v>
      </c>
      <c r="U77" s="4" t="e">
        <f>+TBoMLotStd[[#This Row],[H Prod R]]*$T$26</f>
        <v>#REF!</v>
      </c>
      <c r="W77" s="4" t="e">
        <f>TBoMLotStd[[#This Row],[H MA SJ]]*$V$26</f>
        <v>#REF!</v>
      </c>
      <c r="Y77" s="4" t="e">
        <f>+TBoMLotStd[[#This Row],[H MO SJ]]*$X$26</f>
        <v>#REF!</v>
      </c>
      <c r="Z77" s="4" t="e">
        <f>+TBoMLotStd[[#This Row],[Achats Chargés]]+TBoMLotStd[[#This Row],[Mt Prod R]]+TBoMLotStd[[#This Row],[Mt MA SJ]]+TBoMLotStd[[#This Row],[Mt MO SJ]]</f>
        <v>#REF!</v>
      </c>
      <c r="AA77" s="147"/>
      <c r="AC77" s="167"/>
    </row>
    <row r="78" spans="1:29" ht="15.75" thickBot="1" x14ac:dyDescent="0.3">
      <c r="A78" s="144"/>
      <c r="B78" s="144"/>
      <c r="C78" s="144"/>
      <c r="D78" s="3"/>
      <c r="E78" s="145"/>
      <c r="F78" s="145"/>
      <c r="L78" s="144" t="str">
        <f t="shared" ref="L78:L109" si="10">IFERROR(IF(VLOOKUP($A78,$B$28:$B$241,1,FALSE)=$A78,"O","N"),"")</f>
        <v/>
      </c>
      <c r="M78" s="156"/>
      <c r="N78" s="165"/>
      <c r="O78" s="147"/>
      <c r="P78" s="136" t="str">
        <f t="shared" ref="P78:P109" ca="1" si="11">IF($J78="Achat",IF(AND(EDATE(TODAY(),-12)&lt;$M78,$M78&lt;EDATE(TODAY(),-6)),2,IF($M78&lt;EDATE(TODAY(),-12),3,IF(EDATE(TODAY(),-6)&lt;$M78,1,IF($N78=999.999,4,5)))),"")</f>
        <v/>
      </c>
      <c r="Q78" s="4"/>
      <c r="R78" s="4">
        <f>+TBoMLotStd[[#This Row],[Pri Achat Unitaire]]*TBoMLotStd[[#This Row],[Quantité lien]]</f>
        <v>0</v>
      </c>
      <c r="S78" s="4">
        <f>IF(TBoMLotStd[[#This Row],[Type]]="Achat",TBoMLotStd[[#This Row],[Part Achat]]*$S$26,TBoMLotStd[[#This Row],[Part Achat]])</f>
        <v>0</v>
      </c>
      <c r="U78" s="4" t="e">
        <f>+TBoMLotStd[[#This Row],[H Prod R]]*$T$26</f>
        <v>#REF!</v>
      </c>
      <c r="W78" s="4" t="e">
        <f>TBoMLotStd[[#This Row],[H MA SJ]]*$V$26</f>
        <v>#REF!</v>
      </c>
      <c r="Y78" s="4" t="e">
        <f>+TBoMLotStd[[#This Row],[H MO SJ]]*$X$26</f>
        <v>#REF!</v>
      </c>
      <c r="Z78" s="4" t="e">
        <f>+TBoMLotStd[[#This Row],[Achats Chargés]]+TBoMLotStd[[#This Row],[Mt Prod R]]+TBoMLotStd[[#This Row],[Mt MA SJ]]+TBoMLotStd[[#This Row],[Mt MO SJ]]</f>
        <v>#REF!</v>
      </c>
      <c r="AA78" s="147"/>
      <c r="AC78" s="168"/>
    </row>
    <row r="79" spans="1:29" ht="15.75" thickBot="1" x14ac:dyDescent="0.3">
      <c r="A79" s="144"/>
      <c r="B79" s="144"/>
      <c r="C79" s="144"/>
      <c r="D79" s="3"/>
      <c r="E79" s="145"/>
      <c r="F79" s="145"/>
      <c r="L79" s="144" t="str">
        <f t="shared" si="10"/>
        <v/>
      </c>
      <c r="M79" s="156"/>
      <c r="N79" s="165"/>
      <c r="O79" s="147"/>
      <c r="P79" s="136" t="str">
        <f t="shared" ca="1" si="11"/>
        <v/>
      </c>
      <c r="Q79" s="4"/>
      <c r="R79" s="4">
        <f>+TBoMLotStd[[#This Row],[Pri Achat Unitaire]]*TBoMLotStd[[#This Row],[Quantité lien]]</f>
        <v>0</v>
      </c>
      <c r="S79" s="4">
        <f>IF(TBoMLotStd[[#This Row],[Type]]="Achat",TBoMLotStd[[#This Row],[Part Achat]]*$S$26,TBoMLotStd[[#This Row],[Part Achat]])</f>
        <v>0</v>
      </c>
      <c r="U79" s="4" t="e">
        <f>+TBoMLotStd[[#This Row],[H Prod R]]*$T$26</f>
        <v>#REF!</v>
      </c>
      <c r="W79" s="4" t="e">
        <f>TBoMLotStd[[#This Row],[H MA SJ]]*$V$26</f>
        <v>#REF!</v>
      </c>
      <c r="Y79" s="4" t="e">
        <f>+TBoMLotStd[[#This Row],[H MO SJ]]*$X$26</f>
        <v>#REF!</v>
      </c>
      <c r="Z79" s="4" t="e">
        <f>+TBoMLotStd[[#This Row],[Achats Chargés]]+TBoMLotStd[[#This Row],[Mt Prod R]]+TBoMLotStd[[#This Row],[Mt MA SJ]]+TBoMLotStd[[#This Row],[Mt MO SJ]]</f>
        <v>#REF!</v>
      </c>
      <c r="AA79" s="147"/>
      <c r="AC79" s="167"/>
    </row>
    <row r="80" spans="1:29" ht="15.75" thickBot="1" x14ac:dyDescent="0.3">
      <c r="A80" s="144"/>
      <c r="B80" s="144"/>
      <c r="C80" s="144"/>
      <c r="D80" s="3"/>
      <c r="E80" s="145"/>
      <c r="F80" s="145"/>
      <c r="L80" s="144" t="str">
        <f t="shared" si="10"/>
        <v/>
      </c>
      <c r="M80" s="156"/>
      <c r="N80" s="165"/>
      <c r="O80" s="147"/>
      <c r="P80" s="136" t="str">
        <f t="shared" ca="1" si="11"/>
        <v/>
      </c>
      <c r="Q80" s="4"/>
      <c r="R80" s="4">
        <f>+TBoMLotStd[[#This Row],[Pri Achat Unitaire]]*TBoMLotStd[[#This Row],[Quantité lien]]</f>
        <v>0</v>
      </c>
      <c r="S80" s="4">
        <f>IF(TBoMLotStd[[#This Row],[Type]]="Achat",TBoMLotStd[[#This Row],[Part Achat]]*$S$26,TBoMLotStd[[#This Row],[Part Achat]])</f>
        <v>0</v>
      </c>
      <c r="U80" s="4" t="e">
        <f>+TBoMLotStd[[#This Row],[H Prod R]]*$T$26</f>
        <v>#REF!</v>
      </c>
      <c r="W80" s="4" t="e">
        <f>TBoMLotStd[[#This Row],[H MA SJ]]*$V$26</f>
        <v>#REF!</v>
      </c>
      <c r="Y80" s="4" t="e">
        <f>+TBoMLotStd[[#This Row],[H MO SJ]]*$X$26</f>
        <v>#REF!</v>
      </c>
      <c r="Z80" s="4" t="e">
        <f>+TBoMLotStd[[#This Row],[Achats Chargés]]+TBoMLotStd[[#This Row],[Mt Prod R]]+TBoMLotStd[[#This Row],[Mt MA SJ]]+TBoMLotStd[[#This Row],[Mt MO SJ]]</f>
        <v>#REF!</v>
      </c>
      <c r="AA80" s="147"/>
      <c r="AC80" s="168"/>
    </row>
    <row r="81" spans="1:29" ht="15.75" thickBot="1" x14ac:dyDescent="0.3">
      <c r="A81" s="144"/>
      <c r="B81" s="144"/>
      <c r="C81" s="144"/>
      <c r="D81" s="3"/>
      <c r="E81" s="145"/>
      <c r="F81" s="145"/>
      <c r="L81" s="144" t="str">
        <f t="shared" si="10"/>
        <v/>
      </c>
      <c r="M81" s="156"/>
      <c r="N81" s="165"/>
      <c r="O81" s="147"/>
      <c r="P81" s="136" t="str">
        <f t="shared" ca="1" si="11"/>
        <v/>
      </c>
      <c r="Q81" s="4"/>
      <c r="R81" s="4">
        <f>+TBoMLotStd[[#This Row],[Pri Achat Unitaire]]*TBoMLotStd[[#This Row],[Quantité lien]]</f>
        <v>0</v>
      </c>
      <c r="S81" s="4">
        <f>IF(TBoMLotStd[[#This Row],[Type]]="Achat",TBoMLotStd[[#This Row],[Part Achat]]*$S$26,TBoMLotStd[[#This Row],[Part Achat]])</f>
        <v>0</v>
      </c>
      <c r="U81" s="4" t="e">
        <f>+TBoMLotStd[[#This Row],[H Prod R]]*$T$26</f>
        <v>#REF!</v>
      </c>
      <c r="W81" s="4" t="e">
        <f>TBoMLotStd[[#This Row],[H MA SJ]]*$V$26</f>
        <v>#REF!</v>
      </c>
      <c r="Y81" s="4" t="e">
        <f>+TBoMLotStd[[#This Row],[H MO SJ]]*$X$26</f>
        <v>#REF!</v>
      </c>
      <c r="Z81" s="4" t="e">
        <f>+TBoMLotStd[[#This Row],[Achats Chargés]]+TBoMLotStd[[#This Row],[Mt Prod R]]+TBoMLotStd[[#This Row],[Mt MA SJ]]+TBoMLotStd[[#This Row],[Mt MO SJ]]</f>
        <v>#REF!</v>
      </c>
      <c r="AA81" s="147"/>
      <c r="AC81" s="167"/>
    </row>
    <row r="82" spans="1:29" ht="15.75" thickBot="1" x14ac:dyDescent="0.3">
      <c r="A82" s="144"/>
      <c r="B82" s="144"/>
      <c r="C82" s="144"/>
      <c r="D82" s="3"/>
      <c r="E82" s="145"/>
      <c r="F82" s="145"/>
      <c r="L82" s="144" t="str">
        <f t="shared" si="10"/>
        <v/>
      </c>
      <c r="M82" s="156"/>
      <c r="N82" s="165"/>
      <c r="O82" s="147"/>
      <c r="P82" s="136" t="str">
        <f t="shared" ca="1" si="11"/>
        <v/>
      </c>
      <c r="Q82" s="4"/>
      <c r="R82" s="4">
        <f>+TBoMLotStd[[#This Row],[Pri Achat Unitaire]]*TBoMLotStd[[#This Row],[Quantité lien]]</f>
        <v>0</v>
      </c>
      <c r="S82" s="4">
        <f>IF(TBoMLotStd[[#This Row],[Type]]="Achat",TBoMLotStd[[#This Row],[Part Achat]]*$S$26,TBoMLotStd[[#This Row],[Part Achat]])</f>
        <v>0</v>
      </c>
      <c r="U82" s="4" t="e">
        <f>+TBoMLotStd[[#This Row],[H Prod R]]*$T$26</f>
        <v>#REF!</v>
      </c>
      <c r="W82" s="4" t="e">
        <f>TBoMLotStd[[#This Row],[H MA SJ]]*$V$26</f>
        <v>#REF!</v>
      </c>
      <c r="Y82" s="4" t="e">
        <f>+TBoMLotStd[[#This Row],[H MO SJ]]*$X$26</f>
        <v>#REF!</v>
      </c>
      <c r="Z82" s="4" t="e">
        <f>+TBoMLotStd[[#This Row],[Achats Chargés]]+TBoMLotStd[[#This Row],[Mt Prod R]]+TBoMLotStd[[#This Row],[Mt MA SJ]]+TBoMLotStd[[#This Row],[Mt MO SJ]]</f>
        <v>#REF!</v>
      </c>
      <c r="AA82" s="147"/>
      <c r="AC82" s="168"/>
    </row>
    <row r="83" spans="1:29" ht="15.75" thickBot="1" x14ac:dyDescent="0.3">
      <c r="A83" s="144"/>
      <c r="B83" s="144"/>
      <c r="C83" s="144"/>
      <c r="D83" s="3"/>
      <c r="E83" s="145"/>
      <c r="F83" s="145"/>
      <c r="L83" s="144" t="str">
        <f t="shared" si="10"/>
        <v/>
      </c>
      <c r="M83" s="156"/>
      <c r="N83" s="165"/>
      <c r="O83" s="147"/>
      <c r="P83" s="136" t="str">
        <f t="shared" ca="1" si="11"/>
        <v/>
      </c>
      <c r="Q83" s="4"/>
      <c r="R83" s="4">
        <f>+TBoMLotStd[[#This Row],[Pri Achat Unitaire]]*TBoMLotStd[[#This Row],[Quantité lien]]</f>
        <v>0</v>
      </c>
      <c r="S83" s="4">
        <f>IF(TBoMLotStd[[#This Row],[Type]]="Achat",TBoMLotStd[[#This Row],[Part Achat]]*$S$26,TBoMLotStd[[#This Row],[Part Achat]])</f>
        <v>0</v>
      </c>
      <c r="U83" s="4" t="e">
        <f>+TBoMLotStd[[#This Row],[H Prod R]]*$T$26</f>
        <v>#REF!</v>
      </c>
      <c r="W83" s="4" t="e">
        <f>TBoMLotStd[[#This Row],[H MA SJ]]*$V$26</f>
        <v>#REF!</v>
      </c>
      <c r="Y83" s="4" t="e">
        <f>+TBoMLotStd[[#This Row],[H MO SJ]]*$X$26</f>
        <v>#REF!</v>
      </c>
      <c r="Z83" s="4" t="e">
        <f>+TBoMLotStd[[#This Row],[Achats Chargés]]+TBoMLotStd[[#This Row],[Mt Prod R]]+TBoMLotStd[[#This Row],[Mt MA SJ]]+TBoMLotStd[[#This Row],[Mt MO SJ]]</f>
        <v>#REF!</v>
      </c>
      <c r="AA83" s="147"/>
      <c r="AC83" s="167"/>
    </row>
    <row r="84" spans="1:29" ht="15.75" thickBot="1" x14ac:dyDescent="0.3">
      <c r="A84" s="144"/>
      <c r="B84" s="144"/>
      <c r="C84" s="144"/>
      <c r="D84" s="3"/>
      <c r="E84" s="145"/>
      <c r="F84" s="145"/>
      <c r="L84" s="144" t="str">
        <f t="shared" si="10"/>
        <v/>
      </c>
      <c r="M84" s="156"/>
      <c r="N84" s="165"/>
      <c r="O84" s="147"/>
      <c r="P84" s="136" t="str">
        <f t="shared" ca="1" si="11"/>
        <v/>
      </c>
      <c r="Q84" s="4"/>
      <c r="R84" s="4">
        <f>+TBoMLotStd[[#This Row],[Pri Achat Unitaire]]*TBoMLotStd[[#This Row],[Quantité lien]]</f>
        <v>0</v>
      </c>
      <c r="S84" s="4">
        <f>IF(TBoMLotStd[[#This Row],[Type]]="Achat",TBoMLotStd[[#This Row],[Part Achat]]*$S$26,TBoMLotStd[[#This Row],[Part Achat]])</f>
        <v>0</v>
      </c>
      <c r="U84" s="4" t="e">
        <f>+TBoMLotStd[[#This Row],[H Prod R]]*$T$26</f>
        <v>#REF!</v>
      </c>
      <c r="W84" s="4" t="e">
        <f>TBoMLotStd[[#This Row],[H MA SJ]]*$V$26</f>
        <v>#REF!</v>
      </c>
      <c r="Y84" s="4" t="e">
        <f>+TBoMLotStd[[#This Row],[H MO SJ]]*$X$26</f>
        <v>#REF!</v>
      </c>
      <c r="Z84" s="4" t="e">
        <f>+TBoMLotStd[[#This Row],[Achats Chargés]]+TBoMLotStd[[#This Row],[Mt Prod R]]+TBoMLotStd[[#This Row],[Mt MA SJ]]+TBoMLotStd[[#This Row],[Mt MO SJ]]</f>
        <v>#REF!</v>
      </c>
      <c r="AA84" s="147"/>
      <c r="AC84" s="168"/>
    </row>
    <row r="85" spans="1:29" ht="15.75" thickBot="1" x14ac:dyDescent="0.3">
      <c r="A85" s="144"/>
      <c r="B85" s="144"/>
      <c r="C85" s="144"/>
      <c r="D85" s="3"/>
      <c r="E85" s="145"/>
      <c r="F85" s="145"/>
      <c r="L85" s="144" t="str">
        <f t="shared" si="10"/>
        <v/>
      </c>
      <c r="M85" s="156"/>
      <c r="N85" s="165"/>
      <c r="O85" s="147"/>
      <c r="P85" s="136" t="str">
        <f t="shared" ca="1" si="11"/>
        <v/>
      </c>
      <c r="Q85" s="4"/>
      <c r="R85" s="4">
        <f>+TBoMLotStd[[#This Row],[Pri Achat Unitaire]]*TBoMLotStd[[#This Row],[Quantité lien]]</f>
        <v>0</v>
      </c>
      <c r="S85" s="4">
        <f>IF(TBoMLotStd[[#This Row],[Type]]="Achat",TBoMLotStd[[#This Row],[Part Achat]]*$S$26,TBoMLotStd[[#This Row],[Part Achat]])</f>
        <v>0</v>
      </c>
      <c r="U85" s="4" t="e">
        <f>+TBoMLotStd[[#This Row],[H Prod R]]*$T$26</f>
        <v>#REF!</v>
      </c>
      <c r="W85" s="4" t="e">
        <f>TBoMLotStd[[#This Row],[H MA SJ]]*$V$26</f>
        <v>#REF!</v>
      </c>
      <c r="Y85" s="4" t="e">
        <f>+TBoMLotStd[[#This Row],[H MO SJ]]*$X$26</f>
        <v>#REF!</v>
      </c>
      <c r="Z85" s="4" t="e">
        <f>+TBoMLotStd[[#This Row],[Achats Chargés]]+TBoMLotStd[[#This Row],[Mt Prod R]]+TBoMLotStd[[#This Row],[Mt MA SJ]]+TBoMLotStd[[#This Row],[Mt MO SJ]]</f>
        <v>#REF!</v>
      </c>
      <c r="AA85" s="147"/>
      <c r="AC85" s="167"/>
    </row>
    <row r="86" spans="1:29" ht="15.75" thickBot="1" x14ac:dyDescent="0.3">
      <c r="A86" s="144"/>
      <c r="B86" s="144"/>
      <c r="C86" s="144"/>
      <c r="D86" s="3"/>
      <c r="E86" s="145"/>
      <c r="F86" s="145"/>
      <c r="L86" s="144" t="str">
        <f t="shared" si="10"/>
        <v/>
      </c>
      <c r="M86" s="156"/>
      <c r="N86" s="165"/>
      <c r="O86" s="147"/>
      <c r="P86" s="136" t="str">
        <f t="shared" ca="1" si="11"/>
        <v/>
      </c>
      <c r="Q86" s="4"/>
      <c r="R86" s="4">
        <f>+TBoMLotStd[[#This Row],[Pri Achat Unitaire]]*TBoMLotStd[[#This Row],[Quantité lien]]</f>
        <v>0</v>
      </c>
      <c r="S86" s="4">
        <f>IF(TBoMLotStd[[#This Row],[Type]]="Achat",TBoMLotStd[[#This Row],[Part Achat]]*$S$26,TBoMLotStd[[#This Row],[Part Achat]])</f>
        <v>0</v>
      </c>
      <c r="U86" s="4" t="e">
        <f>+TBoMLotStd[[#This Row],[H Prod R]]*$T$26</f>
        <v>#REF!</v>
      </c>
      <c r="W86" s="4" t="e">
        <f>TBoMLotStd[[#This Row],[H MA SJ]]*$V$26</f>
        <v>#REF!</v>
      </c>
      <c r="Y86" s="4" t="e">
        <f>+TBoMLotStd[[#This Row],[H MO SJ]]*$X$26</f>
        <v>#REF!</v>
      </c>
      <c r="Z86" s="4" t="e">
        <f>+TBoMLotStd[[#This Row],[Achats Chargés]]+TBoMLotStd[[#This Row],[Mt Prod R]]+TBoMLotStd[[#This Row],[Mt MA SJ]]+TBoMLotStd[[#This Row],[Mt MO SJ]]</f>
        <v>#REF!</v>
      </c>
      <c r="AA86" s="147"/>
      <c r="AC86" s="168"/>
    </row>
    <row r="87" spans="1:29" ht="15.75" thickBot="1" x14ac:dyDescent="0.3">
      <c r="A87" s="144"/>
      <c r="B87" s="144"/>
      <c r="C87" s="144"/>
      <c r="D87" s="3"/>
      <c r="E87" s="145"/>
      <c r="F87" s="145"/>
      <c r="L87" s="144" t="str">
        <f t="shared" si="10"/>
        <v/>
      </c>
      <c r="M87" s="156"/>
      <c r="N87" s="165"/>
      <c r="O87" s="147"/>
      <c r="P87" s="136" t="str">
        <f t="shared" ca="1" si="11"/>
        <v/>
      </c>
      <c r="Q87" s="4"/>
      <c r="R87" s="4">
        <f>+TBoMLotStd[[#This Row],[Pri Achat Unitaire]]*TBoMLotStd[[#This Row],[Quantité lien]]</f>
        <v>0</v>
      </c>
      <c r="S87" s="4">
        <f>IF(TBoMLotStd[[#This Row],[Type]]="Achat",TBoMLotStd[[#This Row],[Part Achat]]*$S$26,TBoMLotStd[[#This Row],[Part Achat]])</f>
        <v>0</v>
      </c>
      <c r="U87" s="4" t="e">
        <f>+TBoMLotStd[[#This Row],[H Prod R]]*$T$26</f>
        <v>#REF!</v>
      </c>
      <c r="W87" s="4" t="e">
        <f>TBoMLotStd[[#This Row],[H MA SJ]]*$V$26</f>
        <v>#REF!</v>
      </c>
      <c r="Y87" s="4" t="e">
        <f>+TBoMLotStd[[#This Row],[H MO SJ]]*$X$26</f>
        <v>#REF!</v>
      </c>
      <c r="Z87" s="4" t="e">
        <f>+TBoMLotStd[[#This Row],[Achats Chargés]]+TBoMLotStd[[#This Row],[Mt Prod R]]+TBoMLotStd[[#This Row],[Mt MA SJ]]+TBoMLotStd[[#This Row],[Mt MO SJ]]</f>
        <v>#REF!</v>
      </c>
      <c r="AA87" s="147"/>
      <c r="AC87" s="167"/>
    </row>
    <row r="88" spans="1:29" ht="15.75" thickBot="1" x14ac:dyDescent="0.3">
      <c r="A88" s="144"/>
      <c r="B88" s="144"/>
      <c r="C88" s="144"/>
      <c r="D88" s="3"/>
      <c r="E88" s="145"/>
      <c r="F88" s="145"/>
      <c r="L88" s="144" t="str">
        <f t="shared" si="10"/>
        <v/>
      </c>
      <c r="M88" s="156"/>
      <c r="N88" s="165"/>
      <c r="O88" s="147"/>
      <c r="P88" s="136" t="str">
        <f t="shared" ca="1" si="11"/>
        <v/>
      </c>
      <c r="Q88" s="4"/>
      <c r="R88" s="4">
        <f>+TBoMLotStd[[#This Row],[Pri Achat Unitaire]]*TBoMLotStd[[#This Row],[Quantité lien]]</f>
        <v>0</v>
      </c>
      <c r="S88" s="4">
        <f>IF(TBoMLotStd[[#This Row],[Type]]="Achat",TBoMLotStd[[#This Row],[Part Achat]]*$S$26,TBoMLotStd[[#This Row],[Part Achat]])</f>
        <v>0</v>
      </c>
      <c r="U88" s="4" t="e">
        <f>+TBoMLotStd[[#This Row],[H Prod R]]*$T$26</f>
        <v>#REF!</v>
      </c>
      <c r="W88" s="4" t="e">
        <f>TBoMLotStd[[#This Row],[H MA SJ]]*$V$26</f>
        <v>#REF!</v>
      </c>
      <c r="Y88" s="4" t="e">
        <f>+TBoMLotStd[[#This Row],[H MO SJ]]*$X$26</f>
        <v>#REF!</v>
      </c>
      <c r="Z88" s="4" t="e">
        <f>+TBoMLotStd[[#This Row],[Achats Chargés]]+TBoMLotStd[[#This Row],[Mt Prod R]]+TBoMLotStd[[#This Row],[Mt MA SJ]]+TBoMLotStd[[#This Row],[Mt MO SJ]]</f>
        <v>#REF!</v>
      </c>
      <c r="AA88" s="147"/>
      <c r="AC88" s="168"/>
    </row>
    <row r="89" spans="1:29" ht="15.75" thickBot="1" x14ac:dyDescent="0.3">
      <c r="A89" s="144"/>
      <c r="B89" s="144"/>
      <c r="C89" s="144"/>
      <c r="D89" s="3"/>
      <c r="E89" s="145"/>
      <c r="F89" s="145"/>
      <c r="L89" s="144" t="str">
        <f t="shared" si="10"/>
        <v/>
      </c>
      <c r="M89" s="156"/>
      <c r="N89" s="165"/>
      <c r="O89" s="147"/>
      <c r="P89" s="136" t="str">
        <f t="shared" ca="1" si="11"/>
        <v/>
      </c>
      <c r="Q89" s="4"/>
      <c r="R89" s="4">
        <f>+TBoMLotStd[[#This Row],[Pri Achat Unitaire]]*TBoMLotStd[[#This Row],[Quantité lien]]</f>
        <v>0</v>
      </c>
      <c r="S89" s="4">
        <f>IF(TBoMLotStd[[#This Row],[Type]]="Achat",TBoMLotStd[[#This Row],[Part Achat]]*$S$26,TBoMLotStd[[#This Row],[Part Achat]])</f>
        <v>0</v>
      </c>
      <c r="U89" s="4" t="e">
        <f>+TBoMLotStd[[#This Row],[H Prod R]]*$T$26</f>
        <v>#REF!</v>
      </c>
      <c r="W89" s="4" t="e">
        <f>TBoMLotStd[[#This Row],[H MA SJ]]*$V$26</f>
        <v>#REF!</v>
      </c>
      <c r="Y89" s="4" t="e">
        <f>+TBoMLotStd[[#This Row],[H MO SJ]]*$X$26</f>
        <v>#REF!</v>
      </c>
      <c r="Z89" s="4" t="e">
        <f>+TBoMLotStd[[#This Row],[Achats Chargés]]+TBoMLotStd[[#This Row],[Mt Prod R]]+TBoMLotStd[[#This Row],[Mt MA SJ]]+TBoMLotStd[[#This Row],[Mt MO SJ]]</f>
        <v>#REF!</v>
      </c>
      <c r="AA89" s="147"/>
      <c r="AC89" s="167"/>
    </row>
    <row r="90" spans="1:29" ht="15.75" thickBot="1" x14ac:dyDescent="0.3">
      <c r="A90" s="144"/>
      <c r="B90" s="144"/>
      <c r="C90" s="144"/>
      <c r="D90" s="3"/>
      <c r="E90" s="145"/>
      <c r="F90" s="145"/>
      <c r="L90" s="144" t="str">
        <f t="shared" si="10"/>
        <v/>
      </c>
      <c r="M90" s="156"/>
      <c r="N90" s="165"/>
      <c r="O90" s="147"/>
      <c r="P90" s="136" t="str">
        <f t="shared" ca="1" si="11"/>
        <v/>
      </c>
      <c r="Q90" s="4"/>
      <c r="R90" s="4">
        <f>+TBoMLotStd[[#This Row],[Pri Achat Unitaire]]*TBoMLotStd[[#This Row],[Quantité lien]]</f>
        <v>0</v>
      </c>
      <c r="S90" s="4">
        <f>IF(TBoMLotStd[[#This Row],[Type]]="Achat",TBoMLotStd[[#This Row],[Part Achat]]*$S$26,TBoMLotStd[[#This Row],[Part Achat]])</f>
        <v>0</v>
      </c>
      <c r="U90" s="4" t="e">
        <f>+TBoMLotStd[[#This Row],[H Prod R]]*$T$26</f>
        <v>#REF!</v>
      </c>
      <c r="W90" s="4" t="e">
        <f>TBoMLotStd[[#This Row],[H MA SJ]]*$V$26</f>
        <v>#REF!</v>
      </c>
      <c r="Y90" s="4" t="e">
        <f>+TBoMLotStd[[#This Row],[H MO SJ]]*$X$26</f>
        <v>#REF!</v>
      </c>
      <c r="Z90" s="4" t="e">
        <f>+TBoMLotStd[[#This Row],[Achats Chargés]]+TBoMLotStd[[#This Row],[Mt Prod R]]+TBoMLotStd[[#This Row],[Mt MA SJ]]+TBoMLotStd[[#This Row],[Mt MO SJ]]</f>
        <v>#REF!</v>
      </c>
      <c r="AA90" s="147"/>
      <c r="AC90" s="168"/>
    </row>
    <row r="91" spans="1:29" ht="15.75" thickBot="1" x14ac:dyDescent="0.3">
      <c r="A91" s="144"/>
      <c r="B91" s="144"/>
      <c r="C91" s="144"/>
      <c r="D91" s="3"/>
      <c r="E91" s="145"/>
      <c r="F91" s="145"/>
      <c r="L91" s="144" t="str">
        <f t="shared" si="10"/>
        <v/>
      </c>
      <c r="M91" s="156"/>
      <c r="N91" s="165"/>
      <c r="O91" s="147"/>
      <c r="P91" s="136" t="str">
        <f t="shared" ca="1" si="11"/>
        <v/>
      </c>
      <c r="Q91" s="4"/>
      <c r="R91" s="4">
        <f>+TBoMLotStd[[#This Row],[Pri Achat Unitaire]]*TBoMLotStd[[#This Row],[Quantité lien]]</f>
        <v>0</v>
      </c>
      <c r="S91" s="4">
        <f>IF(TBoMLotStd[[#This Row],[Type]]="Achat",TBoMLotStd[[#This Row],[Part Achat]]*$S$26,TBoMLotStd[[#This Row],[Part Achat]])</f>
        <v>0</v>
      </c>
      <c r="U91" s="4" t="e">
        <f>+TBoMLotStd[[#This Row],[H Prod R]]*$T$26</f>
        <v>#REF!</v>
      </c>
      <c r="W91" s="4" t="e">
        <f>TBoMLotStd[[#This Row],[H MA SJ]]*$V$26</f>
        <v>#REF!</v>
      </c>
      <c r="Y91" s="4" t="e">
        <f>+TBoMLotStd[[#This Row],[H MO SJ]]*$X$26</f>
        <v>#REF!</v>
      </c>
      <c r="Z91" s="4" t="e">
        <f>+TBoMLotStd[[#This Row],[Achats Chargés]]+TBoMLotStd[[#This Row],[Mt Prod R]]+TBoMLotStd[[#This Row],[Mt MA SJ]]+TBoMLotStd[[#This Row],[Mt MO SJ]]</f>
        <v>#REF!</v>
      </c>
      <c r="AA91" s="147"/>
      <c r="AC91" s="167"/>
    </row>
    <row r="92" spans="1:29" ht="15.75" thickBot="1" x14ac:dyDescent="0.3">
      <c r="A92" s="144"/>
      <c r="B92" s="144"/>
      <c r="C92" s="144"/>
      <c r="D92" s="3"/>
      <c r="E92" s="145"/>
      <c r="F92" s="145"/>
      <c r="L92" s="144" t="str">
        <f t="shared" si="10"/>
        <v/>
      </c>
      <c r="M92" s="156"/>
      <c r="N92" s="165"/>
      <c r="O92" s="147"/>
      <c r="P92" s="136" t="str">
        <f t="shared" ca="1" si="11"/>
        <v/>
      </c>
      <c r="Q92" s="4"/>
      <c r="R92" s="4">
        <f>+TBoMLotStd[[#This Row],[Pri Achat Unitaire]]*TBoMLotStd[[#This Row],[Quantité lien]]</f>
        <v>0</v>
      </c>
      <c r="S92" s="4">
        <f>IF(TBoMLotStd[[#This Row],[Type]]="Achat",TBoMLotStd[[#This Row],[Part Achat]]*$S$26,TBoMLotStd[[#This Row],[Part Achat]])</f>
        <v>0</v>
      </c>
      <c r="U92" s="4" t="e">
        <f>+TBoMLotStd[[#This Row],[H Prod R]]*$T$26</f>
        <v>#REF!</v>
      </c>
      <c r="W92" s="4" t="e">
        <f>TBoMLotStd[[#This Row],[H MA SJ]]*$V$26</f>
        <v>#REF!</v>
      </c>
      <c r="Y92" s="4" t="e">
        <f>+TBoMLotStd[[#This Row],[H MO SJ]]*$X$26</f>
        <v>#REF!</v>
      </c>
      <c r="Z92" s="4" t="e">
        <f>+TBoMLotStd[[#This Row],[Achats Chargés]]+TBoMLotStd[[#This Row],[Mt Prod R]]+TBoMLotStd[[#This Row],[Mt MA SJ]]+TBoMLotStd[[#This Row],[Mt MO SJ]]</f>
        <v>#REF!</v>
      </c>
      <c r="AA92" s="147"/>
      <c r="AC92" s="168"/>
    </row>
    <row r="93" spans="1:29" ht="15.75" thickBot="1" x14ac:dyDescent="0.3">
      <c r="A93" s="144"/>
      <c r="B93" s="144"/>
      <c r="C93" s="144"/>
      <c r="D93" s="3"/>
      <c r="E93" s="145"/>
      <c r="F93" s="145"/>
      <c r="L93" s="144" t="str">
        <f t="shared" si="10"/>
        <v/>
      </c>
      <c r="M93" s="156"/>
      <c r="N93" s="165"/>
      <c r="O93" s="147"/>
      <c r="P93" s="136" t="str">
        <f t="shared" ca="1" si="11"/>
        <v/>
      </c>
      <c r="Q93" s="4"/>
      <c r="R93" s="4">
        <f>+TBoMLotStd[[#This Row],[Pri Achat Unitaire]]*TBoMLotStd[[#This Row],[Quantité lien]]</f>
        <v>0</v>
      </c>
      <c r="S93" s="4">
        <f>IF(TBoMLotStd[[#This Row],[Type]]="Achat",TBoMLotStd[[#This Row],[Part Achat]]*$S$26,TBoMLotStd[[#This Row],[Part Achat]])</f>
        <v>0</v>
      </c>
      <c r="U93" s="4" t="e">
        <f>+TBoMLotStd[[#This Row],[H Prod R]]*$T$26</f>
        <v>#REF!</v>
      </c>
      <c r="W93" s="4" t="e">
        <f>TBoMLotStd[[#This Row],[H MA SJ]]*$V$26</f>
        <v>#REF!</v>
      </c>
      <c r="Y93" s="4" t="e">
        <f>+TBoMLotStd[[#This Row],[H MO SJ]]*$X$26</f>
        <v>#REF!</v>
      </c>
      <c r="Z93" s="4" t="e">
        <f>+TBoMLotStd[[#This Row],[Achats Chargés]]+TBoMLotStd[[#This Row],[Mt Prod R]]+TBoMLotStd[[#This Row],[Mt MA SJ]]+TBoMLotStd[[#This Row],[Mt MO SJ]]</f>
        <v>#REF!</v>
      </c>
      <c r="AA93" s="147"/>
      <c r="AC93" s="167"/>
    </row>
    <row r="94" spans="1:29" ht="15.75" thickBot="1" x14ac:dyDescent="0.3">
      <c r="A94" s="144"/>
      <c r="B94" s="144"/>
      <c r="C94" s="144"/>
      <c r="D94" s="3"/>
      <c r="E94" s="145"/>
      <c r="F94" s="145"/>
      <c r="L94" s="144" t="str">
        <f t="shared" si="10"/>
        <v/>
      </c>
      <c r="M94" s="156"/>
      <c r="N94" s="165"/>
      <c r="O94" s="147"/>
      <c r="P94" s="136" t="str">
        <f t="shared" ca="1" si="11"/>
        <v/>
      </c>
      <c r="Q94" s="4"/>
      <c r="R94" s="4">
        <f>+TBoMLotStd[[#This Row],[Pri Achat Unitaire]]*TBoMLotStd[[#This Row],[Quantité lien]]</f>
        <v>0</v>
      </c>
      <c r="S94" s="4">
        <f>IF(TBoMLotStd[[#This Row],[Type]]="Achat",TBoMLotStd[[#This Row],[Part Achat]]*$S$26,TBoMLotStd[[#This Row],[Part Achat]])</f>
        <v>0</v>
      </c>
      <c r="U94" s="4" t="e">
        <f>+TBoMLotStd[[#This Row],[H Prod R]]*$T$26</f>
        <v>#REF!</v>
      </c>
      <c r="W94" s="4" t="e">
        <f>TBoMLotStd[[#This Row],[H MA SJ]]*$V$26</f>
        <v>#REF!</v>
      </c>
      <c r="Y94" s="4" t="e">
        <f>+TBoMLotStd[[#This Row],[H MO SJ]]*$X$26</f>
        <v>#REF!</v>
      </c>
      <c r="Z94" s="4" t="e">
        <f>+TBoMLotStd[[#This Row],[Achats Chargés]]+TBoMLotStd[[#This Row],[Mt Prod R]]+TBoMLotStd[[#This Row],[Mt MA SJ]]+TBoMLotStd[[#This Row],[Mt MO SJ]]</f>
        <v>#REF!</v>
      </c>
      <c r="AA94" s="147"/>
      <c r="AC94" s="168"/>
    </row>
    <row r="95" spans="1:29" ht="15.75" thickBot="1" x14ac:dyDescent="0.3">
      <c r="A95" s="144"/>
      <c r="B95" s="144"/>
      <c r="C95" s="144"/>
      <c r="D95" s="3"/>
      <c r="E95" s="145"/>
      <c r="F95" s="145"/>
      <c r="L95" s="144" t="str">
        <f t="shared" si="10"/>
        <v/>
      </c>
      <c r="M95" s="156"/>
      <c r="N95" s="165"/>
      <c r="O95" s="147"/>
      <c r="P95" s="136" t="str">
        <f t="shared" ca="1" si="11"/>
        <v/>
      </c>
      <c r="Q95" s="4"/>
      <c r="R95" s="4">
        <f>+TBoMLotStd[[#This Row],[Pri Achat Unitaire]]*TBoMLotStd[[#This Row],[Quantité lien]]</f>
        <v>0</v>
      </c>
      <c r="S95" s="4">
        <f>IF(TBoMLotStd[[#This Row],[Type]]="Achat",TBoMLotStd[[#This Row],[Part Achat]]*$S$26,TBoMLotStd[[#This Row],[Part Achat]])</f>
        <v>0</v>
      </c>
      <c r="U95" s="4" t="e">
        <f>+TBoMLotStd[[#This Row],[H Prod R]]*$T$26</f>
        <v>#REF!</v>
      </c>
      <c r="W95" s="4" t="e">
        <f>TBoMLotStd[[#This Row],[H MA SJ]]*$V$26</f>
        <v>#REF!</v>
      </c>
      <c r="Y95" s="4" t="e">
        <f>+TBoMLotStd[[#This Row],[H MO SJ]]*$X$26</f>
        <v>#REF!</v>
      </c>
      <c r="Z95" s="4" t="e">
        <f>+TBoMLotStd[[#This Row],[Achats Chargés]]+TBoMLotStd[[#This Row],[Mt Prod R]]+TBoMLotStd[[#This Row],[Mt MA SJ]]+TBoMLotStd[[#This Row],[Mt MO SJ]]</f>
        <v>#REF!</v>
      </c>
      <c r="AA95" s="147"/>
      <c r="AC95" s="167"/>
    </row>
    <row r="96" spans="1:29" ht="15.75" thickBot="1" x14ac:dyDescent="0.3">
      <c r="A96" s="144"/>
      <c r="B96" s="144"/>
      <c r="C96" s="144"/>
      <c r="D96" s="3"/>
      <c r="E96" s="145"/>
      <c r="F96" s="145"/>
      <c r="L96" s="144" t="str">
        <f t="shared" si="10"/>
        <v/>
      </c>
      <c r="M96" s="156"/>
      <c r="N96" s="165"/>
      <c r="O96" s="147"/>
      <c r="P96" s="136" t="str">
        <f t="shared" ca="1" si="11"/>
        <v/>
      </c>
      <c r="Q96" s="4"/>
      <c r="R96" s="4">
        <f>+TBoMLotStd[[#This Row],[Pri Achat Unitaire]]*TBoMLotStd[[#This Row],[Quantité lien]]</f>
        <v>0</v>
      </c>
      <c r="S96" s="4">
        <f>IF(TBoMLotStd[[#This Row],[Type]]="Achat",TBoMLotStd[[#This Row],[Part Achat]]*$S$26,TBoMLotStd[[#This Row],[Part Achat]])</f>
        <v>0</v>
      </c>
      <c r="U96" s="4" t="e">
        <f>+TBoMLotStd[[#This Row],[H Prod R]]*$T$26</f>
        <v>#REF!</v>
      </c>
      <c r="W96" s="4" t="e">
        <f>TBoMLotStd[[#This Row],[H MA SJ]]*$V$26</f>
        <v>#REF!</v>
      </c>
      <c r="Y96" s="4" t="e">
        <f>+TBoMLotStd[[#This Row],[H MO SJ]]*$X$26</f>
        <v>#REF!</v>
      </c>
      <c r="Z96" s="4" t="e">
        <f>+TBoMLotStd[[#This Row],[Achats Chargés]]+TBoMLotStd[[#This Row],[Mt Prod R]]+TBoMLotStd[[#This Row],[Mt MA SJ]]+TBoMLotStd[[#This Row],[Mt MO SJ]]</f>
        <v>#REF!</v>
      </c>
      <c r="AA96" s="147"/>
      <c r="AC96" s="168"/>
    </row>
    <row r="97" spans="1:29" ht="15.75" thickBot="1" x14ac:dyDescent="0.3">
      <c r="A97" s="144"/>
      <c r="B97" s="144"/>
      <c r="C97" s="144"/>
      <c r="D97" s="3"/>
      <c r="E97" s="145"/>
      <c r="F97" s="145"/>
      <c r="L97" s="144" t="str">
        <f t="shared" si="10"/>
        <v/>
      </c>
      <c r="M97" s="156"/>
      <c r="N97" s="165"/>
      <c r="O97" s="147"/>
      <c r="P97" s="136" t="str">
        <f t="shared" ca="1" si="11"/>
        <v/>
      </c>
      <c r="Q97" s="4"/>
      <c r="R97" s="4">
        <f>+TBoMLotStd[[#This Row],[Pri Achat Unitaire]]*TBoMLotStd[[#This Row],[Quantité lien]]</f>
        <v>0</v>
      </c>
      <c r="S97" s="4">
        <f>IF(TBoMLotStd[[#This Row],[Type]]="Achat",TBoMLotStd[[#This Row],[Part Achat]]*$S$26,TBoMLotStd[[#This Row],[Part Achat]])</f>
        <v>0</v>
      </c>
      <c r="U97" s="4" t="e">
        <f>+TBoMLotStd[[#This Row],[H Prod R]]*$T$26</f>
        <v>#REF!</v>
      </c>
      <c r="W97" s="4" t="e">
        <f>TBoMLotStd[[#This Row],[H MA SJ]]*$V$26</f>
        <v>#REF!</v>
      </c>
      <c r="Y97" s="4" t="e">
        <f>+TBoMLotStd[[#This Row],[H MO SJ]]*$X$26</f>
        <v>#REF!</v>
      </c>
      <c r="Z97" s="4" t="e">
        <f>+TBoMLotStd[[#This Row],[Achats Chargés]]+TBoMLotStd[[#This Row],[Mt Prod R]]+TBoMLotStd[[#This Row],[Mt MA SJ]]+TBoMLotStd[[#This Row],[Mt MO SJ]]</f>
        <v>#REF!</v>
      </c>
      <c r="AA97" s="147"/>
      <c r="AC97" s="167"/>
    </row>
    <row r="98" spans="1:29" ht="15.75" thickBot="1" x14ac:dyDescent="0.3">
      <c r="A98" s="144"/>
      <c r="B98" s="144"/>
      <c r="C98" s="144"/>
      <c r="D98" s="3"/>
      <c r="E98" s="145"/>
      <c r="F98" s="145"/>
      <c r="L98" s="144" t="str">
        <f t="shared" si="10"/>
        <v/>
      </c>
      <c r="M98" s="156"/>
      <c r="N98" s="165"/>
      <c r="O98" s="147"/>
      <c r="P98" s="136" t="str">
        <f t="shared" ca="1" si="11"/>
        <v/>
      </c>
      <c r="Q98" s="4"/>
      <c r="R98" s="4">
        <f>+TBoMLotStd[[#This Row],[Pri Achat Unitaire]]*TBoMLotStd[[#This Row],[Quantité lien]]</f>
        <v>0</v>
      </c>
      <c r="S98" s="4">
        <f>IF(TBoMLotStd[[#This Row],[Type]]="Achat",TBoMLotStd[[#This Row],[Part Achat]]*$S$26,TBoMLotStd[[#This Row],[Part Achat]])</f>
        <v>0</v>
      </c>
      <c r="U98" s="4" t="e">
        <f>+TBoMLotStd[[#This Row],[H Prod R]]*$T$26</f>
        <v>#REF!</v>
      </c>
      <c r="W98" s="4" t="e">
        <f>TBoMLotStd[[#This Row],[H MA SJ]]*$V$26</f>
        <v>#REF!</v>
      </c>
      <c r="Y98" s="4" t="e">
        <f>+TBoMLotStd[[#This Row],[H MO SJ]]*$X$26</f>
        <v>#REF!</v>
      </c>
      <c r="Z98" s="4" t="e">
        <f>+TBoMLotStd[[#This Row],[Achats Chargés]]+TBoMLotStd[[#This Row],[Mt Prod R]]+TBoMLotStd[[#This Row],[Mt MA SJ]]+TBoMLotStd[[#This Row],[Mt MO SJ]]</f>
        <v>#REF!</v>
      </c>
      <c r="AA98" s="147"/>
      <c r="AC98" s="168"/>
    </row>
    <row r="99" spans="1:29" ht="15.75" thickBot="1" x14ac:dyDescent="0.3">
      <c r="A99" s="144"/>
      <c r="B99" s="144"/>
      <c r="C99" s="144"/>
      <c r="D99" s="3"/>
      <c r="E99" s="145"/>
      <c r="F99" s="145"/>
      <c r="L99" s="144" t="str">
        <f t="shared" si="10"/>
        <v/>
      </c>
      <c r="M99" s="156"/>
      <c r="N99" s="165"/>
      <c r="O99" s="147"/>
      <c r="P99" s="136" t="str">
        <f t="shared" ca="1" si="11"/>
        <v/>
      </c>
      <c r="Q99" s="4"/>
      <c r="R99" s="4">
        <f>+TBoMLotStd[[#This Row],[Pri Achat Unitaire]]*TBoMLotStd[[#This Row],[Quantité lien]]</f>
        <v>0</v>
      </c>
      <c r="S99" s="4">
        <f>IF(TBoMLotStd[[#This Row],[Type]]="Achat",TBoMLotStd[[#This Row],[Part Achat]]*$S$26,TBoMLotStd[[#This Row],[Part Achat]])</f>
        <v>0</v>
      </c>
      <c r="U99" s="4" t="e">
        <f>+TBoMLotStd[[#This Row],[H Prod R]]*$T$26</f>
        <v>#REF!</v>
      </c>
      <c r="W99" s="4" t="e">
        <f>TBoMLotStd[[#This Row],[H MA SJ]]*$V$26</f>
        <v>#REF!</v>
      </c>
      <c r="Y99" s="4" t="e">
        <f>+TBoMLotStd[[#This Row],[H MO SJ]]*$X$26</f>
        <v>#REF!</v>
      </c>
      <c r="Z99" s="4" t="e">
        <f>+TBoMLotStd[[#This Row],[Achats Chargés]]+TBoMLotStd[[#This Row],[Mt Prod R]]+TBoMLotStd[[#This Row],[Mt MA SJ]]+TBoMLotStd[[#This Row],[Mt MO SJ]]</f>
        <v>#REF!</v>
      </c>
      <c r="AA99" s="147"/>
      <c r="AC99" s="167"/>
    </row>
    <row r="100" spans="1:29" ht="15.75" thickBot="1" x14ac:dyDescent="0.3">
      <c r="A100" s="144"/>
      <c r="B100" s="144"/>
      <c r="C100" s="144"/>
      <c r="D100" s="3"/>
      <c r="E100" s="145"/>
      <c r="F100" s="145"/>
      <c r="L100" s="144" t="str">
        <f t="shared" si="10"/>
        <v/>
      </c>
      <c r="M100" s="156"/>
      <c r="N100" s="165"/>
      <c r="O100" s="147"/>
      <c r="P100" s="136" t="str">
        <f t="shared" ca="1" si="11"/>
        <v/>
      </c>
      <c r="Q100" s="4"/>
      <c r="R100" s="4">
        <f>+TBoMLotStd[[#This Row],[Pri Achat Unitaire]]*TBoMLotStd[[#This Row],[Quantité lien]]</f>
        <v>0</v>
      </c>
      <c r="S100" s="4">
        <f>IF(TBoMLotStd[[#This Row],[Type]]="Achat",TBoMLotStd[[#This Row],[Part Achat]]*$S$26,TBoMLotStd[[#This Row],[Part Achat]])</f>
        <v>0</v>
      </c>
      <c r="U100" s="4" t="e">
        <f>+TBoMLotStd[[#This Row],[H Prod R]]*$T$26</f>
        <v>#REF!</v>
      </c>
      <c r="W100" s="4" t="e">
        <f>TBoMLotStd[[#This Row],[H MA SJ]]*$V$26</f>
        <v>#REF!</v>
      </c>
      <c r="Y100" s="4" t="e">
        <f>+TBoMLotStd[[#This Row],[H MO SJ]]*$X$26</f>
        <v>#REF!</v>
      </c>
      <c r="Z100" s="4" t="e">
        <f>+TBoMLotStd[[#This Row],[Achats Chargés]]+TBoMLotStd[[#This Row],[Mt Prod R]]+TBoMLotStd[[#This Row],[Mt MA SJ]]+TBoMLotStd[[#This Row],[Mt MO SJ]]</f>
        <v>#REF!</v>
      </c>
      <c r="AA100" s="147"/>
      <c r="AC100" s="168"/>
    </row>
    <row r="101" spans="1:29" ht="15.75" thickBot="1" x14ac:dyDescent="0.3">
      <c r="A101" s="144"/>
      <c r="B101" s="144"/>
      <c r="C101" s="144"/>
      <c r="D101" s="3"/>
      <c r="E101" s="145"/>
      <c r="F101" s="145"/>
      <c r="L101" s="144" t="str">
        <f t="shared" si="10"/>
        <v/>
      </c>
      <c r="M101" s="156"/>
      <c r="N101" s="165"/>
      <c r="O101" s="147"/>
      <c r="P101" s="136" t="str">
        <f t="shared" ca="1" si="11"/>
        <v/>
      </c>
      <c r="Q101" s="4"/>
      <c r="R101" s="4">
        <f>+TBoMLotStd[[#This Row],[Pri Achat Unitaire]]*TBoMLotStd[[#This Row],[Quantité lien]]</f>
        <v>0</v>
      </c>
      <c r="S101" s="4">
        <f>IF(TBoMLotStd[[#This Row],[Type]]="Achat",TBoMLotStd[[#This Row],[Part Achat]]*$S$26,TBoMLotStd[[#This Row],[Part Achat]])</f>
        <v>0</v>
      </c>
      <c r="U101" s="4" t="e">
        <f>+TBoMLotStd[[#This Row],[H Prod R]]*$T$26</f>
        <v>#REF!</v>
      </c>
      <c r="W101" s="4" t="e">
        <f>TBoMLotStd[[#This Row],[H MA SJ]]*$V$26</f>
        <v>#REF!</v>
      </c>
      <c r="Y101" s="4" t="e">
        <f>+TBoMLotStd[[#This Row],[H MO SJ]]*$X$26</f>
        <v>#REF!</v>
      </c>
      <c r="Z101" s="4" t="e">
        <f>+TBoMLotStd[[#This Row],[Achats Chargés]]+TBoMLotStd[[#This Row],[Mt Prod R]]+TBoMLotStd[[#This Row],[Mt MA SJ]]+TBoMLotStd[[#This Row],[Mt MO SJ]]</f>
        <v>#REF!</v>
      </c>
      <c r="AA101" s="147"/>
      <c r="AC101" s="167"/>
    </row>
    <row r="102" spans="1:29" ht="15.75" thickBot="1" x14ac:dyDescent="0.3">
      <c r="A102" s="144"/>
      <c r="B102" s="144"/>
      <c r="C102" s="144"/>
      <c r="D102" s="3"/>
      <c r="E102" s="145"/>
      <c r="F102" s="145"/>
      <c r="L102" s="144" t="str">
        <f t="shared" si="10"/>
        <v/>
      </c>
      <c r="M102" s="156"/>
      <c r="N102" s="165"/>
      <c r="O102" s="147"/>
      <c r="P102" s="136" t="str">
        <f t="shared" ca="1" si="11"/>
        <v/>
      </c>
      <c r="Q102" s="4"/>
      <c r="R102" s="4">
        <f>+TBoMLotStd[[#This Row],[Pri Achat Unitaire]]*TBoMLotStd[[#This Row],[Quantité lien]]</f>
        <v>0</v>
      </c>
      <c r="S102" s="4">
        <f>IF(TBoMLotStd[[#This Row],[Type]]="Achat",TBoMLotStd[[#This Row],[Part Achat]]*$S$26,TBoMLotStd[[#This Row],[Part Achat]])</f>
        <v>0</v>
      </c>
      <c r="U102" s="4" t="e">
        <f>+TBoMLotStd[[#This Row],[H Prod R]]*$T$26</f>
        <v>#REF!</v>
      </c>
      <c r="W102" s="4" t="e">
        <f>TBoMLotStd[[#This Row],[H MA SJ]]*$V$26</f>
        <v>#REF!</v>
      </c>
      <c r="Y102" s="4" t="e">
        <f>+TBoMLotStd[[#This Row],[H MO SJ]]*$X$26</f>
        <v>#REF!</v>
      </c>
      <c r="Z102" s="4" t="e">
        <f>+TBoMLotStd[[#This Row],[Achats Chargés]]+TBoMLotStd[[#This Row],[Mt Prod R]]+TBoMLotStd[[#This Row],[Mt MA SJ]]+TBoMLotStd[[#This Row],[Mt MO SJ]]</f>
        <v>#REF!</v>
      </c>
      <c r="AA102" s="147"/>
      <c r="AC102" s="168"/>
    </row>
    <row r="103" spans="1:29" ht="15.75" thickBot="1" x14ac:dyDescent="0.3">
      <c r="A103" s="144"/>
      <c r="B103" s="144"/>
      <c r="C103" s="144"/>
      <c r="D103" s="3"/>
      <c r="E103" s="145"/>
      <c r="F103" s="145"/>
      <c r="L103" s="144" t="str">
        <f t="shared" si="10"/>
        <v/>
      </c>
      <c r="M103" s="156"/>
      <c r="N103" s="165"/>
      <c r="O103" s="147"/>
      <c r="P103" s="136" t="str">
        <f t="shared" ca="1" si="11"/>
        <v/>
      </c>
      <c r="Q103" s="4"/>
      <c r="R103" s="4">
        <f>+TBoMLotStd[[#This Row],[Pri Achat Unitaire]]*TBoMLotStd[[#This Row],[Quantité lien]]</f>
        <v>0</v>
      </c>
      <c r="S103" s="4">
        <f>IF(TBoMLotStd[[#This Row],[Type]]="Achat",TBoMLotStd[[#This Row],[Part Achat]]*$S$26,TBoMLotStd[[#This Row],[Part Achat]])</f>
        <v>0</v>
      </c>
      <c r="U103" s="4" t="e">
        <f>+TBoMLotStd[[#This Row],[H Prod R]]*$T$26</f>
        <v>#REF!</v>
      </c>
      <c r="W103" s="4" t="e">
        <f>TBoMLotStd[[#This Row],[H MA SJ]]*$V$26</f>
        <v>#REF!</v>
      </c>
      <c r="Y103" s="4" t="e">
        <f>+TBoMLotStd[[#This Row],[H MO SJ]]*$X$26</f>
        <v>#REF!</v>
      </c>
      <c r="Z103" s="4" t="e">
        <f>+TBoMLotStd[[#This Row],[Achats Chargés]]+TBoMLotStd[[#This Row],[Mt Prod R]]+TBoMLotStd[[#This Row],[Mt MA SJ]]+TBoMLotStd[[#This Row],[Mt MO SJ]]</f>
        <v>#REF!</v>
      </c>
      <c r="AA103" s="147"/>
      <c r="AC103" s="167"/>
    </row>
    <row r="104" spans="1:29" ht="15.75" thickBot="1" x14ac:dyDescent="0.3">
      <c r="A104" s="144"/>
      <c r="B104" s="144"/>
      <c r="C104" s="144"/>
      <c r="D104" s="3"/>
      <c r="E104" s="145"/>
      <c r="F104" s="145"/>
      <c r="L104" s="144" t="str">
        <f t="shared" si="10"/>
        <v/>
      </c>
      <c r="M104" s="156"/>
      <c r="N104" s="165"/>
      <c r="O104" s="147"/>
      <c r="P104" s="136" t="str">
        <f t="shared" ca="1" si="11"/>
        <v/>
      </c>
      <c r="Q104" s="4"/>
      <c r="R104" s="4">
        <f>+TBoMLotStd[[#This Row],[Pri Achat Unitaire]]*TBoMLotStd[[#This Row],[Quantité lien]]</f>
        <v>0</v>
      </c>
      <c r="S104" s="4">
        <f>IF(TBoMLotStd[[#This Row],[Type]]="Achat",TBoMLotStd[[#This Row],[Part Achat]]*$S$26,TBoMLotStd[[#This Row],[Part Achat]])</f>
        <v>0</v>
      </c>
      <c r="U104" s="4" t="e">
        <f>+TBoMLotStd[[#This Row],[H Prod R]]*$T$26</f>
        <v>#REF!</v>
      </c>
      <c r="W104" s="4" t="e">
        <f>TBoMLotStd[[#This Row],[H MA SJ]]*$V$26</f>
        <v>#REF!</v>
      </c>
      <c r="Y104" s="4" t="e">
        <f>+TBoMLotStd[[#This Row],[H MO SJ]]*$X$26</f>
        <v>#REF!</v>
      </c>
      <c r="Z104" s="4" t="e">
        <f>+TBoMLotStd[[#This Row],[Achats Chargés]]+TBoMLotStd[[#This Row],[Mt Prod R]]+TBoMLotStd[[#This Row],[Mt MA SJ]]+TBoMLotStd[[#This Row],[Mt MO SJ]]</f>
        <v>#REF!</v>
      </c>
      <c r="AA104" s="147"/>
      <c r="AC104" s="168"/>
    </row>
    <row r="105" spans="1:29" ht="15.75" thickBot="1" x14ac:dyDescent="0.3">
      <c r="A105" s="144"/>
      <c r="B105" s="144"/>
      <c r="C105" s="144"/>
      <c r="D105" s="3"/>
      <c r="E105" s="145"/>
      <c r="F105" s="145"/>
      <c r="L105" s="144" t="str">
        <f t="shared" si="10"/>
        <v/>
      </c>
      <c r="M105" s="156"/>
      <c r="N105" s="165"/>
      <c r="O105" s="147"/>
      <c r="P105" s="136" t="str">
        <f t="shared" ca="1" si="11"/>
        <v/>
      </c>
      <c r="Q105" s="4"/>
      <c r="R105" s="4">
        <f>+TBoMLotStd[[#This Row],[Pri Achat Unitaire]]*TBoMLotStd[[#This Row],[Quantité lien]]</f>
        <v>0</v>
      </c>
      <c r="S105" s="4">
        <f>IF(TBoMLotStd[[#This Row],[Type]]="Achat",TBoMLotStd[[#This Row],[Part Achat]]*$S$26,TBoMLotStd[[#This Row],[Part Achat]])</f>
        <v>0</v>
      </c>
      <c r="U105" s="4" t="e">
        <f>+TBoMLotStd[[#This Row],[H Prod R]]*$T$26</f>
        <v>#REF!</v>
      </c>
      <c r="W105" s="4" t="e">
        <f>TBoMLotStd[[#This Row],[H MA SJ]]*$V$26</f>
        <v>#REF!</v>
      </c>
      <c r="Y105" s="4" t="e">
        <f>+TBoMLotStd[[#This Row],[H MO SJ]]*$X$26</f>
        <v>#REF!</v>
      </c>
      <c r="Z105" s="4" t="e">
        <f>+TBoMLotStd[[#This Row],[Achats Chargés]]+TBoMLotStd[[#This Row],[Mt Prod R]]+TBoMLotStd[[#This Row],[Mt MA SJ]]+TBoMLotStd[[#This Row],[Mt MO SJ]]</f>
        <v>#REF!</v>
      </c>
      <c r="AA105" s="147"/>
      <c r="AC105" s="167"/>
    </row>
    <row r="106" spans="1:29" ht="15.75" thickBot="1" x14ac:dyDescent="0.3">
      <c r="A106" s="144"/>
      <c r="B106" s="144"/>
      <c r="C106" s="144"/>
      <c r="D106" s="3"/>
      <c r="E106" s="145"/>
      <c r="F106" s="145"/>
      <c r="L106" s="144" t="str">
        <f t="shared" si="10"/>
        <v/>
      </c>
      <c r="M106" s="156"/>
      <c r="N106" s="165"/>
      <c r="O106" s="147"/>
      <c r="P106" s="136" t="str">
        <f t="shared" ca="1" si="11"/>
        <v/>
      </c>
      <c r="Q106" s="4"/>
      <c r="R106" s="4">
        <f>+TBoMLotStd[[#This Row],[Pri Achat Unitaire]]*TBoMLotStd[[#This Row],[Quantité lien]]</f>
        <v>0</v>
      </c>
      <c r="S106" s="4">
        <f>IF(TBoMLotStd[[#This Row],[Type]]="Achat",TBoMLotStd[[#This Row],[Part Achat]]*$S$26,TBoMLotStd[[#This Row],[Part Achat]])</f>
        <v>0</v>
      </c>
      <c r="U106" s="4" t="e">
        <f>+TBoMLotStd[[#This Row],[H Prod R]]*$T$26</f>
        <v>#REF!</v>
      </c>
      <c r="W106" s="4" t="e">
        <f>TBoMLotStd[[#This Row],[H MA SJ]]*$V$26</f>
        <v>#REF!</v>
      </c>
      <c r="Y106" s="4" t="e">
        <f>+TBoMLotStd[[#This Row],[H MO SJ]]*$X$26</f>
        <v>#REF!</v>
      </c>
      <c r="Z106" s="4" t="e">
        <f>+TBoMLotStd[[#This Row],[Achats Chargés]]+TBoMLotStd[[#This Row],[Mt Prod R]]+TBoMLotStd[[#This Row],[Mt MA SJ]]+TBoMLotStd[[#This Row],[Mt MO SJ]]</f>
        <v>#REF!</v>
      </c>
      <c r="AA106" s="147"/>
      <c r="AC106" s="168"/>
    </row>
    <row r="107" spans="1:29" ht="15.75" thickBot="1" x14ac:dyDescent="0.3">
      <c r="A107" s="144"/>
      <c r="B107" s="144"/>
      <c r="C107" s="144"/>
      <c r="D107" s="3"/>
      <c r="E107" s="145"/>
      <c r="F107" s="145"/>
      <c r="L107" s="144" t="str">
        <f t="shared" si="10"/>
        <v/>
      </c>
      <c r="M107" s="156"/>
      <c r="N107" s="165"/>
      <c r="O107" s="147"/>
      <c r="P107" s="136" t="str">
        <f t="shared" ca="1" si="11"/>
        <v/>
      </c>
      <c r="Q107" s="4"/>
      <c r="R107" s="4">
        <f>+TBoMLotStd[[#This Row],[Pri Achat Unitaire]]*TBoMLotStd[[#This Row],[Quantité lien]]</f>
        <v>0</v>
      </c>
      <c r="S107" s="4">
        <f>IF(TBoMLotStd[[#This Row],[Type]]="Achat",TBoMLotStd[[#This Row],[Part Achat]]*$S$26,TBoMLotStd[[#This Row],[Part Achat]])</f>
        <v>0</v>
      </c>
      <c r="U107" s="4" t="e">
        <f>+TBoMLotStd[[#This Row],[H Prod R]]*$T$26</f>
        <v>#REF!</v>
      </c>
      <c r="W107" s="4" t="e">
        <f>TBoMLotStd[[#This Row],[H MA SJ]]*$V$26</f>
        <v>#REF!</v>
      </c>
      <c r="Y107" s="4" t="e">
        <f>+TBoMLotStd[[#This Row],[H MO SJ]]*$X$26</f>
        <v>#REF!</v>
      </c>
      <c r="Z107" s="4" t="e">
        <f>+TBoMLotStd[[#This Row],[Achats Chargés]]+TBoMLotStd[[#This Row],[Mt Prod R]]+TBoMLotStd[[#This Row],[Mt MA SJ]]+TBoMLotStd[[#This Row],[Mt MO SJ]]</f>
        <v>#REF!</v>
      </c>
      <c r="AA107" s="147"/>
      <c r="AC107" s="167"/>
    </row>
    <row r="108" spans="1:29" ht="15.75" thickBot="1" x14ac:dyDescent="0.3">
      <c r="A108" s="144"/>
      <c r="B108" s="144"/>
      <c r="C108" s="144"/>
      <c r="D108" s="3"/>
      <c r="E108" s="145"/>
      <c r="F108" s="145"/>
      <c r="L108" s="144" t="str">
        <f t="shared" si="10"/>
        <v/>
      </c>
      <c r="M108" s="156"/>
      <c r="N108" s="165"/>
      <c r="O108" s="147"/>
      <c r="P108" s="136" t="str">
        <f t="shared" ca="1" si="11"/>
        <v/>
      </c>
      <c r="Q108" s="4"/>
      <c r="R108" s="4">
        <f>+TBoMLotStd[[#This Row],[Pri Achat Unitaire]]*TBoMLotStd[[#This Row],[Quantité lien]]</f>
        <v>0</v>
      </c>
      <c r="S108" s="4">
        <f>IF(TBoMLotStd[[#This Row],[Type]]="Achat",TBoMLotStd[[#This Row],[Part Achat]]*$S$26,TBoMLotStd[[#This Row],[Part Achat]])</f>
        <v>0</v>
      </c>
      <c r="U108" s="4" t="e">
        <f>+TBoMLotStd[[#This Row],[H Prod R]]*$T$26</f>
        <v>#REF!</v>
      </c>
      <c r="W108" s="4" t="e">
        <f>TBoMLotStd[[#This Row],[H MA SJ]]*$V$26</f>
        <v>#REF!</v>
      </c>
      <c r="Y108" s="4" t="e">
        <f>+TBoMLotStd[[#This Row],[H MO SJ]]*$X$26</f>
        <v>#REF!</v>
      </c>
      <c r="Z108" s="4" t="e">
        <f>+TBoMLotStd[[#This Row],[Achats Chargés]]+TBoMLotStd[[#This Row],[Mt Prod R]]+TBoMLotStd[[#This Row],[Mt MA SJ]]+TBoMLotStd[[#This Row],[Mt MO SJ]]</f>
        <v>#REF!</v>
      </c>
      <c r="AA108" s="147"/>
      <c r="AC108" s="168"/>
    </row>
    <row r="109" spans="1:29" ht="15.75" thickBot="1" x14ac:dyDescent="0.3">
      <c r="A109" s="144"/>
      <c r="B109" s="144"/>
      <c r="C109" s="144"/>
      <c r="D109" s="3"/>
      <c r="E109" s="145"/>
      <c r="F109" s="145"/>
      <c r="L109" s="144" t="str">
        <f t="shared" si="10"/>
        <v/>
      </c>
      <c r="M109" s="156"/>
      <c r="N109" s="165"/>
      <c r="O109" s="147"/>
      <c r="P109" s="136" t="str">
        <f t="shared" ca="1" si="11"/>
        <v/>
      </c>
      <c r="Q109" s="4"/>
      <c r="R109" s="4">
        <f>+TBoMLotStd[[#This Row],[Pri Achat Unitaire]]*TBoMLotStd[[#This Row],[Quantité lien]]</f>
        <v>0</v>
      </c>
      <c r="S109" s="4">
        <f>IF(TBoMLotStd[[#This Row],[Type]]="Achat",TBoMLotStd[[#This Row],[Part Achat]]*$S$26,TBoMLotStd[[#This Row],[Part Achat]])</f>
        <v>0</v>
      </c>
      <c r="U109" s="4" t="e">
        <f>+TBoMLotStd[[#This Row],[H Prod R]]*$T$26</f>
        <v>#REF!</v>
      </c>
      <c r="W109" s="4" t="e">
        <f>TBoMLotStd[[#This Row],[H MA SJ]]*$V$26</f>
        <v>#REF!</v>
      </c>
      <c r="Y109" s="4" t="e">
        <f>+TBoMLotStd[[#This Row],[H MO SJ]]*$X$26</f>
        <v>#REF!</v>
      </c>
      <c r="Z109" s="4" t="e">
        <f>+TBoMLotStd[[#This Row],[Achats Chargés]]+TBoMLotStd[[#This Row],[Mt Prod R]]+TBoMLotStd[[#This Row],[Mt MA SJ]]+TBoMLotStd[[#This Row],[Mt MO SJ]]</f>
        <v>#REF!</v>
      </c>
      <c r="AA109" s="147"/>
      <c r="AC109" s="167"/>
    </row>
    <row r="110" spans="1:29" ht="15.75" thickBot="1" x14ac:dyDescent="0.3">
      <c r="A110" s="144"/>
      <c r="B110" s="144"/>
      <c r="C110" s="144"/>
      <c r="D110" s="3"/>
      <c r="E110" s="145"/>
      <c r="F110" s="145"/>
      <c r="L110" s="144" t="str">
        <f t="shared" ref="L110:L141" si="12">IFERROR(IF(VLOOKUP($A110,$B$28:$B$241,1,FALSE)=$A110,"O","N"),"")</f>
        <v/>
      </c>
      <c r="M110" s="156"/>
      <c r="N110" s="165"/>
      <c r="O110" s="147"/>
      <c r="P110" s="136" t="str">
        <f t="shared" ref="P110:P141" ca="1" si="13">IF($J110="Achat",IF(AND(EDATE(TODAY(),-12)&lt;$M110,$M110&lt;EDATE(TODAY(),-6)),2,IF($M110&lt;EDATE(TODAY(),-12),3,IF(EDATE(TODAY(),-6)&lt;$M110,1,IF($N110=999.999,4,5)))),"")</f>
        <v/>
      </c>
      <c r="Q110" s="4"/>
      <c r="R110" s="4">
        <f>+TBoMLotStd[[#This Row],[Pri Achat Unitaire]]*TBoMLotStd[[#This Row],[Quantité lien]]</f>
        <v>0</v>
      </c>
      <c r="S110" s="4">
        <f>IF(TBoMLotStd[[#This Row],[Type]]="Achat",TBoMLotStd[[#This Row],[Part Achat]]*$S$26,TBoMLotStd[[#This Row],[Part Achat]])</f>
        <v>0</v>
      </c>
      <c r="U110" s="4" t="e">
        <f>+TBoMLotStd[[#This Row],[H Prod R]]*$T$26</f>
        <v>#REF!</v>
      </c>
      <c r="W110" s="4" t="e">
        <f>TBoMLotStd[[#This Row],[H MA SJ]]*$V$26</f>
        <v>#REF!</v>
      </c>
      <c r="Y110" s="4" t="e">
        <f>+TBoMLotStd[[#This Row],[H MO SJ]]*$X$26</f>
        <v>#REF!</v>
      </c>
      <c r="Z110" s="4" t="e">
        <f>+TBoMLotStd[[#This Row],[Achats Chargés]]+TBoMLotStd[[#This Row],[Mt Prod R]]+TBoMLotStd[[#This Row],[Mt MA SJ]]+TBoMLotStd[[#This Row],[Mt MO SJ]]</f>
        <v>#REF!</v>
      </c>
      <c r="AA110" s="147"/>
      <c r="AC110" s="168"/>
    </row>
    <row r="111" spans="1:29" ht="15.75" thickBot="1" x14ac:dyDescent="0.3">
      <c r="A111" s="144"/>
      <c r="B111" s="144"/>
      <c r="C111" s="144"/>
      <c r="D111" s="3"/>
      <c r="E111" s="145"/>
      <c r="F111" s="145"/>
      <c r="L111" s="144" t="str">
        <f t="shared" si="12"/>
        <v/>
      </c>
      <c r="M111" s="156"/>
      <c r="N111" s="165"/>
      <c r="O111" s="147"/>
      <c r="P111" s="136" t="str">
        <f t="shared" ca="1" si="13"/>
        <v/>
      </c>
      <c r="Q111" s="4"/>
      <c r="R111" s="4">
        <f>+TBoMLotStd[[#This Row],[Pri Achat Unitaire]]*TBoMLotStd[[#This Row],[Quantité lien]]</f>
        <v>0</v>
      </c>
      <c r="S111" s="4">
        <f>IF(TBoMLotStd[[#This Row],[Type]]="Achat",TBoMLotStd[[#This Row],[Part Achat]]*$S$26,TBoMLotStd[[#This Row],[Part Achat]])</f>
        <v>0</v>
      </c>
      <c r="U111" s="4" t="e">
        <f>+TBoMLotStd[[#This Row],[H Prod R]]*$T$26</f>
        <v>#REF!</v>
      </c>
      <c r="W111" s="4" t="e">
        <f>TBoMLotStd[[#This Row],[H MA SJ]]*$V$26</f>
        <v>#REF!</v>
      </c>
      <c r="Y111" s="4" t="e">
        <f>+TBoMLotStd[[#This Row],[H MO SJ]]*$X$26</f>
        <v>#REF!</v>
      </c>
      <c r="Z111" s="4" t="e">
        <f>+TBoMLotStd[[#This Row],[Achats Chargés]]+TBoMLotStd[[#This Row],[Mt Prod R]]+TBoMLotStd[[#This Row],[Mt MA SJ]]+TBoMLotStd[[#This Row],[Mt MO SJ]]</f>
        <v>#REF!</v>
      </c>
      <c r="AA111" s="147"/>
      <c r="AC111" s="167"/>
    </row>
    <row r="112" spans="1:29" ht="15.75" thickBot="1" x14ac:dyDescent="0.3">
      <c r="A112" s="144"/>
      <c r="B112" s="144"/>
      <c r="C112" s="144"/>
      <c r="D112" s="3"/>
      <c r="E112" s="145"/>
      <c r="F112" s="145"/>
      <c r="L112" s="144" t="str">
        <f t="shared" si="12"/>
        <v/>
      </c>
      <c r="M112" s="156"/>
      <c r="N112" s="165"/>
      <c r="O112" s="147"/>
      <c r="P112" s="136" t="str">
        <f t="shared" ca="1" si="13"/>
        <v/>
      </c>
      <c r="Q112" s="4"/>
      <c r="R112" s="4">
        <f>+TBoMLotStd[[#This Row],[Pri Achat Unitaire]]*TBoMLotStd[[#This Row],[Quantité lien]]</f>
        <v>0</v>
      </c>
      <c r="S112" s="4">
        <f>IF(TBoMLotStd[[#This Row],[Type]]="Achat",TBoMLotStd[[#This Row],[Part Achat]]*$S$26,TBoMLotStd[[#This Row],[Part Achat]])</f>
        <v>0</v>
      </c>
      <c r="U112" s="4" t="e">
        <f>+TBoMLotStd[[#This Row],[H Prod R]]*$T$26</f>
        <v>#REF!</v>
      </c>
      <c r="W112" s="4" t="e">
        <f>TBoMLotStd[[#This Row],[H MA SJ]]*$V$26</f>
        <v>#REF!</v>
      </c>
      <c r="Y112" s="4" t="e">
        <f>+TBoMLotStd[[#This Row],[H MO SJ]]*$X$26</f>
        <v>#REF!</v>
      </c>
      <c r="Z112" s="4" t="e">
        <f>+TBoMLotStd[[#This Row],[Achats Chargés]]+TBoMLotStd[[#This Row],[Mt Prod R]]+TBoMLotStd[[#This Row],[Mt MA SJ]]+TBoMLotStd[[#This Row],[Mt MO SJ]]</f>
        <v>#REF!</v>
      </c>
      <c r="AA112" s="147"/>
      <c r="AC112" s="168"/>
    </row>
    <row r="113" spans="1:29" ht="15.75" thickBot="1" x14ac:dyDescent="0.3">
      <c r="A113" s="144"/>
      <c r="B113" s="144"/>
      <c r="C113" s="144"/>
      <c r="D113" s="3"/>
      <c r="E113" s="145"/>
      <c r="F113" s="145"/>
      <c r="L113" s="144" t="str">
        <f t="shared" si="12"/>
        <v/>
      </c>
      <c r="M113" s="156"/>
      <c r="N113" s="165"/>
      <c r="O113" s="147"/>
      <c r="P113" s="136" t="str">
        <f t="shared" ca="1" si="13"/>
        <v/>
      </c>
      <c r="Q113" s="4"/>
      <c r="R113" s="4">
        <f>+TBoMLotStd[[#This Row],[Pri Achat Unitaire]]*TBoMLotStd[[#This Row],[Quantité lien]]</f>
        <v>0</v>
      </c>
      <c r="S113" s="4">
        <f>IF(TBoMLotStd[[#This Row],[Type]]="Achat",TBoMLotStd[[#This Row],[Part Achat]]*$S$26,TBoMLotStd[[#This Row],[Part Achat]])</f>
        <v>0</v>
      </c>
      <c r="U113" s="4" t="e">
        <f>+TBoMLotStd[[#This Row],[H Prod R]]*$T$26</f>
        <v>#REF!</v>
      </c>
      <c r="W113" s="4" t="e">
        <f>TBoMLotStd[[#This Row],[H MA SJ]]*$V$26</f>
        <v>#REF!</v>
      </c>
      <c r="Y113" s="4" t="e">
        <f>+TBoMLotStd[[#This Row],[H MO SJ]]*$X$26</f>
        <v>#REF!</v>
      </c>
      <c r="Z113" s="4" t="e">
        <f>+TBoMLotStd[[#This Row],[Achats Chargés]]+TBoMLotStd[[#This Row],[Mt Prod R]]+TBoMLotStd[[#This Row],[Mt MA SJ]]+TBoMLotStd[[#This Row],[Mt MO SJ]]</f>
        <v>#REF!</v>
      </c>
      <c r="AA113" s="147"/>
      <c r="AC113" s="167"/>
    </row>
    <row r="114" spans="1:29" ht="15.75" thickBot="1" x14ac:dyDescent="0.3">
      <c r="A114" s="144"/>
      <c r="B114" s="144"/>
      <c r="C114" s="144"/>
      <c r="D114" s="3"/>
      <c r="E114" s="145"/>
      <c r="F114" s="145"/>
      <c r="L114" s="144" t="str">
        <f t="shared" si="12"/>
        <v/>
      </c>
      <c r="M114" s="156"/>
      <c r="N114" s="165"/>
      <c r="O114" s="147"/>
      <c r="P114" s="136" t="str">
        <f t="shared" ca="1" si="13"/>
        <v/>
      </c>
      <c r="Q114" s="4"/>
      <c r="R114" s="4">
        <f>+TBoMLotStd[[#This Row],[Pri Achat Unitaire]]*TBoMLotStd[[#This Row],[Quantité lien]]</f>
        <v>0</v>
      </c>
      <c r="S114" s="4">
        <f>IF(TBoMLotStd[[#This Row],[Type]]="Achat",TBoMLotStd[[#This Row],[Part Achat]]*$S$26,TBoMLotStd[[#This Row],[Part Achat]])</f>
        <v>0</v>
      </c>
      <c r="U114" s="4" t="e">
        <f>+TBoMLotStd[[#This Row],[H Prod R]]*$T$26</f>
        <v>#REF!</v>
      </c>
      <c r="W114" s="4" t="e">
        <f>TBoMLotStd[[#This Row],[H MA SJ]]*$V$26</f>
        <v>#REF!</v>
      </c>
      <c r="Y114" s="4" t="e">
        <f>+TBoMLotStd[[#This Row],[H MO SJ]]*$X$26</f>
        <v>#REF!</v>
      </c>
      <c r="Z114" s="4" t="e">
        <f>+TBoMLotStd[[#This Row],[Achats Chargés]]+TBoMLotStd[[#This Row],[Mt Prod R]]+TBoMLotStd[[#This Row],[Mt MA SJ]]+TBoMLotStd[[#This Row],[Mt MO SJ]]</f>
        <v>#REF!</v>
      </c>
      <c r="AA114" s="147"/>
      <c r="AC114" s="168"/>
    </row>
    <row r="115" spans="1:29" ht="15.75" thickBot="1" x14ac:dyDescent="0.3">
      <c r="A115" s="144"/>
      <c r="B115" s="144"/>
      <c r="C115" s="144"/>
      <c r="D115" s="3"/>
      <c r="E115" s="145"/>
      <c r="F115" s="145"/>
      <c r="L115" s="144" t="str">
        <f t="shared" si="12"/>
        <v/>
      </c>
      <c r="M115" s="156"/>
      <c r="N115" s="165"/>
      <c r="O115" s="147"/>
      <c r="P115" s="136" t="str">
        <f t="shared" ca="1" si="13"/>
        <v/>
      </c>
      <c r="Q115" s="4"/>
      <c r="R115" s="4">
        <f>+TBoMLotStd[[#This Row],[Pri Achat Unitaire]]*TBoMLotStd[[#This Row],[Quantité lien]]</f>
        <v>0</v>
      </c>
      <c r="S115" s="4">
        <f>IF(TBoMLotStd[[#This Row],[Type]]="Achat",TBoMLotStd[[#This Row],[Part Achat]]*$S$26,TBoMLotStd[[#This Row],[Part Achat]])</f>
        <v>0</v>
      </c>
      <c r="U115" s="4" t="e">
        <f>+TBoMLotStd[[#This Row],[H Prod R]]*$T$26</f>
        <v>#REF!</v>
      </c>
      <c r="W115" s="4" t="e">
        <f>TBoMLotStd[[#This Row],[H MA SJ]]*$V$26</f>
        <v>#REF!</v>
      </c>
      <c r="Y115" s="4" t="e">
        <f>+TBoMLotStd[[#This Row],[H MO SJ]]*$X$26</f>
        <v>#REF!</v>
      </c>
      <c r="Z115" s="4" t="e">
        <f>+TBoMLotStd[[#This Row],[Achats Chargés]]+TBoMLotStd[[#This Row],[Mt Prod R]]+TBoMLotStd[[#This Row],[Mt MA SJ]]+TBoMLotStd[[#This Row],[Mt MO SJ]]</f>
        <v>#REF!</v>
      </c>
      <c r="AA115" s="147"/>
      <c r="AC115" s="167"/>
    </row>
    <row r="116" spans="1:29" ht="15.75" thickBot="1" x14ac:dyDescent="0.3">
      <c r="A116" s="144"/>
      <c r="B116" s="144"/>
      <c r="C116" s="144"/>
      <c r="D116" s="3"/>
      <c r="E116" s="145"/>
      <c r="F116" s="145"/>
      <c r="L116" s="144" t="str">
        <f t="shared" si="12"/>
        <v/>
      </c>
      <c r="M116" s="156"/>
      <c r="N116" s="165"/>
      <c r="O116" s="147"/>
      <c r="P116" s="136" t="str">
        <f t="shared" ca="1" si="13"/>
        <v/>
      </c>
      <c r="Q116" s="4"/>
      <c r="R116" s="4">
        <f>+TBoMLotStd[[#This Row],[Pri Achat Unitaire]]*TBoMLotStd[[#This Row],[Quantité lien]]</f>
        <v>0</v>
      </c>
      <c r="S116" s="4">
        <f>IF(TBoMLotStd[[#This Row],[Type]]="Achat",TBoMLotStd[[#This Row],[Part Achat]]*$S$26,TBoMLotStd[[#This Row],[Part Achat]])</f>
        <v>0</v>
      </c>
      <c r="U116" s="4" t="e">
        <f>+TBoMLotStd[[#This Row],[H Prod R]]*$T$26</f>
        <v>#REF!</v>
      </c>
      <c r="W116" s="4" t="e">
        <f>TBoMLotStd[[#This Row],[H MA SJ]]*$V$26</f>
        <v>#REF!</v>
      </c>
      <c r="Y116" s="4" t="e">
        <f>+TBoMLotStd[[#This Row],[H MO SJ]]*$X$26</f>
        <v>#REF!</v>
      </c>
      <c r="Z116" s="4" t="e">
        <f>+TBoMLotStd[[#This Row],[Achats Chargés]]+TBoMLotStd[[#This Row],[Mt Prod R]]+TBoMLotStd[[#This Row],[Mt MA SJ]]+TBoMLotStd[[#This Row],[Mt MO SJ]]</f>
        <v>#REF!</v>
      </c>
      <c r="AA116" s="147"/>
      <c r="AC116" s="168"/>
    </row>
    <row r="117" spans="1:29" ht="15.75" thickBot="1" x14ac:dyDescent="0.3">
      <c r="A117" s="144"/>
      <c r="B117" s="144"/>
      <c r="C117" s="144"/>
      <c r="D117" s="3"/>
      <c r="E117" s="145"/>
      <c r="F117" s="145"/>
      <c r="L117" s="144" t="str">
        <f t="shared" si="12"/>
        <v/>
      </c>
      <c r="M117" s="156"/>
      <c r="N117" s="165"/>
      <c r="O117" s="147"/>
      <c r="P117" s="136" t="str">
        <f t="shared" ca="1" si="13"/>
        <v/>
      </c>
      <c r="Q117" s="4"/>
      <c r="R117" s="4">
        <f>+TBoMLotStd[[#This Row],[Pri Achat Unitaire]]*TBoMLotStd[[#This Row],[Quantité lien]]</f>
        <v>0</v>
      </c>
      <c r="S117" s="4">
        <f>IF(TBoMLotStd[[#This Row],[Type]]="Achat",TBoMLotStd[[#This Row],[Part Achat]]*$S$26,TBoMLotStd[[#This Row],[Part Achat]])</f>
        <v>0</v>
      </c>
      <c r="U117" s="4" t="e">
        <f>+TBoMLotStd[[#This Row],[H Prod R]]*$T$26</f>
        <v>#REF!</v>
      </c>
      <c r="W117" s="4" t="e">
        <f>TBoMLotStd[[#This Row],[H MA SJ]]*$V$26</f>
        <v>#REF!</v>
      </c>
      <c r="Y117" s="4" t="e">
        <f>+TBoMLotStd[[#This Row],[H MO SJ]]*$X$26</f>
        <v>#REF!</v>
      </c>
      <c r="Z117" s="4" t="e">
        <f>+TBoMLotStd[[#This Row],[Achats Chargés]]+TBoMLotStd[[#This Row],[Mt Prod R]]+TBoMLotStd[[#This Row],[Mt MA SJ]]+TBoMLotStd[[#This Row],[Mt MO SJ]]</f>
        <v>#REF!</v>
      </c>
      <c r="AA117" s="147"/>
      <c r="AC117" s="167"/>
    </row>
    <row r="118" spans="1:29" ht="15.75" thickBot="1" x14ac:dyDescent="0.3">
      <c r="A118" s="144"/>
      <c r="B118" s="144"/>
      <c r="C118" s="144"/>
      <c r="D118" s="3"/>
      <c r="E118" s="145"/>
      <c r="F118" s="145"/>
      <c r="L118" s="144" t="str">
        <f t="shared" si="12"/>
        <v/>
      </c>
      <c r="M118" s="156"/>
      <c r="N118" s="165"/>
      <c r="O118" s="147"/>
      <c r="P118" s="136" t="str">
        <f t="shared" ca="1" si="13"/>
        <v/>
      </c>
      <c r="Q118" s="4"/>
      <c r="R118" s="4">
        <f>+TBoMLotStd[[#This Row],[Pri Achat Unitaire]]*TBoMLotStd[[#This Row],[Quantité lien]]</f>
        <v>0</v>
      </c>
      <c r="S118" s="4">
        <f>IF(TBoMLotStd[[#This Row],[Type]]="Achat",TBoMLotStd[[#This Row],[Part Achat]]*$S$26,TBoMLotStd[[#This Row],[Part Achat]])</f>
        <v>0</v>
      </c>
      <c r="U118" s="4" t="e">
        <f>+TBoMLotStd[[#This Row],[H Prod R]]*$T$26</f>
        <v>#REF!</v>
      </c>
      <c r="W118" s="4" t="e">
        <f>TBoMLotStd[[#This Row],[H MA SJ]]*$V$26</f>
        <v>#REF!</v>
      </c>
      <c r="Y118" s="4" t="e">
        <f>+TBoMLotStd[[#This Row],[H MO SJ]]*$X$26</f>
        <v>#REF!</v>
      </c>
      <c r="Z118" s="4" t="e">
        <f>+TBoMLotStd[[#This Row],[Achats Chargés]]+TBoMLotStd[[#This Row],[Mt Prod R]]+TBoMLotStd[[#This Row],[Mt MA SJ]]+TBoMLotStd[[#This Row],[Mt MO SJ]]</f>
        <v>#REF!</v>
      </c>
      <c r="AA118" s="147"/>
      <c r="AC118" s="168"/>
    </row>
    <row r="119" spans="1:29" ht="15.75" thickBot="1" x14ac:dyDescent="0.3">
      <c r="A119" s="144"/>
      <c r="B119" s="144"/>
      <c r="C119" s="144"/>
      <c r="D119" s="3"/>
      <c r="E119" s="145"/>
      <c r="F119" s="145"/>
      <c r="L119" s="144" t="str">
        <f t="shared" si="12"/>
        <v/>
      </c>
      <c r="M119" s="156"/>
      <c r="N119" s="165"/>
      <c r="O119" s="147"/>
      <c r="P119" s="136" t="str">
        <f t="shared" ca="1" si="13"/>
        <v/>
      </c>
      <c r="Q119" s="4"/>
      <c r="R119" s="4">
        <f>+TBoMLotStd[[#This Row],[Pri Achat Unitaire]]*TBoMLotStd[[#This Row],[Quantité lien]]</f>
        <v>0</v>
      </c>
      <c r="S119" s="4">
        <f>IF(TBoMLotStd[[#This Row],[Type]]="Achat",TBoMLotStd[[#This Row],[Part Achat]]*$S$26,TBoMLotStd[[#This Row],[Part Achat]])</f>
        <v>0</v>
      </c>
      <c r="U119" s="4" t="e">
        <f>+TBoMLotStd[[#This Row],[H Prod R]]*$T$26</f>
        <v>#REF!</v>
      </c>
      <c r="W119" s="4" t="e">
        <f>TBoMLotStd[[#This Row],[H MA SJ]]*$V$26</f>
        <v>#REF!</v>
      </c>
      <c r="Y119" s="4" t="e">
        <f>+TBoMLotStd[[#This Row],[H MO SJ]]*$X$26</f>
        <v>#REF!</v>
      </c>
      <c r="Z119" s="4" t="e">
        <f>+TBoMLotStd[[#This Row],[Achats Chargés]]+TBoMLotStd[[#This Row],[Mt Prod R]]+TBoMLotStd[[#This Row],[Mt MA SJ]]+TBoMLotStd[[#This Row],[Mt MO SJ]]</f>
        <v>#REF!</v>
      </c>
      <c r="AA119" s="147"/>
      <c r="AC119" s="167"/>
    </row>
    <row r="120" spans="1:29" ht="15.75" thickBot="1" x14ac:dyDescent="0.3">
      <c r="A120" s="144"/>
      <c r="B120" s="144"/>
      <c r="C120" s="144"/>
      <c r="D120" s="3"/>
      <c r="E120" s="145"/>
      <c r="F120" s="145"/>
      <c r="L120" s="144" t="str">
        <f t="shared" si="12"/>
        <v/>
      </c>
      <c r="M120" s="156"/>
      <c r="N120" s="165"/>
      <c r="O120" s="147"/>
      <c r="P120" s="136" t="str">
        <f t="shared" ca="1" si="13"/>
        <v/>
      </c>
      <c r="Q120" s="4"/>
      <c r="R120" s="4">
        <f>+TBoMLotStd[[#This Row],[Pri Achat Unitaire]]*TBoMLotStd[[#This Row],[Quantité lien]]</f>
        <v>0</v>
      </c>
      <c r="S120" s="4">
        <f>IF(TBoMLotStd[[#This Row],[Type]]="Achat",TBoMLotStd[[#This Row],[Part Achat]]*$S$26,TBoMLotStd[[#This Row],[Part Achat]])</f>
        <v>0</v>
      </c>
      <c r="U120" s="4" t="e">
        <f>+TBoMLotStd[[#This Row],[H Prod R]]*$T$26</f>
        <v>#REF!</v>
      </c>
      <c r="W120" s="4" t="e">
        <f>TBoMLotStd[[#This Row],[H MA SJ]]*$V$26</f>
        <v>#REF!</v>
      </c>
      <c r="Y120" s="4" t="e">
        <f>+TBoMLotStd[[#This Row],[H MO SJ]]*$X$26</f>
        <v>#REF!</v>
      </c>
      <c r="Z120" s="4" t="e">
        <f>+TBoMLotStd[[#This Row],[Achats Chargés]]+TBoMLotStd[[#This Row],[Mt Prod R]]+TBoMLotStd[[#This Row],[Mt MA SJ]]+TBoMLotStd[[#This Row],[Mt MO SJ]]</f>
        <v>#REF!</v>
      </c>
      <c r="AA120" s="147"/>
      <c r="AC120" s="168"/>
    </row>
    <row r="121" spans="1:29" ht="15.75" thickBot="1" x14ac:dyDescent="0.3">
      <c r="A121" s="144"/>
      <c r="B121" s="144"/>
      <c r="C121" s="144"/>
      <c r="D121" s="3"/>
      <c r="E121" s="145"/>
      <c r="F121" s="145"/>
      <c r="L121" s="144" t="str">
        <f t="shared" si="12"/>
        <v/>
      </c>
      <c r="M121" s="156"/>
      <c r="N121" s="165"/>
      <c r="O121" s="147"/>
      <c r="P121" s="136" t="str">
        <f t="shared" ca="1" si="13"/>
        <v/>
      </c>
      <c r="Q121" s="4"/>
      <c r="R121" s="4">
        <f>+TBoMLotStd[[#This Row],[Pri Achat Unitaire]]*TBoMLotStd[[#This Row],[Quantité lien]]</f>
        <v>0</v>
      </c>
      <c r="S121" s="4">
        <f>IF(TBoMLotStd[[#This Row],[Type]]="Achat",TBoMLotStd[[#This Row],[Part Achat]]*$S$26,TBoMLotStd[[#This Row],[Part Achat]])</f>
        <v>0</v>
      </c>
      <c r="U121" s="4" t="e">
        <f>+TBoMLotStd[[#This Row],[H Prod R]]*$T$26</f>
        <v>#REF!</v>
      </c>
      <c r="W121" s="4" t="e">
        <f>TBoMLotStd[[#This Row],[H MA SJ]]*$V$26</f>
        <v>#REF!</v>
      </c>
      <c r="Y121" s="4" t="e">
        <f>+TBoMLotStd[[#This Row],[H MO SJ]]*$X$26</f>
        <v>#REF!</v>
      </c>
      <c r="Z121" s="4" t="e">
        <f>+TBoMLotStd[[#This Row],[Achats Chargés]]+TBoMLotStd[[#This Row],[Mt Prod R]]+TBoMLotStd[[#This Row],[Mt MA SJ]]+TBoMLotStd[[#This Row],[Mt MO SJ]]</f>
        <v>#REF!</v>
      </c>
      <c r="AA121" s="147"/>
      <c r="AC121" s="167"/>
    </row>
    <row r="122" spans="1:29" ht="15.75" thickBot="1" x14ac:dyDescent="0.3">
      <c r="A122" s="144"/>
      <c r="B122" s="144"/>
      <c r="C122" s="144"/>
      <c r="D122" s="3"/>
      <c r="E122" s="145"/>
      <c r="F122" s="145"/>
      <c r="L122" s="144" t="str">
        <f t="shared" si="12"/>
        <v/>
      </c>
      <c r="M122" s="156"/>
      <c r="N122" s="165"/>
      <c r="O122" s="147"/>
      <c r="P122" s="136" t="str">
        <f t="shared" ca="1" si="13"/>
        <v/>
      </c>
      <c r="Q122" s="4"/>
      <c r="R122" s="4">
        <f>+TBoMLotStd[[#This Row],[Pri Achat Unitaire]]*TBoMLotStd[[#This Row],[Quantité lien]]</f>
        <v>0</v>
      </c>
      <c r="S122" s="4">
        <f>IF(TBoMLotStd[[#This Row],[Type]]="Achat",TBoMLotStd[[#This Row],[Part Achat]]*$S$26,TBoMLotStd[[#This Row],[Part Achat]])</f>
        <v>0</v>
      </c>
      <c r="U122" s="4" t="e">
        <f>+TBoMLotStd[[#This Row],[H Prod R]]*$T$26</f>
        <v>#REF!</v>
      </c>
      <c r="W122" s="4" t="e">
        <f>TBoMLotStd[[#This Row],[H MA SJ]]*$V$26</f>
        <v>#REF!</v>
      </c>
      <c r="Y122" s="4" t="e">
        <f>+TBoMLotStd[[#This Row],[H MO SJ]]*$X$26</f>
        <v>#REF!</v>
      </c>
      <c r="Z122" s="4" t="e">
        <f>+TBoMLotStd[[#This Row],[Achats Chargés]]+TBoMLotStd[[#This Row],[Mt Prod R]]+TBoMLotStd[[#This Row],[Mt MA SJ]]+TBoMLotStd[[#This Row],[Mt MO SJ]]</f>
        <v>#REF!</v>
      </c>
      <c r="AA122" s="147"/>
      <c r="AC122" s="168"/>
    </row>
    <row r="123" spans="1:29" ht="15.75" thickBot="1" x14ac:dyDescent="0.3">
      <c r="A123" s="144"/>
      <c r="B123" s="144"/>
      <c r="C123" s="144"/>
      <c r="D123" s="3"/>
      <c r="E123" s="145"/>
      <c r="F123" s="145"/>
      <c r="L123" s="144" t="str">
        <f t="shared" si="12"/>
        <v/>
      </c>
      <c r="M123" s="156"/>
      <c r="N123" s="165"/>
      <c r="O123" s="147"/>
      <c r="P123" s="136" t="str">
        <f t="shared" ca="1" si="13"/>
        <v/>
      </c>
      <c r="Q123" s="4"/>
      <c r="R123" s="4">
        <f>+TBoMLotStd[[#This Row],[Pri Achat Unitaire]]*TBoMLotStd[[#This Row],[Quantité lien]]</f>
        <v>0</v>
      </c>
      <c r="S123" s="4">
        <f>IF(TBoMLotStd[[#This Row],[Type]]="Achat",TBoMLotStd[[#This Row],[Part Achat]]*$S$26,TBoMLotStd[[#This Row],[Part Achat]])</f>
        <v>0</v>
      </c>
      <c r="U123" s="4" t="e">
        <f>+TBoMLotStd[[#This Row],[H Prod R]]*$T$26</f>
        <v>#REF!</v>
      </c>
      <c r="W123" s="4" t="e">
        <f>TBoMLotStd[[#This Row],[H MA SJ]]*$V$26</f>
        <v>#REF!</v>
      </c>
      <c r="Y123" s="4" t="e">
        <f>+TBoMLotStd[[#This Row],[H MO SJ]]*$X$26</f>
        <v>#REF!</v>
      </c>
      <c r="Z123" s="4" t="e">
        <f>+TBoMLotStd[[#This Row],[Achats Chargés]]+TBoMLotStd[[#This Row],[Mt Prod R]]+TBoMLotStd[[#This Row],[Mt MA SJ]]+TBoMLotStd[[#This Row],[Mt MO SJ]]</f>
        <v>#REF!</v>
      </c>
      <c r="AA123" s="147"/>
      <c r="AC123" s="167"/>
    </row>
    <row r="124" spans="1:29" ht="15.75" thickBot="1" x14ac:dyDescent="0.3">
      <c r="A124" s="144"/>
      <c r="B124" s="144"/>
      <c r="C124" s="144"/>
      <c r="D124" s="3"/>
      <c r="E124" s="145"/>
      <c r="F124" s="145"/>
      <c r="L124" s="144" t="str">
        <f t="shared" si="12"/>
        <v/>
      </c>
      <c r="M124" s="156"/>
      <c r="N124" s="165"/>
      <c r="O124" s="147"/>
      <c r="P124" s="136" t="str">
        <f t="shared" ca="1" si="13"/>
        <v/>
      </c>
      <c r="Q124" s="4"/>
      <c r="R124" s="4">
        <f>+TBoMLotStd[[#This Row],[Pri Achat Unitaire]]*TBoMLotStd[[#This Row],[Quantité lien]]</f>
        <v>0</v>
      </c>
      <c r="S124" s="4">
        <f>IF(TBoMLotStd[[#This Row],[Type]]="Achat",TBoMLotStd[[#This Row],[Part Achat]]*$S$26,TBoMLotStd[[#This Row],[Part Achat]])</f>
        <v>0</v>
      </c>
      <c r="U124" s="4" t="e">
        <f>+TBoMLotStd[[#This Row],[H Prod R]]*$T$26</f>
        <v>#REF!</v>
      </c>
      <c r="W124" s="4" t="e">
        <f>TBoMLotStd[[#This Row],[H MA SJ]]*$V$26</f>
        <v>#REF!</v>
      </c>
      <c r="Y124" s="4" t="e">
        <f>+TBoMLotStd[[#This Row],[H MO SJ]]*$X$26</f>
        <v>#REF!</v>
      </c>
      <c r="Z124" s="4" t="e">
        <f>+TBoMLotStd[[#This Row],[Achats Chargés]]+TBoMLotStd[[#This Row],[Mt Prod R]]+TBoMLotStd[[#This Row],[Mt MA SJ]]+TBoMLotStd[[#This Row],[Mt MO SJ]]</f>
        <v>#REF!</v>
      </c>
      <c r="AA124" s="147"/>
      <c r="AC124" s="168"/>
    </row>
    <row r="125" spans="1:29" ht="15.75" thickBot="1" x14ac:dyDescent="0.3">
      <c r="A125" s="144"/>
      <c r="B125" s="144"/>
      <c r="C125" s="144"/>
      <c r="D125" s="3"/>
      <c r="E125" s="145"/>
      <c r="F125" s="145"/>
      <c r="L125" s="144" t="str">
        <f t="shared" si="12"/>
        <v/>
      </c>
      <c r="M125" s="156"/>
      <c r="N125" s="165"/>
      <c r="O125" s="147"/>
      <c r="P125" s="136" t="str">
        <f t="shared" ca="1" si="13"/>
        <v/>
      </c>
      <c r="Q125" s="4"/>
      <c r="R125" s="4">
        <f>+TBoMLotStd[[#This Row],[Pri Achat Unitaire]]*TBoMLotStd[[#This Row],[Quantité lien]]</f>
        <v>0</v>
      </c>
      <c r="S125" s="4">
        <f>IF(TBoMLotStd[[#This Row],[Type]]="Achat",TBoMLotStd[[#This Row],[Part Achat]]*$S$26,TBoMLotStd[[#This Row],[Part Achat]])</f>
        <v>0</v>
      </c>
      <c r="U125" s="4" t="e">
        <f>+TBoMLotStd[[#This Row],[H Prod R]]*$T$26</f>
        <v>#REF!</v>
      </c>
      <c r="W125" s="4" t="e">
        <f>TBoMLotStd[[#This Row],[H MA SJ]]*$V$26</f>
        <v>#REF!</v>
      </c>
      <c r="Y125" s="4" t="e">
        <f>+TBoMLotStd[[#This Row],[H MO SJ]]*$X$26</f>
        <v>#REF!</v>
      </c>
      <c r="Z125" s="4" t="e">
        <f>+TBoMLotStd[[#This Row],[Achats Chargés]]+TBoMLotStd[[#This Row],[Mt Prod R]]+TBoMLotStd[[#This Row],[Mt MA SJ]]+TBoMLotStd[[#This Row],[Mt MO SJ]]</f>
        <v>#REF!</v>
      </c>
      <c r="AA125" s="147"/>
      <c r="AC125" s="167"/>
    </row>
    <row r="126" spans="1:29" ht="15.75" thickBot="1" x14ac:dyDescent="0.3">
      <c r="A126" s="144"/>
      <c r="B126" s="144"/>
      <c r="C126" s="144"/>
      <c r="D126" s="3"/>
      <c r="E126" s="145"/>
      <c r="F126" s="145"/>
      <c r="L126" s="144" t="str">
        <f t="shared" si="12"/>
        <v/>
      </c>
      <c r="M126" s="156"/>
      <c r="N126" s="165"/>
      <c r="O126" s="147"/>
      <c r="P126" s="136" t="str">
        <f t="shared" ca="1" si="13"/>
        <v/>
      </c>
      <c r="Q126" s="4"/>
      <c r="R126" s="4">
        <f>+TBoMLotStd[[#This Row],[Pri Achat Unitaire]]*TBoMLotStd[[#This Row],[Quantité lien]]</f>
        <v>0</v>
      </c>
      <c r="S126" s="4">
        <f>IF(TBoMLotStd[[#This Row],[Type]]="Achat",TBoMLotStd[[#This Row],[Part Achat]]*$S$26,TBoMLotStd[[#This Row],[Part Achat]])</f>
        <v>0</v>
      </c>
      <c r="U126" s="4" t="e">
        <f>+TBoMLotStd[[#This Row],[H Prod R]]*$T$26</f>
        <v>#REF!</v>
      </c>
      <c r="W126" s="4" t="e">
        <f>TBoMLotStd[[#This Row],[H MA SJ]]*$V$26</f>
        <v>#REF!</v>
      </c>
      <c r="Y126" s="4" t="e">
        <f>+TBoMLotStd[[#This Row],[H MO SJ]]*$X$26</f>
        <v>#REF!</v>
      </c>
      <c r="Z126" s="4" t="e">
        <f>+TBoMLotStd[[#This Row],[Achats Chargés]]+TBoMLotStd[[#This Row],[Mt Prod R]]+TBoMLotStd[[#This Row],[Mt MA SJ]]+TBoMLotStd[[#This Row],[Mt MO SJ]]</f>
        <v>#REF!</v>
      </c>
      <c r="AA126" s="147"/>
      <c r="AC126" s="168"/>
    </row>
    <row r="127" spans="1:29" ht="15.75" thickBot="1" x14ac:dyDescent="0.3">
      <c r="A127" s="144"/>
      <c r="B127" s="144"/>
      <c r="C127" s="144"/>
      <c r="D127" s="3"/>
      <c r="E127" s="145"/>
      <c r="F127" s="145"/>
      <c r="L127" s="144" t="str">
        <f t="shared" si="12"/>
        <v/>
      </c>
      <c r="M127" s="156"/>
      <c r="N127" s="165"/>
      <c r="O127" s="147"/>
      <c r="P127" s="136" t="str">
        <f t="shared" ca="1" si="13"/>
        <v/>
      </c>
      <c r="Q127" s="4"/>
      <c r="R127" s="4">
        <f>+TBoMLotStd[[#This Row],[Pri Achat Unitaire]]*TBoMLotStd[[#This Row],[Quantité lien]]</f>
        <v>0</v>
      </c>
      <c r="S127" s="4">
        <f>IF(TBoMLotStd[[#This Row],[Type]]="Achat",TBoMLotStd[[#This Row],[Part Achat]]*$S$26,TBoMLotStd[[#This Row],[Part Achat]])</f>
        <v>0</v>
      </c>
      <c r="U127" s="4" t="e">
        <f>+TBoMLotStd[[#This Row],[H Prod R]]*$T$26</f>
        <v>#REF!</v>
      </c>
      <c r="W127" s="4" t="e">
        <f>TBoMLotStd[[#This Row],[H MA SJ]]*$V$26</f>
        <v>#REF!</v>
      </c>
      <c r="Y127" s="4" t="e">
        <f>+TBoMLotStd[[#This Row],[H MO SJ]]*$X$26</f>
        <v>#REF!</v>
      </c>
      <c r="Z127" s="4" t="e">
        <f>+TBoMLotStd[[#This Row],[Achats Chargés]]+TBoMLotStd[[#This Row],[Mt Prod R]]+TBoMLotStd[[#This Row],[Mt MA SJ]]+TBoMLotStd[[#This Row],[Mt MO SJ]]</f>
        <v>#REF!</v>
      </c>
      <c r="AA127" s="147"/>
      <c r="AC127" s="167"/>
    </row>
    <row r="128" spans="1:29" ht="15.75" thickBot="1" x14ac:dyDescent="0.3">
      <c r="A128" s="144"/>
      <c r="B128" s="144"/>
      <c r="C128" s="144"/>
      <c r="D128" s="3"/>
      <c r="E128" s="145"/>
      <c r="F128" s="145"/>
      <c r="L128" s="144" t="str">
        <f t="shared" si="12"/>
        <v/>
      </c>
      <c r="M128" s="156"/>
      <c r="N128" s="165"/>
      <c r="O128" s="147"/>
      <c r="P128" s="136" t="str">
        <f t="shared" ca="1" si="13"/>
        <v/>
      </c>
      <c r="Q128" s="4"/>
      <c r="R128" s="4">
        <f>+TBoMLotStd[[#This Row],[Pri Achat Unitaire]]*TBoMLotStd[[#This Row],[Quantité lien]]</f>
        <v>0</v>
      </c>
      <c r="S128" s="4">
        <f>IF(TBoMLotStd[[#This Row],[Type]]="Achat",TBoMLotStd[[#This Row],[Part Achat]]*$S$26,TBoMLotStd[[#This Row],[Part Achat]])</f>
        <v>0</v>
      </c>
      <c r="U128" s="4" t="e">
        <f>+TBoMLotStd[[#This Row],[H Prod R]]*$T$26</f>
        <v>#REF!</v>
      </c>
      <c r="W128" s="4" t="e">
        <f>TBoMLotStd[[#This Row],[H MA SJ]]*$V$26</f>
        <v>#REF!</v>
      </c>
      <c r="Y128" s="4" t="e">
        <f>+TBoMLotStd[[#This Row],[H MO SJ]]*$X$26</f>
        <v>#REF!</v>
      </c>
      <c r="Z128" s="4" t="e">
        <f>+TBoMLotStd[[#This Row],[Achats Chargés]]+TBoMLotStd[[#This Row],[Mt Prod R]]+TBoMLotStd[[#This Row],[Mt MA SJ]]+TBoMLotStd[[#This Row],[Mt MO SJ]]</f>
        <v>#REF!</v>
      </c>
      <c r="AA128" s="147"/>
      <c r="AC128" s="168"/>
    </row>
    <row r="129" spans="1:29" ht="15.75" thickBot="1" x14ac:dyDescent="0.3">
      <c r="A129" s="144"/>
      <c r="B129" s="144"/>
      <c r="C129" s="144"/>
      <c r="D129" s="3"/>
      <c r="E129" s="145"/>
      <c r="F129" s="145"/>
      <c r="L129" s="144" t="str">
        <f t="shared" si="12"/>
        <v/>
      </c>
      <c r="M129" s="156"/>
      <c r="N129" s="165"/>
      <c r="O129" s="147"/>
      <c r="P129" s="136" t="str">
        <f t="shared" ca="1" si="13"/>
        <v/>
      </c>
      <c r="Q129" s="4"/>
      <c r="R129" s="4">
        <f>+TBoMLotStd[[#This Row],[Pri Achat Unitaire]]*TBoMLotStd[[#This Row],[Quantité lien]]</f>
        <v>0</v>
      </c>
      <c r="S129" s="4">
        <f>IF(TBoMLotStd[[#This Row],[Type]]="Achat",TBoMLotStd[[#This Row],[Part Achat]]*$S$26,TBoMLotStd[[#This Row],[Part Achat]])</f>
        <v>0</v>
      </c>
      <c r="U129" s="4" t="e">
        <f>+TBoMLotStd[[#This Row],[H Prod R]]*$T$26</f>
        <v>#REF!</v>
      </c>
      <c r="W129" s="4" t="e">
        <f>TBoMLotStd[[#This Row],[H MA SJ]]*$V$26</f>
        <v>#REF!</v>
      </c>
      <c r="Y129" s="4" t="e">
        <f>+TBoMLotStd[[#This Row],[H MO SJ]]*$X$26</f>
        <v>#REF!</v>
      </c>
      <c r="Z129" s="4" t="e">
        <f>+TBoMLotStd[[#This Row],[Achats Chargés]]+TBoMLotStd[[#This Row],[Mt Prod R]]+TBoMLotStd[[#This Row],[Mt MA SJ]]+TBoMLotStd[[#This Row],[Mt MO SJ]]</f>
        <v>#REF!</v>
      </c>
      <c r="AA129" s="147"/>
      <c r="AC129" s="167"/>
    </row>
    <row r="130" spans="1:29" ht="15.75" thickBot="1" x14ac:dyDescent="0.3">
      <c r="A130" s="144"/>
      <c r="B130" s="144"/>
      <c r="C130" s="144"/>
      <c r="D130" s="3"/>
      <c r="E130" s="145"/>
      <c r="F130" s="145"/>
      <c r="L130" s="144" t="str">
        <f t="shared" si="12"/>
        <v/>
      </c>
      <c r="M130" s="156"/>
      <c r="N130" s="165"/>
      <c r="O130" s="147"/>
      <c r="P130" s="136" t="str">
        <f t="shared" ca="1" si="13"/>
        <v/>
      </c>
      <c r="Q130" s="4"/>
      <c r="R130" s="4">
        <f>+TBoMLotStd[[#This Row],[Pri Achat Unitaire]]*TBoMLotStd[[#This Row],[Quantité lien]]</f>
        <v>0</v>
      </c>
      <c r="S130" s="4">
        <f>IF(TBoMLotStd[[#This Row],[Type]]="Achat",TBoMLotStd[[#This Row],[Part Achat]]*$S$26,TBoMLotStd[[#This Row],[Part Achat]])</f>
        <v>0</v>
      </c>
      <c r="U130" s="4" t="e">
        <f>+TBoMLotStd[[#This Row],[H Prod R]]*$T$26</f>
        <v>#REF!</v>
      </c>
      <c r="W130" s="4" t="e">
        <f>TBoMLotStd[[#This Row],[H MA SJ]]*$V$26</f>
        <v>#REF!</v>
      </c>
      <c r="Y130" s="4" t="e">
        <f>+TBoMLotStd[[#This Row],[H MO SJ]]*$X$26</f>
        <v>#REF!</v>
      </c>
      <c r="Z130" s="4" t="e">
        <f>+TBoMLotStd[[#This Row],[Achats Chargés]]+TBoMLotStd[[#This Row],[Mt Prod R]]+TBoMLotStd[[#This Row],[Mt MA SJ]]+TBoMLotStd[[#This Row],[Mt MO SJ]]</f>
        <v>#REF!</v>
      </c>
      <c r="AA130" s="147"/>
      <c r="AC130" s="168"/>
    </row>
    <row r="131" spans="1:29" ht="15.75" thickBot="1" x14ac:dyDescent="0.3">
      <c r="A131" s="144"/>
      <c r="B131" s="144"/>
      <c r="C131" s="144"/>
      <c r="D131" s="3"/>
      <c r="E131" s="145"/>
      <c r="F131" s="145"/>
      <c r="L131" s="144" t="str">
        <f t="shared" si="12"/>
        <v/>
      </c>
      <c r="M131" s="156"/>
      <c r="N131" s="165"/>
      <c r="O131" s="147"/>
      <c r="P131" s="136" t="str">
        <f t="shared" ca="1" si="13"/>
        <v/>
      </c>
      <c r="Q131" s="4"/>
      <c r="R131" s="4">
        <f>+TBoMLotStd[[#This Row],[Pri Achat Unitaire]]*TBoMLotStd[[#This Row],[Quantité lien]]</f>
        <v>0</v>
      </c>
      <c r="S131" s="4">
        <f>IF(TBoMLotStd[[#This Row],[Type]]="Achat",TBoMLotStd[[#This Row],[Part Achat]]*$S$26,TBoMLotStd[[#This Row],[Part Achat]])</f>
        <v>0</v>
      </c>
      <c r="U131" s="4" t="e">
        <f>+TBoMLotStd[[#This Row],[H Prod R]]*$T$26</f>
        <v>#REF!</v>
      </c>
      <c r="W131" s="4" t="e">
        <f>TBoMLotStd[[#This Row],[H MA SJ]]*$V$26</f>
        <v>#REF!</v>
      </c>
      <c r="Y131" s="4" t="e">
        <f>+TBoMLotStd[[#This Row],[H MO SJ]]*$X$26</f>
        <v>#REF!</v>
      </c>
      <c r="Z131" s="4" t="e">
        <f>+TBoMLotStd[[#This Row],[Achats Chargés]]+TBoMLotStd[[#This Row],[Mt Prod R]]+TBoMLotStd[[#This Row],[Mt MA SJ]]+TBoMLotStd[[#This Row],[Mt MO SJ]]</f>
        <v>#REF!</v>
      </c>
      <c r="AA131" s="147"/>
      <c r="AC131" s="167"/>
    </row>
    <row r="132" spans="1:29" ht="15.75" thickBot="1" x14ac:dyDescent="0.3">
      <c r="A132" s="144"/>
      <c r="B132" s="144"/>
      <c r="C132" s="144"/>
      <c r="D132" s="3"/>
      <c r="E132" s="145"/>
      <c r="F132" s="145"/>
      <c r="L132" s="144" t="str">
        <f t="shared" si="12"/>
        <v/>
      </c>
      <c r="M132" s="156"/>
      <c r="N132" s="165"/>
      <c r="O132" s="147"/>
      <c r="P132" s="136" t="str">
        <f t="shared" ca="1" si="13"/>
        <v/>
      </c>
      <c r="Q132" s="4"/>
      <c r="R132" s="4">
        <f>+TBoMLotStd[[#This Row],[Pri Achat Unitaire]]*TBoMLotStd[[#This Row],[Quantité lien]]</f>
        <v>0</v>
      </c>
      <c r="S132" s="4">
        <f>IF(TBoMLotStd[[#This Row],[Type]]="Achat",TBoMLotStd[[#This Row],[Part Achat]]*$S$26,TBoMLotStd[[#This Row],[Part Achat]])</f>
        <v>0</v>
      </c>
      <c r="U132" s="4" t="e">
        <f>+TBoMLotStd[[#This Row],[H Prod R]]*$T$26</f>
        <v>#REF!</v>
      </c>
      <c r="W132" s="4" t="e">
        <f>TBoMLotStd[[#This Row],[H MA SJ]]*$V$26</f>
        <v>#REF!</v>
      </c>
      <c r="Y132" s="4" t="e">
        <f>+TBoMLotStd[[#This Row],[H MO SJ]]*$X$26</f>
        <v>#REF!</v>
      </c>
      <c r="Z132" s="4" t="e">
        <f>+TBoMLotStd[[#This Row],[Achats Chargés]]+TBoMLotStd[[#This Row],[Mt Prod R]]+TBoMLotStd[[#This Row],[Mt MA SJ]]+TBoMLotStd[[#This Row],[Mt MO SJ]]</f>
        <v>#REF!</v>
      </c>
      <c r="AA132" s="147"/>
      <c r="AC132" s="168"/>
    </row>
    <row r="133" spans="1:29" ht="15.75" thickBot="1" x14ac:dyDescent="0.3">
      <c r="A133" s="144"/>
      <c r="B133" s="144"/>
      <c r="C133" s="144"/>
      <c r="D133" s="3"/>
      <c r="E133" s="145"/>
      <c r="F133" s="145"/>
      <c r="L133" s="144" t="str">
        <f t="shared" si="12"/>
        <v/>
      </c>
      <c r="M133" s="156"/>
      <c r="N133" s="165"/>
      <c r="O133" s="147"/>
      <c r="P133" s="136" t="str">
        <f t="shared" ca="1" si="13"/>
        <v/>
      </c>
      <c r="Q133" s="4"/>
      <c r="R133" s="4">
        <f>+TBoMLotStd[[#This Row],[Pri Achat Unitaire]]*TBoMLotStd[[#This Row],[Quantité lien]]</f>
        <v>0</v>
      </c>
      <c r="S133" s="4">
        <f>IF(TBoMLotStd[[#This Row],[Type]]="Achat",TBoMLotStd[[#This Row],[Part Achat]]*$S$26,TBoMLotStd[[#This Row],[Part Achat]])</f>
        <v>0</v>
      </c>
      <c r="U133" s="4" t="e">
        <f>+TBoMLotStd[[#This Row],[H Prod R]]*$T$26</f>
        <v>#REF!</v>
      </c>
      <c r="W133" s="4" t="e">
        <f>TBoMLotStd[[#This Row],[H MA SJ]]*$V$26</f>
        <v>#REF!</v>
      </c>
      <c r="Y133" s="4" t="e">
        <f>+TBoMLotStd[[#This Row],[H MO SJ]]*$X$26</f>
        <v>#REF!</v>
      </c>
      <c r="Z133" s="4" t="e">
        <f>+TBoMLotStd[[#This Row],[Achats Chargés]]+TBoMLotStd[[#This Row],[Mt Prod R]]+TBoMLotStd[[#This Row],[Mt MA SJ]]+TBoMLotStd[[#This Row],[Mt MO SJ]]</f>
        <v>#REF!</v>
      </c>
      <c r="AA133" s="147"/>
      <c r="AC133" s="167"/>
    </row>
    <row r="134" spans="1:29" ht="15.75" thickBot="1" x14ac:dyDescent="0.3">
      <c r="A134" s="144"/>
      <c r="B134" s="144"/>
      <c r="C134" s="144"/>
      <c r="D134" s="3"/>
      <c r="E134" s="145"/>
      <c r="F134" s="145"/>
      <c r="L134" s="144" t="str">
        <f t="shared" si="12"/>
        <v/>
      </c>
      <c r="M134" s="156"/>
      <c r="N134" s="165"/>
      <c r="O134" s="147"/>
      <c r="P134" s="136" t="str">
        <f t="shared" ca="1" si="13"/>
        <v/>
      </c>
      <c r="Q134" s="4"/>
      <c r="R134" s="4">
        <f>+TBoMLotStd[[#This Row],[Pri Achat Unitaire]]*TBoMLotStd[[#This Row],[Quantité lien]]</f>
        <v>0</v>
      </c>
      <c r="S134" s="4">
        <f>IF(TBoMLotStd[[#This Row],[Type]]="Achat",TBoMLotStd[[#This Row],[Part Achat]]*$S$26,TBoMLotStd[[#This Row],[Part Achat]])</f>
        <v>0</v>
      </c>
      <c r="U134" s="4" t="e">
        <f>+TBoMLotStd[[#This Row],[H Prod R]]*$T$26</f>
        <v>#REF!</v>
      </c>
      <c r="W134" s="4" t="e">
        <f>TBoMLotStd[[#This Row],[H MA SJ]]*$V$26</f>
        <v>#REF!</v>
      </c>
      <c r="Y134" s="4" t="e">
        <f>+TBoMLotStd[[#This Row],[H MO SJ]]*$X$26</f>
        <v>#REF!</v>
      </c>
      <c r="Z134" s="4" t="e">
        <f>+TBoMLotStd[[#This Row],[Achats Chargés]]+TBoMLotStd[[#This Row],[Mt Prod R]]+TBoMLotStd[[#This Row],[Mt MA SJ]]+TBoMLotStd[[#This Row],[Mt MO SJ]]</f>
        <v>#REF!</v>
      </c>
      <c r="AA134" s="147"/>
      <c r="AC134" s="168"/>
    </row>
    <row r="135" spans="1:29" ht="15.75" thickBot="1" x14ac:dyDescent="0.3">
      <c r="A135" s="144"/>
      <c r="B135" s="144"/>
      <c r="C135" s="144"/>
      <c r="D135" s="3"/>
      <c r="E135" s="145"/>
      <c r="F135" s="145"/>
      <c r="L135" s="144" t="str">
        <f t="shared" si="12"/>
        <v/>
      </c>
      <c r="M135" s="156"/>
      <c r="N135" s="165"/>
      <c r="O135" s="147"/>
      <c r="P135" s="136" t="str">
        <f t="shared" ca="1" si="13"/>
        <v/>
      </c>
      <c r="Q135" s="4"/>
      <c r="R135" s="4">
        <f>+TBoMLotStd[[#This Row],[Pri Achat Unitaire]]*TBoMLotStd[[#This Row],[Quantité lien]]</f>
        <v>0</v>
      </c>
      <c r="S135" s="4">
        <f>IF(TBoMLotStd[[#This Row],[Type]]="Achat",TBoMLotStd[[#This Row],[Part Achat]]*$S$26,TBoMLotStd[[#This Row],[Part Achat]])</f>
        <v>0</v>
      </c>
      <c r="U135" s="4" t="e">
        <f>+TBoMLotStd[[#This Row],[H Prod R]]*$T$26</f>
        <v>#REF!</v>
      </c>
      <c r="W135" s="4" t="e">
        <f>TBoMLotStd[[#This Row],[H MA SJ]]*$V$26</f>
        <v>#REF!</v>
      </c>
      <c r="Y135" s="4" t="e">
        <f>+TBoMLotStd[[#This Row],[H MO SJ]]*$X$26</f>
        <v>#REF!</v>
      </c>
      <c r="Z135" s="4" t="e">
        <f>+TBoMLotStd[[#This Row],[Achats Chargés]]+TBoMLotStd[[#This Row],[Mt Prod R]]+TBoMLotStd[[#This Row],[Mt MA SJ]]+TBoMLotStd[[#This Row],[Mt MO SJ]]</f>
        <v>#REF!</v>
      </c>
      <c r="AA135" s="147"/>
      <c r="AC135" s="167"/>
    </row>
    <row r="136" spans="1:29" ht="15.75" thickBot="1" x14ac:dyDescent="0.3">
      <c r="A136" s="144"/>
      <c r="B136" s="144"/>
      <c r="C136" s="144"/>
      <c r="D136" s="3"/>
      <c r="E136" s="145"/>
      <c r="F136" s="145"/>
      <c r="L136" s="144" t="str">
        <f t="shared" si="12"/>
        <v/>
      </c>
      <c r="M136" s="156"/>
      <c r="N136" s="165"/>
      <c r="O136" s="147"/>
      <c r="P136" s="136" t="str">
        <f t="shared" ca="1" si="13"/>
        <v/>
      </c>
      <c r="Q136" s="4"/>
      <c r="R136" s="4">
        <f>+TBoMLotStd[[#This Row],[Pri Achat Unitaire]]*TBoMLotStd[[#This Row],[Quantité lien]]</f>
        <v>0</v>
      </c>
      <c r="S136" s="4">
        <f>IF(TBoMLotStd[[#This Row],[Type]]="Achat",TBoMLotStd[[#This Row],[Part Achat]]*$S$26,TBoMLotStd[[#This Row],[Part Achat]])</f>
        <v>0</v>
      </c>
      <c r="U136" s="4" t="e">
        <f>+TBoMLotStd[[#This Row],[H Prod R]]*$T$26</f>
        <v>#REF!</v>
      </c>
      <c r="W136" s="4" t="e">
        <f>TBoMLotStd[[#This Row],[H MA SJ]]*$V$26</f>
        <v>#REF!</v>
      </c>
      <c r="Y136" s="4" t="e">
        <f>+TBoMLotStd[[#This Row],[H MO SJ]]*$X$26</f>
        <v>#REF!</v>
      </c>
      <c r="Z136" s="4" t="e">
        <f>+TBoMLotStd[[#This Row],[Achats Chargés]]+TBoMLotStd[[#This Row],[Mt Prod R]]+TBoMLotStd[[#This Row],[Mt MA SJ]]+TBoMLotStd[[#This Row],[Mt MO SJ]]</f>
        <v>#REF!</v>
      </c>
      <c r="AA136" s="147"/>
      <c r="AC136" s="168"/>
    </row>
    <row r="137" spans="1:29" ht="15.75" thickBot="1" x14ac:dyDescent="0.3">
      <c r="A137" s="144"/>
      <c r="B137" s="144"/>
      <c r="C137" s="144"/>
      <c r="D137" s="3"/>
      <c r="E137" s="145"/>
      <c r="F137" s="145"/>
      <c r="L137" s="144" t="str">
        <f t="shared" si="12"/>
        <v/>
      </c>
      <c r="M137" s="156"/>
      <c r="N137" s="165"/>
      <c r="O137" s="147"/>
      <c r="P137" s="136" t="str">
        <f t="shared" ca="1" si="13"/>
        <v/>
      </c>
      <c r="Q137" s="4"/>
      <c r="R137" s="4">
        <f>+TBoMLotStd[[#This Row],[Pri Achat Unitaire]]*TBoMLotStd[[#This Row],[Quantité lien]]</f>
        <v>0</v>
      </c>
      <c r="S137" s="4">
        <f>IF(TBoMLotStd[[#This Row],[Type]]="Achat",TBoMLotStd[[#This Row],[Part Achat]]*$S$26,TBoMLotStd[[#This Row],[Part Achat]])</f>
        <v>0</v>
      </c>
      <c r="U137" s="4" t="e">
        <f>+TBoMLotStd[[#This Row],[H Prod R]]*$T$26</f>
        <v>#REF!</v>
      </c>
      <c r="W137" s="4" t="e">
        <f>TBoMLotStd[[#This Row],[H MA SJ]]*$V$26</f>
        <v>#REF!</v>
      </c>
      <c r="Y137" s="4" t="e">
        <f>+TBoMLotStd[[#This Row],[H MO SJ]]*$X$26</f>
        <v>#REF!</v>
      </c>
      <c r="Z137" s="4" t="e">
        <f>+TBoMLotStd[[#This Row],[Achats Chargés]]+TBoMLotStd[[#This Row],[Mt Prod R]]+TBoMLotStd[[#This Row],[Mt MA SJ]]+TBoMLotStd[[#This Row],[Mt MO SJ]]</f>
        <v>#REF!</v>
      </c>
      <c r="AA137" s="147"/>
      <c r="AC137" s="167"/>
    </row>
    <row r="138" spans="1:29" ht="15.75" thickBot="1" x14ac:dyDescent="0.3">
      <c r="A138" s="144"/>
      <c r="B138" s="144"/>
      <c r="C138" s="144"/>
      <c r="D138" s="3"/>
      <c r="E138" s="145"/>
      <c r="F138" s="145"/>
      <c r="L138" s="144" t="str">
        <f t="shared" si="12"/>
        <v/>
      </c>
      <c r="M138" s="156"/>
      <c r="N138" s="165"/>
      <c r="O138" s="147"/>
      <c r="P138" s="136" t="str">
        <f t="shared" ca="1" si="13"/>
        <v/>
      </c>
      <c r="Q138" s="4"/>
      <c r="R138" s="4">
        <f>+TBoMLotStd[[#This Row],[Pri Achat Unitaire]]*TBoMLotStd[[#This Row],[Quantité lien]]</f>
        <v>0</v>
      </c>
      <c r="S138" s="4">
        <f>IF(TBoMLotStd[[#This Row],[Type]]="Achat",TBoMLotStd[[#This Row],[Part Achat]]*$S$26,TBoMLotStd[[#This Row],[Part Achat]])</f>
        <v>0</v>
      </c>
      <c r="U138" s="4" t="e">
        <f>+TBoMLotStd[[#This Row],[H Prod R]]*$T$26</f>
        <v>#REF!</v>
      </c>
      <c r="W138" s="4" t="e">
        <f>TBoMLotStd[[#This Row],[H MA SJ]]*$V$26</f>
        <v>#REF!</v>
      </c>
      <c r="Y138" s="4" t="e">
        <f>+TBoMLotStd[[#This Row],[H MO SJ]]*$X$26</f>
        <v>#REF!</v>
      </c>
      <c r="Z138" s="4" t="e">
        <f>+TBoMLotStd[[#This Row],[Achats Chargés]]+TBoMLotStd[[#This Row],[Mt Prod R]]+TBoMLotStd[[#This Row],[Mt MA SJ]]+TBoMLotStd[[#This Row],[Mt MO SJ]]</f>
        <v>#REF!</v>
      </c>
      <c r="AA138" s="147"/>
      <c r="AC138" s="168"/>
    </row>
    <row r="139" spans="1:29" ht="15.75" thickBot="1" x14ac:dyDescent="0.3">
      <c r="A139" s="144"/>
      <c r="B139" s="144"/>
      <c r="C139" s="144"/>
      <c r="D139" s="3"/>
      <c r="E139" s="145"/>
      <c r="F139" s="145"/>
      <c r="L139" s="144" t="str">
        <f t="shared" si="12"/>
        <v/>
      </c>
      <c r="M139" s="156"/>
      <c r="N139" s="165"/>
      <c r="O139" s="147"/>
      <c r="P139" s="136" t="str">
        <f t="shared" ca="1" si="13"/>
        <v/>
      </c>
      <c r="Q139" s="4"/>
      <c r="R139" s="4">
        <f>+TBoMLotStd[[#This Row],[Pri Achat Unitaire]]*TBoMLotStd[[#This Row],[Quantité lien]]</f>
        <v>0</v>
      </c>
      <c r="S139" s="4">
        <f>IF(TBoMLotStd[[#This Row],[Type]]="Achat",TBoMLotStd[[#This Row],[Part Achat]]*$S$26,TBoMLotStd[[#This Row],[Part Achat]])</f>
        <v>0</v>
      </c>
      <c r="U139" s="4" t="e">
        <f>+TBoMLotStd[[#This Row],[H Prod R]]*$T$26</f>
        <v>#REF!</v>
      </c>
      <c r="W139" s="4" t="e">
        <f>TBoMLotStd[[#This Row],[H MA SJ]]*$V$26</f>
        <v>#REF!</v>
      </c>
      <c r="Y139" s="4" t="e">
        <f>+TBoMLotStd[[#This Row],[H MO SJ]]*$X$26</f>
        <v>#REF!</v>
      </c>
      <c r="Z139" s="4" t="e">
        <f>+TBoMLotStd[[#This Row],[Achats Chargés]]+TBoMLotStd[[#This Row],[Mt Prod R]]+TBoMLotStd[[#This Row],[Mt MA SJ]]+TBoMLotStd[[#This Row],[Mt MO SJ]]</f>
        <v>#REF!</v>
      </c>
      <c r="AA139" s="147"/>
      <c r="AC139" s="167"/>
    </row>
    <row r="140" spans="1:29" ht="15.75" thickBot="1" x14ac:dyDescent="0.3">
      <c r="A140" s="144"/>
      <c r="B140" s="144"/>
      <c r="C140" s="144"/>
      <c r="D140" s="3"/>
      <c r="E140" s="145"/>
      <c r="F140" s="145"/>
      <c r="L140" s="144" t="str">
        <f t="shared" si="12"/>
        <v/>
      </c>
      <c r="M140" s="156"/>
      <c r="N140" s="165"/>
      <c r="O140" s="147"/>
      <c r="P140" s="136" t="str">
        <f t="shared" ca="1" si="13"/>
        <v/>
      </c>
      <c r="Q140" s="4"/>
      <c r="R140" s="4">
        <f>+TBoMLotStd[[#This Row],[Pri Achat Unitaire]]*TBoMLotStd[[#This Row],[Quantité lien]]</f>
        <v>0</v>
      </c>
      <c r="S140" s="4">
        <f>IF(TBoMLotStd[[#This Row],[Type]]="Achat",TBoMLotStd[[#This Row],[Part Achat]]*$S$26,TBoMLotStd[[#This Row],[Part Achat]])</f>
        <v>0</v>
      </c>
      <c r="U140" s="4" t="e">
        <f>+TBoMLotStd[[#This Row],[H Prod R]]*$T$26</f>
        <v>#REF!</v>
      </c>
      <c r="W140" s="4" t="e">
        <f>TBoMLotStd[[#This Row],[H MA SJ]]*$V$26</f>
        <v>#REF!</v>
      </c>
      <c r="Y140" s="4" t="e">
        <f>+TBoMLotStd[[#This Row],[H MO SJ]]*$X$26</f>
        <v>#REF!</v>
      </c>
      <c r="Z140" s="4" t="e">
        <f>+TBoMLotStd[[#This Row],[Achats Chargés]]+TBoMLotStd[[#This Row],[Mt Prod R]]+TBoMLotStd[[#This Row],[Mt MA SJ]]+TBoMLotStd[[#This Row],[Mt MO SJ]]</f>
        <v>#REF!</v>
      </c>
      <c r="AA140" s="147"/>
      <c r="AC140" s="168"/>
    </row>
    <row r="141" spans="1:29" ht="15.75" thickBot="1" x14ac:dyDescent="0.3">
      <c r="A141" s="144"/>
      <c r="B141" s="144"/>
      <c r="C141" s="144"/>
      <c r="D141" s="3"/>
      <c r="E141" s="145"/>
      <c r="F141" s="145"/>
      <c r="L141" s="144" t="str">
        <f t="shared" si="12"/>
        <v/>
      </c>
      <c r="M141" s="156"/>
      <c r="N141" s="165"/>
      <c r="O141" s="147"/>
      <c r="P141" s="136" t="str">
        <f t="shared" ca="1" si="13"/>
        <v/>
      </c>
      <c r="Q141" s="4"/>
      <c r="R141" s="4">
        <f>+TBoMLotStd[[#This Row],[Pri Achat Unitaire]]*TBoMLotStd[[#This Row],[Quantité lien]]</f>
        <v>0</v>
      </c>
      <c r="S141" s="4">
        <f>IF(TBoMLotStd[[#This Row],[Type]]="Achat",TBoMLotStd[[#This Row],[Part Achat]]*$S$26,TBoMLotStd[[#This Row],[Part Achat]])</f>
        <v>0</v>
      </c>
      <c r="U141" s="4" t="e">
        <f>+TBoMLotStd[[#This Row],[H Prod R]]*$T$26</f>
        <v>#REF!</v>
      </c>
      <c r="W141" s="4" t="e">
        <f>TBoMLotStd[[#This Row],[H MA SJ]]*$V$26</f>
        <v>#REF!</v>
      </c>
      <c r="Y141" s="4" t="e">
        <f>+TBoMLotStd[[#This Row],[H MO SJ]]*$X$26</f>
        <v>#REF!</v>
      </c>
      <c r="Z141" s="4" t="e">
        <f>+TBoMLotStd[[#This Row],[Achats Chargés]]+TBoMLotStd[[#This Row],[Mt Prod R]]+TBoMLotStd[[#This Row],[Mt MA SJ]]+TBoMLotStd[[#This Row],[Mt MO SJ]]</f>
        <v>#REF!</v>
      </c>
      <c r="AA141" s="147"/>
      <c r="AC141" s="167"/>
    </row>
    <row r="142" spans="1:29" ht="15.75" thickBot="1" x14ac:dyDescent="0.3">
      <c r="A142" s="144"/>
      <c r="B142" s="144"/>
      <c r="C142" s="144"/>
      <c r="D142" s="3"/>
      <c r="E142" s="145"/>
      <c r="F142" s="145"/>
      <c r="L142" s="144" t="str">
        <f t="shared" ref="L142:L173" si="14">IFERROR(IF(VLOOKUP($A142,$B$28:$B$241,1,FALSE)=$A142,"O","N"),"")</f>
        <v/>
      </c>
      <c r="M142" s="156"/>
      <c r="N142" s="165"/>
      <c r="O142" s="147"/>
      <c r="P142" s="136" t="str">
        <f t="shared" ref="P142:P173" ca="1" si="15">IF($J142="Achat",IF(AND(EDATE(TODAY(),-12)&lt;$M142,$M142&lt;EDATE(TODAY(),-6)),2,IF($M142&lt;EDATE(TODAY(),-12),3,IF(EDATE(TODAY(),-6)&lt;$M142,1,IF($N142=999.999,4,5)))),"")</f>
        <v/>
      </c>
      <c r="Q142" s="4"/>
      <c r="R142" s="4">
        <f>+TBoMLotStd[[#This Row],[Pri Achat Unitaire]]*TBoMLotStd[[#This Row],[Quantité lien]]</f>
        <v>0</v>
      </c>
      <c r="S142" s="4">
        <f>IF(TBoMLotStd[[#This Row],[Type]]="Achat",TBoMLotStd[[#This Row],[Part Achat]]*$S$26,TBoMLotStd[[#This Row],[Part Achat]])</f>
        <v>0</v>
      </c>
      <c r="U142" s="4" t="e">
        <f>+TBoMLotStd[[#This Row],[H Prod R]]*$T$26</f>
        <v>#REF!</v>
      </c>
      <c r="W142" s="4" t="e">
        <f>TBoMLotStd[[#This Row],[H MA SJ]]*$V$26</f>
        <v>#REF!</v>
      </c>
      <c r="Y142" s="4" t="e">
        <f>+TBoMLotStd[[#This Row],[H MO SJ]]*$X$26</f>
        <v>#REF!</v>
      </c>
      <c r="Z142" s="4" t="e">
        <f>+TBoMLotStd[[#This Row],[Achats Chargés]]+TBoMLotStd[[#This Row],[Mt Prod R]]+TBoMLotStd[[#This Row],[Mt MA SJ]]+TBoMLotStd[[#This Row],[Mt MO SJ]]</f>
        <v>#REF!</v>
      </c>
      <c r="AA142" s="147"/>
      <c r="AC142" s="168"/>
    </row>
    <row r="143" spans="1:29" ht="15.75" thickBot="1" x14ac:dyDescent="0.3">
      <c r="A143" s="144"/>
      <c r="B143" s="144"/>
      <c r="C143" s="144"/>
      <c r="D143" s="3"/>
      <c r="E143" s="145"/>
      <c r="F143" s="145"/>
      <c r="L143" s="144" t="str">
        <f t="shared" si="14"/>
        <v/>
      </c>
      <c r="M143" s="156"/>
      <c r="N143" s="165"/>
      <c r="O143" s="147"/>
      <c r="P143" s="136" t="str">
        <f t="shared" ca="1" si="15"/>
        <v/>
      </c>
      <c r="Q143" s="4"/>
      <c r="R143" s="4">
        <f>+TBoMLotStd[[#This Row],[Pri Achat Unitaire]]*TBoMLotStd[[#This Row],[Quantité lien]]</f>
        <v>0</v>
      </c>
      <c r="S143" s="4">
        <f>IF(TBoMLotStd[[#This Row],[Type]]="Achat",TBoMLotStd[[#This Row],[Part Achat]]*$S$26,TBoMLotStd[[#This Row],[Part Achat]])</f>
        <v>0</v>
      </c>
      <c r="U143" s="4" t="e">
        <f>+TBoMLotStd[[#This Row],[H Prod R]]*$T$26</f>
        <v>#REF!</v>
      </c>
      <c r="W143" s="4" t="e">
        <f>TBoMLotStd[[#This Row],[H MA SJ]]*$V$26</f>
        <v>#REF!</v>
      </c>
      <c r="Y143" s="4" t="e">
        <f>+TBoMLotStd[[#This Row],[H MO SJ]]*$X$26</f>
        <v>#REF!</v>
      </c>
      <c r="Z143" s="4" t="e">
        <f>+TBoMLotStd[[#This Row],[Achats Chargés]]+TBoMLotStd[[#This Row],[Mt Prod R]]+TBoMLotStd[[#This Row],[Mt MA SJ]]+TBoMLotStd[[#This Row],[Mt MO SJ]]</f>
        <v>#REF!</v>
      </c>
      <c r="AA143" s="147"/>
      <c r="AC143" s="167"/>
    </row>
    <row r="144" spans="1:29" ht="15.75" thickBot="1" x14ac:dyDescent="0.3">
      <c r="A144" s="144"/>
      <c r="B144" s="144"/>
      <c r="C144" s="144"/>
      <c r="D144" s="3"/>
      <c r="E144" s="145"/>
      <c r="F144" s="145"/>
      <c r="L144" s="144" t="str">
        <f t="shared" si="14"/>
        <v/>
      </c>
      <c r="M144" s="156"/>
      <c r="N144" s="165"/>
      <c r="O144" s="147"/>
      <c r="P144" s="136" t="str">
        <f t="shared" ca="1" si="15"/>
        <v/>
      </c>
      <c r="Q144" s="4"/>
      <c r="R144" s="4">
        <f>+TBoMLotStd[[#This Row],[Pri Achat Unitaire]]*TBoMLotStd[[#This Row],[Quantité lien]]</f>
        <v>0</v>
      </c>
      <c r="S144" s="4">
        <f>IF(TBoMLotStd[[#This Row],[Type]]="Achat",TBoMLotStd[[#This Row],[Part Achat]]*$S$26,TBoMLotStd[[#This Row],[Part Achat]])</f>
        <v>0</v>
      </c>
      <c r="U144" s="4" t="e">
        <f>+TBoMLotStd[[#This Row],[H Prod R]]*$T$26</f>
        <v>#REF!</v>
      </c>
      <c r="W144" s="4" t="e">
        <f>TBoMLotStd[[#This Row],[H MA SJ]]*$V$26</f>
        <v>#REF!</v>
      </c>
      <c r="Y144" s="4" t="e">
        <f>+TBoMLotStd[[#This Row],[H MO SJ]]*$X$26</f>
        <v>#REF!</v>
      </c>
      <c r="Z144" s="4" t="e">
        <f>+TBoMLotStd[[#This Row],[Achats Chargés]]+TBoMLotStd[[#This Row],[Mt Prod R]]+TBoMLotStd[[#This Row],[Mt MA SJ]]+TBoMLotStd[[#This Row],[Mt MO SJ]]</f>
        <v>#REF!</v>
      </c>
      <c r="AA144" s="147"/>
      <c r="AC144" s="168"/>
    </row>
    <row r="145" spans="1:29" ht="15.75" thickBot="1" x14ac:dyDescent="0.3">
      <c r="A145" s="144"/>
      <c r="B145" s="144"/>
      <c r="C145" s="144"/>
      <c r="D145" s="3"/>
      <c r="E145" s="145"/>
      <c r="F145" s="145"/>
      <c r="L145" s="144" t="str">
        <f t="shared" si="14"/>
        <v/>
      </c>
      <c r="M145" s="156"/>
      <c r="N145" s="165"/>
      <c r="O145" s="147"/>
      <c r="P145" s="136" t="str">
        <f t="shared" ca="1" si="15"/>
        <v/>
      </c>
      <c r="Q145" s="4"/>
      <c r="R145" s="4">
        <f>+TBoMLotStd[[#This Row],[Pri Achat Unitaire]]*TBoMLotStd[[#This Row],[Quantité lien]]</f>
        <v>0</v>
      </c>
      <c r="S145" s="4">
        <f>IF(TBoMLotStd[[#This Row],[Type]]="Achat",TBoMLotStd[[#This Row],[Part Achat]]*$S$26,TBoMLotStd[[#This Row],[Part Achat]])</f>
        <v>0</v>
      </c>
      <c r="U145" s="4" t="e">
        <f>+TBoMLotStd[[#This Row],[H Prod R]]*$T$26</f>
        <v>#REF!</v>
      </c>
      <c r="W145" s="4" t="e">
        <f>TBoMLotStd[[#This Row],[H MA SJ]]*$V$26</f>
        <v>#REF!</v>
      </c>
      <c r="Y145" s="4" t="e">
        <f>+TBoMLotStd[[#This Row],[H MO SJ]]*$X$26</f>
        <v>#REF!</v>
      </c>
      <c r="Z145" s="4" t="e">
        <f>+TBoMLotStd[[#This Row],[Achats Chargés]]+TBoMLotStd[[#This Row],[Mt Prod R]]+TBoMLotStd[[#This Row],[Mt MA SJ]]+TBoMLotStd[[#This Row],[Mt MO SJ]]</f>
        <v>#REF!</v>
      </c>
      <c r="AA145" s="147"/>
      <c r="AC145" s="167"/>
    </row>
    <row r="146" spans="1:29" ht="15.75" thickBot="1" x14ac:dyDescent="0.3">
      <c r="A146" s="144"/>
      <c r="B146" s="144"/>
      <c r="C146" s="144"/>
      <c r="D146" s="3"/>
      <c r="E146" s="145"/>
      <c r="F146" s="145"/>
      <c r="L146" s="144" t="str">
        <f t="shared" si="14"/>
        <v/>
      </c>
      <c r="M146" s="156"/>
      <c r="N146" s="165"/>
      <c r="O146" s="147"/>
      <c r="P146" s="136" t="str">
        <f t="shared" ca="1" si="15"/>
        <v/>
      </c>
      <c r="Q146" s="4"/>
      <c r="R146" s="4">
        <f>+TBoMLotStd[[#This Row],[Pri Achat Unitaire]]*TBoMLotStd[[#This Row],[Quantité lien]]</f>
        <v>0</v>
      </c>
      <c r="S146" s="4">
        <f>IF(TBoMLotStd[[#This Row],[Type]]="Achat",TBoMLotStd[[#This Row],[Part Achat]]*$S$26,TBoMLotStd[[#This Row],[Part Achat]])</f>
        <v>0</v>
      </c>
      <c r="U146" s="4" t="e">
        <f>+TBoMLotStd[[#This Row],[H Prod R]]*$T$26</f>
        <v>#REF!</v>
      </c>
      <c r="W146" s="4" t="e">
        <f>TBoMLotStd[[#This Row],[H MA SJ]]*$V$26</f>
        <v>#REF!</v>
      </c>
      <c r="Y146" s="4" t="e">
        <f>+TBoMLotStd[[#This Row],[H MO SJ]]*$X$26</f>
        <v>#REF!</v>
      </c>
      <c r="Z146" s="4" t="e">
        <f>+TBoMLotStd[[#This Row],[Achats Chargés]]+TBoMLotStd[[#This Row],[Mt Prod R]]+TBoMLotStd[[#This Row],[Mt MA SJ]]+TBoMLotStd[[#This Row],[Mt MO SJ]]</f>
        <v>#REF!</v>
      </c>
      <c r="AA146" s="147"/>
      <c r="AC146" s="168"/>
    </row>
    <row r="147" spans="1:29" ht="15.75" thickBot="1" x14ac:dyDescent="0.3">
      <c r="A147" s="144"/>
      <c r="B147" s="144"/>
      <c r="C147" s="144"/>
      <c r="D147" s="3"/>
      <c r="E147" s="145"/>
      <c r="F147" s="145"/>
      <c r="L147" s="144" t="str">
        <f t="shared" si="14"/>
        <v/>
      </c>
      <c r="M147" s="156"/>
      <c r="N147" s="165"/>
      <c r="O147" s="147"/>
      <c r="P147" s="136" t="str">
        <f t="shared" ca="1" si="15"/>
        <v/>
      </c>
      <c r="Q147" s="4"/>
      <c r="R147" s="4">
        <f>+TBoMLotStd[[#This Row],[Pri Achat Unitaire]]*TBoMLotStd[[#This Row],[Quantité lien]]</f>
        <v>0</v>
      </c>
      <c r="S147" s="4">
        <f>IF(TBoMLotStd[[#This Row],[Type]]="Achat",TBoMLotStd[[#This Row],[Part Achat]]*$S$26,TBoMLotStd[[#This Row],[Part Achat]])</f>
        <v>0</v>
      </c>
      <c r="U147" s="4" t="e">
        <f>+TBoMLotStd[[#This Row],[H Prod R]]*$T$26</f>
        <v>#REF!</v>
      </c>
      <c r="W147" s="4" t="e">
        <f>TBoMLotStd[[#This Row],[H MA SJ]]*$V$26</f>
        <v>#REF!</v>
      </c>
      <c r="Y147" s="4" t="e">
        <f>+TBoMLotStd[[#This Row],[H MO SJ]]*$X$26</f>
        <v>#REF!</v>
      </c>
      <c r="Z147" s="4" t="e">
        <f>+TBoMLotStd[[#This Row],[Achats Chargés]]+TBoMLotStd[[#This Row],[Mt Prod R]]+TBoMLotStd[[#This Row],[Mt MA SJ]]+TBoMLotStd[[#This Row],[Mt MO SJ]]</f>
        <v>#REF!</v>
      </c>
      <c r="AA147" s="147"/>
      <c r="AC147" s="167"/>
    </row>
    <row r="148" spans="1:29" ht="15.75" thickBot="1" x14ac:dyDescent="0.3">
      <c r="A148" s="144"/>
      <c r="B148" s="144"/>
      <c r="C148" s="144"/>
      <c r="D148" s="3"/>
      <c r="E148" s="145"/>
      <c r="F148" s="145"/>
      <c r="L148" s="144" t="str">
        <f t="shared" si="14"/>
        <v/>
      </c>
      <c r="M148" s="156"/>
      <c r="N148" s="165"/>
      <c r="O148" s="147"/>
      <c r="P148" s="136" t="str">
        <f t="shared" ca="1" si="15"/>
        <v/>
      </c>
      <c r="Q148" s="4"/>
      <c r="R148" s="4">
        <f>+TBoMLotStd[[#This Row],[Pri Achat Unitaire]]*TBoMLotStd[[#This Row],[Quantité lien]]</f>
        <v>0</v>
      </c>
      <c r="S148" s="4">
        <f>IF(TBoMLotStd[[#This Row],[Type]]="Achat",TBoMLotStd[[#This Row],[Part Achat]]*$S$26,TBoMLotStd[[#This Row],[Part Achat]])</f>
        <v>0</v>
      </c>
      <c r="U148" s="4" t="e">
        <f>+TBoMLotStd[[#This Row],[H Prod R]]*$T$26</f>
        <v>#REF!</v>
      </c>
      <c r="W148" s="4" t="e">
        <f>TBoMLotStd[[#This Row],[H MA SJ]]*$V$26</f>
        <v>#REF!</v>
      </c>
      <c r="Y148" s="4" t="e">
        <f>+TBoMLotStd[[#This Row],[H MO SJ]]*$X$26</f>
        <v>#REF!</v>
      </c>
      <c r="Z148" s="4" t="e">
        <f>+TBoMLotStd[[#This Row],[Achats Chargés]]+TBoMLotStd[[#This Row],[Mt Prod R]]+TBoMLotStd[[#This Row],[Mt MA SJ]]+TBoMLotStd[[#This Row],[Mt MO SJ]]</f>
        <v>#REF!</v>
      </c>
      <c r="AA148" s="147"/>
      <c r="AC148" s="168"/>
    </row>
    <row r="149" spans="1:29" ht="15.75" thickBot="1" x14ac:dyDescent="0.3">
      <c r="A149" s="144"/>
      <c r="B149" s="144"/>
      <c r="C149" s="144"/>
      <c r="D149" s="3"/>
      <c r="E149" s="145"/>
      <c r="F149" s="145"/>
      <c r="L149" s="144" t="str">
        <f t="shared" si="14"/>
        <v/>
      </c>
      <c r="M149" s="156"/>
      <c r="N149" s="165"/>
      <c r="O149" s="147"/>
      <c r="P149" s="136" t="str">
        <f t="shared" ca="1" si="15"/>
        <v/>
      </c>
      <c r="Q149" s="4"/>
      <c r="R149" s="4">
        <f>+TBoMLotStd[[#This Row],[Pri Achat Unitaire]]*TBoMLotStd[[#This Row],[Quantité lien]]</f>
        <v>0</v>
      </c>
      <c r="S149" s="4">
        <f>IF(TBoMLotStd[[#This Row],[Type]]="Achat",TBoMLotStd[[#This Row],[Part Achat]]*$S$26,TBoMLotStd[[#This Row],[Part Achat]])</f>
        <v>0</v>
      </c>
      <c r="U149" s="4" t="e">
        <f>+TBoMLotStd[[#This Row],[H Prod R]]*$T$26</f>
        <v>#REF!</v>
      </c>
      <c r="W149" s="4" t="e">
        <f>TBoMLotStd[[#This Row],[H MA SJ]]*$V$26</f>
        <v>#REF!</v>
      </c>
      <c r="Y149" s="4" t="e">
        <f>+TBoMLotStd[[#This Row],[H MO SJ]]*$X$26</f>
        <v>#REF!</v>
      </c>
      <c r="Z149" s="4" t="e">
        <f>+TBoMLotStd[[#This Row],[Achats Chargés]]+TBoMLotStd[[#This Row],[Mt Prod R]]+TBoMLotStd[[#This Row],[Mt MA SJ]]+TBoMLotStd[[#This Row],[Mt MO SJ]]</f>
        <v>#REF!</v>
      </c>
      <c r="AA149" s="147"/>
      <c r="AC149" s="167"/>
    </row>
    <row r="150" spans="1:29" ht="15.75" thickBot="1" x14ac:dyDescent="0.3">
      <c r="A150" s="144"/>
      <c r="B150" s="144"/>
      <c r="C150" s="144"/>
      <c r="D150" s="3"/>
      <c r="E150" s="145"/>
      <c r="F150" s="145"/>
      <c r="L150" s="144" t="str">
        <f t="shared" si="14"/>
        <v/>
      </c>
      <c r="M150" s="156"/>
      <c r="N150" s="165"/>
      <c r="O150" s="147"/>
      <c r="P150" s="136" t="str">
        <f t="shared" ca="1" si="15"/>
        <v/>
      </c>
      <c r="Q150" s="4"/>
      <c r="R150" s="4">
        <f>+TBoMLotStd[[#This Row],[Pri Achat Unitaire]]*TBoMLotStd[[#This Row],[Quantité lien]]</f>
        <v>0</v>
      </c>
      <c r="S150" s="4">
        <f>IF(TBoMLotStd[[#This Row],[Type]]="Achat",TBoMLotStd[[#This Row],[Part Achat]]*$S$26,TBoMLotStd[[#This Row],[Part Achat]])</f>
        <v>0</v>
      </c>
      <c r="U150" s="4" t="e">
        <f>+TBoMLotStd[[#This Row],[H Prod R]]*$T$26</f>
        <v>#REF!</v>
      </c>
      <c r="W150" s="4" t="e">
        <f>TBoMLotStd[[#This Row],[H MA SJ]]*$V$26</f>
        <v>#REF!</v>
      </c>
      <c r="Y150" s="4" t="e">
        <f>+TBoMLotStd[[#This Row],[H MO SJ]]*$X$26</f>
        <v>#REF!</v>
      </c>
      <c r="Z150" s="4" t="e">
        <f>+TBoMLotStd[[#This Row],[Achats Chargés]]+TBoMLotStd[[#This Row],[Mt Prod R]]+TBoMLotStd[[#This Row],[Mt MA SJ]]+TBoMLotStd[[#This Row],[Mt MO SJ]]</f>
        <v>#REF!</v>
      </c>
      <c r="AA150" s="147"/>
      <c r="AC150" s="168"/>
    </row>
    <row r="151" spans="1:29" ht="15.75" thickBot="1" x14ac:dyDescent="0.3">
      <c r="A151" s="144"/>
      <c r="B151" s="144"/>
      <c r="C151" s="144"/>
      <c r="D151" s="3"/>
      <c r="E151" s="145"/>
      <c r="F151" s="145"/>
      <c r="L151" s="144" t="str">
        <f t="shared" si="14"/>
        <v/>
      </c>
      <c r="M151" s="156"/>
      <c r="N151" s="165"/>
      <c r="O151" s="147"/>
      <c r="P151" s="136" t="str">
        <f t="shared" ca="1" si="15"/>
        <v/>
      </c>
      <c r="Q151" s="4"/>
      <c r="R151" s="4">
        <f>+TBoMLotStd[[#This Row],[Pri Achat Unitaire]]*TBoMLotStd[[#This Row],[Quantité lien]]</f>
        <v>0</v>
      </c>
      <c r="S151" s="4">
        <f>IF(TBoMLotStd[[#This Row],[Type]]="Achat",TBoMLotStd[[#This Row],[Part Achat]]*$S$26,TBoMLotStd[[#This Row],[Part Achat]])</f>
        <v>0</v>
      </c>
      <c r="U151" s="4" t="e">
        <f>+TBoMLotStd[[#This Row],[H Prod R]]*$T$26</f>
        <v>#REF!</v>
      </c>
      <c r="W151" s="4" t="e">
        <f>TBoMLotStd[[#This Row],[H MA SJ]]*$V$26</f>
        <v>#REF!</v>
      </c>
      <c r="Y151" s="4" t="e">
        <f>+TBoMLotStd[[#This Row],[H MO SJ]]*$X$26</f>
        <v>#REF!</v>
      </c>
      <c r="Z151" s="4" t="e">
        <f>+TBoMLotStd[[#This Row],[Achats Chargés]]+TBoMLotStd[[#This Row],[Mt Prod R]]+TBoMLotStd[[#This Row],[Mt MA SJ]]+TBoMLotStd[[#This Row],[Mt MO SJ]]</f>
        <v>#REF!</v>
      </c>
      <c r="AA151" s="147"/>
      <c r="AC151" s="167"/>
    </row>
    <row r="152" spans="1:29" ht="15.75" thickBot="1" x14ac:dyDescent="0.3">
      <c r="A152" s="144"/>
      <c r="B152" s="144"/>
      <c r="C152" s="144"/>
      <c r="D152" s="3"/>
      <c r="E152" s="145"/>
      <c r="F152" s="145"/>
      <c r="L152" s="144" t="str">
        <f t="shared" si="14"/>
        <v/>
      </c>
      <c r="M152" s="156"/>
      <c r="N152" s="165"/>
      <c r="O152" s="147"/>
      <c r="P152" s="136" t="str">
        <f t="shared" ca="1" si="15"/>
        <v/>
      </c>
      <c r="Q152" s="4"/>
      <c r="R152" s="4">
        <f>+TBoMLotStd[[#This Row],[Pri Achat Unitaire]]*TBoMLotStd[[#This Row],[Quantité lien]]</f>
        <v>0</v>
      </c>
      <c r="S152" s="4">
        <f>IF(TBoMLotStd[[#This Row],[Type]]="Achat",TBoMLotStd[[#This Row],[Part Achat]]*$S$26,TBoMLotStd[[#This Row],[Part Achat]])</f>
        <v>0</v>
      </c>
      <c r="U152" s="4" t="e">
        <f>+TBoMLotStd[[#This Row],[H Prod R]]*$T$26</f>
        <v>#REF!</v>
      </c>
      <c r="W152" s="4" t="e">
        <f>TBoMLotStd[[#This Row],[H MA SJ]]*$V$26</f>
        <v>#REF!</v>
      </c>
      <c r="Y152" s="4" t="e">
        <f>+TBoMLotStd[[#This Row],[H MO SJ]]*$X$26</f>
        <v>#REF!</v>
      </c>
      <c r="Z152" s="4" t="e">
        <f>+TBoMLotStd[[#This Row],[Achats Chargés]]+TBoMLotStd[[#This Row],[Mt Prod R]]+TBoMLotStd[[#This Row],[Mt MA SJ]]+TBoMLotStd[[#This Row],[Mt MO SJ]]</f>
        <v>#REF!</v>
      </c>
      <c r="AA152" s="147"/>
      <c r="AC152" s="168"/>
    </row>
    <row r="153" spans="1:29" ht="15.75" thickBot="1" x14ac:dyDescent="0.3">
      <c r="A153" s="144"/>
      <c r="B153" s="144"/>
      <c r="C153" s="144"/>
      <c r="D153" s="3"/>
      <c r="E153" s="145"/>
      <c r="F153" s="145"/>
      <c r="L153" s="144" t="str">
        <f t="shared" si="14"/>
        <v/>
      </c>
      <c r="M153" s="156"/>
      <c r="N153" s="165"/>
      <c r="O153" s="147"/>
      <c r="P153" s="136" t="str">
        <f t="shared" ca="1" si="15"/>
        <v/>
      </c>
      <c r="Q153" s="4"/>
      <c r="R153" s="4">
        <f>+TBoMLotStd[[#This Row],[Pri Achat Unitaire]]*TBoMLotStd[[#This Row],[Quantité lien]]</f>
        <v>0</v>
      </c>
      <c r="S153" s="4">
        <f>IF(TBoMLotStd[[#This Row],[Type]]="Achat",TBoMLotStd[[#This Row],[Part Achat]]*$S$26,TBoMLotStd[[#This Row],[Part Achat]])</f>
        <v>0</v>
      </c>
      <c r="U153" s="4" t="e">
        <f>+TBoMLotStd[[#This Row],[H Prod R]]*$T$26</f>
        <v>#REF!</v>
      </c>
      <c r="W153" s="4" t="e">
        <f>TBoMLotStd[[#This Row],[H MA SJ]]*$V$26</f>
        <v>#REF!</v>
      </c>
      <c r="Y153" s="4" t="e">
        <f>+TBoMLotStd[[#This Row],[H MO SJ]]*$X$26</f>
        <v>#REF!</v>
      </c>
      <c r="Z153" s="4" t="e">
        <f>+TBoMLotStd[[#This Row],[Achats Chargés]]+TBoMLotStd[[#This Row],[Mt Prod R]]+TBoMLotStd[[#This Row],[Mt MA SJ]]+TBoMLotStd[[#This Row],[Mt MO SJ]]</f>
        <v>#REF!</v>
      </c>
      <c r="AA153" s="147"/>
      <c r="AC153" s="167"/>
    </row>
    <row r="154" spans="1:29" ht="15.75" thickBot="1" x14ac:dyDescent="0.3">
      <c r="A154" s="144"/>
      <c r="B154" s="144"/>
      <c r="C154" s="144"/>
      <c r="D154" s="3"/>
      <c r="E154" s="145"/>
      <c r="F154" s="145"/>
      <c r="L154" s="144" t="str">
        <f t="shared" si="14"/>
        <v/>
      </c>
      <c r="M154" s="156"/>
      <c r="N154" s="165"/>
      <c r="O154" s="147"/>
      <c r="P154" s="136" t="str">
        <f t="shared" ca="1" si="15"/>
        <v/>
      </c>
      <c r="Q154" s="4"/>
      <c r="R154" s="4">
        <f>+TBoMLotStd[[#This Row],[Pri Achat Unitaire]]*TBoMLotStd[[#This Row],[Quantité lien]]</f>
        <v>0</v>
      </c>
      <c r="S154" s="4">
        <f>IF(TBoMLotStd[[#This Row],[Type]]="Achat",TBoMLotStd[[#This Row],[Part Achat]]*$S$26,TBoMLotStd[[#This Row],[Part Achat]])</f>
        <v>0</v>
      </c>
      <c r="U154" s="4" t="e">
        <f>+TBoMLotStd[[#This Row],[H Prod R]]*$T$26</f>
        <v>#REF!</v>
      </c>
      <c r="W154" s="4" t="e">
        <f>TBoMLotStd[[#This Row],[H MA SJ]]*$V$26</f>
        <v>#REF!</v>
      </c>
      <c r="Y154" s="4" t="e">
        <f>+TBoMLotStd[[#This Row],[H MO SJ]]*$X$26</f>
        <v>#REF!</v>
      </c>
      <c r="Z154" s="4" t="e">
        <f>+TBoMLotStd[[#This Row],[Achats Chargés]]+TBoMLotStd[[#This Row],[Mt Prod R]]+TBoMLotStd[[#This Row],[Mt MA SJ]]+TBoMLotStd[[#This Row],[Mt MO SJ]]</f>
        <v>#REF!</v>
      </c>
      <c r="AA154" s="147"/>
      <c r="AC154" s="168"/>
    </row>
    <row r="155" spans="1:29" ht="15.75" thickBot="1" x14ac:dyDescent="0.3">
      <c r="A155" s="144"/>
      <c r="B155" s="144"/>
      <c r="C155" s="144"/>
      <c r="D155" s="3"/>
      <c r="E155" s="145"/>
      <c r="F155" s="145"/>
      <c r="L155" s="144" t="str">
        <f t="shared" si="14"/>
        <v/>
      </c>
      <c r="M155" s="156"/>
      <c r="N155" s="165"/>
      <c r="O155" s="147"/>
      <c r="P155" s="136" t="str">
        <f t="shared" ca="1" si="15"/>
        <v/>
      </c>
      <c r="Q155" s="4"/>
      <c r="R155" s="4">
        <f>+TBoMLotStd[[#This Row],[Pri Achat Unitaire]]*TBoMLotStd[[#This Row],[Quantité lien]]</f>
        <v>0</v>
      </c>
      <c r="S155" s="4">
        <f>IF(TBoMLotStd[[#This Row],[Type]]="Achat",TBoMLotStd[[#This Row],[Part Achat]]*$S$26,TBoMLotStd[[#This Row],[Part Achat]])</f>
        <v>0</v>
      </c>
      <c r="U155" s="4" t="e">
        <f>+TBoMLotStd[[#This Row],[H Prod R]]*$T$26</f>
        <v>#REF!</v>
      </c>
      <c r="W155" s="4" t="e">
        <f>TBoMLotStd[[#This Row],[H MA SJ]]*$V$26</f>
        <v>#REF!</v>
      </c>
      <c r="Y155" s="4" t="e">
        <f>+TBoMLotStd[[#This Row],[H MO SJ]]*$X$26</f>
        <v>#REF!</v>
      </c>
      <c r="Z155" s="4" t="e">
        <f>+TBoMLotStd[[#This Row],[Achats Chargés]]+TBoMLotStd[[#This Row],[Mt Prod R]]+TBoMLotStd[[#This Row],[Mt MA SJ]]+TBoMLotStd[[#This Row],[Mt MO SJ]]</f>
        <v>#REF!</v>
      </c>
      <c r="AA155" s="147"/>
      <c r="AC155" s="167"/>
    </row>
    <row r="156" spans="1:29" ht="15.75" thickBot="1" x14ac:dyDescent="0.3">
      <c r="A156" s="144"/>
      <c r="B156" s="144"/>
      <c r="C156" s="144"/>
      <c r="D156" s="3"/>
      <c r="E156" s="145"/>
      <c r="F156" s="145"/>
      <c r="L156" s="144" t="str">
        <f t="shared" si="14"/>
        <v/>
      </c>
      <c r="M156" s="156"/>
      <c r="N156" s="165"/>
      <c r="O156" s="147"/>
      <c r="P156" s="136" t="str">
        <f t="shared" ca="1" si="15"/>
        <v/>
      </c>
      <c r="Q156" s="4"/>
      <c r="R156" s="4">
        <f>+TBoMLotStd[[#This Row],[Pri Achat Unitaire]]*TBoMLotStd[[#This Row],[Quantité lien]]</f>
        <v>0</v>
      </c>
      <c r="S156" s="4">
        <f>IF(TBoMLotStd[[#This Row],[Type]]="Achat",TBoMLotStd[[#This Row],[Part Achat]]*$S$26,TBoMLotStd[[#This Row],[Part Achat]])</f>
        <v>0</v>
      </c>
      <c r="U156" s="4" t="e">
        <f>+TBoMLotStd[[#This Row],[H Prod R]]*$T$26</f>
        <v>#REF!</v>
      </c>
      <c r="W156" s="4" t="e">
        <f>TBoMLotStd[[#This Row],[H MA SJ]]*$V$26</f>
        <v>#REF!</v>
      </c>
      <c r="Y156" s="4" t="e">
        <f>+TBoMLotStd[[#This Row],[H MO SJ]]*$X$26</f>
        <v>#REF!</v>
      </c>
      <c r="Z156" s="4" t="e">
        <f>+TBoMLotStd[[#This Row],[Achats Chargés]]+TBoMLotStd[[#This Row],[Mt Prod R]]+TBoMLotStd[[#This Row],[Mt MA SJ]]+TBoMLotStd[[#This Row],[Mt MO SJ]]</f>
        <v>#REF!</v>
      </c>
      <c r="AA156" s="147"/>
      <c r="AC156" s="168"/>
    </row>
    <row r="157" spans="1:29" ht="15.75" thickBot="1" x14ac:dyDescent="0.3">
      <c r="A157" s="144"/>
      <c r="B157" s="144"/>
      <c r="C157" s="144"/>
      <c r="D157" s="3"/>
      <c r="E157" s="145"/>
      <c r="F157" s="145"/>
      <c r="L157" s="144" t="str">
        <f t="shared" si="14"/>
        <v/>
      </c>
      <c r="M157" s="156"/>
      <c r="N157" s="165"/>
      <c r="O157" s="147"/>
      <c r="P157" s="136" t="str">
        <f t="shared" ca="1" si="15"/>
        <v/>
      </c>
      <c r="Q157" s="4"/>
      <c r="R157" s="4">
        <f>+TBoMLotStd[[#This Row],[Pri Achat Unitaire]]*TBoMLotStd[[#This Row],[Quantité lien]]</f>
        <v>0</v>
      </c>
      <c r="S157" s="4">
        <f>IF(TBoMLotStd[[#This Row],[Type]]="Achat",TBoMLotStd[[#This Row],[Part Achat]]*$S$26,TBoMLotStd[[#This Row],[Part Achat]])</f>
        <v>0</v>
      </c>
      <c r="U157" s="4" t="e">
        <f>+TBoMLotStd[[#This Row],[H Prod R]]*$T$26</f>
        <v>#REF!</v>
      </c>
      <c r="W157" s="4" t="e">
        <f>TBoMLotStd[[#This Row],[H MA SJ]]*$V$26</f>
        <v>#REF!</v>
      </c>
      <c r="Y157" s="4" t="e">
        <f>+TBoMLotStd[[#This Row],[H MO SJ]]*$X$26</f>
        <v>#REF!</v>
      </c>
      <c r="Z157" s="4" t="e">
        <f>+TBoMLotStd[[#This Row],[Achats Chargés]]+TBoMLotStd[[#This Row],[Mt Prod R]]+TBoMLotStd[[#This Row],[Mt MA SJ]]+TBoMLotStd[[#This Row],[Mt MO SJ]]</f>
        <v>#REF!</v>
      </c>
      <c r="AA157" s="147"/>
      <c r="AC157" s="167"/>
    </row>
    <row r="158" spans="1:29" ht="15.75" thickBot="1" x14ac:dyDescent="0.3">
      <c r="A158" s="144"/>
      <c r="B158" s="144"/>
      <c r="C158" s="144"/>
      <c r="D158" s="3"/>
      <c r="E158" s="145"/>
      <c r="F158" s="145"/>
      <c r="L158" s="144" t="str">
        <f t="shared" si="14"/>
        <v/>
      </c>
      <c r="M158" s="156"/>
      <c r="N158" s="165"/>
      <c r="O158" s="147"/>
      <c r="P158" s="136" t="str">
        <f t="shared" ca="1" si="15"/>
        <v/>
      </c>
      <c r="Q158" s="4"/>
      <c r="R158" s="4">
        <f>+TBoMLotStd[[#This Row],[Pri Achat Unitaire]]*TBoMLotStd[[#This Row],[Quantité lien]]</f>
        <v>0</v>
      </c>
      <c r="S158" s="4">
        <f>IF(TBoMLotStd[[#This Row],[Type]]="Achat",TBoMLotStd[[#This Row],[Part Achat]]*$S$26,TBoMLotStd[[#This Row],[Part Achat]])</f>
        <v>0</v>
      </c>
      <c r="U158" s="4" t="e">
        <f>+TBoMLotStd[[#This Row],[H Prod R]]*$T$26</f>
        <v>#REF!</v>
      </c>
      <c r="W158" s="4" t="e">
        <f>TBoMLotStd[[#This Row],[H MA SJ]]*$V$26</f>
        <v>#REF!</v>
      </c>
      <c r="Y158" s="4" t="e">
        <f>+TBoMLotStd[[#This Row],[H MO SJ]]*$X$26</f>
        <v>#REF!</v>
      </c>
      <c r="Z158" s="4" t="e">
        <f>+TBoMLotStd[[#This Row],[Achats Chargés]]+TBoMLotStd[[#This Row],[Mt Prod R]]+TBoMLotStd[[#This Row],[Mt MA SJ]]+TBoMLotStd[[#This Row],[Mt MO SJ]]</f>
        <v>#REF!</v>
      </c>
      <c r="AA158" s="147"/>
      <c r="AC158" s="168"/>
    </row>
    <row r="159" spans="1:29" ht="15.75" thickBot="1" x14ac:dyDescent="0.3">
      <c r="A159" s="144"/>
      <c r="B159" s="144"/>
      <c r="C159" s="144"/>
      <c r="D159" s="3"/>
      <c r="E159" s="145"/>
      <c r="F159" s="145"/>
      <c r="L159" s="144" t="str">
        <f t="shared" si="14"/>
        <v/>
      </c>
      <c r="M159" s="156"/>
      <c r="N159" s="165"/>
      <c r="O159" s="147"/>
      <c r="P159" s="136" t="str">
        <f t="shared" ca="1" si="15"/>
        <v/>
      </c>
      <c r="Q159" s="4"/>
      <c r="R159" s="4">
        <f>+TBoMLotStd[[#This Row],[Pri Achat Unitaire]]*TBoMLotStd[[#This Row],[Quantité lien]]</f>
        <v>0</v>
      </c>
      <c r="S159" s="4">
        <f>IF(TBoMLotStd[[#This Row],[Type]]="Achat",TBoMLotStd[[#This Row],[Part Achat]]*$S$26,TBoMLotStd[[#This Row],[Part Achat]])</f>
        <v>0</v>
      </c>
      <c r="U159" s="4" t="e">
        <f>+TBoMLotStd[[#This Row],[H Prod R]]*$T$26</f>
        <v>#REF!</v>
      </c>
      <c r="W159" s="4" t="e">
        <f>TBoMLotStd[[#This Row],[H MA SJ]]*$V$26</f>
        <v>#REF!</v>
      </c>
      <c r="Y159" s="4" t="e">
        <f>+TBoMLotStd[[#This Row],[H MO SJ]]*$X$26</f>
        <v>#REF!</v>
      </c>
      <c r="Z159" s="4" t="e">
        <f>+TBoMLotStd[[#This Row],[Achats Chargés]]+TBoMLotStd[[#This Row],[Mt Prod R]]+TBoMLotStd[[#This Row],[Mt MA SJ]]+TBoMLotStd[[#This Row],[Mt MO SJ]]</f>
        <v>#REF!</v>
      </c>
      <c r="AA159" s="147"/>
      <c r="AC159" s="167"/>
    </row>
    <row r="160" spans="1:29" ht="15.75" thickBot="1" x14ac:dyDescent="0.3">
      <c r="A160" s="144"/>
      <c r="B160" s="144"/>
      <c r="C160" s="144"/>
      <c r="D160" s="3"/>
      <c r="E160" s="145"/>
      <c r="F160" s="145"/>
      <c r="L160" s="144" t="str">
        <f t="shared" si="14"/>
        <v/>
      </c>
      <c r="M160" s="156"/>
      <c r="N160" s="165"/>
      <c r="O160" s="147"/>
      <c r="P160" s="136" t="str">
        <f t="shared" ca="1" si="15"/>
        <v/>
      </c>
      <c r="Q160" s="4"/>
      <c r="R160" s="4">
        <f>+TBoMLotStd[[#This Row],[Pri Achat Unitaire]]*TBoMLotStd[[#This Row],[Quantité lien]]</f>
        <v>0</v>
      </c>
      <c r="S160" s="4">
        <f>IF(TBoMLotStd[[#This Row],[Type]]="Achat",TBoMLotStd[[#This Row],[Part Achat]]*$S$26,TBoMLotStd[[#This Row],[Part Achat]])</f>
        <v>0</v>
      </c>
      <c r="U160" s="4" t="e">
        <f>+TBoMLotStd[[#This Row],[H Prod R]]*$T$26</f>
        <v>#REF!</v>
      </c>
      <c r="W160" s="4" t="e">
        <f>TBoMLotStd[[#This Row],[H MA SJ]]*$V$26</f>
        <v>#REF!</v>
      </c>
      <c r="Y160" s="4" t="e">
        <f>+TBoMLotStd[[#This Row],[H MO SJ]]*$X$26</f>
        <v>#REF!</v>
      </c>
      <c r="Z160" s="4" t="e">
        <f>+TBoMLotStd[[#This Row],[Achats Chargés]]+TBoMLotStd[[#This Row],[Mt Prod R]]+TBoMLotStd[[#This Row],[Mt MA SJ]]+TBoMLotStd[[#This Row],[Mt MO SJ]]</f>
        <v>#REF!</v>
      </c>
      <c r="AA160" s="147"/>
      <c r="AC160" s="168"/>
    </row>
    <row r="161" spans="1:29" ht="15.75" thickBot="1" x14ac:dyDescent="0.3">
      <c r="A161" s="144"/>
      <c r="B161" s="144"/>
      <c r="C161" s="144"/>
      <c r="D161" s="3"/>
      <c r="E161" s="145"/>
      <c r="F161" s="145"/>
      <c r="L161" s="144" t="str">
        <f t="shared" si="14"/>
        <v/>
      </c>
      <c r="M161" s="156"/>
      <c r="N161" s="165"/>
      <c r="O161" s="147"/>
      <c r="P161" s="136" t="str">
        <f t="shared" ca="1" si="15"/>
        <v/>
      </c>
      <c r="Q161" s="4"/>
      <c r="R161" s="4">
        <f>+TBoMLotStd[[#This Row],[Pri Achat Unitaire]]*TBoMLotStd[[#This Row],[Quantité lien]]</f>
        <v>0</v>
      </c>
      <c r="S161" s="4">
        <f>IF(TBoMLotStd[[#This Row],[Type]]="Achat",TBoMLotStd[[#This Row],[Part Achat]]*$S$26,TBoMLotStd[[#This Row],[Part Achat]])</f>
        <v>0</v>
      </c>
      <c r="U161" s="4" t="e">
        <f>+TBoMLotStd[[#This Row],[H Prod R]]*$T$26</f>
        <v>#REF!</v>
      </c>
      <c r="W161" s="4" t="e">
        <f>TBoMLotStd[[#This Row],[H MA SJ]]*$V$26</f>
        <v>#REF!</v>
      </c>
      <c r="Y161" s="4" t="e">
        <f>+TBoMLotStd[[#This Row],[H MO SJ]]*$X$26</f>
        <v>#REF!</v>
      </c>
      <c r="Z161" s="4" t="e">
        <f>+TBoMLotStd[[#This Row],[Achats Chargés]]+TBoMLotStd[[#This Row],[Mt Prod R]]+TBoMLotStd[[#This Row],[Mt MA SJ]]+TBoMLotStd[[#This Row],[Mt MO SJ]]</f>
        <v>#REF!</v>
      </c>
      <c r="AA161" s="147"/>
      <c r="AC161" s="167"/>
    </row>
    <row r="162" spans="1:29" ht="15.75" thickBot="1" x14ac:dyDescent="0.3">
      <c r="A162" s="144"/>
      <c r="B162" s="144"/>
      <c r="C162" s="144"/>
      <c r="D162" s="3"/>
      <c r="E162" s="145"/>
      <c r="F162" s="145"/>
      <c r="L162" s="144" t="str">
        <f t="shared" si="14"/>
        <v/>
      </c>
      <c r="M162" s="156"/>
      <c r="N162" s="165"/>
      <c r="O162" s="147"/>
      <c r="P162" s="136" t="str">
        <f t="shared" ca="1" si="15"/>
        <v/>
      </c>
      <c r="Q162" s="4"/>
      <c r="R162" s="4">
        <f>+TBoMLotStd[[#This Row],[Pri Achat Unitaire]]*TBoMLotStd[[#This Row],[Quantité lien]]</f>
        <v>0</v>
      </c>
      <c r="S162" s="4">
        <f>IF(TBoMLotStd[[#This Row],[Type]]="Achat",TBoMLotStd[[#This Row],[Part Achat]]*$S$26,TBoMLotStd[[#This Row],[Part Achat]])</f>
        <v>0</v>
      </c>
      <c r="U162" s="4" t="e">
        <f>+TBoMLotStd[[#This Row],[H Prod R]]*$T$26</f>
        <v>#REF!</v>
      </c>
      <c r="W162" s="4" t="e">
        <f>TBoMLotStd[[#This Row],[H MA SJ]]*$V$26</f>
        <v>#REF!</v>
      </c>
      <c r="Y162" s="4" t="e">
        <f>+TBoMLotStd[[#This Row],[H MO SJ]]*$X$26</f>
        <v>#REF!</v>
      </c>
      <c r="Z162" s="4" t="e">
        <f>+TBoMLotStd[[#This Row],[Achats Chargés]]+TBoMLotStd[[#This Row],[Mt Prod R]]+TBoMLotStd[[#This Row],[Mt MA SJ]]+TBoMLotStd[[#This Row],[Mt MO SJ]]</f>
        <v>#REF!</v>
      </c>
      <c r="AA162" s="147"/>
      <c r="AC162" s="168"/>
    </row>
    <row r="163" spans="1:29" ht="15.75" thickBot="1" x14ac:dyDescent="0.3">
      <c r="A163" s="144"/>
      <c r="B163" s="144"/>
      <c r="C163" s="144"/>
      <c r="D163" s="3"/>
      <c r="E163" s="145"/>
      <c r="F163" s="145"/>
      <c r="L163" s="144" t="str">
        <f t="shared" si="14"/>
        <v/>
      </c>
      <c r="M163" s="156"/>
      <c r="N163" s="165"/>
      <c r="O163" s="147"/>
      <c r="P163" s="136" t="str">
        <f t="shared" ca="1" si="15"/>
        <v/>
      </c>
      <c r="Q163" s="4"/>
      <c r="R163" s="4">
        <f>+TBoMLotStd[[#This Row],[Pri Achat Unitaire]]*TBoMLotStd[[#This Row],[Quantité lien]]</f>
        <v>0</v>
      </c>
      <c r="S163" s="4">
        <f>IF(TBoMLotStd[[#This Row],[Type]]="Achat",TBoMLotStd[[#This Row],[Part Achat]]*$S$26,TBoMLotStd[[#This Row],[Part Achat]])</f>
        <v>0</v>
      </c>
      <c r="U163" s="4" t="e">
        <f>+TBoMLotStd[[#This Row],[H Prod R]]*$T$26</f>
        <v>#REF!</v>
      </c>
      <c r="W163" s="4" t="e">
        <f>TBoMLotStd[[#This Row],[H MA SJ]]*$V$26</f>
        <v>#REF!</v>
      </c>
      <c r="Y163" s="4" t="e">
        <f>+TBoMLotStd[[#This Row],[H MO SJ]]*$X$26</f>
        <v>#REF!</v>
      </c>
      <c r="Z163" s="4" t="e">
        <f>+TBoMLotStd[[#This Row],[Achats Chargés]]+TBoMLotStd[[#This Row],[Mt Prod R]]+TBoMLotStd[[#This Row],[Mt MA SJ]]+TBoMLotStd[[#This Row],[Mt MO SJ]]</f>
        <v>#REF!</v>
      </c>
      <c r="AA163" s="147"/>
      <c r="AC163" s="167"/>
    </row>
    <row r="164" spans="1:29" ht="15.75" thickBot="1" x14ac:dyDescent="0.3">
      <c r="A164" s="144"/>
      <c r="B164" s="144"/>
      <c r="C164" s="144"/>
      <c r="D164" s="3"/>
      <c r="E164" s="145"/>
      <c r="F164" s="145"/>
      <c r="L164" s="144" t="str">
        <f t="shared" si="14"/>
        <v/>
      </c>
      <c r="M164" s="156"/>
      <c r="N164" s="165"/>
      <c r="O164" s="147"/>
      <c r="P164" s="136" t="str">
        <f t="shared" ca="1" si="15"/>
        <v/>
      </c>
      <c r="Q164" s="4"/>
      <c r="R164" s="4">
        <f>+TBoMLotStd[[#This Row],[Pri Achat Unitaire]]*TBoMLotStd[[#This Row],[Quantité lien]]</f>
        <v>0</v>
      </c>
      <c r="S164" s="4">
        <f>IF(TBoMLotStd[[#This Row],[Type]]="Achat",TBoMLotStd[[#This Row],[Part Achat]]*$S$26,TBoMLotStd[[#This Row],[Part Achat]])</f>
        <v>0</v>
      </c>
      <c r="U164" s="4" t="e">
        <f>+TBoMLotStd[[#This Row],[H Prod R]]*$T$26</f>
        <v>#REF!</v>
      </c>
      <c r="W164" s="4" t="e">
        <f>TBoMLotStd[[#This Row],[H MA SJ]]*$V$26</f>
        <v>#REF!</v>
      </c>
      <c r="Y164" s="4" t="e">
        <f>+TBoMLotStd[[#This Row],[H MO SJ]]*$X$26</f>
        <v>#REF!</v>
      </c>
      <c r="Z164" s="4" t="e">
        <f>+TBoMLotStd[[#This Row],[Achats Chargés]]+TBoMLotStd[[#This Row],[Mt Prod R]]+TBoMLotStd[[#This Row],[Mt MA SJ]]+TBoMLotStd[[#This Row],[Mt MO SJ]]</f>
        <v>#REF!</v>
      </c>
      <c r="AA164" s="147"/>
      <c r="AC164" s="168"/>
    </row>
    <row r="165" spans="1:29" ht="15.75" thickBot="1" x14ac:dyDescent="0.3">
      <c r="A165" s="144"/>
      <c r="B165" s="144"/>
      <c r="C165" s="144"/>
      <c r="D165" s="3"/>
      <c r="E165" s="145"/>
      <c r="F165" s="145"/>
      <c r="L165" s="144" t="str">
        <f t="shared" si="14"/>
        <v/>
      </c>
      <c r="M165" s="156"/>
      <c r="N165" s="165"/>
      <c r="O165" s="147"/>
      <c r="P165" s="136" t="str">
        <f t="shared" ca="1" si="15"/>
        <v/>
      </c>
      <c r="Q165" s="4"/>
      <c r="R165" s="4">
        <f>+TBoMLotStd[[#This Row],[Pri Achat Unitaire]]*TBoMLotStd[[#This Row],[Quantité lien]]</f>
        <v>0</v>
      </c>
      <c r="S165" s="4">
        <f>IF(TBoMLotStd[[#This Row],[Type]]="Achat",TBoMLotStd[[#This Row],[Part Achat]]*$S$26,TBoMLotStd[[#This Row],[Part Achat]])</f>
        <v>0</v>
      </c>
      <c r="U165" s="4" t="e">
        <f>+TBoMLotStd[[#This Row],[H Prod R]]*$T$26</f>
        <v>#REF!</v>
      </c>
      <c r="W165" s="4" t="e">
        <f>TBoMLotStd[[#This Row],[H MA SJ]]*$V$26</f>
        <v>#REF!</v>
      </c>
      <c r="Y165" s="4" t="e">
        <f>+TBoMLotStd[[#This Row],[H MO SJ]]*$X$26</f>
        <v>#REF!</v>
      </c>
      <c r="Z165" s="4" t="e">
        <f>+TBoMLotStd[[#This Row],[Achats Chargés]]+TBoMLotStd[[#This Row],[Mt Prod R]]+TBoMLotStd[[#This Row],[Mt MA SJ]]+TBoMLotStd[[#This Row],[Mt MO SJ]]</f>
        <v>#REF!</v>
      </c>
      <c r="AA165" s="147"/>
      <c r="AC165" s="167"/>
    </row>
    <row r="166" spans="1:29" ht="15.75" thickBot="1" x14ac:dyDescent="0.3">
      <c r="A166" s="144"/>
      <c r="B166" s="144"/>
      <c r="C166" s="144"/>
      <c r="D166" s="3"/>
      <c r="E166" s="145"/>
      <c r="F166" s="145"/>
      <c r="L166" s="144" t="str">
        <f t="shared" si="14"/>
        <v/>
      </c>
      <c r="M166" s="156"/>
      <c r="N166" s="165"/>
      <c r="O166" s="147"/>
      <c r="P166" s="136" t="str">
        <f t="shared" ca="1" si="15"/>
        <v/>
      </c>
      <c r="Q166" s="4"/>
      <c r="R166" s="4">
        <f>+TBoMLotStd[[#This Row],[Pri Achat Unitaire]]*TBoMLotStd[[#This Row],[Quantité lien]]</f>
        <v>0</v>
      </c>
      <c r="S166" s="4">
        <f>IF(TBoMLotStd[[#This Row],[Type]]="Achat",TBoMLotStd[[#This Row],[Part Achat]]*$S$26,TBoMLotStd[[#This Row],[Part Achat]])</f>
        <v>0</v>
      </c>
      <c r="U166" s="4" t="e">
        <f>+TBoMLotStd[[#This Row],[H Prod R]]*$T$26</f>
        <v>#REF!</v>
      </c>
      <c r="W166" s="4" t="e">
        <f>TBoMLotStd[[#This Row],[H MA SJ]]*$V$26</f>
        <v>#REF!</v>
      </c>
      <c r="Y166" s="4" t="e">
        <f>+TBoMLotStd[[#This Row],[H MO SJ]]*$X$26</f>
        <v>#REF!</v>
      </c>
      <c r="Z166" s="4" t="e">
        <f>+TBoMLotStd[[#This Row],[Achats Chargés]]+TBoMLotStd[[#This Row],[Mt Prod R]]+TBoMLotStd[[#This Row],[Mt MA SJ]]+TBoMLotStd[[#This Row],[Mt MO SJ]]</f>
        <v>#REF!</v>
      </c>
      <c r="AA166" s="147"/>
      <c r="AC166" s="168"/>
    </row>
    <row r="167" spans="1:29" ht="15.75" thickBot="1" x14ac:dyDescent="0.3">
      <c r="A167" s="144"/>
      <c r="B167" s="144"/>
      <c r="C167" s="144"/>
      <c r="D167" s="3"/>
      <c r="E167" s="145"/>
      <c r="F167" s="145"/>
      <c r="L167" s="144" t="str">
        <f t="shared" si="14"/>
        <v/>
      </c>
      <c r="M167" s="156"/>
      <c r="N167" s="165"/>
      <c r="O167" s="147"/>
      <c r="P167" s="136" t="str">
        <f t="shared" ca="1" si="15"/>
        <v/>
      </c>
      <c r="Q167" s="4"/>
      <c r="R167" s="4">
        <f>+TBoMLotStd[[#This Row],[Pri Achat Unitaire]]*TBoMLotStd[[#This Row],[Quantité lien]]</f>
        <v>0</v>
      </c>
      <c r="S167" s="4">
        <f>IF(TBoMLotStd[[#This Row],[Type]]="Achat",TBoMLotStd[[#This Row],[Part Achat]]*$S$26,TBoMLotStd[[#This Row],[Part Achat]])</f>
        <v>0</v>
      </c>
      <c r="U167" s="4" t="e">
        <f>+TBoMLotStd[[#This Row],[H Prod R]]*$T$26</f>
        <v>#REF!</v>
      </c>
      <c r="W167" s="4" t="e">
        <f>TBoMLotStd[[#This Row],[H MA SJ]]*$V$26</f>
        <v>#REF!</v>
      </c>
      <c r="Y167" s="4" t="e">
        <f>+TBoMLotStd[[#This Row],[H MO SJ]]*$X$26</f>
        <v>#REF!</v>
      </c>
      <c r="Z167" s="4" t="e">
        <f>+TBoMLotStd[[#This Row],[Achats Chargés]]+TBoMLotStd[[#This Row],[Mt Prod R]]+TBoMLotStd[[#This Row],[Mt MA SJ]]+TBoMLotStd[[#This Row],[Mt MO SJ]]</f>
        <v>#REF!</v>
      </c>
      <c r="AA167" s="147"/>
      <c r="AC167" s="167"/>
    </row>
    <row r="168" spans="1:29" ht="15.75" thickBot="1" x14ac:dyDescent="0.3">
      <c r="A168" s="144"/>
      <c r="B168" s="144"/>
      <c r="C168" s="144"/>
      <c r="D168" s="3"/>
      <c r="E168" s="145"/>
      <c r="F168" s="145"/>
      <c r="L168" s="144" t="str">
        <f t="shared" si="14"/>
        <v/>
      </c>
      <c r="M168" s="156"/>
      <c r="N168" s="165"/>
      <c r="O168" s="147"/>
      <c r="P168" s="136" t="str">
        <f t="shared" ca="1" si="15"/>
        <v/>
      </c>
      <c r="Q168" s="4"/>
      <c r="R168" s="4">
        <f>+TBoMLotStd[[#This Row],[Pri Achat Unitaire]]*TBoMLotStd[[#This Row],[Quantité lien]]</f>
        <v>0</v>
      </c>
      <c r="S168" s="4">
        <f>IF(TBoMLotStd[[#This Row],[Type]]="Achat",TBoMLotStd[[#This Row],[Part Achat]]*$S$26,TBoMLotStd[[#This Row],[Part Achat]])</f>
        <v>0</v>
      </c>
      <c r="U168" s="4" t="e">
        <f>+TBoMLotStd[[#This Row],[H Prod R]]*$T$26</f>
        <v>#REF!</v>
      </c>
      <c r="W168" s="4" t="e">
        <f>TBoMLotStd[[#This Row],[H MA SJ]]*$V$26</f>
        <v>#REF!</v>
      </c>
      <c r="Y168" s="4" t="e">
        <f>+TBoMLotStd[[#This Row],[H MO SJ]]*$X$26</f>
        <v>#REF!</v>
      </c>
      <c r="Z168" s="4" t="e">
        <f>+TBoMLotStd[[#This Row],[Achats Chargés]]+TBoMLotStd[[#This Row],[Mt Prod R]]+TBoMLotStd[[#This Row],[Mt MA SJ]]+TBoMLotStd[[#This Row],[Mt MO SJ]]</f>
        <v>#REF!</v>
      </c>
      <c r="AA168" s="147"/>
      <c r="AC168" s="168"/>
    </row>
    <row r="169" spans="1:29" ht="15.75" thickBot="1" x14ac:dyDescent="0.3">
      <c r="A169" s="144"/>
      <c r="B169" s="144"/>
      <c r="C169" s="144"/>
      <c r="D169" s="3"/>
      <c r="E169" s="145"/>
      <c r="F169" s="145"/>
      <c r="L169" s="144" t="str">
        <f t="shared" si="14"/>
        <v/>
      </c>
      <c r="M169" s="156"/>
      <c r="N169" s="165"/>
      <c r="O169" s="147"/>
      <c r="P169" s="136" t="str">
        <f t="shared" ca="1" si="15"/>
        <v/>
      </c>
      <c r="Q169" s="4"/>
      <c r="R169" s="4">
        <f>+TBoMLotStd[[#This Row],[Pri Achat Unitaire]]*TBoMLotStd[[#This Row],[Quantité lien]]</f>
        <v>0</v>
      </c>
      <c r="S169" s="4">
        <f>IF(TBoMLotStd[[#This Row],[Type]]="Achat",TBoMLotStd[[#This Row],[Part Achat]]*$S$26,TBoMLotStd[[#This Row],[Part Achat]])</f>
        <v>0</v>
      </c>
      <c r="U169" s="4" t="e">
        <f>+TBoMLotStd[[#This Row],[H Prod R]]*$T$26</f>
        <v>#REF!</v>
      </c>
      <c r="W169" s="4" t="e">
        <f>TBoMLotStd[[#This Row],[H MA SJ]]*$V$26</f>
        <v>#REF!</v>
      </c>
      <c r="Y169" s="4" t="e">
        <f>+TBoMLotStd[[#This Row],[H MO SJ]]*$X$26</f>
        <v>#REF!</v>
      </c>
      <c r="Z169" s="4" t="e">
        <f>+TBoMLotStd[[#This Row],[Achats Chargés]]+TBoMLotStd[[#This Row],[Mt Prod R]]+TBoMLotStd[[#This Row],[Mt MA SJ]]+TBoMLotStd[[#This Row],[Mt MO SJ]]</f>
        <v>#REF!</v>
      </c>
      <c r="AA169" s="147"/>
      <c r="AC169" s="167"/>
    </row>
    <row r="170" spans="1:29" ht="15.75" thickBot="1" x14ac:dyDescent="0.3">
      <c r="A170" s="144"/>
      <c r="B170" s="144"/>
      <c r="C170" s="144"/>
      <c r="D170" s="3"/>
      <c r="E170" s="145"/>
      <c r="F170" s="145"/>
      <c r="L170" s="144" t="str">
        <f t="shared" si="14"/>
        <v/>
      </c>
      <c r="M170" s="156"/>
      <c r="N170" s="165"/>
      <c r="O170" s="147"/>
      <c r="P170" s="136" t="str">
        <f t="shared" ca="1" si="15"/>
        <v/>
      </c>
      <c r="Q170" s="4"/>
      <c r="R170" s="4">
        <f>+TBoMLotStd[[#This Row],[Pri Achat Unitaire]]*TBoMLotStd[[#This Row],[Quantité lien]]</f>
        <v>0</v>
      </c>
      <c r="S170" s="4">
        <f>IF(TBoMLotStd[[#This Row],[Type]]="Achat",TBoMLotStd[[#This Row],[Part Achat]]*$S$26,TBoMLotStd[[#This Row],[Part Achat]])</f>
        <v>0</v>
      </c>
      <c r="U170" s="4" t="e">
        <f>+TBoMLotStd[[#This Row],[H Prod R]]*$T$26</f>
        <v>#REF!</v>
      </c>
      <c r="W170" s="4" t="e">
        <f>TBoMLotStd[[#This Row],[H MA SJ]]*$V$26</f>
        <v>#REF!</v>
      </c>
      <c r="Y170" s="4" t="e">
        <f>+TBoMLotStd[[#This Row],[H MO SJ]]*$X$26</f>
        <v>#REF!</v>
      </c>
      <c r="Z170" s="4" t="e">
        <f>+TBoMLotStd[[#This Row],[Achats Chargés]]+TBoMLotStd[[#This Row],[Mt Prod R]]+TBoMLotStd[[#This Row],[Mt MA SJ]]+TBoMLotStd[[#This Row],[Mt MO SJ]]</f>
        <v>#REF!</v>
      </c>
      <c r="AA170" s="147"/>
      <c r="AC170" s="168"/>
    </row>
    <row r="171" spans="1:29" ht="15.75" thickBot="1" x14ac:dyDescent="0.3">
      <c r="A171" s="144"/>
      <c r="B171" s="144"/>
      <c r="C171" s="144"/>
      <c r="D171" s="3"/>
      <c r="E171" s="145"/>
      <c r="F171" s="145"/>
      <c r="L171" s="144" t="str">
        <f t="shared" si="14"/>
        <v/>
      </c>
      <c r="M171" s="156"/>
      <c r="N171" s="165"/>
      <c r="O171" s="147"/>
      <c r="P171" s="136" t="str">
        <f t="shared" ca="1" si="15"/>
        <v/>
      </c>
      <c r="Q171" s="4"/>
      <c r="R171" s="4">
        <f>+TBoMLotStd[[#This Row],[Pri Achat Unitaire]]*TBoMLotStd[[#This Row],[Quantité lien]]</f>
        <v>0</v>
      </c>
      <c r="S171" s="4">
        <f>IF(TBoMLotStd[[#This Row],[Type]]="Achat",TBoMLotStd[[#This Row],[Part Achat]]*$S$26,TBoMLotStd[[#This Row],[Part Achat]])</f>
        <v>0</v>
      </c>
      <c r="U171" s="4" t="e">
        <f>+TBoMLotStd[[#This Row],[H Prod R]]*$T$26</f>
        <v>#REF!</v>
      </c>
      <c r="W171" s="4" t="e">
        <f>TBoMLotStd[[#This Row],[H MA SJ]]*$V$26</f>
        <v>#REF!</v>
      </c>
      <c r="Y171" s="4" t="e">
        <f>+TBoMLotStd[[#This Row],[H MO SJ]]*$X$26</f>
        <v>#REF!</v>
      </c>
      <c r="Z171" s="4" t="e">
        <f>+TBoMLotStd[[#This Row],[Achats Chargés]]+TBoMLotStd[[#This Row],[Mt Prod R]]+TBoMLotStd[[#This Row],[Mt MA SJ]]+TBoMLotStd[[#This Row],[Mt MO SJ]]</f>
        <v>#REF!</v>
      </c>
      <c r="AA171" s="147"/>
      <c r="AC171" s="167"/>
    </row>
    <row r="172" spans="1:29" ht="15.75" thickBot="1" x14ac:dyDescent="0.3">
      <c r="A172" s="144"/>
      <c r="B172" s="144"/>
      <c r="C172" s="144"/>
      <c r="D172" s="3"/>
      <c r="E172" s="145"/>
      <c r="F172" s="145"/>
      <c r="L172" s="144" t="str">
        <f t="shared" si="14"/>
        <v/>
      </c>
      <c r="M172" s="156"/>
      <c r="N172" s="165"/>
      <c r="O172" s="147"/>
      <c r="P172" s="136" t="str">
        <f t="shared" ca="1" si="15"/>
        <v/>
      </c>
      <c r="Q172" s="4"/>
      <c r="R172" s="4">
        <f>+TBoMLotStd[[#This Row],[Pri Achat Unitaire]]*TBoMLotStd[[#This Row],[Quantité lien]]</f>
        <v>0</v>
      </c>
      <c r="S172" s="4">
        <f>IF(TBoMLotStd[[#This Row],[Type]]="Achat",TBoMLotStd[[#This Row],[Part Achat]]*$S$26,TBoMLotStd[[#This Row],[Part Achat]])</f>
        <v>0</v>
      </c>
      <c r="U172" s="4" t="e">
        <f>+TBoMLotStd[[#This Row],[H Prod R]]*$T$26</f>
        <v>#REF!</v>
      </c>
      <c r="W172" s="4" t="e">
        <f>TBoMLotStd[[#This Row],[H MA SJ]]*$V$26</f>
        <v>#REF!</v>
      </c>
      <c r="Y172" s="4" t="e">
        <f>+TBoMLotStd[[#This Row],[H MO SJ]]*$X$26</f>
        <v>#REF!</v>
      </c>
      <c r="Z172" s="4" t="e">
        <f>+TBoMLotStd[[#This Row],[Achats Chargés]]+TBoMLotStd[[#This Row],[Mt Prod R]]+TBoMLotStd[[#This Row],[Mt MA SJ]]+TBoMLotStd[[#This Row],[Mt MO SJ]]</f>
        <v>#REF!</v>
      </c>
      <c r="AA172" s="147"/>
      <c r="AC172" s="168"/>
    </row>
    <row r="173" spans="1:29" ht="15.75" thickBot="1" x14ac:dyDescent="0.3">
      <c r="A173" s="144"/>
      <c r="B173" s="144"/>
      <c r="C173" s="144"/>
      <c r="D173" s="3"/>
      <c r="E173" s="145"/>
      <c r="F173" s="145"/>
      <c r="L173" s="144" t="str">
        <f t="shared" si="14"/>
        <v/>
      </c>
      <c r="M173" s="156"/>
      <c r="N173" s="165"/>
      <c r="O173" s="147"/>
      <c r="P173" s="136" t="str">
        <f t="shared" ca="1" si="15"/>
        <v/>
      </c>
      <c r="Q173" s="4"/>
      <c r="R173" s="4">
        <f>+TBoMLotStd[[#This Row],[Pri Achat Unitaire]]*TBoMLotStd[[#This Row],[Quantité lien]]</f>
        <v>0</v>
      </c>
      <c r="S173" s="4">
        <f>IF(TBoMLotStd[[#This Row],[Type]]="Achat",TBoMLotStd[[#This Row],[Part Achat]]*$S$26,TBoMLotStd[[#This Row],[Part Achat]])</f>
        <v>0</v>
      </c>
      <c r="U173" s="4" t="e">
        <f>+TBoMLotStd[[#This Row],[H Prod R]]*$T$26</f>
        <v>#REF!</v>
      </c>
      <c r="W173" s="4" t="e">
        <f>TBoMLotStd[[#This Row],[H MA SJ]]*$V$26</f>
        <v>#REF!</v>
      </c>
      <c r="Y173" s="4" t="e">
        <f>+TBoMLotStd[[#This Row],[H MO SJ]]*$X$26</f>
        <v>#REF!</v>
      </c>
      <c r="Z173" s="4" t="e">
        <f>+TBoMLotStd[[#This Row],[Achats Chargés]]+TBoMLotStd[[#This Row],[Mt Prod R]]+TBoMLotStd[[#This Row],[Mt MA SJ]]+TBoMLotStd[[#This Row],[Mt MO SJ]]</f>
        <v>#REF!</v>
      </c>
      <c r="AA173" s="147"/>
      <c r="AC173" s="167"/>
    </row>
    <row r="174" spans="1:29" ht="15.75" thickBot="1" x14ac:dyDescent="0.3">
      <c r="A174" s="144"/>
      <c r="B174" s="144"/>
      <c r="C174" s="144"/>
      <c r="D174" s="3"/>
      <c r="E174" s="145"/>
      <c r="F174" s="145"/>
      <c r="L174" s="144" t="str">
        <f t="shared" ref="L174:L205" si="16">IFERROR(IF(VLOOKUP($A174,$B$28:$B$241,1,FALSE)=$A174,"O","N"),"")</f>
        <v/>
      </c>
      <c r="M174" s="156"/>
      <c r="N174" s="165"/>
      <c r="O174" s="147"/>
      <c r="P174" s="136" t="str">
        <f t="shared" ref="P174:P205" ca="1" si="17">IF($J174="Achat",IF(AND(EDATE(TODAY(),-12)&lt;$M174,$M174&lt;EDATE(TODAY(),-6)),2,IF($M174&lt;EDATE(TODAY(),-12),3,IF(EDATE(TODAY(),-6)&lt;$M174,1,IF($N174=999.999,4,5)))),"")</f>
        <v/>
      </c>
      <c r="Q174" s="4"/>
      <c r="R174" s="4">
        <f>+TBoMLotStd[[#This Row],[Pri Achat Unitaire]]*TBoMLotStd[[#This Row],[Quantité lien]]</f>
        <v>0</v>
      </c>
      <c r="S174" s="4">
        <f>IF(TBoMLotStd[[#This Row],[Type]]="Achat",TBoMLotStd[[#This Row],[Part Achat]]*$S$26,TBoMLotStd[[#This Row],[Part Achat]])</f>
        <v>0</v>
      </c>
      <c r="U174" s="4" t="e">
        <f>+TBoMLotStd[[#This Row],[H Prod R]]*$T$26</f>
        <v>#REF!</v>
      </c>
      <c r="W174" s="4" t="e">
        <f>TBoMLotStd[[#This Row],[H MA SJ]]*$V$26</f>
        <v>#REF!</v>
      </c>
      <c r="Y174" s="4" t="e">
        <f>+TBoMLotStd[[#This Row],[H MO SJ]]*$X$26</f>
        <v>#REF!</v>
      </c>
      <c r="Z174" s="4" t="e">
        <f>+TBoMLotStd[[#This Row],[Achats Chargés]]+TBoMLotStd[[#This Row],[Mt Prod R]]+TBoMLotStd[[#This Row],[Mt MA SJ]]+TBoMLotStd[[#This Row],[Mt MO SJ]]</f>
        <v>#REF!</v>
      </c>
      <c r="AA174" s="147"/>
      <c r="AC174" s="168"/>
    </row>
    <row r="175" spans="1:29" ht="15.75" thickBot="1" x14ac:dyDescent="0.3">
      <c r="A175" s="144"/>
      <c r="B175" s="144"/>
      <c r="C175" s="144"/>
      <c r="D175" s="3"/>
      <c r="E175" s="145"/>
      <c r="F175" s="145"/>
      <c r="L175" s="144" t="str">
        <f t="shared" si="16"/>
        <v/>
      </c>
      <c r="M175" s="156"/>
      <c r="N175" s="165"/>
      <c r="O175" s="147"/>
      <c r="P175" s="136" t="str">
        <f t="shared" ca="1" si="17"/>
        <v/>
      </c>
      <c r="Q175" s="4"/>
      <c r="R175" s="4">
        <f>+TBoMLotStd[[#This Row],[Pri Achat Unitaire]]*TBoMLotStd[[#This Row],[Quantité lien]]</f>
        <v>0</v>
      </c>
      <c r="S175" s="4">
        <f>IF(TBoMLotStd[[#This Row],[Type]]="Achat",TBoMLotStd[[#This Row],[Part Achat]]*$S$26,TBoMLotStd[[#This Row],[Part Achat]])</f>
        <v>0</v>
      </c>
      <c r="U175" s="4" t="e">
        <f>+TBoMLotStd[[#This Row],[H Prod R]]*$T$26</f>
        <v>#REF!</v>
      </c>
      <c r="W175" s="4" t="e">
        <f>TBoMLotStd[[#This Row],[H MA SJ]]*$V$26</f>
        <v>#REF!</v>
      </c>
      <c r="Y175" s="4" t="e">
        <f>+TBoMLotStd[[#This Row],[H MO SJ]]*$X$26</f>
        <v>#REF!</v>
      </c>
      <c r="Z175" s="4" t="e">
        <f>+TBoMLotStd[[#This Row],[Achats Chargés]]+TBoMLotStd[[#This Row],[Mt Prod R]]+TBoMLotStd[[#This Row],[Mt MA SJ]]+TBoMLotStd[[#This Row],[Mt MO SJ]]</f>
        <v>#REF!</v>
      </c>
      <c r="AA175" s="147"/>
      <c r="AC175" s="167"/>
    </row>
    <row r="176" spans="1:29" ht="15.75" thickBot="1" x14ac:dyDescent="0.3">
      <c r="A176" s="144"/>
      <c r="B176" s="144"/>
      <c r="C176" s="144"/>
      <c r="D176" s="3"/>
      <c r="E176" s="145"/>
      <c r="F176" s="145"/>
      <c r="L176" s="144" t="str">
        <f t="shared" si="16"/>
        <v/>
      </c>
      <c r="M176" s="156"/>
      <c r="N176" s="165"/>
      <c r="O176" s="147"/>
      <c r="P176" s="136" t="str">
        <f t="shared" ca="1" si="17"/>
        <v/>
      </c>
      <c r="Q176" s="4"/>
      <c r="R176" s="4">
        <f>+TBoMLotStd[[#This Row],[Pri Achat Unitaire]]*TBoMLotStd[[#This Row],[Quantité lien]]</f>
        <v>0</v>
      </c>
      <c r="S176" s="4">
        <f>IF(TBoMLotStd[[#This Row],[Type]]="Achat",TBoMLotStd[[#This Row],[Part Achat]]*$S$26,TBoMLotStd[[#This Row],[Part Achat]])</f>
        <v>0</v>
      </c>
      <c r="U176" s="4" t="e">
        <f>+TBoMLotStd[[#This Row],[H Prod R]]*$T$26</f>
        <v>#REF!</v>
      </c>
      <c r="W176" s="4" t="e">
        <f>TBoMLotStd[[#This Row],[H MA SJ]]*$V$26</f>
        <v>#REF!</v>
      </c>
      <c r="Y176" s="4" t="e">
        <f>+TBoMLotStd[[#This Row],[H MO SJ]]*$X$26</f>
        <v>#REF!</v>
      </c>
      <c r="Z176" s="4" t="e">
        <f>+TBoMLotStd[[#This Row],[Achats Chargés]]+TBoMLotStd[[#This Row],[Mt Prod R]]+TBoMLotStd[[#This Row],[Mt MA SJ]]+TBoMLotStd[[#This Row],[Mt MO SJ]]</f>
        <v>#REF!</v>
      </c>
      <c r="AA176" s="147"/>
      <c r="AC176" s="168"/>
    </row>
    <row r="177" spans="1:29" ht="15.75" thickBot="1" x14ac:dyDescent="0.3">
      <c r="A177" s="144"/>
      <c r="B177" s="144"/>
      <c r="C177" s="144"/>
      <c r="D177" s="3"/>
      <c r="E177" s="145"/>
      <c r="F177" s="145"/>
      <c r="L177" s="144" t="str">
        <f t="shared" si="16"/>
        <v/>
      </c>
      <c r="M177" s="156"/>
      <c r="N177" s="165"/>
      <c r="O177" s="147"/>
      <c r="P177" s="136" t="str">
        <f t="shared" ca="1" si="17"/>
        <v/>
      </c>
      <c r="Q177" s="4"/>
      <c r="R177" s="4">
        <f>+TBoMLotStd[[#This Row],[Pri Achat Unitaire]]*TBoMLotStd[[#This Row],[Quantité lien]]</f>
        <v>0</v>
      </c>
      <c r="S177" s="4">
        <f>IF(TBoMLotStd[[#This Row],[Type]]="Achat",TBoMLotStd[[#This Row],[Part Achat]]*$S$26,TBoMLotStd[[#This Row],[Part Achat]])</f>
        <v>0</v>
      </c>
      <c r="U177" s="4" t="e">
        <f>+TBoMLotStd[[#This Row],[H Prod R]]*$T$26</f>
        <v>#REF!</v>
      </c>
      <c r="W177" s="4" t="e">
        <f>TBoMLotStd[[#This Row],[H MA SJ]]*$V$26</f>
        <v>#REF!</v>
      </c>
      <c r="Y177" s="4" t="e">
        <f>+TBoMLotStd[[#This Row],[H MO SJ]]*$X$26</f>
        <v>#REF!</v>
      </c>
      <c r="Z177" s="4" t="e">
        <f>+TBoMLotStd[[#This Row],[Achats Chargés]]+TBoMLotStd[[#This Row],[Mt Prod R]]+TBoMLotStd[[#This Row],[Mt MA SJ]]+TBoMLotStd[[#This Row],[Mt MO SJ]]</f>
        <v>#REF!</v>
      </c>
      <c r="AA177" s="147"/>
      <c r="AC177" s="167"/>
    </row>
    <row r="178" spans="1:29" ht="15.75" thickBot="1" x14ac:dyDescent="0.3">
      <c r="A178" s="144"/>
      <c r="B178" s="144"/>
      <c r="C178" s="144"/>
      <c r="D178" s="3"/>
      <c r="E178" s="145"/>
      <c r="F178" s="145"/>
      <c r="L178" s="144" t="str">
        <f t="shared" si="16"/>
        <v/>
      </c>
      <c r="M178" s="156"/>
      <c r="N178" s="165"/>
      <c r="O178" s="147"/>
      <c r="P178" s="136" t="str">
        <f t="shared" ca="1" si="17"/>
        <v/>
      </c>
      <c r="Q178" s="4"/>
      <c r="R178" s="4">
        <f>+TBoMLotStd[[#This Row],[Pri Achat Unitaire]]*TBoMLotStd[[#This Row],[Quantité lien]]</f>
        <v>0</v>
      </c>
      <c r="S178" s="4">
        <f>IF(TBoMLotStd[[#This Row],[Type]]="Achat",TBoMLotStd[[#This Row],[Part Achat]]*$S$26,TBoMLotStd[[#This Row],[Part Achat]])</f>
        <v>0</v>
      </c>
      <c r="U178" s="4" t="e">
        <f>+TBoMLotStd[[#This Row],[H Prod R]]*$T$26</f>
        <v>#REF!</v>
      </c>
      <c r="W178" s="4" t="e">
        <f>TBoMLotStd[[#This Row],[H MA SJ]]*$V$26</f>
        <v>#REF!</v>
      </c>
      <c r="Y178" s="4" t="e">
        <f>+TBoMLotStd[[#This Row],[H MO SJ]]*$X$26</f>
        <v>#REF!</v>
      </c>
      <c r="Z178" s="4" t="e">
        <f>+TBoMLotStd[[#This Row],[Achats Chargés]]+TBoMLotStd[[#This Row],[Mt Prod R]]+TBoMLotStd[[#This Row],[Mt MA SJ]]+TBoMLotStd[[#This Row],[Mt MO SJ]]</f>
        <v>#REF!</v>
      </c>
      <c r="AA178" s="147"/>
      <c r="AC178" s="168"/>
    </row>
    <row r="179" spans="1:29" ht="15.75" thickBot="1" x14ac:dyDescent="0.3">
      <c r="A179" s="144"/>
      <c r="B179" s="144"/>
      <c r="C179" s="144"/>
      <c r="D179" s="3"/>
      <c r="E179" s="145"/>
      <c r="F179" s="145"/>
      <c r="L179" s="144" t="str">
        <f t="shared" si="16"/>
        <v/>
      </c>
      <c r="M179" s="156"/>
      <c r="N179" s="165"/>
      <c r="O179" s="147"/>
      <c r="P179" s="136" t="str">
        <f t="shared" ca="1" si="17"/>
        <v/>
      </c>
      <c r="Q179" s="4"/>
      <c r="R179" s="4">
        <f>+TBoMLotStd[[#This Row],[Pri Achat Unitaire]]*TBoMLotStd[[#This Row],[Quantité lien]]</f>
        <v>0</v>
      </c>
      <c r="S179" s="4">
        <f>IF(TBoMLotStd[[#This Row],[Type]]="Achat",TBoMLotStd[[#This Row],[Part Achat]]*$S$26,TBoMLotStd[[#This Row],[Part Achat]])</f>
        <v>0</v>
      </c>
      <c r="U179" s="4" t="e">
        <f>+TBoMLotStd[[#This Row],[H Prod R]]*$T$26</f>
        <v>#REF!</v>
      </c>
      <c r="W179" s="4" t="e">
        <f>TBoMLotStd[[#This Row],[H MA SJ]]*$V$26</f>
        <v>#REF!</v>
      </c>
      <c r="Y179" s="4" t="e">
        <f>+TBoMLotStd[[#This Row],[H MO SJ]]*$X$26</f>
        <v>#REF!</v>
      </c>
      <c r="Z179" s="4" t="e">
        <f>+TBoMLotStd[[#This Row],[Achats Chargés]]+TBoMLotStd[[#This Row],[Mt Prod R]]+TBoMLotStd[[#This Row],[Mt MA SJ]]+TBoMLotStd[[#This Row],[Mt MO SJ]]</f>
        <v>#REF!</v>
      </c>
      <c r="AA179" s="147"/>
      <c r="AC179" s="167"/>
    </row>
    <row r="180" spans="1:29" ht="15.75" thickBot="1" x14ac:dyDescent="0.3">
      <c r="A180" s="144"/>
      <c r="B180" s="144"/>
      <c r="C180" s="144"/>
      <c r="D180" s="3"/>
      <c r="E180" s="145"/>
      <c r="F180" s="145"/>
      <c r="L180" s="144" t="str">
        <f t="shared" si="16"/>
        <v/>
      </c>
      <c r="M180" s="156"/>
      <c r="N180" s="165"/>
      <c r="O180" s="147"/>
      <c r="P180" s="136" t="str">
        <f t="shared" ca="1" si="17"/>
        <v/>
      </c>
      <c r="Q180" s="4"/>
      <c r="R180" s="4">
        <f>+TBoMLotStd[[#This Row],[Pri Achat Unitaire]]*TBoMLotStd[[#This Row],[Quantité lien]]</f>
        <v>0</v>
      </c>
      <c r="S180" s="4">
        <f>IF(TBoMLotStd[[#This Row],[Type]]="Achat",TBoMLotStd[[#This Row],[Part Achat]]*$S$26,TBoMLotStd[[#This Row],[Part Achat]])</f>
        <v>0</v>
      </c>
      <c r="U180" s="4" t="e">
        <f>+TBoMLotStd[[#This Row],[H Prod R]]*$T$26</f>
        <v>#REF!</v>
      </c>
      <c r="W180" s="4" t="e">
        <f>TBoMLotStd[[#This Row],[H MA SJ]]*$V$26</f>
        <v>#REF!</v>
      </c>
      <c r="Y180" s="4" t="e">
        <f>+TBoMLotStd[[#This Row],[H MO SJ]]*$X$26</f>
        <v>#REF!</v>
      </c>
      <c r="Z180" s="4" t="e">
        <f>+TBoMLotStd[[#This Row],[Achats Chargés]]+TBoMLotStd[[#This Row],[Mt Prod R]]+TBoMLotStd[[#This Row],[Mt MA SJ]]+TBoMLotStd[[#This Row],[Mt MO SJ]]</f>
        <v>#REF!</v>
      </c>
      <c r="AA180" s="147"/>
      <c r="AC180" s="168"/>
    </row>
    <row r="181" spans="1:29" ht="15.75" thickBot="1" x14ac:dyDescent="0.3">
      <c r="A181" s="144"/>
      <c r="B181" s="144"/>
      <c r="C181" s="144"/>
      <c r="D181" s="3"/>
      <c r="E181" s="145"/>
      <c r="F181" s="145"/>
      <c r="L181" s="144" t="str">
        <f t="shared" si="16"/>
        <v/>
      </c>
      <c r="M181" s="156"/>
      <c r="N181" s="165"/>
      <c r="O181" s="147"/>
      <c r="P181" s="136" t="str">
        <f t="shared" ca="1" si="17"/>
        <v/>
      </c>
      <c r="Q181" s="4"/>
      <c r="R181" s="4">
        <f>+TBoMLotStd[[#This Row],[Pri Achat Unitaire]]*TBoMLotStd[[#This Row],[Quantité lien]]</f>
        <v>0</v>
      </c>
      <c r="S181" s="4">
        <f>IF(TBoMLotStd[[#This Row],[Type]]="Achat",TBoMLotStd[[#This Row],[Part Achat]]*$S$26,TBoMLotStd[[#This Row],[Part Achat]])</f>
        <v>0</v>
      </c>
      <c r="U181" s="4" t="e">
        <f>+TBoMLotStd[[#This Row],[H Prod R]]*$T$26</f>
        <v>#REF!</v>
      </c>
      <c r="W181" s="4" t="e">
        <f>TBoMLotStd[[#This Row],[H MA SJ]]*$V$26</f>
        <v>#REF!</v>
      </c>
      <c r="Y181" s="4" t="e">
        <f>+TBoMLotStd[[#This Row],[H MO SJ]]*$X$26</f>
        <v>#REF!</v>
      </c>
      <c r="Z181" s="4" t="e">
        <f>+TBoMLotStd[[#This Row],[Achats Chargés]]+TBoMLotStd[[#This Row],[Mt Prod R]]+TBoMLotStd[[#This Row],[Mt MA SJ]]+TBoMLotStd[[#This Row],[Mt MO SJ]]</f>
        <v>#REF!</v>
      </c>
      <c r="AA181" s="147"/>
      <c r="AC181" s="167"/>
    </row>
    <row r="182" spans="1:29" ht="15.75" thickBot="1" x14ac:dyDescent="0.3">
      <c r="A182" s="144"/>
      <c r="B182" s="144"/>
      <c r="C182" s="144"/>
      <c r="D182" s="3"/>
      <c r="E182" s="145"/>
      <c r="F182" s="145"/>
      <c r="L182" s="144" t="str">
        <f t="shared" si="16"/>
        <v/>
      </c>
      <c r="M182" s="156"/>
      <c r="N182" s="165"/>
      <c r="O182" s="147"/>
      <c r="P182" s="136" t="str">
        <f t="shared" ca="1" si="17"/>
        <v/>
      </c>
      <c r="Q182" s="4"/>
      <c r="R182" s="4">
        <f>+TBoMLotStd[[#This Row],[Pri Achat Unitaire]]*TBoMLotStd[[#This Row],[Quantité lien]]</f>
        <v>0</v>
      </c>
      <c r="S182" s="4">
        <f>IF(TBoMLotStd[[#This Row],[Type]]="Achat",TBoMLotStd[[#This Row],[Part Achat]]*$S$26,TBoMLotStd[[#This Row],[Part Achat]])</f>
        <v>0</v>
      </c>
      <c r="U182" s="4" t="e">
        <f>+TBoMLotStd[[#This Row],[H Prod R]]*$T$26</f>
        <v>#REF!</v>
      </c>
      <c r="W182" s="4" t="e">
        <f>TBoMLotStd[[#This Row],[H MA SJ]]*$V$26</f>
        <v>#REF!</v>
      </c>
      <c r="Y182" s="4" t="e">
        <f>+TBoMLotStd[[#This Row],[H MO SJ]]*$X$26</f>
        <v>#REF!</v>
      </c>
      <c r="Z182" s="4" t="e">
        <f>+TBoMLotStd[[#This Row],[Achats Chargés]]+TBoMLotStd[[#This Row],[Mt Prod R]]+TBoMLotStd[[#This Row],[Mt MA SJ]]+TBoMLotStd[[#This Row],[Mt MO SJ]]</f>
        <v>#REF!</v>
      </c>
      <c r="AA182" s="147"/>
      <c r="AC182" s="168"/>
    </row>
    <row r="183" spans="1:29" ht="15.75" thickBot="1" x14ac:dyDescent="0.3">
      <c r="A183" s="144"/>
      <c r="B183" s="144"/>
      <c r="C183" s="144"/>
      <c r="D183" s="3"/>
      <c r="E183" s="145"/>
      <c r="F183" s="145"/>
      <c r="L183" s="144" t="str">
        <f t="shared" si="16"/>
        <v/>
      </c>
      <c r="M183" s="156"/>
      <c r="N183" s="165"/>
      <c r="O183" s="147"/>
      <c r="P183" s="136" t="str">
        <f t="shared" ca="1" si="17"/>
        <v/>
      </c>
      <c r="Q183" s="4"/>
      <c r="R183" s="4">
        <f>+TBoMLotStd[[#This Row],[Pri Achat Unitaire]]*TBoMLotStd[[#This Row],[Quantité lien]]</f>
        <v>0</v>
      </c>
      <c r="S183" s="4">
        <f>IF(TBoMLotStd[[#This Row],[Type]]="Achat",TBoMLotStd[[#This Row],[Part Achat]]*$S$26,TBoMLotStd[[#This Row],[Part Achat]])</f>
        <v>0</v>
      </c>
      <c r="U183" s="4" t="e">
        <f>+TBoMLotStd[[#This Row],[H Prod R]]*$T$26</f>
        <v>#REF!</v>
      </c>
      <c r="W183" s="4" t="e">
        <f>TBoMLotStd[[#This Row],[H MA SJ]]*$V$26</f>
        <v>#REF!</v>
      </c>
      <c r="Y183" s="4" t="e">
        <f>+TBoMLotStd[[#This Row],[H MO SJ]]*$X$26</f>
        <v>#REF!</v>
      </c>
      <c r="Z183" s="4" t="e">
        <f>+TBoMLotStd[[#This Row],[Achats Chargés]]+TBoMLotStd[[#This Row],[Mt Prod R]]+TBoMLotStd[[#This Row],[Mt MA SJ]]+TBoMLotStd[[#This Row],[Mt MO SJ]]</f>
        <v>#REF!</v>
      </c>
      <c r="AA183" s="147"/>
      <c r="AC183" s="167"/>
    </row>
    <row r="184" spans="1:29" ht="15.75" thickBot="1" x14ac:dyDescent="0.3">
      <c r="A184" s="144"/>
      <c r="B184" s="144"/>
      <c r="C184" s="144"/>
      <c r="D184" s="3"/>
      <c r="E184" s="145"/>
      <c r="F184" s="145"/>
      <c r="L184" s="144" t="str">
        <f t="shared" si="16"/>
        <v/>
      </c>
      <c r="M184" s="156"/>
      <c r="N184" s="165"/>
      <c r="O184" s="147"/>
      <c r="P184" s="136" t="str">
        <f t="shared" ca="1" si="17"/>
        <v/>
      </c>
      <c r="Q184" s="4"/>
      <c r="R184" s="4">
        <f>+TBoMLotStd[[#This Row],[Pri Achat Unitaire]]*TBoMLotStd[[#This Row],[Quantité lien]]</f>
        <v>0</v>
      </c>
      <c r="S184" s="4">
        <f>IF(TBoMLotStd[[#This Row],[Type]]="Achat",TBoMLotStd[[#This Row],[Part Achat]]*$S$26,TBoMLotStd[[#This Row],[Part Achat]])</f>
        <v>0</v>
      </c>
      <c r="U184" s="4" t="e">
        <f>+TBoMLotStd[[#This Row],[H Prod R]]*$T$26</f>
        <v>#REF!</v>
      </c>
      <c r="W184" s="4" t="e">
        <f>TBoMLotStd[[#This Row],[H MA SJ]]*$V$26</f>
        <v>#REF!</v>
      </c>
      <c r="Y184" s="4" t="e">
        <f>+TBoMLotStd[[#This Row],[H MO SJ]]*$X$26</f>
        <v>#REF!</v>
      </c>
      <c r="Z184" s="4" t="e">
        <f>+TBoMLotStd[[#This Row],[Achats Chargés]]+TBoMLotStd[[#This Row],[Mt Prod R]]+TBoMLotStd[[#This Row],[Mt MA SJ]]+TBoMLotStd[[#This Row],[Mt MO SJ]]</f>
        <v>#REF!</v>
      </c>
      <c r="AA184" s="147"/>
      <c r="AC184" s="168"/>
    </row>
    <row r="185" spans="1:29" ht="15.75" thickBot="1" x14ac:dyDescent="0.3">
      <c r="A185" s="144"/>
      <c r="B185" s="144"/>
      <c r="C185" s="144"/>
      <c r="D185" s="3"/>
      <c r="E185" s="145"/>
      <c r="F185" s="145"/>
      <c r="L185" s="144" t="str">
        <f t="shared" si="16"/>
        <v/>
      </c>
      <c r="M185" s="156"/>
      <c r="N185" s="165"/>
      <c r="O185" s="147"/>
      <c r="P185" s="136" t="str">
        <f t="shared" ca="1" si="17"/>
        <v/>
      </c>
      <c r="Q185" s="4"/>
      <c r="R185" s="4">
        <f>+TBoMLotStd[[#This Row],[Pri Achat Unitaire]]*TBoMLotStd[[#This Row],[Quantité lien]]</f>
        <v>0</v>
      </c>
      <c r="S185" s="4">
        <f>IF(TBoMLotStd[[#This Row],[Type]]="Achat",TBoMLotStd[[#This Row],[Part Achat]]*$S$26,TBoMLotStd[[#This Row],[Part Achat]])</f>
        <v>0</v>
      </c>
      <c r="U185" s="4" t="e">
        <f>+TBoMLotStd[[#This Row],[H Prod R]]*$T$26</f>
        <v>#REF!</v>
      </c>
      <c r="W185" s="4" t="e">
        <f>TBoMLotStd[[#This Row],[H MA SJ]]*$V$26</f>
        <v>#REF!</v>
      </c>
      <c r="Y185" s="4" t="e">
        <f>+TBoMLotStd[[#This Row],[H MO SJ]]*$X$26</f>
        <v>#REF!</v>
      </c>
      <c r="Z185" s="4" t="e">
        <f>+TBoMLotStd[[#This Row],[Achats Chargés]]+TBoMLotStd[[#This Row],[Mt Prod R]]+TBoMLotStd[[#This Row],[Mt MA SJ]]+TBoMLotStd[[#This Row],[Mt MO SJ]]</f>
        <v>#REF!</v>
      </c>
      <c r="AA185" s="147"/>
      <c r="AC185" s="167"/>
    </row>
    <row r="186" spans="1:29" ht="15.75" thickBot="1" x14ac:dyDescent="0.3">
      <c r="A186" s="144"/>
      <c r="B186" s="144"/>
      <c r="C186" s="144"/>
      <c r="D186" s="3"/>
      <c r="E186" s="145"/>
      <c r="F186" s="145"/>
      <c r="L186" s="144" t="str">
        <f t="shared" si="16"/>
        <v/>
      </c>
      <c r="M186" s="156"/>
      <c r="N186" s="165"/>
      <c r="O186" s="147"/>
      <c r="P186" s="136" t="str">
        <f t="shared" ca="1" si="17"/>
        <v/>
      </c>
      <c r="Q186" s="4"/>
      <c r="R186" s="4">
        <f>+TBoMLotStd[[#This Row],[Pri Achat Unitaire]]*TBoMLotStd[[#This Row],[Quantité lien]]</f>
        <v>0</v>
      </c>
      <c r="S186" s="4">
        <f>IF(TBoMLotStd[[#This Row],[Type]]="Achat",TBoMLotStd[[#This Row],[Part Achat]]*$S$26,TBoMLotStd[[#This Row],[Part Achat]])</f>
        <v>0</v>
      </c>
      <c r="U186" s="4" t="e">
        <f>+TBoMLotStd[[#This Row],[H Prod R]]*$T$26</f>
        <v>#REF!</v>
      </c>
      <c r="W186" s="4" t="e">
        <f>TBoMLotStd[[#This Row],[H MA SJ]]*$V$26</f>
        <v>#REF!</v>
      </c>
      <c r="Y186" s="4" t="e">
        <f>+TBoMLotStd[[#This Row],[H MO SJ]]*$X$26</f>
        <v>#REF!</v>
      </c>
      <c r="Z186" s="4" t="e">
        <f>+TBoMLotStd[[#This Row],[Achats Chargés]]+TBoMLotStd[[#This Row],[Mt Prod R]]+TBoMLotStd[[#This Row],[Mt MA SJ]]+TBoMLotStd[[#This Row],[Mt MO SJ]]</f>
        <v>#REF!</v>
      </c>
      <c r="AA186" s="147"/>
      <c r="AC186" s="168"/>
    </row>
    <row r="187" spans="1:29" ht="15.75" thickBot="1" x14ac:dyDescent="0.3">
      <c r="A187" s="144"/>
      <c r="B187" s="144"/>
      <c r="C187" s="144"/>
      <c r="D187" s="3"/>
      <c r="E187" s="145"/>
      <c r="F187" s="145"/>
      <c r="L187" s="144" t="str">
        <f t="shared" si="16"/>
        <v/>
      </c>
      <c r="M187" s="156"/>
      <c r="N187" s="165"/>
      <c r="O187" s="147"/>
      <c r="P187" s="136" t="str">
        <f t="shared" ca="1" si="17"/>
        <v/>
      </c>
      <c r="Q187" s="4"/>
      <c r="R187" s="4">
        <f>+TBoMLotStd[[#This Row],[Pri Achat Unitaire]]*TBoMLotStd[[#This Row],[Quantité lien]]</f>
        <v>0</v>
      </c>
      <c r="S187" s="4">
        <f>IF(TBoMLotStd[[#This Row],[Type]]="Achat",TBoMLotStd[[#This Row],[Part Achat]]*$S$26,TBoMLotStd[[#This Row],[Part Achat]])</f>
        <v>0</v>
      </c>
      <c r="U187" s="4" t="e">
        <f>+TBoMLotStd[[#This Row],[H Prod R]]*$T$26</f>
        <v>#REF!</v>
      </c>
      <c r="W187" s="4" t="e">
        <f>TBoMLotStd[[#This Row],[H MA SJ]]*$V$26</f>
        <v>#REF!</v>
      </c>
      <c r="Y187" s="4" t="e">
        <f>+TBoMLotStd[[#This Row],[H MO SJ]]*$X$26</f>
        <v>#REF!</v>
      </c>
      <c r="Z187" s="4" t="e">
        <f>+TBoMLotStd[[#This Row],[Achats Chargés]]+TBoMLotStd[[#This Row],[Mt Prod R]]+TBoMLotStd[[#This Row],[Mt MA SJ]]+TBoMLotStd[[#This Row],[Mt MO SJ]]</f>
        <v>#REF!</v>
      </c>
      <c r="AA187" s="147"/>
      <c r="AC187" s="167"/>
    </row>
    <row r="188" spans="1:29" ht="15.75" thickBot="1" x14ac:dyDescent="0.3">
      <c r="A188" s="144"/>
      <c r="B188" s="144"/>
      <c r="C188" s="144"/>
      <c r="D188" s="3"/>
      <c r="E188" s="145"/>
      <c r="F188" s="145"/>
      <c r="L188" s="144" t="str">
        <f t="shared" si="16"/>
        <v/>
      </c>
      <c r="M188" s="156"/>
      <c r="N188" s="165"/>
      <c r="O188" s="147"/>
      <c r="P188" s="136" t="str">
        <f t="shared" ca="1" si="17"/>
        <v/>
      </c>
      <c r="Q188" s="4"/>
      <c r="R188" s="4">
        <f>+TBoMLotStd[[#This Row],[Pri Achat Unitaire]]*TBoMLotStd[[#This Row],[Quantité lien]]</f>
        <v>0</v>
      </c>
      <c r="S188" s="4">
        <f>IF(TBoMLotStd[[#This Row],[Type]]="Achat",TBoMLotStd[[#This Row],[Part Achat]]*$S$26,TBoMLotStd[[#This Row],[Part Achat]])</f>
        <v>0</v>
      </c>
      <c r="U188" s="4" t="e">
        <f>+TBoMLotStd[[#This Row],[H Prod R]]*$T$26</f>
        <v>#REF!</v>
      </c>
      <c r="W188" s="4" t="e">
        <f>TBoMLotStd[[#This Row],[H MA SJ]]*$V$26</f>
        <v>#REF!</v>
      </c>
      <c r="Y188" s="4" t="e">
        <f>+TBoMLotStd[[#This Row],[H MO SJ]]*$X$26</f>
        <v>#REF!</v>
      </c>
      <c r="Z188" s="4" t="e">
        <f>+TBoMLotStd[[#This Row],[Achats Chargés]]+TBoMLotStd[[#This Row],[Mt Prod R]]+TBoMLotStd[[#This Row],[Mt MA SJ]]+TBoMLotStd[[#This Row],[Mt MO SJ]]</f>
        <v>#REF!</v>
      </c>
      <c r="AA188" s="147"/>
      <c r="AC188" s="168"/>
    </row>
    <row r="189" spans="1:29" ht="15.75" thickBot="1" x14ac:dyDescent="0.3">
      <c r="A189" s="144"/>
      <c r="B189" s="144"/>
      <c r="C189" s="144"/>
      <c r="D189" s="3"/>
      <c r="E189" s="145"/>
      <c r="F189" s="145"/>
      <c r="L189" s="144" t="str">
        <f t="shared" si="16"/>
        <v/>
      </c>
      <c r="M189" s="156"/>
      <c r="N189" s="165"/>
      <c r="O189" s="147"/>
      <c r="P189" s="136" t="str">
        <f t="shared" ca="1" si="17"/>
        <v/>
      </c>
      <c r="Q189" s="4"/>
      <c r="R189" s="4">
        <f>+TBoMLotStd[[#This Row],[Pri Achat Unitaire]]*TBoMLotStd[[#This Row],[Quantité lien]]</f>
        <v>0</v>
      </c>
      <c r="S189" s="4">
        <f>IF(TBoMLotStd[[#This Row],[Type]]="Achat",TBoMLotStd[[#This Row],[Part Achat]]*$S$26,TBoMLotStd[[#This Row],[Part Achat]])</f>
        <v>0</v>
      </c>
      <c r="U189" s="4" t="e">
        <f>+TBoMLotStd[[#This Row],[H Prod R]]*$T$26</f>
        <v>#REF!</v>
      </c>
      <c r="W189" s="4" t="e">
        <f>TBoMLotStd[[#This Row],[H MA SJ]]*$V$26</f>
        <v>#REF!</v>
      </c>
      <c r="Y189" s="4" t="e">
        <f>+TBoMLotStd[[#This Row],[H MO SJ]]*$X$26</f>
        <v>#REF!</v>
      </c>
      <c r="Z189" s="4" t="e">
        <f>+TBoMLotStd[[#This Row],[Achats Chargés]]+TBoMLotStd[[#This Row],[Mt Prod R]]+TBoMLotStd[[#This Row],[Mt MA SJ]]+TBoMLotStd[[#This Row],[Mt MO SJ]]</f>
        <v>#REF!</v>
      </c>
      <c r="AA189" s="147"/>
      <c r="AC189" s="167"/>
    </row>
    <row r="190" spans="1:29" ht="15.75" thickBot="1" x14ac:dyDescent="0.3">
      <c r="A190" s="144"/>
      <c r="B190" s="144"/>
      <c r="C190" s="144"/>
      <c r="D190" s="3"/>
      <c r="E190" s="145"/>
      <c r="F190" s="145"/>
      <c r="L190" s="144" t="str">
        <f t="shared" si="16"/>
        <v/>
      </c>
      <c r="M190" s="156"/>
      <c r="N190" s="165"/>
      <c r="O190" s="147"/>
      <c r="P190" s="136" t="str">
        <f t="shared" ca="1" si="17"/>
        <v/>
      </c>
      <c r="Q190" s="4"/>
      <c r="R190" s="4">
        <f>+TBoMLotStd[[#This Row],[Pri Achat Unitaire]]*TBoMLotStd[[#This Row],[Quantité lien]]</f>
        <v>0</v>
      </c>
      <c r="S190" s="4">
        <f>IF(TBoMLotStd[[#This Row],[Type]]="Achat",TBoMLotStd[[#This Row],[Part Achat]]*$S$26,TBoMLotStd[[#This Row],[Part Achat]])</f>
        <v>0</v>
      </c>
      <c r="U190" s="4" t="e">
        <f>+TBoMLotStd[[#This Row],[H Prod R]]*$T$26</f>
        <v>#REF!</v>
      </c>
      <c r="W190" s="4" t="e">
        <f>TBoMLotStd[[#This Row],[H MA SJ]]*$V$26</f>
        <v>#REF!</v>
      </c>
      <c r="Y190" s="4" t="e">
        <f>+TBoMLotStd[[#This Row],[H MO SJ]]*$X$26</f>
        <v>#REF!</v>
      </c>
      <c r="Z190" s="4" t="e">
        <f>+TBoMLotStd[[#This Row],[Achats Chargés]]+TBoMLotStd[[#This Row],[Mt Prod R]]+TBoMLotStd[[#This Row],[Mt MA SJ]]+TBoMLotStd[[#This Row],[Mt MO SJ]]</f>
        <v>#REF!</v>
      </c>
      <c r="AA190" s="147"/>
      <c r="AC190" s="168"/>
    </row>
    <row r="191" spans="1:29" ht="15.75" thickBot="1" x14ac:dyDescent="0.3">
      <c r="A191" s="144"/>
      <c r="B191" s="144"/>
      <c r="C191" s="144"/>
      <c r="D191" s="3"/>
      <c r="E191" s="145"/>
      <c r="F191" s="145"/>
      <c r="L191" s="144" t="str">
        <f t="shared" si="16"/>
        <v/>
      </c>
      <c r="M191" s="156"/>
      <c r="N191" s="165"/>
      <c r="O191" s="147"/>
      <c r="P191" s="136" t="str">
        <f t="shared" ca="1" si="17"/>
        <v/>
      </c>
      <c r="Q191" s="4"/>
      <c r="R191" s="4">
        <f>+TBoMLotStd[[#This Row],[Pri Achat Unitaire]]*TBoMLotStd[[#This Row],[Quantité lien]]</f>
        <v>0</v>
      </c>
      <c r="S191" s="4">
        <f>IF(TBoMLotStd[[#This Row],[Type]]="Achat",TBoMLotStd[[#This Row],[Part Achat]]*$S$26,TBoMLotStd[[#This Row],[Part Achat]])</f>
        <v>0</v>
      </c>
      <c r="U191" s="4" t="e">
        <f>+TBoMLotStd[[#This Row],[H Prod R]]*$T$26</f>
        <v>#REF!</v>
      </c>
      <c r="W191" s="4" t="e">
        <f>TBoMLotStd[[#This Row],[H MA SJ]]*$V$26</f>
        <v>#REF!</v>
      </c>
      <c r="Y191" s="4" t="e">
        <f>+TBoMLotStd[[#This Row],[H MO SJ]]*$X$26</f>
        <v>#REF!</v>
      </c>
      <c r="Z191" s="4" t="e">
        <f>+TBoMLotStd[[#This Row],[Achats Chargés]]+TBoMLotStd[[#This Row],[Mt Prod R]]+TBoMLotStd[[#This Row],[Mt MA SJ]]+TBoMLotStd[[#This Row],[Mt MO SJ]]</f>
        <v>#REF!</v>
      </c>
      <c r="AA191" s="147"/>
      <c r="AC191" s="167"/>
    </row>
    <row r="192" spans="1:29" ht="15.75" thickBot="1" x14ac:dyDescent="0.3">
      <c r="A192" s="144"/>
      <c r="B192" s="144"/>
      <c r="C192" s="144"/>
      <c r="D192" s="3"/>
      <c r="E192" s="145"/>
      <c r="F192" s="145"/>
      <c r="L192" s="144" t="str">
        <f t="shared" si="16"/>
        <v/>
      </c>
      <c r="M192" s="156"/>
      <c r="N192" s="165"/>
      <c r="O192" s="147"/>
      <c r="P192" s="136" t="str">
        <f t="shared" ca="1" si="17"/>
        <v/>
      </c>
      <c r="Q192" s="4"/>
      <c r="R192" s="4">
        <f>+TBoMLotStd[[#This Row],[Pri Achat Unitaire]]*TBoMLotStd[[#This Row],[Quantité lien]]</f>
        <v>0</v>
      </c>
      <c r="S192" s="4">
        <f>IF(TBoMLotStd[[#This Row],[Type]]="Achat",TBoMLotStd[[#This Row],[Part Achat]]*$S$26,TBoMLotStd[[#This Row],[Part Achat]])</f>
        <v>0</v>
      </c>
      <c r="U192" s="4" t="e">
        <f>+TBoMLotStd[[#This Row],[H Prod R]]*$T$26</f>
        <v>#REF!</v>
      </c>
      <c r="W192" s="4" t="e">
        <f>TBoMLotStd[[#This Row],[H MA SJ]]*$V$26</f>
        <v>#REF!</v>
      </c>
      <c r="Y192" s="4" t="e">
        <f>+TBoMLotStd[[#This Row],[H MO SJ]]*$X$26</f>
        <v>#REF!</v>
      </c>
      <c r="Z192" s="4" t="e">
        <f>+TBoMLotStd[[#This Row],[Achats Chargés]]+TBoMLotStd[[#This Row],[Mt Prod R]]+TBoMLotStd[[#This Row],[Mt MA SJ]]+TBoMLotStd[[#This Row],[Mt MO SJ]]</f>
        <v>#REF!</v>
      </c>
      <c r="AA192" s="147"/>
      <c r="AC192" s="168"/>
    </row>
    <row r="193" spans="1:29" ht="15.75" thickBot="1" x14ac:dyDescent="0.3">
      <c r="A193" s="144"/>
      <c r="B193" s="144"/>
      <c r="C193" s="144"/>
      <c r="D193" s="3"/>
      <c r="E193" s="145"/>
      <c r="F193" s="145"/>
      <c r="L193" s="144" t="str">
        <f t="shared" si="16"/>
        <v/>
      </c>
      <c r="M193" s="156"/>
      <c r="N193" s="165"/>
      <c r="O193" s="147"/>
      <c r="P193" s="136" t="str">
        <f t="shared" ca="1" si="17"/>
        <v/>
      </c>
      <c r="Q193" s="4"/>
      <c r="R193" s="4">
        <f>+TBoMLotStd[[#This Row],[Pri Achat Unitaire]]*TBoMLotStd[[#This Row],[Quantité lien]]</f>
        <v>0</v>
      </c>
      <c r="S193" s="4">
        <f>IF(TBoMLotStd[[#This Row],[Type]]="Achat",TBoMLotStd[[#This Row],[Part Achat]]*$S$26,TBoMLotStd[[#This Row],[Part Achat]])</f>
        <v>0</v>
      </c>
      <c r="U193" s="4" t="e">
        <f>+TBoMLotStd[[#This Row],[H Prod R]]*$T$26</f>
        <v>#REF!</v>
      </c>
      <c r="W193" s="4" t="e">
        <f>TBoMLotStd[[#This Row],[H MA SJ]]*$V$26</f>
        <v>#REF!</v>
      </c>
      <c r="Y193" s="4" t="e">
        <f>+TBoMLotStd[[#This Row],[H MO SJ]]*$X$26</f>
        <v>#REF!</v>
      </c>
      <c r="Z193" s="4" t="e">
        <f>+TBoMLotStd[[#This Row],[Achats Chargés]]+TBoMLotStd[[#This Row],[Mt Prod R]]+TBoMLotStd[[#This Row],[Mt MA SJ]]+TBoMLotStd[[#This Row],[Mt MO SJ]]</f>
        <v>#REF!</v>
      </c>
      <c r="AA193" s="147"/>
      <c r="AC193" s="167"/>
    </row>
    <row r="194" spans="1:29" ht="15.75" thickBot="1" x14ac:dyDescent="0.3">
      <c r="A194" s="144"/>
      <c r="B194" s="144"/>
      <c r="C194" s="144"/>
      <c r="D194" s="3"/>
      <c r="E194" s="145"/>
      <c r="F194" s="145"/>
      <c r="L194" s="144" t="str">
        <f t="shared" si="16"/>
        <v/>
      </c>
      <c r="M194" s="156"/>
      <c r="N194" s="165"/>
      <c r="O194" s="147"/>
      <c r="P194" s="136" t="str">
        <f t="shared" ca="1" si="17"/>
        <v/>
      </c>
      <c r="Q194" s="4"/>
      <c r="R194" s="4">
        <f>+TBoMLotStd[[#This Row],[Pri Achat Unitaire]]*TBoMLotStd[[#This Row],[Quantité lien]]</f>
        <v>0</v>
      </c>
      <c r="S194" s="4">
        <f>IF(TBoMLotStd[[#This Row],[Type]]="Achat",TBoMLotStd[[#This Row],[Part Achat]]*$S$26,TBoMLotStd[[#This Row],[Part Achat]])</f>
        <v>0</v>
      </c>
      <c r="U194" s="4" t="e">
        <f>+TBoMLotStd[[#This Row],[H Prod R]]*$T$26</f>
        <v>#REF!</v>
      </c>
      <c r="W194" s="4" t="e">
        <f>TBoMLotStd[[#This Row],[H MA SJ]]*$V$26</f>
        <v>#REF!</v>
      </c>
      <c r="Y194" s="4" t="e">
        <f>+TBoMLotStd[[#This Row],[H MO SJ]]*$X$26</f>
        <v>#REF!</v>
      </c>
      <c r="Z194" s="4" t="e">
        <f>+TBoMLotStd[[#This Row],[Achats Chargés]]+TBoMLotStd[[#This Row],[Mt Prod R]]+TBoMLotStd[[#This Row],[Mt MA SJ]]+TBoMLotStd[[#This Row],[Mt MO SJ]]</f>
        <v>#REF!</v>
      </c>
      <c r="AA194" s="147"/>
      <c r="AC194" s="168"/>
    </row>
    <row r="195" spans="1:29" ht="15.75" thickBot="1" x14ac:dyDescent="0.3">
      <c r="A195" s="144"/>
      <c r="B195" s="144"/>
      <c r="C195" s="144"/>
      <c r="D195" s="3"/>
      <c r="E195" s="145"/>
      <c r="F195" s="145"/>
      <c r="L195" s="144" t="str">
        <f t="shared" si="16"/>
        <v/>
      </c>
      <c r="M195" s="156"/>
      <c r="N195" s="165"/>
      <c r="O195" s="147"/>
      <c r="P195" s="136" t="str">
        <f t="shared" ca="1" si="17"/>
        <v/>
      </c>
      <c r="Q195" s="4"/>
      <c r="R195" s="4">
        <f>+TBoMLotStd[[#This Row],[Pri Achat Unitaire]]*TBoMLotStd[[#This Row],[Quantité lien]]</f>
        <v>0</v>
      </c>
      <c r="S195" s="4">
        <f>IF(TBoMLotStd[[#This Row],[Type]]="Achat",TBoMLotStd[[#This Row],[Part Achat]]*$S$26,TBoMLotStd[[#This Row],[Part Achat]])</f>
        <v>0</v>
      </c>
      <c r="U195" s="4" t="e">
        <f>+TBoMLotStd[[#This Row],[H Prod R]]*$T$26</f>
        <v>#REF!</v>
      </c>
      <c r="W195" s="4" t="e">
        <f>TBoMLotStd[[#This Row],[H MA SJ]]*$V$26</f>
        <v>#REF!</v>
      </c>
      <c r="Y195" s="4" t="e">
        <f>+TBoMLotStd[[#This Row],[H MO SJ]]*$X$26</f>
        <v>#REF!</v>
      </c>
      <c r="Z195" s="4" t="e">
        <f>+TBoMLotStd[[#This Row],[Achats Chargés]]+TBoMLotStd[[#This Row],[Mt Prod R]]+TBoMLotStd[[#This Row],[Mt MA SJ]]+TBoMLotStd[[#This Row],[Mt MO SJ]]</f>
        <v>#REF!</v>
      </c>
      <c r="AA195" s="147"/>
      <c r="AC195" s="167"/>
    </row>
    <row r="196" spans="1:29" ht="15.75" thickBot="1" x14ac:dyDescent="0.3">
      <c r="A196" s="144"/>
      <c r="B196" s="144"/>
      <c r="C196" s="144"/>
      <c r="D196" s="3"/>
      <c r="E196" s="145"/>
      <c r="F196" s="145"/>
      <c r="L196" s="144" t="str">
        <f t="shared" si="16"/>
        <v/>
      </c>
      <c r="M196" s="156"/>
      <c r="N196" s="165"/>
      <c r="O196" s="147"/>
      <c r="P196" s="136" t="str">
        <f t="shared" ca="1" si="17"/>
        <v/>
      </c>
      <c r="Q196" s="4"/>
      <c r="R196" s="4">
        <f>+TBoMLotStd[[#This Row],[Pri Achat Unitaire]]*TBoMLotStd[[#This Row],[Quantité lien]]</f>
        <v>0</v>
      </c>
      <c r="S196" s="4">
        <f>IF(TBoMLotStd[[#This Row],[Type]]="Achat",TBoMLotStd[[#This Row],[Part Achat]]*$S$26,TBoMLotStd[[#This Row],[Part Achat]])</f>
        <v>0</v>
      </c>
      <c r="U196" s="4" t="e">
        <f>+TBoMLotStd[[#This Row],[H Prod R]]*$T$26</f>
        <v>#REF!</v>
      </c>
      <c r="W196" s="4" t="e">
        <f>TBoMLotStd[[#This Row],[H MA SJ]]*$V$26</f>
        <v>#REF!</v>
      </c>
      <c r="Y196" s="4" t="e">
        <f>+TBoMLotStd[[#This Row],[H MO SJ]]*$X$26</f>
        <v>#REF!</v>
      </c>
      <c r="Z196" s="4" t="e">
        <f>+TBoMLotStd[[#This Row],[Achats Chargés]]+TBoMLotStd[[#This Row],[Mt Prod R]]+TBoMLotStd[[#This Row],[Mt MA SJ]]+TBoMLotStd[[#This Row],[Mt MO SJ]]</f>
        <v>#REF!</v>
      </c>
      <c r="AA196" s="147"/>
      <c r="AC196" s="168"/>
    </row>
    <row r="197" spans="1:29" ht="15.75" thickBot="1" x14ac:dyDescent="0.3">
      <c r="A197" s="144"/>
      <c r="B197" s="144"/>
      <c r="C197" s="144"/>
      <c r="D197" s="3"/>
      <c r="E197" s="145"/>
      <c r="F197" s="145"/>
      <c r="L197" s="144" t="str">
        <f t="shared" si="16"/>
        <v/>
      </c>
      <c r="M197" s="156"/>
      <c r="N197" s="165"/>
      <c r="O197" s="147"/>
      <c r="P197" s="136" t="str">
        <f t="shared" ca="1" si="17"/>
        <v/>
      </c>
      <c r="Q197" s="4"/>
      <c r="R197" s="4">
        <f>+TBoMLotStd[[#This Row],[Pri Achat Unitaire]]*TBoMLotStd[[#This Row],[Quantité lien]]</f>
        <v>0</v>
      </c>
      <c r="S197" s="4">
        <f>IF(TBoMLotStd[[#This Row],[Type]]="Achat",TBoMLotStd[[#This Row],[Part Achat]]*$S$26,TBoMLotStd[[#This Row],[Part Achat]])</f>
        <v>0</v>
      </c>
      <c r="U197" s="4" t="e">
        <f>+TBoMLotStd[[#This Row],[H Prod R]]*$T$26</f>
        <v>#REF!</v>
      </c>
      <c r="W197" s="4" t="e">
        <f>TBoMLotStd[[#This Row],[H MA SJ]]*$V$26</f>
        <v>#REF!</v>
      </c>
      <c r="Y197" s="4" t="e">
        <f>+TBoMLotStd[[#This Row],[H MO SJ]]*$X$26</f>
        <v>#REF!</v>
      </c>
      <c r="Z197" s="4" t="e">
        <f>+TBoMLotStd[[#This Row],[Achats Chargés]]+TBoMLotStd[[#This Row],[Mt Prod R]]+TBoMLotStd[[#This Row],[Mt MA SJ]]+TBoMLotStd[[#This Row],[Mt MO SJ]]</f>
        <v>#REF!</v>
      </c>
      <c r="AA197" s="147"/>
      <c r="AC197" s="167"/>
    </row>
    <row r="198" spans="1:29" ht="15.75" thickBot="1" x14ac:dyDescent="0.3">
      <c r="A198" s="144"/>
      <c r="B198" s="144"/>
      <c r="C198" s="144"/>
      <c r="D198" s="3"/>
      <c r="E198" s="145"/>
      <c r="F198" s="145"/>
      <c r="L198" s="144" t="str">
        <f t="shared" si="16"/>
        <v/>
      </c>
      <c r="M198" s="156"/>
      <c r="N198" s="165"/>
      <c r="O198" s="147"/>
      <c r="P198" s="136" t="str">
        <f t="shared" ca="1" si="17"/>
        <v/>
      </c>
      <c r="Q198" s="4"/>
      <c r="R198" s="4">
        <f>+TBoMLotStd[[#This Row],[Pri Achat Unitaire]]*TBoMLotStd[[#This Row],[Quantité lien]]</f>
        <v>0</v>
      </c>
      <c r="S198" s="4">
        <f>IF(TBoMLotStd[[#This Row],[Type]]="Achat",TBoMLotStd[[#This Row],[Part Achat]]*$S$26,TBoMLotStd[[#This Row],[Part Achat]])</f>
        <v>0</v>
      </c>
      <c r="U198" s="4" t="e">
        <f>+TBoMLotStd[[#This Row],[H Prod R]]*$T$26</f>
        <v>#REF!</v>
      </c>
      <c r="W198" s="4" t="e">
        <f>TBoMLotStd[[#This Row],[H MA SJ]]*$V$26</f>
        <v>#REF!</v>
      </c>
      <c r="Y198" s="4" t="e">
        <f>+TBoMLotStd[[#This Row],[H MO SJ]]*$X$26</f>
        <v>#REF!</v>
      </c>
      <c r="Z198" s="4" t="e">
        <f>+TBoMLotStd[[#This Row],[Achats Chargés]]+TBoMLotStd[[#This Row],[Mt Prod R]]+TBoMLotStd[[#This Row],[Mt MA SJ]]+TBoMLotStd[[#This Row],[Mt MO SJ]]</f>
        <v>#REF!</v>
      </c>
      <c r="AA198" s="147"/>
      <c r="AC198" s="168"/>
    </row>
    <row r="199" spans="1:29" ht="15.75" thickBot="1" x14ac:dyDescent="0.3">
      <c r="A199" s="144"/>
      <c r="B199" s="144"/>
      <c r="C199" s="144"/>
      <c r="D199" s="3"/>
      <c r="E199" s="145"/>
      <c r="F199" s="145"/>
      <c r="L199" s="144" t="str">
        <f t="shared" si="16"/>
        <v/>
      </c>
      <c r="M199" s="156"/>
      <c r="N199" s="165"/>
      <c r="O199" s="147"/>
      <c r="P199" s="136" t="str">
        <f t="shared" ca="1" si="17"/>
        <v/>
      </c>
      <c r="Q199" s="4"/>
      <c r="R199" s="4">
        <f>+TBoMLotStd[[#This Row],[Pri Achat Unitaire]]*TBoMLotStd[[#This Row],[Quantité lien]]</f>
        <v>0</v>
      </c>
      <c r="S199" s="4">
        <f>IF(TBoMLotStd[[#This Row],[Type]]="Achat",TBoMLotStd[[#This Row],[Part Achat]]*$S$26,TBoMLotStd[[#This Row],[Part Achat]])</f>
        <v>0</v>
      </c>
      <c r="U199" s="4" t="e">
        <f>+TBoMLotStd[[#This Row],[H Prod R]]*$T$26</f>
        <v>#REF!</v>
      </c>
      <c r="W199" s="4" t="e">
        <f>TBoMLotStd[[#This Row],[H MA SJ]]*$V$26</f>
        <v>#REF!</v>
      </c>
      <c r="Y199" s="4" t="e">
        <f>+TBoMLotStd[[#This Row],[H MO SJ]]*$X$26</f>
        <v>#REF!</v>
      </c>
      <c r="Z199" s="4" t="e">
        <f>+TBoMLotStd[[#This Row],[Achats Chargés]]+TBoMLotStd[[#This Row],[Mt Prod R]]+TBoMLotStd[[#This Row],[Mt MA SJ]]+TBoMLotStd[[#This Row],[Mt MO SJ]]</f>
        <v>#REF!</v>
      </c>
      <c r="AA199" s="147"/>
      <c r="AC199" s="167"/>
    </row>
    <row r="200" spans="1:29" ht="15.75" thickBot="1" x14ac:dyDescent="0.3">
      <c r="A200" s="144"/>
      <c r="B200" s="144"/>
      <c r="C200" s="144"/>
      <c r="D200" s="3"/>
      <c r="E200" s="145"/>
      <c r="F200" s="145"/>
      <c r="L200" s="144" t="str">
        <f t="shared" si="16"/>
        <v/>
      </c>
      <c r="M200" s="156"/>
      <c r="N200" s="165"/>
      <c r="O200" s="147"/>
      <c r="P200" s="136" t="str">
        <f t="shared" ca="1" si="17"/>
        <v/>
      </c>
      <c r="Q200" s="4"/>
      <c r="R200" s="4">
        <f>+TBoMLotStd[[#This Row],[Pri Achat Unitaire]]*TBoMLotStd[[#This Row],[Quantité lien]]</f>
        <v>0</v>
      </c>
      <c r="S200" s="4">
        <f>IF(TBoMLotStd[[#This Row],[Type]]="Achat",TBoMLotStd[[#This Row],[Part Achat]]*$S$26,TBoMLotStd[[#This Row],[Part Achat]])</f>
        <v>0</v>
      </c>
      <c r="U200" s="4" t="e">
        <f>+TBoMLotStd[[#This Row],[H Prod R]]*$T$26</f>
        <v>#REF!</v>
      </c>
      <c r="W200" s="4" t="e">
        <f>TBoMLotStd[[#This Row],[H MA SJ]]*$V$26</f>
        <v>#REF!</v>
      </c>
      <c r="Y200" s="4" t="e">
        <f>+TBoMLotStd[[#This Row],[H MO SJ]]*$X$26</f>
        <v>#REF!</v>
      </c>
      <c r="Z200" s="4" t="e">
        <f>+TBoMLotStd[[#This Row],[Achats Chargés]]+TBoMLotStd[[#This Row],[Mt Prod R]]+TBoMLotStd[[#This Row],[Mt MA SJ]]+TBoMLotStd[[#This Row],[Mt MO SJ]]</f>
        <v>#REF!</v>
      </c>
      <c r="AA200" s="147"/>
      <c r="AC200" s="168"/>
    </row>
    <row r="201" spans="1:29" ht="15.75" thickBot="1" x14ac:dyDescent="0.3">
      <c r="A201" s="144"/>
      <c r="B201" s="144"/>
      <c r="C201" s="144"/>
      <c r="D201" s="3"/>
      <c r="E201" s="145"/>
      <c r="F201" s="145"/>
      <c r="L201" s="144" t="str">
        <f t="shared" si="16"/>
        <v/>
      </c>
      <c r="M201" s="156"/>
      <c r="N201" s="165"/>
      <c r="O201" s="147"/>
      <c r="P201" s="136" t="str">
        <f t="shared" ca="1" si="17"/>
        <v/>
      </c>
      <c r="Q201" s="4"/>
      <c r="R201" s="4">
        <f>+TBoMLotStd[[#This Row],[Pri Achat Unitaire]]*TBoMLotStd[[#This Row],[Quantité lien]]</f>
        <v>0</v>
      </c>
      <c r="S201" s="4">
        <f>IF(TBoMLotStd[[#This Row],[Type]]="Achat",TBoMLotStd[[#This Row],[Part Achat]]*$S$26,TBoMLotStd[[#This Row],[Part Achat]])</f>
        <v>0</v>
      </c>
      <c r="U201" s="4" t="e">
        <f>+TBoMLotStd[[#This Row],[H Prod R]]*$T$26</f>
        <v>#REF!</v>
      </c>
      <c r="W201" s="4" t="e">
        <f>TBoMLotStd[[#This Row],[H MA SJ]]*$V$26</f>
        <v>#REF!</v>
      </c>
      <c r="Y201" s="4" t="e">
        <f>+TBoMLotStd[[#This Row],[H MO SJ]]*$X$26</f>
        <v>#REF!</v>
      </c>
      <c r="Z201" s="4" t="e">
        <f>+TBoMLotStd[[#This Row],[Achats Chargés]]+TBoMLotStd[[#This Row],[Mt Prod R]]+TBoMLotStd[[#This Row],[Mt MA SJ]]+TBoMLotStd[[#This Row],[Mt MO SJ]]</f>
        <v>#REF!</v>
      </c>
      <c r="AA201" s="147"/>
      <c r="AC201" s="167"/>
    </row>
    <row r="202" spans="1:29" ht="15.75" thickBot="1" x14ac:dyDescent="0.3">
      <c r="A202" s="144"/>
      <c r="B202" s="144"/>
      <c r="C202" s="144"/>
      <c r="D202" s="3"/>
      <c r="E202" s="145"/>
      <c r="F202" s="145"/>
      <c r="L202" s="144" t="str">
        <f t="shared" si="16"/>
        <v/>
      </c>
      <c r="M202" s="156"/>
      <c r="N202" s="165"/>
      <c r="O202" s="147"/>
      <c r="P202" s="136" t="str">
        <f t="shared" ca="1" si="17"/>
        <v/>
      </c>
      <c r="Q202" s="4"/>
      <c r="R202" s="4">
        <f>+TBoMLotStd[[#This Row],[Pri Achat Unitaire]]*TBoMLotStd[[#This Row],[Quantité lien]]</f>
        <v>0</v>
      </c>
      <c r="S202" s="4">
        <f>IF(TBoMLotStd[[#This Row],[Type]]="Achat",TBoMLotStd[[#This Row],[Part Achat]]*$S$26,TBoMLotStd[[#This Row],[Part Achat]])</f>
        <v>0</v>
      </c>
      <c r="U202" s="4" t="e">
        <f>+TBoMLotStd[[#This Row],[H Prod R]]*$T$26</f>
        <v>#REF!</v>
      </c>
      <c r="W202" s="4" t="e">
        <f>TBoMLotStd[[#This Row],[H MA SJ]]*$V$26</f>
        <v>#REF!</v>
      </c>
      <c r="Y202" s="4" t="e">
        <f>+TBoMLotStd[[#This Row],[H MO SJ]]*$X$26</f>
        <v>#REF!</v>
      </c>
      <c r="Z202" s="4" t="e">
        <f>+TBoMLotStd[[#This Row],[Achats Chargés]]+TBoMLotStd[[#This Row],[Mt Prod R]]+TBoMLotStd[[#This Row],[Mt MA SJ]]+TBoMLotStd[[#This Row],[Mt MO SJ]]</f>
        <v>#REF!</v>
      </c>
      <c r="AA202" s="147"/>
      <c r="AC202" s="168"/>
    </row>
    <row r="203" spans="1:29" ht="15.75" thickBot="1" x14ac:dyDescent="0.3">
      <c r="A203" s="144"/>
      <c r="B203" s="144"/>
      <c r="C203" s="144"/>
      <c r="D203" s="3"/>
      <c r="E203" s="145"/>
      <c r="F203" s="145"/>
      <c r="L203" s="144" t="str">
        <f t="shared" si="16"/>
        <v/>
      </c>
      <c r="M203" s="156"/>
      <c r="N203" s="165"/>
      <c r="O203" s="147"/>
      <c r="P203" s="136" t="str">
        <f t="shared" ca="1" si="17"/>
        <v/>
      </c>
      <c r="Q203" s="4"/>
      <c r="R203" s="4">
        <f>+TBoMLotStd[[#This Row],[Pri Achat Unitaire]]*TBoMLotStd[[#This Row],[Quantité lien]]</f>
        <v>0</v>
      </c>
      <c r="S203" s="4">
        <f>IF(TBoMLotStd[[#This Row],[Type]]="Achat",TBoMLotStd[[#This Row],[Part Achat]]*$S$26,TBoMLotStd[[#This Row],[Part Achat]])</f>
        <v>0</v>
      </c>
      <c r="U203" s="4" t="e">
        <f>+TBoMLotStd[[#This Row],[H Prod R]]*$T$26</f>
        <v>#REF!</v>
      </c>
      <c r="W203" s="4" t="e">
        <f>TBoMLotStd[[#This Row],[H MA SJ]]*$V$26</f>
        <v>#REF!</v>
      </c>
      <c r="Y203" s="4" t="e">
        <f>+TBoMLotStd[[#This Row],[H MO SJ]]*$X$26</f>
        <v>#REF!</v>
      </c>
      <c r="Z203" s="4" t="e">
        <f>+TBoMLotStd[[#This Row],[Achats Chargés]]+TBoMLotStd[[#This Row],[Mt Prod R]]+TBoMLotStd[[#This Row],[Mt MA SJ]]+TBoMLotStd[[#This Row],[Mt MO SJ]]</f>
        <v>#REF!</v>
      </c>
      <c r="AA203" s="147"/>
      <c r="AC203" s="167"/>
    </row>
    <row r="204" spans="1:29" ht="15.75" thickBot="1" x14ac:dyDescent="0.3">
      <c r="A204" s="144"/>
      <c r="B204" s="144"/>
      <c r="C204" s="144"/>
      <c r="D204" s="3"/>
      <c r="E204" s="145"/>
      <c r="F204" s="145"/>
      <c r="L204" s="144" t="str">
        <f t="shared" si="16"/>
        <v/>
      </c>
      <c r="M204" s="156"/>
      <c r="N204" s="165"/>
      <c r="O204" s="147"/>
      <c r="P204" s="136" t="str">
        <f t="shared" ca="1" si="17"/>
        <v/>
      </c>
      <c r="Q204" s="4"/>
      <c r="R204" s="4">
        <f>+TBoMLotStd[[#This Row],[Pri Achat Unitaire]]*TBoMLotStd[[#This Row],[Quantité lien]]</f>
        <v>0</v>
      </c>
      <c r="S204" s="4">
        <f>IF(TBoMLotStd[[#This Row],[Type]]="Achat",TBoMLotStd[[#This Row],[Part Achat]]*$S$26,TBoMLotStd[[#This Row],[Part Achat]])</f>
        <v>0</v>
      </c>
      <c r="U204" s="4" t="e">
        <f>+TBoMLotStd[[#This Row],[H Prod R]]*$T$26</f>
        <v>#REF!</v>
      </c>
      <c r="W204" s="4" t="e">
        <f>TBoMLotStd[[#This Row],[H MA SJ]]*$V$26</f>
        <v>#REF!</v>
      </c>
      <c r="Y204" s="4" t="e">
        <f>+TBoMLotStd[[#This Row],[H MO SJ]]*$X$26</f>
        <v>#REF!</v>
      </c>
      <c r="Z204" s="4" t="e">
        <f>+TBoMLotStd[[#This Row],[Achats Chargés]]+TBoMLotStd[[#This Row],[Mt Prod R]]+TBoMLotStd[[#This Row],[Mt MA SJ]]+TBoMLotStd[[#This Row],[Mt MO SJ]]</f>
        <v>#REF!</v>
      </c>
      <c r="AA204" s="147"/>
      <c r="AC204" s="168"/>
    </row>
    <row r="205" spans="1:29" ht="15.75" thickBot="1" x14ac:dyDescent="0.3">
      <c r="A205" s="144"/>
      <c r="B205" s="144"/>
      <c r="C205" s="144"/>
      <c r="D205" s="3"/>
      <c r="E205" s="145"/>
      <c r="F205" s="145"/>
      <c r="L205" s="144" t="str">
        <f t="shared" si="16"/>
        <v/>
      </c>
      <c r="M205" s="156"/>
      <c r="N205" s="165"/>
      <c r="O205" s="147"/>
      <c r="P205" s="136" t="str">
        <f t="shared" ca="1" si="17"/>
        <v/>
      </c>
      <c r="Q205" s="4"/>
      <c r="R205" s="4">
        <f>+TBoMLotStd[[#This Row],[Pri Achat Unitaire]]*TBoMLotStd[[#This Row],[Quantité lien]]</f>
        <v>0</v>
      </c>
      <c r="S205" s="4">
        <f>IF(TBoMLotStd[[#This Row],[Type]]="Achat",TBoMLotStd[[#This Row],[Part Achat]]*$S$26,TBoMLotStd[[#This Row],[Part Achat]])</f>
        <v>0</v>
      </c>
      <c r="U205" s="4" t="e">
        <f>+TBoMLotStd[[#This Row],[H Prod R]]*$T$26</f>
        <v>#REF!</v>
      </c>
      <c r="W205" s="4" t="e">
        <f>TBoMLotStd[[#This Row],[H MA SJ]]*$V$26</f>
        <v>#REF!</v>
      </c>
      <c r="Y205" s="4" t="e">
        <f>+TBoMLotStd[[#This Row],[H MO SJ]]*$X$26</f>
        <v>#REF!</v>
      </c>
      <c r="Z205" s="4" t="e">
        <f>+TBoMLotStd[[#This Row],[Achats Chargés]]+TBoMLotStd[[#This Row],[Mt Prod R]]+TBoMLotStd[[#This Row],[Mt MA SJ]]+TBoMLotStd[[#This Row],[Mt MO SJ]]</f>
        <v>#REF!</v>
      </c>
      <c r="AA205" s="147"/>
      <c r="AC205" s="167"/>
    </row>
    <row r="206" spans="1:29" ht="15.75" thickBot="1" x14ac:dyDescent="0.3">
      <c r="A206" s="144"/>
      <c r="B206" s="144"/>
      <c r="C206" s="144"/>
      <c r="D206" s="3"/>
      <c r="E206" s="145"/>
      <c r="F206" s="145"/>
      <c r="L206" s="144" t="str">
        <f t="shared" ref="L206:L224" si="18">IFERROR(IF(VLOOKUP($A206,$B$28:$B$241,1,FALSE)=$A206,"O","N"),"")</f>
        <v/>
      </c>
      <c r="M206" s="156"/>
      <c r="N206" s="165"/>
      <c r="O206" s="147"/>
      <c r="P206" s="136" t="str">
        <f t="shared" ref="P206:P224" ca="1" si="19">IF($J206="Achat",IF(AND(EDATE(TODAY(),-12)&lt;$M206,$M206&lt;EDATE(TODAY(),-6)),2,IF($M206&lt;EDATE(TODAY(),-12),3,IF(EDATE(TODAY(),-6)&lt;$M206,1,IF($N206=999.999,4,5)))),"")</f>
        <v/>
      </c>
      <c r="Q206" s="4"/>
      <c r="R206" s="4">
        <f>+TBoMLotStd[[#This Row],[Pri Achat Unitaire]]*TBoMLotStd[[#This Row],[Quantité lien]]</f>
        <v>0</v>
      </c>
      <c r="S206" s="4">
        <f>IF(TBoMLotStd[[#This Row],[Type]]="Achat",TBoMLotStd[[#This Row],[Part Achat]]*$S$26,TBoMLotStd[[#This Row],[Part Achat]])</f>
        <v>0</v>
      </c>
      <c r="U206" s="4" t="e">
        <f>+TBoMLotStd[[#This Row],[H Prod R]]*$T$26</f>
        <v>#REF!</v>
      </c>
      <c r="W206" s="4" t="e">
        <f>TBoMLotStd[[#This Row],[H MA SJ]]*$V$26</f>
        <v>#REF!</v>
      </c>
      <c r="Y206" s="4" t="e">
        <f>+TBoMLotStd[[#This Row],[H MO SJ]]*$X$26</f>
        <v>#REF!</v>
      </c>
      <c r="Z206" s="4" t="e">
        <f>+TBoMLotStd[[#This Row],[Achats Chargés]]+TBoMLotStd[[#This Row],[Mt Prod R]]+TBoMLotStd[[#This Row],[Mt MA SJ]]+TBoMLotStd[[#This Row],[Mt MO SJ]]</f>
        <v>#REF!</v>
      </c>
      <c r="AA206" s="147"/>
      <c r="AC206" s="168"/>
    </row>
    <row r="207" spans="1:29" ht="15.75" thickBot="1" x14ac:dyDescent="0.3">
      <c r="A207" s="144"/>
      <c r="B207" s="144"/>
      <c r="C207" s="144"/>
      <c r="D207" s="3"/>
      <c r="E207" s="145"/>
      <c r="F207" s="145"/>
      <c r="L207" s="144" t="str">
        <f t="shared" si="18"/>
        <v/>
      </c>
      <c r="M207" s="156"/>
      <c r="N207" s="165"/>
      <c r="O207" s="147"/>
      <c r="P207" s="136" t="str">
        <f t="shared" ca="1" si="19"/>
        <v/>
      </c>
      <c r="Q207" s="4"/>
      <c r="R207" s="4">
        <f>+TBoMLotStd[[#This Row],[Pri Achat Unitaire]]*TBoMLotStd[[#This Row],[Quantité lien]]</f>
        <v>0</v>
      </c>
      <c r="S207" s="4">
        <f>IF(TBoMLotStd[[#This Row],[Type]]="Achat",TBoMLotStd[[#This Row],[Part Achat]]*$S$26,TBoMLotStd[[#This Row],[Part Achat]])</f>
        <v>0</v>
      </c>
      <c r="U207" s="4" t="e">
        <f>+TBoMLotStd[[#This Row],[H Prod R]]*$T$26</f>
        <v>#REF!</v>
      </c>
      <c r="W207" s="4" t="e">
        <f>TBoMLotStd[[#This Row],[H MA SJ]]*$V$26</f>
        <v>#REF!</v>
      </c>
      <c r="Y207" s="4" t="e">
        <f>+TBoMLotStd[[#This Row],[H MO SJ]]*$X$26</f>
        <v>#REF!</v>
      </c>
      <c r="Z207" s="4" t="e">
        <f>+TBoMLotStd[[#This Row],[Achats Chargés]]+TBoMLotStd[[#This Row],[Mt Prod R]]+TBoMLotStd[[#This Row],[Mt MA SJ]]+TBoMLotStd[[#This Row],[Mt MO SJ]]</f>
        <v>#REF!</v>
      </c>
      <c r="AA207" s="147"/>
      <c r="AC207" s="167"/>
    </row>
    <row r="208" spans="1:29" ht="15.75" thickBot="1" x14ac:dyDescent="0.3">
      <c r="A208" s="144"/>
      <c r="B208" s="144"/>
      <c r="C208" s="144"/>
      <c r="D208" s="3"/>
      <c r="E208" s="145"/>
      <c r="F208" s="145"/>
      <c r="L208" s="144" t="str">
        <f t="shared" si="18"/>
        <v/>
      </c>
      <c r="M208" s="156"/>
      <c r="N208" s="165"/>
      <c r="O208" s="147"/>
      <c r="P208" s="136" t="str">
        <f t="shared" ca="1" si="19"/>
        <v/>
      </c>
      <c r="Q208" s="4"/>
      <c r="R208" s="4">
        <f>+TBoMLotStd[[#This Row],[Pri Achat Unitaire]]*TBoMLotStd[[#This Row],[Quantité lien]]</f>
        <v>0</v>
      </c>
      <c r="S208" s="4">
        <f>IF(TBoMLotStd[[#This Row],[Type]]="Achat",TBoMLotStd[[#This Row],[Part Achat]]*$S$26,TBoMLotStd[[#This Row],[Part Achat]])</f>
        <v>0</v>
      </c>
      <c r="U208" s="4" t="e">
        <f>+TBoMLotStd[[#This Row],[H Prod R]]*$T$26</f>
        <v>#REF!</v>
      </c>
      <c r="W208" s="4" t="e">
        <f>TBoMLotStd[[#This Row],[H MA SJ]]*$V$26</f>
        <v>#REF!</v>
      </c>
      <c r="Y208" s="4" t="e">
        <f>+TBoMLotStd[[#This Row],[H MO SJ]]*$X$26</f>
        <v>#REF!</v>
      </c>
      <c r="Z208" s="4" t="e">
        <f>+TBoMLotStd[[#This Row],[Achats Chargés]]+TBoMLotStd[[#This Row],[Mt Prod R]]+TBoMLotStd[[#This Row],[Mt MA SJ]]+TBoMLotStd[[#This Row],[Mt MO SJ]]</f>
        <v>#REF!</v>
      </c>
      <c r="AA208" s="147"/>
      <c r="AC208" s="168"/>
    </row>
    <row r="209" spans="1:29" ht="15.75" thickBot="1" x14ac:dyDescent="0.3">
      <c r="A209" s="144"/>
      <c r="B209" s="144"/>
      <c r="C209" s="144"/>
      <c r="D209" s="3"/>
      <c r="E209" s="145"/>
      <c r="F209" s="145"/>
      <c r="L209" s="144" t="str">
        <f t="shared" si="18"/>
        <v/>
      </c>
      <c r="M209" s="156"/>
      <c r="N209" s="165"/>
      <c r="O209" s="147"/>
      <c r="P209" s="136" t="str">
        <f t="shared" ca="1" si="19"/>
        <v/>
      </c>
      <c r="Q209" s="4"/>
      <c r="R209" s="4">
        <f>+TBoMLotStd[[#This Row],[Pri Achat Unitaire]]*TBoMLotStd[[#This Row],[Quantité lien]]</f>
        <v>0</v>
      </c>
      <c r="S209" s="4">
        <f>IF(TBoMLotStd[[#This Row],[Type]]="Achat",TBoMLotStd[[#This Row],[Part Achat]]*$S$26,TBoMLotStd[[#This Row],[Part Achat]])</f>
        <v>0</v>
      </c>
      <c r="U209" s="4" t="e">
        <f>+TBoMLotStd[[#This Row],[H Prod R]]*$T$26</f>
        <v>#REF!</v>
      </c>
      <c r="W209" s="4" t="e">
        <f>TBoMLotStd[[#This Row],[H MA SJ]]*$V$26</f>
        <v>#REF!</v>
      </c>
      <c r="Y209" s="4" t="e">
        <f>+TBoMLotStd[[#This Row],[H MO SJ]]*$X$26</f>
        <v>#REF!</v>
      </c>
      <c r="Z209" s="4" t="e">
        <f>+TBoMLotStd[[#This Row],[Achats Chargés]]+TBoMLotStd[[#This Row],[Mt Prod R]]+TBoMLotStd[[#This Row],[Mt MA SJ]]+TBoMLotStd[[#This Row],[Mt MO SJ]]</f>
        <v>#REF!</v>
      </c>
      <c r="AA209" s="147"/>
      <c r="AC209" s="167"/>
    </row>
    <row r="210" spans="1:29" ht="15.75" thickBot="1" x14ac:dyDescent="0.3">
      <c r="A210" s="144"/>
      <c r="B210" s="144"/>
      <c r="C210" s="144"/>
      <c r="D210" s="3"/>
      <c r="E210" s="145"/>
      <c r="F210" s="145"/>
      <c r="L210" s="144" t="str">
        <f t="shared" si="18"/>
        <v/>
      </c>
      <c r="M210" s="156"/>
      <c r="N210" s="165"/>
      <c r="O210" s="147"/>
      <c r="P210" s="136" t="str">
        <f t="shared" ca="1" si="19"/>
        <v/>
      </c>
      <c r="Q210" s="4"/>
      <c r="R210" s="4">
        <f>+TBoMLotStd[[#This Row],[Pri Achat Unitaire]]*TBoMLotStd[[#This Row],[Quantité lien]]</f>
        <v>0</v>
      </c>
      <c r="S210" s="4">
        <f>IF(TBoMLotStd[[#This Row],[Type]]="Achat",TBoMLotStd[[#This Row],[Part Achat]]*$S$26,TBoMLotStd[[#This Row],[Part Achat]])</f>
        <v>0</v>
      </c>
      <c r="U210" s="4" t="e">
        <f>+TBoMLotStd[[#This Row],[H Prod R]]*$T$26</f>
        <v>#REF!</v>
      </c>
      <c r="W210" s="4" t="e">
        <f>TBoMLotStd[[#This Row],[H MA SJ]]*$V$26</f>
        <v>#REF!</v>
      </c>
      <c r="Y210" s="4" t="e">
        <f>+TBoMLotStd[[#This Row],[H MO SJ]]*$X$26</f>
        <v>#REF!</v>
      </c>
      <c r="Z210" s="4" t="e">
        <f>+TBoMLotStd[[#This Row],[Achats Chargés]]+TBoMLotStd[[#This Row],[Mt Prod R]]+TBoMLotStd[[#This Row],[Mt MA SJ]]+TBoMLotStd[[#This Row],[Mt MO SJ]]</f>
        <v>#REF!</v>
      </c>
      <c r="AA210" s="147"/>
      <c r="AC210" s="168"/>
    </row>
    <row r="211" spans="1:29" ht="15.75" thickBot="1" x14ac:dyDescent="0.3">
      <c r="A211" s="144"/>
      <c r="B211" s="144"/>
      <c r="C211" s="144"/>
      <c r="D211" s="3"/>
      <c r="E211" s="145"/>
      <c r="F211" s="145"/>
      <c r="L211" s="144" t="str">
        <f t="shared" si="18"/>
        <v/>
      </c>
      <c r="M211" s="156"/>
      <c r="N211" s="165"/>
      <c r="O211" s="147"/>
      <c r="P211" s="136" t="str">
        <f t="shared" ca="1" si="19"/>
        <v/>
      </c>
      <c r="Q211" s="4"/>
      <c r="R211" s="4">
        <f>+TBoMLotStd[[#This Row],[Pri Achat Unitaire]]*TBoMLotStd[[#This Row],[Quantité lien]]</f>
        <v>0</v>
      </c>
      <c r="S211" s="4">
        <f>IF(TBoMLotStd[[#This Row],[Type]]="Achat",TBoMLotStd[[#This Row],[Part Achat]]*$S$26,TBoMLotStd[[#This Row],[Part Achat]])</f>
        <v>0</v>
      </c>
      <c r="U211" s="4" t="e">
        <f>+TBoMLotStd[[#This Row],[H Prod R]]*$T$26</f>
        <v>#REF!</v>
      </c>
      <c r="W211" s="4" t="e">
        <f>TBoMLotStd[[#This Row],[H MA SJ]]*$V$26</f>
        <v>#REF!</v>
      </c>
      <c r="Y211" s="4" t="e">
        <f>+TBoMLotStd[[#This Row],[H MO SJ]]*$X$26</f>
        <v>#REF!</v>
      </c>
      <c r="Z211" s="4" t="e">
        <f>+TBoMLotStd[[#This Row],[Achats Chargés]]+TBoMLotStd[[#This Row],[Mt Prod R]]+TBoMLotStd[[#This Row],[Mt MA SJ]]+TBoMLotStd[[#This Row],[Mt MO SJ]]</f>
        <v>#REF!</v>
      </c>
      <c r="AA211" s="147"/>
      <c r="AC211" s="167"/>
    </row>
    <row r="212" spans="1:29" ht="15.75" thickBot="1" x14ac:dyDescent="0.3">
      <c r="A212" s="144"/>
      <c r="B212" s="144"/>
      <c r="C212" s="144"/>
      <c r="D212" s="3"/>
      <c r="E212" s="145"/>
      <c r="F212" s="145"/>
      <c r="L212" s="144" t="str">
        <f t="shared" si="18"/>
        <v/>
      </c>
      <c r="M212" s="156"/>
      <c r="N212" s="165"/>
      <c r="O212" s="147"/>
      <c r="P212" s="136" t="str">
        <f t="shared" ca="1" si="19"/>
        <v/>
      </c>
      <c r="Q212" s="4"/>
      <c r="R212" s="4">
        <f>+TBoMLotStd[[#This Row],[Pri Achat Unitaire]]*TBoMLotStd[[#This Row],[Quantité lien]]</f>
        <v>0</v>
      </c>
      <c r="S212" s="4">
        <f>IF(TBoMLotStd[[#This Row],[Type]]="Achat",TBoMLotStd[[#This Row],[Part Achat]]*$S$26,TBoMLotStd[[#This Row],[Part Achat]])</f>
        <v>0</v>
      </c>
      <c r="U212" s="4" t="e">
        <f>+TBoMLotStd[[#This Row],[H Prod R]]*$T$26</f>
        <v>#REF!</v>
      </c>
      <c r="W212" s="4" t="e">
        <f>TBoMLotStd[[#This Row],[H MA SJ]]*$V$26</f>
        <v>#REF!</v>
      </c>
      <c r="Y212" s="4" t="e">
        <f>+TBoMLotStd[[#This Row],[H MO SJ]]*$X$26</f>
        <v>#REF!</v>
      </c>
      <c r="Z212" s="4" t="e">
        <f>+TBoMLotStd[[#This Row],[Achats Chargés]]+TBoMLotStd[[#This Row],[Mt Prod R]]+TBoMLotStd[[#This Row],[Mt MA SJ]]+TBoMLotStd[[#This Row],[Mt MO SJ]]</f>
        <v>#REF!</v>
      </c>
      <c r="AA212" s="147"/>
      <c r="AC212" s="168"/>
    </row>
    <row r="213" spans="1:29" ht="15.75" thickBot="1" x14ac:dyDescent="0.3">
      <c r="A213" s="144"/>
      <c r="B213" s="144"/>
      <c r="C213" s="144"/>
      <c r="D213" s="3"/>
      <c r="E213" s="145"/>
      <c r="F213" s="145"/>
      <c r="L213" s="144" t="str">
        <f t="shared" si="18"/>
        <v/>
      </c>
      <c r="M213" s="156"/>
      <c r="N213" s="165"/>
      <c r="O213" s="147"/>
      <c r="P213" s="136" t="str">
        <f t="shared" ca="1" si="19"/>
        <v/>
      </c>
      <c r="Q213" s="4"/>
      <c r="R213" s="4">
        <f>+TBoMLotStd[[#This Row],[Pri Achat Unitaire]]*TBoMLotStd[[#This Row],[Quantité lien]]</f>
        <v>0</v>
      </c>
      <c r="S213" s="4">
        <f>IF(TBoMLotStd[[#This Row],[Type]]="Achat",TBoMLotStd[[#This Row],[Part Achat]]*$S$26,TBoMLotStd[[#This Row],[Part Achat]])</f>
        <v>0</v>
      </c>
      <c r="U213" s="4" t="e">
        <f>+TBoMLotStd[[#This Row],[H Prod R]]*$T$26</f>
        <v>#REF!</v>
      </c>
      <c r="W213" s="4" t="e">
        <f>TBoMLotStd[[#This Row],[H MA SJ]]*$V$26</f>
        <v>#REF!</v>
      </c>
      <c r="Y213" s="4" t="e">
        <f>+TBoMLotStd[[#This Row],[H MO SJ]]*$X$26</f>
        <v>#REF!</v>
      </c>
      <c r="Z213" s="4" t="e">
        <f>+TBoMLotStd[[#This Row],[Achats Chargés]]+TBoMLotStd[[#This Row],[Mt Prod R]]+TBoMLotStd[[#This Row],[Mt MA SJ]]+TBoMLotStd[[#This Row],[Mt MO SJ]]</f>
        <v>#REF!</v>
      </c>
      <c r="AA213" s="147"/>
      <c r="AC213" s="167"/>
    </row>
    <row r="214" spans="1:29" ht="15.75" thickBot="1" x14ac:dyDescent="0.3">
      <c r="A214" s="144"/>
      <c r="B214" s="144"/>
      <c r="C214" s="144"/>
      <c r="D214" s="3"/>
      <c r="E214" s="145"/>
      <c r="F214" s="145"/>
      <c r="L214" s="144" t="str">
        <f t="shared" si="18"/>
        <v/>
      </c>
      <c r="M214" s="156"/>
      <c r="N214" s="165"/>
      <c r="O214" s="147"/>
      <c r="P214" s="136" t="str">
        <f t="shared" ca="1" si="19"/>
        <v/>
      </c>
      <c r="Q214" s="4"/>
      <c r="R214" s="4">
        <f>+TBoMLotStd[[#This Row],[Pri Achat Unitaire]]*TBoMLotStd[[#This Row],[Quantité lien]]</f>
        <v>0</v>
      </c>
      <c r="S214" s="4">
        <f>IF(TBoMLotStd[[#This Row],[Type]]="Achat",TBoMLotStd[[#This Row],[Part Achat]]*$S$26,TBoMLotStd[[#This Row],[Part Achat]])</f>
        <v>0</v>
      </c>
      <c r="U214" s="4" t="e">
        <f>+TBoMLotStd[[#This Row],[H Prod R]]*$T$26</f>
        <v>#REF!</v>
      </c>
      <c r="W214" s="4" t="e">
        <f>TBoMLotStd[[#This Row],[H MA SJ]]*$V$26</f>
        <v>#REF!</v>
      </c>
      <c r="Y214" s="4" t="e">
        <f>+TBoMLotStd[[#This Row],[H MO SJ]]*$X$26</f>
        <v>#REF!</v>
      </c>
      <c r="Z214" s="4" t="e">
        <f>+TBoMLotStd[[#This Row],[Achats Chargés]]+TBoMLotStd[[#This Row],[Mt Prod R]]+TBoMLotStd[[#This Row],[Mt MA SJ]]+TBoMLotStd[[#This Row],[Mt MO SJ]]</f>
        <v>#REF!</v>
      </c>
      <c r="AA214" s="147"/>
      <c r="AC214" s="168"/>
    </row>
    <row r="215" spans="1:29" ht="15.75" thickBot="1" x14ac:dyDescent="0.3">
      <c r="A215" s="144"/>
      <c r="B215" s="144"/>
      <c r="C215" s="144"/>
      <c r="D215" s="3"/>
      <c r="E215" s="145"/>
      <c r="F215" s="145"/>
      <c r="L215" s="144" t="str">
        <f t="shared" si="18"/>
        <v/>
      </c>
      <c r="M215" s="156"/>
      <c r="N215" s="165"/>
      <c r="O215" s="147"/>
      <c r="P215" s="136" t="str">
        <f t="shared" ca="1" si="19"/>
        <v/>
      </c>
      <c r="Q215" s="4"/>
      <c r="R215" s="4">
        <f>+TBoMLotStd[[#This Row],[Pri Achat Unitaire]]*TBoMLotStd[[#This Row],[Quantité lien]]</f>
        <v>0</v>
      </c>
      <c r="S215" s="4">
        <f>IF(TBoMLotStd[[#This Row],[Type]]="Achat",TBoMLotStd[[#This Row],[Part Achat]]*$S$26,TBoMLotStd[[#This Row],[Part Achat]])</f>
        <v>0</v>
      </c>
      <c r="U215" s="4" t="e">
        <f>+TBoMLotStd[[#This Row],[H Prod R]]*$T$26</f>
        <v>#REF!</v>
      </c>
      <c r="W215" s="4" t="e">
        <f>TBoMLotStd[[#This Row],[H MA SJ]]*$V$26</f>
        <v>#REF!</v>
      </c>
      <c r="Y215" s="4" t="e">
        <f>+TBoMLotStd[[#This Row],[H MO SJ]]*$X$26</f>
        <v>#REF!</v>
      </c>
      <c r="Z215" s="4" t="e">
        <f>+TBoMLotStd[[#This Row],[Achats Chargés]]+TBoMLotStd[[#This Row],[Mt Prod R]]+TBoMLotStd[[#This Row],[Mt MA SJ]]+TBoMLotStd[[#This Row],[Mt MO SJ]]</f>
        <v>#REF!</v>
      </c>
      <c r="AA215" s="147"/>
      <c r="AC215" s="167"/>
    </row>
    <row r="216" spans="1:29" ht="15.75" thickBot="1" x14ac:dyDescent="0.3">
      <c r="A216" s="144"/>
      <c r="B216" s="144"/>
      <c r="C216" s="144"/>
      <c r="D216" s="3"/>
      <c r="E216" s="145"/>
      <c r="F216" s="145"/>
      <c r="L216" s="144" t="str">
        <f t="shared" si="18"/>
        <v/>
      </c>
      <c r="M216" s="156"/>
      <c r="N216" s="165"/>
      <c r="O216" s="147"/>
      <c r="P216" s="136" t="str">
        <f t="shared" ca="1" si="19"/>
        <v/>
      </c>
      <c r="Q216" s="4"/>
      <c r="R216" s="4">
        <f>+TBoMLotStd[[#This Row],[Pri Achat Unitaire]]*TBoMLotStd[[#This Row],[Quantité lien]]</f>
        <v>0</v>
      </c>
      <c r="S216" s="4">
        <f>IF(TBoMLotStd[[#This Row],[Type]]="Achat",TBoMLotStd[[#This Row],[Part Achat]]*$S$26,TBoMLotStd[[#This Row],[Part Achat]])</f>
        <v>0</v>
      </c>
      <c r="U216" s="4" t="e">
        <f>+TBoMLotStd[[#This Row],[H Prod R]]*$T$26</f>
        <v>#REF!</v>
      </c>
      <c r="W216" s="4" t="e">
        <f>TBoMLotStd[[#This Row],[H MA SJ]]*$V$26</f>
        <v>#REF!</v>
      </c>
      <c r="Y216" s="4" t="e">
        <f>+TBoMLotStd[[#This Row],[H MO SJ]]*$X$26</f>
        <v>#REF!</v>
      </c>
      <c r="Z216" s="4" t="e">
        <f>+TBoMLotStd[[#This Row],[Achats Chargés]]+TBoMLotStd[[#This Row],[Mt Prod R]]+TBoMLotStd[[#This Row],[Mt MA SJ]]+TBoMLotStd[[#This Row],[Mt MO SJ]]</f>
        <v>#REF!</v>
      </c>
      <c r="AA216" s="147"/>
      <c r="AC216" s="168"/>
    </row>
    <row r="217" spans="1:29" ht="15.75" thickBot="1" x14ac:dyDescent="0.3">
      <c r="A217" s="144"/>
      <c r="B217" s="144"/>
      <c r="C217" s="144"/>
      <c r="D217" s="3"/>
      <c r="E217" s="145"/>
      <c r="F217" s="145"/>
      <c r="L217" s="144" t="str">
        <f t="shared" si="18"/>
        <v/>
      </c>
      <c r="M217" s="156"/>
      <c r="N217" s="165"/>
      <c r="O217" s="147"/>
      <c r="P217" s="136" t="str">
        <f t="shared" ca="1" si="19"/>
        <v/>
      </c>
      <c r="Q217" s="4"/>
      <c r="R217" s="4">
        <f>+TBoMLotStd[[#This Row],[Pri Achat Unitaire]]*TBoMLotStd[[#This Row],[Quantité lien]]</f>
        <v>0</v>
      </c>
      <c r="S217" s="4">
        <f>IF(TBoMLotStd[[#This Row],[Type]]="Achat",TBoMLotStd[[#This Row],[Part Achat]]*$S$26,TBoMLotStd[[#This Row],[Part Achat]])</f>
        <v>0</v>
      </c>
      <c r="U217" s="4" t="e">
        <f>+TBoMLotStd[[#This Row],[H Prod R]]*$T$26</f>
        <v>#REF!</v>
      </c>
      <c r="W217" s="4" t="e">
        <f>TBoMLotStd[[#This Row],[H MA SJ]]*$V$26</f>
        <v>#REF!</v>
      </c>
      <c r="Y217" s="4" t="e">
        <f>+TBoMLotStd[[#This Row],[H MO SJ]]*$X$26</f>
        <v>#REF!</v>
      </c>
      <c r="Z217" s="4" t="e">
        <f>+TBoMLotStd[[#This Row],[Achats Chargés]]+TBoMLotStd[[#This Row],[Mt Prod R]]+TBoMLotStd[[#This Row],[Mt MA SJ]]+TBoMLotStd[[#This Row],[Mt MO SJ]]</f>
        <v>#REF!</v>
      </c>
      <c r="AA217" s="147"/>
      <c r="AC217" s="167"/>
    </row>
    <row r="218" spans="1:29" ht="15.75" thickBot="1" x14ac:dyDescent="0.3">
      <c r="A218" s="144"/>
      <c r="B218" s="144"/>
      <c r="C218" s="144"/>
      <c r="D218" s="3"/>
      <c r="E218" s="145"/>
      <c r="F218" s="145"/>
      <c r="L218" s="144" t="str">
        <f t="shared" si="18"/>
        <v/>
      </c>
      <c r="M218" s="156"/>
      <c r="N218" s="165"/>
      <c r="O218" s="147"/>
      <c r="P218" s="136" t="str">
        <f t="shared" ca="1" si="19"/>
        <v/>
      </c>
      <c r="Q218" s="4"/>
      <c r="R218" s="4">
        <f>+TBoMLotStd[[#This Row],[Pri Achat Unitaire]]*TBoMLotStd[[#This Row],[Quantité lien]]</f>
        <v>0</v>
      </c>
      <c r="S218" s="4">
        <f>IF(TBoMLotStd[[#This Row],[Type]]="Achat",TBoMLotStd[[#This Row],[Part Achat]]*$S$26,TBoMLotStd[[#This Row],[Part Achat]])</f>
        <v>0</v>
      </c>
      <c r="U218" s="4" t="e">
        <f>+TBoMLotStd[[#This Row],[H Prod R]]*$T$26</f>
        <v>#REF!</v>
      </c>
      <c r="W218" s="4" t="e">
        <f>TBoMLotStd[[#This Row],[H MA SJ]]*$V$26</f>
        <v>#REF!</v>
      </c>
      <c r="Y218" s="4" t="e">
        <f>+TBoMLotStd[[#This Row],[H MO SJ]]*$X$26</f>
        <v>#REF!</v>
      </c>
      <c r="Z218" s="4" t="e">
        <f>+TBoMLotStd[[#This Row],[Achats Chargés]]+TBoMLotStd[[#This Row],[Mt Prod R]]+TBoMLotStd[[#This Row],[Mt MA SJ]]+TBoMLotStd[[#This Row],[Mt MO SJ]]</f>
        <v>#REF!</v>
      </c>
      <c r="AA218" s="147"/>
      <c r="AC218" s="168"/>
    </row>
    <row r="219" spans="1:29" ht="15.75" thickBot="1" x14ac:dyDescent="0.3">
      <c r="A219" s="144"/>
      <c r="B219" s="144"/>
      <c r="C219" s="144"/>
      <c r="D219" s="3"/>
      <c r="E219" s="145"/>
      <c r="F219" s="145"/>
      <c r="L219" s="144" t="str">
        <f t="shared" si="18"/>
        <v/>
      </c>
      <c r="M219" s="156"/>
      <c r="N219" s="165"/>
      <c r="O219" s="147"/>
      <c r="P219" s="136" t="str">
        <f t="shared" ca="1" si="19"/>
        <v/>
      </c>
      <c r="Q219" s="4"/>
      <c r="R219" s="4">
        <f>+TBoMLotStd[[#This Row],[Pri Achat Unitaire]]*TBoMLotStd[[#This Row],[Quantité lien]]</f>
        <v>0</v>
      </c>
      <c r="S219" s="4">
        <f>IF(TBoMLotStd[[#This Row],[Type]]="Achat",TBoMLotStd[[#This Row],[Part Achat]]*$S$26,TBoMLotStd[[#This Row],[Part Achat]])</f>
        <v>0</v>
      </c>
      <c r="U219" s="4" t="e">
        <f>+TBoMLotStd[[#This Row],[H Prod R]]*$T$26</f>
        <v>#REF!</v>
      </c>
      <c r="W219" s="4" t="e">
        <f>TBoMLotStd[[#This Row],[H MA SJ]]*$V$26</f>
        <v>#REF!</v>
      </c>
      <c r="Y219" s="4" t="e">
        <f>+TBoMLotStd[[#This Row],[H MO SJ]]*$X$26</f>
        <v>#REF!</v>
      </c>
      <c r="Z219" s="4" t="e">
        <f>+TBoMLotStd[[#This Row],[Achats Chargés]]+TBoMLotStd[[#This Row],[Mt Prod R]]+TBoMLotStd[[#This Row],[Mt MA SJ]]+TBoMLotStd[[#This Row],[Mt MO SJ]]</f>
        <v>#REF!</v>
      </c>
      <c r="AA219" s="147"/>
      <c r="AC219" s="167"/>
    </row>
    <row r="220" spans="1:29" ht="15.75" thickBot="1" x14ac:dyDescent="0.3">
      <c r="A220" s="144"/>
      <c r="B220" s="144"/>
      <c r="C220" s="144"/>
      <c r="D220" s="3"/>
      <c r="E220" s="145"/>
      <c r="F220" s="145"/>
      <c r="L220" s="144" t="str">
        <f t="shared" si="18"/>
        <v/>
      </c>
      <c r="M220" s="156"/>
      <c r="N220" s="165"/>
      <c r="O220" s="147"/>
      <c r="P220" s="136" t="str">
        <f t="shared" ca="1" si="19"/>
        <v/>
      </c>
      <c r="Q220" s="4"/>
      <c r="R220" s="4">
        <f>+TBoMLotStd[[#This Row],[Pri Achat Unitaire]]*TBoMLotStd[[#This Row],[Quantité lien]]</f>
        <v>0</v>
      </c>
      <c r="S220" s="4">
        <f>IF(TBoMLotStd[[#This Row],[Type]]="Achat",TBoMLotStd[[#This Row],[Part Achat]]*$S$26,TBoMLotStd[[#This Row],[Part Achat]])</f>
        <v>0</v>
      </c>
      <c r="U220" s="4" t="e">
        <f>+TBoMLotStd[[#This Row],[H Prod R]]*$T$26</f>
        <v>#REF!</v>
      </c>
      <c r="W220" s="4" t="e">
        <f>TBoMLotStd[[#This Row],[H MA SJ]]*$V$26</f>
        <v>#REF!</v>
      </c>
      <c r="Y220" s="4" t="e">
        <f>+TBoMLotStd[[#This Row],[H MO SJ]]*$X$26</f>
        <v>#REF!</v>
      </c>
      <c r="Z220" s="4" t="e">
        <f>+TBoMLotStd[[#This Row],[Achats Chargés]]+TBoMLotStd[[#This Row],[Mt Prod R]]+TBoMLotStd[[#This Row],[Mt MA SJ]]+TBoMLotStd[[#This Row],[Mt MO SJ]]</f>
        <v>#REF!</v>
      </c>
      <c r="AA220" s="147"/>
      <c r="AC220" s="168"/>
    </row>
    <row r="221" spans="1:29" ht="15.75" thickBot="1" x14ac:dyDescent="0.3">
      <c r="A221" s="144"/>
      <c r="B221" s="144"/>
      <c r="C221" s="144"/>
      <c r="D221" s="3"/>
      <c r="E221" s="145"/>
      <c r="F221" s="145"/>
      <c r="L221" s="144" t="str">
        <f t="shared" si="18"/>
        <v/>
      </c>
      <c r="M221" s="156"/>
      <c r="N221" s="165"/>
      <c r="O221" s="147"/>
      <c r="P221" s="136" t="str">
        <f t="shared" ca="1" si="19"/>
        <v/>
      </c>
      <c r="Q221" s="4"/>
      <c r="R221" s="4">
        <f>+TBoMLotStd[[#This Row],[Pri Achat Unitaire]]*TBoMLotStd[[#This Row],[Quantité lien]]</f>
        <v>0</v>
      </c>
      <c r="S221" s="4">
        <f>IF(TBoMLotStd[[#This Row],[Type]]="Achat",TBoMLotStd[[#This Row],[Part Achat]]*$S$26,TBoMLotStd[[#This Row],[Part Achat]])</f>
        <v>0</v>
      </c>
      <c r="U221" s="4" t="e">
        <f>+TBoMLotStd[[#This Row],[H Prod R]]*$T$26</f>
        <v>#REF!</v>
      </c>
      <c r="W221" s="4" t="e">
        <f>TBoMLotStd[[#This Row],[H MA SJ]]*$V$26</f>
        <v>#REF!</v>
      </c>
      <c r="Y221" s="4" t="e">
        <f>+TBoMLotStd[[#This Row],[H MO SJ]]*$X$26</f>
        <v>#REF!</v>
      </c>
      <c r="Z221" s="4" t="e">
        <f>+TBoMLotStd[[#This Row],[Achats Chargés]]+TBoMLotStd[[#This Row],[Mt Prod R]]+TBoMLotStd[[#This Row],[Mt MA SJ]]+TBoMLotStd[[#This Row],[Mt MO SJ]]</f>
        <v>#REF!</v>
      </c>
      <c r="AA221" s="147"/>
      <c r="AC221" s="167"/>
    </row>
    <row r="222" spans="1:29" ht="15.75" thickBot="1" x14ac:dyDescent="0.3">
      <c r="A222" s="144"/>
      <c r="B222" s="144"/>
      <c r="C222" s="144"/>
      <c r="D222" s="3"/>
      <c r="E222" s="145"/>
      <c r="F222" s="145"/>
      <c r="L222" s="144" t="str">
        <f t="shared" si="18"/>
        <v/>
      </c>
      <c r="M222" s="156"/>
      <c r="N222" s="165"/>
      <c r="O222" s="147"/>
      <c r="P222" s="136" t="str">
        <f t="shared" ca="1" si="19"/>
        <v/>
      </c>
      <c r="Q222" s="4"/>
      <c r="R222" s="4">
        <f>+TBoMLotStd[[#This Row],[Pri Achat Unitaire]]*TBoMLotStd[[#This Row],[Quantité lien]]</f>
        <v>0</v>
      </c>
      <c r="S222" s="4">
        <f>IF(TBoMLotStd[[#This Row],[Type]]="Achat",TBoMLotStd[[#This Row],[Part Achat]]*$S$26,TBoMLotStd[[#This Row],[Part Achat]])</f>
        <v>0</v>
      </c>
      <c r="U222" s="4" t="e">
        <f>+TBoMLotStd[[#This Row],[H Prod R]]*$T$26</f>
        <v>#REF!</v>
      </c>
      <c r="W222" s="4" t="e">
        <f>TBoMLotStd[[#This Row],[H MA SJ]]*$V$26</f>
        <v>#REF!</v>
      </c>
      <c r="Y222" s="4" t="e">
        <f>+TBoMLotStd[[#This Row],[H MO SJ]]*$X$26</f>
        <v>#REF!</v>
      </c>
      <c r="Z222" s="4" t="e">
        <f>+TBoMLotStd[[#This Row],[Achats Chargés]]+TBoMLotStd[[#This Row],[Mt Prod R]]+TBoMLotStd[[#This Row],[Mt MA SJ]]+TBoMLotStd[[#This Row],[Mt MO SJ]]</f>
        <v>#REF!</v>
      </c>
      <c r="AA222" s="147"/>
      <c r="AC222" s="168"/>
    </row>
    <row r="223" spans="1:29" ht="15.75" thickBot="1" x14ac:dyDescent="0.3">
      <c r="A223" s="144"/>
      <c r="B223" s="144"/>
      <c r="C223" s="144"/>
      <c r="D223" s="3"/>
      <c r="E223" s="145"/>
      <c r="F223" s="145"/>
      <c r="L223" s="144" t="str">
        <f t="shared" si="18"/>
        <v/>
      </c>
      <c r="M223" s="156"/>
      <c r="N223" s="165"/>
      <c r="O223" s="147"/>
      <c r="P223" s="136" t="str">
        <f t="shared" ca="1" si="19"/>
        <v/>
      </c>
      <c r="Q223" s="4"/>
      <c r="R223" s="4">
        <f>+TBoMLotStd[[#This Row],[Pri Achat Unitaire]]*TBoMLotStd[[#This Row],[Quantité lien]]</f>
        <v>0</v>
      </c>
      <c r="S223" s="4">
        <f>IF(TBoMLotStd[[#This Row],[Type]]="Achat",TBoMLotStd[[#This Row],[Part Achat]]*$S$26,TBoMLotStd[[#This Row],[Part Achat]])</f>
        <v>0</v>
      </c>
      <c r="U223" s="4" t="e">
        <f>+TBoMLotStd[[#This Row],[H Prod R]]*$T$26</f>
        <v>#REF!</v>
      </c>
      <c r="W223" s="4" t="e">
        <f>TBoMLotStd[[#This Row],[H MA SJ]]*$V$26</f>
        <v>#REF!</v>
      </c>
      <c r="Y223" s="4" t="e">
        <f>+TBoMLotStd[[#This Row],[H MO SJ]]*$X$26</f>
        <v>#REF!</v>
      </c>
      <c r="Z223" s="4" t="e">
        <f>+TBoMLotStd[[#This Row],[Achats Chargés]]+TBoMLotStd[[#This Row],[Mt Prod R]]+TBoMLotStd[[#This Row],[Mt MA SJ]]+TBoMLotStd[[#This Row],[Mt MO SJ]]</f>
        <v>#REF!</v>
      </c>
      <c r="AA223" s="147"/>
      <c r="AC223" s="167"/>
    </row>
    <row r="224" spans="1:29" ht="15.75" thickBot="1" x14ac:dyDescent="0.3">
      <c r="A224" s="144"/>
      <c r="B224" s="144"/>
      <c r="C224" s="144"/>
      <c r="D224" s="3"/>
      <c r="E224" s="145"/>
      <c r="F224" s="145"/>
      <c r="L224" s="144" t="str">
        <f t="shared" si="18"/>
        <v/>
      </c>
      <c r="M224" s="156"/>
      <c r="N224" s="165"/>
      <c r="O224" s="147"/>
      <c r="P224" s="136" t="str">
        <f t="shared" ca="1" si="19"/>
        <v/>
      </c>
      <c r="Q224" s="4"/>
      <c r="R224" s="4">
        <f>+TBoMLotStd[[#This Row],[Pri Achat Unitaire]]*TBoMLotStd[[#This Row],[Quantité lien]]</f>
        <v>0</v>
      </c>
      <c r="S224" s="4">
        <f>IF(TBoMLotStd[[#This Row],[Type]]="Achat",TBoMLotStd[[#This Row],[Part Achat]]*$S$26,TBoMLotStd[[#This Row],[Part Achat]])</f>
        <v>0</v>
      </c>
      <c r="U224" s="4" t="e">
        <f>+TBoMLotStd[[#This Row],[H Prod R]]*$T$26</f>
        <v>#REF!</v>
      </c>
      <c r="W224" s="4" t="e">
        <f>TBoMLotStd[[#This Row],[H MA SJ]]*$V$26</f>
        <v>#REF!</v>
      </c>
      <c r="Y224" s="4" t="e">
        <f>+TBoMLotStd[[#This Row],[H MO SJ]]*$X$26</f>
        <v>#REF!</v>
      </c>
      <c r="Z224" s="4" t="e">
        <f>+TBoMLotStd[[#This Row],[Achats Chargés]]+TBoMLotStd[[#This Row],[Mt Prod R]]+TBoMLotStd[[#This Row],[Mt MA SJ]]+TBoMLotStd[[#This Row],[Mt MO SJ]]</f>
        <v>#REF!</v>
      </c>
      <c r="AA224" s="147"/>
      <c r="AC224" s="169"/>
    </row>
    <row r="225" ht="15.75" thickTop="1" x14ac:dyDescent="0.25"/>
  </sheetData>
  <mergeCells count="5">
    <mergeCell ref="A2:C2"/>
    <mergeCell ref="A3:C3"/>
    <mergeCell ref="R7:U7"/>
    <mergeCell ref="V7:W7"/>
    <mergeCell ref="H15:K18"/>
  </mergeCells>
  <conditionalFormatting sqref="Z1">
    <cfRule type="expression" dxfId="99" priority="20">
      <formula>$AE$1&lt;&gt;""</formula>
    </cfRule>
  </conditionalFormatting>
  <conditionalFormatting sqref="Z2">
    <cfRule type="expression" dxfId="98" priority="18">
      <formula>$AE$2&lt;&gt;1</formula>
    </cfRule>
    <cfRule type="expression" dxfId="97" priority="19">
      <formula>$AE$2=1</formula>
    </cfRule>
  </conditionalFormatting>
  <conditionalFormatting sqref="R10:T22 X10:X22 Z10:Z22 R23:S23">
    <cfRule type="expression" dxfId="96" priority="15">
      <formula>$T10=3</formula>
    </cfRule>
    <cfRule type="expression" dxfId="95" priority="16">
      <formula>$T10=2</formula>
    </cfRule>
    <cfRule type="expression" dxfId="94" priority="17">
      <formula>$T10=1</formula>
    </cfRule>
  </conditionalFormatting>
  <conditionalFormatting sqref="V10:V22">
    <cfRule type="expression" dxfId="93" priority="6">
      <formula>$T10=3</formula>
    </cfRule>
    <cfRule type="expression" dxfId="92" priority="7">
      <formula>$T10=2</formula>
    </cfRule>
    <cfRule type="expression" dxfId="91" priority="8">
      <formula>$T10=1</formula>
    </cfRule>
  </conditionalFormatting>
  <conditionalFormatting sqref="A28:G224">
    <cfRule type="expression" dxfId="90" priority="9">
      <formula>$C28=5</formula>
    </cfRule>
    <cfRule type="expression" dxfId="89" priority="10">
      <formula>$C28=4</formula>
    </cfRule>
    <cfRule type="expression" dxfId="88" priority="11">
      <formula>$C28=3</formula>
    </cfRule>
    <cfRule type="expression" dxfId="87" priority="12">
      <formula>$C28=2</formula>
    </cfRule>
    <cfRule type="expression" dxfId="86" priority="13">
      <formula>$C28=1</formula>
    </cfRule>
  </conditionalFormatting>
  <conditionalFormatting sqref="AB46:AB263">
    <cfRule type="expression" dxfId="85" priority="22">
      <formula>#REF!&lt;&gt;""</formula>
    </cfRule>
  </conditionalFormatting>
  <conditionalFormatting sqref="N28:N224">
    <cfRule type="expression" dxfId="84" priority="1">
      <formula>AND(EDATE(TODAY(),-12)&lt;$M28,$M28&lt;EDATE(TODAY(),-6))</formula>
    </cfRule>
    <cfRule type="expression" dxfId="83" priority="2">
      <formula>$N28=999.999</formula>
    </cfRule>
    <cfRule type="expression" dxfId="82" priority="3">
      <formula>$M28&lt;EDATE(TODAY(),-12)</formula>
    </cfRule>
    <cfRule type="expression" dxfId="81" priority="4">
      <formula>EDATE(TODAY(),-6)&lt;$M28</formula>
    </cfRule>
  </conditionalFormatting>
  <conditionalFormatting sqref="A28:AC224">
    <cfRule type="expression" dxfId="80" priority="5">
      <formula>$L28&lt;&gt;""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8" scale="71" fitToHeight="2" orientation="landscape" r:id="rId1"/>
  <headerFooter>
    <oddFooter>&amp;L&amp;F/&amp;A&amp;CPage &amp;P/&amp;N&amp;R&amp;D/&amp;T</oddFoot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797B7-92C6-4DF9-9B4C-C6FF0C4D2EFE}">
  <sheetPr>
    <outlinePr summaryBelow="0"/>
    <pageSetUpPr fitToPage="1"/>
  </sheetPr>
  <dimension ref="A1:AC225"/>
  <sheetViews>
    <sheetView topLeftCell="A3" zoomScale="85" zoomScaleNormal="85" workbookViewId="0">
      <selection activeCell="M22" sqref="M22"/>
    </sheetView>
  </sheetViews>
  <sheetFormatPr baseColWidth="10" defaultRowHeight="15" outlineLevelCol="1" x14ac:dyDescent="0.25"/>
  <cols>
    <col min="1" max="1" width="7.7109375" customWidth="1"/>
    <col min="2" max="2" width="7.7109375" customWidth="1" outlineLevel="1"/>
    <col min="3" max="3" width="5.7109375" customWidth="1"/>
    <col min="4" max="4" width="14.7109375" customWidth="1" outlineLevel="1"/>
    <col min="5" max="5" width="17.7109375" customWidth="1"/>
    <col min="6" max="6" width="5.7109375" customWidth="1" outlineLevel="1"/>
    <col min="7" max="7" width="31.7109375" customWidth="1"/>
    <col min="8" max="10" width="10.7109375" customWidth="1"/>
    <col min="11" max="11" width="11" customWidth="1" outlineLevel="1"/>
    <col min="12" max="12" width="7.85546875" customWidth="1" outlineLevel="1"/>
    <col min="13" max="13" width="10.85546875" customWidth="1" outlineLevel="1"/>
    <col min="14" max="15" width="10.7109375" customWidth="1" outlineLevel="1"/>
    <col min="16" max="26" width="10.7109375" customWidth="1"/>
    <col min="27" max="27" width="7.7109375" customWidth="1"/>
    <col min="28" max="28" width="2.7109375" customWidth="1"/>
    <col min="29" max="29" width="10.7109375" customWidth="1"/>
  </cols>
  <sheetData>
    <row r="1" spans="1:26" ht="15.75" thickBot="1" x14ac:dyDescent="0.3">
      <c r="A1" t="s">
        <v>35</v>
      </c>
      <c r="Z1" s="49" t="str">
        <f ca="1">IF(Z2&lt;0.999999,"Attention Il manque des valeurs de « Confiance » sur certains Achats","")</f>
        <v>Attention Il manque des valeurs de « Confiance » sur certains Achats</v>
      </c>
    </row>
    <row r="2" spans="1:26" x14ac:dyDescent="0.25">
      <c r="A2" s="174" t="s">
        <v>37</v>
      </c>
      <c r="B2" s="175"/>
      <c r="C2" s="175"/>
      <c r="D2" s="117" t="s">
        <v>70</v>
      </c>
      <c r="E2" s="116" t="s">
        <v>69</v>
      </c>
      <c r="G2" s="14"/>
      <c r="H2" s="22" t="s">
        <v>29</v>
      </c>
      <c r="I2" s="23" t="s">
        <v>26</v>
      </c>
      <c r="J2" s="22" t="s">
        <v>30</v>
      </c>
      <c r="K2" s="22" t="s">
        <v>36</v>
      </c>
      <c r="Z2" s="5">
        <f ca="1">SUM(Z3:Z7)</f>
        <v>0</v>
      </c>
    </row>
    <row r="3" spans="1:26" x14ac:dyDescent="0.25">
      <c r="A3" s="176"/>
      <c r="B3" s="177"/>
      <c r="C3" s="177"/>
      <c r="D3" s="124" t="e">
        <f>+$A$3-J3</f>
        <v>#REF!</v>
      </c>
      <c r="E3" s="118" t="e">
        <f>+D3/$A$3</f>
        <v>#REF!</v>
      </c>
      <c r="G3" s="112" t="s">
        <v>51</v>
      </c>
      <c r="H3" s="113"/>
      <c r="I3" s="114"/>
      <c r="J3" s="154" t="e">
        <f>+R26+SUM(Z20:Z22)</f>
        <v>#REF!</v>
      </c>
      <c r="K3" s="115" t="str">
        <f>IFERROR((+$J$13-J3)/$J$13,"")</f>
        <v/>
      </c>
      <c r="R3" s="79" t="s">
        <v>40</v>
      </c>
      <c r="S3" s="80"/>
      <c r="T3" s="80"/>
      <c r="U3" s="81"/>
      <c r="V3" s="82" t="s">
        <v>0</v>
      </c>
      <c r="W3" s="83"/>
      <c r="X3" s="84">
        <v>1</v>
      </c>
      <c r="Y3" s="134">
        <f ca="1">SUMIF(TBoMLot10[Confiance],X3,TBoMLot10[Part Achat])</f>
        <v>0</v>
      </c>
      <c r="Z3" s="85">
        <f ca="1">IFERROR(+Y3/$R$26,0)</f>
        <v>0</v>
      </c>
    </row>
    <row r="4" spans="1:26" x14ac:dyDescent="0.25">
      <c r="D4" s="124" t="e">
        <f t="shared" ref="D4:D12" si="0">+$A$3-J4</f>
        <v>#REF!</v>
      </c>
      <c r="E4" s="119" t="e">
        <f t="shared" ref="E4:E12" si="1">+D4/$A$3</f>
        <v>#REF!</v>
      </c>
      <c r="G4" s="7" t="s">
        <v>52</v>
      </c>
      <c r="H4" s="7"/>
      <c r="I4" s="15"/>
      <c r="J4" s="6" t="e">
        <f>+Z26</f>
        <v>#REF!</v>
      </c>
      <c r="K4" s="27" t="str">
        <f>IFERROR((+$J$13-J4)/$J$13,"")</f>
        <v/>
      </c>
      <c r="R4" s="86" t="s">
        <v>1</v>
      </c>
      <c r="S4" s="87"/>
      <c r="T4" s="87"/>
      <c r="U4" s="88"/>
      <c r="V4" s="89" t="s">
        <v>2</v>
      </c>
      <c r="W4" s="90"/>
      <c r="X4" s="91">
        <v>2</v>
      </c>
      <c r="Y4" s="131">
        <f ca="1">SUMIF(TBoMLot10[Confiance],X4,TBoMLot10[Part Achat])</f>
        <v>0</v>
      </c>
      <c r="Z4" s="92">
        <f ca="1">IFERROR(+Y4/$R$26,0)</f>
        <v>0</v>
      </c>
    </row>
    <row r="5" spans="1:26" x14ac:dyDescent="0.25">
      <c r="A5" s="36"/>
      <c r="D5" s="124" t="e">
        <f t="shared" si="0"/>
        <v>#REF!</v>
      </c>
      <c r="E5" s="119" t="e">
        <f t="shared" si="1"/>
        <v>#REF!</v>
      </c>
      <c r="G5" s="7" t="s">
        <v>27</v>
      </c>
      <c r="H5" s="7"/>
      <c r="I5" s="20" t="e">
        <f>+#REF!-1</f>
        <v>#REF!</v>
      </c>
      <c r="J5" s="21" t="e">
        <f>+J4*(1+I5)</f>
        <v>#REF!</v>
      </c>
      <c r="K5" s="27" t="str">
        <f>IFERROR((+$J$13-J5)/$J$13,"")</f>
        <v/>
      </c>
      <c r="R5" s="93" t="s">
        <v>3</v>
      </c>
      <c r="S5" s="94"/>
      <c r="T5" s="94"/>
      <c r="U5" s="95"/>
      <c r="V5" s="96" t="s">
        <v>2</v>
      </c>
      <c r="W5" s="97"/>
      <c r="X5" s="98">
        <v>3</v>
      </c>
      <c r="Y5" s="132">
        <f ca="1">SUMIF(TBoMLot10[Confiance],X5,TBoMLot10[Part Achat])</f>
        <v>0</v>
      </c>
      <c r="Z5" s="99">
        <f ca="1">IFERROR(+Y5/$R$26,0)</f>
        <v>0</v>
      </c>
    </row>
    <row r="6" spans="1:26" ht="15.75" thickBot="1" x14ac:dyDescent="0.3">
      <c r="A6" s="36"/>
      <c r="D6" s="124" t="e">
        <f t="shared" si="0"/>
        <v>#REF!</v>
      </c>
      <c r="E6" s="119" t="e">
        <f t="shared" si="1"/>
        <v>#REF!</v>
      </c>
      <c r="G6" s="7" t="s">
        <v>28</v>
      </c>
      <c r="H6" s="7"/>
      <c r="I6" s="20" t="e">
        <f>+#REF!-1</f>
        <v>#REF!</v>
      </c>
      <c r="J6" s="6" t="e">
        <f>+J5*(1+I6)</f>
        <v>#REF!</v>
      </c>
      <c r="K6" s="27" t="str">
        <f>IFERROR((+$J$13-J6)/$J$13,"")</f>
        <v/>
      </c>
      <c r="R6" s="100" t="s">
        <v>4</v>
      </c>
      <c r="S6" s="101"/>
      <c r="T6" s="101"/>
      <c r="U6" s="102"/>
      <c r="V6" s="103" t="s">
        <v>5</v>
      </c>
      <c r="W6" s="104"/>
      <c r="X6" s="105">
        <v>4</v>
      </c>
      <c r="Y6" s="130">
        <f ca="1">SUMIF(TBoMLot10[Confiance],X6,TBoMLot10[Part Achat])</f>
        <v>0</v>
      </c>
      <c r="Z6" s="106">
        <f ca="1">IFERROR(+Y6/$R$26,0)</f>
        <v>0</v>
      </c>
    </row>
    <row r="7" spans="1:26" ht="15.75" thickBot="1" x14ac:dyDescent="0.3">
      <c r="A7" s="36"/>
      <c r="D7" s="125"/>
      <c r="E7" s="120"/>
      <c r="G7" t="s">
        <v>34</v>
      </c>
      <c r="H7" s="29"/>
      <c r="I7" s="16" t="e">
        <f>+#REF!</f>
        <v>#REF!</v>
      </c>
      <c r="J7" s="4" t="e">
        <f>+I7*H7</f>
        <v>#REF!</v>
      </c>
      <c r="R7" s="178" t="s">
        <v>6</v>
      </c>
      <c r="S7" s="179"/>
      <c r="T7" s="179"/>
      <c r="U7" s="180"/>
      <c r="V7" s="181" t="s">
        <v>7</v>
      </c>
      <c r="W7" s="182"/>
      <c r="X7" s="107">
        <v>5</v>
      </c>
      <c r="Y7" s="133">
        <f ca="1">SUMIF(TBoMLot10[Confiance],X7,TBoMLot10[Part Achat])</f>
        <v>0</v>
      </c>
      <c r="Z7" s="108">
        <f ca="1">IFERROR(+Y7/$R$26,0)</f>
        <v>0</v>
      </c>
    </row>
    <row r="8" spans="1:26" ht="15.75" thickBot="1" x14ac:dyDescent="0.3">
      <c r="A8" s="36"/>
      <c r="D8" s="124" t="e">
        <f t="shared" si="0"/>
        <v>#REF!</v>
      </c>
      <c r="E8" s="121" t="e">
        <f t="shared" si="1"/>
        <v>#REF!</v>
      </c>
      <c r="G8" s="8" t="s">
        <v>33</v>
      </c>
      <c r="H8" s="8"/>
      <c r="I8" s="17"/>
      <c r="J8" s="9" t="e">
        <f>+J7+J4</f>
        <v>#REF!</v>
      </c>
      <c r="K8" s="26" t="str">
        <f>IFERROR((+$J$13-J8)/$J$13,"")</f>
        <v/>
      </c>
    </row>
    <row r="9" spans="1:26" ht="15" customHeight="1" thickBot="1" x14ac:dyDescent="0.3">
      <c r="A9" s="36"/>
      <c r="D9" s="124" t="e">
        <f t="shared" si="0"/>
        <v>#REF!</v>
      </c>
      <c r="E9" s="118" t="e">
        <f t="shared" si="1"/>
        <v>#REF!</v>
      </c>
      <c r="G9" t="s">
        <v>21</v>
      </c>
      <c r="I9" s="18" t="e">
        <f>+#REF!-1</f>
        <v>#REF!</v>
      </c>
      <c r="J9" s="4" t="e">
        <f>+J8*(1+I9)</f>
        <v>#REF!</v>
      </c>
      <c r="K9" s="28" t="str">
        <f>IFERROR((+$J$13-J9)/$J$13,"")</f>
        <v/>
      </c>
      <c r="R9" s="76" t="s">
        <v>9</v>
      </c>
      <c r="S9" s="74" t="s">
        <v>31</v>
      </c>
      <c r="T9" s="74" t="s">
        <v>63</v>
      </c>
      <c r="U9" s="74"/>
      <c r="V9" s="74" t="s">
        <v>48</v>
      </c>
      <c r="W9" s="74" t="s">
        <v>49</v>
      </c>
      <c r="X9" s="74" t="s">
        <v>43</v>
      </c>
      <c r="Y9" s="74"/>
      <c r="Z9" s="75" t="s">
        <v>44</v>
      </c>
    </row>
    <row r="10" spans="1:26" ht="15.75" customHeight="1" thickBot="1" x14ac:dyDescent="0.3">
      <c r="A10" s="36"/>
      <c r="D10" s="124" t="e">
        <f t="shared" si="0"/>
        <v>#REF!</v>
      </c>
      <c r="E10" s="122" t="e">
        <f t="shared" si="1"/>
        <v>#REF!</v>
      </c>
      <c r="G10" s="10" t="s">
        <v>22</v>
      </c>
      <c r="H10" s="10"/>
      <c r="I10" s="19" t="e">
        <f>+#REF!-1</f>
        <v>#REF!</v>
      </c>
      <c r="J10" s="11" t="e">
        <f>+J9*(1+I10)</f>
        <v>#REF!</v>
      </c>
      <c r="K10" s="25" t="str">
        <f>IFERROR((+$J$13-J10)/$J$13,"")</f>
        <v/>
      </c>
      <c r="R10" s="64" t="s">
        <v>59</v>
      </c>
      <c r="S10" s="65" t="s">
        <v>57</v>
      </c>
      <c r="T10" s="66">
        <v>1</v>
      </c>
      <c r="U10" s="67"/>
      <c r="V10" s="68">
        <f>SUMIF(TBoMLot10[Conf.Tps],$T10,TBoMLot10[H Prod R])</f>
        <v>0</v>
      </c>
      <c r="W10" s="67"/>
      <c r="X10" s="69">
        <f t="shared" ref="X10:X18" si="2">+V10*60</f>
        <v>0</v>
      </c>
      <c r="Y10" s="67"/>
      <c r="Z10" s="70" t="e">
        <f>+V10*$T$26</f>
        <v>#REF!</v>
      </c>
    </row>
    <row r="11" spans="1:26" x14ac:dyDescent="0.25">
      <c r="A11" s="36"/>
      <c r="D11" s="124" t="e">
        <f t="shared" si="0"/>
        <v>#REF!</v>
      </c>
      <c r="E11" s="118" t="e">
        <f t="shared" si="1"/>
        <v>#REF!</v>
      </c>
      <c r="G11" t="s">
        <v>23</v>
      </c>
      <c r="I11" s="30">
        <v>0.03</v>
      </c>
      <c r="J11" s="4" t="e">
        <f>+J10*(1+I11)</f>
        <v>#REF!</v>
      </c>
      <c r="K11" s="28" t="str">
        <f>IFERROR((+$J$13-J11)/$J$13,"")</f>
        <v/>
      </c>
      <c r="R11" s="71" t="s">
        <v>59</v>
      </c>
      <c r="S11" s="51" t="s">
        <v>56</v>
      </c>
      <c r="T11" s="62">
        <v>2</v>
      </c>
      <c r="U11" s="52"/>
      <c r="V11" s="53">
        <f>SUMIF(TBoMLot10[Conf.Tps],$T11,TBoMLot10[H Prod R])</f>
        <v>0</v>
      </c>
      <c r="W11" s="52"/>
      <c r="X11" s="54">
        <f t="shared" si="2"/>
        <v>0</v>
      </c>
      <c r="Y11" s="52"/>
      <c r="Z11" s="72" t="e">
        <f>+V11*$T$26</f>
        <v>#REF!</v>
      </c>
    </row>
    <row r="12" spans="1:26" ht="15.75" thickBot="1" x14ac:dyDescent="0.3">
      <c r="A12" s="37"/>
      <c r="B12" s="38"/>
      <c r="C12" s="38"/>
      <c r="D12" s="126" t="e">
        <f t="shared" si="0"/>
        <v>#REF!</v>
      </c>
      <c r="E12" s="123" t="e">
        <f t="shared" si="1"/>
        <v>#REF!</v>
      </c>
      <c r="G12" s="12" t="s">
        <v>24</v>
      </c>
      <c r="H12" s="12"/>
      <c r="I12" s="31">
        <v>0.05</v>
      </c>
      <c r="J12" s="13" t="e">
        <f>+J11*(1+I12)</f>
        <v>#REF!</v>
      </c>
      <c r="K12" s="24" t="str">
        <f>IFERROR((+$J$13-J12)/$J$13,"")</f>
        <v/>
      </c>
      <c r="R12" s="71" t="s">
        <v>59</v>
      </c>
      <c r="S12" s="51" t="s">
        <v>58</v>
      </c>
      <c r="T12" s="62">
        <v>3</v>
      </c>
      <c r="U12" s="52"/>
      <c r="V12" s="53">
        <f>SUMIF(TBoMLot10[Conf.Tps],$T12,TBoMLot10[H Prod R])</f>
        <v>0</v>
      </c>
      <c r="W12" s="52"/>
      <c r="X12" s="54">
        <f t="shared" si="2"/>
        <v>0</v>
      </c>
      <c r="Y12" s="52"/>
      <c r="Z12" s="72" t="e">
        <f>+V12*$T$26</f>
        <v>#REF!</v>
      </c>
    </row>
    <row r="13" spans="1:26" ht="15.75" thickBot="1" x14ac:dyDescent="0.3">
      <c r="G13" s="35" t="s">
        <v>25</v>
      </c>
      <c r="H13" s="33"/>
      <c r="I13" s="32">
        <v>7.0000000000000007E-2</v>
      </c>
      <c r="J13" s="34" t="e">
        <f>+J12*(1+I13)</f>
        <v>#REF!</v>
      </c>
      <c r="K13" s="5"/>
      <c r="R13" s="64" t="s">
        <v>60</v>
      </c>
      <c r="S13" s="65" t="s">
        <v>57</v>
      </c>
      <c r="T13" s="66">
        <v>1</v>
      </c>
      <c r="U13" s="67"/>
      <c r="V13" s="68">
        <f>SUMIF(TBoMLot10[Conf.Tps],$T13,TBoMLot10[H Prod R])</f>
        <v>0</v>
      </c>
      <c r="W13" s="73"/>
      <c r="X13" s="69">
        <f t="shared" si="2"/>
        <v>0</v>
      </c>
      <c r="Y13" s="73"/>
      <c r="Z13" s="70" t="e">
        <f>+V13*$V$26</f>
        <v>#REF!</v>
      </c>
    </row>
    <row r="14" spans="1:26" x14ac:dyDescent="0.25">
      <c r="R14" s="71" t="s">
        <v>60</v>
      </c>
      <c r="S14" s="51" t="s">
        <v>56</v>
      </c>
      <c r="T14" s="62">
        <v>2</v>
      </c>
      <c r="U14" s="52"/>
      <c r="V14" s="53">
        <f>SUMIF(TBoMLot10[Conf.Tps],$T14,TBoMLot10[H Prod R])</f>
        <v>0</v>
      </c>
      <c r="W14" s="55"/>
      <c r="X14" s="54">
        <f t="shared" si="2"/>
        <v>0</v>
      </c>
      <c r="Y14" s="55"/>
      <c r="Z14" s="72" t="e">
        <f t="shared" ref="Z14:Z15" si="3">+V14*$V$26</f>
        <v>#REF!</v>
      </c>
    </row>
    <row r="15" spans="1:26" ht="15.75" customHeight="1" thickBot="1" x14ac:dyDescent="0.3">
      <c r="H15" s="183" t="s">
        <v>73</v>
      </c>
      <c r="I15" s="183"/>
      <c r="J15" s="183"/>
      <c r="K15" s="183"/>
      <c r="R15" s="71" t="s">
        <v>60</v>
      </c>
      <c r="S15" s="51" t="s">
        <v>58</v>
      </c>
      <c r="T15" s="62">
        <v>3</v>
      </c>
      <c r="U15" s="52"/>
      <c r="V15" s="53">
        <f>SUMIF(TBoMLot10[Conf.Tps],$T15,TBoMLot10[H Prod R])</f>
        <v>0</v>
      </c>
      <c r="W15" s="55"/>
      <c r="X15" s="54">
        <f t="shared" si="2"/>
        <v>0</v>
      </c>
      <c r="Y15" s="55"/>
      <c r="Z15" s="72" t="e">
        <f t="shared" si="3"/>
        <v>#REF!</v>
      </c>
    </row>
    <row r="16" spans="1:26" ht="15" customHeight="1" x14ac:dyDescent="0.25">
      <c r="H16" s="183"/>
      <c r="I16" s="183"/>
      <c r="J16" s="183"/>
      <c r="K16" s="183"/>
      <c r="R16" s="64" t="s">
        <v>61</v>
      </c>
      <c r="S16" s="65" t="s">
        <v>57</v>
      </c>
      <c r="T16" s="66">
        <v>1</v>
      </c>
      <c r="U16" s="67"/>
      <c r="V16" s="68">
        <f>SUMIF(TBoMLot10[Conf.Tps],$T16,TBoMLot10[H Prod R])</f>
        <v>0</v>
      </c>
      <c r="W16" s="73"/>
      <c r="X16" s="69">
        <f t="shared" si="2"/>
        <v>0</v>
      </c>
      <c r="Y16" s="73"/>
      <c r="Z16" s="70" t="e">
        <f>+V16*$X$26</f>
        <v>#REF!</v>
      </c>
    </row>
    <row r="17" spans="1:29" ht="15" customHeight="1" x14ac:dyDescent="0.25">
      <c r="H17" s="183"/>
      <c r="I17" s="183"/>
      <c r="J17" s="183"/>
      <c r="K17" s="183"/>
      <c r="R17" s="71" t="s">
        <v>61</v>
      </c>
      <c r="S17" s="51" t="s">
        <v>56</v>
      </c>
      <c r="T17" s="62">
        <v>2</v>
      </c>
      <c r="U17" s="52"/>
      <c r="V17" s="53">
        <f>SUMIF(TBoMLot10[Conf.Tps],$T17,TBoMLot10[H Prod R])</f>
        <v>0</v>
      </c>
      <c r="W17" s="55"/>
      <c r="X17" s="54">
        <f t="shared" si="2"/>
        <v>0</v>
      </c>
      <c r="Y17" s="55"/>
      <c r="Z17" s="72" t="e">
        <f t="shared" ref="Z17:Z18" si="4">+V17*$X$26</f>
        <v>#REF!</v>
      </c>
    </row>
    <row r="18" spans="1:29" ht="15.75" customHeight="1" thickBot="1" x14ac:dyDescent="0.3">
      <c r="H18" s="183"/>
      <c r="I18" s="183"/>
      <c r="J18" s="183"/>
      <c r="K18" s="183"/>
      <c r="R18" s="71" t="s">
        <v>61</v>
      </c>
      <c r="S18" s="51" t="s">
        <v>58</v>
      </c>
      <c r="T18" s="62">
        <v>3</v>
      </c>
      <c r="U18" s="52"/>
      <c r="V18" s="53">
        <f>SUMIF(TBoMLot10[Conf.Tps],$T18,TBoMLot10[H Prod R])</f>
        <v>0</v>
      </c>
      <c r="W18" s="55"/>
      <c r="X18" s="54">
        <f t="shared" si="2"/>
        <v>0</v>
      </c>
      <c r="Y18" s="55"/>
      <c r="Z18" s="72" t="e">
        <f t="shared" si="4"/>
        <v>#REF!</v>
      </c>
    </row>
    <row r="19" spans="1:29" ht="4.5" customHeight="1" thickBot="1" x14ac:dyDescent="0.3">
      <c r="R19" s="77"/>
      <c r="S19" s="65"/>
      <c r="T19" s="66"/>
      <c r="U19" s="67"/>
      <c r="V19" s="68"/>
      <c r="W19" s="73"/>
      <c r="X19" s="69"/>
      <c r="Y19" s="73"/>
      <c r="Z19" s="78"/>
    </row>
    <row r="20" spans="1:29" x14ac:dyDescent="0.25">
      <c r="E20" s="129" t="s">
        <v>81</v>
      </c>
      <c r="F20" s="1"/>
      <c r="G20" s="1"/>
      <c r="R20" s="64" t="s">
        <v>62</v>
      </c>
      <c r="S20" s="65" t="s">
        <v>57</v>
      </c>
      <c r="T20" s="66">
        <v>1</v>
      </c>
      <c r="U20" s="67"/>
      <c r="V20" s="68">
        <f>SUMIF($T10:$T18,$T20,V10:V18)</f>
        <v>0</v>
      </c>
      <c r="W20" s="67"/>
      <c r="X20" s="69">
        <f>SUMIF($T10:$T18,$T20,X10:X18)</f>
        <v>0</v>
      </c>
      <c r="Y20" s="67"/>
      <c r="Z20" s="70" t="e">
        <f>SUMIF($T10:$T18,$T20,Z10:Z18)</f>
        <v>#REF!</v>
      </c>
    </row>
    <row r="21" spans="1:29" x14ac:dyDescent="0.25">
      <c r="E21" s="161" t="s">
        <v>82</v>
      </c>
      <c r="F21" s="1"/>
      <c r="G21" s="1" t="s">
        <v>83</v>
      </c>
      <c r="R21" s="71" t="s">
        <v>62</v>
      </c>
      <c r="S21" s="51" t="s">
        <v>56</v>
      </c>
      <c r="T21" s="62">
        <v>2</v>
      </c>
      <c r="U21" s="52"/>
      <c r="V21" s="53">
        <f>SUMIF($T10:$T18,$T21,V10:V18)</f>
        <v>0</v>
      </c>
      <c r="W21" s="52"/>
      <c r="X21" s="54">
        <f>SUMIF($T10:$T18,$T21,X10:X18)</f>
        <v>0</v>
      </c>
      <c r="Y21" s="52"/>
      <c r="Z21" s="72" t="e">
        <f>SUMIF($T10:$T18,$T21,Z10:Z18)</f>
        <v>#REF!</v>
      </c>
    </row>
    <row r="22" spans="1:29" ht="15.75" thickBot="1" x14ac:dyDescent="0.3">
      <c r="E22" s="162" t="s">
        <v>84</v>
      </c>
      <c r="F22" s="1"/>
      <c r="G22" s="1" t="s">
        <v>85</v>
      </c>
      <c r="R22" s="56" t="s">
        <v>62</v>
      </c>
      <c r="S22" s="57" t="s">
        <v>58</v>
      </c>
      <c r="T22" s="63">
        <v>3</v>
      </c>
      <c r="U22" s="58"/>
      <c r="V22" s="59">
        <f>SUMIF($T10:$T18,$T22,V10:V18)</f>
        <v>0</v>
      </c>
      <c r="W22" s="58"/>
      <c r="X22" s="60">
        <f>SUMIF($T10:$T18,$T22,X10:X18)</f>
        <v>0</v>
      </c>
      <c r="Y22" s="58"/>
      <c r="Z22" s="61" t="e">
        <f>SUMIF($T10:$T18,$T22,Z10:Z18)</f>
        <v>#REF!</v>
      </c>
    </row>
    <row r="23" spans="1:29" ht="16.5" thickBot="1" x14ac:dyDescent="0.3">
      <c r="E23" s="163" t="s">
        <v>86</v>
      </c>
      <c r="F23" s="1"/>
      <c r="G23" s="1" t="s">
        <v>89</v>
      </c>
      <c r="R23" s="109" t="s">
        <v>47</v>
      </c>
      <c r="S23" s="110" t="s">
        <v>68</v>
      </c>
      <c r="T23" s="110"/>
      <c r="U23" s="110"/>
      <c r="V23" s="110"/>
      <c r="W23" s="110"/>
      <c r="X23" s="110"/>
      <c r="Y23" s="110"/>
      <c r="Z23" s="111" t="e">
        <f>+Z22+Z21+Z20</f>
        <v>#REF!</v>
      </c>
    </row>
    <row r="24" spans="1:29" x14ac:dyDescent="0.25">
      <c r="E24" s="164" t="s">
        <v>87</v>
      </c>
      <c r="F24" s="1"/>
      <c r="G24" s="1" t="s">
        <v>88</v>
      </c>
    </row>
    <row r="25" spans="1:29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39"/>
      <c r="K25" s="2"/>
      <c r="L25" s="2"/>
      <c r="M25" s="2"/>
      <c r="N25" s="2"/>
      <c r="O25" s="2"/>
      <c r="P25" s="2"/>
      <c r="Q25" s="2"/>
      <c r="R25" s="41"/>
      <c r="S25" s="129" t="s">
        <v>72</v>
      </c>
      <c r="T25" s="128" t="s">
        <v>71</v>
      </c>
      <c r="U25" s="22" t="s">
        <v>47</v>
      </c>
      <c r="V25" s="128" t="s">
        <v>71</v>
      </c>
      <c r="W25" s="22" t="s">
        <v>47</v>
      </c>
      <c r="X25" s="128" t="s">
        <v>71</v>
      </c>
      <c r="Y25" s="22" t="s">
        <v>47</v>
      </c>
      <c r="Z25" s="2"/>
      <c r="AA25" s="2"/>
      <c r="AB25" s="2"/>
    </row>
    <row r="26" spans="1:29" ht="30.75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0" t="s">
        <v>32</v>
      </c>
      <c r="Q26" s="43" t="s">
        <v>39</v>
      </c>
      <c r="R26" s="148">
        <f>SUBTOTAL(109,TBoMLot10[Part Achat])</f>
        <v>0</v>
      </c>
      <c r="S26" s="2" t="e">
        <f>+#REF!</f>
        <v>#REF!</v>
      </c>
      <c r="T26" s="41" t="e">
        <f>+#REF!</f>
        <v>#REF!</v>
      </c>
      <c r="U26" s="127" t="e">
        <f>T26*SUMPRODUCT(TBoMLot10[H Prod R],TBoMLot10[Quantité lien])</f>
        <v>#REF!</v>
      </c>
      <c r="V26" s="41" t="e">
        <f>+#REF!</f>
        <v>#REF!</v>
      </c>
      <c r="W26" s="127" t="e">
        <f>V26*SUMPRODUCT(TBoMLot10[H MA SJ],TBoMLot10[Quantité lien])</f>
        <v>#REF!</v>
      </c>
      <c r="X26" s="41" t="e">
        <f>+#REF!</f>
        <v>#REF!</v>
      </c>
      <c r="Y26" s="127" t="e">
        <f>X26*SUMPRODUCT(TBoMLot10[H MO SJ],TBoMLot10[Quantité lien])</f>
        <v>#REF!</v>
      </c>
      <c r="Z26" s="135" t="e">
        <f>SUBTOTAL(109,Z28:Z224)</f>
        <v>#REF!</v>
      </c>
      <c r="AA26" s="42"/>
      <c r="AB26" s="44" t="s">
        <v>39</v>
      </c>
      <c r="AC26" s="44"/>
    </row>
    <row r="27" spans="1:29" ht="30.75" thickBot="1" x14ac:dyDescent="0.3">
      <c r="A27" s="45" t="s">
        <v>38</v>
      </c>
      <c r="B27" s="45" t="s">
        <v>42</v>
      </c>
      <c r="C27" s="45" t="s">
        <v>41</v>
      </c>
      <c r="D27" s="151" t="s">
        <v>10</v>
      </c>
      <c r="E27" s="46" t="s">
        <v>11</v>
      </c>
      <c r="F27" s="152" t="s">
        <v>16</v>
      </c>
      <c r="G27" s="45" t="s">
        <v>76</v>
      </c>
      <c r="H27" s="45" t="s">
        <v>14</v>
      </c>
      <c r="I27" s="45" t="s">
        <v>15</v>
      </c>
      <c r="J27" s="45" t="s">
        <v>9</v>
      </c>
      <c r="K27" s="45" t="s">
        <v>45</v>
      </c>
      <c r="L27" s="159" t="s">
        <v>46</v>
      </c>
      <c r="M27" s="45" t="s">
        <v>75</v>
      </c>
      <c r="N27" s="48" t="s">
        <v>50</v>
      </c>
      <c r="O27" s="48" t="s">
        <v>74</v>
      </c>
      <c r="P27" s="159" t="s">
        <v>31</v>
      </c>
      <c r="Q27" s="47" t="s">
        <v>8</v>
      </c>
      <c r="R27" s="158" t="s">
        <v>17</v>
      </c>
      <c r="S27" s="158" t="s">
        <v>20</v>
      </c>
      <c r="T27" s="47" t="s">
        <v>18</v>
      </c>
      <c r="U27" s="158" t="s">
        <v>19</v>
      </c>
      <c r="V27" s="47" t="s">
        <v>64</v>
      </c>
      <c r="W27" s="158" t="s">
        <v>65</v>
      </c>
      <c r="X27" s="47" t="s">
        <v>66</v>
      </c>
      <c r="Y27" s="158" t="s">
        <v>67</v>
      </c>
      <c r="Z27" s="158" t="s">
        <v>54</v>
      </c>
      <c r="AA27" s="47" t="s">
        <v>55</v>
      </c>
      <c r="AC27" s="50" t="s">
        <v>53</v>
      </c>
    </row>
    <row r="28" spans="1:29" x14ac:dyDescent="0.25">
      <c r="A28" s="141"/>
      <c r="B28" s="143"/>
      <c r="C28" s="143"/>
      <c r="D28" s="139"/>
      <c r="E28" s="138"/>
      <c r="F28" s="138"/>
      <c r="G28" s="137"/>
      <c r="H28" s="137"/>
      <c r="I28" s="137"/>
      <c r="J28" s="137"/>
      <c r="K28" s="137"/>
      <c r="L28" s="143" t="str">
        <f t="shared" ref="L28:L45" si="5">IFERROR(IF(VLOOKUP($A28,$B$28:$B$241,1,FALSE)=$A28,"O","N"),"")</f>
        <v/>
      </c>
      <c r="M28" s="155"/>
      <c r="N28" s="165"/>
      <c r="O28" s="153">
        <v>10</v>
      </c>
      <c r="P28" s="136" t="str">
        <f ca="1">IF($J28="Achat",IF(AND(EDATE(TODAY(),-12)&lt;$M28,$M28&lt;EDATE(TODAY(),-6)),2,IF($M28&lt;EDATE(TODAY(),-12),3,IF(EDATE(TODAY(),-6)&lt;$M28,1,IF($N28=999.999,4,5)))),"")</f>
        <v/>
      </c>
      <c r="Q28" s="142"/>
      <c r="R28" s="142">
        <f>+TBoMLot10[[#This Row],[Quantité lien]]*TBoMLot10[[#This Row],[Pri Achat Unitaire]]</f>
        <v>0</v>
      </c>
      <c r="S28" s="142">
        <f>IF(TBoMLot10[[#This Row],[Type]]="Achat",TBoMLot10[[#This Row],[Part Achat]]*$S$26,TBoMLot10[[#This Row],[Part Achat]])</f>
        <v>0</v>
      </c>
      <c r="T28" s="137">
        <f>+(0)/$O28+0</f>
        <v>0</v>
      </c>
      <c r="U28" s="142" t="e">
        <f>+TBoMLot10[[#This Row],[H Prod R]]*$T$26</f>
        <v>#REF!</v>
      </c>
      <c r="V28" s="137">
        <f>+(0)/$O28+0</f>
        <v>0</v>
      </c>
      <c r="W28" s="142" t="e">
        <f>TBoMLot10[[#This Row],[H MA SJ]]*$V$26</f>
        <v>#REF!</v>
      </c>
      <c r="X28" s="137">
        <f t="shared" ref="X28" si="6">+(0)/$O28+0</f>
        <v>0</v>
      </c>
      <c r="Y28" s="142" t="e">
        <f>+TBoMLot10[[#This Row],[H MO SJ]]*$X$26</f>
        <v>#REF!</v>
      </c>
      <c r="Z28" s="142" t="e">
        <f>+TBoMLot10[[#This Row],[Achats Chargés]]+TBoMLot10[[#This Row],[Mt Prod R]]+TBoMLot10[[#This Row],[Mt MA SJ]]+TBoMLot10[[#This Row],[Mt MO SJ]]</f>
        <v>#REF!</v>
      </c>
      <c r="AA28" s="140">
        <v>1</v>
      </c>
      <c r="AB28" s="140"/>
      <c r="AC28" s="166"/>
    </row>
    <row r="29" spans="1:29" x14ac:dyDescent="0.25">
      <c r="A29" s="144"/>
      <c r="B29" s="144"/>
      <c r="C29" s="144"/>
      <c r="D29" s="3"/>
      <c r="E29" s="145"/>
      <c r="F29" s="145"/>
      <c r="L29" s="144" t="str">
        <f t="shared" si="5"/>
        <v/>
      </c>
      <c r="M29" s="156"/>
      <c r="N29" s="165"/>
      <c r="O29" s="147"/>
      <c r="P29" s="146" t="str">
        <f t="shared" ref="P29:P45" ca="1" si="7">IF($J29="Achat",IF(AND(EDATE(TODAY(),-12)&lt;$M29,$M29&lt;EDATE(TODAY(),-6)),2,IF($M29&lt;EDATE(TODAY(),-12),3,IF(EDATE(TODAY(),-6)&lt;$M29,1,IF($N29=999.999,4,5)))),"")</f>
        <v/>
      </c>
      <c r="Q29" s="4"/>
      <c r="R29" s="4">
        <f>+TBoMLot10[[#This Row],[Quantité lien]]*TBoMLot10[[#This Row],[Pri Achat Unitaire]]</f>
        <v>0</v>
      </c>
      <c r="S29" s="4">
        <f>IF(TBoMLot10[[#This Row],[Type]]="Achat",TBoMLot10[[#This Row],[Part Achat]]*$S$26,TBoMLot10[[#This Row],[Part Achat]])</f>
        <v>0</v>
      </c>
      <c r="U29" s="4" t="e">
        <f>+TBoMLot10[[#This Row],[H Prod R]]*$T$26</f>
        <v>#REF!</v>
      </c>
      <c r="W29" s="4" t="e">
        <f>TBoMLot10[[#This Row],[H MA SJ]]*$V$26</f>
        <v>#REF!</v>
      </c>
      <c r="Y29" s="4" t="e">
        <f>+TBoMLot10[[#This Row],[H MO SJ]]*$X$26</f>
        <v>#REF!</v>
      </c>
      <c r="Z29" s="4" t="e">
        <f>+TBoMLot10[[#This Row],[Achats Chargés]]+TBoMLot10[[#This Row],[Mt Prod R]]+TBoMLot10[[#This Row],[Mt MA SJ]]+TBoMLot10[[#This Row],[Mt MO SJ]]</f>
        <v>#REF!</v>
      </c>
      <c r="AA29" s="147"/>
      <c r="AB29" s="147"/>
      <c r="AC29" s="167"/>
    </row>
    <row r="30" spans="1:29" x14ac:dyDescent="0.25">
      <c r="A30" s="144"/>
      <c r="B30" s="144"/>
      <c r="C30" s="144"/>
      <c r="D30" s="3"/>
      <c r="E30" s="145"/>
      <c r="F30" s="145"/>
      <c r="L30" s="144" t="str">
        <f t="shared" si="5"/>
        <v/>
      </c>
      <c r="M30" s="156"/>
      <c r="N30" s="165"/>
      <c r="O30" s="147"/>
      <c r="P30" s="146" t="str">
        <f t="shared" ca="1" si="7"/>
        <v/>
      </c>
      <c r="Q30" s="4"/>
      <c r="R30" s="4">
        <f>+TBoMLot10[[#This Row],[Quantité lien]]*TBoMLot10[[#This Row],[Pri Achat Unitaire]]</f>
        <v>0</v>
      </c>
      <c r="S30" s="4">
        <f>IF(TBoMLot10[[#This Row],[Type]]="Achat",TBoMLot10[[#This Row],[Part Achat]]*$S$26,TBoMLot10[[#This Row],[Part Achat]])</f>
        <v>0</v>
      </c>
      <c r="U30" s="4" t="e">
        <f>+TBoMLot10[[#This Row],[H Prod R]]*$T$26</f>
        <v>#REF!</v>
      </c>
      <c r="W30" s="4" t="e">
        <f>TBoMLot10[[#This Row],[H MA SJ]]*$V$26</f>
        <v>#REF!</v>
      </c>
      <c r="Y30" s="4" t="e">
        <f>+TBoMLot10[[#This Row],[H MO SJ]]*$X$26</f>
        <v>#REF!</v>
      </c>
      <c r="Z30" s="4" t="e">
        <f>+TBoMLot10[[#This Row],[Achats Chargés]]+TBoMLot10[[#This Row],[Mt Prod R]]+TBoMLot10[[#This Row],[Mt MA SJ]]+TBoMLot10[[#This Row],[Mt MO SJ]]</f>
        <v>#REF!</v>
      </c>
      <c r="AA30" s="147"/>
      <c r="AB30" s="147"/>
      <c r="AC30" s="168"/>
    </row>
    <row r="31" spans="1:29" x14ac:dyDescent="0.25">
      <c r="A31" s="144"/>
      <c r="B31" s="144"/>
      <c r="C31" s="144"/>
      <c r="D31" s="3"/>
      <c r="E31" s="145"/>
      <c r="F31" s="145"/>
      <c r="L31" s="144" t="str">
        <f t="shared" si="5"/>
        <v/>
      </c>
      <c r="M31" s="156"/>
      <c r="N31" s="165"/>
      <c r="O31" s="147"/>
      <c r="P31" s="146" t="str">
        <f t="shared" ca="1" si="7"/>
        <v/>
      </c>
      <c r="Q31" s="4"/>
      <c r="R31" s="4">
        <f>+TBoMLot10[[#This Row],[Quantité lien]]*TBoMLot10[[#This Row],[Pri Achat Unitaire]]</f>
        <v>0</v>
      </c>
      <c r="S31" s="4">
        <f>IF(TBoMLot10[[#This Row],[Type]]="Achat",TBoMLot10[[#This Row],[Part Achat]]*$S$26,TBoMLot10[[#This Row],[Part Achat]])</f>
        <v>0</v>
      </c>
      <c r="U31" s="4" t="e">
        <f>+TBoMLot10[[#This Row],[H Prod R]]*$T$26</f>
        <v>#REF!</v>
      </c>
      <c r="W31" s="4" t="e">
        <f>TBoMLot10[[#This Row],[H MA SJ]]*$V$26</f>
        <v>#REF!</v>
      </c>
      <c r="Y31" s="4" t="e">
        <f>+TBoMLot10[[#This Row],[H MO SJ]]*$X$26</f>
        <v>#REF!</v>
      </c>
      <c r="Z31" s="4" t="e">
        <f>+TBoMLot10[[#This Row],[Achats Chargés]]+TBoMLot10[[#This Row],[Mt Prod R]]+TBoMLot10[[#This Row],[Mt MA SJ]]+TBoMLot10[[#This Row],[Mt MO SJ]]</f>
        <v>#REF!</v>
      </c>
      <c r="AA31" s="147"/>
      <c r="AB31" s="147"/>
      <c r="AC31" s="167"/>
    </row>
    <row r="32" spans="1:29" x14ac:dyDescent="0.25">
      <c r="A32" s="144"/>
      <c r="B32" s="144"/>
      <c r="C32" s="144"/>
      <c r="D32" s="3"/>
      <c r="E32" s="145"/>
      <c r="F32" s="145"/>
      <c r="L32" s="144" t="str">
        <f t="shared" si="5"/>
        <v/>
      </c>
      <c r="M32" s="156"/>
      <c r="N32" s="165"/>
      <c r="O32" s="147"/>
      <c r="P32" s="146" t="str">
        <f t="shared" ca="1" si="7"/>
        <v/>
      </c>
      <c r="Q32" s="4"/>
      <c r="R32" s="4">
        <f>+TBoMLot10[[#This Row],[Quantité lien]]*TBoMLot10[[#This Row],[Pri Achat Unitaire]]</f>
        <v>0</v>
      </c>
      <c r="S32" s="4">
        <f>IF(TBoMLot10[[#This Row],[Type]]="Achat",TBoMLot10[[#This Row],[Part Achat]]*$S$26,TBoMLot10[[#This Row],[Part Achat]])</f>
        <v>0</v>
      </c>
      <c r="U32" s="4" t="e">
        <f>+TBoMLot10[[#This Row],[H Prod R]]*$T$26</f>
        <v>#REF!</v>
      </c>
      <c r="W32" s="4" t="e">
        <f>TBoMLot10[[#This Row],[H MA SJ]]*$V$26</f>
        <v>#REF!</v>
      </c>
      <c r="Y32" s="4" t="e">
        <f>+TBoMLot10[[#This Row],[H MO SJ]]*$X$26</f>
        <v>#REF!</v>
      </c>
      <c r="Z32" s="4" t="e">
        <f>+TBoMLot10[[#This Row],[Achats Chargés]]+TBoMLot10[[#This Row],[Mt Prod R]]+TBoMLot10[[#This Row],[Mt MA SJ]]+TBoMLot10[[#This Row],[Mt MO SJ]]</f>
        <v>#REF!</v>
      </c>
      <c r="AA32" s="147"/>
      <c r="AB32" s="147"/>
      <c r="AC32" s="168"/>
    </row>
    <row r="33" spans="1:29" x14ac:dyDescent="0.25">
      <c r="A33" s="144"/>
      <c r="B33" s="144"/>
      <c r="C33" s="144"/>
      <c r="D33" s="3"/>
      <c r="E33" s="145"/>
      <c r="F33" s="145"/>
      <c r="L33" s="144" t="str">
        <f t="shared" si="5"/>
        <v/>
      </c>
      <c r="M33" s="156"/>
      <c r="N33" s="165"/>
      <c r="O33" s="147"/>
      <c r="P33" s="146" t="str">
        <f t="shared" ca="1" si="7"/>
        <v/>
      </c>
      <c r="Q33" s="4"/>
      <c r="R33" s="4">
        <f>+TBoMLot10[[#This Row],[Quantité lien]]*TBoMLot10[[#This Row],[Pri Achat Unitaire]]</f>
        <v>0</v>
      </c>
      <c r="S33" s="4">
        <f>IF(TBoMLot10[[#This Row],[Type]]="Achat",TBoMLot10[[#This Row],[Part Achat]]*$S$26,TBoMLot10[[#This Row],[Part Achat]])</f>
        <v>0</v>
      </c>
      <c r="U33" s="4" t="e">
        <f>+TBoMLot10[[#This Row],[H Prod R]]*$T$26</f>
        <v>#REF!</v>
      </c>
      <c r="W33" s="4" t="e">
        <f>TBoMLot10[[#This Row],[H MA SJ]]*$V$26</f>
        <v>#REF!</v>
      </c>
      <c r="Y33" s="4" t="e">
        <f>+TBoMLot10[[#This Row],[H MO SJ]]*$X$26</f>
        <v>#REF!</v>
      </c>
      <c r="Z33" s="4" t="e">
        <f>+TBoMLot10[[#This Row],[Achats Chargés]]+TBoMLot10[[#This Row],[Mt Prod R]]+TBoMLot10[[#This Row],[Mt MA SJ]]+TBoMLot10[[#This Row],[Mt MO SJ]]</f>
        <v>#REF!</v>
      </c>
      <c r="AA33" s="147"/>
      <c r="AB33" s="147"/>
      <c r="AC33" s="167"/>
    </row>
    <row r="34" spans="1:29" x14ac:dyDescent="0.25">
      <c r="A34" s="144"/>
      <c r="B34" s="144"/>
      <c r="C34" s="144"/>
      <c r="D34" s="3"/>
      <c r="E34" s="145"/>
      <c r="F34" s="145"/>
      <c r="L34" s="144" t="str">
        <f t="shared" si="5"/>
        <v/>
      </c>
      <c r="M34" s="156"/>
      <c r="N34" s="165"/>
      <c r="O34" s="147"/>
      <c r="P34" s="146" t="str">
        <f t="shared" ca="1" si="7"/>
        <v/>
      </c>
      <c r="Q34" s="4"/>
      <c r="R34" s="4">
        <f>+TBoMLot10[[#This Row],[Quantité lien]]*TBoMLot10[[#This Row],[Pri Achat Unitaire]]</f>
        <v>0</v>
      </c>
      <c r="S34" s="4">
        <f>IF(TBoMLot10[[#This Row],[Type]]="Achat",TBoMLot10[[#This Row],[Part Achat]]*$S$26,TBoMLot10[[#This Row],[Part Achat]])</f>
        <v>0</v>
      </c>
      <c r="U34" s="4" t="e">
        <f>+TBoMLot10[[#This Row],[H Prod R]]*$T$26</f>
        <v>#REF!</v>
      </c>
      <c r="W34" s="4" t="e">
        <f>TBoMLot10[[#This Row],[H MA SJ]]*$V$26</f>
        <v>#REF!</v>
      </c>
      <c r="Y34" s="4" t="e">
        <f>+TBoMLot10[[#This Row],[H MO SJ]]*$X$26</f>
        <v>#REF!</v>
      </c>
      <c r="Z34" s="4" t="e">
        <f>+TBoMLot10[[#This Row],[Achats Chargés]]+TBoMLot10[[#This Row],[Mt Prod R]]+TBoMLot10[[#This Row],[Mt MA SJ]]+TBoMLot10[[#This Row],[Mt MO SJ]]</f>
        <v>#REF!</v>
      </c>
      <c r="AA34" s="147"/>
      <c r="AB34" s="147"/>
      <c r="AC34" s="168"/>
    </row>
    <row r="35" spans="1:29" x14ac:dyDescent="0.25">
      <c r="A35" s="144"/>
      <c r="B35" s="144"/>
      <c r="C35" s="144"/>
      <c r="D35" s="3"/>
      <c r="E35" s="145"/>
      <c r="F35" s="145"/>
      <c r="L35" s="144" t="str">
        <f t="shared" si="5"/>
        <v/>
      </c>
      <c r="M35" s="156"/>
      <c r="N35" s="165"/>
      <c r="O35" s="147"/>
      <c r="P35" s="146" t="str">
        <f t="shared" ca="1" si="7"/>
        <v/>
      </c>
      <c r="Q35" s="4"/>
      <c r="R35" s="4">
        <f>+TBoMLot10[[#This Row],[Quantité lien]]*TBoMLot10[[#This Row],[Pri Achat Unitaire]]</f>
        <v>0</v>
      </c>
      <c r="S35" s="4">
        <f>IF(TBoMLot10[[#This Row],[Type]]="Achat",TBoMLot10[[#This Row],[Part Achat]]*$S$26,TBoMLot10[[#This Row],[Part Achat]])</f>
        <v>0</v>
      </c>
      <c r="U35" s="4" t="e">
        <f>+TBoMLot10[[#This Row],[H Prod R]]*$T$26</f>
        <v>#REF!</v>
      </c>
      <c r="W35" s="4" t="e">
        <f>TBoMLot10[[#This Row],[H MA SJ]]*$V$26</f>
        <v>#REF!</v>
      </c>
      <c r="Y35" s="4" t="e">
        <f>+TBoMLot10[[#This Row],[H MO SJ]]*$X$26</f>
        <v>#REF!</v>
      </c>
      <c r="Z35" s="4" t="e">
        <f>+TBoMLot10[[#This Row],[Achats Chargés]]+TBoMLot10[[#This Row],[Mt Prod R]]+TBoMLot10[[#This Row],[Mt MA SJ]]+TBoMLot10[[#This Row],[Mt MO SJ]]</f>
        <v>#REF!</v>
      </c>
      <c r="AA35" s="147"/>
      <c r="AB35" s="147"/>
      <c r="AC35" s="167"/>
    </row>
    <row r="36" spans="1:29" x14ac:dyDescent="0.25">
      <c r="A36" s="144"/>
      <c r="B36" s="144"/>
      <c r="C36" s="144"/>
      <c r="D36" s="3"/>
      <c r="E36" s="145"/>
      <c r="F36" s="145"/>
      <c r="L36" s="144" t="str">
        <f t="shared" si="5"/>
        <v/>
      </c>
      <c r="M36" s="156"/>
      <c r="N36" s="165"/>
      <c r="O36" s="147"/>
      <c r="P36" s="146" t="str">
        <f t="shared" ca="1" si="7"/>
        <v/>
      </c>
      <c r="Q36" s="4"/>
      <c r="R36" s="4">
        <f>+TBoMLot10[[#This Row],[Quantité lien]]*TBoMLot10[[#This Row],[Pri Achat Unitaire]]</f>
        <v>0</v>
      </c>
      <c r="S36" s="4">
        <f>IF(TBoMLot10[[#This Row],[Type]]="Achat",TBoMLot10[[#This Row],[Part Achat]]*$S$26,TBoMLot10[[#This Row],[Part Achat]])</f>
        <v>0</v>
      </c>
      <c r="U36" s="4" t="e">
        <f>+TBoMLot10[[#This Row],[H Prod R]]*$T$26</f>
        <v>#REF!</v>
      </c>
      <c r="W36" s="4" t="e">
        <f>TBoMLot10[[#This Row],[H MA SJ]]*$V$26</f>
        <v>#REF!</v>
      </c>
      <c r="Y36" s="4" t="e">
        <f>+TBoMLot10[[#This Row],[H MO SJ]]*$X$26</f>
        <v>#REF!</v>
      </c>
      <c r="Z36" s="4" t="e">
        <f>+TBoMLot10[[#This Row],[Achats Chargés]]+TBoMLot10[[#This Row],[Mt Prod R]]+TBoMLot10[[#This Row],[Mt MA SJ]]+TBoMLot10[[#This Row],[Mt MO SJ]]</f>
        <v>#REF!</v>
      </c>
      <c r="AA36" s="147"/>
      <c r="AB36" s="147"/>
      <c r="AC36" s="168"/>
    </row>
    <row r="37" spans="1:29" x14ac:dyDescent="0.25">
      <c r="A37" s="144"/>
      <c r="B37" s="144"/>
      <c r="C37" s="144"/>
      <c r="D37" s="3"/>
      <c r="E37" s="145"/>
      <c r="F37" s="145"/>
      <c r="L37" s="144" t="str">
        <f t="shared" si="5"/>
        <v/>
      </c>
      <c r="M37" s="156"/>
      <c r="N37" s="165"/>
      <c r="O37" s="147"/>
      <c r="P37" s="146" t="str">
        <f t="shared" ca="1" si="7"/>
        <v/>
      </c>
      <c r="Q37" s="4"/>
      <c r="R37" s="4">
        <f>+TBoMLot10[[#This Row],[Quantité lien]]*TBoMLot10[[#This Row],[Pri Achat Unitaire]]</f>
        <v>0</v>
      </c>
      <c r="S37" s="4">
        <f>IF(TBoMLot10[[#This Row],[Type]]="Achat",TBoMLot10[[#This Row],[Part Achat]]*$S$26,TBoMLot10[[#This Row],[Part Achat]])</f>
        <v>0</v>
      </c>
      <c r="U37" s="4" t="e">
        <f>+TBoMLot10[[#This Row],[H Prod R]]*$T$26</f>
        <v>#REF!</v>
      </c>
      <c r="W37" s="4" t="e">
        <f>TBoMLot10[[#This Row],[H MA SJ]]*$V$26</f>
        <v>#REF!</v>
      </c>
      <c r="Y37" s="4" t="e">
        <f>+TBoMLot10[[#This Row],[H MO SJ]]*$X$26</f>
        <v>#REF!</v>
      </c>
      <c r="Z37" s="4" t="e">
        <f>+TBoMLot10[[#This Row],[Achats Chargés]]+TBoMLot10[[#This Row],[Mt Prod R]]+TBoMLot10[[#This Row],[Mt MA SJ]]+TBoMLot10[[#This Row],[Mt MO SJ]]</f>
        <v>#REF!</v>
      </c>
      <c r="AA37" s="147"/>
      <c r="AB37" s="147"/>
      <c r="AC37" s="167"/>
    </row>
    <row r="38" spans="1:29" x14ac:dyDescent="0.25">
      <c r="A38" s="144"/>
      <c r="B38" s="144"/>
      <c r="C38" s="144"/>
      <c r="D38" s="3"/>
      <c r="E38" s="145"/>
      <c r="F38" s="145"/>
      <c r="L38" s="144" t="str">
        <f t="shared" si="5"/>
        <v/>
      </c>
      <c r="M38" s="156"/>
      <c r="N38" s="165"/>
      <c r="O38" s="147"/>
      <c r="P38" s="146" t="str">
        <f t="shared" ca="1" si="7"/>
        <v/>
      </c>
      <c r="Q38" s="4"/>
      <c r="R38" s="4">
        <f>+TBoMLot10[[#This Row],[Quantité lien]]*TBoMLot10[[#This Row],[Pri Achat Unitaire]]</f>
        <v>0</v>
      </c>
      <c r="S38" s="4">
        <f>IF(TBoMLot10[[#This Row],[Type]]="Achat",TBoMLot10[[#This Row],[Part Achat]]*$S$26,TBoMLot10[[#This Row],[Part Achat]])</f>
        <v>0</v>
      </c>
      <c r="U38" s="4" t="e">
        <f>+TBoMLot10[[#This Row],[H Prod R]]*$T$26</f>
        <v>#REF!</v>
      </c>
      <c r="W38" s="4" t="e">
        <f>TBoMLot10[[#This Row],[H MA SJ]]*$V$26</f>
        <v>#REF!</v>
      </c>
      <c r="Y38" s="4" t="e">
        <f>+TBoMLot10[[#This Row],[H MO SJ]]*$X$26</f>
        <v>#REF!</v>
      </c>
      <c r="Z38" s="4" t="e">
        <f>+TBoMLot10[[#This Row],[Achats Chargés]]+TBoMLot10[[#This Row],[Mt Prod R]]+TBoMLot10[[#This Row],[Mt MA SJ]]+TBoMLot10[[#This Row],[Mt MO SJ]]</f>
        <v>#REF!</v>
      </c>
      <c r="AA38" s="147"/>
      <c r="AB38" s="147"/>
      <c r="AC38" s="168"/>
    </row>
    <row r="39" spans="1:29" x14ac:dyDescent="0.25">
      <c r="A39" s="144"/>
      <c r="B39" s="144"/>
      <c r="C39" s="144"/>
      <c r="D39" s="3"/>
      <c r="E39" s="145"/>
      <c r="F39" s="145"/>
      <c r="L39" s="144" t="str">
        <f t="shared" si="5"/>
        <v/>
      </c>
      <c r="M39" s="156"/>
      <c r="N39" s="165"/>
      <c r="O39" s="147"/>
      <c r="P39" s="146" t="str">
        <f t="shared" ca="1" si="7"/>
        <v/>
      </c>
      <c r="Q39" s="4"/>
      <c r="R39" s="4">
        <f>+TBoMLot10[[#This Row],[Quantité lien]]*TBoMLot10[[#This Row],[Pri Achat Unitaire]]</f>
        <v>0</v>
      </c>
      <c r="S39" s="4">
        <f>IF(TBoMLot10[[#This Row],[Type]]="Achat",TBoMLot10[[#This Row],[Part Achat]]*$S$26,TBoMLot10[[#This Row],[Part Achat]])</f>
        <v>0</v>
      </c>
      <c r="U39" s="4" t="e">
        <f>+TBoMLot10[[#This Row],[H Prod R]]*$T$26</f>
        <v>#REF!</v>
      </c>
      <c r="W39" s="4" t="e">
        <f>TBoMLot10[[#This Row],[H MA SJ]]*$V$26</f>
        <v>#REF!</v>
      </c>
      <c r="Y39" s="4" t="e">
        <f>+TBoMLot10[[#This Row],[H MO SJ]]*$X$26</f>
        <v>#REF!</v>
      </c>
      <c r="Z39" s="4" t="e">
        <f>+TBoMLot10[[#This Row],[Achats Chargés]]+TBoMLot10[[#This Row],[Mt Prod R]]+TBoMLot10[[#This Row],[Mt MA SJ]]+TBoMLot10[[#This Row],[Mt MO SJ]]</f>
        <v>#REF!</v>
      </c>
      <c r="AA39" s="147"/>
      <c r="AB39" s="147"/>
      <c r="AC39" s="167"/>
    </row>
    <row r="40" spans="1:29" x14ac:dyDescent="0.25">
      <c r="A40" s="144"/>
      <c r="B40" s="144"/>
      <c r="C40" s="144"/>
      <c r="D40" s="3"/>
      <c r="E40" s="145"/>
      <c r="F40" s="145"/>
      <c r="L40" s="144" t="str">
        <f t="shared" si="5"/>
        <v/>
      </c>
      <c r="M40" s="156"/>
      <c r="N40" s="165"/>
      <c r="O40" s="147"/>
      <c r="P40" s="146" t="str">
        <f t="shared" ca="1" si="7"/>
        <v/>
      </c>
      <c r="Q40" s="4"/>
      <c r="R40" s="4">
        <f>+TBoMLot10[[#This Row],[Quantité lien]]*TBoMLot10[[#This Row],[Pri Achat Unitaire]]</f>
        <v>0</v>
      </c>
      <c r="S40" s="4">
        <f>IF(TBoMLot10[[#This Row],[Type]]="Achat",TBoMLot10[[#This Row],[Part Achat]]*$S$26,TBoMLot10[[#This Row],[Part Achat]])</f>
        <v>0</v>
      </c>
      <c r="U40" s="4" t="e">
        <f>+TBoMLot10[[#This Row],[H Prod R]]*$T$26</f>
        <v>#REF!</v>
      </c>
      <c r="W40" s="4" t="e">
        <f>TBoMLot10[[#This Row],[H MA SJ]]*$V$26</f>
        <v>#REF!</v>
      </c>
      <c r="Y40" s="4" t="e">
        <f>+TBoMLot10[[#This Row],[H MO SJ]]*$X$26</f>
        <v>#REF!</v>
      </c>
      <c r="Z40" s="4" t="e">
        <f>+TBoMLot10[[#This Row],[Achats Chargés]]+TBoMLot10[[#This Row],[Mt Prod R]]+TBoMLot10[[#This Row],[Mt MA SJ]]+TBoMLot10[[#This Row],[Mt MO SJ]]</f>
        <v>#REF!</v>
      </c>
      <c r="AA40" s="147"/>
      <c r="AB40" s="147"/>
      <c r="AC40" s="168"/>
    </row>
    <row r="41" spans="1:29" x14ac:dyDescent="0.25">
      <c r="A41" s="144"/>
      <c r="B41" s="144"/>
      <c r="C41" s="144"/>
      <c r="D41" s="3"/>
      <c r="E41" s="145"/>
      <c r="F41" s="145"/>
      <c r="L41" s="144" t="str">
        <f t="shared" si="5"/>
        <v/>
      </c>
      <c r="M41" s="156"/>
      <c r="N41" s="165"/>
      <c r="O41" s="147"/>
      <c r="P41" s="146" t="str">
        <f t="shared" ca="1" si="7"/>
        <v/>
      </c>
      <c r="Q41" s="4"/>
      <c r="R41" s="4">
        <f>+TBoMLot10[[#This Row],[Quantité lien]]*TBoMLot10[[#This Row],[Pri Achat Unitaire]]</f>
        <v>0</v>
      </c>
      <c r="S41" s="4">
        <f>IF(TBoMLot10[[#This Row],[Type]]="Achat",TBoMLot10[[#This Row],[Part Achat]]*$S$26,TBoMLot10[[#This Row],[Part Achat]])</f>
        <v>0</v>
      </c>
      <c r="U41" s="4" t="e">
        <f>+TBoMLot10[[#This Row],[H Prod R]]*$T$26</f>
        <v>#REF!</v>
      </c>
      <c r="W41" s="4" t="e">
        <f>TBoMLot10[[#This Row],[H MA SJ]]*$V$26</f>
        <v>#REF!</v>
      </c>
      <c r="Y41" s="4" t="e">
        <f>+TBoMLot10[[#This Row],[H MO SJ]]*$X$26</f>
        <v>#REF!</v>
      </c>
      <c r="Z41" s="4" t="e">
        <f>+TBoMLot10[[#This Row],[Achats Chargés]]+TBoMLot10[[#This Row],[Mt Prod R]]+TBoMLot10[[#This Row],[Mt MA SJ]]+TBoMLot10[[#This Row],[Mt MO SJ]]</f>
        <v>#REF!</v>
      </c>
      <c r="AA41" s="147"/>
      <c r="AB41" s="147"/>
      <c r="AC41" s="167"/>
    </row>
    <row r="42" spans="1:29" x14ac:dyDescent="0.25">
      <c r="A42" s="144"/>
      <c r="B42" s="144"/>
      <c r="C42" s="144"/>
      <c r="D42" s="3"/>
      <c r="E42" s="145"/>
      <c r="F42" s="145"/>
      <c r="L42" s="144" t="str">
        <f t="shared" si="5"/>
        <v/>
      </c>
      <c r="M42" s="156"/>
      <c r="N42" s="165"/>
      <c r="O42" s="147"/>
      <c r="P42" s="146" t="str">
        <f t="shared" ca="1" si="7"/>
        <v/>
      </c>
      <c r="Q42" s="4"/>
      <c r="R42" s="4">
        <f>+TBoMLot10[[#This Row],[Quantité lien]]*TBoMLot10[[#This Row],[Pri Achat Unitaire]]</f>
        <v>0</v>
      </c>
      <c r="S42" s="4">
        <f>IF(TBoMLot10[[#This Row],[Type]]="Achat",TBoMLot10[[#This Row],[Part Achat]]*$S$26,TBoMLot10[[#This Row],[Part Achat]])</f>
        <v>0</v>
      </c>
      <c r="U42" s="4" t="e">
        <f>+TBoMLot10[[#This Row],[H Prod R]]*$T$26</f>
        <v>#REF!</v>
      </c>
      <c r="W42" s="4" t="e">
        <f>TBoMLot10[[#This Row],[H MA SJ]]*$V$26</f>
        <v>#REF!</v>
      </c>
      <c r="Y42" s="4" t="e">
        <f>+TBoMLot10[[#This Row],[H MO SJ]]*$X$26</f>
        <v>#REF!</v>
      </c>
      <c r="Z42" s="4" t="e">
        <f>+TBoMLot10[[#This Row],[Achats Chargés]]+TBoMLot10[[#This Row],[Mt Prod R]]+TBoMLot10[[#This Row],[Mt MA SJ]]+TBoMLot10[[#This Row],[Mt MO SJ]]</f>
        <v>#REF!</v>
      </c>
      <c r="AA42" s="147"/>
      <c r="AB42" s="147"/>
      <c r="AC42" s="168"/>
    </row>
    <row r="43" spans="1:29" ht="15.75" thickBot="1" x14ac:dyDescent="0.3">
      <c r="A43" s="144"/>
      <c r="B43" s="144"/>
      <c r="C43" s="144"/>
      <c r="D43" s="3"/>
      <c r="E43" s="145"/>
      <c r="F43" s="145"/>
      <c r="L43" s="144" t="str">
        <f t="shared" si="5"/>
        <v/>
      </c>
      <c r="M43" s="156"/>
      <c r="N43" s="165"/>
      <c r="O43" s="147"/>
      <c r="P43" s="150" t="str">
        <f t="shared" ca="1" si="7"/>
        <v/>
      </c>
      <c r="Q43" s="4"/>
      <c r="R43" s="4">
        <f>+TBoMLot10[[#This Row],[Quantité lien]]*TBoMLot10[[#This Row],[Pri Achat Unitaire]]</f>
        <v>0</v>
      </c>
      <c r="S43" s="4">
        <f>IF(TBoMLot10[[#This Row],[Type]]="Achat",TBoMLot10[[#This Row],[Part Achat]]*$S$26,TBoMLot10[[#This Row],[Part Achat]])</f>
        <v>0</v>
      </c>
      <c r="U43" s="4" t="e">
        <f>+TBoMLot10[[#This Row],[H Prod R]]*$T$26</f>
        <v>#REF!</v>
      </c>
      <c r="W43" s="4" t="e">
        <f>TBoMLot10[[#This Row],[H MA SJ]]*$V$26</f>
        <v>#REF!</v>
      </c>
      <c r="Y43" s="4" t="e">
        <f>+TBoMLot10[[#This Row],[H MO SJ]]*$X$26</f>
        <v>#REF!</v>
      </c>
      <c r="Z43" s="4" t="e">
        <f>+TBoMLot10[[#This Row],[Achats Chargés]]+TBoMLot10[[#This Row],[Mt Prod R]]+TBoMLot10[[#This Row],[Mt MA SJ]]+TBoMLot10[[#This Row],[Mt MO SJ]]</f>
        <v>#REF!</v>
      </c>
      <c r="AA43" s="147"/>
      <c r="AB43" s="147"/>
      <c r="AC43" s="167"/>
    </row>
    <row r="44" spans="1:29" x14ac:dyDescent="0.25">
      <c r="A44" s="144"/>
      <c r="B44" s="144"/>
      <c r="C44" s="144"/>
      <c r="D44" s="3"/>
      <c r="E44" s="145"/>
      <c r="F44" s="145"/>
      <c r="L44" s="144" t="str">
        <f t="shared" si="5"/>
        <v/>
      </c>
      <c r="M44" s="156"/>
      <c r="N44" s="165"/>
      <c r="O44" s="147"/>
      <c r="P44" s="149" t="str">
        <f t="shared" ca="1" si="7"/>
        <v/>
      </c>
      <c r="Q44" s="4"/>
      <c r="R44" s="4">
        <f>+TBoMLot10[[#This Row],[Quantité lien]]*TBoMLot10[[#This Row],[Pri Achat Unitaire]]</f>
        <v>0</v>
      </c>
      <c r="S44" s="4">
        <f>IF(TBoMLot10[[#This Row],[Type]]="Achat",TBoMLot10[[#This Row],[Part Achat]]*$S$26,TBoMLot10[[#This Row],[Part Achat]])</f>
        <v>0</v>
      </c>
      <c r="U44" s="4" t="e">
        <f>+TBoMLot10[[#This Row],[H Prod R]]*$T$26</f>
        <v>#REF!</v>
      </c>
      <c r="W44" s="4" t="e">
        <f>TBoMLot10[[#This Row],[H MA SJ]]*$V$26</f>
        <v>#REF!</v>
      </c>
      <c r="Y44" s="4" t="e">
        <f>+TBoMLot10[[#This Row],[H MO SJ]]*$X$26</f>
        <v>#REF!</v>
      </c>
      <c r="Z44" s="4" t="e">
        <f>+TBoMLot10[[#This Row],[Achats Chargés]]+TBoMLot10[[#This Row],[Mt Prod R]]+TBoMLot10[[#This Row],[Mt MA SJ]]+TBoMLot10[[#This Row],[Mt MO SJ]]</f>
        <v>#REF!</v>
      </c>
      <c r="AA44" s="147"/>
      <c r="AB44" s="147"/>
      <c r="AC44" s="168"/>
    </row>
    <row r="45" spans="1:29" ht="15.75" thickBot="1" x14ac:dyDescent="0.3">
      <c r="A45" s="144"/>
      <c r="B45" s="144"/>
      <c r="C45" s="144"/>
      <c r="D45" s="3"/>
      <c r="E45" s="145"/>
      <c r="F45" s="145"/>
      <c r="L45" s="144" t="str">
        <f t="shared" si="5"/>
        <v/>
      </c>
      <c r="M45" s="156"/>
      <c r="N45" s="165"/>
      <c r="O45" s="147"/>
      <c r="P45" s="146" t="str">
        <f t="shared" ca="1" si="7"/>
        <v/>
      </c>
      <c r="Q45" s="4"/>
      <c r="R45" s="4">
        <f>+TBoMLot10[[#This Row],[Quantité lien]]*TBoMLot10[[#This Row],[Pri Achat Unitaire]]</f>
        <v>0</v>
      </c>
      <c r="S45" s="4">
        <f>IF(TBoMLot10[[#This Row],[Type]]="Achat",TBoMLot10[[#This Row],[Part Achat]]*$S$26,TBoMLot10[[#This Row],[Part Achat]])</f>
        <v>0</v>
      </c>
      <c r="U45" s="4" t="e">
        <f>+TBoMLot10[[#This Row],[H Prod R]]*$T$26</f>
        <v>#REF!</v>
      </c>
      <c r="W45" s="4" t="e">
        <f>TBoMLot10[[#This Row],[H MA SJ]]*$V$26</f>
        <v>#REF!</v>
      </c>
      <c r="Y45" s="4" t="e">
        <f>+TBoMLot10[[#This Row],[H MO SJ]]*$X$26</f>
        <v>#REF!</v>
      </c>
      <c r="Z45" s="4" t="e">
        <f>+TBoMLot10[[#This Row],[Achats Chargés]]+TBoMLot10[[#This Row],[Mt Prod R]]+TBoMLot10[[#This Row],[Mt MA SJ]]+TBoMLot10[[#This Row],[Mt MO SJ]]</f>
        <v>#REF!</v>
      </c>
      <c r="AA45" s="147"/>
      <c r="AB45" s="147"/>
      <c r="AC45" s="167"/>
    </row>
    <row r="46" spans="1:29" ht="15.75" thickBot="1" x14ac:dyDescent="0.3">
      <c r="A46" s="144"/>
      <c r="B46" s="144"/>
      <c r="C46" s="144"/>
      <c r="D46" s="3"/>
      <c r="E46" s="145"/>
      <c r="F46" s="145"/>
      <c r="L46" s="144" t="str">
        <f t="shared" ref="L46:L77" si="8">IFERROR(IF(VLOOKUP($A46,$B$28:$B$241,1,FALSE)=$A46,"O","N"),"")</f>
        <v/>
      </c>
      <c r="M46" s="156"/>
      <c r="N46" s="165"/>
      <c r="O46" s="147"/>
      <c r="P46" s="136" t="str">
        <f t="shared" ref="P46:P77" ca="1" si="9">IF($J46="Achat",IF(AND(EDATE(TODAY(),-12)&lt;$M46,$M46&lt;EDATE(TODAY(),-6)),2,IF($M46&lt;EDATE(TODAY(),-12),3,IF(EDATE(TODAY(),-6)&lt;$M46,1,IF($N46=999.999,4,5)))),"")</f>
        <v/>
      </c>
      <c r="Q46" s="4"/>
      <c r="R46" s="4">
        <f>+TBoMLot10[[#This Row],[Quantité lien]]*TBoMLot10[[#This Row],[Pri Achat Unitaire]]</f>
        <v>0</v>
      </c>
      <c r="S46" s="4">
        <f>IF(TBoMLot10[[#This Row],[Type]]="Achat",TBoMLot10[[#This Row],[Part Achat]]*$S$26,TBoMLot10[[#This Row],[Part Achat]])</f>
        <v>0</v>
      </c>
      <c r="U46" s="4" t="e">
        <f>+TBoMLot10[[#This Row],[H Prod R]]*$T$26</f>
        <v>#REF!</v>
      </c>
      <c r="W46" s="4" t="e">
        <f>TBoMLot10[[#This Row],[H MA SJ]]*$V$26</f>
        <v>#REF!</v>
      </c>
      <c r="Y46" s="4" t="e">
        <f>+TBoMLot10[[#This Row],[H MO SJ]]*$X$26</f>
        <v>#REF!</v>
      </c>
      <c r="Z46" s="4" t="e">
        <f>+TBoMLot10[[#This Row],[Achats Chargés]]+TBoMLot10[[#This Row],[Mt Prod R]]+TBoMLot10[[#This Row],[Mt MA SJ]]+TBoMLot10[[#This Row],[Mt MO SJ]]</f>
        <v>#REF!</v>
      </c>
      <c r="AA46" s="147"/>
      <c r="AB46" s="147"/>
      <c r="AC46" s="168"/>
    </row>
    <row r="47" spans="1:29" ht="15.75" thickBot="1" x14ac:dyDescent="0.3">
      <c r="A47" s="144"/>
      <c r="B47" s="144"/>
      <c r="C47" s="144"/>
      <c r="D47" s="3"/>
      <c r="E47" s="145"/>
      <c r="F47" s="145"/>
      <c r="L47" s="144" t="str">
        <f t="shared" si="8"/>
        <v/>
      </c>
      <c r="M47" s="156"/>
      <c r="N47" s="165"/>
      <c r="O47" s="147"/>
      <c r="P47" s="136" t="str">
        <f t="shared" ca="1" si="9"/>
        <v/>
      </c>
      <c r="Q47" s="4"/>
      <c r="R47" s="4">
        <f>+TBoMLot10[[#This Row],[Quantité lien]]*TBoMLot10[[#This Row],[Pri Achat Unitaire]]</f>
        <v>0</v>
      </c>
      <c r="S47" s="4">
        <f>IF(TBoMLot10[[#This Row],[Type]]="Achat",TBoMLot10[[#This Row],[Part Achat]]*$S$26,TBoMLot10[[#This Row],[Part Achat]])</f>
        <v>0</v>
      </c>
      <c r="U47" s="4" t="e">
        <f>+TBoMLot10[[#This Row],[H Prod R]]*$T$26</f>
        <v>#REF!</v>
      </c>
      <c r="W47" s="4" t="e">
        <f>TBoMLot10[[#This Row],[H MA SJ]]*$V$26</f>
        <v>#REF!</v>
      </c>
      <c r="Y47" s="4" t="e">
        <f>+TBoMLot10[[#This Row],[H MO SJ]]*$X$26</f>
        <v>#REF!</v>
      </c>
      <c r="Z47" s="4" t="e">
        <f>+TBoMLot10[[#This Row],[Achats Chargés]]+TBoMLot10[[#This Row],[Mt Prod R]]+TBoMLot10[[#This Row],[Mt MA SJ]]+TBoMLot10[[#This Row],[Mt MO SJ]]</f>
        <v>#REF!</v>
      </c>
      <c r="AA47" s="147"/>
      <c r="AB47" s="147"/>
      <c r="AC47" s="167"/>
    </row>
    <row r="48" spans="1:29" ht="15.75" thickBot="1" x14ac:dyDescent="0.3">
      <c r="A48" s="144"/>
      <c r="B48" s="144"/>
      <c r="C48" s="144"/>
      <c r="D48" s="3"/>
      <c r="E48" s="145"/>
      <c r="F48" s="145"/>
      <c r="L48" s="144" t="str">
        <f t="shared" si="8"/>
        <v/>
      </c>
      <c r="M48" s="156"/>
      <c r="N48" s="165"/>
      <c r="O48" s="147"/>
      <c r="P48" s="136" t="str">
        <f t="shared" ca="1" si="9"/>
        <v/>
      </c>
      <c r="Q48" s="4"/>
      <c r="R48" s="4">
        <f>+TBoMLot10[[#This Row],[Quantité lien]]*TBoMLot10[[#This Row],[Pri Achat Unitaire]]</f>
        <v>0</v>
      </c>
      <c r="S48" s="4">
        <f>IF(TBoMLot10[[#This Row],[Type]]="Achat",TBoMLot10[[#This Row],[Part Achat]]*$S$26,TBoMLot10[[#This Row],[Part Achat]])</f>
        <v>0</v>
      </c>
      <c r="U48" s="4" t="e">
        <f>+TBoMLot10[[#This Row],[H Prod R]]*$T$26</f>
        <v>#REF!</v>
      </c>
      <c r="W48" s="4" t="e">
        <f>TBoMLot10[[#This Row],[H MA SJ]]*$V$26</f>
        <v>#REF!</v>
      </c>
      <c r="Y48" s="4" t="e">
        <f>+TBoMLot10[[#This Row],[H MO SJ]]*$X$26</f>
        <v>#REF!</v>
      </c>
      <c r="Z48" s="4" t="e">
        <f>+TBoMLot10[[#This Row],[Achats Chargés]]+TBoMLot10[[#This Row],[Mt Prod R]]+TBoMLot10[[#This Row],[Mt MA SJ]]+TBoMLot10[[#This Row],[Mt MO SJ]]</f>
        <v>#REF!</v>
      </c>
      <c r="AA48" s="147"/>
      <c r="AB48" s="147"/>
      <c r="AC48" s="168"/>
    </row>
    <row r="49" spans="1:29" ht="15.75" thickBot="1" x14ac:dyDescent="0.3">
      <c r="A49" s="144"/>
      <c r="B49" s="144"/>
      <c r="C49" s="144"/>
      <c r="D49" s="3"/>
      <c r="E49" s="145"/>
      <c r="F49" s="145"/>
      <c r="L49" s="144" t="str">
        <f t="shared" si="8"/>
        <v/>
      </c>
      <c r="M49" s="156"/>
      <c r="N49" s="165"/>
      <c r="O49" s="147"/>
      <c r="P49" s="136" t="str">
        <f t="shared" ca="1" si="9"/>
        <v/>
      </c>
      <c r="Q49" s="4"/>
      <c r="R49" s="4">
        <f>+TBoMLot10[[#This Row],[Quantité lien]]*TBoMLot10[[#This Row],[Pri Achat Unitaire]]</f>
        <v>0</v>
      </c>
      <c r="S49" s="4">
        <f>IF(TBoMLot10[[#This Row],[Type]]="Achat",TBoMLot10[[#This Row],[Part Achat]]*$S$26,TBoMLot10[[#This Row],[Part Achat]])</f>
        <v>0</v>
      </c>
      <c r="U49" s="4" t="e">
        <f>+TBoMLot10[[#This Row],[H Prod R]]*$T$26</f>
        <v>#REF!</v>
      </c>
      <c r="W49" s="4" t="e">
        <f>TBoMLot10[[#This Row],[H MA SJ]]*$V$26</f>
        <v>#REF!</v>
      </c>
      <c r="Y49" s="4" t="e">
        <f>+TBoMLot10[[#This Row],[H MO SJ]]*$X$26</f>
        <v>#REF!</v>
      </c>
      <c r="Z49" s="4" t="e">
        <f>+TBoMLot10[[#This Row],[Achats Chargés]]+TBoMLot10[[#This Row],[Mt Prod R]]+TBoMLot10[[#This Row],[Mt MA SJ]]+TBoMLot10[[#This Row],[Mt MO SJ]]</f>
        <v>#REF!</v>
      </c>
      <c r="AA49" s="147"/>
      <c r="AB49" s="147"/>
      <c r="AC49" s="167"/>
    </row>
    <row r="50" spans="1:29" ht="15.75" thickBot="1" x14ac:dyDescent="0.3">
      <c r="A50" s="144"/>
      <c r="B50" s="144"/>
      <c r="C50" s="144"/>
      <c r="D50" s="3"/>
      <c r="E50" s="145"/>
      <c r="F50" s="145"/>
      <c r="L50" s="144" t="str">
        <f t="shared" si="8"/>
        <v/>
      </c>
      <c r="M50" s="156"/>
      <c r="N50" s="165"/>
      <c r="O50" s="147"/>
      <c r="P50" s="136" t="str">
        <f t="shared" ca="1" si="9"/>
        <v/>
      </c>
      <c r="Q50" s="4"/>
      <c r="R50" s="4">
        <f>+TBoMLot10[[#This Row],[Quantité lien]]*TBoMLot10[[#This Row],[Pri Achat Unitaire]]</f>
        <v>0</v>
      </c>
      <c r="S50" s="4">
        <f>IF(TBoMLot10[[#This Row],[Type]]="Achat",TBoMLot10[[#This Row],[Part Achat]]*$S$26,TBoMLot10[[#This Row],[Part Achat]])</f>
        <v>0</v>
      </c>
      <c r="U50" s="4" t="e">
        <f>+TBoMLot10[[#This Row],[H Prod R]]*$T$26</f>
        <v>#REF!</v>
      </c>
      <c r="W50" s="4" t="e">
        <f>TBoMLot10[[#This Row],[H MA SJ]]*$V$26</f>
        <v>#REF!</v>
      </c>
      <c r="Y50" s="4" t="e">
        <f>+TBoMLot10[[#This Row],[H MO SJ]]*$X$26</f>
        <v>#REF!</v>
      </c>
      <c r="Z50" s="4" t="e">
        <f>+TBoMLot10[[#This Row],[Achats Chargés]]+TBoMLot10[[#This Row],[Mt Prod R]]+TBoMLot10[[#This Row],[Mt MA SJ]]+TBoMLot10[[#This Row],[Mt MO SJ]]</f>
        <v>#REF!</v>
      </c>
      <c r="AA50" s="147"/>
      <c r="AB50" s="147"/>
      <c r="AC50" s="168"/>
    </row>
    <row r="51" spans="1:29" ht="15.75" thickBot="1" x14ac:dyDescent="0.3">
      <c r="A51" s="144"/>
      <c r="B51" s="144"/>
      <c r="C51" s="144"/>
      <c r="D51" s="3"/>
      <c r="E51" s="145"/>
      <c r="F51" s="145"/>
      <c r="L51" s="144" t="str">
        <f t="shared" si="8"/>
        <v/>
      </c>
      <c r="M51" s="156"/>
      <c r="N51" s="165"/>
      <c r="O51" s="147"/>
      <c r="P51" s="136" t="str">
        <f t="shared" ca="1" si="9"/>
        <v/>
      </c>
      <c r="Q51" s="4"/>
      <c r="R51" s="4">
        <f>+TBoMLot10[[#This Row],[Quantité lien]]*TBoMLot10[[#This Row],[Pri Achat Unitaire]]</f>
        <v>0</v>
      </c>
      <c r="S51" s="4">
        <f>IF(TBoMLot10[[#This Row],[Type]]="Achat",TBoMLot10[[#This Row],[Part Achat]]*$S$26,TBoMLot10[[#This Row],[Part Achat]])</f>
        <v>0</v>
      </c>
      <c r="U51" s="4" t="e">
        <f>+TBoMLot10[[#This Row],[H Prod R]]*$T$26</f>
        <v>#REF!</v>
      </c>
      <c r="W51" s="4" t="e">
        <f>TBoMLot10[[#This Row],[H MA SJ]]*$V$26</f>
        <v>#REF!</v>
      </c>
      <c r="Y51" s="4" t="e">
        <f>+TBoMLot10[[#This Row],[H MO SJ]]*$X$26</f>
        <v>#REF!</v>
      </c>
      <c r="Z51" s="4" t="e">
        <f>+TBoMLot10[[#This Row],[Achats Chargés]]+TBoMLot10[[#This Row],[Mt Prod R]]+TBoMLot10[[#This Row],[Mt MA SJ]]+TBoMLot10[[#This Row],[Mt MO SJ]]</f>
        <v>#REF!</v>
      </c>
      <c r="AA51" s="147"/>
      <c r="AB51" s="147"/>
      <c r="AC51" s="167"/>
    </row>
    <row r="52" spans="1:29" ht="15.75" thickBot="1" x14ac:dyDescent="0.3">
      <c r="A52" s="144"/>
      <c r="B52" s="144"/>
      <c r="C52" s="144"/>
      <c r="D52" s="3"/>
      <c r="E52" s="145"/>
      <c r="F52" s="145"/>
      <c r="L52" s="144" t="str">
        <f t="shared" si="8"/>
        <v/>
      </c>
      <c r="M52" s="156"/>
      <c r="N52" s="165"/>
      <c r="O52" s="147"/>
      <c r="P52" s="136" t="str">
        <f t="shared" ca="1" si="9"/>
        <v/>
      </c>
      <c r="Q52" s="4"/>
      <c r="R52" s="4">
        <f>+TBoMLot10[[#This Row],[Quantité lien]]*TBoMLot10[[#This Row],[Pri Achat Unitaire]]</f>
        <v>0</v>
      </c>
      <c r="S52" s="4">
        <f>IF(TBoMLot10[[#This Row],[Type]]="Achat",TBoMLot10[[#This Row],[Part Achat]]*$S$26,TBoMLot10[[#This Row],[Part Achat]])</f>
        <v>0</v>
      </c>
      <c r="U52" s="4" t="e">
        <f>+TBoMLot10[[#This Row],[H Prod R]]*$T$26</f>
        <v>#REF!</v>
      </c>
      <c r="W52" s="4" t="e">
        <f>TBoMLot10[[#This Row],[H MA SJ]]*$V$26</f>
        <v>#REF!</v>
      </c>
      <c r="Y52" s="4" t="e">
        <f>+TBoMLot10[[#This Row],[H MO SJ]]*$X$26</f>
        <v>#REF!</v>
      </c>
      <c r="Z52" s="4" t="e">
        <f>+TBoMLot10[[#This Row],[Achats Chargés]]+TBoMLot10[[#This Row],[Mt Prod R]]+TBoMLot10[[#This Row],[Mt MA SJ]]+TBoMLot10[[#This Row],[Mt MO SJ]]</f>
        <v>#REF!</v>
      </c>
      <c r="AA52" s="147"/>
      <c r="AB52" s="147"/>
      <c r="AC52" s="168"/>
    </row>
    <row r="53" spans="1:29" ht="15.75" thickBot="1" x14ac:dyDescent="0.3">
      <c r="A53" s="144"/>
      <c r="B53" s="144"/>
      <c r="C53" s="144"/>
      <c r="D53" s="3"/>
      <c r="E53" s="145"/>
      <c r="F53" s="145"/>
      <c r="L53" s="144" t="str">
        <f t="shared" si="8"/>
        <v/>
      </c>
      <c r="M53" s="156"/>
      <c r="N53" s="165"/>
      <c r="O53" s="147"/>
      <c r="P53" s="136" t="str">
        <f t="shared" ca="1" si="9"/>
        <v/>
      </c>
      <c r="Q53" s="4"/>
      <c r="R53" s="4">
        <f>+TBoMLot10[[#This Row],[Quantité lien]]*TBoMLot10[[#This Row],[Pri Achat Unitaire]]</f>
        <v>0</v>
      </c>
      <c r="S53" s="4">
        <f>IF(TBoMLot10[[#This Row],[Type]]="Achat",TBoMLot10[[#This Row],[Part Achat]]*$S$26,TBoMLot10[[#This Row],[Part Achat]])</f>
        <v>0</v>
      </c>
      <c r="U53" s="4" t="e">
        <f>+TBoMLot10[[#This Row],[H Prod R]]*$T$26</f>
        <v>#REF!</v>
      </c>
      <c r="W53" s="4" t="e">
        <f>TBoMLot10[[#This Row],[H MA SJ]]*$V$26</f>
        <v>#REF!</v>
      </c>
      <c r="Y53" s="4" t="e">
        <f>+TBoMLot10[[#This Row],[H MO SJ]]*$X$26</f>
        <v>#REF!</v>
      </c>
      <c r="Z53" s="4" t="e">
        <f>+TBoMLot10[[#This Row],[Achats Chargés]]+TBoMLot10[[#This Row],[Mt Prod R]]+TBoMLot10[[#This Row],[Mt MA SJ]]+TBoMLot10[[#This Row],[Mt MO SJ]]</f>
        <v>#REF!</v>
      </c>
      <c r="AA53" s="147"/>
      <c r="AB53" s="147"/>
      <c r="AC53" s="167"/>
    </row>
    <row r="54" spans="1:29" ht="15.75" thickBot="1" x14ac:dyDescent="0.3">
      <c r="A54" s="144"/>
      <c r="B54" s="144"/>
      <c r="C54" s="144"/>
      <c r="D54" s="3"/>
      <c r="E54" s="145"/>
      <c r="F54" s="145"/>
      <c r="L54" s="144" t="str">
        <f t="shared" si="8"/>
        <v/>
      </c>
      <c r="M54" s="156"/>
      <c r="N54" s="165"/>
      <c r="O54" s="147"/>
      <c r="P54" s="136" t="str">
        <f t="shared" ca="1" si="9"/>
        <v/>
      </c>
      <c r="Q54" s="4"/>
      <c r="R54" s="4">
        <f>+TBoMLot10[[#This Row],[Quantité lien]]*TBoMLot10[[#This Row],[Pri Achat Unitaire]]</f>
        <v>0</v>
      </c>
      <c r="S54" s="4">
        <f>IF(TBoMLot10[[#This Row],[Type]]="Achat",TBoMLot10[[#This Row],[Part Achat]]*$S$26,TBoMLot10[[#This Row],[Part Achat]])</f>
        <v>0</v>
      </c>
      <c r="U54" s="4" t="e">
        <f>+TBoMLot10[[#This Row],[H Prod R]]*$T$26</f>
        <v>#REF!</v>
      </c>
      <c r="W54" s="4" t="e">
        <f>TBoMLot10[[#This Row],[H MA SJ]]*$V$26</f>
        <v>#REF!</v>
      </c>
      <c r="Y54" s="4" t="e">
        <f>+TBoMLot10[[#This Row],[H MO SJ]]*$X$26</f>
        <v>#REF!</v>
      </c>
      <c r="Z54" s="4" t="e">
        <f>+TBoMLot10[[#This Row],[Achats Chargés]]+TBoMLot10[[#This Row],[Mt Prod R]]+TBoMLot10[[#This Row],[Mt MA SJ]]+TBoMLot10[[#This Row],[Mt MO SJ]]</f>
        <v>#REF!</v>
      </c>
      <c r="AA54" s="147"/>
      <c r="AB54" s="147"/>
      <c r="AC54" s="168"/>
    </row>
    <row r="55" spans="1:29" ht="15.75" thickBot="1" x14ac:dyDescent="0.3">
      <c r="A55" s="144"/>
      <c r="B55" s="144"/>
      <c r="C55" s="144"/>
      <c r="D55" s="3"/>
      <c r="E55" s="145"/>
      <c r="F55" s="145"/>
      <c r="L55" s="144" t="str">
        <f t="shared" si="8"/>
        <v/>
      </c>
      <c r="M55" s="156"/>
      <c r="N55" s="165"/>
      <c r="O55" s="147"/>
      <c r="P55" s="136" t="str">
        <f t="shared" ca="1" si="9"/>
        <v/>
      </c>
      <c r="Q55" s="4"/>
      <c r="R55" s="4">
        <f>+TBoMLot10[[#This Row],[Quantité lien]]*TBoMLot10[[#This Row],[Pri Achat Unitaire]]</f>
        <v>0</v>
      </c>
      <c r="S55" s="4">
        <f>IF(TBoMLot10[[#This Row],[Type]]="Achat",TBoMLot10[[#This Row],[Part Achat]]*$S$26,TBoMLot10[[#This Row],[Part Achat]])</f>
        <v>0</v>
      </c>
      <c r="U55" s="4" t="e">
        <f>+TBoMLot10[[#This Row],[H Prod R]]*$T$26</f>
        <v>#REF!</v>
      </c>
      <c r="W55" s="4" t="e">
        <f>TBoMLot10[[#This Row],[H MA SJ]]*$V$26</f>
        <v>#REF!</v>
      </c>
      <c r="Y55" s="4" t="e">
        <f>+TBoMLot10[[#This Row],[H MO SJ]]*$X$26</f>
        <v>#REF!</v>
      </c>
      <c r="Z55" s="4" t="e">
        <f>+TBoMLot10[[#This Row],[Achats Chargés]]+TBoMLot10[[#This Row],[Mt Prod R]]+TBoMLot10[[#This Row],[Mt MA SJ]]+TBoMLot10[[#This Row],[Mt MO SJ]]</f>
        <v>#REF!</v>
      </c>
      <c r="AA55" s="147"/>
      <c r="AB55" s="147"/>
      <c r="AC55" s="167"/>
    </row>
    <row r="56" spans="1:29" ht="15.75" thickBot="1" x14ac:dyDescent="0.3">
      <c r="A56" s="144"/>
      <c r="B56" s="144"/>
      <c r="C56" s="144"/>
      <c r="D56" s="3"/>
      <c r="E56" s="145"/>
      <c r="F56" s="145"/>
      <c r="L56" s="144" t="str">
        <f t="shared" si="8"/>
        <v/>
      </c>
      <c r="M56" s="156"/>
      <c r="N56" s="165"/>
      <c r="O56" s="147"/>
      <c r="P56" s="136" t="str">
        <f t="shared" ca="1" si="9"/>
        <v/>
      </c>
      <c r="Q56" s="4"/>
      <c r="R56" s="4">
        <f>+TBoMLot10[[#This Row],[Quantité lien]]*TBoMLot10[[#This Row],[Pri Achat Unitaire]]</f>
        <v>0</v>
      </c>
      <c r="S56" s="4">
        <f>IF(TBoMLot10[[#This Row],[Type]]="Achat",TBoMLot10[[#This Row],[Part Achat]]*$S$26,TBoMLot10[[#This Row],[Part Achat]])</f>
        <v>0</v>
      </c>
      <c r="U56" s="4" t="e">
        <f>+TBoMLot10[[#This Row],[H Prod R]]*$T$26</f>
        <v>#REF!</v>
      </c>
      <c r="W56" s="4" t="e">
        <f>TBoMLot10[[#This Row],[H MA SJ]]*$V$26</f>
        <v>#REF!</v>
      </c>
      <c r="Y56" s="4" t="e">
        <f>+TBoMLot10[[#This Row],[H MO SJ]]*$X$26</f>
        <v>#REF!</v>
      </c>
      <c r="Z56" s="4" t="e">
        <f>+TBoMLot10[[#This Row],[Achats Chargés]]+TBoMLot10[[#This Row],[Mt Prod R]]+TBoMLot10[[#This Row],[Mt MA SJ]]+TBoMLot10[[#This Row],[Mt MO SJ]]</f>
        <v>#REF!</v>
      </c>
      <c r="AA56" s="147"/>
      <c r="AB56" s="147"/>
      <c r="AC56" s="168"/>
    </row>
    <row r="57" spans="1:29" ht="15.75" thickBot="1" x14ac:dyDescent="0.3">
      <c r="A57" s="144"/>
      <c r="B57" s="144"/>
      <c r="C57" s="144"/>
      <c r="D57" s="3"/>
      <c r="E57" s="145"/>
      <c r="F57" s="145"/>
      <c r="L57" s="144" t="str">
        <f t="shared" si="8"/>
        <v/>
      </c>
      <c r="M57" s="156"/>
      <c r="N57" s="165"/>
      <c r="O57" s="147"/>
      <c r="P57" s="136" t="str">
        <f t="shared" ca="1" si="9"/>
        <v/>
      </c>
      <c r="Q57" s="4"/>
      <c r="R57" s="4">
        <f>+TBoMLot10[[#This Row],[Quantité lien]]*TBoMLot10[[#This Row],[Pri Achat Unitaire]]</f>
        <v>0</v>
      </c>
      <c r="S57" s="4">
        <f>IF(TBoMLot10[[#This Row],[Type]]="Achat",TBoMLot10[[#This Row],[Part Achat]]*$S$26,TBoMLot10[[#This Row],[Part Achat]])</f>
        <v>0</v>
      </c>
      <c r="U57" s="4" t="e">
        <f>+TBoMLot10[[#This Row],[H Prod R]]*$T$26</f>
        <v>#REF!</v>
      </c>
      <c r="W57" s="4" t="e">
        <f>TBoMLot10[[#This Row],[H MA SJ]]*$V$26</f>
        <v>#REF!</v>
      </c>
      <c r="Y57" s="4" t="e">
        <f>+TBoMLot10[[#This Row],[H MO SJ]]*$X$26</f>
        <v>#REF!</v>
      </c>
      <c r="Z57" s="4" t="e">
        <f>+TBoMLot10[[#This Row],[Achats Chargés]]+TBoMLot10[[#This Row],[Mt Prod R]]+TBoMLot10[[#This Row],[Mt MA SJ]]+TBoMLot10[[#This Row],[Mt MO SJ]]</f>
        <v>#REF!</v>
      </c>
      <c r="AA57" s="147"/>
      <c r="AB57" s="147"/>
      <c r="AC57" s="167"/>
    </row>
    <row r="58" spans="1:29" ht="15.75" thickBot="1" x14ac:dyDescent="0.3">
      <c r="A58" s="144"/>
      <c r="B58" s="144"/>
      <c r="C58" s="144"/>
      <c r="D58" s="3"/>
      <c r="E58" s="145"/>
      <c r="F58" s="145"/>
      <c r="L58" s="144" t="str">
        <f t="shared" si="8"/>
        <v/>
      </c>
      <c r="M58" s="156"/>
      <c r="N58" s="165"/>
      <c r="O58" s="147"/>
      <c r="P58" s="136" t="str">
        <f t="shared" ca="1" si="9"/>
        <v/>
      </c>
      <c r="Q58" s="4"/>
      <c r="R58" s="4">
        <f>+TBoMLot10[[#This Row],[Quantité lien]]*TBoMLot10[[#This Row],[Pri Achat Unitaire]]</f>
        <v>0</v>
      </c>
      <c r="S58" s="4">
        <f>IF(TBoMLot10[[#This Row],[Type]]="Achat",TBoMLot10[[#This Row],[Part Achat]]*$S$26,TBoMLot10[[#This Row],[Part Achat]])</f>
        <v>0</v>
      </c>
      <c r="U58" s="4" t="e">
        <f>+TBoMLot10[[#This Row],[H Prod R]]*$T$26</f>
        <v>#REF!</v>
      </c>
      <c r="W58" s="4" t="e">
        <f>TBoMLot10[[#This Row],[H MA SJ]]*$V$26</f>
        <v>#REF!</v>
      </c>
      <c r="Y58" s="4" t="e">
        <f>+TBoMLot10[[#This Row],[H MO SJ]]*$X$26</f>
        <v>#REF!</v>
      </c>
      <c r="Z58" s="4" t="e">
        <f>+TBoMLot10[[#This Row],[Achats Chargés]]+TBoMLot10[[#This Row],[Mt Prod R]]+TBoMLot10[[#This Row],[Mt MA SJ]]+TBoMLot10[[#This Row],[Mt MO SJ]]</f>
        <v>#REF!</v>
      </c>
      <c r="AA58" s="147"/>
      <c r="AB58" s="147"/>
      <c r="AC58" s="168"/>
    </row>
    <row r="59" spans="1:29" ht="15.75" thickBot="1" x14ac:dyDescent="0.3">
      <c r="A59" s="144"/>
      <c r="B59" s="144"/>
      <c r="C59" s="144"/>
      <c r="D59" s="3"/>
      <c r="E59" s="145"/>
      <c r="F59" s="145"/>
      <c r="L59" s="144" t="str">
        <f t="shared" si="8"/>
        <v/>
      </c>
      <c r="M59" s="156"/>
      <c r="N59" s="165"/>
      <c r="O59" s="147"/>
      <c r="P59" s="136" t="str">
        <f t="shared" ca="1" si="9"/>
        <v/>
      </c>
      <c r="Q59" s="4"/>
      <c r="R59" s="4">
        <f>+TBoMLot10[[#This Row],[Quantité lien]]*TBoMLot10[[#This Row],[Pri Achat Unitaire]]</f>
        <v>0</v>
      </c>
      <c r="S59" s="4">
        <f>IF(TBoMLot10[[#This Row],[Type]]="Achat",TBoMLot10[[#This Row],[Part Achat]]*$S$26,TBoMLot10[[#This Row],[Part Achat]])</f>
        <v>0</v>
      </c>
      <c r="U59" s="4" t="e">
        <f>+TBoMLot10[[#This Row],[H Prod R]]*$T$26</f>
        <v>#REF!</v>
      </c>
      <c r="W59" s="4" t="e">
        <f>TBoMLot10[[#This Row],[H MA SJ]]*$V$26</f>
        <v>#REF!</v>
      </c>
      <c r="Y59" s="4" t="e">
        <f>+TBoMLot10[[#This Row],[H MO SJ]]*$X$26</f>
        <v>#REF!</v>
      </c>
      <c r="Z59" s="4" t="e">
        <f>+TBoMLot10[[#This Row],[Achats Chargés]]+TBoMLot10[[#This Row],[Mt Prod R]]+TBoMLot10[[#This Row],[Mt MA SJ]]+TBoMLot10[[#This Row],[Mt MO SJ]]</f>
        <v>#REF!</v>
      </c>
      <c r="AA59" s="147"/>
      <c r="AB59" s="147"/>
      <c r="AC59" s="167"/>
    </row>
    <row r="60" spans="1:29" ht="15.75" thickBot="1" x14ac:dyDescent="0.3">
      <c r="A60" s="144"/>
      <c r="B60" s="144"/>
      <c r="C60" s="144"/>
      <c r="D60" s="3"/>
      <c r="E60" s="145"/>
      <c r="F60" s="145"/>
      <c r="L60" s="144" t="str">
        <f t="shared" si="8"/>
        <v/>
      </c>
      <c r="M60" s="156"/>
      <c r="N60" s="165"/>
      <c r="O60" s="147"/>
      <c r="P60" s="136" t="str">
        <f t="shared" ca="1" si="9"/>
        <v/>
      </c>
      <c r="Q60" s="4"/>
      <c r="R60" s="4">
        <f>+TBoMLot10[[#This Row],[Quantité lien]]*TBoMLot10[[#This Row],[Pri Achat Unitaire]]</f>
        <v>0</v>
      </c>
      <c r="S60" s="4">
        <f>IF(TBoMLot10[[#This Row],[Type]]="Achat",TBoMLot10[[#This Row],[Part Achat]]*$S$26,TBoMLot10[[#This Row],[Part Achat]])</f>
        <v>0</v>
      </c>
      <c r="U60" s="4" t="e">
        <f>+TBoMLot10[[#This Row],[H Prod R]]*$T$26</f>
        <v>#REF!</v>
      </c>
      <c r="W60" s="4" t="e">
        <f>TBoMLot10[[#This Row],[H MA SJ]]*$V$26</f>
        <v>#REF!</v>
      </c>
      <c r="Y60" s="4" t="e">
        <f>+TBoMLot10[[#This Row],[H MO SJ]]*$X$26</f>
        <v>#REF!</v>
      </c>
      <c r="Z60" s="4" t="e">
        <f>+TBoMLot10[[#This Row],[Achats Chargés]]+TBoMLot10[[#This Row],[Mt Prod R]]+TBoMLot10[[#This Row],[Mt MA SJ]]+TBoMLot10[[#This Row],[Mt MO SJ]]</f>
        <v>#REF!</v>
      </c>
      <c r="AA60" s="147"/>
      <c r="AB60" s="147"/>
      <c r="AC60" s="168"/>
    </row>
    <row r="61" spans="1:29" ht="15.75" thickBot="1" x14ac:dyDescent="0.3">
      <c r="A61" s="144"/>
      <c r="B61" s="144"/>
      <c r="C61" s="144"/>
      <c r="D61" s="3"/>
      <c r="E61" s="145"/>
      <c r="F61" s="145"/>
      <c r="L61" s="144" t="str">
        <f t="shared" si="8"/>
        <v/>
      </c>
      <c r="M61" s="156"/>
      <c r="N61" s="165"/>
      <c r="O61" s="147"/>
      <c r="P61" s="136" t="str">
        <f t="shared" ca="1" si="9"/>
        <v/>
      </c>
      <c r="Q61" s="4"/>
      <c r="R61" s="4">
        <f>+TBoMLot10[[#This Row],[Quantité lien]]*TBoMLot10[[#This Row],[Pri Achat Unitaire]]</f>
        <v>0</v>
      </c>
      <c r="S61" s="4">
        <f>IF(TBoMLot10[[#This Row],[Type]]="Achat",TBoMLot10[[#This Row],[Part Achat]]*$S$26,TBoMLot10[[#This Row],[Part Achat]])</f>
        <v>0</v>
      </c>
      <c r="U61" s="4" t="e">
        <f>+TBoMLot10[[#This Row],[H Prod R]]*$T$26</f>
        <v>#REF!</v>
      </c>
      <c r="W61" s="4" t="e">
        <f>TBoMLot10[[#This Row],[H MA SJ]]*$V$26</f>
        <v>#REF!</v>
      </c>
      <c r="Y61" s="4" t="e">
        <f>+TBoMLot10[[#This Row],[H MO SJ]]*$X$26</f>
        <v>#REF!</v>
      </c>
      <c r="Z61" s="4" t="e">
        <f>+TBoMLot10[[#This Row],[Achats Chargés]]+TBoMLot10[[#This Row],[Mt Prod R]]+TBoMLot10[[#This Row],[Mt MA SJ]]+TBoMLot10[[#This Row],[Mt MO SJ]]</f>
        <v>#REF!</v>
      </c>
      <c r="AA61" s="147"/>
      <c r="AB61" s="147"/>
      <c r="AC61" s="167"/>
    </row>
    <row r="62" spans="1:29" ht="15.75" thickBot="1" x14ac:dyDescent="0.3">
      <c r="A62" s="144"/>
      <c r="B62" s="144"/>
      <c r="C62" s="144"/>
      <c r="D62" s="3"/>
      <c r="E62" s="145"/>
      <c r="F62" s="145"/>
      <c r="L62" s="144" t="str">
        <f t="shared" si="8"/>
        <v/>
      </c>
      <c r="M62" s="156"/>
      <c r="N62" s="165"/>
      <c r="O62" s="147"/>
      <c r="P62" s="136" t="str">
        <f t="shared" ca="1" si="9"/>
        <v/>
      </c>
      <c r="Q62" s="4"/>
      <c r="R62" s="4">
        <f>+TBoMLot10[[#This Row],[Quantité lien]]*TBoMLot10[[#This Row],[Pri Achat Unitaire]]</f>
        <v>0</v>
      </c>
      <c r="S62" s="4">
        <f>IF(TBoMLot10[[#This Row],[Type]]="Achat",TBoMLot10[[#This Row],[Part Achat]]*$S$26,TBoMLot10[[#This Row],[Part Achat]])</f>
        <v>0</v>
      </c>
      <c r="U62" s="4" t="e">
        <f>+TBoMLot10[[#This Row],[H Prod R]]*$T$26</f>
        <v>#REF!</v>
      </c>
      <c r="W62" s="4" t="e">
        <f>TBoMLot10[[#This Row],[H MA SJ]]*$V$26</f>
        <v>#REF!</v>
      </c>
      <c r="Y62" s="4" t="e">
        <f>+TBoMLot10[[#This Row],[H MO SJ]]*$X$26</f>
        <v>#REF!</v>
      </c>
      <c r="Z62" s="4" t="e">
        <f>+TBoMLot10[[#This Row],[Achats Chargés]]+TBoMLot10[[#This Row],[Mt Prod R]]+TBoMLot10[[#This Row],[Mt MA SJ]]+TBoMLot10[[#This Row],[Mt MO SJ]]</f>
        <v>#REF!</v>
      </c>
      <c r="AA62" s="147"/>
      <c r="AB62" s="147"/>
      <c r="AC62" s="168"/>
    </row>
    <row r="63" spans="1:29" ht="15.75" thickBot="1" x14ac:dyDescent="0.3">
      <c r="A63" s="144"/>
      <c r="B63" s="144"/>
      <c r="C63" s="144"/>
      <c r="D63" s="3"/>
      <c r="E63" s="145"/>
      <c r="F63" s="145"/>
      <c r="L63" s="144" t="str">
        <f t="shared" si="8"/>
        <v/>
      </c>
      <c r="M63" s="156"/>
      <c r="N63" s="165"/>
      <c r="O63" s="147"/>
      <c r="P63" s="136" t="str">
        <f t="shared" ca="1" si="9"/>
        <v/>
      </c>
      <c r="Q63" s="4"/>
      <c r="R63" s="4">
        <f>+TBoMLot10[[#This Row],[Quantité lien]]*TBoMLot10[[#This Row],[Pri Achat Unitaire]]</f>
        <v>0</v>
      </c>
      <c r="S63" s="4">
        <f>IF(TBoMLot10[[#This Row],[Type]]="Achat",TBoMLot10[[#This Row],[Part Achat]]*$S$26,TBoMLot10[[#This Row],[Part Achat]])</f>
        <v>0</v>
      </c>
      <c r="U63" s="4" t="e">
        <f>+TBoMLot10[[#This Row],[H Prod R]]*$T$26</f>
        <v>#REF!</v>
      </c>
      <c r="W63" s="4" t="e">
        <f>TBoMLot10[[#This Row],[H MA SJ]]*$V$26</f>
        <v>#REF!</v>
      </c>
      <c r="Y63" s="4" t="e">
        <f>+TBoMLot10[[#This Row],[H MO SJ]]*$X$26</f>
        <v>#REF!</v>
      </c>
      <c r="Z63" s="4" t="e">
        <f>+TBoMLot10[[#This Row],[Achats Chargés]]+TBoMLot10[[#This Row],[Mt Prod R]]+TBoMLot10[[#This Row],[Mt MA SJ]]+TBoMLot10[[#This Row],[Mt MO SJ]]</f>
        <v>#REF!</v>
      </c>
      <c r="AA63" s="147"/>
      <c r="AB63" s="147"/>
      <c r="AC63" s="167"/>
    </row>
    <row r="64" spans="1:29" ht="15.75" thickBot="1" x14ac:dyDescent="0.3">
      <c r="A64" s="144"/>
      <c r="B64" s="144"/>
      <c r="C64" s="144"/>
      <c r="D64" s="3"/>
      <c r="E64" s="145"/>
      <c r="F64" s="145"/>
      <c r="L64" s="144" t="str">
        <f t="shared" si="8"/>
        <v/>
      </c>
      <c r="M64" s="156"/>
      <c r="N64" s="165"/>
      <c r="O64" s="147"/>
      <c r="P64" s="136" t="str">
        <f t="shared" ca="1" si="9"/>
        <v/>
      </c>
      <c r="Q64" s="4"/>
      <c r="R64" s="4">
        <f>+TBoMLot10[[#This Row],[Quantité lien]]*TBoMLot10[[#This Row],[Pri Achat Unitaire]]</f>
        <v>0</v>
      </c>
      <c r="S64" s="4">
        <f>IF(TBoMLot10[[#This Row],[Type]]="Achat",TBoMLot10[[#This Row],[Part Achat]]*$S$26,TBoMLot10[[#This Row],[Part Achat]])</f>
        <v>0</v>
      </c>
      <c r="U64" s="4" t="e">
        <f>+TBoMLot10[[#This Row],[H Prod R]]*$T$26</f>
        <v>#REF!</v>
      </c>
      <c r="W64" s="4" t="e">
        <f>TBoMLot10[[#This Row],[H MA SJ]]*$V$26</f>
        <v>#REF!</v>
      </c>
      <c r="Y64" s="4" t="e">
        <f>+TBoMLot10[[#This Row],[H MO SJ]]*$X$26</f>
        <v>#REF!</v>
      </c>
      <c r="Z64" s="4" t="e">
        <f>+TBoMLot10[[#This Row],[Achats Chargés]]+TBoMLot10[[#This Row],[Mt Prod R]]+TBoMLot10[[#This Row],[Mt MA SJ]]+TBoMLot10[[#This Row],[Mt MO SJ]]</f>
        <v>#REF!</v>
      </c>
      <c r="AA64" s="147"/>
      <c r="AB64" s="147"/>
      <c r="AC64" s="168"/>
    </row>
    <row r="65" spans="1:29" ht="15.75" thickBot="1" x14ac:dyDescent="0.3">
      <c r="A65" s="144"/>
      <c r="B65" s="144"/>
      <c r="C65" s="144"/>
      <c r="D65" s="3"/>
      <c r="E65" s="145"/>
      <c r="F65" s="145"/>
      <c r="L65" s="144" t="str">
        <f t="shared" si="8"/>
        <v/>
      </c>
      <c r="M65" s="156"/>
      <c r="N65" s="165"/>
      <c r="O65" s="147"/>
      <c r="P65" s="136" t="str">
        <f t="shared" ca="1" si="9"/>
        <v/>
      </c>
      <c r="Q65" s="4"/>
      <c r="R65" s="4">
        <f>+TBoMLot10[[#This Row],[Quantité lien]]*TBoMLot10[[#This Row],[Pri Achat Unitaire]]</f>
        <v>0</v>
      </c>
      <c r="S65" s="4">
        <f>IF(TBoMLot10[[#This Row],[Type]]="Achat",TBoMLot10[[#This Row],[Part Achat]]*$S$26,TBoMLot10[[#This Row],[Part Achat]])</f>
        <v>0</v>
      </c>
      <c r="U65" s="4" t="e">
        <f>+TBoMLot10[[#This Row],[H Prod R]]*$T$26</f>
        <v>#REF!</v>
      </c>
      <c r="W65" s="4" t="e">
        <f>TBoMLot10[[#This Row],[H MA SJ]]*$V$26</f>
        <v>#REF!</v>
      </c>
      <c r="Y65" s="4" t="e">
        <f>+TBoMLot10[[#This Row],[H MO SJ]]*$X$26</f>
        <v>#REF!</v>
      </c>
      <c r="Z65" s="4" t="e">
        <f>+TBoMLot10[[#This Row],[Achats Chargés]]+TBoMLot10[[#This Row],[Mt Prod R]]+TBoMLot10[[#This Row],[Mt MA SJ]]+TBoMLot10[[#This Row],[Mt MO SJ]]</f>
        <v>#REF!</v>
      </c>
      <c r="AA65" s="147"/>
      <c r="AB65" s="147"/>
      <c r="AC65" s="167"/>
    </row>
    <row r="66" spans="1:29" ht="15.75" thickBot="1" x14ac:dyDescent="0.3">
      <c r="A66" s="144"/>
      <c r="B66" s="144"/>
      <c r="C66" s="144"/>
      <c r="D66" s="3"/>
      <c r="E66" s="145"/>
      <c r="F66" s="145"/>
      <c r="L66" s="144" t="str">
        <f t="shared" si="8"/>
        <v/>
      </c>
      <c r="M66" s="156"/>
      <c r="N66" s="165"/>
      <c r="O66" s="147"/>
      <c r="P66" s="136" t="str">
        <f t="shared" ca="1" si="9"/>
        <v/>
      </c>
      <c r="Q66" s="4"/>
      <c r="R66" s="4">
        <f>+TBoMLot10[[#This Row],[Quantité lien]]*TBoMLot10[[#This Row],[Pri Achat Unitaire]]</f>
        <v>0</v>
      </c>
      <c r="S66" s="4">
        <f>IF(TBoMLot10[[#This Row],[Type]]="Achat",TBoMLot10[[#This Row],[Part Achat]]*$S$26,TBoMLot10[[#This Row],[Part Achat]])</f>
        <v>0</v>
      </c>
      <c r="U66" s="4" t="e">
        <f>+TBoMLot10[[#This Row],[H Prod R]]*$T$26</f>
        <v>#REF!</v>
      </c>
      <c r="W66" s="4" t="e">
        <f>TBoMLot10[[#This Row],[H MA SJ]]*$V$26</f>
        <v>#REF!</v>
      </c>
      <c r="Y66" s="4" t="e">
        <f>+TBoMLot10[[#This Row],[H MO SJ]]*$X$26</f>
        <v>#REF!</v>
      </c>
      <c r="Z66" s="4" t="e">
        <f>+TBoMLot10[[#This Row],[Achats Chargés]]+TBoMLot10[[#This Row],[Mt Prod R]]+TBoMLot10[[#This Row],[Mt MA SJ]]+TBoMLot10[[#This Row],[Mt MO SJ]]</f>
        <v>#REF!</v>
      </c>
      <c r="AA66" s="147"/>
      <c r="AB66" s="147"/>
      <c r="AC66" s="168"/>
    </row>
    <row r="67" spans="1:29" ht="15.75" thickBot="1" x14ac:dyDescent="0.3">
      <c r="A67" s="144"/>
      <c r="B67" s="144"/>
      <c r="C67" s="144"/>
      <c r="D67" s="3"/>
      <c r="E67" s="145"/>
      <c r="F67" s="145"/>
      <c r="L67" s="144" t="str">
        <f t="shared" si="8"/>
        <v/>
      </c>
      <c r="M67" s="156"/>
      <c r="N67" s="165"/>
      <c r="O67" s="147"/>
      <c r="P67" s="136" t="str">
        <f t="shared" ca="1" si="9"/>
        <v/>
      </c>
      <c r="Q67" s="4"/>
      <c r="R67" s="4">
        <f>+TBoMLot10[[#This Row],[Quantité lien]]*TBoMLot10[[#This Row],[Pri Achat Unitaire]]</f>
        <v>0</v>
      </c>
      <c r="S67" s="4">
        <f>IF(TBoMLot10[[#This Row],[Type]]="Achat",TBoMLot10[[#This Row],[Part Achat]]*$S$26,TBoMLot10[[#This Row],[Part Achat]])</f>
        <v>0</v>
      </c>
      <c r="U67" s="4" t="e">
        <f>+TBoMLot10[[#This Row],[H Prod R]]*$T$26</f>
        <v>#REF!</v>
      </c>
      <c r="W67" s="4" t="e">
        <f>TBoMLot10[[#This Row],[H MA SJ]]*$V$26</f>
        <v>#REF!</v>
      </c>
      <c r="Y67" s="4" t="e">
        <f>+TBoMLot10[[#This Row],[H MO SJ]]*$X$26</f>
        <v>#REF!</v>
      </c>
      <c r="Z67" s="4" t="e">
        <f>+TBoMLot10[[#This Row],[Achats Chargés]]+TBoMLot10[[#This Row],[Mt Prod R]]+TBoMLot10[[#This Row],[Mt MA SJ]]+TBoMLot10[[#This Row],[Mt MO SJ]]</f>
        <v>#REF!</v>
      </c>
      <c r="AA67" s="147"/>
      <c r="AB67" s="147"/>
      <c r="AC67" s="167"/>
    </row>
    <row r="68" spans="1:29" ht="15.75" thickBot="1" x14ac:dyDescent="0.3">
      <c r="A68" s="144"/>
      <c r="B68" s="144"/>
      <c r="C68" s="144"/>
      <c r="D68" s="3"/>
      <c r="E68" s="145"/>
      <c r="F68" s="145"/>
      <c r="L68" s="144" t="str">
        <f t="shared" si="8"/>
        <v/>
      </c>
      <c r="M68" s="156"/>
      <c r="N68" s="165"/>
      <c r="O68" s="147"/>
      <c r="P68" s="136" t="str">
        <f t="shared" ca="1" si="9"/>
        <v/>
      </c>
      <c r="Q68" s="4"/>
      <c r="R68" s="4">
        <f>+TBoMLot10[[#This Row],[Quantité lien]]*TBoMLot10[[#This Row],[Pri Achat Unitaire]]</f>
        <v>0</v>
      </c>
      <c r="S68" s="4">
        <f>IF(TBoMLot10[[#This Row],[Type]]="Achat",TBoMLot10[[#This Row],[Part Achat]]*$S$26,TBoMLot10[[#This Row],[Part Achat]])</f>
        <v>0</v>
      </c>
      <c r="U68" s="4" t="e">
        <f>+TBoMLot10[[#This Row],[H Prod R]]*$T$26</f>
        <v>#REF!</v>
      </c>
      <c r="W68" s="4" t="e">
        <f>TBoMLot10[[#This Row],[H MA SJ]]*$V$26</f>
        <v>#REF!</v>
      </c>
      <c r="Y68" s="4" t="e">
        <f>+TBoMLot10[[#This Row],[H MO SJ]]*$X$26</f>
        <v>#REF!</v>
      </c>
      <c r="Z68" s="4" t="e">
        <f>+TBoMLot10[[#This Row],[Achats Chargés]]+TBoMLot10[[#This Row],[Mt Prod R]]+TBoMLot10[[#This Row],[Mt MA SJ]]+TBoMLot10[[#This Row],[Mt MO SJ]]</f>
        <v>#REF!</v>
      </c>
      <c r="AA68" s="147"/>
      <c r="AB68" s="147"/>
      <c r="AC68" s="168"/>
    </row>
    <row r="69" spans="1:29" ht="15.75" thickBot="1" x14ac:dyDescent="0.3">
      <c r="A69" s="144"/>
      <c r="B69" s="144"/>
      <c r="C69" s="144"/>
      <c r="D69" s="3"/>
      <c r="E69" s="145"/>
      <c r="F69" s="145"/>
      <c r="L69" s="144" t="str">
        <f t="shared" si="8"/>
        <v/>
      </c>
      <c r="M69" s="156"/>
      <c r="N69" s="165"/>
      <c r="O69" s="147"/>
      <c r="P69" s="136" t="str">
        <f t="shared" ca="1" si="9"/>
        <v/>
      </c>
      <c r="Q69" s="4"/>
      <c r="R69" s="4">
        <f>+TBoMLot10[[#This Row],[Quantité lien]]*TBoMLot10[[#This Row],[Pri Achat Unitaire]]</f>
        <v>0</v>
      </c>
      <c r="S69" s="4">
        <f>IF(TBoMLot10[[#This Row],[Type]]="Achat",TBoMLot10[[#This Row],[Part Achat]]*$S$26,TBoMLot10[[#This Row],[Part Achat]])</f>
        <v>0</v>
      </c>
      <c r="U69" s="4" t="e">
        <f>+TBoMLot10[[#This Row],[H Prod R]]*$T$26</f>
        <v>#REF!</v>
      </c>
      <c r="W69" s="4" t="e">
        <f>TBoMLot10[[#This Row],[H MA SJ]]*$V$26</f>
        <v>#REF!</v>
      </c>
      <c r="Y69" s="4" t="e">
        <f>+TBoMLot10[[#This Row],[H MO SJ]]*$X$26</f>
        <v>#REF!</v>
      </c>
      <c r="Z69" s="4" t="e">
        <f>+TBoMLot10[[#This Row],[Achats Chargés]]+TBoMLot10[[#This Row],[Mt Prod R]]+TBoMLot10[[#This Row],[Mt MA SJ]]+TBoMLot10[[#This Row],[Mt MO SJ]]</f>
        <v>#REF!</v>
      </c>
      <c r="AA69" s="147"/>
      <c r="AB69" s="147"/>
      <c r="AC69" s="167"/>
    </row>
    <row r="70" spans="1:29" ht="15.75" thickBot="1" x14ac:dyDescent="0.3">
      <c r="A70" s="144"/>
      <c r="B70" s="144"/>
      <c r="C70" s="144"/>
      <c r="D70" s="3"/>
      <c r="E70" s="145"/>
      <c r="F70" s="145"/>
      <c r="L70" s="144" t="str">
        <f t="shared" si="8"/>
        <v/>
      </c>
      <c r="M70" s="156"/>
      <c r="N70" s="165"/>
      <c r="O70" s="147"/>
      <c r="P70" s="136" t="str">
        <f t="shared" ca="1" si="9"/>
        <v/>
      </c>
      <c r="Q70" s="4"/>
      <c r="R70" s="4">
        <f>+TBoMLot10[[#This Row],[Quantité lien]]*TBoMLot10[[#This Row],[Pri Achat Unitaire]]</f>
        <v>0</v>
      </c>
      <c r="S70" s="4">
        <f>IF(TBoMLot10[[#This Row],[Type]]="Achat",TBoMLot10[[#This Row],[Part Achat]]*$S$26,TBoMLot10[[#This Row],[Part Achat]])</f>
        <v>0</v>
      </c>
      <c r="U70" s="4" t="e">
        <f>+TBoMLot10[[#This Row],[H Prod R]]*$T$26</f>
        <v>#REF!</v>
      </c>
      <c r="W70" s="4" t="e">
        <f>TBoMLot10[[#This Row],[H MA SJ]]*$V$26</f>
        <v>#REF!</v>
      </c>
      <c r="Y70" s="4" t="e">
        <f>+TBoMLot10[[#This Row],[H MO SJ]]*$X$26</f>
        <v>#REF!</v>
      </c>
      <c r="Z70" s="4" t="e">
        <f>+TBoMLot10[[#This Row],[Achats Chargés]]+TBoMLot10[[#This Row],[Mt Prod R]]+TBoMLot10[[#This Row],[Mt MA SJ]]+TBoMLot10[[#This Row],[Mt MO SJ]]</f>
        <v>#REF!</v>
      </c>
      <c r="AA70" s="147"/>
      <c r="AB70" s="147"/>
      <c r="AC70" s="168"/>
    </row>
    <row r="71" spans="1:29" ht="15.75" thickBot="1" x14ac:dyDescent="0.3">
      <c r="A71" s="144"/>
      <c r="B71" s="144"/>
      <c r="C71" s="144"/>
      <c r="D71" s="3"/>
      <c r="E71" s="145"/>
      <c r="F71" s="145"/>
      <c r="L71" s="144" t="str">
        <f t="shared" si="8"/>
        <v/>
      </c>
      <c r="M71" s="156"/>
      <c r="N71" s="165"/>
      <c r="O71" s="147"/>
      <c r="P71" s="136" t="str">
        <f t="shared" ca="1" si="9"/>
        <v/>
      </c>
      <c r="Q71" s="4"/>
      <c r="R71" s="4">
        <f>+TBoMLot10[[#This Row],[Quantité lien]]*TBoMLot10[[#This Row],[Pri Achat Unitaire]]</f>
        <v>0</v>
      </c>
      <c r="S71" s="4">
        <f>IF(TBoMLot10[[#This Row],[Type]]="Achat",TBoMLot10[[#This Row],[Part Achat]]*$S$26,TBoMLot10[[#This Row],[Part Achat]])</f>
        <v>0</v>
      </c>
      <c r="U71" s="4" t="e">
        <f>+TBoMLot10[[#This Row],[H Prod R]]*$T$26</f>
        <v>#REF!</v>
      </c>
      <c r="W71" s="4" t="e">
        <f>TBoMLot10[[#This Row],[H MA SJ]]*$V$26</f>
        <v>#REF!</v>
      </c>
      <c r="Y71" s="4" t="e">
        <f>+TBoMLot10[[#This Row],[H MO SJ]]*$X$26</f>
        <v>#REF!</v>
      </c>
      <c r="Z71" s="4" t="e">
        <f>+TBoMLot10[[#This Row],[Achats Chargés]]+TBoMLot10[[#This Row],[Mt Prod R]]+TBoMLot10[[#This Row],[Mt MA SJ]]+TBoMLot10[[#This Row],[Mt MO SJ]]</f>
        <v>#REF!</v>
      </c>
      <c r="AA71" s="147"/>
      <c r="AB71" s="147"/>
      <c r="AC71" s="167"/>
    </row>
    <row r="72" spans="1:29" ht="15.75" thickBot="1" x14ac:dyDescent="0.3">
      <c r="A72" s="144"/>
      <c r="B72" s="144"/>
      <c r="C72" s="144"/>
      <c r="D72" s="3"/>
      <c r="E72" s="145"/>
      <c r="F72" s="145"/>
      <c r="L72" s="144" t="str">
        <f t="shared" si="8"/>
        <v/>
      </c>
      <c r="M72" s="156"/>
      <c r="N72" s="165"/>
      <c r="O72" s="147"/>
      <c r="P72" s="136" t="str">
        <f t="shared" ca="1" si="9"/>
        <v/>
      </c>
      <c r="Q72" s="4"/>
      <c r="R72" s="4">
        <f>+TBoMLot10[[#This Row],[Quantité lien]]*TBoMLot10[[#This Row],[Pri Achat Unitaire]]</f>
        <v>0</v>
      </c>
      <c r="S72" s="4">
        <f>IF(TBoMLot10[[#This Row],[Type]]="Achat",TBoMLot10[[#This Row],[Part Achat]]*$S$26,TBoMLot10[[#This Row],[Part Achat]])</f>
        <v>0</v>
      </c>
      <c r="U72" s="4" t="e">
        <f>+TBoMLot10[[#This Row],[H Prod R]]*$T$26</f>
        <v>#REF!</v>
      </c>
      <c r="W72" s="4" t="e">
        <f>TBoMLot10[[#This Row],[H MA SJ]]*$V$26</f>
        <v>#REF!</v>
      </c>
      <c r="Y72" s="4" t="e">
        <f>+TBoMLot10[[#This Row],[H MO SJ]]*$X$26</f>
        <v>#REF!</v>
      </c>
      <c r="Z72" s="4" t="e">
        <f>+TBoMLot10[[#This Row],[Achats Chargés]]+TBoMLot10[[#This Row],[Mt Prod R]]+TBoMLot10[[#This Row],[Mt MA SJ]]+TBoMLot10[[#This Row],[Mt MO SJ]]</f>
        <v>#REF!</v>
      </c>
      <c r="AA72" s="147"/>
      <c r="AB72" s="147"/>
      <c r="AC72" s="168"/>
    </row>
    <row r="73" spans="1:29" ht="15.75" thickBot="1" x14ac:dyDescent="0.3">
      <c r="A73" s="144"/>
      <c r="B73" s="144"/>
      <c r="C73" s="144"/>
      <c r="D73" s="3"/>
      <c r="E73" s="145"/>
      <c r="F73" s="145"/>
      <c r="L73" s="144" t="str">
        <f t="shared" si="8"/>
        <v/>
      </c>
      <c r="M73" s="156"/>
      <c r="N73" s="165"/>
      <c r="O73" s="147"/>
      <c r="P73" s="136" t="str">
        <f t="shared" ca="1" si="9"/>
        <v/>
      </c>
      <c r="Q73" s="4"/>
      <c r="R73" s="4">
        <f>+TBoMLot10[[#This Row],[Quantité lien]]*TBoMLot10[[#This Row],[Pri Achat Unitaire]]</f>
        <v>0</v>
      </c>
      <c r="S73" s="4">
        <f>IF(TBoMLot10[[#This Row],[Type]]="Achat",TBoMLot10[[#This Row],[Part Achat]]*$S$26,TBoMLot10[[#This Row],[Part Achat]])</f>
        <v>0</v>
      </c>
      <c r="U73" s="4" t="e">
        <f>+TBoMLot10[[#This Row],[H Prod R]]*$T$26</f>
        <v>#REF!</v>
      </c>
      <c r="W73" s="4" t="e">
        <f>TBoMLot10[[#This Row],[H MA SJ]]*$V$26</f>
        <v>#REF!</v>
      </c>
      <c r="Y73" s="4" t="e">
        <f>+TBoMLot10[[#This Row],[H MO SJ]]*$X$26</f>
        <v>#REF!</v>
      </c>
      <c r="Z73" s="4" t="e">
        <f>+TBoMLot10[[#This Row],[Achats Chargés]]+TBoMLot10[[#This Row],[Mt Prod R]]+TBoMLot10[[#This Row],[Mt MA SJ]]+TBoMLot10[[#This Row],[Mt MO SJ]]</f>
        <v>#REF!</v>
      </c>
      <c r="AA73" s="147"/>
      <c r="AB73" s="147"/>
      <c r="AC73" s="167"/>
    </row>
    <row r="74" spans="1:29" ht="15.75" thickBot="1" x14ac:dyDescent="0.3">
      <c r="A74" s="144"/>
      <c r="B74" s="144"/>
      <c r="C74" s="144"/>
      <c r="D74" s="3"/>
      <c r="E74" s="145"/>
      <c r="F74" s="145"/>
      <c r="L74" s="144" t="str">
        <f t="shared" si="8"/>
        <v/>
      </c>
      <c r="M74" s="156"/>
      <c r="N74" s="165"/>
      <c r="O74" s="147"/>
      <c r="P74" s="136" t="str">
        <f t="shared" ca="1" si="9"/>
        <v/>
      </c>
      <c r="Q74" s="4"/>
      <c r="R74" s="4">
        <f>+TBoMLot10[[#This Row],[Quantité lien]]*TBoMLot10[[#This Row],[Pri Achat Unitaire]]</f>
        <v>0</v>
      </c>
      <c r="S74" s="4">
        <f>IF(TBoMLot10[[#This Row],[Type]]="Achat",TBoMLot10[[#This Row],[Part Achat]]*$S$26,TBoMLot10[[#This Row],[Part Achat]])</f>
        <v>0</v>
      </c>
      <c r="U74" s="4" t="e">
        <f>+TBoMLot10[[#This Row],[H Prod R]]*$T$26</f>
        <v>#REF!</v>
      </c>
      <c r="W74" s="4" t="e">
        <f>TBoMLot10[[#This Row],[H MA SJ]]*$V$26</f>
        <v>#REF!</v>
      </c>
      <c r="Y74" s="4" t="e">
        <f>+TBoMLot10[[#This Row],[H MO SJ]]*$X$26</f>
        <v>#REF!</v>
      </c>
      <c r="Z74" s="4" t="e">
        <f>+TBoMLot10[[#This Row],[Achats Chargés]]+TBoMLot10[[#This Row],[Mt Prod R]]+TBoMLot10[[#This Row],[Mt MA SJ]]+TBoMLot10[[#This Row],[Mt MO SJ]]</f>
        <v>#REF!</v>
      </c>
      <c r="AA74" s="147"/>
      <c r="AB74" s="147"/>
      <c r="AC74" s="168"/>
    </row>
    <row r="75" spans="1:29" ht="15.75" thickBot="1" x14ac:dyDescent="0.3">
      <c r="A75" s="144"/>
      <c r="B75" s="144"/>
      <c r="C75" s="144"/>
      <c r="D75" s="3"/>
      <c r="E75" s="145"/>
      <c r="F75" s="145"/>
      <c r="L75" s="144" t="str">
        <f t="shared" si="8"/>
        <v/>
      </c>
      <c r="M75" s="156"/>
      <c r="N75" s="165"/>
      <c r="O75" s="147"/>
      <c r="P75" s="136" t="str">
        <f t="shared" ca="1" si="9"/>
        <v/>
      </c>
      <c r="Q75" s="4"/>
      <c r="R75" s="4">
        <f>+TBoMLot10[[#This Row],[Quantité lien]]*TBoMLot10[[#This Row],[Pri Achat Unitaire]]</f>
        <v>0</v>
      </c>
      <c r="S75" s="4">
        <f>IF(TBoMLot10[[#This Row],[Type]]="Achat",TBoMLot10[[#This Row],[Part Achat]]*$S$26,TBoMLot10[[#This Row],[Part Achat]])</f>
        <v>0</v>
      </c>
      <c r="U75" s="4" t="e">
        <f>+TBoMLot10[[#This Row],[H Prod R]]*$T$26</f>
        <v>#REF!</v>
      </c>
      <c r="W75" s="4" t="e">
        <f>TBoMLot10[[#This Row],[H MA SJ]]*$V$26</f>
        <v>#REF!</v>
      </c>
      <c r="Y75" s="4" t="e">
        <f>+TBoMLot10[[#This Row],[H MO SJ]]*$X$26</f>
        <v>#REF!</v>
      </c>
      <c r="Z75" s="4" t="e">
        <f>+TBoMLot10[[#This Row],[Achats Chargés]]+TBoMLot10[[#This Row],[Mt Prod R]]+TBoMLot10[[#This Row],[Mt MA SJ]]+TBoMLot10[[#This Row],[Mt MO SJ]]</f>
        <v>#REF!</v>
      </c>
      <c r="AA75" s="147"/>
      <c r="AB75" s="147"/>
      <c r="AC75" s="167"/>
    </row>
    <row r="76" spans="1:29" ht="15.75" thickBot="1" x14ac:dyDescent="0.3">
      <c r="A76" s="144"/>
      <c r="B76" s="144"/>
      <c r="C76" s="144"/>
      <c r="D76" s="3"/>
      <c r="E76" s="145"/>
      <c r="F76" s="145"/>
      <c r="L76" s="144" t="str">
        <f t="shared" si="8"/>
        <v/>
      </c>
      <c r="M76" s="156"/>
      <c r="N76" s="165"/>
      <c r="O76" s="147"/>
      <c r="P76" s="136" t="str">
        <f t="shared" ca="1" si="9"/>
        <v/>
      </c>
      <c r="Q76" s="4"/>
      <c r="R76" s="4">
        <f>+TBoMLot10[[#This Row],[Quantité lien]]*TBoMLot10[[#This Row],[Pri Achat Unitaire]]</f>
        <v>0</v>
      </c>
      <c r="S76" s="4">
        <f>IF(TBoMLot10[[#This Row],[Type]]="Achat",TBoMLot10[[#This Row],[Part Achat]]*$S$26,TBoMLot10[[#This Row],[Part Achat]])</f>
        <v>0</v>
      </c>
      <c r="U76" s="4" t="e">
        <f>+TBoMLot10[[#This Row],[H Prod R]]*$T$26</f>
        <v>#REF!</v>
      </c>
      <c r="W76" s="4" t="e">
        <f>TBoMLot10[[#This Row],[H MA SJ]]*$V$26</f>
        <v>#REF!</v>
      </c>
      <c r="Y76" s="4" t="e">
        <f>+TBoMLot10[[#This Row],[H MO SJ]]*$X$26</f>
        <v>#REF!</v>
      </c>
      <c r="Z76" s="4" t="e">
        <f>+TBoMLot10[[#This Row],[Achats Chargés]]+TBoMLot10[[#This Row],[Mt Prod R]]+TBoMLot10[[#This Row],[Mt MA SJ]]+TBoMLot10[[#This Row],[Mt MO SJ]]</f>
        <v>#REF!</v>
      </c>
      <c r="AA76" s="147"/>
      <c r="AB76" s="147"/>
      <c r="AC76" s="168"/>
    </row>
    <row r="77" spans="1:29" ht="15.75" thickBot="1" x14ac:dyDescent="0.3">
      <c r="A77" s="144"/>
      <c r="B77" s="144"/>
      <c r="C77" s="144"/>
      <c r="D77" s="3"/>
      <c r="E77" s="145"/>
      <c r="F77" s="145"/>
      <c r="L77" s="144" t="str">
        <f t="shared" si="8"/>
        <v/>
      </c>
      <c r="M77" s="156"/>
      <c r="N77" s="165"/>
      <c r="O77" s="147"/>
      <c r="P77" s="136" t="str">
        <f t="shared" ca="1" si="9"/>
        <v/>
      </c>
      <c r="Q77" s="4"/>
      <c r="R77" s="4">
        <f>+TBoMLot10[[#This Row],[Quantité lien]]*TBoMLot10[[#This Row],[Pri Achat Unitaire]]</f>
        <v>0</v>
      </c>
      <c r="S77" s="4">
        <f>IF(TBoMLot10[[#This Row],[Type]]="Achat",TBoMLot10[[#This Row],[Part Achat]]*$S$26,TBoMLot10[[#This Row],[Part Achat]])</f>
        <v>0</v>
      </c>
      <c r="U77" s="4" t="e">
        <f>+TBoMLot10[[#This Row],[H Prod R]]*$T$26</f>
        <v>#REF!</v>
      </c>
      <c r="W77" s="4" t="e">
        <f>TBoMLot10[[#This Row],[H MA SJ]]*$V$26</f>
        <v>#REF!</v>
      </c>
      <c r="Y77" s="4" t="e">
        <f>+TBoMLot10[[#This Row],[H MO SJ]]*$X$26</f>
        <v>#REF!</v>
      </c>
      <c r="Z77" s="4" t="e">
        <f>+TBoMLot10[[#This Row],[Achats Chargés]]+TBoMLot10[[#This Row],[Mt Prod R]]+TBoMLot10[[#This Row],[Mt MA SJ]]+TBoMLot10[[#This Row],[Mt MO SJ]]</f>
        <v>#REF!</v>
      </c>
      <c r="AA77" s="147"/>
      <c r="AB77" s="147"/>
      <c r="AC77" s="167"/>
    </row>
    <row r="78" spans="1:29" ht="15.75" thickBot="1" x14ac:dyDescent="0.3">
      <c r="A78" s="144"/>
      <c r="B78" s="144"/>
      <c r="C78" s="144"/>
      <c r="D78" s="3"/>
      <c r="E78" s="145"/>
      <c r="F78" s="145"/>
      <c r="L78" s="144" t="str">
        <f t="shared" ref="L78:L109" si="10">IFERROR(IF(VLOOKUP($A78,$B$28:$B$241,1,FALSE)=$A78,"O","N"),"")</f>
        <v/>
      </c>
      <c r="M78" s="156"/>
      <c r="N78" s="165"/>
      <c r="O78" s="147"/>
      <c r="P78" s="136" t="str">
        <f t="shared" ref="P78:P109" ca="1" si="11">IF($J78="Achat",IF(AND(EDATE(TODAY(),-12)&lt;$M78,$M78&lt;EDATE(TODAY(),-6)),2,IF($M78&lt;EDATE(TODAY(),-12),3,IF(EDATE(TODAY(),-6)&lt;$M78,1,IF($N78=999.999,4,5)))),"")</f>
        <v/>
      </c>
      <c r="Q78" s="4"/>
      <c r="R78" s="4">
        <f>+TBoMLot10[[#This Row],[Quantité lien]]*TBoMLot10[[#This Row],[Pri Achat Unitaire]]</f>
        <v>0</v>
      </c>
      <c r="S78" s="4">
        <f>IF(TBoMLot10[[#This Row],[Type]]="Achat",TBoMLot10[[#This Row],[Part Achat]]*$S$26,TBoMLot10[[#This Row],[Part Achat]])</f>
        <v>0</v>
      </c>
      <c r="U78" s="4" t="e">
        <f>+TBoMLot10[[#This Row],[H Prod R]]*$T$26</f>
        <v>#REF!</v>
      </c>
      <c r="W78" s="4" t="e">
        <f>TBoMLot10[[#This Row],[H MA SJ]]*$V$26</f>
        <v>#REF!</v>
      </c>
      <c r="Y78" s="4" t="e">
        <f>+TBoMLot10[[#This Row],[H MO SJ]]*$X$26</f>
        <v>#REF!</v>
      </c>
      <c r="Z78" s="4" t="e">
        <f>+TBoMLot10[[#This Row],[Achats Chargés]]+TBoMLot10[[#This Row],[Mt Prod R]]+TBoMLot10[[#This Row],[Mt MA SJ]]+TBoMLot10[[#This Row],[Mt MO SJ]]</f>
        <v>#REF!</v>
      </c>
      <c r="AA78" s="147"/>
      <c r="AB78" s="147"/>
      <c r="AC78" s="168"/>
    </row>
    <row r="79" spans="1:29" ht="15.75" thickBot="1" x14ac:dyDescent="0.3">
      <c r="A79" s="144"/>
      <c r="B79" s="144"/>
      <c r="C79" s="144"/>
      <c r="D79" s="3"/>
      <c r="E79" s="145"/>
      <c r="F79" s="145"/>
      <c r="L79" s="144" t="str">
        <f t="shared" si="10"/>
        <v/>
      </c>
      <c r="M79" s="156"/>
      <c r="N79" s="165"/>
      <c r="O79" s="147"/>
      <c r="P79" s="136" t="str">
        <f t="shared" ca="1" si="11"/>
        <v/>
      </c>
      <c r="Q79" s="4"/>
      <c r="R79" s="4">
        <f>+TBoMLot10[[#This Row],[Quantité lien]]*TBoMLot10[[#This Row],[Pri Achat Unitaire]]</f>
        <v>0</v>
      </c>
      <c r="S79" s="4">
        <f>IF(TBoMLot10[[#This Row],[Type]]="Achat",TBoMLot10[[#This Row],[Part Achat]]*$S$26,TBoMLot10[[#This Row],[Part Achat]])</f>
        <v>0</v>
      </c>
      <c r="U79" s="4" t="e">
        <f>+TBoMLot10[[#This Row],[H Prod R]]*$T$26</f>
        <v>#REF!</v>
      </c>
      <c r="W79" s="4" t="e">
        <f>TBoMLot10[[#This Row],[H MA SJ]]*$V$26</f>
        <v>#REF!</v>
      </c>
      <c r="Y79" s="4" t="e">
        <f>+TBoMLot10[[#This Row],[H MO SJ]]*$X$26</f>
        <v>#REF!</v>
      </c>
      <c r="Z79" s="4" t="e">
        <f>+TBoMLot10[[#This Row],[Achats Chargés]]+TBoMLot10[[#This Row],[Mt Prod R]]+TBoMLot10[[#This Row],[Mt MA SJ]]+TBoMLot10[[#This Row],[Mt MO SJ]]</f>
        <v>#REF!</v>
      </c>
      <c r="AA79" s="147"/>
      <c r="AB79" s="147"/>
      <c r="AC79" s="167"/>
    </row>
    <row r="80" spans="1:29" ht="15.75" thickBot="1" x14ac:dyDescent="0.3">
      <c r="A80" s="144"/>
      <c r="B80" s="144"/>
      <c r="C80" s="144"/>
      <c r="D80" s="3"/>
      <c r="E80" s="145"/>
      <c r="F80" s="145"/>
      <c r="L80" s="144" t="str">
        <f t="shared" si="10"/>
        <v/>
      </c>
      <c r="M80" s="156"/>
      <c r="N80" s="165"/>
      <c r="O80" s="147"/>
      <c r="P80" s="136" t="str">
        <f t="shared" ca="1" si="11"/>
        <v/>
      </c>
      <c r="Q80" s="4"/>
      <c r="R80" s="4">
        <f>+TBoMLot10[[#This Row],[Quantité lien]]*TBoMLot10[[#This Row],[Pri Achat Unitaire]]</f>
        <v>0</v>
      </c>
      <c r="S80" s="4">
        <f>IF(TBoMLot10[[#This Row],[Type]]="Achat",TBoMLot10[[#This Row],[Part Achat]]*$S$26,TBoMLot10[[#This Row],[Part Achat]])</f>
        <v>0</v>
      </c>
      <c r="U80" s="4" t="e">
        <f>+TBoMLot10[[#This Row],[H Prod R]]*$T$26</f>
        <v>#REF!</v>
      </c>
      <c r="W80" s="4" t="e">
        <f>TBoMLot10[[#This Row],[H MA SJ]]*$V$26</f>
        <v>#REF!</v>
      </c>
      <c r="Y80" s="4" t="e">
        <f>+TBoMLot10[[#This Row],[H MO SJ]]*$X$26</f>
        <v>#REF!</v>
      </c>
      <c r="Z80" s="4" t="e">
        <f>+TBoMLot10[[#This Row],[Achats Chargés]]+TBoMLot10[[#This Row],[Mt Prod R]]+TBoMLot10[[#This Row],[Mt MA SJ]]+TBoMLot10[[#This Row],[Mt MO SJ]]</f>
        <v>#REF!</v>
      </c>
      <c r="AA80" s="147"/>
      <c r="AB80" s="147"/>
      <c r="AC80" s="168"/>
    </row>
    <row r="81" spans="1:29" ht="15.75" thickBot="1" x14ac:dyDescent="0.3">
      <c r="A81" s="144"/>
      <c r="B81" s="144"/>
      <c r="C81" s="144"/>
      <c r="D81" s="3"/>
      <c r="E81" s="145"/>
      <c r="F81" s="145"/>
      <c r="L81" s="144" t="str">
        <f t="shared" si="10"/>
        <v/>
      </c>
      <c r="M81" s="156"/>
      <c r="N81" s="165"/>
      <c r="O81" s="147"/>
      <c r="P81" s="136" t="str">
        <f t="shared" ca="1" si="11"/>
        <v/>
      </c>
      <c r="Q81" s="4"/>
      <c r="R81" s="4">
        <f>+TBoMLot10[[#This Row],[Quantité lien]]*TBoMLot10[[#This Row],[Pri Achat Unitaire]]</f>
        <v>0</v>
      </c>
      <c r="S81" s="4">
        <f>IF(TBoMLot10[[#This Row],[Type]]="Achat",TBoMLot10[[#This Row],[Part Achat]]*$S$26,TBoMLot10[[#This Row],[Part Achat]])</f>
        <v>0</v>
      </c>
      <c r="U81" s="4" t="e">
        <f>+TBoMLot10[[#This Row],[H Prod R]]*$T$26</f>
        <v>#REF!</v>
      </c>
      <c r="W81" s="4" t="e">
        <f>TBoMLot10[[#This Row],[H MA SJ]]*$V$26</f>
        <v>#REF!</v>
      </c>
      <c r="Y81" s="4" t="e">
        <f>+TBoMLot10[[#This Row],[H MO SJ]]*$X$26</f>
        <v>#REF!</v>
      </c>
      <c r="Z81" s="4" t="e">
        <f>+TBoMLot10[[#This Row],[Achats Chargés]]+TBoMLot10[[#This Row],[Mt Prod R]]+TBoMLot10[[#This Row],[Mt MA SJ]]+TBoMLot10[[#This Row],[Mt MO SJ]]</f>
        <v>#REF!</v>
      </c>
      <c r="AA81" s="147"/>
      <c r="AB81" s="147"/>
      <c r="AC81" s="167"/>
    </row>
    <row r="82" spans="1:29" ht="15.75" thickBot="1" x14ac:dyDescent="0.3">
      <c r="A82" s="144"/>
      <c r="B82" s="144"/>
      <c r="C82" s="144"/>
      <c r="D82" s="3"/>
      <c r="E82" s="145"/>
      <c r="F82" s="145"/>
      <c r="L82" s="144" t="str">
        <f t="shared" si="10"/>
        <v/>
      </c>
      <c r="M82" s="156"/>
      <c r="N82" s="165"/>
      <c r="O82" s="147"/>
      <c r="P82" s="136" t="str">
        <f t="shared" ca="1" si="11"/>
        <v/>
      </c>
      <c r="Q82" s="4"/>
      <c r="R82" s="4">
        <f>+TBoMLot10[[#This Row],[Quantité lien]]*TBoMLot10[[#This Row],[Pri Achat Unitaire]]</f>
        <v>0</v>
      </c>
      <c r="S82" s="4">
        <f>IF(TBoMLot10[[#This Row],[Type]]="Achat",TBoMLot10[[#This Row],[Part Achat]]*$S$26,TBoMLot10[[#This Row],[Part Achat]])</f>
        <v>0</v>
      </c>
      <c r="U82" s="4" t="e">
        <f>+TBoMLot10[[#This Row],[H Prod R]]*$T$26</f>
        <v>#REF!</v>
      </c>
      <c r="W82" s="4" t="e">
        <f>TBoMLot10[[#This Row],[H MA SJ]]*$V$26</f>
        <v>#REF!</v>
      </c>
      <c r="Y82" s="4" t="e">
        <f>+TBoMLot10[[#This Row],[H MO SJ]]*$X$26</f>
        <v>#REF!</v>
      </c>
      <c r="Z82" s="4" t="e">
        <f>+TBoMLot10[[#This Row],[Achats Chargés]]+TBoMLot10[[#This Row],[Mt Prod R]]+TBoMLot10[[#This Row],[Mt MA SJ]]+TBoMLot10[[#This Row],[Mt MO SJ]]</f>
        <v>#REF!</v>
      </c>
      <c r="AA82" s="147"/>
      <c r="AB82" s="147"/>
      <c r="AC82" s="168"/>
    </row>
    <row r="83" spans="1:29" ht="15.75" thickBot="1" x14ac:dyDescent="0.3">
      <c r="A83" s="144"/>
      <c r="B83" s="144"/>
      <c r="C83" s="144"/>
      <c r="D83" s="3"/>
      <c r="E83" s="145"/>
      <c r="F83" s="145"/>
      <c r="L83" s="144" t="str">
        <f t="shared" si="10"/>
        <v/>
      </c>
      <c r="M83" s="156"/>
      <c r="N83" s="165"/>
      <c r="O83" s="147"/>
      <c r="P83" s="136" t="str">
        <f t="shared" ca="1" si="11"/>
        <v/>
      </c>
      <c r="Q83" s="4"/>
      <c r="R83" s="4">
        <f>+TBoMLot10[[#This Row],[Quantité lien]]*TBoMLot10[[#This Row],[Pri Achat Unitaire]]</f>
        <v>0</v>
      </c>
      <c r="S83" s="4">
        <f>IF(TBoMLot10[[#This Row],[Type]]="Achat",TBoMLot10[[#This Row],[Part Achat]]*$S$26,TBoMLot10[[#This Row],[Part Achat]])</f>
        <v>0</v>
      </c>
      <c r="U83" s="4" t="e">
        <f>+TBoMLot10[[#This Row],[H Prod R]]*$T$26</f>
        <v>#REF!</v>
      </c>
      <c r="W83" s="4" t="e">
        <f>TBoMLot10[[#This Row],[H MA SJ]]*$V$26</f>
        <v>#REF!</v>
      </c>
      <c r="Y83" s="4" t="e">
        <f>+TBoMLot10[[#This Row],[H MO SJ]]*$X$26</f>
        <v>#REF!</v>
      </c>
      <c r="Z83" s="4" t="e">
        <f>+TBoMLot10[[#This Row],[Achats Chargés]]+TBoMLot10[[#This Row],[Mt Prod R]]+TBoMLot10[[#This Row],[Mt MA SJ]]+TBoMLot10[[#This Row],[Mt MO SJ]]</f>
        <v>#REF!</v>
      </c>
      <c r="AA83" s="147"/>
      <c r="AB83" s="147"/>
      <c r="AC83" s="167"/>
    </row>
    <row r="84" spans="1:29" ht="15.75" thickBot="1" x14ac:dyDescent="0.3">
      <c r="A84" s="144"/>
      <c r="B84" s="144"/>
      <c r="C84" s="144"/>
      <c r="D84" s="3"/>
      <c r="E84" s="145"/>
      <c r="F84" s="145"/>
      <c r="L84" s="144" t="str">
        <f t="shared" si="10"/>
        <v/>
      </c>
      <c r="M84" s="156"/>
      <c r="N84" s="165"/>
      <c r="O84" s="147"/>
      <c r="P84" s="136" t="str">
        <f t="shared" ca="1" si="11"/>
        <v/>
      </c>
      <c r="Q84" s="4"/>
      <c r="R84" s="4">
        <f>+TBoMLot10[[#This Row],[Quantité lien]]*TBoMLot10[[#This Row],[Pri Achat Unitaire]]</f>
        <v>0</v>
      </c>
      <c r="S84" s="4">
        <f>IF(TBoMLot10[[#This Row],[Type]]="Achat",TBoMLot10[[#This Row],[Part Achat]]*$S$26,TBoMLot10[[#This Row],[Part Achat]])</f>
        <v>0</v>
      </c>
      <c r="U84" s="4" t="e">
        <f>+TBoMLot10[[#This Row],[H Prod R]]*$T$26</f>
        <v>#REF!</v>
      </c>
      <c r="W84" s="4" t="e">
        <f>TBoMLot10[[#This Row],[H MA SJ]]*$V$26</f>
        <v>#REF!</v>
      </c>
      <c r="Y84" s="4" t="e">
        <f>+TBoMLot10[[#This Row],[H MO SJ]]*$X$26</f>
        <v>#REF!</v>
      </c>
      <c r="Z84" s="4" t="e">
        <f>+TBoMLot10[[#This Row],[Achats Chargés]]+TBoMLot10[[#This Row],[Mt Prod R]]+TBoMLot10[[#This Row],[Mt MA SJ]]+TBoMLot10[[#This Row],[Mt MO SJ]]</f>
        <v>#REF!</v>
      </c>
      <c r="AA84" s="147"/>
      <c r="AB84" s="147"/>
      <c r="AC84" s="168"/>
    </row>
    <row r="85" spans="1:29" ht="15.75" thickBot="1" x14ac:dyDescent="0.3">
      <c r="A85" s="144"/>
      <c r="B85" s="144"/>
      <c r="C85" s="144"/>
      <c r="D85" s="3"/>
      <c r="E85" s="145"/>
      <c r="F85" s="145"/>
      <c r="L85" s="144" t="str">
        <f t="shared" si="10"/>
        <v/>
      </c>
      <c r="M85" s="156"/>
      <c r="N85" s="165"/>
      <c r="O85" s="147"/>
      <c r="P85" s="136" t="str">
        <f t="shared" ca="1" si="11"/>
        <v/>
      </c>
      <c r="Q85" s="4"/>
      <c r="R85" s="4">
        <f>+TBoMLot10[[#This Row],[Quantité lien]]*TBoMLot10[[#This Row],[Pri Achat Unitaire]]</f>
        <v>0</v>
      </c>
      <c r="S85" s="4">
        <f>IF(TBoMLot10[[#This Row],[Type]]="Achat",TBoMLot10[[#This Row],[Part Achat]]*$S$26,TBoMLot10[[#This Row],[Part Achat]])</f>
        <v>0</v>
      </c>
      <c r="U85" s="4" t="e">
        <f>+TBoMLot10[[#This Row],[H Prod R]]*$T$26</f>
        <v>#REF!</v>
      </c>
      <c r="W85" s="4" t="e">
        <f>TBoMLot10[[#This Row],[H MA SJ]]*$V$26</f>
        <v>#REF!</v>
      </c>
      <c r="Y85" s="4" t="e">
        <f>+TBoMLot10[[#This Row],[H MO SJ]]*$X$26</f>
        <v>#REF!</v>
      </c>
      <c r="Z85" s="4" t="e">
        <f>+TBoMLot10[[#This Row],[Achats Chargés]]+TBoMLot10[[#This Row],[Mt Prod R]]+TBoMLot10[[#This Row],[Mt MA SJ]]+TBoMLot10[[#This Row],[Mt MO SJ]]</f>
        <v>#REF!</v>
      </c>
      <c r="AA85" s="147"/>
      <c r="AB85" s="147"/>
      <c r="AC85" s="167"/>
    </row>
    <row r="86" spans="1:29" ht="15.75" thickBot="1" x14ac:dyDescent="0.3">
      <c r="A86" s="144"/>
      <c r="B86" s="144"/>
      <c r="C86" s="144"/>
      <c r="D86" s="3"/>
      <c r="E86" s="145"/>
      <c r="F86" s="145"/>
      <c r="L86" s="144" t="str">
        <f t="shared" si="10"/>
        <v/>
      </c>
      <c r="M86" s="156"/>
      <c r="N86" s="165"/>
      <c r="O86" s="147"/>
      <c r="P86" s="136" t="str">
        <f t="shared" ca="1" si="11"/>
        <v/>
      </c>
      <c r="Q86" s="4"/>
      <c r="R86" s="4">
        <f>+TBoMLot10[[#This Row],[Quantité lien]]*TBoMLot10[[#This Row],[Pri Achat Unitaire]]</f>
        <v>0</v>
      </c>
      <c r="S86" s="4">
        <f>IF(TBoMLot10[[#This Row],[Type]]="Achat",TBoMLot10[[#This Row],[Part Achat]]*$S$26,TBoMLot10[[#This Row],[Part Achat]])</f>
        <v>0</v>
      </c>
      <c r="U86" s="4" t="e">
        <f>+TBoMLot10[[#This Row],[H Prod R]]*$T$26</f>
        <v>#REF!</v>
      </c>
      <c r="W86" s="4" t="e">
        <f>TBoMLot10[[#This Row],[H MA SJ]]*$V$26</f>
        <v>#REF!</v>
      </c>
      <c r="Y86" s="4" t="e">
        <f>+TBoMLot10[[#This Row],[H MO SJ]]*$X$26</f>
        <v>#REF!</v>
      </c>
      <c r="Z86" s="4" t="e">
        <f>+TBoMLot10[[#This Row],[Achats Chargés]]+TBoMLot10[[#This Row],[Mt Prod R]]+TBoMLot10[[#This Row],[Mt MA SJ]]+TBoMLot10[[#This Row],[Mt MO SJ]]</f>
        <v>#REF!</v>
      </c>
      <c r="AA86" s="147"/>
      <c r="AB86" s="147"/>
      <c r="AC86" s="168"/>
    </row>
    <row r="87" spans="1:29" ht="15.75" thickBot="1" x14ac:dyDescent="0.3">
      <c r="A87" s="144"/>
      <c r="B87" s="144"/>
      <c r="C87" s="144"/>
      <c r="D87" s="3"/>
      <c r="E87" s="145"/>
      <c r="F87" s="145"/>
      <c r="L87" s="144" t="str">
        <f t="shared" si="10"/>
        <v/>
      </c>
      <c r="M87" s="156"/>
      <c r="N87" s="165"/>
      <c r="O87" s="147"/>
      <c r="P87" s="136" t="str">
        <f t="shared" ca="1" si="11"/>
        <v/>
      </c>
      <c r="Q87" s="4"/>
      <c r="R87" s="4">
        <f>+TBoMLot10[[#This Row],[Quantité lien]]*TBoMLot10[[#This Row],[Pri Achat Unitaire]]</f>
        <v>0</v>
      </c>
      <c r="S87" s="4">
        <f>IF(TBoMLot10[[#This Row],[Type]]="Achat",TBoMLot10[[#This Row],[Part Achat]]*$S$26,TBoMLot10[[#This Row],[Part Achat]])</f>
        <v>0</v>
      </c>
      <c r="U87" s="4" t="e">
        <f>+TBoMLot10[[#This Row],[H Prod R]]*$T$26</f>
        <v>#REF!</v>
      </c>
      <c r="W87" s="4" t="e">
        <f>TBoMLot10[[#This Row],[H MA SJ]]*$V$26</f>
        <v>#REF!</v>
      </c>
      <c r="Y87" s="4" t="e">
        <f>+TBoMLot10[[#This Row],[H MO SJ]]*$X$26</f>
        <v>#REF!</v>
      </c>
      <c r="Z87" s="4" t="e">
        <f>+TBoMLot10[[#This Row],[Achats Chargés]]+TBoMLot10[[#This Row],[Mt Prod R]]+TBoMLot10[[#This Row],[Mt MA SJ]]+TBoMLot10[[#This Row],[Mt MO SJ]]</f>
        <v>#REF!</v>
      </c>
      <c r="AA87" s="147"/>
      <c r="AB87" s="147"/>
      <c r="AC87" s="167"/>
    </row>
    <row r="88" spans="1:29" ht="15.75" thickBot="1" x14ac:dyDescent="0.3">
      <c r="A88" s="144"/>
      <c r="B88" s="144"/>
      <c r="C88" s="144"/>
      <c r="D88" s="3"/>
      <c r="E88" s="145"/>
      <c r="F88" s="145"/>
      <c r="L88" s="144" t="str">
        <f t="shared" si="10"/>
        <v/>
      </c>
      <c r="M88" s="156"/>
      <c r="N88" s="165"/>
      <c r="O88" s="147"/>
      <c r="P88" s="136" t="str">
        <f t="shared" ca="1" si="11"/>
        <v/>
      </c>
      <c r="Q88" s="4"/>
      <c r="R88" s="4">
        <f>+TBoMLot10[[#This Row],[Quantité lien]]*TBoMLot10[[#This Row],[Pri Achat Unitaire]]</f>
        <v>0</v>
      </c>
      <c r="S88" s="4">
        <f>IF(TBoMLot10[[#This Row],[Type]]="Achat",TBoMLot10[[#This Row],[Part Achat]]*$S$26,TBoMLot10[[#This Row],[Part Achat]])</f>
        <v>0</v>
      </c>
      <c r="U88" s="4" t="e">
        <f>+TBoMLot10[[#This Row],[H Prod R]]*$T$26</f>
        <v>#REF!</v>
      </c>
      <c r="W88" s="4" t="e">
        <f>TBoMLot10[[#This Row],[H MA SJ]]*$V$26</f>
        <v>#REF!</v>
      </c>
      <c r="Y88" s="4" t="e">
        <f>+TBoMLot10[[#This Row],[H MO SJ]]*$X$26</f>
        <v>#REF!</v>
      </c>
      <c r="Z88" s="4" t="e">
        <f>+TBoMLot10[[#This Row],[Achats Chargés]]+TBoMLot10[[#This Row],[Mt Prod R]]+TBoMLot10[[#This Row],[Mt MA SJ]]+TBoMLot10[[#This Row],[Mt MO SJ]]</f>
        <v>#REF!</v>
      </c>
      <c r="AA88" s="147"/>
      <c r="AB88" s="147"/>
      <c r="AC88" s="168"/>
    </row>
    <row r="89" spans="1:29" ht="15.75" thickBot="1" x14ac:dyDescent="0.3">
      <c r="A89" s="144"/>
      <c r="B89" s="144"/>
      <c r="C89" s="144"/>
      <c r="D89" s="3"/>
      <c r="E89" s="145"/>
      <c r="F89" s="145"/>
      <c r="L89" s="144" t="str">
        <f t="shared" si="10"/>
        <v/>
      </c>
      <c r="M89" s="156"/>
      <c r="N89" s="165"/>
      <c r="O89" s="147"/>
      <c r="P89" s="136" t="str">
        <f t="shared" ca="1" si="11"/>
        <v/>
      </c>
      <c r="Q89" s="4"/>
      <c r="R89" s="4">
        <f>+TBoMLot10[[#This Row],[Quantité lien]]*TBoMLot10[[#This Row],[Pri Achat Unitaire]]</f>
        <v>0</v>
      </c>
      <c r="S89" s="4">
        <f>IF(TBoMLot10[[#This Row],[Type]]="Achat",TBoMLot10[[#This Row],[Part Achat]]*$S$26,TBoMLot10[[#This Row],[Part Achat]])</f>
        <v>0</v>
      </c>
      <c r="U89" s="4" t="e">
        <f>+TBoMLot10[[#This Row],[H Prod R]]*$T$26</f>
        <v>#REF!</v>
      </c>
      <c r="W89" s="4" t="e">
        <f>TBoMLot10[[#This Row],[H MA SJ]]*$V$26</f>
        <v>#REF!</v>
      </c>
      <c r="Y89" s="4" t="e">
        <f>+TBoMLot10[[#This Row],[H MO SJ]]*$X$26</f>
        <v>#REF!</v>
      </c>
      <c r="Z89" s="4" t="e">
        <f>+TBoMLot10[[#This Row],[Achats Chargés]]+TBoMLot10[[#This Row],[Mt Prod R]]+TBoMLot10[[#This Row],[Mt MA SJ]]+TBoMLot10[[#This Row],[Mt MO SJ]]</f>
        <v>#REF!</v>
      </c>
      <c r="AA89" s="147"/>
      <c r="AB89" s="147"/>
      <c r="AC89" s="167"/>
    </row>
    <row r="90" spans="1:29" ht="15.75" thickBot="1" x14ac:dyDescent="0.3">
      <c r="A90" s="144"/>
      <c r="B90" s="144"/>
      <c r="C90" s="144"/>
      <c r="D90" s="3"/>
      <c r="E90" s="145"/>
      <c r="F90" s="145"/>
      <c r="L90" s="144" t="str">
        <f t="shared" si="10"/>
        <v/>
      </c>
      <c r="M90" s="156"/>
      <c r="N90" s="165"/>
      <c r="O90" s="147"/>
      <c r="P90" s="136" t="str">
        <f t="shared" ca="1" si="11"/>
        <v/>
      </c>
      <c r="Q90" s="4"/>
      <c r="R90" s="4">
        <f>+TBoMLot10[[#This Row],[Quantité lien]]*TBoMLot10[[#This Row],[Pri Achat Unitaire]]</f>
        <v>0</v>
      </c>
      <c r="S90" s="4">
        <f>IF(TBoMLot10[[#This Row],[Type]]="Achat",TBoMLot10[[#This Row],[Part Achat]]*$S$26,TBoMLot10[[#This Row],[Part Achat]])</f>
        <v>0</v>
      </c>
      <c r="U90" s="4" t="e">
        <f>+TBoMLot10[[#This Row],[H Prod R]]*$T$26</f>
        <v>#REF!</v>
      </c>
      <c r="W90" s="4" t="e">
        <f>TBoMLot10[[#This Row],[H MA SJ]]*$V$26</f>
        <v>#REF!</v>
      </c>
      <c r="Y90" s="4" t="e">
        <f>+TBoMLot10[[#This Row],[H MO SJ]]*$X$26</f>
        <v>#REF!</v>
      </c>
      <c r="Z90" s="4" t="e">
        <f>+TBoMLot10[[#This Row],[Achats Chargés]]+TBoMLot10[[#This Row],[Mt Prod R]]+TBoMLot10[[#This Row],[Mt MA SJ]]+TBoMLot10[[#This Row],[Mt MO SJ]]</f>
        <v>#REF!</v>
      </c>
      <c r="AA90" s="147"/>
      <c r="AB90" s="147"/>
      <c r="AC90" s="168"/>
    </row>
    <row r="91" spans="1:29" ht="15.75" thickBot="1" x14ac:dyDescent="0.3">
      <c r="A91" s="144"/>
      <c r="B91" s="144"/>
      <c r="C91" s="144"/>
      <c r="D91" s="3"/>
      <c r="E91" s="145"/>
      <c r="F91" s="145"/>
      <c r="L91" s="144" t="str">
        <f t="shared" si="10"/>
        <v/>
      </c>
      <c r="M91" s="156"/>
      <c r="N91" s="165"/>
      <c r="O91" s="147"/>
      <c r="P91" s="136" t="str">
        <f t="shared" ca="1" si="11"/>
        <v/>
      </c>
      <c r="Q91" s="4"/>
      <c r="R91" s="4">
        <f>+TBoMLot10[[#This Row],[Quantité lien]]*TBoMLot10[[#This Row],[Pri Achat Unitaire]]</f>
        <v>0</v>
      </c>
      <c r="S91" s="4">
        <f>IF(TBoMLot10[[#This Row],[Type]]="Achat",TBoMLot10[[#This Row],[Part Achat]]*$S$26,TBoMLot10[[#This Row],[Part Achat]])</f>
        <v>0</v>
      </c>
      <c r="U91" s="4" t="e">
        <f>+TBoMLot10[[#This Row],[H Prod R]]*$T$26</f>
        <v>#REF!</v>
      </c>
      <c r="W91" s="4" t="e">
        <f>TBoMLot10[[#This Row],[H MA SJ]]*$V$26</f>
        <v>#REF!</v>
      </c>
      <c r="Y91" s="4" t="e">
        <f>+TBoMLot10[[#This Row],[H MO SJ]]*$X$26</f>
        <v>#REF!</v>
      </c>
      <c r="Z91" s="4" t="e">
        <f>+TBoMLot10[[#This Row],[Achats Chargés]]+TBoMLot10[[#This Row],[Mt Prod R]]+TBoMLot10[[#This Row],[Mt MA SJ]]+TBoMLot10[[#This Row],[Mt MO SJ]]</f>
        <v>#REF!</v>
      </c>
      <c r="AA91" s="147"/>
      <c r="AB91" s="147"/>
      <c r="AC91" s="167"/>
    </row>
    <row r="92" spans="1:29" ht="15.75" thickBot="1" x14ac:dyDescent="0.3">
      <c r="A92" s="144"/>
      <c r="B92" s="144"/>
      <c r="C92" s="144"/>
      <c r="D92" s="3"/>
      <c r="E92" s="145"/>
      <c r="F92" s="145"/>
      <c r="L92" s="144" t="str">
        <f t="shared" si="10"/>
        <v/>
      </c>
      <c r="M92" s="156"/>
      <c r="N92" s="165"/>
      <c r="O92" s="147"/>
      <c r="P92" s="136" t="str">
        <f t="shared" ca="1" si="11"/>
        <v/>
      </c>
      <c r="Q92" s="4"/>
      <c r="R92" s="4">
        <f>+TBoMLot10[[#This Row],[Quantité lien]]*TBoMLot10[[#This Row],[Pri Achat Unitaire]]</f>
        <v>0</v>
      </c>
      <c r="S92" s="4">
        <f>IF(TBoMLot10[[#This Row],[Type]]="Achat",TBoMLot10[[#This Row],[Part Achat]]*$S$26,TBoMLot10[[#This Row],[Part Achat]])</f>
        <v>0</v>
      </c>
      <c r="U92" s="4" t="e">
        <f>+TBoMLot10[[#This Row],[H Prod R]]*$T$26</f>
        <v>#REF!</v>
      </c>
      <c r="W92" s="4" t="e">
        <f>TBoMLot10[[#This Row],[H MA SJ]]*$V$26</f>
        <v>#REF!</v>
      </c>
      <c r="Y92" s="4" t="e">
        <f>+TBoMLot10[[#This Row],[H MO SJ]]*$X$26</f>
        <v>#REF!</v>
      </c>
      <c r="Z92" s="4" t="e">
        <f>+TBoMLot10[[#This Row],[Achats Chargés]]+TBoMLot10[[#This Row],[Mt Prod R]]+TBoMLot10[[#This Row],[Mt MA SJ]]+TBoMLot10[[#This Row],[Mt MO SJ]]</f>
        <v>#REF!</v>
      </c>
      <c r="AA92" s="147"/>
      <c r="AB92" s="147"/>
      <c r="AC92" s="168"/>
    </row>
    <row r="93" spans="1:29" ht="15.75" thickBot="1" x14ac:dyDescent="0.3">
      <c r="A93" s="144"/>
      <c r="B93" s="144"/>
      <c r="C93" s="144"/>
      <c r="D93" s="3"/>
      <c r="E93" s="145"/>
      <c r="F93" s="145"/>
      <c r="L93" s="144" t="str">
        <f t="shared" si="10"/>
        <v/>
      </c>
      <c r="M93" s="156"/>
      <c r="N93" s="165"/>
      <c r="O93" s="147"/>
      <c r="P93" s="136" t="str">
        <f t="shared" ca="1" si="11"/>
        <v/>
      </c>
      <c r="Q93" s="4"/>
      <c r="R93" s="4">
        <f>+TBoMLot10[[#This Row],[Quantité lien]]*TBoMLot10[[#This Row],[Pri Achat Unitaire]]</f>
        <v>0</v>
      </c>
      <c r="S93" s="4">
        <f>IF(TBoMLot10[[#This Row],[Type]]="Achat",TBoMLot10[[#This Row],[Part Achat]]*$S$26,TBoMLot10[[#This Row],[Part Achat]])</f>
        <v>0</v>
      </c>
      <c r="U93" s="4" t="e">
        <f>+TBoMLot10[[#This Row],[H Prod R]]*$T$26</f>
        <v>#REF!</v>
      </c>
      <c r="W93" s="4" t="e">
        <f>TBoMLot10[[#This Row],[H MA SJ]]*$V$26</f>
        <v>#REF!</v>
      </c>
      <c r="Y93" s="4" t="e">
        <f>+TBoMLot10[[#This Row],[H MO SJ]]*$X$26</f>
        <v>#REF!</v>
      </c>
      <c r="Z93" s="4" t="e">
        <f>+TBoMLot10[[#This Row],[Achats Chargés]]+TBoMLot10[[#This Row],[Mt Prod R]]+TBoMLot10[[#This Row],[Mt MA SJ]]+TBoMLot10[[#This Row],[Mt MO SJ]]</f>
        <v>#REF!</v>
      </c>
      <c r="AA93" s="147"/>
      <c r="AB93" s="147"/>
      <c r="AC93" s="167"/>
    </row>
    <row r="94" spans="1:29" ht="15.75" thickBot="1" x14ac:dyDescent="0.3">
      <c r="A94" s="144"/>
      <c r="B94" s="144"/>
      <c r="C94" s="144"/>
      <c r="D94" s="3"/>
      <c r="E94" s="145"/>
      <c r="F94" s="145"/>
      <c r="L94" s="144" t="str">
        <f t="shared" si="10"/>
        <v/>
      </c>
      <c r="M94" s="156"/>
      <c r="N94" s="165"/>
      <c r="O94" s="147"/>
      <c r="P94" s="136" t="str">
        <f t="shared" ca="1" si="11"/>
        <v/>
      </c>
      <c r="Q94" s="4"/>
      <c r="R94" s="4">
        <f>+TBoMLot10[[#This Row],[Quantité lien]]*TBoMLot10[[#This Row],[Pri Achat Unitaire]]</f>
        <v>0</v>
      </c>
      <c r="S94" s="4">
        <f>IF(TBoMLot10[[#This Row],[Type]]="Achat",TBoMLot10[[#This Row],[Part Achat]]*$S$26,TBoMLot10[[#This Row],[Part Achat]])</f>
        <v>0</v>
      </c>
      <c r="U94" s="4" t="e">
        <f>+TBoMLot10[[#This Row],[H Prod R]]*$T$26</f>
        <v>#REF!</v>
      </c>
      <c r="W94" s="4" t="e">
        <f>TBoMLot10[[#This Row],[H MA SJ]]*$V$26</f>
        <v>#REF!</v>
      </c>
      <c r="Y94" s="4" t="e">
        <f>+TBoMLot10[[#This Row],[H MO SJ]]*$X$26</f>
        <v>#REF!</v>
      </c>
      <c r="Z94" s="4" t="e">
        <f>+TBoMLot10[[#This Row],[Achats Chargés]]+TBoMLot10[[#This Row],[Mt Prod R]]+TBoMLot10[[#This Row],[Mt MA SJ]]+TBoMLot10[[#This Row],[Mt MO SJ]]</f>
        <v>#REF!</v>
      </c>
      <c r="AA94" s="147"/>
      <c r="AB94" s="147"/>
      <c r="AC94" s="168"/>
    </row>
    <row r="95" spans="1:29" ht="15.75" thickBot="1" x14ac:dyDescent="0.3">
      <c r="A95" s="144"/>
      <c r="B95" s="144"/>
      <c r="C95" s="144"/>
      <c r="D95" s="3"/>
      <c r="E95" s="145"/>
      <c r="F95" s="145"/>
      <c r="L95" s="144" t="str">
        <f t="shared" si="10"/>
        <v/>
      </c>
      <c r="M95" s="156"/>
      <c r="N95" s="165"/>
      <c r="O95" s="147"/>
      <c r="P95" s="136" t="str">
        <f t="shared" ca="1" si="11"/>
        <v/>
      </c>
      <c r="Q95" s="4"/>
      <c r="R95" s="4">
        <f>+TBoMLot10[[#This Row],[Quantité lien]]*TBoMLot10[[#This Row],[Pri Achat Unitaire]]</f>
        <v>0</v>
      </c>
      <c r="S95" s="4">
        <f>IF(TBoMLot10[[#This Row],[Type]]="Achat",TBoMLot10[[#This Row],[Part Achat]]*$S$26,TBoMLot10[[#This Row],[Part Achat]])</f>
        <v>0</v>
      </c>
      <c r="U95" s="4" t="e">
        <f>+TBoMLot10[[#This Row],[H Prod R]]*$T$26</f>
        <v>#REF!</v>
      </c>
      <c r="W95" s="4" t="e">
        <f>TBoMLot10[[#This Row],[H MA SJ]]*$V$26</f>
        <v>#REF!</v>
      </c>
      <c r="Y95" s="4" t="e">
        <f>+TBoMLot10[[#This Row],[H MO SJ]]*$X$26</f>
        <v>#REF!</v>
      </c>
      <c r="Z95" s="4" t="e">
        <f>+TBoMLot10[[#This Row],[Achats Chargés]]+TBoMLot10[[#This Row],[Mt Prod R]]+TBoMLot10[[#This Row],[Mt MA SJ]]+TBoMLot10[[#This Row],[Mt MO SJ]]</f>
        <v>#REF!</v>
      </c>
      <c r="AA95" s="147"/>
      <c r="AB95" s="147"/>
      <c r="AC95" s="167"/>
    </row>
    <row r="96" spans="1:29" ht="15.75" thickBot="1" x14ac:dyDescent="0.3">
      <c r="A96" s="144"/>
      <c r="B96" s="144"/>
      <c r="C96" s="144"/>
      <c r="D96" s="3"/>
      <c r="E96" s="145"/>
      <c r="F96" s="145"/>
      <c r="L96" s="144" t="str">
        <f t="shared" si="10"/>
        <v/>
      </c>
      <c r="M96" s="156"/>
      <c r="N96" s="165"/>
      <c r="O96" s="147"/>
      <c r="P96" s="136" t="str">
        <f t="shared" ca="1" si="11"/>
        <v/>
      </c>
      <c r="Q96" s="4"/>
      <c r="R96" s="4">
        <f>+TBoMLot10[[#This Row],[Quantité lien]]*TBoMLot10[[#This Row],[Pri Achat Unitaire]]</f>
        <v>0</v>
      </c>
      <c r="S96" s="4">
        <f>IF(TBoMLot10[[#This Row],[Type]]="Achat",TBoMLot10[[#This Row],[Part Achat]]*$S$26,TBoMLot10[[#This Row],[Part Achat]])</f>
        <v>0</v>
      </c>
      <c r="U96" s="4" t="e">
        <f>+TBoMLot10[[#This Row],[H Prod R]]*$T$26</f>
        <v>#REF!</v>
      </c>
      <c r="W96" s="4" t="e">
        <f>TBoMLot10[[#This Row],[H MA SJ]]*$V$26</f>
        <v>#REF!</v>
      </c>
      <c r="Y96" s="4" t="e">
        <f>+TBoMLot10[[#This Row],[H MO SJ]]*$X$26</f>
        <v>#REF!</v>
      </c>
      <c r="Z96" s="4" t="e">
        <f>+TBoMLot10[[#This Row],[Achats Chargés]]+TBoMLot10[[#This Row],[Mt Prod R]]+TBoMLot10[[#This Row],[Mt MA SJ]]+TBoMLot10[[#This Row],[Mt MO SJ]]</f>
        <v>#REF!</v>
      </c>
      <c r="AA96" s="147"/>
      <c r="AB96" s="147"/>
      <c r="AC96" s="168"/>
    </row>
    <row r="97" spans="1:29" ht="15.75" thickBot="1" x14ac:dyDescent="0.3">
      <c r="A97" s="144"/>
      <c r="B97" s="144"/>
      <c r="C97" s="144"/>
      <c r="D97" s="3"/>
      <c r="E97" s="145"/>
      <c r="F97" s="145"/>
      <c r="L97" s="144" t="str">
        <f t="shared" si="10"/>
        <v/>
      </c>
      <c r="M97" s="156"/>
      <c r="N97" s="165"/>
      <c r="O97" s="147"/>
      <c r="P97" s="136" t="str">
        <f t="shared" ca="1" si="11"/>
        <v/>
      </c>
      <c r="Q97" s="4"/>
      <c r="R97" s="4">
        <f>+TBoMLot10[[#This Row],[Quantité lien]]*TBoMLot10[[#This Row],[Pri Achat Unitaire]]</f>
        <v>0</v>
      </c>
      <c r="S97" s="4">
        <f>IF(TBoMLot10[[#This Row],[Type]]="Achat",TBoMLot10[[#This Row],[Part Achat]]*$S$26,TBoMLot10[[#This Row],[Part Achat]])</f>
        <v>0</v>
      </c>
      <c r="U97" s="4" t="e">
        <f>+TBoMLot10[[#This Row],[H Prod R]]*$T$26</f>
        <v>#REF!</v>
      </c>
      <c r="W97" s="4" t="e">
        <f>TBoMLot10[[#This Row],[H MA SJ]]*$V$26</f>
        <v>#REF!</v>
      </c>
      <c r="Y97" s="4" t="e">
        <f>+TBoMLot10[[#This Row],[H MO SJ]]*$X$26</f>
        <v>#REF!</v>
      </c>
      <c r="Z97" s="4" t="e">
        <f>+TBoMLot10[[#This Row],[Achats Chargés]]+TBoMLot10[[#This Row],[Mt Prod R]]+TBoMLot10[[#This Row],[Mt MA SJ]]+TBoMLot10[[#This Row],[Mt MO SJ]]</f>
        <v>#REF!</v>
      </c>
      <c r="AA97" s="147"/>
      <c r="AB97" s="147"/>
      <c r="AC97" s="167"/>
    </row>
    <row r="98" spans="1:29" ht="15.75" thickBot="1" x14ac:dyDescent="0.3">
      <c r="A98" s="144"/>
      <c r="B98" s="144"/>
      <c r="C98" s="144"/>
      <c r="D98" s="3"/>
      <c r="E98" s="145"/>
      <c r="F98" s="145"/>
      <c r="L98" s="144" t="str">
        <f t="shared" si="10"/>
        <v/>
      </c>
      <c r="M98" s="156"/>
      <c r="N98" s="165"/>
      <c r="O98" s="147"/>
      <c r="P98" s="136" t="str">
        <f t="shared" ca="1" si="11"/>
        <v/>
      </c>
      <c r="Q98" s="4"/>
      <c r="R98" s="4">
        <f>+TBoMLot10[[#This Row],[Quantité lien]]*TBoMLot10[[#This Row],[Pri Achat Unitaire]]</f>
        <v>0</v>
      </c>
      <c r="S98" s="4">
        <f>IF(TBoMLot10[[#This Row],[Type]]="Achat",TBoMLot10[[#This Row],[Part Achat]]*$S$26,TBoMLot10[[#This Row],[Part Achat]])</f>
        <v>0</v>
      </c>
      <c r="U98" s="4" t="e">
        <f>+TBoMLot10[[#This Row],[H Prod R]]*$T$26</f>
        <v>#REF!</v>
      </c>
      <c r="W98" s="4" t="e">
        <f>TBoMLot10[[#This Row],[H MA SJ]]*$V$26</f>
        <v>#REF!</v>
      </c>
      <c r="Y98" s="4" t="e">
        <f>+TBoMLot10[[#This Row],[H MO SJ]]*$X$26</f>
        <v>#REF!</v>
      </c>
      <c r="Z98" s="4" t="e">
        <f>+TBoMLot10[[#This Row],[Achats Chargés]]+TBoMLot10[[#This Row],[Mt Prod R]]+TBoMLot10[[#This Row],[Mt MA SJ]]+TBoMLot10[[#This Row],[Mt MO SJ]]</f>
        <v>#REF!</v>
      </c>
      <c r="AA98" s="147"/>
      <c r="AB98" s="147"/>
      <c r="AC98" s="168"/>
    </row>
    <row r="99" spans="1:29" ht="15.75" thickBot="1" x14ac:dyDescent="0.3">
      <c r="A99" s="144"/>
      <c r="B99" s="144"/>
      <c r="C99" s="144"/>
      <c r="D99" s="3"/>
      <c r="E99" s="145"/>
      <c r="F99" s="145"/>
      <c r="L99" s="144" t="str">
        <f t="shared" si="10"/>
        <v/>
      </c>
      <c r="M99" s="156"/>
      <c r="N99" s="165"/>
      <c r="O99" s="147"/>
      <c r="P99" s="136" t="str">
        <f t="shared" ca="1" si="11"/>
        <v/>
      </c>
      <c r="Q99" s="4"/>
      <c r="R99" s="4">
        <f>+TBoMLot10[[#This Row],[Quantité lien]]*TBoMLot10[[#This Row],[Pri Achat Unitaire]]</f>
        <v>0</v>
      </c>
      <c r="S99" s="4">
        <f>IF(TBoMLot10[[#This Row],[Type]]="Achat",TBoMLot10[[#This Row],[Part Achat]]*$S$26,TBoMLot10[[#This Row],[Part Achat]])</f>
        <v>0</v>
      </c>
      <c r="U99" s="4" t="e">
        <f>+TBoMLot10[[#This Row],[H Prod R]]*$T$26</f>
        <v>#REF!</v>
      </c>
      <c r="W99" s="4" t="e">
        <f>TBoMLot10[[#This Row],[H MA SJ]]*$V$26</f>
        <v>#REF!</v>
      </c>
      <c r="Y99" s="4" t="e">
        <f>+TBoMLot10[[#This Row],[H MO SJ]]*$X$26</f>
        <v>#REF!</v>
      </c>
      <c r="Z99" s="4" t="e">
        <f>+TBoMLot10[[#This Row],[Achats Chargés]]+TBoMLot10[[#This Row],[Mt Prod R]]+TBoMLot10[[#This Row],[Mt MA SJ]]+TBoMLot10[[#This Row],[Mt MO SJ]]</f>
        <v>#REF!</v>
      </c>
      <c r="AA99" s="147"/>
      <c r="AB99" s="147"/>
      <c r="AC99" s="167"/>
    </row>
    <row r="100" spans="1:29" ht="15.75" thickBot="1" x14ac:dyDescent="0.3">
      <c r="A100" s="144"/>
      <c r="B100" s="144"/>
      <c r="C100" s="144"/>
      <c r="D100" s="3"/>
      <c r="E100" s="145"/>
      <c r="F100" s="145"/>
      <c r="L100" s="144" t="str">
        <f t="shared" si="10"/>
        <v/>
      </c>
      <c r="M100" s="156"/>
      <c r="N100" s="165"/>
      <c r="O100" s="147"/>
      <c r="P100" s="136" t="str">
        <f t="shared" ca="1" si="11"/>
        <v/>
      </c>
      <c r="Q100" s="4"/>
      <c r="R100" s="4">
        <f>+TBoMLot10[[#This Row],[Quantité lien]]*TBoMLot10[[#This Row],[Pri Achat Unitaire]]</f>
        <v>0</v>
      </c>
      <c r="S100" s="4">
        <f>IF(TBoMLot10[[#This Row],[Type]]="Achat",TBoMLot10[[#This Row],[Part Achat]]*$S$26,TBoMLot10[[#This Row],[Part Achat]])</f>
        <v>0</v>
      </c>
      <c r="U100" s="4" t="e">
        <f>+TBoMLot10[[#This Row],[H Prod R]]*$T$26</f>
        <v>#REF!</v>
      </c>
      <c r="W100" s="4" t="e">
        <f>TBoMLot10[[#This Row],[H MA SJ]]*$V$26</f>
        <v>#REF!</v>
      </c>
      <c r="Y100" s="4" t="e">
        <f>+TBoMLot10[[#This Row],[H MO SJ]]*$X$26</f>
        <v>#REF!</v>
      </c>
      <c r="Z100" s="4" t="e">
        <f>+TBoMLot10[[#This Row],[Achats Chargés]]+TBoMLot10[[#This Row],[Mt Prod R]]+TBoMLot10[[#This Row],[Mt MA SJ]]+TBoMLot10[[#This Row],[Mt MO SJ]]</f>
        <v>#REF!</v>
      </c>
      <c r="AA100" s="147"/>
      <c r="AB100" s="147"/>
      <c r="AC100" s="168"/>
    </row>
    <row r="101" spans="1:29" ht="15.75" thickBot="1" x14ac:dyDescent="0.3">
      <c r="A101" s="144"/>
      <c r="B101" s="144"/>
      <c r="C101" s="144"/>
      <c r="D101" s="3"/>
      <c r="E101" s="145"/>
      <c r="F101" s="145"/>
      <c r="L101" s="144" t="str">
        <f t="shared" si="10"/>
        <v/>
      </c>
      <c r="M101" s="156"/>
      <c r="N101" s="165"/>
      <c r="O101" s="147"/>
      <c r="P101" s="136" t="str">
        <f t="shared" ca="1" si="11"/>
        <v/>
      </c>
      <c r="Q101" s="4"/>
      <c r="R101" s="4">
        <f>+TBoMLot10[[#This Row],[Quantité lien]]*TBoMLot10[[#This Row],[Pri Achat Unitaire]]</f>
        <v>0</v>
      </c>
      <c r="S101" s="4">
        <f>IF(TBoMLot10[[#This Row],[Type]]="Achat",TBoMLot10[[#This Row],[Part Achat]]*$S$26,TBoMLot10[[#This Row],[Part Achat]])</f>
        <v>0</v>
      </c>
      <c r="U101" s="4" t="e">
        <f>+TBoMLot10[[#This Row],[H Prod R]]*$T$26</f>
        <v>#REF!</v>
      </c>
      <c r="W101" s="4" t="e">
        <f>TBoMLot10[[#This Row],[H MA SJ]]*$V$26</f>
        <v>#REF!</v>
      </c>
      <c r="Y101" s="4" t="e">
        <f>+TBoMLot10[[#This Row],[H MO SJ]]*$X$26</f>
        <v>#REF!</v>
      </c>
      <c r="Z101" s="4" t="e">
        <f>+TBoMLot10[[#This Row],[Achats Chargés]]+TBoMLot10[[#This Row],[Mt Prod R]]+TBoMLot10[[#This Row],[Mt MA SJ]]+TBoMLot10[[#This Row],[Mt MO SJ]]</f>
        <v>#REF!</v>
      </c>
      <c r="AA101" s="147"/>
      <c r="AB101" s="147"/>
      <c r="AC101" s="167"/>
    </row>
    <row r="102" spans="1:29" ht="15.75" thickBot="1" x14ac:dyDescent="0.3">
      <c r="A102" s="144"/>
      <c r="B102" s="144"/>
      <c r="C102" s="144"/>
      <c r="D102" s="3"/>
      <c r="E102" s="145"/>
      <c r="F102" s="145"/>
      <c r="L102" s="144" t="str">
        <f t="shared" si="10"/>
        <v/>
      </c>
      <c r="M102" s="156"/>
      <c r="N102" s="165"/>
      <c r="O102" s="147"/>
      <c r="P102" s="136" t="str">
        <f t="shared" ca="1" si="11"/>
        <v/>
      </c>
      <c r="Q102" s="4"/>
      <c r="R102" s="4">
        <f>+TBoMLot10[[#This Row],[Quantité lien]]*TBoMLot10[[#This Row],[Pri Achat Unitaire]]</f>
        <v>0</v>
      </c>
      <c r="S102" s="4">
        <f>IF(TBoMLot10[[#This Row],[Type]]="Achat",TBoMLot10[[#This Row],[Part Achat]]*$S$26,TBoMLot10[[#This Row],[Part Achat]])</f>
        <v>0</v>
      </c>
      <c r="U102" s="4" t="e">
        <f>+TBoMLot10[[#This Row],[H Prod R]]*$T$26</f>
        <v>#REF!</v>
      </c>
      <c r="W102" s="4" t="e">
        <f>TBoMLot10[[#This Row],[H MA SJ]]*$V$26</f>
        <v>#REF!</v>
      </c>
      <c r="Y102" s="4" t="e">
        <f>+TBoMLot10[[#This Row],[H MO SJ]]*$X$26</f>
        <v>#REF!</v>
      </c>
      <c r="Z102" s="4" t="e">
        <f>+TBoMLot10[[#This Row],[Achats Chargés]]+TBoMLot10[[#This Row],[Mt Prod R]]+TBoMLot10[[#This Row],[Mt MA SJ]]+TBoMLot10[[#This Row],[Mt MO SJ]]</f>
        <v>#REF!</v>
      </c>
      <c r="AA102" s="147"/>
      <c r="AB102" s="147"/>
      <c r="AC102" s="168"/>
    </row>
    <row r="103" spans="1:29" ht="15.75" thickBot="1" x14ac:dyDescent="0.3">
      <c r="A103" s="144"/>
      <c r="B103" s="144"/>
      <c r="C103" s="144"/>
      <c r="D103" s="3"/>
      <c r="E103" s="145"/>
      <c r="F103" s="145"/>
      <c r="L103" s="144" t="str">
        <f t="shared" si="10"/>
        <v/>
      </c>
      <c r="M103" s="156"/>
      <c r="N103" s="165"/>
      <c r="O103" s="147"/>
      <c r="P103" s="136" t="str">
        <f t="shared" ca="1" si="11"/>
        <v/>
      </c>
      <c r="Q103" s="4"/>
      <c r="R103" s="4">
        <f>+TBoMLot10[[#This Row],[Quantité lien]]*TBoMLot10[[#This Row],[Pri Achat Unitaire]]</f>
        <v>0</v>
      </c>
      <c r="S103" s="4">
        <f>IF(TBoMLot10[[#This Row],[Type]]="Achat",TBoMLot10[[#This Row],[Part Achat]]*$S$26,TBoMLot10[[#This Row],[Part Achat]])</f>
        <v>0</v>
      </c>
      <c r="U103" s="4" t="e">
        <f>+TBoMLot10[[#This Row],[H Prod R]]*$T$26</f>
        <v>#REF!</v>
      </c>
      <c r="W103" s="4" t="e">
        <f>TBoMLot10[[#This Row],[H MA SJ]]*$V$26</f>
        <v>#REF!</v>
      </c>
      <c r="Y103" s="4" t="e">
        <f>+TBoMLot10[[#This Row],[H MO SJ]]*$X$26</f>
        <v>#REF!</v>
      </c>
      <c r="Z103" s="4" t="e">
        <f>+TBoMLot10[[#This Row],[Achats Chargés]]+TBoMLot10[[#This Row],[Mt Prod R]]+TBoMLot10[[#This Row],[Mt MA SJ]]+TBoMLot10[[#This Row],[Mt MO SJ]]</f>
        <v>#REF!</v>
      </c>
      <c r="AA103" s="147"/>
      <c r="AB103" s="147"/>
      <c r="AC103" s="167"/>
    </row>
    <row r="104" spans="1:29" ht="15.75" thickBot="1" x14ac:dyDescent="0.3">
      <c r="A104" s="144"/>
      <c r="B104" s="144"/>
      <c r="C104" s="144"/>
      <c r="D104" s="3"/>
      <c r="E104" s="145"/>
      <c r="F104" s="145"/>
      <c r="L104" s="144" t="str">
        <f t="shared" si="10"/>
        <v/>
      </c>
      <c r="M104" s="156"/>
      <c r="N104" s="165"/>
      <c r="O104" s="147"/>
      <c r="P104" s="136" t="str">
        <f t="shared" ca="1" si="11"/>
        <v/>
      </c>
      <c r="Q104" s="4"/>
      <c r="R104" s="4">
        <f>+TBoMLot10[[#This Row],[Quantité lien]]*TBoMLot10[[#This Row],[Pri Achat Unitaire]]</f>
        <v>0</v>
      </c>
      <c r="S104" s="4">
        <f>IF(TBoMLot10[[#This Row],[Type]]="Achat",TBoMLot10[[#This Row],[Part Achat]]*$S$26,TBoMLot10[[#This Row],[Part Achat]])</f>
        <v>0</v>
      </c>
      <c r="U104" s="4" t="e">
        <f>+TBoMLot10[[#This Row],[H Prod R]]*$T$26</f>
        <v>#REF!</v>
      </c>
      <c r="W104" s="4" t="e">
        <f>TBoMLot10[[#This Row],[H MA SJ]]*$V$26</f>
        <v>#REF!</v>
      </c>
      <c r="Y104" s="4" t="e">
        <f>+TBoMLot10[[#This Row],[H MO SJ]]*$X$26</f>
        <v>#REF!</v>
      </c>
      <c r="Z104" s="4" t="e">
        <f>+TBoMLot10[[#This Row],[Achats Chargés]]+TBoMLot10[[#This Row],[Mt Prod R]]+TBoMLot10[[#This Row],[Mt MA SJ]]+TBoMLot10[[#This Row],[Mt MO SJ]]</f>
        <v>#REF!</v>
      </c>
      <c r="AA104" s="147"/>
      <c r="AB104" s="147"/>
      <c r="AC104" s="168"/>
    </row>
    <row r="105" spans="1:29" ht="15.75" thickBot="1" x14ac:dyDescent="0.3">
      <c r="A105" s="144"/>
      <c r="B105" s="144"/>
      <c r="C105" s="144"/>
      <c r="D105" s="3"/>
      <c r="E105" s="145"/>
      <c r="F105" s="145"/>
      <c r="L105" s="144" t="str">
        <f t="shared" si="10"/>
        <v/>
      </c>
      <c r="M105" s="156"/>
      <c r="N105" s="165"/>
      <c r="O105" s="147"/>
      <c r="P105" s="136" t="str">
        <f t="shared" ca="1" si="11"/>
        <v/>
      </c>
      <c r="Q105" s="4"/>
      <c r="R105" s="4">
        <f>+TBoMLot10[[#This Row],[Quantité lien]]*TBoMLot10[[#This Row],[Pri Achat Unitaire]]</f>
        <v>0</v>
      </c>
      <c r="S105" s="4">
        <f>IF(TBoMLot10[[#This Row],[Type]]="Achat",TBoMLot10[[#This Row],[Part Achat]]*$S$26,TBoMLot10[[#This Row],[Part Achat]])</f>
        <v>0</v>
      </c>
      <c r="U105" s="4" t="e">
        <f>+TBoMLot10[[#This Row],[H Prod R]]*$T$26</f>
        <v>#REF!</v>
      </c>
      <c r="W105" s="4" t="e">
        <f>TBoMLot10[[#This Row],[H MA SJ]]*$V$26</f>
        <v>#REF!</v>
      </c>
      <c r="Y105" s="4" t="e">
        <f>+TBoMLot10[[#This Row],[H MO SJ]]*$X$26</f>
        <v>#REF!</v>
      </c>
      <c r="Z105" s="4" t="e">
        <f>+TBoMLot10[[#This Row],[Achats Chargés]]+TBoMLot10[[#This Row],[Mt Prod R]]+TBoMLot10[[#This Row],[Mt MA SJ]]+TBoMLot10[[#This Row],[Mt MO SJ]]</f>
        <v>#REF!</v>
      </c>
      <c r="AA105" s="147"/>
      <c r="AB105" s="147"/>
      <c r="AC105" s="167"/>
    </row>
    <row r="106" spans="1:29" ht="15.75" thickBot="1" x14ac:dyDescent="0.3">
      <c r="A106" s="144"/>
      <c r="B106" s="144"/>
      <c r="C106" s="144"/>
      <c r="D106" s="3"/>
      <c r="E106" s="145"/>
      <c r="F106" s="145"/>
      <c r="L106" s="144" t="str">
        <f t="shared" si="10"/>
        <v/>
      </c>
      <c r="M106" s="156"/>
      <c r="N106" s="165"/>
      <c r="O106" s="147"/>
      <c r="P106" s="136" t="str">
        <f t="shared" ca="1" si="11"/>
        <v/>
      </c>
      <c r="Q106" s="4"/>
      <c r="R106" s="4">
        <f>+TBoMLot10[[#This Row],[Quantité lien]]*TBoMLot10[[#This Row],[Pri Achat Unitaire]]</f>
        <v>0</v>
      </c>
      <c r="S106" s="4">
        <f>IF(TBoMLot10[[#This Row],[Type]]="Achat",TBoMLot10[[#This Row],[Part Achat]]*$S$26,TBoMLot10[[#This Row],[Part Achat]])</f>
        <v>0</v>
      </c>
      <c r="U106" s="4" t="e">
        <f>+TBoMLot10[[#This Row],[H Prod R]]*$T$26</f>
        <v>#REF!</v>
      </c>
      <c r="W106" s="4" t="e">
        <f>TBoMLot10[[#This Row],[H MA SJ]]*$V$26</f>
        <v>#REF!</v>
      </c>
      <c r="Y106" s="4" t="e">
        <f>+TBoMLot10[[#This Row],[H MO SJ]]*$X$26</f>
        <v>#REF!</v>
      </c>
      <c r="Z106" s="4" t="e">
        <f>+TBoMLot10[[#This Row],[Achats Chargés]]+TBoMLot10[[#This Row],[Mt Prod R]]+TBoMLot10[[#This Row],[Mt MA SJ]]+TBoMLot10[[#This Row],[Mt MO SJ]]</f>
        <v>#REF!</v>
      </c>
      <c r="AA106" s="147"/>
      <c r="AB106" s="147"/>
      <c r="AC106" s="168"/>
    </row>
    <row r="107" spans="1:29" ht="15.75" thickBot="1" x14ac:dyDescent="0.3">
      <c r="A107" s="144"/>
      <c r="B107" s="144"/>
      <c r="C107" s="144"/>
      <c r="D107" s="3"/>
      <c r="E107" s="145"/>
      <c r="F107" s="145"/>
      <c r="L107" s="144" t="str">
        <f t="shared" si="10"/>
        <v/>
      </c>
      <c r="M107" s="156"/>
      <c r="N107" s="165"/>
      <c r="O107" s="147"/>
      <c r="P107" s="136" t="str">
        <f t="shared" ca="1" si="11"/>
        <v/>
      </c>
      <c r="Q107" s="4"/>
      <c r="R107" s="4">
        <f>+TBoMLot10[[#This Row],[Quantité lien]]*TBoMLot10[[#This Row],[Pri Achat Unitaire]]</f>
        <v>0</v>
      </c>
      <c r="S107" s="4">
        <f>IF(TBoMLot10[[#This Row],[Type]]="Achat",TBoMLot10[[#This Row],[Part Achat]]*$S$26,TBoMLot10[[#This Row],[Part Achat]])</f>
        <v>0</v>
      </c>
      <c r="U107" s="4" t="e">
        <f>+TBoMLot10[[#This Row],[H Prod R]]*$T$26</f>
        <v>#REF!</v>
      </c>
      <c r="W107" s="4" t="e">
        <f>TBoMLot10[[#This Row],[H MA SJ]]*$V$26</f>
        <v>#REF!</v>
      </c>
      <c r="Y107" s="4" t="e">
        <f>+TBoMLot10[[#This Row],[H MO SJ]]*$X$26</f>
        <v>#REF!</v>
      </c>
      <c r="Z107" s="4" t="e">
        <f>+TBoMLot10[[#This Row],[Achats Chargés]]+TBoMLot10[[#This Row],[Mt Prod R]]+TBoMLot10[[#This Row],[Mt MA SJ]]+TBoMLot10[[#This Row],[Mt MO SJ]]</f>
        <v>#REF!</v>
      </c>
      <c r="AA107" s="147"/>
      <c r="AB107" s="147"/>
      <c r="AC107" s="167"/>
    </row>
    <row r="108" spans="1:29" ht="15.75" thickBot="1" x14ac:dyDescent="0.3">
      <c r="A108" s="144"/>
      <c r="B108" s="144"/>
      <c r="C108" s="144"/>
      <c r="D108" s="3"/>
      <c r="E108" s="145"/>
      <c r="F108" s="145"/>
      <c r="L108" s="144" t="str">
        <f t="shared" si="10"/>
        <v/>
      </c>
      <c r="M108" s="156"/>
      <c r="N108" s="165"/>
      <c r="O108" s="147"/>
      <c r="P108" s="136" t="str">
        <f t="shared" ca="1" si="11"/>
        <v/>
      </c>
      <c r="Q108" s="4"/>
      <c r="R108" s="4">
        <f>+TBoMLot10[[#This Row],[Quantité lien]]*TBoMLot10[[#This Row],[Pri Achat Unitaire]]</f>
        <v>0</v>
      </c>
      <c r="S108" s="4">
        <f>IF(TBoMLot10[[#This Row],[Type]]="Achat",TBoMLot10[[#This Row],[Part Achat]]*$S$26,TBoMLot10[[#This Row],[Part Achat]])</f>
        <v>0</v>
      </c>
      <c r="U108" s="4" t="e">
        <f>+TBoMLot10[[#This Row],[H Prod R]]*$T$26</f>
        <v>#REF!</v>
      </c>
      <c r="W108" s="4" t="e">
        <f>TBoMLot10[[#This Row],[H MA SJ]]*$V$26</f>
        <v>#REF!</v>
      </c>
      <c r="Y108" s="4" t="e">
        <f>+TBoMLot10[[#This Row],[H MO SJ]]*$X$26</f>
        <v>#REF!</v>
      </c>
      <c r="Z108" s="4" t="e">
        <f>+TBoMLot10[[#This Row],[Achats Chargés]]+TBoMLot10[[#This Row],[Mt Prod R]]+TBoMLot10[[#This Row],[Mt MA SJ]]+TBoMLot10[[#This Row],[Mt MO SJ]]</f>
        <v>#REF!</v>
      </c>
      <c r="AA108" s="147"/>
      <c r="AB108" s="147"/>
      <c r="AC108" s="168"/>
    </row>
    <row r="109" spans="1:29" ht="15.75" thickBot="1" x14ac:dyDescent="0.3">
      <c r="A109" s="144"/>
      <c r="B109" s="144"/>
      <c r="C109" s="144"/>
      <c r="D109" s="3"/>
      <c r="E109" s="145"/>
      <c r="F109" s="145"/>
      <c r="L109" s="144" t="str">
        <f t="shared" si="10"/>
        <v/>
      </c>
      <c r="M109" s="156"/>
      <c r="N109" s="165"/>
      <c r="O109" s="147"/>
      <c r="P109" s="136" t="str">
        <f t="shared" ca="1" si="11"/>
        <v/>
      </c>
      <c r="Q109" s="4"/>
      <c r="R109" s="4">
        <f>+TBoMLot10[[#This Row],[Quantité lien]]*TBoMLot10[[#This Row],[Pri Achat Unitaire]]</f>
        <v>0</v>
      </c>
      <c r="S109" s="4">
        <f>IF(TBoMLot10[[#This Row],[Type]]="Achat",TBoMLot10[[#This Row],[Part Achat]]*$S$26,TBoMLot10[[#This Row],[Part Achat]])</f>
        <v>0</v>
      </c>
      <c r="U109" s="4" t="e">
        <f>+TBoMLot10[[#This Row],[H Prod R]]*$T$26</f>
        <v>#REF!</v>
      </c>
      <c r="W109" s="4" t="e">
        <f>TBoMLot10[[#This Row],[H MA SJ]]*$V$26</f>
        <v>#REF!</v>
      </c>
      <c r="Y109" s="4" t="e">
        <f>+TBoMLot10[[#This Row],[H MO SJ]]*$X$26</f>
        <v>#REF!</v>
      </c>
      <c r="Z109" s="4" t="e">
        <f>+TBoMLot10[[#This Row],[Achats Chargés]]+TBoMLot10[[#This Row],[Mt Prod R]]+TBoMLot10[[#This Row],[Mt MA SJ]]+TBoMLot10[[#This Row],[Mt MO SJ]]</f>
        <v>#REF!</v>
      </c>
      <c r="AA109" s="147"/>
      <c r="AB109" s="147"/>
      <c r="AC109" s="167"/>
    </row>
    <row r="110" spans="1:29" ht="15.75" thickBot="1" x14ac:dyDescent="0.3">
      <c r="A110" s="144"/>
      <c r="B110" s="144"/>
      <c r="C110" s="144"/>
      <c r="D110" s="3"/>
      <c r="E110" s="145"/>
      <c r="F110" s="145"/>
      <c r="L110" s="144" t="str">
        <f t="shared" ref="L110:L141" si="12">IFERROR(IF(VLOOKUP($A110,$B$28:$B$241,1,FALSE)=$A110,"O","N"),"")</f>
        <v/>
      </c>
      <c r="M110" s="156"/>
      <c r="N110" s="165"/>
      <c r="O110" s="147"/>
      <c r="P110" s="136" t="str">
        <f t="shared" ref="P110:P141" ca="1" si="13">IF($J110="Achat",IF(AND(EDATE(TODAY(),-12)&lt;$M110,$M110&lt;EDATE(TODAY(),-6)),2,IF($M110&lt;EDATE(TODAY(),-12),3,IF(EDATE(TODAY(),-6)&lt;$M110,1,IF($N110=999.999,4,5)))),"")</f>
        <v/>
      </c>
      <c r="Q110" s="4"/>
      <c r="R110" s="4">
        <f>+TBoMLot10[[#This Row],[Quantité lien]]*TBoMLot10[[#This Row],[Pri Achat Unitaire]]</f>
        <v>0</v>
      </c>
      <c r="S110" s="4">
        <f>IF(TBoMLot10[[#This Row],[Type]]="Achat",TBoMLot10[[#This Row],[Part Achat]]*$S$26,TBoMLot10[[#This Row],[Part Achat]])</f>
        <v>0</v>
      </c>
      <c r="U110" s="4" t="e">
        <f>+TBoMLot10[[#This Row],[H Prod R]]*$T$26</f>
        <v>#REF!</v>
      </c>
      <c r="W110" s="4" t="e">
        <f>TBoMLot10[[#This Row],[H MA SJ]]*$V$26</f>
        <v>#REF!</v>
      </c>
      <c r="Y110" s="4" t="e">
        <f>+TBoMLot10[[#This Row],[H MO SJ]]*$X$26</f>
        <v>#REF!</v>
      </c>
      <c r="Z110" s="4" t="e">
        <f>+TBoMLot10[[#This Row],[Achats Chargés]]+TBoMLot10[[#This Row],[Mt Prod R]]+TBoMLot10[[#This Row],[Mt MA SJ]]+TBoMLot10[[#This Row],[Mt MO SJ]]</f>
        <v>#REF!</v>
      </c>
      <c r="AA110" s="147"/>
      <c r="AB110" s="147"/>
      <c r="AC110" s="168"/>
    </row>
    <row r="111" spans="1:29" ht="15.75" thickBot="1" x14ac:dyDescent="0.3">
      <c r="A111" s="144"/>
      <c r="B111" s="144"/>
      <c r="C111" s="144"/>
      <c r="D111" s="3"/>
      <c r="E111" s="145"/>
      <c r="F111" s="145"/>
      <c r="L111" s="144" t="str">
        <f t="shared" si="12"/>
        <v/>
      </c>
      <c r="M111" s="156"/>
      <c r="N111" s="165"/>
      <c r="O111" s="147"/>
      <c r="P111" s="136" t="str">
        <f t="shared" ca="1" si="13"/>
        <v/>
      </c>
      <c r="Q111" s="4"/>
      <c r="R111" s="4">
        <f>+TBoMLot10[[#This Row],[Quantité lien]]*TBoMLot10[[#This Row],[Pri Achat Unitaire]]</f>
        <v>0</v>
      </c>
      <c r="S111" s="4">
        <f>IF(TBoMLot10[[#This Row],[Type]]="Achat",TBoMLot10[[#This Row],[Part Achat]]*$S$26,TBoMLot10[[#This Row],[Part Achat]])</f>
        <v>0</v>
      </c>
      <c r="U111" s="4" t="e">
        <f>+TBoMLot10[[#This Row],[H Prod R]]*$T$26</f>
        <v>#REF!</v>
      </c>
      <c r="W111" s="4" t="e">
        <f>TBoMLot10[[#This Row],[H MA SJ]]*$V$26</f>
        <v>#REF!</v>
      </c>
      <c r="Y111" s="4" t="e">
        <f>+TBoMLot10[[#This Row],[H MO SJ]]*$X$26</f>
        <v>#REF!</v>
      </c>
      <c r="Z111" s="4" t="e">
        <f>+TBoMLot10[[#This Row],[Achats Chargés]]+TBoMLot10[[#This Row],[Mt Prod R]]+TBoMLot10[[#This Row],[Mt MA SJ]]+TBoMLot10[[#This Row],[Mt MO SJ]]</f>
        <v>#REF!</v>
      </c>
      <c r="AA111" s="147"/>
      <c r="AB111" s="147"/>
      <c r="AC111" s="167"/>
    </row>
    <row r="112" spans="1:29" ht="15.75" thickBot="1" x14ac:dyDescent="0.3">
      <c r="A112" s="144"/>
      <c r="B112" s="144"/>
      <c r="C112" s="144"/>
      <c r="D112" s="3"/>
      <c r="E112" s="145"/>
      <c r="F112" s="145"/>
      <c r="L112" s="144" t="str">
        <f t="shared" si="12"/>
        <v/>
      </c>
      <c r="M112" s="156"/>
      <c r="N112" s="165"/>
      <c r="O112" s="147"/>
      <c r="P112" s="136" t="str">
        <f t="shared" ca="1" si="13"/>
        <v/>
      </c>
      <c r="Q112" s="4"/>
      <c r="R112" s="4">
        <f>+TBoMLot10[[#This Row],[Quantité lien]]*TBoMLot10[[#This Row],[Pri Achat Unitaire]]</f>
        <v>0</v>
      </c>
      <c r="S112" s="4">
        <f>IF(TBoMLot10[[#This Row],[Type]]="Achat",TBoMLot10[[#This Row],[Part Achat]]*$S$26,TBoMLot10[[#This Row],[Part Achat]])</f>
        <v>0</v>
      </c>
      <c r="U112" s="4" t="e">
        <f>+TBoMLot10[[#This Row],[H Prod R]]*$T$26</f>
        <v>#REF!</v>
      </c>
      <c r="W112" s="4" t="e">
        <f>TBoMLot10[[#This Row],[H MA SJ]]*$V$26</f>
        <v>#REF!</v>
      </c>
      <c r="Y112" s="4" t="e">
        <f>+TBoMLot10[[#This Row],[H MO SJ]]*$X$26</f>
        <v>#REF!</v>
      </c>
      <c r="Z112" s="4" t="e">
        <f>+TBoMLot10[[#This Row],[Achats Chargés]]+TBoMLot10[[#This Row],[Mt Prod R]]+TBoMLot10[[#This Row],[Mt MA SJ]]+TBoMLot10[[#This Row],[Mt MO SJ]]</f>
        <v>#REF!</v>
      </c>
      <c r="AA112" s="147"/>
      <c r="AB112" s="147"/>
      <c r="AC112" s="168"/>
    </row>
    <row r="113" spans="1:29" ht="15.75" thickBot="1" x14ac:dyDescent="0.3">
      <c r="A113" s="144"/>
      <c r="B113" s="144"/>
      <c r="C113" s="144"/>
      <c r="D113" s="3"/>
      <c r="E113" s="145"/>
      <c r="F113" s="145"/>
      <c r="L113" s="144" t="str">
        <f t="shared" si="12"/>
        <v/>
      </c>
      <c r="M113" s="156"/>
      <c r="N113" s="165"/>
      <c r="O113" s="147"/>
      <c r="P113" s="136" t="str">
        <f t="shared" ca="1" si="13"/>
        <v/>
      </c>
      <c r="Q113" s="4"/>
      <c r="R113" s="4">
        <f>+TBoMLot10[[#This Row],[Quantité lien]]*TBoMLot10[[#This Row],[Pri Achat Unitaire]]</f>
        <v>0</v>
      </c>
      <c r="S113" s="4">
        <f>IF(TBoMLot10[[#This Row],[Type]]="Achat",TBoMLot10[[#This Row],[Part Achat]]*$S$26,TBoMLot10[[#This Row],[Part Achat]])</f>
        <v>0</v>
      </c>
      <c r="U113" s="4" t="e">
        <f>+TBoMLot10[[#This Row],[H Prod R]]*$T$26</f>
        <v>#REF!</v>
      </c>
      <c r="W113" s="4" t="e">
        <f>TBoMLot10[[#This Row],[H MA SJ]]*$V$26</f>
        <v>#REF!</v>
      </c>
      <c r="Y113" s="4" t="e">
        <f>+TBoMLot10[[#This Row],[H MO SJ]]*$X$26</f>
        <v>#REF!</v>
      </c>
      <c r="Z113" s="4" t="e">
        <f>+TBoMLot10[[#This Row],[Achats Chargés]]+TBoMLot10[[#This Row],[Mt Prod R]]+TBoMLot10[[#This Row],[Mt MA SJ]]+TBoMLot10[[#This Row],[Mt MO SJ]]</f>
        <v>#REF!</v>
      </c>
      <c r="AA113" s="147"/>
      <c r="AB113" s="147"/>
      <c r="AC113" s="167"/>
    </row>
    <row r="114" spans="1:29" ht="15.75" thickBot="1" x14ac:dyDescent="0.3">
      <c r="A114" s="144"/>
      <c r="B114" s="144"/>
      <c r="C114" s="144"/>
      <c r="D114" s="3"/>
      <c r="E114" s="145"/>
      <c r="F114" s="145"/>
      <c r="L114" s="144" t="str">
        <f t="shared" si="12"/>
        <v/>
      </c>
      <c r="M114" s="156"/>
      <c r="N114" s="165"/>
      <c r="O114" s="147"/>
      <c r="P114" s="136" t="str">
        <f t="shared" ca="1" si="13"/>
        <v/>
      </c>
      <c r="Q114" s="4"/>
      <c r="R114" s="4">
        <f>+TBoMLot10[[#This Row],[Quantité lien]]*TBoMLot10[[#This Row],[Pri Achat Unitaire]]</f>
        <v>0</v>
      </c>
      <c r="S114" s="4">
        <f>IF(TBoMLot10[[#This Row],[Type]]="Achat",TBoMLot10[[#This Row],[Part Achat]]*$S$26,TBoMLot10[[#This Row],[Part Achat]])</f>
        <v>0</v>
      </c>
      <c r="U114" s="4" t="e">
        <f>+TBoMLot10[[#This Row],[H Prod R]]*$T$26</f>
        <v>#REF!</v>
      </c>
      <c r="W114" s="4" t="e">
        <f>TBoMLot10[[#This Row],[H MA SJ]]*$V$26</f>
        <v>#REF!</v>
      </c>
      <c r="Y114" s="4" t="e">
        <f>+TBoMLot10[[#This Row],[H MO SJ]]*$X$26</f>
        <v>#REF!</v>
      </c>
      <c r="Z114" s="4" t="e">
        <f>+TBoMLot10[[#This Row],[Achats Chargés]]+TBoMLot10[[#This Row],[Mt Prod R]]+TBoMLot10[[#This Row],[Mt MA SJ]]+TBoMLot10[[#This Row],[Mt MO SJ]]</f>
        <v>#REF!</v>
      </c>
      <c r="AA114" s="147"/>
      <c r="AB114" s="147"/>
      <c r="AC114" s="168"/>
    </row>
    <row r="115" spans="1:29" ht="15.75" thickBot="1" x14ac:dyDescent="0.3">
      <c r="A115" s="144"/>
      <c r="B115" s="144"/>
      <c r="C115" s="144"/>
      <c r="D115" s="3"/>
      <c r="E115" s="145"/>
      <c r="F115" s="145"/>
      <c r="L115" s="144" t="str">
        <f t="shared" si="12"/>
        <v/>
      </c>
      <c r="M115" s="156"/>
      <c r="N115" s="165"/>
      <c r="O115" s="147"/>
      <c r="P115" s="136" t="str">
        <f t="shared" ca="1" si="13"/>
        <v/>
      </c>
      <c r="Q115" s="4"/>
      <c r="R115" s="4">
        <f>+TBoMLot10[[#This Row],[Quantité lien]]*TBoMLot10[[#This Row],[Pri Achat Unitaire]]</f>
        <v>0</v>
      </c>
      <c r="S115" s="4">
        <f>IF(TBoMLot10[[#This Row],[Type]]="Achat",TBoMLot10[[#This Row],[Part Achat]]*$S$26,TBoMLot10[[#This Row],[Part Achat]])</f>
        <v>0</v>
      </c>
      <c r="U115" s="4" t="e">
        <f>+TBoMLot10[[#This Row],[H Prod R]]*$T$26</f>
        <v>#REF!</v>
      </c>
      <c r="W115" s="4" t="e">
        <f>TBoMLot10[[#This Row],[H MA SJ]]*$V$26</f>
        <v>#REF!</v>
      </c>
      <c r="Y115" s="4" t="e">
        <f>+TBoMLot10[[#This Row],[H MO SJ]]*$X$26</f>
        <v>#REF!</v>
      </c>
      <c r="Z115" s="4" t="e">
        <f>+TBoMLot10[[#This Row],[Achats Chargés]]+TBoMLot10[[#This Row],[Mt Prod R]]+TBoMLot10[[#This Row],[Mt MA SJ]]+TBoMLot10[[#This Row],[Mt MO SJ]]</f>
        <v>#REF!</v>
      </c>
      <c r="AA115" s="147"/>
      <c r="AB115" s="147"/>
      <c r="AC115" s="167"/>
    </row>
    <row r="116" spans="1:29" ht="15.75" thickBot="1" x14ac:dyDescent="0.3">
      <c r="A116" s="144"/>
      <c r="B116" s="144"/>
      <c r="C116" s="144"/>
      <c r="D116" s="3"/>
      <c r="E116" s="145"/>
      <c r="F116" s="145"/>
      <c r="L116" s="144" t="str">
        <f t="shared" si="12"/>
        <v/>
      </c>
      <c r="M116" s="156"/>
      <c r="N116" s="165"/>
      <c r="O116" s="147"/>
      <c r="P116" s="136" t="str">
        <f t="shared" ca="1" si="13"/>
        <v/>
      </c>
      <c r="Q116" s="4"/>
      <c r="R116" s="4">
        <f>+TBoMLot10[[#This Row],[Quantité lien]]*TBoMLot10[[#This Row],[Pri Achat Unitaire]]</f>
        <v>0</v>
      </c>
      <c r="S116" s="4">
        <f>IF(TBoMLot10[[#This Row],[Type]]="Achat",TBoMLot10[[#This Row],[Part Achat]]*$S$26,TBoMLot10[[#This Row],[Part Achat]])</f>
        <v>0</v>
      </c>
      <c r="U116" s="4" t="e">
        <f>+TBoMLot10[[#This Row],[H Prod R]]*$T$26</f>
        <v>#REF!</v>
      </c>
      <c r="W116" s="4" t="e">
        <f>TBoMLot10[[#This Row],[H MA SJ]]*$V$26</f>
        <v>#REF!</v>
      </c>
      <c r="Y116" s="4" t="e">
        <f>+TBoMLot10[[#This Row],[H MO SJ]]*$X$26</f>
        <v>#REF!</v>
      </c>
      <c r="Z116" s="4" t="e">
        <f>+TBoMLot10[[#This Row],[Achats Chargés]]+TBoMLot10[[#This Row],[Mt Prod R]]+TBoMLot10[[#This Row],[Mt MA SJ]]+TBoMLot10[[#This Row],[Mt MO SJ]]</f>
        <v>#REF!</v>
      </c>
      <c r="AA116" s="147"/>
      <c r="AB116" s="147"/>
      <c r="AC116" s="168"/>
    </row>
    <row r="117" spans="1:29" ht="15.75" thickBot="1" x14ac:dyDescent="0.3">
      <c r="A117" s="144"/>
      <c r="B117" s="144"/>
      <c r="C117" s="144"/>
      <c r="D117" s="3"/>
      <c r="E117" s="145"/>
      <c r="F117" s="145"/>
      <c r="L117" s="144" t="str">
        <f t="shared" si="12"/>
        <v/>
      </c>
      <c r="M117" s="156"/>
      <c r="N117" s="165"/>
      <c r="O117" s="147"/>
      <c r="P117" s="136" t="str">
        <f t="shared" ca="1" si="13"/>
        <v/>
      </c>
      <c r="Q117" s="4"/>
      <c r="R117" s="4">
        <f>+TBoMLot10[[#This Row],[Quantité lien]]*TBoMLot10[[#This Row],[Pri Achat Unitaire]]</f>
        <v>0</v>
      </c>
      <c r="S117" s="4">
        <f>IF(TBoMLot10[[#This Row],[Type]]="Achat",TBoMLot10[[#This Row],[Part Achat]]*$S$26,TBoMLot10[[#This Row],[Part Achat]])</f>
        <v>0</v>
      </c>
      <c r="U117" s="4" t="e">
        <f>+TBoMLot10[[#This Row],[H Prod R]]*$T$26</f>
        <v>#REF!</v>
      </c>
      <c r="W117" s="4" t="e">
        <f>TBoMLot10[[#This Row],[H MA SJ]]*$V$26</f>
        <v>#REF!</v>
      </c>
      <c r="Y117" s="4" t="e">
        <f>+TBoMLot10[[#This Row],[H MO SJ]]*$X$26</f>
        <v>#REF!</v>
      </c>
      <c r="Z117" s="4" t="e">
        <f>+TBoMLot10[[#This Row],[Achats Chargés]]+TBoMLot10[[#This Row],[Mt Prod R]]+TBoMLot10[[#This Row],[Mt MA SJ]]+TBoMLot10[[#This Row],[Mt MO SJ]]</f>
        <v>#REF!</v>
      </c>
      <c r="AA117" s="147"/>
      <c r="AB117" s="147"/>
      <c r="AC117" s="167"/>
    </row>
    <row r="118" spans="1:29" ht="15.75" thickBot="1" x14ac:dyDescent="0.3">
      <c r="A118" s="144"/>
      <c r="B118" s="144"/>
      <c r="C118" s="144"/>
      <c r="D118" s="3"/>
      <c r="E118" s="145"/>
      <c r="F118" s="145"/>
      <c r="L118" s="144" t="str">
        <f t="shared" si="12"/>
        <v/>
      </c>
      <c r="M118" s="156"/>
      <c r="N118" s="165"/>
      <c r="O118" s="147"/>
      <c r="P118" s="136" t="str">
        <f t="shared" ca="1" si="13"/>
        <v/>
      </c>
      <c r="Q118" s="4"/>
      <c r="R118" s="4">
        <f>+TBoMLot10[[#This Row],[Quantité lien]]*TBoMLot10[[#This Row],[Pri Achat Unitaire]]</f>
        <v>0</v>
      </c>
      <c r="S118" s="4">
        <f>IF(TBoMLot10[[#This Row],[Type]]="Achat",TBoMLot10[[#This Row],[Part Achat]]*$S$26,TBoMLot10[[#This Row],[Part Achat]])</f>
        <v>0</v>
      </c>
      <c r="U118" s="4" t="e">
        <f>+TBoMLot10[[#This Row],[H Prod R]]*$T$26</f>
        <v>#REF!</v>
      </c>
      <c r="W118" s="4" t="e">
        <f>TBoMLot10[[#This Row],[H MA SJ]]*$V$26</f>
        <v>#REF!</v>
      </c>
      <c r="Y118" s="4" t="e">
        <f>+TBoMLot10[[#This Row],[H MO SJ]]*$X$26</f>
        <v>#REF!</v>
      </c>
      <c r="Z118" s="4" t="e">
        <f>+TBoMLot10[[#This Row],[Achats Chargés]]+TBoMLot10[[#This Row],[Mt Prod R]]+TBoMLot10[[#This Row],[Mt MA SJ]]+TBoMLot10[[#This Row],[Mt MO SJ]]</f>
        <v>#REF!</v>
      </c>
      <c r="AA118" s="147"/>
      <c r="AB118" s="147"/>
      <c r="AC118" s="168"/>
    </row>
    <row r="119" spans="1:29" ht="15.75" thickBot="1" x14ac:dyDescent="0.3">
      <c r="A119" s="144"/>
      <c r="B119" s="144"/>
      <c r="C119" s="144"/>
      <c r="D119" s="3"/>
      <c r="E119" s="145"/>
      <c r="F119" s="145"/>
      <c r="L119" s="144" t="str">
        <f t="shared" si="12"/>
        <v/>
      </c>
      <c r="M119" s="156"/>
      <c r="N119" s="165"/>
      <c r="O119" s="147"/>
      <c r="P119" s="136" t="str">
        <f t="shared" ca="1" si="13"/>
        <v/>
      </c>
      <c r="Q119" s="4"/>
      <c r="R119" s="4">
        <f>+TBoMLot10[[#This Row],[Quantité lien]]*TBoMLot10[[#This Row],[Pri Achat Unitaire]]</f>
        <v>0</v>
      </c>
      <c r="S119" s="4">
        <f>IF(TBoMLot10[[#This Row],[Type]]="Achat",TBoMLot10[[#This Row],[Part Achat]]*$S$26,TBoMLot10[[#This Row],[Part Achat]])</f>
        <v>0</v>
      </c>
      <c r="U119" s="4" t="e">
        <f>+TBoMLot10[[#This Row],[H Prod R]]*$T$26</f>
        <v>#REF!</v>
      </c>
      <c r="W119" s="4" t="e">
        <f>TBoMLot10[[#This Row],[H MA SJ]]*$V$26</f>
        <v>#REF!</v>
      </c>
      <c r="Y119" s="4" t="e">
        <f>+TBoMLot10[[#This Row],[H MO SJ]]*$X$26</f>
        <v>#REF!</v>
      </c>
      <c r="Z119" s="4" t="e">
        <f>+TBoMLot10[[#This Row],[Achats Chargés]]+TBoMLot10[[#This Row],[Mt Prod R]]+TBoMLot10[[#This Row],[Mt MA SJ]]+TBoMLot10[[#This Row],[Mt MO SJ]]</f>
        <v>#REF!</v>
      </c>
      <c r="AA119" s="147"/>
      <c r="AB119" s="147"/>
      <c r="AC119" s="167"/>
    </row>
    <row r="120" spans="1:29" ht="15.75" thickBot="1" x14ac:dyDescent="0.3">
      <c r="A120" s="144"/>
      <c r="B120" s="144"/>
      <c r="C120" s="144"/>
      <c r="D120" s="3"/>
      <c r="E120" s="145"/>
      <c r="F120" s="145"/>
      <c r="L120" s="144" t="str">
        <f t="shared" si="12"/>
        <v/>
      </c>
      <c r="M120" s="156"/>
      <c r="N120" s="165"/>
      <c r="O120" s="147"/>
      <c r="P120" s="136" t="str">
        <f t="shared" ca="1" si="13"/>
        <v/>
      </c>
      <c r="Q120" s="4"/>
      <c r="R120" s="4">
        <f>+TBoMLot10[[#This Row],[Quantité lien]]*TBoMLot10[[#This Row],[Pri Achat Unitaire]]</f>
        <v>0</v>
      </c>
      <c r="S120" s="4">
        <f>IF(TBoMLot10[[#This Row],[Type]]="Achat",TBoMLot10[[#This Row],[Part Achat]]*$S$26,TBoMLot10[[#This Row],[Part Achat]])</f>
        <v>0</v>
      </c>
      <c r="U120" s="4" t="e">
        <f>+TBoMLot10[[#This Row],[H Prod R]]*$T$26</f>
        <v>#REF!</v>
      </c>
      <c r="W120" s="4" t="e">
        <f>TBoMLot10[[#This Row],[H MA SJ]]*$V$26</f>
        <v>#REF!</v>
      </c>
      <c r="Y120" s="4" t="e">
        <f>+TBoMLot10[[#This Row],[H MO SJ]]*$X$26</f>
        <v>#REF!</v>
      </c>
      <c r="Z120" s="4" t="e">
        <f>+TBoMLot10[[#This Row],[Achats Chargés]]+TBoMLot10[[#This Row],[Mt Prod R]]+TBoMLot10[[#This Row],[Mt MA SJ]]+TBoMLot10[[#This Row],[Mt MO SJ]]</f>
        <v>#REF!</v>
      </c>
      <c r="AA120" s="147"/>
      <c r="AB120" s="147"/>
      <c r="AC120" s="168"/>
    </row>
    <row r="121" spans="1:29" ht="15.75" thickBot="1" x14ac:dyDescent="0.3">
      <c r="A121" s="144"/>
      <c r="B121" s="144"/>
      <c r="C121" s="144"/>
      <c r="D121" s="3"/>
      <c r="E121" s="145"/>
      <c r="F121" s="145"/>
      <c r="L121" s="144" t="str">
        <f t="shared" si="12"/>
        <v/>
      </c>
      <c r="M121" s="156"/>
      <c r="N121" s="165"/>
      <c r="O121" s="147"/>
      <c r="P121" s="136" t="str">
        <f t="shared" ca="1" si="13"/>
        <v/>
      </c>
      <c r="Q121" s="4"/>
      <c r="R121" s="4">
        <f>+TBoMLot10[[#This Row],[Quantité lien]]*TBoMLot10[[#This Row],[Pri Achat Unitaire]]</f>
        <v>0</v>
      </c>
      <c r="S121" s="4">
        <f>IF(TBoMLot10[[#This Row],[Type]]="Achat",TBoMLot10[[#This Row],[Part Achat]]*$S$26,TBoMLot10[[#This Row],[Part Achat]])</f>
        <v>0</v>
      </c>
      <c r="U121" s="4" t="e">
        <f>+TBoMLot10[[#This Row],[H Prod R]]*$T$26</f>
        <v>#REF!</v>
      </c>
      <c r="W121" s="4" t="e">
        <f>TBoMLot10[[#This Row],[H MA SJ]]*$V$26</f>
        <v>#REF!</v>
      </c>
      <c r="Y121" s="4" t="e">
        <f>+TBoMLot10[[#This Row],[H MO SJ]]*$X$26</f>
        <v>#REF!</v>
      </c>
      <c r="Z121" s="4" t="e">
        <f>+TBoMLot10[[#This Row],[Achats Chargés]]+TBoMLot10[[#This Row],[Mt Prod R]]+TBoMLot10[[#This Row],[Mt MA SJ]]+TBoMLot10[[#This Row],[Mt MO SJ]]</f>
        <v>#REF!</v>
      </c>
      <c r="AA121" s="147"/>
      <c r="AB121" s="147"/>
      <c r="AC121" s="167"/>
    </row>
    <row r="122" spans="1:29" ht="15.75" thickBot="1" x14ac:dyDescent="0.3">
      <c r="A122" s="144"/>
      <c r="B122" s="144"/>
      <c r="C122" s="144"/>
      <c r="D122" s="3"/>
      <c r="E122" s="145"/>
      <c r="F122" s="145"/>
      <c r="L122" s="144" t="str">
        <f t="shared" si="12"/>
        <v/>
      </c>
      <c r="M122" s="156"/>
      <c r="N122" s="165"/>
      <c r="O122" s="147"/>
      <c r="P122" s="136" t="str">
        <f t="shared" ca="1" si="13"/>
        <v/>
      </c>
      <c r="Q122" s="4"/>
      <c r="R122" s="4">
        <f>+TBoMLot10[[#This Row],[Quantité lien]]*TBoMLot10[[#This Row],[Pri Achat Unitaire]]</f>
        <v>0</v>
      </c>
      <c r="S122" s="4">
        <f>IF(TBoMLot10[[#This Row],[Type]]="Achat",TBoMLot10[[#This Row],[Part Achat]]*$S$26,TBoMLot10[[#This Row],[Part Achat]])</f>
        <v>0</v>
      </c>
      <c r="U122" s="4" t="e">
        <f>+TBoMLot10[[#This Row],[H Prod R]]*$T$26</f>
        <v>#REF!</v>
      </c>
      <c r="W122" s="4" t="e">
        <f>TBoMLot10[[#This Row],[H MA SJ]]*$V$26</f>
        <v>#REF!</v>
      </c>
      <c r="Y122" s="4" t="e">
        <f>+TBoMLot10[[#This Row],[H MO SJ]]*$X$26</f>
        <v>#REF!</v>
      </c>
      <c r="Z122" s="4" t="e">
        <f>+TBoMLot10[[#This Row],[Achats Chargés]]+TBoMLot10[[#This Row],[Mt Prod R]]+TBoMLot10[[#This Row],[Mt MA SJ]]+TBoMLot10[[#This Row],[Mt MO SJ]]</f>
        <v>#REF!</v>
      </c>
      <c r="AA122" s="147"/>
      <c r="AB122" s="147"/>
      <c r="AC122" s="168"/>
    </row>
    <row r="123" spans="1:29" ht="15.75" thickBot="1" x14ac:dyDescent="0.3">
      <c r="A123" s="144"/>
      <c r="B123" s="144"/>
      <c r="C123" s="144"/>
      <c r="D123" s="3"/>
      <c r="E123" s="145"/>
      <c r="F123" s="145"/>
      <c r="L123" s="144" t="str">
        <f t="shared" si="12"/>
        <v/>
      </c>
      <c r="M123" s="156"/>
      <c r="N123" s="165"/>
      <c r="O123" s="147"/>
      <c r="P123" s="136" t="str">
        <f t="shared" ca="1" si="13"/>
        <v/>
      </c>
      <c r="Q123" s="4"/>
      <c r="R123" s="4">
        <f>+TBoMLot10[[#This Row],[Quantité lien]]*TBoMLot10[[#This Row],[Pri Achat Unitaire]]</f>
        <v>0</v>
      </c>
      <c r="S123" s="4">
        <f>IF(TBoMLot10[[#This Row],[Type]]="Achat",TBoMLot10[[#This Row],[Part Achat]]*$S$26,TBoMLot10[[#This Row],[Part Achat]])</f>
        <v>0</v>
      </c>
      <c r="U123" s="4" t="e">
        <f>+TBoMLot10[[#This Row],[H Prod R]]*$T$26</f>
        <v>#REF!</v>
      </c>
      <c r="W123" s="4" t="e">
        <f>TBoMLot10[[#This Row],[H MA SJ]]*$V$26</f>
        <v>#REF!</v>
      </c>
      <c r="Y123" s="4" t="e">
        <f>+TBoMLot10[[#This Row],[H MO SJ]]*$X$26</f>
        <v>#REF!</v>
      </c>
      <c r="Z123" s="4" t="e">
        <f>+TBoMLot10[[#This Row],[Achats Chargés]]+TBoMLot10[[#This Row],[Mt Prod R]]+TBoMLot10[[#This Row],[Mt MA SJ]]+TBoMLot10[[#This Row],[Mt MO SJ]]</f>
        <v>#REF!</v>
      </c>
      <c r="AA123" s="147"/>
      <c r="AB123" s="147"/>
      <c r="AC123" s="167"/>
    </row>
    <row r="124" spans="1:29" ht="15.75" thickBot="1" x14ac:dyDescent="0.3">
      <c r="A124" s="144"/>
      <c r="B124" s="144"/>
      <c r="C124" s="144"/>
      <c r="D124" s="3"/>
      <c r="E124" s="145"/>
      <c r="F124" s="145"/>
      <c r="L124" s="144" t="str">
        <f t="shared" si="12"/>
        <v/>
      </c>
      <c r="M124" s="156"/>
      <c r="N124" s="165"/>
      <c r="O124" s="147"/>
      <c r="P124" s="136" t="str">
        <f t="shared" ca="1" si="13"/>
        <v/>
      </c>
      <c r="Q124" s="4"/>
      <c r="R124" s="4">
        <f>+TBoMLot10[[#This Row],[Quantité lien]]*TBoMLot10[[#This Row],[Pri Achat Unitaire]]</f>
        <v>0</v>
      </c>
      <c r="S124" s="4">
        <f>IF(TBoMLot10[[#This Row],[Type]]="Achat",TBoMLot10[[#This Row],[Part Achat]]*$S$26,TBoMLot10[[#This Row],[Part Achat]])</f>
        <v>0</v>
      </c>
      <c r="U124" s="4" t="e">
        <f>+TBoMLot10[[#This Row],[H Prod R]]*$T$26</f>
        <v>#REF!</v>
      </c>
      <c r="W124" s="4" t="e">
        <f>TBoMLot10[[#This Row],[H MA SJ]]*$V$26</f>
        <v>#REF!</v>
      </c>
      <c r="Y124" s="4" t="e">
        <f>+TBoMLot10[[#This Row],[H MO SJ]]*$X$26</f>
        <v>#REF!</v>
      </c>
      <c r="Z124" s="4" t="e">
        <f>+TBoMLot10[[#This Row],[Achats Chargés]]+TBoMLot10[[#This Row],[Mt Prod R]]+TBoMLot10[[#This Row],[Mt MA SJ]]+TBoMLot10[[#This Row],[Mt MO SJ]]</f>
        <v>#REF!</v>
      </c>
      <c r="AA124" s="147"/>
      <c r="AB124" s="147"/>
      <c r="AC124" s="168"/>
    </row>
    <row r="125" spans="1:29" ht="15.75" thickBot="1" x14ac:dyDescent="0.3">
      <c r="A125" s="144"/>
      <c r="B125" s="144"/>
      <c r="C125" s="144"/>
      <c r="D125" s="3"/>
      <c r="E125" s="145"/>
      <c r="F125" s="145"/>
      <c r="L125" s="144" t="str">
        <f t="shared" si="12"/>
        <v/>
      </c>
      <c r="M125" s="156"/>
      <c r="N125" s="165"/>
      <c r="O125" s="147"/>
      <c r="P125" s="136" t="str">
        <f t="shared" ca="1" si="13"/>
        <v/>
      </c>
      <c r="Q125" s="4"/>
      <c r="R125" s="4">
        <f>+TBoMLot10[[#This Row],[Quantité lien]]*TBoMLot10[[#This Row],[Pri Achat Unitaire]]</f>
        <v>0</v>
      </c>
      <c r="S125" s="4">
        <f>IF(TBoMLot10[[#This Row],[Type]]="Achat",TBoMLot10[[#This Row],[Part Achat]]*$S$26,TBoMLot10[[#This Row],[Part Achat]])</f>
        <v>0</v>
      </c>
      <c r="U125" s="4" t="e">
        <f>+TBoMLot10[[#This Row],[H Prod R]]*$T$26</f>
        <v>#REF!</v>
      </c>
      <c r="W125" s="4" t="e">
        <f>TBoMLot10[[#This Row],[H MA SJ]]*$V$26</f>
        <v>#REF!</v>
      </c>
      <c r="Y125" s="4" t="e">
        <f>+TBoMLot10[[#This Row],[H MO SJ]]*$X$26</f>
        <v>#REF!</v>
      </c>
      <c r="Z125" s="4" t="e">
        <f>+TBoMLot10[[#This Row],[Achats Chargés]]+TBoMLot10[[#This Row],[Mt Prod R]]+TBoMLot10[[#This Row],[Mt MA SJ]]+TBoMLot10[[#This Row],[Mt MO SJ]]</f>
        <v>#REF!</v>
      </c>
      <c r="AA125" s="147"/>
      <c r="AB125" s="147"/>
      <c r="AC125" s="167"/>
    </row>
    <row r="126" spans="1:29" ht="15.75" thickBot="1" x14ac:dyDescent="0.3">
      <c r="A126" s="144"/>
      <c r="B126" s="144"/>
      <c r="C126" s="144"/>
      <c r="D126" s="3"/>
      <c r="E126" s="145"/>
      <c r="F126" s="145"/>
      <c r="L126" s="144" t="str">
        <f t="shared" si="12"/>
        <v/>
      </c>
      <c r="M126" s="156"/>
      <c r="N126" s="165"/>
      <c r="O126" s="147"/>
      <c r="P126" s="136" t="str">
        <f t="shared" ca="1" si="13"/>
        <v/>
      </c>
      <c r="Q126" s="4"/>
      <c r="R126" s="4">
        <f>+TBoMLot10[[#This Row],[Quantité lien]]*TBoMLot10[[#This Row],[Pri Achat Unitaire]]</f>
        <v>0</v>
      </c>
      <c r="S126" s="4">
        <f>IF(TBoMLot10[[#This Row],[Type]]="Achat",TBoMLot10[[#This Row],[Part Achat]]*$S$26,TBoMLot10[[#This Row],[Part Achat]])</f>
        <v>0</v>
      </c>
      <c r="U126" s="4" t="e">
        <f>+TBoMLot10[[#This Row],[H Prod R]]*$T$26</f>
        <v>#REF!</v>
      </c>
      <c r="W126" s="4" t="e">
        <f>TBoMLot10[[#This Row],[H MA SJ]]*$V$26</f>
        <v>#REF!</v>
      </c>
      <c r="Y126" s="4" t="e">
        <f>+TBoMLot10[[#This Row],[H MO SJ]]*$X$26</f>
        <v>#REF!</v>
      </c>
      <c r="Z126" s="4" t="e">
        <f>+TBoMLot10[[#This Row],[Achats Chargés]]+TBoMLot10[[#This Row],[Mt Prod R]]+TBoMLot10[[#This Row],[Mt MA SJ]]+TBoMLot10[[#This Row],[Mt MO SJ]]</f>
        <v>#REF!</v>
      </c>
      <c r="AA126" s="147"/>
      <c r="AB126" s="147"/>
      <c r="AC126" s="168"/>
    </row>
    <row r="127" spans="1:29" ht="15.75" thickBot="1" x14ac:dyDescent="0.3">
      <c r="A127" s="144"/>
      <c r="B127" s="144"/>
      <c r="C127" s="144"/>
      <c r="D127" s="3"/>
      <c r="E127" s="145"/>
      <c r="F127" s="145"/>
      <c r="L127" s="144" t="str">
        <f t="shared" si="12"/>
        <v/>
      </c>
      <c r="M127" s="156"/>
      <c r="N127" s="165"/>
      <c r="O127" s="147"/>
      <c r="P127" s="136" t="str">
        <f t="shared" ca="1" si="13"/>
        <v/>
      </c>
      <c r="Q127" s="4"/>
      <c r="R127" s="4">
        <f>+TBoMLot10[[#This Row],[Quantité lien]]*TBoMLot10[[#This Row],[Pri Achat Unitaire]]</f>
        <v>0</v>
      </c>
      <c r="S127" s="4">
        <f>IF(TBoMLot10[[#This Row],[Type]]="Achat",TBoMLot10[[#This Row],[Part Achat]]*$S$26,TBoMLot10[[#This Row],[Part Achat]])</f>
        <v>0</v>
      </c>
      <c r="U127" s="4" t="e">
        <f>+TBoMLot10[[#This Row],[H Prod R]]*$T$26</f>
        <v>#REF!</v>
      </c>
      <c r="W127" s="4" t="e">
        <f>TBoMLot10[[#This Row],[H MA SJ]]*$V$26</f>
        <v>#REF!</v>
      </c>
      <c r="Y127" s="4" t="e">
        <f>+TBoMLot10[[#This Row],[H MO SJ]]*$X$26</f>
        <v>#REF!</v>
      </c>
      <c r="Z127" s="4" t="e">
        <f>+TBoMLot10[[#This Row],[Achats Chargés]]+TBoMLot10[[#This Row],[Mt Prod R]]+TBoMLot10[[#This Row],[Mt MA SJ]]+TBoMLot10[[#This Row],[Mt MO SJ]]</f>
        <v>#REF!</v>
      </c>
      <c r="AA127" s="147"/>
      <c r="AB127" s="147"/>
      <c r="AC127" s="167"/>
    </row>
    <row r="128" spans="1:29" ht="15.75" thickBot="1" x14ac:dyDescent="0.3">
      <c r="A128" s="144"/>
      <c r="B128" s="144"/>
      <c r="C128" s="144"/>
      <c r="D128" s="3"/>
      <c r="E128" s="145"/>
      <c r="F128" s="145"/>
      <c r="L128" s="144" t="str">
        <f t="shared" si="12"/>
        <v/>
      </c>
      <c r="M128" s="156"/>
      <c r="N128" s="165"/>
      <c r="O128" s="147"/>
      <c r="P128" s="136" t="str">
        <f t="shared" ca="1" si="13"/>
        <v/>
      </c>
      <c r="Q128" s="4"/>
      <c r="R128" s="4">
        <f>+TBoMLot10[[#This Row],[Quantité lien]]*TBoMLot10[[#This Row],[Pri Achat Unitaire]]</f>
        <v>0</v>
      </c>
      <c r="S128" s="4">
        <f>IF(TBoMLot10[[#This Row],[Type]]="Achat",TBoMLot10[[#This Row],[Part Achat]]*$S$26,TBoMLot10[[#This Row],[Part Achat]])</f>
        <v>0</v>
      </c>
      <c r="U128" s="4" t="e">
        <f>+TBoMLot10[[#This Row],[H Prod R]]*$T$26</f>
        <v>#REF!</v>
      </c>
      <c r="W128" s="4" t="e">
        <f>TBoMLot10[[#This Row],[H MA SJ]]*$V$26</f>
        <v>#REF!</v>
      </c>
      <c r="Y128" s="4" t="e">
        <f>+TBoMLot10[[#This Row],[H MO SJ]]*$X$26</f>
        <v>#REF!</v>
      </c>
      <c r="Z128" s="4" t="e">
        <f>+TBoMLot10[[#This Row],[Achats Chargés]]+TBoMLot10[[#This Row],[Mt Prod R]]+TBoMLot10[[#This Row],[Mt MA SJ]]+TBoMLot10[[#This Row],[Mt MO SJ]]</f>
        <v>#REF!</v>
      </c>
      <c r="AA128" s="147"/>
      <c r="AB128" s="147"/>
      <c r="AC128" s="168"/>
    </row>
    <row r="129" spans="1:29" ht="15.75" thickBot="1" x14ac:dyDescent="0.3">
      <c r="A129" s="144"/>
      <c r="B129" s="144"/>
      <c r="C129" s="144"/>
      <c r="D129" s="3"/>
      <c r="E129" s="145"/>
      <c r="F129" s="145"/>
      <c r="L129" s="144" t="str">
        <f t="shared" si="12"/>
        <v/>
      </c>
      <c r="M129" s="156"/>
      <c r="N129" s="165"/>
      <c r="O129" s="147"/>
      <c r="P129" s="136" t="str">
        <f t="shared" ca="1" si="13"/>
        <v/>
      </c>
      <c r="Q129" s="4"/>
      <c r="R129" s="4">
        <f>+TBoMLot10[[#This Row],[Quantité lien]]*TBoMLot10[[#This Row],[Pri Achat Unitaire]]</f>
        <v>0</v>
      </c>
      <c r="S129" s="4">
        <f>IF(TBoMLot10[[#This Row],[Type]]="Achat",TBoMLot10[[#This Row],[Part Achat]]*$S$26,TBoMLot10[[#This Row],[Part Achat]])</f>
        <v>0</v>
      </c>
      <c r="U129" s="4" t="e">
        <f>+TBoMLot10[[#This Row],[H Prod R]]*$T$26</f>
        <v>#REF!</v>
      </c>
      <c r="W129" s="4" t="e">
        <f>TBoMLot10[[#This Row],[H MA SJ]]*$V$26</f>
        <v>#REF!</v>
      </c>
      <c r="Y129" s="4" t="e">
        <f>+TBoMLot10[[#This Row],[H MO SJ]]*$X$26</f>
        <v>#REF!</v>
      </c>
      <c r="Z129" s="4" t="e">
        <f>+TBoMLot10[[#This Row],[Achats Chargés]]+TBoMLot10[[#This Row],[Mt Prod R]]+TBoMLot10[[#This Row],[Mt MA SJ]]+TBoMLot10[[#This Row],[Mt MO SJ]]</f>
        <v>#REF!</v>
      </c>
      <c r="AA129" s="147"/>
      <c r="AB129" s="147"/>
      <c r="AC129" s="167"/>
    </row>
    <row r="130" spans="1:29" ht="15.75" thickBot="1" x14ac:dyDescent="0.3">
      <c r="A130" s="144"/>
      <c r="B130" s="144"/>
      <c r="C130" s="144"/>
      <c r="D130" s="3"/>
      <c r="E130" s="145"/>
      <c r="F130" s="145"/>
      <c r="L130" s="144" t="str">
        <f t="shared" si="12"/>
        <v/>
      </c>
      <c r="M130" s="156"/>
      <c r="N130" s="165"/>
      <c r="O130" s="147"/>
      <c r="P130" s="136" t="str">
        <f t="shared" ca="1" si="13"/>
        <v/>
      </c>
      <c r="Q130" s="4"/>
      <c r="R130" s="4">
        <f>+TBoMLot10[[#This Row],[Quantité lien]]*TBoMLot10[[#This Row],[Pri Achat Unitaire]]</f>
        <v>0</v>
      </c>
      <c r="S130" s="4">
        <f>IF(TBoMLot10[[#This Row],[Type]]="Achat",TBoMLot10[[#This Row],[Part Achat]]*$S$26,TBoMLot10[[#This Row],[Part Achat]])</f>
        <v>0</v>
      </c>
      <c r="U130" s="4" t="e">
        <f>+TBoMLot10[[#This Row],[H Prod R]]*$T$26</f>
        <v>#REF!</v>
      </c>
      <c r="W130" s="4" t="e">
        <f>TBoMLot10[[#This Row],[H MA SJ]]*$V$26</f>
        <v>#REF!</v>
      </c>
      <c r="Y130" s="4" t="e">
        <f>+TBoMLot10[[#This Row],[H MO SJ]]*$X$26</f>
        <v>#REF!</v>
      </c>
      <c r="Z130" s="4" t="e">
        <f>+TBoMLot10[[#This Row],[Achats Chargés]]+TBoMLot10[[#This Row],[Mt Prod R]]+TBoMLot10[[#This Row],[Mt MA SJ]]+TBoMLot10[[#This Row],[Mt MO SJ]]</f>
        <v>#REF!</v>
      </c>
      <c r="AA130" s="147"/>
      <c r="AB130" s="147"/>
      <c r="AC130" s="168"/>
    </row>
    <row r="131" spans="1:29" ht="15.75" thickBot="1" x14ac:dyDescent="0.3">
      <c r="A131" s="144"/>
      <c r="B131" s="144"/>
      <c r="C131" s="144"/>
      <c r="D131" s="3"/>
      <c r="E131" s="145"/>
      <c r="F131" s="145"/>
      <c r="L131" s="144" t="str">
        <f t="shared" si="12"/>
        <v/>
      </c>
      <c r="M131" s="156"/>
      <c r="N131" s="165"/>
      <c r="O131" s="147"/>
      <c r="P131" s="136" t="str">
        <f t="shared" ca="1" si="13"/>
        <v/>
      </c>
      <c r="Q131" s="4"/>
      <c r="R131" s="4">
        <f>+TBoMLot10[[#This Row],[Quantité lien]]*TBoMLot10[[#This Row],[Pri Achat Unitaire]]</f>
        <v>0</v>
      </c>
      <c r="S131" s="4">
        <f>IF(TBoMLot10[[#This Row],[Type]]="Achat",TBoMLot10[[#This Row],[Part Achat]]*$S$26,TBoMLot10[[#This Row],[Part Achat]])</f>
        <v>0</v>
      </c>
      <c r="U131" s="4" t="e">
        <f>+TBoMLot10[[#This Row],[H Prod R]]*$T$26</f>
        <v>#REF!</v>
      </c>
      <c r="W131" s="4" t="e">
        <f>TBoMLot10[[#This Row],[H MA SJ]]*$V$26</f>
        <v>#REF!</v>
      </c>
      <c r="Y131" s="4" t="e">
        <f>+TBoMLot10[[#This Row],[H MO SJ]]*$X$26</f>
        <v>#REF!</v>
      </c>
      <c r="Z131" s="4" t="e">
        <f>+TBoMLot10[[#This Row],[Achats Chargés]]+TBoMLot10[[#This Row],[Mt Prod R]]+TBoMLot10[[#This Row],[Mt MA SJ]]+TBoMLot10[[#This Row],[Mt MO SJ]]</f>
        <v>#REF!</v>
      </c>
      <c r="AA131" s="147"/>
      <c r="AB131" s="147"/>
      <c r="AC131" s="167"/>
    </row>
    <row r="132" spans="1:29" ht="15.75" thickBot="1" x14ac:dyDescent="0.3">
      <c r="A132" s="144"/>
      <c r="B132" s="144"/>
      <c r="C132" s="144"/>
      <c r="D132" s="3"/>
      <c r="E132" s="145"/>
      <c r="F132" s="145"/>
      <c r="L132" s="144" t="str">
        <f t="shared" si="12"/>
        <v/>
      </c>
      <c r="M132" s="156"/>
      <c r="N132" s="165"/>
      <c r="O132" s="147"/>
      <c r="P132" s="136" t="str">
        <f t="shared" ca="1" si="13"/>
        <v/>
      </c>
      <c r="Q132" s="4"/>
      <c r="R132" s="4">
        <f>+TBoMLot10[[#This Row],[Quantité lien]]*TBoMLot10[[#This Row],[Pri Achat Unitaire]]</f>
        <v>0</v>
      </c>
      <c r="S132" s="4">
        <f>IF(TBoMLot10[[#This Row],[Type]]="Achat",TBoMLot10[[#This Row],[Part Achat]]*$S$26,TBoMLot10[[#This Row],[Part Achat]])</f>
        <v>0</v>
      </c>
      <c r="U132" s="4" t="e">
        <f>+TBoMLot10[[#This Row],[H Prod R]]*$T$26</f>
        <v>#REF!</v>
      </c>
      <c r="W132" s="4" t="e">
        <f>TBoMLot10[[#This Row],[H MA SJ]]*$V$26</f>
        <v>#REF!</v>
      </c>
      <c r="Y132" s="4" t="e">
        <f>+TBoMLot10[[#This Row],[H MO SJ]]*$X$26</f>
        <v>#REF!</v>
      </c>
      <c r="Z132" s="4" t="e">
        <f>+TBoMLot10[[#This Row],[Achats Chargés]]+TBoMLot10[[#This Row],[Mt Prod R]]+TBoMLot10[[#This Row],[Mt MA SJ]]+TBoMLot10[[#This Row],[Mt MO SJ]]</f>
        <v>#REF!</v>
      </c>
      <c r="AA132" s="147"/>
      <c r="AB132" s="147"/>
      <c r="AC132" s="168"/>
    </row>
    <row r="133" spans="1:29" ht="15.75" thickBot="1" x14ac:dyDescent="0.3">
      <c r="A133" s="144"/>
      <c r="B133" s="144"/>
      <c r="C133" s="144"/>
      <c r="D133" s="3"/>
      <c r="E133" s="145"/>
      <c r="F133" s="145"/>
      <c r="L133" s="144" t="str">
        <f t="shared" si="12"/>
        <v/>
      </c>
      <c r="M133" s="156"/>
      <c r="N133" s="165"/>
      <c r="O133" s="147"/>
      <c r="P133" s="136" t="str">
        <f t="shared" ca="1" si="13"/>
        <v/>
      </c>
      <c r="Q133" s="4"/>
      <c r="R133" s="4">
        <f>+TBoMLot10[[#This Row],[Quantité lien]]*TBoMLot10[[#This Row],[Pri Achat Unitaire]]</f>
        <v>0</v>
      </c>
      <c r="S133" s="4">
        <f>IF(TBoMLot10[[#This Row],[Type]]="Achat",TBoMLot10[[#This Row],[Part Achat]]*$S$26,TBoMLot10[[#This Row],[Part Achat]])</f>
        <v>0</v>
      </c>
      <c r="U133" s="4" t="e">
        <f>+TBoMLot10[[#This Row],[H Prod R]]*$T$26</f>
        <v>#REF!</v>
      </c>
      <c r="W133" s="4" t="e">
        <f>TBoMLot10[[#This Row],[H MA SJ]]*$V$26</f>
        <v>#REF!</v>
      </c>
      <c r="Y133" s="4" t="e">
        <f>+TBoMLot10[[#This Row],[H MO SJ]]*$X$26</f>
        <v>#REF!</v>
      </c>
      <c r="Z133" s="4" t="e">
        <f>+TBoMLot10[[#This Row],[Achats Chargés]]+TBoMLot10[[#This Row],[Mt Prod R]]+TBoMLot10[[#This Row],[Mt MA SJ]]+TBoMLot10[[#This Row],[Mt MO SJ]]</f>
        <v>#REF!</v>
      </c>
      <c r="AA133" s="147"/>
      <c r="AB133" s="147"/>
      <c r="AC133" s="167"/>
    </row>
    <row r="134" spans="1:29" ht="15.75" thickBot="1" x14ac:dyDescent="0.3">
      <c r="A134" s="144"/>
      <c r="B134" s="144"/>
      <c r="C134" s="144"/>
      <c r="D134" s="3"/>
      <c r="E134" s="145"/>
      <c r="F134" s="145"/>
      <c r="L134" s="144" t="str">
        <f t="shared" si="12"/>
        <v/>
      </c>
      <c r="M134" s="156"/>
      <c r="N134" s="165"/>
      <c r="O134" s="147"/>
      <c r="P134" s="136" t="str">
        <f t="shared" ca="1" si="13"/>
        <v/>
      </c>
      <c r="Q134" s="4"/>
      <c r="R134" s="4">
        <f>+TBoMLot10[[#This Row],[Quantité lien]]*TBoMLot10[[#This Row],[Pri Achat Unitaire]]</f>
        <v>0</v>
      </c>
      <c r="S134" s="4">
        <f>IF(TBoMLot10[[#This Row],[Type]]="Achat",TBoMLot10[[#This Row],[Part Achat]]*$S$26,TBoMLot10[[#This Row],[Part Achat]])</f>
        <v>0</v>
      </c>
      <c r="U134" s="4" t="e">
        <f>+TBoMLot10[[#This Row],[H Prod R]]*$T$26</f>
        <v>#REF!</v>
      </c>
      <c r="W134" s="4" t="e">
        <f>TBoMLot10[[#This Row],[H MA SJ]]*$V$26</f>
        <v>#REF!</v>
      </c>
      <c r="Y134" s="4" t="e">
        <f>+TBoMLot10[[#This Row],[H MO SJ]]*$X$26</f>
        <v>#REF!</v>
      </c>
      <c r="Z134" s="4" t="e">
        <f>+TBoMLot10[[#This Row],[Achats Chargés]]+TBoMLot10[[#This Row],[Mt Prod R]]+TBoMLot10[[#This Row],[Mt MA SJ]]+TBoMLot10[[#This Row],[Mt MO SJ]]</f>
        <v>#REF!</v>
      </c>
      <c r="AA134" s="147"/>
      <c r="AB134" s="147"/>
      <c r="AC134" s="168"/>
    </row>
    <row r="135" spans="1:29" ht="15.75" thickBot="1" x14ac:dyDescent="0.3">
      <c r="A135" s="144"/>
      <c r="B135" s="144"/>
      <c r="C135" s="144"/>
      <c r="D135" s="3"/>
      <c r="E135" s="145"/>
      <c r="F135" s="145"/>
      <c r="L135" s="144" t="str">
        <f t="shared" si="12"/>
        <v/>
      </c>
      <c r="M135" s="156"/>
      <c r="N135" s="165"/>
      <c r="O135" s="147"/>
      <c r="P135" s="136" t="str">
        <f t="shared" ca="1" si="13"/>
        <v/>
      </c>
      <c r="Q135" s="4"/>
      <c r="R135" s="4">
        <f>+TBoMLot10[[#This Row],[Quantité lien]]*TBoMLot10[[#This Row],[Pri Achat Unitaire]]</f>
        <v>0</v>
      </c>
      <c r="S135" s="4">
        <f>IF(TBoMLot10[[#This Row],[Type]]="Achat",TBoMLot10[[#This Row],[Part Achat]]*$S$26,TBoMLot10[[#This Row],[Part Achat]])</f>
        <v>0</v>
      </c>
      <c r="U135" s="4" t="e">
        <f>+TBoMLot10[[#This Row],[H Prod R]]*$T$26</f>
        <v>#REF!</v>
      </c>
      <c r="W135" s="4" t="e">
        <f>TBoMLot10[[#This Row],[H MA SJ]]*$V$26</f>
        <v>#REF!</v>
      </c>
      <c r="Y135" s="4" t="e">
        <f>+TBoMLot10[[#This Row],[H MO SJ]]*$X$26</f>
        <v>#REF!</v>
      </c>
      <c r="Z135" s="4" t="e">
        <f>+TBoMLot10[[#This Row],[Achats Chargés]]+TBoMLot10[[#This Row],[Mt Prod R]]+TBoMLot10[[#This Row],[Mt MA SJ]]+TBoMLot10[[#This Row],[Mt MO SJ]]</f>
        <v>#REF!</v>
      </c>
      <c r="AA135" s="147"/>
      <c r="AB135" s="147"/>
      <c r="AC135" s="167"/>
    </row>
    <row r="136" spans="1:29" ht="15.75" thickBot="1" x14ac:dyDescent="0.3">
      <c r="A136" s="144"/>
      <c r="B136" s="144"/>
      <c r="C136" s="144"/>
      <c r="D136" s="3"/>
      <c r="E136" s="145"/>
      <c r="F136" s="145"/>
      <c r="L136" s="144" t="str">
        <f t="shared" si="12"/>
        <v/>
      </c>
      <c r="M136" s="156"/>
      <c r="N136" s="165"/>
      <c r="O136" s="147"/>
      <c r="P136" s="136" t="str">
        <f t="shared" ca="1" si="13"/>
        <v/>
      </c>
      <c r="Q136" s="4"/>
      <c r="R136" s="4">
        <f>+TBoMLot10[[#This Row],[Quantité lien]]*TBoMLot10[[#This Row],[Pri Achat Unitaire]]</f>
        <v>0</v>
      </c>
      <c r="S136" s="4">
        <f>IF(TBoMLot10[[#This Row],[Type]]="Achat",TBoMLot10[[#This Row],[Part Achat]]*$S$26,TBoMLot10[[#This Row],[Part Achat]])</f>
        <v>0</v>
      </c>
      <c r="U136" s="4" t="e">
        <f>+TBoMLot10[[#This Row],[H Prod R]]*$T$26</f>
        <v>#REF!</v>
      </c>
      <c r="W136" s="4" t="e">
        <f>TBoMLot10[[#This Row],[H MA SJ]]*$V$26</f>
        <v>#REF!</v>
      </c>
      <c r="Y136" s="4" t="e">
        <f>+TBoMLot10[[#This Row],[H MO SJ]]*$X$26</f>
        <v>#REF!</v>
      </c>
      <c r="Z136" s="4" t="e">
        <f>+TBoMLot10[[#This Row],[Achats Chargés]]+TBoMLot10[[#This Row],[Mt Prod R]]+TBoMLot10[[#This Row],[Mt MA SJ]]+TBoMLot10[[#This Row],[Mt MO SJ]]</f>
        <v>#REF!</v>
      </c>
      <c r="AA136" s="147"/>
      <c r="AB136" s="147"/>
      <c r="AC136" s="168"/>
    </row>
    <row r="137" spans="1:29" ht="15.75" thickBot="1" x14ac:dyDescent="0.3">
      <c r="A137" s="144"/>
      <c r="B137" s="144"/>
      <c r="C137" s="144"/>
      <c r="D137" s="3"/>
      <c r="E137" s="145"/>
      <c r="F137" s="145"/>
      <c r="L137" s="144" t="str">
        <f t="shared" si="12"/>
        <v/>
      </c>
      <c r="M137" s="156"/>
      <c r="N137" s="165"/>
      <c r="O137" s="147"/>
      <c r="P137" s="136" t="str">
        <f t="shared" ca="1" si="13"/>
        <v/>
      </c>
      <c r="Q137" s="4"/>
      <c r="R137" s="4">
        <f>+TBoMLot10[[#This Row],[Quantité lien]]*TBoMLot10[[#This Row],[Pri Achat Unitaire]]</f>
        <v>0</v>
      </c>
      <c r="S137" s="4">
        <f>IF(TBoMLot10[[#This Row],[Type]]="Achat",TBoMLot10[[#This Row],[Part Achat]]*$S$26,TBoMLot10[[#This Row],[Part Achat]])</f>
        <v>0</v>
      </c>
      <c r="U137" s="4" t="e">
        <f>+TBoMLot10[[#This Row],[H Prod R]]*$T$26</f>
        <v>#REF!</v>
      </c>
      <c r="W137" s="4" t="e">
        <f>TBoMLot10[[#This Row],[H MA SJ]]*$V$26</f>
        <v>#REF!</v>
      </c>
      <c r="Y137" s="4" t="e">
        <f>+TBoMLot10[[#This Row],[H MO SJ]]*$X$26</f>
        <v>#REF!</v>
      </c>
      <c r="Z137" s="4" t="e">
        <f>+TBoMLot10[[#This Row],[Achats Chargés]]+TBoMLot10[[#This Row],[Mt Prod R]]+TBoMLot10[[#This Row],[Mt MA SJ]]+TBoMLot10[[#This Row],[Mt MO SJ]]</f>
        <v>#REF!</v>
      </c>
      <c r="AA137" s="147"/>
      <c r="AB137" s="147"/>
      <c r="AC137" s="167"/>
    </row>
    <row r="138" spans="1:29" ht="15.75" thickBot="1" x14ac:dyDescent="0.3">
      <c r="A138" s="144"/>
      <c r="B138" s="144"/>
      <c r="C138" s="144"/>
      <c r="D138" s="3"/>
      <c r="E138" s="145"/>
      <c r="F138" s="145"/>
      <c r="L138" s="144" t="str">
        <f t="shared" si="12"/>
        <v/>
      </c>
      <c r="M138" s="156"/>
      <c r="N138" s="165"/>
      <c r="O138" s="147"/>
      <c r="P138" s="136" t="str">
        <f t="shared" ca="1" si="13"/>
        <v/>
      </c>
      <c r="Q138" s="4"/>
      <c r="R138" s="4">
        <f>+TBoMLot10[[#This Row],[Quantité lien]]*TBoMLot10[[#This Row],[Pri Achat Unitaire]]</f>
        <v>0</v>
      </c>
      <c r="S138" s="4">
        <f>IF(TBoMLot10[[#This Row],[Type]]="Achat",TBoMLot10[[#This Row],[Part Achat]]*$S$26,TBoMLot10[[#This Row],[Part Achat]])</f>
        <v>0</v>
      </c>
      <c r="U138" s="4" t="e">
        <f>+TBoMLot10[[#This Row],[H Prod R]]*$T$26</f>
        <v>#REF!</v>
      </c>
      <c r="W138" s="4" t="e">
        <f>TBoMLot10[[#This Row],[H MA SJ]]*$V$26</f>
        <v>#REF!</v>
      </c>
      <c r="Y138" s="4" t="e">
        <f>+TBoMLot10[[#This Row],[H MO SJ]]*$X$26</f>
        <v>#REF!</v>
      </c>
      <c r="Z138" s="4" t="e">
        <f>+TBoMLot10[[#This Row],[Achats Chargés]]+TBoMLot10[[#This Row],[Mt Prod R]]+TBoMLot10[[#This Row],[Mt MA SJ]]+TBoMLot10[[#This Row],[Mt MO SJ]]</f>
        <v>#REF!</v>
      </c>
      <c r="AA138" s="147"/>
      <c r="AB138" s="147"/>
      <c r="AC138" s="168"/>
    </row>
    <row r="139" spans="1:29" ht="15.75" thickBot="1" x14ac:dyDescent="0.3">
      <c r="A139" s="144"/>
      <c r="B139" s="144"/>
      <c r="C139" s="144"/>
      <c r="D139" s="3"/>
      <c r="E139" s="145"/>
      <c r="F139" s="145"/>
      <c r="L139" s="144" t="str">
        <f t="shared" si="12"/>
        <v/>
      </c>
      <c r="M139" s="156"/>
      <c r="N139" s="165"/>
      <c r="O139" s="147"/>
      <c r="P139" s="136" t="str">
        <f t="shared" ca="1" si="13"/>
        <v/>
      </c>
      <c r="Q139" s="4"/>
      <c r="R139" s="4">
        <f>+TBoMLot10[[#This Row],[Quantité lien]]*TBoMLot10[[#This Row],[Pri Achat Unitaire]]</f>
        <v>0</v>
      </c>
      <c r="S139" s="4">
        <f>IF(TBoMLot10[[#This Row],[Type]]="Achat",TBoMLot10[[#This Row],[Part Achat]]*$S$26,TBoMLot10[[#This Row],[Part Achat]])</f>
        <v>0</v>
      </c>
      <c r="U139" s="4" t="e">
        <f>+TBoMLot10[[#This Row],[H Prod R]]*$T$26</f>
        <v>#REF!</v>
      </c>
      <c r="W139" s="4" t="e">
        <f>TBoMLot10[[#This Row],[H MA SJ]]*$V$26</f>
        <v>#REF!</v>
      </c>
      <c r="Y139" s="4" t="e">
        <f>+TBoMLot10[[#This Row],[H MO SJ]]*$X$26</f>
        <v>#REF!</v>
      </c>
      <c r="Z139" s="4" t="e">
        <f>+TBoMLot10[[#This Row],[Achats Chargés]]+TBoMLot10[[#This Row],[Mt Prod R]]+TBoMLot10[[#This Row],[Mt MA SJ]]+TBoMLot10[[#This Row],[Mt MO SJ]]</f>
        <v>#REF!</v>
      </c>
      <c r="AA139" s="147"/>
      <c r="AB139" s="147"/>
      <c r="AC139" s="167"/>
    </row>
    <row r="140" spans="1:29" ht="15.75" thickBot="1" x14ac:dyDescent="0.3">
      <c r="A140" s="144"/>
      <c r="B140" s="144"/>
      <c r="C140" s="144"/>
      <c r="D140" s="3"/>
      <c r="E140" s="145"/>
      <c r="F140" s="145"/>
      <c r="L140" s="144" t="str">
        <f t="shared" si="12"/>
        <v/>
      </c>
      <c r="M140" s="156"/>
      <c r="N140" s="165"/>
      <c r="O140" s="147"/>
      <c r="P140" s="136" t="str">
        <f t="shared" ca="1" si="13"/>
        <v/>
      </c>
      <c r="Q140" s="4"/>
      <c r="R140" s="4">
        <f>+TBoMLot10[[#This Row],[Quantité lien]]*TBoMLot10[[#This Row],[Pri Achat Unitaire]]</f>
        <v>0</v>
      </c>
      <c r="S140" s="4">
        <f>IF(TBoMLot10[[#This Row],[Type]]="Achat",TBoMLot10[[#This Row],[Part Achat]]*$S$26,TBoMLot10[[#This Row],[Part Achat]])</f>
        <v>0</v>
      </c>
      <c r="U140" s="4" t="e">
        <f>+TBoMLot10[[#This Row],[H Prod R]]*$T$26</f>
        <v>#REF!</v>
      </c>
      <c r="W140" s="4" t="e">
        <f>TBoMLot10[[#This Row],[H MA SJ]]*$V$26</f>
        <v>#REF!</v>
      </c>
      <c r="Y140" s="4" t="e">
        <f>+TBoMLot10[[#This Row],[H MO SJ]]*$X$26</f>
        <v>#REF!</v>
      </c>
      <c r="Z140" s="4" t="e">
        <f>+TBoMLot10[[#This Row],[Achats Chargés]]+TBoMLot10[[#This Row],[Mt Prod R]]+TBoMLot10[[#This Row],[Mt MA SJ]]+TBoMLot10[[#This Row],[Mt MO SJ]]</f>
        <v>#REF!</v>
      </c>
      <c r="AA140" s="147"/>
      <c r="AB140" s="147"/>
      <c r="AC140" s="168"/>
    </row>
    <row r="141" spans="1:29" ht="15.75" thickBot="1" x14ac:dyDescent="0.3">
      <c r="A141" s="144"/>
      <c r="B141" s="144"/>
      <c r="C141" s="144"/>
      <c r="D141" s="3"/>
      <c r="E141" s="145"/>
      <c r="F141" s="145"/>
      <c r="L141" s="144" t="str">
        <f t="shared" si="12"/>
        <v/>
      </c>
      <c r="M141" s="156"/>
      <c r="N141" s="165"/>
      <c r="O141" s="147"/>
      <c r="P141" s="136" t="str">
        <f t="shared" ca="1" si="13"/>
        <v/>
      </c>
      <c r="Q141" s="4"/>
      <c r="R141" s="4">
        <f>+TBoMLot10[[#This Row],[Quantité lien]]*TBoMLot10[[#This Row],[Pri Achat Unitaire]]</f>
        <v>0</v>
      </c>
      <c r="S141" s="4">
        <f>IF(TBoMLot10[[#This Row],[Type]]="Achat",TBoMLot10[[#This Row],[Part Achat]]*$S$26,TBoMLot10[[#This Row],[Part Achat]])</f>
        <v>0</v>
      </c>
      <c r="U141" s="4" t="e">
        <f>+TBoMLot10[[#This Row],[H Prod R]]*$T$26</f>
        <v>#REF!</v>
      </c>
      <c r="W141" s="4" t="e">
        <f>TBoMLot10[[#This Row],[H MA SJ]]*$V$26</f>
        <v>#REF!</v>
      </c>
      <c r="Y141" s="4" t="e">
        <f>+TBoMLot10[[#This Row],[H MO SJ]]*$X$26</f>
        <v>#REF!</v>
      </c>
      <c r="Z141" s="4" t="e">
        <f>+TBoMLot10[[#This Row],[Achats Chargés]]+TBoMLot10[[#This Row],[Mt Prod R]]+TBoMLot10[[#This Row],[Mt MA SJ]]+TBoMLot10[[#This Row],[Mt MO SJ]]</f>
        <v>#REF!</v>
      </c>
      <c r="AA141" s="147"/>
      <c r="AB141" s="147"/>
      <c r="AC141" s="167"/>
    </row>
    <row r="142" spans="1:29" ht="15.75" thickBot="1" x14ac:dyDescent="0.3">
      <c r="A142" s="144"/>
      <c r="B142" s="144"/>
      <c r="C142" s="144"/>
      <c r="D142" s="3"/>
      <c r="E142" s="145"/>
      <c r="F142" s="145"/>
      <c r="L142" s="144" t="str">
        <f t="shared" ref="L142:L173" si="14">IFERROR(IF(VLOOKUP($A142,$B$28:$B$241,1,FALSE)=$A142,"O","N"),"")</f>
        <v/>
      </c>
      <c r="M142" s="156"/>
      <c r="N142" s="165"/>
      <c r="O142" s="147"/>
      <c r="P142" s="136" t="str">
        <f t="shared" ref="P142:P173" ca="1" si="15">IF($J142="Achat",IF(AND(EDATE(TODAY(),-12)&lt;$M142,$M142&lt;EDATE(TODAY(),-6)),2,IF($M142&lt;EDATE(TODAY(),-12),3,IF(EDATE(TODAY(),-6)&lt;$M142,1,IF($N142=999.999,4,5)))),"")</f>
        <v/>
      </c>
      <c r="Q142" s="4"/>
      <c r="R142" s="4">
        <f>+TBoMLot10[[#This Row],[Quantité lien]]*TBoMLot10[[#This Row],[Pri Achat Unitaire]]</f>
        <v>0</v>
      </c>
      <c r="S142" s="4">
        <f>IF(TBoMLot10[[#This Row],[Type]]="Achat",TBoMLot10[[#This Row],[Part Achat]]*$S$26,TBoMLot10[[#This Row],[Part Achat]])</f>
        <v>0</v>
      </c>
      <c r="U142" s="4" t="e">
        <f>+TBoMLot10[[#This Row],[H Prod R]]*$T$26</f>
        <v>#REF!</v>
      </c>
      <c r="W142" s="4" t="e">
        <f>TBoMLot10[[#This Row],[H MA SJ]]*$V$26</f>
        <v>#REF!</v>
      </c>
      <c r="Y142" s="4" t="e">
        <f>+TBoMLot10[[#This Row],[H MO SJ]]*$X$26</f>
        <v>#REF!</v>
      </c>
      <c r="Z142" s="4" t="e">
        <f>+TBoMLot10[[#This Row],[Achats Chargés]]+TBoMLot10[[#This Row],[Mt Prod R]]+TBoMLot10[[#This Row],[Mt MA SJ]]+TBoMLot10[[#This Row],[Mt MO SJ]]</f>
        <v>#REF!</v>
      </c>
      <c r="AA142" s="147"/>
      <c r="AB142" s="147"/>
      <c r="AC142" s="168"/>
    </row>
    <row r="143" spans="1:29" ht="15.75" thickBot="1" x14ac:dyDescent="0.3">
      <c r="A143" s="144"/>
      <c r="B143" s="144"/>
      <c r="C143" s="144"/>
      <c r="D143" s="3"/>
      <c r="E143" s="145"/>
      <c r="F143" s="145"/>
      <c r="L143" s="144" t="str">
        <f t="shared" si="14"/>
        <v/>
      </c>
      <c r="M143" s="156"/>
      <c r="N143" s="165"/>
      <c r="O143" s="147"/>
      <c r="P143" s="136" t="str">
        <f t="shared" ca="1" si="15"/>
        <v/>
      </c>
      <c r="Q143" s="4"/>
      <c r="R143" s="4">
        <f>+TBoMLot10[[#This Row],[Quantité lien]]*TBoMLot10[[#This Row],[Pri Achat Unitaire]]</f>
        <v>0</v>
      </c>
      <c r="S143" s="4">
        <f>IF(TBoMLot10[[#This Row],[Type]]="Achat",TBoMLot10[[#This Row],[Part Achat]]*$S$26,TBoMLot10[[#This Row],[Part Achat]])</f>
        <v>0</v>
      </c>
      <c r="U143" s="4" t="e">
        <f>+TBoMLot10[[#This Row],[H Prod R]]*$T$26</f>
        <v>#REF!</v>
      </c>
      <c r="W143" s="4" t="e">
        <f>TBoMLot10[[#This Row],[H MA SJ]]*$V$26</f>
        <v>#REF!</v>
      </c>
      <c r="Y143" s="4" t="e">
        <f>+TBoMLot10[[#This Row],[H MO SJ]]*$X$26</f>
        <v>#REF!</v>
      </c>
      <c r="Z143" s="4" t="e">
        <f>+TBoMLot10[[#This Row],[Achats Chargés]]+TBoMLot10[[#This Row],[Mt Prod R]]+TBoMLot10[[#This Row],[Mt MA SJ]]+TBoMLot10[[#This Row],[Mt MO SJ]]</f>
        <v>#REF!</v>
      </c>
      <c r="AA143" s="147"/>
      <c r="AB143" s="147"/>
      <c r="AC143" s="167"/>
    </row>
    <row r="144" spans="1:29" ht="15.75" thickBot="1" x14ac:dyDescent="0.3">
      <c r="A144" s="144"/>
      <c r="B144" s="144"/>
      <c r="C144" s="144"/>
      <c r="D144" s="3"/>
      <c r="E144" s="145"/>
      <c r="F144" s="145"/>
      <c r="L144" s="144" t="str">
        <f t="shared" si="14"/>
        <v/>
      </c>
      <c r="M144" s="156"/>
      <c r="N144" s="165"/>
      <c r="O144" s="147"/>
      <c r="P144" s="136" t="str">
        <f t="shared" ca="1" si="15"/>
        <v/>
      </c>
      <c r="Q144" s="4"/>
      <c r="R144" s="4">
        <f>+TBoMLot10[[#This Row],[Quantité lien]]*TBoMLot10[[#This Row],[Pri Achat Unitaire]]</f>
        <v>0</v>
      </c>
      <c r="S144" s="4">
        <f>IF(TBoMLot10[[#This Row],[Type]]="Achat",TBoMLot10[[#This Row],[Part Achat]]*$S$26,TBoMLot10[[#This Row],[Part Achat]])</f>
        <v>0</v>
      </c>
      <c r="U144" s="4" t="e">
        <f>+TBoMLot10[[#This Row],[H Prod R]]*$T$26</f>
        <v>#REF!</v>
      </c>
      <c r="W144" s="4" t="e">
        <f>TBoMLot10[[#This Row],[H MA SJ]]*$V$26</f>
        <v>#REF!</v>
      </c>
      <c r="Y144" s="4" t="e">
        <f>+TBoMLot10[[#This Row],[H MO SJ]]*$X$26</f>
        <v>#REF!</v>
      </c>
      <c r="Z144" s="4" t="e">
        <f>+TBoMLot10[[#This Row],[Achats Chargés]]+TBoMLot10[[#This Row],[Mt Prod R]]+TBoMLot10[[#This Row],[Mt MA SJ]]+TBoMLot10[[#This Row],[Mt MO SJ]]</f>
        <v>#REF!</v>
      </c>
      <c r="AA144" s="147"/>
      <c r="AB144" s="147"/>
      <c r="AC144" s="168"/>
    </row>
    <row r="145" spans="1:29" ht="15.75" thickBot="1" x14ac:dyDescent="0.3">
      <c r="A145" s="144"/>
      <c r="B145" s="144"/>
      <c r="C145" s="144"/>
      <c r="D145" s="3"/>
      <c r="E145" s="145"/>
      <c r="F145" s="145"/>
      <c r="L145" s="144" t="str">
        <f t="shared" si="14"/>
        <v/>
      </c>
      <c r="M145" s="156"/>
      <c r="N145" s="165"/>
      <c r="O145" s="147"/>
      <c r="P145" s="136" t="str">
        <f t="shared" ca="1" si="15"/>
        <v/>
      </c>
      <c r="Q145" s="4"/>
      <c r="R145" s="4">
        <f>+TBoMLot10[[#This Row],[Quantité lien]]*TBoMLot10[[#This Row],[Pri Achat Unitaire]]</f>
        <v>0</v>
      </c>
      <c r="S145" s="4">
        <f>IF(TBoMLot10[[#This Row],[Type]]="Achat",TBoMLot10[[#This Row],[Part Achat]]*$S$26,TBoMLot10[[#This Row],[Part Achat]])</f>
        <v>0</v>
      </c>
      <c r="U145" s="4" t="e">
        <f>+TBoMLot10[[#This Row],[H Prod R]]*$T$26</f>
        <v>#REF!</v>
      </c>
      <c r="W145" s="4" t="e">
        <f>TBoMLot10[[#This Row],[H MA SJ]]*$V$26</f>
        <v>#REF!</v>
      </c>
      <c r="Y145" s="4" t="e">
        <f>+TBoMLot10[[#This Row],[H MO SJ]]*$X$26</f>
        <v>#REF!</v>
      </c>
      <c r="Z145" s="4" t="e">
        <f>+TBoMLot10[[#This Row],[Achats Chargés]]+TBoMLot10[[#This Row],[Mt Prod R]]+TBoMLot10[[#This Row],[Mt MA SJ]]+TBoMLot10[[#This Row],[Mt MO SJ]]</f>
        <v>#REF!</v>
      </c>
      <c r="AA145" s="147"/>
      <c r="AB145" s="147"/>
      <c r="AC145" s="167"/>
    </row>
    <row r="146" spans="1:29" ht="15.75" thickBot="1" x14ac:dyDescent="0.3">
      <c r="A146" s="144"/>
      <c r="B146" s="144"/>
      <c r="C146" s="144"/>
      <c r="D146" s="3"/>
      <c r="E146" s="145"/>
      <c r="F146" s="145"/>
      <c r="L146" s="144" t="str">
        <f t="shared" si="14"/>
        <v/>
      </c>
      <c r="M146" s="156"/>
      <c r="N146" s="165"/>
      <c r="O146" s="147"/>
      <c r="P146" s="136" t="str">
        <f t="shared" ca="1" si="15"/>
        <v/>
      </c>
      <c r="Q146" s="4"/>
      <c r="R146" s="4">
        <f>+TBoMLot10[[#This Row],[Quantité lien]]*TBoMLot10[[#This Row],[Pri Achat Unitaire]]</f>
        <v>0</v>
      </c>
      <c r="S146" s="4">
        <f>IF(TBoMLot10[[#This Row],[Type]]="Achat",TBoMLot10[[#This Row],[Part Achat]]*$S$26,TBoMLot10[[#This Row],[Part Achat]])</f>
        <v>0</v>
      </c>
      <c r="U146" s="4" t="e">
        <f>+TBoMLot10[[#This Row],[H Prod R]]*$T$26</f>
        <v>#REF!</v>
      </c>
      <c r="W146" s="4" t="e">
        <f>TBoMLot10[[#This Row],[H MA SJ]]*$V$26</f>
        <v>#REF!</v>
      </c>
      <c r="Y146" s="4" t="e">
        <f>+TBoMLot10[[#This Row],[H MO SJ]]*$X$26</f>
        <v>#REF!</v>
      </c>
      <c r="Z146" s="4" t="e">
        <f>+TBoMLot10[[#This Row],[Achats Chargés]]+TBoMLot10[[#This Row],[Mt Prod R]]+TBoMLot10[[#This Row],[Mt MA SJ]]+TBoMLot10[[#This Row],[Mt MO SJ]]</f>
        <v>#REF!</v>
      </c>
      <c r="AA146" s="147"/>
      <c r="AB146" s="147"/>
      <c r="AC146" s="168"/>
    </row>
    <row r="147" spans="1:29" ht="15.75" thickBot="1" x14ac:dyDescent="0.3">
      <c r="A147" s="144"/>
      <c r="B147" s="144"/>
      <c r="C147" s="144"/>
      <c r="D147" s="3"/>
      <c r="E147" s="145"/>
      <c r="F147" s="145"/>
      <c r="L147" s="144" t="str">
        <f t="shared" si="14"/>
        <v/>
      </c>
      <c r="M147" s="156"/>
      <c r="N147" s="165"/>
      <c r="O147" s="147"/>
      <c r="P147" s="136" t="str">
        <f t="shared" ca="1" si="15"/>
        <v/>
      </c>
      <c r="Q147" s="4"/>
      <c r="R147" s="4">
        <f>+TBoMLot10[[#This Row],[Quantité lien]]*TBoMLot10[[#This Row],[Pri Achat Unitaire]]</f>
        <v>0</v>
      </c>
      <c r="S147" s="4">
        <f>IF(TBoMLot10[[#This Row],[Type]]="Achat",TBoMLot10[[#This Row],[Part Achat]]*$S$26,TBoMLot10[[#This Row],[Part Achat]])</f>
        <v>0</v>
      </c>
      <c r="U147" s="4" t="e">
        <f>+TBoMLot10[[#This Row],[H Prod R]]*$T$26</f>
        <v>#REF!</v>
      </c>
      <c r="W147" s="4" t="e">
        <f>TBoMLot10[[#This Row],[H MA SJ]]*$V$26</f>
        <v>#REF!</v>
      </c>
      <c r="Y147" s="4" t="e">
        <f>+TBoMLot10[[#This Row],[H MO SJ]]*$X$26</f>
        <v>#REF!</v>
      </c>
      <c r="Z147" s="4" t="e">
        <f>+TBoMLot10[[#This Row],[Achats Chargés]]+TBoMLot10[[#This Row],[Mt Prod R]]+TBoMLot10[[#This Row],[Mt MA SJ]]+TBoMLot10[[#This Row],[Mt MO SJ]]</f>
        <v>#REF!</v>
      </c>
      <c r="AA147" s="147"/>
      <c r="AB147" s="147"/>
      <c r="AC147" s="167"/>
    </row>
    <row r="148" spans="1:29" ht="15.75" thickBot="1" x14ac:dyDescent="0.3">
      <c r="A148" s="144"/>
      <c r="B148" s="144"/>
      <c r="C148" s="144"/>
      <c r="D148" s="3"/>
      <c r="E148" s="145"/>
      <c r="F148" s="145"/>
      <c r="L148" s="144" t="str">
        <f t="shared" si="14"/>
        <v/>
      </c>
      <c r="M148" s="156"/>
      <c r="N148" s="165"/>
      <c r="O148" s="147"/>
      <c r="P148" s="136" t="str">
        <f t="shared" ca="1" si="15"/>
        <v/>
      </c>
      <c r="Q148" s="4"/>
      <c r="R148" s="4">
        <f>+TBoMLot10[[#This Row],[Quantité lien]]*TBoMLot10[[#This Row],[Pri Achat Unitaire]]</f>
        <v>0</v>
      </c>
      <c r="S148" s="4">
        <f>IF(TBoMLot10[[#This Row],[Type]]="Achat",TBoMLot10[[#This Row],[Part Achat]]*$S$26,TBoMLot10[[#This Row],[Part Achat]])</f>
        <v>0</v>
      </c>
      <c r="U148" s="4" t="e">
        <f>+TBoMLot10[[#This Row],[H Prod R]]*$T$26</f>
        <v>#REF!</v>
      </c>
      <c r="W148" s="4" t="e">
        <f>TBoMLot10[[#This Row],[H MA SJ]]*$V$26</f>
        <v>#REF!</v>
      </c>
      <c r="Y148" s="4" t="e">
        <f>+TBoMLot10[[#This Row],[H MO SJ]]*$X$26</f>
        <v>#REF!</v>
      </c>
      <c r="Z148" s="4" t="e">
        <f>+TBoMLot10[[#This Row],[Achats Chargés]]+TBoMLot10[[#This Row],[Mt Prod R]]+TBoMLot10[[#This Row],[Mt MA SJ]]+TBoMLot10[[#This Row],[Mt MO SJ]]</f>
        <v>#REF!</v>
      </c>
      <c r="AA148" s="147"/>
      <c r="AB148" s="147"/>
      <c r="AC148" s="168"/>
    </row>
    <row r="149" spans="1:29" ht="15.75" thickBot="1" x14ac:dyDescent="0.3">
      <c r="A149" s="144"/>
      <c r="B149" s="144"/>
      <c r="C149" s="144"/>
      <c r="D149" s="3"/>
      <c r="E149" s="145"/>
      <c r="F149" s="145"/>
      <c r="L149" s="144" t="str">
        <f t="shared" si="14"/>
        <v/>
      </c>
      <c r="M149" s="156"/>
      <c r="N149" s="165"/>
      <c r="O149" s="147"/>
      <c r="P149" s="136" t="str">
        <f t="shared" ca="1" si="15"/>
        <v/>
      </c>
      <c r="Q149" s="4"/>
      <c r="R149" s="4">
        <f>+TBoMLot10[[#This Row],[Quantité lien]]*TBoMLot10[[#This Row],[Pri Achat Unitaire]]</f>
        <v>0</v>
      </c>
      <c r="S149" s="4">
        <f>IF(TBoMLot10[[#This Row],[Type]]="Achat",TBoMLot10[[#This Row],[Part Achat]]*$S$26,TBoMLot10[[#This Row],[Part Achat]])</f>
        <v>0</v>
      </c>
      <c r="U149" s="4" t="e">
        <f>+TBoMLot10[[#This Row],[H Prod R]]*$T$26</f>
        <v>#REF!</v>
      </c>
      <c r="W149" s="4" t="e">
        <f>TBoMLot10[[#This Row],[H MA SJ]]*$V$26</f>
        <v>#REF!</v>
      </c>
      <c r="Y149" s="4" t="e">
        <f>+TBoMLot10[[#This Row],[H MO SJ]]*$X$26</f>
        <v>#REF!</v>
      </c>
      <c r="Z149" s="4" t="e">
        <f>+TBoMLot10[[#This Row],[Achats Chargés]]+TBoMLot10[[#This Row],[Mt Prod R]]+TBoMLot10[[#This Row],[Mt MA SJ]]+TBoMLot10[[#This Row],[Mt MO SJ]]</f>
        <v>#REF!</v>
      </c>
      <c r="AA149" s="147"/>
      <c r="AB149" s="147"/>
      <c r="AC149" s="167"/>
    </row>
    <row r="150" spans="1:29" ht="15.75" thickBot="1" x14ac:dyDescent="0.3">
      <c r="A150" s="144"/>
      <c r="B150" s="144"/>
      <c r="C150" s="144"/>
      <c r="D150" s="3"/>
      <c r="E150" s="145"/>
      <c r="F150" s="145"/>
      <c r="L150" s="144" t="str">
        <f t="shared" si="14"/>
        <v/>
      </c>
      <c r="M150" s="156"/>
      <c r="N150" s="165"/>
      <c r="O150" s="147"/>
      <c r="P150" s="136" t="str">
        <f t="shared" ca="1" si="15"/>
        <v/>
      </c>
      <c r="Q150" s="4"/>
      <c r="R150" s="4">
        <f>+TBoMLot10[[#This Row],[Quantité lien]]*TBoMLot10[[#This Row],[Pri Achat Unitaire]]</f>
        <v>0</v>
      </c>
      <c r="S150" s="4">
        <f>IF(TBoMLot10[[#This Row],[Type]]="Achat",TBoMLot10[[#This Row],[Part Achat]]*$S$26,TBoMLot10[[#This Row],[Part Achat]])</f>
        <v>0</v>
      </c>
      <c r="U150" s="4" t="e">
        <f>+TBoMLot10[[#This Row],[H Prod R]]*$T$26</f>
        <v>#REF!</v>
      </c>
      <c r="W150" s="4" t="e">
        <f>TBoMLot10[[#This Row],[H MA SJ]]*$V$26</f>
        <v>#REF!</v>
      </c>
      <c r="Y150" s="4" t="e">
        <f>+TBoMLot10[[#This Row],[H MO SJ]]*$X$26</f>
        <v>#REF!</v>
      </c>
      <c r="Z150" s="4" t="e">
        <f>+TBoMLot10[[#This Row],[Achats Chargés]]+TBoMLot10[[#This Row],[Mt Prod R]]+TBoMLot10[[#This Row],[Mt MA SJ]]+TBoMLot10[[#This Row],[Mt MO SJ]]</f>
        <v>#REF!</v>
      </c>
      <c r="AA150" s="147"/>
      <c r="AB150" s="147"/>
      <c r="AC150" s="168"/>
    </row>
    <row r="151" spans="1:29" ht="15.75" thickBot="1" x14ac:dyDescent="0.3">
      <c r="A151" s="144"/>
      <c r="B151" s="144"/>
      <c r="C151" s="144"/>
      <c r="D151" s="3"/>
      <c r="E151" s="145"/>
      <c r="F151" s="145"/>
      <c r="L151" s="144" t="str">
        <f t="shared" si="14"/>
        <v/>
      </c>
      <c r="M151" s="156"/>
      <c r="N151" s="165"/>
      <c r="O151" s="147"/>
      <c r="P151" s="136" t="str">
        <f t="shared" ca="1" si="15"/>
        <v/>
      </c>
      <c r="Q151" s="4"/>
      <c r="R151" s="4">
        <f>+TBoMLot10[[#This Row],[Quantité lien]]*TBoMLot10[[#This Row],[Pri Achat Unitaire]]</f>
        <v>0</v>
      </c>
      <c r="S151" s="4">
        <f>IF(TBoMLot10[[#This Row],[Type]]="Achat",TBoMLot10[[#This Row],[Part Achat]]*$S$26,TBoMLot10[[#This Row],[Part Achat]])</f>
        <v>0</v>
      </c>
      <c r="U151" s="4" t="e">
        <f>+TBoMLot10[[#This Row],[H Prod R]]*$T$26</f>
        <v>#REF!</v>
      </c>
      <c r="W151" s="4" t="e">
        <f>TBoMLot10[[#This Row],[H MA SJ]]*$V$26</f>
        <v>#REF!</v>
      </c>
      <c r="Y151" s="4" t="e">
        <f>+TBoMLot10[[#This Row],[H MO SJ]]*$X$26</f>
        <v>#REF!</v>
      </c>
      <c r="Z151" s="4" t="e">
        <f>+TBoMLot10[[#This Row],[Achats Chargés]]+TBoMLot10[[#This Row],[Mt Prod R]]+TBoMLot10[[#This Row],[Mt MA SJ]]+TBoMLot10[[#This Row],[Mt MO SJ]]</f>
        <v>#REF!</v>
      </c>
      <c r="AA151" s="147"/>
      <c r="AB151" s="147"/>
      <c r="AC151" s="167"/>
    </row>
    <row r="152" spans="1:29" ht="15.75" thickBot="1" x14ac:dyDescent="0.3">
      <c r="A152" s="144"/>
      <c r="B152" s="144"/>
      <c r="C152" s="144"/>
      <c r="D152" s="3"/>
      <c r="E152" s="145"/>
      <c r="F152" s="145"/>
      <c r="L152" s="144" t="str">
        <f t="shared" si="14"/>
        <v/>
      </c>
      <c r="M152" s="156"/>
      <c r="N152" s="165"/>
      <c r="O152" s="147"/>
      <c r="P152" s="136" t="str">
        <f t="shared" ca="1" si="15"/>
        <v/>
      </c>
      <c r="Q152" s="4"/>
      <c r="R152" s="4">
        <f>+TBoMLot10[[#This Row],[Quantité lien]]*TBoMLot10[[#This Row],[Pri Achat Unitaire]]</f>
        <v>0</v>
      </c>
      <c r="S152" s="4">
        <f>IF(TBoMLot10[[#This Row],[Type]]="Achat",TBoMLot10[[#This Row],[Part Achat]]*$S$26,TBoMLot10[[#This Row],[Part Achat]])</f>
        <v>0</v>
      </c>
      <c r="U152" s="4" t="e">
        <f>+TBoMLot10[[#This Row],[H Prod R]]*$T$26</f>
        <v>#REF!</v>
      </c>
      <c r="W152" s="4" t="e">
        <f>TBoMLot10[[#This Row],[H MA SJ]]*$V$26</f>
        <v>#REF!</v>
      </c>
      <c r="Y152" s="4" t="e">
        <f>+TBoMLot10[[#This Row],[H MO SJ]]*$X$26</f>
        <v>#REF!</v>
      </c>
      <c r="Z152" s="4" t="e">
        <f>+TBoMLot10[[#This Row],[Achats Chargés]]+TBoMLot10[[#This Row],[Mt Prod R]]+TBoMLot10[[#This Row],[Mt MA SJ]]+TBoMLot10[[#This Row],[Mt MO SJ]]</f>
        <v>#REF!</v>
      </c>
      <c r="AA152" s="147"/>
      <c r="AB152" s="147"/>
      <c r="AC152" s="168"/>
    </row>
    <row r="153" spans="1:29" ht="15.75" thickBot="1" x14ac:dyDescent="0.3">
      <c r="A153" s="144"/>
      <c r="B153" s="144"/>
      <c r="C153" s="144"/>
      <c r="D153" s="3"/>
      <c r="E153" s="145"/>
      <c r="F153" s="145"/>
      <c r="L153" s="144" t="str">
        <f t="shared" si="14"/>
        <v/>
      </c>
      <c r="M153" s="156"/>
      <c r="N153" s="165"/>
      <c r="O153" s="147"/>
      <c r="P153" s="136" t="str">
        <f t="shared" ca="1" si="15"/>
        <v/>
      </c>
      <c r="Q153" s="4"/>
      <c r="R153" s="4">
        <f>+TBoMLot10[[#This Row],[Quantité lien]]*TBoMLot10[[#This Row],[Pri Achat Unitaire]]</f>
        <v>0</v>
      </c>
      <c r="S153" s="4">
        <f>IF(TBoMLot10[[#This Row],[Type]]="Achat",TBoMLot10[[#This Row],[Part Achat]]*$S$26,TBoMLot10[[#This Row],[Part Achat]])</f>
        <v>0</v>
      </c>
      <c r="U153" s="4" t="e">
        <f>+TBoMLot10[[#This Row],[H Prod R]]*$T$26</f>
        <v>#REF!</v>
      </c>
      <c r="W153" s="4" t="e">
        <f>TBoMLot10[[#This Row],[H MA SJ]]*$V$26</f>
        <v>#REF!</v>
      </c>
      <c r="Y153" s="4" t="e">
        <f>+TBoMLot10[[#This Row],[H MO SJ]]*$X$26</f>
        <v>#REF!</v>
      </c>
      <c r="Z153" s="4" t="e">
        <f>+TBoMLot10[[#This Row],[Achats Chargés]]+TBoMLot10[[#This Row],[Mt Prod R]]+TBoMLot10[[#This Row],[Mt MA SJ]]+TBoMLot10[[#This Row],[Mt MO SJ]]</f>
        <v>#REF!</v>
      </c>
      <c r="AA153" s="147"/>
      <c r="AB153" s="147"/>
      <c r="AC153" s="167"/>
    </row>
    <row r="154" spans="1:29" ht="15.75" thickBot="1" x14ac:dyDescent="0.3">
      <c r="A154" s="144"/>
      <c r="B154" s="144"/>
      <c r="C154" s="144"/>
      <c r="D154" s="3"/>
      <c r="E154" s="145"/>
      <c r="F154" s="145"/>
      <c r="L154" s="144" t="str">
        <f t="shared" si="14"/>
        <v/>
      </c>
      <c r="M154" s="156"/>
      <c r="N154" s="165"/>
      <c r="O154" s="147"/>
      <c r="P154" s="136" t="str">
        <f t="shared" ca="1" si="15"/>
        <v/>
      </c>
      <c r="Q154" s="4"/>
      <c r="R154" s="4">
        <f>+TBoMLot10[[#This Row],[Quantité lien]]*TBoMLot10[[#This Row],[Pri Achat Unitaire]]</f>
        <v>0</v>
      </c>
      <c r="S154" s="4">
        <f>IF(TBoMLot10[[#This Row],[Type]]="Achat",TBoMLot10[[#This Row],[Part Achat]]*$S$26,TBoMLot10[[#This Row],[Part Achat]])</f>
        <v>0</v>
      </c>
      <c r="U154" s="4" t="e">
        <f>+TBoMLot10[[#This Row],[H Prod R]]*$T$26</f>
        <v>#REF!</v>
      </c>
      <c r="W154" s="4" t="e">
        <f>TBoMLot10[[#This Row],[H MA SJ]]*$V$26</f>
        <v>#REF!</v>
      </c>
      <c r="Y154" s="4" t="e">
        <f>+TBoMLot10[[#This Row],[H MO SJ]]*$X$26</f>
        <v>#REF!</v>
      </c>
      <c r="Z154" s="4" t="e">
        <f>+TBoMLot10[[#This Row],[Achats Chargés]]+TBoMLot10[[#This Row],[Mt Prod R]]+TBoMLot10[[#This Row],[Mt MA SJ]]+TBoMLot10[[#This Row],[Mt MO SJ]]</f>
        <v>#REF!</v>
      </c>
      <c r="AA154" s="147"/>
      <c r="AB154" s="147"/>
      <c r="AC154" s="168"/>
    </row>
    <row r="155" spans="1:29" ht="15.75" thickBot="1" x14ac:dyDescent="0.3">
      <c r="A155" s="144"/>
      <c r="B155" s="144"/>
      <c r="C155" s="144"/>
      <c r="D155" s="3"/>
      <c r="E155" s="145"/>
      <c r="F155" s="145"/>
      <c r="L155" s="144" t="str">
        <f t="shared" si="14"/>
        <v/>
      </c>
      <c r="M155" s="156"/>
      <c r="N155" s="165"/>
      <c r="O155" s="147"/>
      <c r="P155" s="136" t="str">
        <f t="shared" ca="1" si="15"/>
        <v/>
      </c>
      <c r="Q155" s="4"/>
      <c r="R155" s="4">
        <f>+TBoMLot10[[#This Row],[Quantité lien]]*TBoMLot10[[#This Row],[Pri Achat Unitaire]]</f>
        <v>0</v>
      </c>
      <c r="S155" s="4">
        <f>IF(TBoMLot10[[#This Row],[Type]]="Achat",TBoMLot10[[#This Row],[Part Achat]]*$S$26,TBoMLot10[[#This Row],[Part Achat]])</f>
        <v>0</v>
      </c>
      <c r="U155" s="4" t="e">
        <f>+TBoMLot10[[#This Row],[H Prod R]]*$T$26</f>
        <v>#REF!</v>
      </c>
      <c r="W155" s="4" t="e">
        <f>TBoMLot10[[#This Row],[H MA SJ]]*$V$26</f>
        <v>#REF!</v>
      </c>
      <c r="Y155" s="4" t="e">
        <f>+TBoMLot10[[#This Row],[H MO SJ]]*$X$26</f>
        <v>#REF!</v>
      </c>
      <c r="Z155" s="4" t="e">
        <f>+TBoMLot10[[#This Row],[Achats Chargés]]+TBoMLot10[[#This Row],[Mt Prod R]]+TBoMLot10[[#This Row],[Mt MA SJ]]+TBoMLot10[[#This Row],[Mt MO SJ]]</f>
        <v>#REF!</v>
      </c>
      <c r="AA155" s="147"/>
      <c r="AB155" s="147"/>
      <c r="AC155" s="167"/>
    </row>
    <row r="156" spans="1:29" ht="15.75" thickBot="1" x14ac:dyDescent="0.3">
      <c r="A156" s="144"/>
      <c r="B156" s="144"/>
      <c r="C156" s="144"/>
      <c r="D156" s="3"/>
      <c r="E156" s="145"/>
      <c r="F156" s="145"/>
      <c r="L156" s="144" t="str">
        <f t="shared" si="14"/>
        <v/>
      </c>
      <c r="M156" s="156"/>
      <c r="N156" s="165"/>
      <c r="O156" s="147"/>
      <c r="P156" s="136" t="str">
        <f t="shared" ca="1" si="15"/>
        <v/>
      </c>
      <c r="Q156" s="4"/>
      <c r="R156" s="4">
        <f>+TBoMLot10[[#This Row],[Quantité lien]]*TBoMLot10[[#This Row],[Pri Achat Unitaire]]</f>
        <v>0</v>
      </c>
      <c r="S156" s="4">
        <f>IF(TBoMLot10[[#This Row],[Type]]="Achat",TBoMLot10[[#This Row],[Part Achat]]*$S$26,TBoMLot10[[#This Row],[Part Achat]])</f>
        <v>0</v>
      </c>
      <c r="U156" s="4" t="e">
        <f>+TBoMLot10[[#This Row],[H Prod R]]*$T$26</f>
        <v>#REF!</v>
      </c>
      <c r="W156" s="4" t="e">
        <f>TBoMLot10[[#This Row],[H MA SJ]]*$V$26</f>
        <v>#REF!</v>
      </c>
      <c r="Y156" s="4" t="e">
        <f>+TBoMLot10[[#This Row],[H MO SJ]]*$X$26</f>
        <v>#REF!</v>
      </c>
      <c r="Z156" s="4" t="e">
        <f>+TBoMLot10[[#This Row],[Achats Chargés]]+TBoMLot10[[#This Row],[Mt Prod R]]+TBoMLot10[[#This Row],[Mt MA SJ]]+TBoMLot10[[#This Row],[Mt MO SJ]]</f>
        <v>#REF!</v>
      </c>
      <c r="AA156" s="147"/>
      <c r="AB156" s="147"/>
      <c r="AC156" s="168"/>
    </row>
    <row r="157" spans="1:29" ht="15.75" thickBot="1" x14ac:dyDescent="0.3">
      <c r="A157" s="144"/>
      <c r="B157" s="144"/>
      <c r="C157" s="144"/>
      <c r="D157" s="3"/>
      <c r="E157" s="145"/>
      <c r="F157" s="145"/>
      <c r="L157" s="144" t="str">
        <f t="shared" si="14"/>
        <v/>
      </c>
      <c r="M157" s="156"/>
      <c r="N157" s="165"/>
      <c r="O157" s="147"/>
      <c r="P157" s="136" t="str">
        <f t="shared" ca="1" si="15"/>
        <v/>
      </c>
      <c r="Q157" s="4"/>
      <c r="R157" s="4">
        <f>+TBoMLot10[[#This Row],[Quantité lien]]*TBoMLot10[[#This Row],[Pri Achat Unitaire]]</f>
        <v>0</v>
      </c>
      <c r="S157" s="4">
        <f>IF(TBoMLot10[[#This Row],[Type]]="Achat",TBoMLot10[[#This Row],[Part Achat]]*$S$26,TBoMLot10[[#This Row],[Part Achat]])</f>
        <v>0</v>
      </c>
      <c r="U157" s="4" t="e">
        <f>+TBoMLot10[[#This Row],[H Prod R]]*$T$26</f>
        <v>#REF!</v>
      </c>
      <c r="W157" s="4" t="e">
        <f>TBoMLot10[[#This Row],[H MA SJ]]*$V$26</f>
        <v>#REF!</v>
      </c>
      <c r="Y157" s="4" t="e">
        <f>+TBoMLot10[[#This Row],[H MO SJ]]*$X$26</f>
        <v>#REF!</v>
      </c>
      <c r="Z157" s="4" t="e">
        <f>+TBoMLot10[[#This Row],[Achats Chargés]]+TBoMLot10[[#This Row],[Mt Prod R]]+TBoMLot10[[#This Row],[Mt MA SJ]]+TBoMLot10[[#This Row],[Mt MO SJ]]</f>
        <v>#REF!</v>
      </c>
      <c r="AA157" s="147"/>
      <c r="AB157" s="147"/>
      <c r="AC157" s="167"/>
    </row>
    <row r="158" spans="1:29" ht="15.75" thickBot="1" x14ac:dyDescent="0.3">
      <c r="A158" s="144"/>
      <c r="B158" s="144"/>
      <c r="C158" s="144"/>
      <c r="D158" s="3"/>
      <c r="E158" s="145"/>
      <c r="F158" s="145"/>
      <c r="L158" s="144" t="str">
        <f t="shared" si="14"/>
        <v/>
      </c>
      <c r="M158" s="156"/>
      <c r="N158" s="165"/>
      <c r="O158" s="147"/>
      <c r="P158" s="136" t="str">
        <f t="shared" ca="1" si="15"/>
        <v/>
      </c>
      <c r="Q158" s="4"/>
      <c r="R158" s="4">
        <f>+TBoMLot10[[#This Row],[Quantité lien]]*TBoMLot10[[#This Row],[Pri Achat Unitaire]]</f>
        <v>0</v>
      </c>
      <c r="S158" s="4">
        <f>IF(TBoMLot10[[#This Row],[Type]]="Achat",TBoMLot10[[#This Row],[Part Achat]]*$S$26,TBoMLot10[[#This Row],[Part Achat]])</f>
        <v>0</v>
      </c>
      <c r="U158" s="4" t="e">
        <f>+TBoMLot10[[#This Row],[H Prod R]]*$T$26</f>
        <v>#REF!</v>
      </c>
      <c r="W158" s="4" t="e">
        <f>TBoMLot10[[#This Row],[H MA SJ]]*$V$26</f>
        <v>#REF!</v>
      </c>
      <c r="Y158" s="4" t="e">
        <f>+TBoMLot10[[#This Row],[H MO SJ]]*$X$26</f>
        <v>#REF!</v>
      </c>
      <c r="Z158" s="4" t="e">
        <f>+TBoMLot10[[#This Row],[Achats Chargés]]+TBoMLot10[[#This Row],[Mt Prod R]]+TBoMLot10[[#This Row],[Mt MA SJ]]+TBoMLot10[[#This Row],[Mt MO SJ]]</f>
        <v>#REF!</v>
      </c>
      <c r="AA158" s="147"/>
      <c r="AB158" s="147"/>
      <c r="AC158" s="168"/>
    </row>
    <row r="159" spans="1:29" ht="15.75" thickBot="1" x14ac:dyDescent="0.3">
      <c r="A159" s="144"/>
      <c r="B159" s="144"/>
      <c r="C159" s="144"/>
      <c r="D159" s="3"/>
      <c r="E159" s="145"/>
      <c r="F159" s="145"/>
      <c r="L159" s="144" t="str">
        <f t="shared" si="14"/>
        <v/>
      </c>
      <c r="M159" s="156"/>
      <c r="N159" s="165"/>
      <c r="O159" s="147"/>
      <c r="P159" s="136" t="str">
        <f t="shared" ca="1" si="15"/>
        <v/>
      </c>
      <c r="Q159" s="4"/>
      <c r="R159" s="4">
        <f>+TBoMLot10[[#This Row],[Quantité lien]]*TBoMLot10[[#This Row],[Pri Achat Unitaire]]</f>
        <v>0</v>
      </c>
      <c r="S159" s="4">
        <f>IF(TBoMLot10[[#This Row],[Type]]="Achat",TBoMLot10[[#This Row],[Part Achat]]*$S$26,TBoMLot10[[#This Row],[Part Achat]])</f>
        <v>0</v>
      </c>
      <c r="U159" s="4" t="e">
        <f>+TBoMLot10[[#This Row],[H Prod R]]*$T$26</f>
        <v>#REF!</v>
      </c>
      <c r="W159" s="4" t="e">
        <f>TBoMLot10[[#This Row],[H MA SJ]]*$V$26</f>
        <v>#REF!</v>
      </c>
      <c r="Y159" s="4" t="e">
        <f>+TBoMLot10[[#This Row],[H MO SJ]]*$X$26</f>
        <v>#REF!</v>
      </c>
      <c r="Z159" s="4" t="e">
        <f>+TBoMLot10[[#This Row],[Achats Chargés]]+TBoMLot10[[#This Row],[Mt Prod R]]+TBoMLot10[[#This Row],[Mt MA SJ]]+TBoMLot10[[#This Row],[Mt MO SJ]]</f>
        <v>#REF!</v>
      </c>
      <c r="AA159" s="147"/>
      <c r="AB159" s="147"/>
      <c r="AC159" s="167"/>
    </row>
    <row r="160" spans="1:29" ht="15.75" thickBot="1" x14ac:dyDescent="0.3">
      <c r="A160" s="144"/>
      <c r="B160" s="144"/>
      <c r="C160" s="144"/>
      <c r="D160" s="3"/>
      <c r="E160" s="145"/>
      <c r="F160" s="145"/>
      <c r="L160" s="144" t="str">
        <f t="shared" si="14"/>
        <v/>
      </c>
      <c r="M160" s="156"/>
      <c r="N160" s="165"/>
      <c r="O160" s="147"/>
      <c r="P160" s="136" t="str">
        <f t="shared" ca="1" si="15"/>
        <v/>
      </c>
      <c r="Q160" s="4"/>
      <c r="R160" s="4">
        <f>+TBoMLot10[[#This Row],[Quantité lien]]*TBoMLot10[[#This Row],[Pri Achat Unitaire]]</f>
        <v>0</v>
      </c>
      <c r="S160" s="4">
        <f>IF(TBoMLot10[[#This Row],[Type]]="Achat",TBoMLot10[[#This Row],[Part Achat]]*$S$26,TBoMLot10[[#This Row],[Part Achat]])</f>
        <v>0</v>
      </c>
      <c r="U160" s="4" t="e">
        <f>+TBoMLot10[[#This Row],[H Prod R]]*$T$26</f>
        <v>#REF!</v>
      </c>
      <c r="W160" s="4" t="e">
        <f>TBoMLot10[[#This Row],[H MA SJ]]*$V$26</f>
        <v>#REF!</v>
      </c>
      <c r="Y160" s="4" t="e">
        <f>+TBoMLot10[[#This Row],[H MO SJ]]*$X$26</f>
        <v>#REF!</v>
      </c>
      <c r="Z160" s="4" t="e">
        <f>+TBoMLot10[[#This Row],[Achats Chargés]]+TBoMLot10[[#This Row],[Mt Prod R]]+TBoMLot10[[#This Row],[Mt MA SJ]]+TBoMLot10[[#This Row],[Mt MO SJ]]</f>
        <v>#REF!</v>
      </c>
      <c r="AA160" s="147"/>
      <c r="AB160" s="147"/>
      <c r="AC160" s="168"/>
    </row>
    <row r="161" spans="1:29" ht="15.75" thickBot="1" x14ac:dyDescent="0.3">
      <c r="A161" s="144"/>
      <c r="B161" s="144"/>
      <c r="C161" s="144"/>
      <c r="D161" s="3"/>
      <c r="E161" s="145"/>
      <c r="F161" s="145"/>
      <c r="L161" s="144" t="str">
        <f t="shared" si="14"/>
        <v/>
      </c>
      <c r="M161" s="156"/>
      <c r="N161" s="165"/>
      <c r="O161" s="147"/>
      <c r="P161" s="136" t="str">
        <f t="shared" ca="1" si="15"/>
        <v/>
      </c>
      <c r="Q161" s="4"/>
      <c r="R161" s="4">
        <f>+TBoMLot10[[#This Row],[Quantité lien]]*TBoMLot10[[#This Row],[Pri Achat Unitaire]]</f>
        <v>0</v>
      </c>
      <c r="S161" s="4">
        <f>IF(TBoMLot10[[#This Row],[Type]]="Achat",TBoMLot10[[#This Row],[Part Achat]]*$S$26,TBoMLot10[[#This Row],[Part Achat]])</f>
        <v>0</v>
      </c>
      <c r="U161" s="4" t="e">
        <f>+TBoMLot10[[#This Row],[H Prod R]]*$T$26</f>
        <v>#REF!</v>
      </c>
      <c r="W161" s="4" t="e">
        <f>TBoMLot10[[#This Row],[H MA SJ]]*$V$26</f>
        <v>#REF!</v>
      </c>
      <c r="Y161" s="4" t="e">
        <f>+TBoMLot10[[#This Row],[H MO SJ]]*$X$26</f>
        <v>#REF!</v>
      </c>
      <c r="Z161" s="4" t="e">
        <f>+TBoMLot10[[#This Row],[Achats Chargés]]+TBoMLot10[[#This Row],[Mt Prod R]]+TBoMLot10[[#This Row],[Mt MA SJ]]+TBoMLot10[[#This Row],[Mt MO SJ]]</f>
        <v>#REF!</v>
      </c>
      <c r="AA161" s="147"/>
      <c r="AB161" s="147"/>
      <c r="AC161" s="167"/>
    </row>
    <row r="162" spans="1:29" ht="15.75" thickBot="1" x14ac:dyDescent="0.3">
      <c r="A162" s="144"/>
      <c r="B162" s="144"/>
      <c r="C162" s="144"/>
      <c r="D162" s="3"/>
      <c r="E162" s="145"/>
      <c r="F162" s="145"/>
      <c r="L162" s="144" t="str">
        <f t="shared" si="14"/>
        <v/>
      </c>
      <c r="M162" s="156"/>
      <c r="N162" s="165"/>
      <c r="O162" s="147"/>
      <c r="P162" s="136" t="str">
        <f t="shared" ca="1" si="15"/>
        <v/>
      </c>
      <c r="Q162" s="4"/>
      <c r="R162" s="4">
        <f>+TBoMLot10[[#This Row],[Quantité lien]]*TBoMLot10[[#This Row],[Pri Achat Unitaire]]</f>
        <v>0</v>
      </c>
      <c r="S162" s="4">
        <f>IF(TBoMLot10[[#This Row],[Type]]="Achat",TBoMLot10[[#This Row],[Part Achat]]*$S$26,TBoMLot10[[#This Row],[Part Achat]])</f>
        <v>0</v>
      </c>
      <c r="U162" s="4" t="e">
        <f>+TBoMLot10[[#This Row],[H Prod R]]*$T$26</f>
        <v>#REF!</v>
      </c>
      <c r="W162" s="4" t="e">
        <f>TBoMLot10[[#This Row],[H MA SJ]]*$V$26</f>
        <v>#REF!</v>
      </c>
      <c r="Y162" s="4" t="e">
        <f>+TBoMLot10[[#This Row],[H MO SJ]]*$X$26</f>
        <v>#REF!</v>
      </c>
      <c r="Z162" s="4" t="e">
        <f>+TBoMLot10[[#This Row],[Achats Chargés]]+TBoMLot10[[#This Row],[Mt Prod R]]+TBoMLot10[[#This Row],[Mt MA SJ]]+TBoMLot10[[#This Row],[Mt MO SJ]]</f>
        <v>#REF!</v>
      </c>
      <c r="AA162" s="147"/>
      <c r="AB162" s="147"/>
      <c r="AC162" s="168"/>
    </row>
    <row r="163" spans="1:29" ht="15.75" thickBot="1" x14ac:dyDescent="0.3">
      <c r="A163" s="144"/>
      <c r="B163" s="144"/>
      <c r="C163" s="144"/>
      <c r="D163" s="3"/>
      <c r="E163" s="145"/>
      <c r="F163" s="145"/>
      <c r="L163" s="144" t="str">
        <f t="shared" si="14"/>
        <v/>
      </c>
      <c r="M163" s="156"/>
      <c r="N163" s="165"/>
      <c r="O163" s="147"/>
      <c r="P163" s="136" t="str">
        <f t="shared" ca="1" si="15"/>
        <v/>
      </c>
      <c r="Q163" s="4"/>
      <c r="R163" s="4">
        <f>+TBoMLot10[[#This Row],[Quantité lien]]*TBoMLot10[[#This Row],[Pri Achat Unitaire]]</f>
        <v>0</v>
      </c>
      <c r="S163" s="4">
        <f>IF(TBoMLot10[[#This Row],[Type]]="Achat",TBoMLot10[[#This Row],[Part Achat]]*$S$26,TBoMLot10[[#This Row],[Part Achat]])</f>
        <v>0</v>
      </c>
      <c r="U163" s="4" t="e">
        <f>+TBoMLot10[[#This Row],[H Prod R]]*$T$26</f>
        <v>#REF!</v>
      </c>
      <c r="W163" s="4" t="e">
        <f>TBoMLot10[[#This Row],[H MA SJ]]*$V$26</f>
        <v>#REF!</v>
      </c>
      <c r="Y163" s="4" t="e">
        <f>+TBoMLot10[[#This Row],[H MO SJ]]*$X$26</f>
        <v>#REF!</v>
      </c>
      <c r="Z163" s="4" t="e">
        <f>+TBoMLot10[[#This Row],[Achats Chargés]]+TBoMLot10[[#This Row],[Mt Prod R]]+TBoMLot10[[#This Row],[Mt MA SJ]]+TBoMLot10[[#This Row],[Mt MO SJ]]</f>
        <v>#REF!</v>
      </c>
      <c r="AA163" s="147"/>
      <c r="AB163" s="147"/>
      <c r="AC163" s="167"/>
    </row>
    <row r="164" spans="1:29" ht="15.75" thickBot="1" x14ac:dyDescent="0.3">
      <c r="A164" s="144"/>
      <c r="B164" s="144"/>
      <c r="C164" s="144"/>
      <c r="D164" s="3"/>
      <c r="E164" s="145"/>
      <c r="F164" s="145"/>
      <c r="L164" s="144" t="str">
        <f t="shared" si="14"/>
        <v/>
      </c>
      <c r="M164" s="156"/>
      <c r="N164" s="165"/>
      <c r="O164" s="147"/>
      <c r="P164" s="136" t="str">
        <f t="shared" ca="1" si="15"/>
        <v/>
      </c>
      <c r="Q164" s="4"/>
      <c r="R164" s="4">
        <f>+TBoMLot10[[#This Row],[Quantité lien]]*TBoMLot10[[#This Row],[Pri Achat Unitaire]]</f>
        <v>0</v>
      </c>
      <c r="S164" s="4">
        <f>IF(TBoMLot10[[#This Row],[Type]]="Achat",TBoMLot10[[#This Row],[Part Achat]]*$S$26,TBoMLot10[[#This Row],[Part Achat]])</f>
        <v>0</v>
      </c>
      <c r="U164" s="4" t="e">
        <f>+TBoMLot10[[#This Row],[H Prod R]]*$T$26</f>
        <v>#REF!</v>
      </c>
      <c r="W164" s="4" t="e">
        <f>TBoMLot10[[#This Row],[H MA SJ]]*$V$26</f>
        <v>#REF!</v>
      </c>
      <c r="Y164" s="4" t="e">
        <f>+TBoMLot10[[#This Row],[H MO SJ]]*$X$26</f>
        <v>#REF!</v>
      </c>
      <c r="Z164" s="4" t="e">
        <f>+TBoMLot10[[#This Row],[Achats Chargés]]+TBoMLot10[[#This Row],[Mt Prod R]]+TBoMLot10[[#This Row],[Mt MA SJ]]+TBoMLot10[[#This Row],[Mt MO SJ]]</f>
        <v>#REF!</v>
      </c>
      <c r="AA164" s="147"/>
      <c r="AB164" s="147"/>
      <c r="AC164" s="168"/>
    </row>
    <row r="165" spans="1:29" ht="15.75" thickBot="1" x14ac:dyDescent="0.3">
      <c r="A165" s="144"/>
      <c r="B165" s="144"/>
      <c r="C165" s="144"/>
      <c r="D165" s="3"/>
      <c r="E165" s="145"/>
      <c r="F165" s="145"/>
      <c r="L165" s="144" t="str">
        <f t="shared" si="14"/>
        <v/>
      </c>
      <c r="M165" s="156"/>
      <c r="N165" s="165"/>
      <c r="O165" s="147"/>
      <c r="P165" s="136" t="str">
        <f t="shared" ca="1" si="15"/>
        <v/>
      </c>
      <c r="Q165" s="4"/>
      <c r="R165" s="4">
        <f>+TBoMLot10[[#This Row],[Quantité lien]]*TBoMLot10[[#This Row],[Pri Achat Unitaire]]</f>
        <v>0</v>
      </c>
      <c r="S165" s="4">
        <f>IF(TBoMLot10[[#This Row],[Type]]="Achat",TBoMLot10[[#This Row],[Part Achat]]*$S$26,TBoMLot10[[#This Row],[Part Achat]])</f>
        <v>0</v>
      </c>
      <c r="U165" s="4" t="e">
        <f>+TBoMLot10[[#This Row],[H Prod R]]*$T$26</f>
        <v>#REF!</v>
      </c>
      <c r="W165" s="4" t="e">
        <f>TBoMLot10[[#This Row],[H MA SJ]]*$V$26</f>
        <v>#REF!</v>
      </c>
      <c r="Y165" s="4" t="e">
        <f>+TBoMLot10[[#This Row],[H MO SJ]]*$X$26</f>
        <v>#REF!</v>
      </c>
      <c r="Z165" s="4" t="e">
        <f>+TBoMLot10[[#This Row],[Achats Chargés]]+TBoMLot10[[#This Row],[Mt Prod R]]+TBoMLot10[[#This Row],[Mt MA SJ]]+TBoMLot10[[#This Row],[Mt MO SJ]]</f>
        <v>#REF!</v>
      </c>
      <c r="AA165" s="147"/>
      <c r="AB165" s="147"/>
      <c r="AC165" s="167"/>
    </row>
    <row r="166" spans="1:29" ht="15.75" thickBot="1" x14ac:dyDescent="0.3">
      <c r="A166" s="144"/>
      <c r="B166" s="144"/>
      <c r="C166" s="144"/>
      <c r="D166" s="3"/>
      <c r="E166" s="145"/>
      <c r="F166" s="145"/>
      <c r="L166" s="144" t="str">
        <f t="shared" si="14"/>
        <v/>
      </c>
      <c r="M166" s="156"/>
      <c r="N166" s="165"/>
      <c r="O166" s="147"/>
      <c r="P166" s="136" t="str">
        <f t="shared" ca="1" si="15"/>
        <v/>
      </c>
      <c r="Q166" s="4"/>
      <c r="R166" s="4">
        <f>+TBoMLot10[[#This Row],[Quantité lien]]*TBoMLot10[[#This Row],[Pri Achat Unitaire]]</f>
        <v>0</v>
      </c>
      <c r="S166" s="4">
        <f>IF(TBoMLot10[[#This Row],[Type]]="Achat",TBoMLot10[[#This Row],[Part Achat]]*$S$26,TBoMLot10[[#This Row],[Part Achat]])</f>
        <v>0</v>
      </c>
      <c r="U166" s="4" t="e">
        <f>+TBoMLot10[[#This Row],[H Prod R]]*$T$26</f>
        <v>#REF!</v>
      </c>
      <c r="W166" s="4" t="e">
        <f>TBoMLot10[[#This Row],[H MA SJ]]*$V$26</f>
        <v>#REF!</v>
      </c>
      <c r="Y166" s="4" t="e">
        <f>+TBoMLot10[[#This Row],[H MO SJ]]*$X$26</f>
        <v>#REF!</v>
      </c>
      <c r="Z166" s="4" t="e">
        <f>+TBoMLot10[[#This Row],[Achats Chargés]]+TBoMLot10[[#This Row],[Mt Prod R]]+TBoMLot10[[#This Row],[Mt MA SJ]]+TBoMLot10[[#This Row],[Mt MO SJ]]</f>
        <v>#REF!</v>
      </c>
      <c r="AA166" s="147"/>
      <c r="AB166" s="147"/>
      <c r="AC166" s="168"/>
    </row>
    <row r="167" spans="1:29" ht="15.75" thickBot="1" x14ac:dyDescent="0.3">
      <c r="A167" s="144"/>
      <c r="B167" s="144"/>
      <c r="C167" s="144"/>
      <c r="D167" s="3"/>
      <c r="E167" s="145"/>
      <c r="F167" s="145"/>
      <c r="L167" s="144" t="str">
        <f t="shared" si="14"/>
        <v/>
      </c>
      <c r="M167" s="156"/>
      <c r="N167" s="165"/>
      <c r="O167" s="147"/>
      <c r="P167" s="136" t="str">
        <f t="shared" ca="1" si="15"/>
        <v/>
      </c>
      <c r="Q167" s="4"/>
      <c r="R167" s="4">
        <f>+TBoMLot10[[#This Row],[Quantité lien]]*TBoMLot10[[#This Row],[Pri Achat Unitaire]]</f>
        <v>0</v>
      </c>
      <c r="S167" s="4">
        <f>IF(TBoMLot10[[#This Row],[Type]]="Achat",TBoMLot10[[#This Row],[Part Achat]]*$S$26,TBoMLot10[[#This Row],[Part Achat]])</f>
        <v>0</v>
      </c>
      <c r="U167" s="4" t="e">
        <f>+TBoMLot10[[#This Row],[H Prod R]]*$T$26</f>
        <v>#REF!</v>
      </c>
      <c r="W167" s="4" t="e">
        <f>TBoMLot10[[#This Row],[H MA SJ]]*$V$26</f>
        <v>#REF!</v>
      </c>
      <c r="Y167" s="4" t="e">
        <f>+TBoMLot10[[#This Row],[H MO SJ]]*$X$26</f>
        <v>#REF!</v>
      </c>
      <c r="Z167" s="4" t="e">
        <f>+TBoMLot10[[#This Row],[Achats Chargés]]+TBoMLot10[[#This Row],[Mt Prod R]]+TBoMLot10[[#This Row],[Mt MA SJ]]+TBoMLot10[[#This Row],[Mt MO SJ]]</f>
        <v>#REF!</v>
      </c>
      <c r="AA167" s="147"/>
      <c r="AB167" s="147"/>
      <c r="AC167" s="167"/>
    </row>
    <row r="168" spans="1:29" ht="15.75" thickBot="1" x14ac:dyDescent="0.3">
      <c r="A168" s="144"/>
      <c r="B168" s="144"/>
      <c r="C168" s="144"/>
      <c r="D168" s="3"/>
      <c r="E168" s="145"/>
      <c r="F168" s="145"/>
      <c r="L168" s="144" t="str">
        <f t="shared" si="14"/>
        <v/>
      </c>
      <c r="M168" s="156"/>
      <c r="N168" s="165"/>
      <c r="O168" s="147"/>
      <c r="P168" s="136" t="str">
        <f t="shared" ca="1" si="15"/>
        <v/>
      </c>
      <c r="Q168" s="4"/>
      <c r="R168" s="4">
        <f>+TBoMLot10[[#This Row],[Quantité lien]]*TBoMLot10[[#This Row],[Pri Achat Unitaire]]</f>
        <v>0</v>
      </c>
      <c r="S168" s="4">
        <f>IF(TBoMLot10[[#This Row],[Type]]="Achat",TBoMLot10[[#This Row],[Part Achat]]*$S$26,TBoMLot10[[#This Row],[Part Achat]])</f>
        <v>0</v>
      </c>
      <c r="U168" s="4" t="e">
        <f>+TBoMLot10[[#This Row],[H Prod R]]*$T$26</f>
        <v>#REF!</v>
      </c>
      <c r="W168" s="4" t="e">
        <f>TBoMLot10[[#This Row],[H MA SJ]]*$V$26</f>
        <v>#REF!</v>
      </c>
      <c r="Y168" s="4" t="e">
        <f>+TBoMLot10[[#This Row],[H MO SJ]]*$X$26</f>
        <v>#REF!</v>
      </c>
      <c r="Z168" s="4" t="e">
        <f>+TBoMLot10[[#This Row],[Achats Chargés]]+TBoMLot10[[#This Row],[Mt Prod R]]+TBoMLot10[[#This Row],[Mt MA SJ]]+TBoMLot10[[#This Row],[Mt MO SJ]]</f>
        <v>#REF!</v>
      </c>
      <c r="AA168" s="147"/>
      <c r="AB168" s="147"/>
      <c r="AC168" s="168"/>
    </row>
    <row r="169" spans="1:29" ht="15.75" thickBot="1" x14ac:dyDescent="0.3">
      <c r="A169" s="144"/>
      <c r="B169" s="144"/>
      <c r="C169" s="144"/>
      <c r="D169" s="3"/>
      <c r="E169" s="145"/>
      <c r="F169" s="145"/>
      <c r="L169" s="144" t="str">
        <f t="shared" si="14"/>
        <v/>
      </c>
      <c r="M169" s="156"/>
      <c r="N169" s="165"/>
      <c r="O169" s="147"/>
      <c r="P169" s="136" t="str">
        <f t="shared" ca="1" si="15"/>
        <v/>
      </c>
      <c r="Q169" s="4"/>
      <c r="R169" s="4">
        <f>+TBoMLot10[[#This Row],[Quantité lien]]*TBoMLot10[[#This Row],[Pri Achat Unitaire]]</f>
        <v>0</v>
      </c>
      <c r="S169" s="4">
        <f>IF(TBoMLot10[[#This Row],[Type]]="Achat",TBoMLot10[[#This Row],[Part Achat]]*$S$26,TBoMLot10[[#This Row],[Part Achat]])</f>
        <v>0</v>
      </c>
      <c r="U169" s="4" t="e">
        <f>+TBoMLot10[[#This Row],[H Prod R]]*$T$26</f>
        <v>#REF!</v>
      </c>
      <c r="W169" s="4" t="e">
        <f>TBoMLot10[[#This Row],[H MA SJ]]*$V$26</f>
        <v>#REF!</v>
      </c>
      <c r="Y169" s="4" t="e">
        <f>+TBoMLot10[[#This Row],[H MO SJ]]*$X$26</f>
        <v>#REF!</v>
      </c>
      <c r="Z169" s="4" t="e">
        <f>+TBoMLot10[[#This Row],[Achats Chargés]]+TBoMLot10[[#This Row],[Mt Prod R]]+TBoMLot10[[#This Row],[Mt MA SJ]]+TBoMLot10[[#This Row],[Mt MO SJ]]</f>
        <v>#REF!</v>
      </c>
      <c r="AA169" s="147"/>
      <c r="AB169" s="147"/>
      <c r="AC169" s="167"/>
    </row>
    <row r="170" spans="1:29" ht="15.75" thickBot="1" x14ac:dyDescent="0.3">
      <c r="A170" s="144"/>
      <c r="B170" s="144"/>
      <c r="C170" s="144"/>
      <c r="D170" s="3"/>
      <c r="E170" s="145"/>
      <c r="F170" s="145"/>
      <c r="L170" s="144" t="str">
        <f t="shared" si="14"/>
        <v/>
      </c>
      <c r="M170" s="156"/>
      <c r="N170" s="165"/>
      <c r="O170" s="147"/>
      <c r="P170" s="136" t="str">
        <f t="shared" ca="1" si="15"/>
        <v/>
      </c>
      <c r="Q170" s="4"/>
      <c r="R170" s="4">
        <f>+TBoMLot10[[#This Row],[Quantité lien]]*TBoMLot10[[#This Row],[Pri Achat Unitaire]]</f>
        <v>0</v>
      </c>
      <c r="S170" s="4">
        <f>IF(TBoMLot10[[#This Row],[Type]]="Achat",TBoMLot10[[#This Row],[Part Achat]]*$S$26,TBoMLot10[[#This Row],[Part Achat]])</f>
        <v>0</v>
      </c>
      <c r="U170" s="4" t="e">
        <f>+TBoMLot10[[#This Row],[H Prod R]]*$T$26</f>
        <v>#REF!</v>
      </c>
      <c r="W170" s="4" t="e">
        <f>TBoMLot10[[#This Row],[H MA SJ]]*$V$26</f>
        <v>#REF!</v>
      </c>
      <c r="Y170" s="4" t="e">
        <f>+TBoMLot10[[#This Row],[H MO SJ]]*$X$26</f>
        <v>#REF!</v>
      </c>
      <c r="Z170" s="4" t="e">
        <f>+TBoMLot10[[#This Row],[Achats Chargés]]+TBoMLot10[[#This Row],[Mt Prod R]]+TBoMLot10[[#This Row],[Mt MA SJ]]+TBoMLot10[[#This Row],[Mt MO SJ]]</f>
        <v>#REF!</v>
      </c>
      <c r="AA170" s="147"/>
      <c r="AB170" s="147"/>
      <c r="AC170" s="168"/>
    </row>
    <row r="171" spans="1:29" ht="15.75" thickBot="1" x14ac:dyDescent="0.3">
      <c r="A171" s="144"/>
      <c r="B171" s="144"/>
      <c r="C171" s="144"/>
      <c r="D171" s="3"/>
      <c r="E171" s="145"/>
      <c r="F171" s="145"/>
      <c r="L171" s="144" t="str">
        <f t="shared" si="14"/>
        <v/>
      </c>
      <c r="M171" s="156"/>
      <c r="N171" s="165"/>
      <c r="O171" s="147"/>
      <c r="P171" s="136" t="str">
        <f t="shared" ca="1" si="15"/>
        <v/>
      </c>
      <c r="Q171" s="4"/>
      <c r="R171" s="4">
        <f>+TBoMLot10[[#This Row],[Quantité lien]]*TBoMLot10[[#This Row],[Pri Achat Unitaire]]</f>
        <v>0</v>
      </c>
      <c r="S171" s="4">
        <f>IF(TBoMLot10[[#This Row],[Type]]="Achat",TBoMLot10[[#This Row],[Part Achat]]*$S$26,TBoMLot10[[#This Row],[Part Achat]])</f>
        <v>0</v>
      </c>
      <c r="U171" s="4" t="e">
        <f>+TBoMLot10[[#This Row],[H Prod R]]*$T$26</f>
        <v>#REF!</v>
      </c>
      <c r="W171" s="4" t="e">
        <f>TBoMLot10[[#This Row],[H MA SJ]]*$V$26</f>
        <v>#REF!</v>
      </c>
      <c r="Y171" s="4" t="e">
        <f>+TBoMLot10[[#This Row],[H MO SJ]]*$X$26</f>
        <v>#REF!</v>
      </c>
      <c r="Z171" s="4" t="e">
        <f>+TBoMLot10[[#This Row],[Achats Chargés]]+TBoMLot10[[#This Row],[Mt Prod R]]+TBoMLot10[[#This Row],[Mt MA SJ]]+TBoMLot10[[#This Row],[Mt MO SJ]]</f>
        <v>#REF!</v>
      </c>
      <c r="AA171" s="147"/>
      <c r="AB171" s="147"/>
      <c r="AC171" s="167"/>
    </row>
    <row r="172" spans="1:29" ht="15.75" thickBot="1" x14ac:dyDescent="0.3">
      <c r="A172" s="144"/>
      <c r="B172" s="144"/>
      <c r="C172" s="144"/>
      <c r="D172" s="3"/>
      <c r="E172" s="145"/>
      <c r="F172" s="145"/>
      <c r="L172" s="144" t="str">
        <f t="shared" si="14"/>
        <v/>
      </c>
      <c r="M172" s="156"/>
      <c r="N172" s="165"/>
      <c r="O172" s="147"/>
      <c r="P172" s="136" t="str">
        <f t="shared" ca="1" si="15"/>
        <v/>
      </c>
      <c r="Q172" s="4"/>
      <c r="R172" s="4">
        <f>+TBoMLot10[[#This Row],[Quantité lien]]*TBoMLot10[[#This Row],[Pri Achat Unitaire]]</f>
        <v>0</v>
      </c>
      <c r="S172" s="4">
        <f>IF(TBoMLot10[[#This Row],[Type]]="Achat",TBoMLot10[[#This Row],[Part Achat]]*$S$26,TBoMLot10[[#This Row],[Part Achat]])</f>
        <v>0</v>
      </c>
      <c r="U172" s="4" t="e">
        <f>+TBoMLot10[[#This Row],[H Prod R]]*$T$26</f>
        <v>#REF!</v>
      </c>
      <c r="W172" s="4" t="e">
        <f>TBoMLot10[[#This Row],[H MA SJ]]*$V$26</f>
        <v>#REF!</v>
      </c>
      <c r="Y172" s="4" t="e">
        <f>+TBoMLot10[[#This Row],[H MO SJ]]*$X$26</f>
        <v>#REF!</v>
      </c>
      <c r="Z172" s="4" t="e">
        <f>+TBoMLot10[[#This Row],[Achats Chargés]]+TBoMLot10[[#This Row],[Mt Prod R]]+TBoMLot10[[#This Row],[Mt MA SJ]]+TBoMLot10[[#This Row],[Mt MO SJ]]</f>
        <v>#REF!</v>
      </c>
      <c r="AA172" s="147"/>
      <c r="AB172" s="147"/>
      <c r="AC172" s="168"/>
    </row>
    <row r="173" spans="1:29" ht="15.75" thickBot="1" x14ac:dyDescent="0.3">
      <c r="A173" s="144"/>
      <c r="B173" s="144"/>
      <c r="C173" s="144"/>
      <c r="D173" s="3"/>
      <c r="E173" s="145"/>
      <c r="F173" s="145"/>
      <c r="L173" s="144" t="str">
        <f t="shared" si="14"/>
        <v/>
      </c>
      <c r="M173" s="156"/>
      <c r="N173" s="165"/>
      <c r="O173" s="147"/>
      <c r="P173" s="136" t="str">
        <f t="shared" ca="1" si="15"/>
        <v/>
      </c>
      <c r="Q173" s="4"/>
      <c r="R173" s="4">
        <f>+TBoMLot10[[#This Row],[Quantité lien]]*TBoMLot10[[#This Row],[Pri Achat Unitaire]]</f>
        <v>0</v>
      </c>
      <c r="S173" s="4">
        <f>IF(TBoMLot10[[#This Row],[Type]]="Achat",TBoMLot10[[#This Row],[Part Achat]]*$S$26,TBoMLot10[[#This Row],[Part Achat]])</f>
        <v>0</v>
      </c>
      <c r="U173" s="4" t="e">
        <f>+TBoMLot10[[#This Row],[H Prod R]]*$T$26</f>
        <v>#REF!</v>
      </c>
      <c r="W173" s="4" t="e">
        <f>TBoMLot10[[#This Row],[H MA SJ]]*$V$26</f>
        <v>#REF!</v>
      </c>
      <c r="Y173" s="4" t="e">
        <f>+TBoMLot10[[#This Row],[H MO SJ]]*$X$26</f>
        <v>#REF!</v>
      </c>
      <c r="Z173" s="4" t="e">
        <f>+TBoMLot10[[#This Row],[Achats Chargés]]+TBoMLot10[[#This Row],[Mt Prod R]]+TBoMLot10[[#This Row],[Mt MA SJ]]+TBoMLot10[[#This Row],[Mt MO SJ]]</f>
        <v>#REF!</v>
      </c>
      <c r="AA173" s="147"/>
      <c r="AB173" s="147"/>
      <c r="AC173" s="167"/>
    </row>
    <row r="174" spans="1:29" ht="15.75" thickBot="1" x14ac:dyDescent="0.3">
      <c r="A174" s="144"/>
      <c r="B174" s="144"/>
      <c r="C174" s="144"/>
      <c r="D174" s="3"/>
      <c r="E174" s="145"/>
      <c r="F174" s="145"/>
      <c r="L174" s="144" t="str">
        <f t="shared" ref="L174:L205" si="16">IFERROR(IF(VLOOKUP($A174,$B$28:$B$241,1,FALSE)=$A174,"O","N"),"")</f>
        <v/>
      </c>
      <c r="M174" s="156"/>
      <c r="N174" s="165"/>
      <c r="O174" s="147"/>
      <c r="P174" s="136" t="str">
        <f t="shared" ref="P174:P205" ca="1" si="17">IF($J174="Achat",IF(AND(EDATE(TODAY(),-12)&lt;$M174,$M174&lt;EDATE(TODAY(),-6)),2,IF($M174&lt;EDATE(TODAY(),-12),3,IF(EDATE(TODAY(),-6)&lt;$M174,1,IF($N174=999.999,4,5)))),"")</f>
        <v/>
      </c>
      <c r="Q174" s="4"/>
      <c r="R174" s="4">
        <f>+TBoMLot10[[#This Row],[Quantité lien]]*TBoMLot10[[#This Row],[Pri Achat Unitaire]]</f>
        <v>0</v>
      </c>
      <c r="S174" s="4">
        <f>IF(TBoMLot10[[#This Row],[Type]]="Achat",TBoMLot10[[#This Row],[Part Achat]]*$S$26,TBoMLot10[[#This Row],[Part Achat]])</f>
        <v>0</v>
      </c>
      <c r="U174" s="4" t="e">
        <f>+TBoMLot10[[#This Row],[H Prod R]]*$T$26</f>
        <v>#REF!</v>
      </c>
      <c r="W174" s="4" t="e">
        <f>TBoMLot10[[#This Row],[H MA SJ]]*$V$26</f>
        <v>#REF!</v>
      </c>
      <c r="Y174" s="4" t="e">
        <f>+TBoMLot10[[#This Row],[H MO SJ]]*$X$26</f>
        <v>#REF!</v>
      </c>
      <c r="Z174" s="4" t="e">
        <f>+TBoMLot10[[#This Row],[Achats Chargés]]+TBoMLot10[[#This Row],[Mt Prod R]]+TBoMLot10[[#This Row],[Mt MA SJ]]+TBoMLot10[[#This Row],[Mt MO SJ]]</f>
        <v>#REF!</v>
      </c>
      <c r="AA174" s="147"/>
      <c r="AB174" s="147"/>
      <c r="AC174" s="168"/>
    </row>
    <row r="175" spans="1:29" ht="15.75" thickBot="1" x14ac:dyDescent="0.3">
      <c r="A175" s="144"/>
      <c r="B175" s="144"/>
      <c r="C175" s="144"/>
      <c r="D175" s="3"/>
      <c r="E175" s="145"/>
      <c r="F175" s="145"/>
      <c r="L175" s="144" t="str">
        <f t="shared" si="16"/>
        <v/>
      </c>
      <c r="M175" s="156"/>
      <c r="N175" s="165"/>
      <c r="O175" s="147"/>
      <c r="P175" s="136" t="str">
        <f t="shared" ca="1" si="17"/>
        <v/>
      </c>
      <c r="Q175" s="4"/>
      <c r="R175" s="4">
        <f>+TBoMLot10[[#This Row],[Quantité lien]]*TBoMLot10[[#This Row],[Pri Achat Unitaire]]</f>
        <v>0</v>
      </c>
      <c r="S175" s="4">
        <f>IF(TBoMLot10[[#This Row],[Type]]="Achat",TBoMLot10[[#This Row],[Part Achat]]*$S$26,TBoMLot10[[#This Row],[Part Achat]])</f>
        <v>0</v>
      </c>
      <c r="U175" s="4" t="e">
        <f>+TBoMLot10[[#This Row],[H Prod R]]*$T$26</f>
        <v>#REF!</v>
      </c>
      <c r="W175" s="4" t="e">
        <f>TBoMLot10[[#This Row],[H MA SJ]]*$V$26</f>
        <v>#REF!</v>
      </c>
      <c r="Y175" s="4" t="e">
        <f>+TBoMLot10[[#This Row],[H MO SJ]]*$X$26</f>
        <v>#REF!</v>
      </c>
      <c r="Z175" s="4" t="e">
        <f>+TBoMLot10[[#This Row],[Achats Chargés]]+TBoMLot10[[#This Row],[Mt Prod R]]+TBoMLot10[[#This Row],[Mt MA SJ]]+TBoMLot10[[#This Row],[Mt MO SJ]]</f>
        <v>#REF!</v>
      </c>
      <c r="AA175" s="147"/>
      <c r="AB175" s="147"/>
      <c r="AC175" s="167"/>
    </row>
    <row r="176" spans="1:29" ht="15.75" thickBot="1" x14ac:dyDescent="0.3">
      <c r="A176" s="144"/>
      <c r="B176" s="144"/>
      <c r="C176" s="144"/>
      <c r="D176" s="3"/>
      <c r="E176" s="145"/>
      <c r="F176" s="145"/>
      <c r="L176" s="144" t="str">
        <f t="shared" si="16"/>
        <v/>
      </c>
      <c r="M176" s="156"/>
      <c r="N176" s="165"/>
      <c r="O176" s="147"/>
      <c r="P176" s="136" t="str">
        <f t="shared" ca="1" si="17"/>
        <v/>
      </c>
      <c r="Q176" s="4"/>
      <c r="R176" s="4">
        <f>+TBoMLot10[[#This Row],[Quantité lien]]*TBoMLot10[[#This Row],[Pri Achat Unitaire]]</f>
        <v>0</v>
      </c>
      <c r="S176" s="4">
        <f>IF(TBoMLot10[[#This Row],[Type]]="Achat",TBoMLot10[[#This Row],[Part Achat]]*$S$26,TBoMLot10[[#This Row],[Part Achat]])</f>
        <v>0</v>
      </c>
      <c r="U176" s="4" t="e">
        <f>+TBoMLot10[[#This Row],[H Prod R]]*$T$26</f>
        <v>#REF!</v>
      </c>
      <c r="W176" s="4" t="e">
        <f>TBoMLot10[[#This Row],[H MA SJ]]*$V$26</f>
        <v>#REF!</v>
      </c>
      <c r="Y176" s="4" t="e">
        <f>+TBoMLot10[[#This Row],[H MO SJ]]*$X$26</f>
        <v>#REF!</v>
      </c>
      <c r="Z176" s="4" t="e">
        <f>+TBoMLot10[[#This Row],[Achats Chargés]]+TBoMLot10[[#This Row],[Mt Prod R]]+TBoMLot10[[#This Row],[Mt MA SJ]]+TBoMLot10[[#This Row],[Mt MO SJ]]</f>
        <v>#REF!</v>
      </c>
      <c r="AA176" s="147"/>
      <c r="AB176" s="147"/>
      <c r="AC176" s="168"/>
    </row>
    <row r="177" spans="1:29" ht="15.75" thickBot="1" x14ac:dyDescent="0.3">
      <c r="A177" s="144"/>
      <c r="B177" s="144"/>
      <c r="C177" s="144"/>
      <c r="D177" s="3"/>
      <c r="E177" s="145"/>
      <c r="F177" s="145"/>
      <c r="L177" s="144" t="str">
        <f t="shared" si="16"/>
        <v/>
      </c>
      <c r="M177" s="156"/>
      <c r="N177" s="165"/>
      <c r="O177" s="147"/>
      <c r="P177" s="136" t="str">
        <f t="shared" ca="1" si="17"/>
        <v/>
      </c>
      <c r="Q177" s="4"/>
      <c r="R177" s="4">
        <f>+TBoMLot10[[#This Row],[Quantité lien]]*TBoMLot10[[#This Row],[Pri Achat Unitaire]]</f>
        <v>0</v>
      </c>
      <c r="S177" s="4">
        <f>IF(TBoMLot10[[#This Row],[Type]]="Achat",TBoMLot10[[#This Row],[Part Achat]]*$S$26,TBoMLot10[[#This Row],[Part Achat]])</f>
        <v>0</v>
      </c>
      <c r="U177" s="4" t="e">
        <f>+TBoMLot10[[#This Row],[H Prod R]]*$T$26</f>
        <v>#REF!</v>
      </c>
      <c r="W177" s="4" t="e">
        <f>TBoMLot10[[#This Row],[H MA SJ]]*$V$26</f>
        <v>#REF!</v>
      </c>
      <c r="Y177" s="4" t="e">
        <f>+TBoMLot10[[#This Row],[H MO SJ]]*$X$26</f>
        <v>#REF!</v>
      </c>
      <c r="Z177" s="4" t="e">
        <f>+TBoMLot10[[#This Row],[Achats Chargés]]+TBoMLot10[[#This Row],[Mt Prod R]]+TBoMLot10[[#This Row],[Mt MA SJ]]+TBoMLot10[[#This Row],[Mt MO SJ]]</f>
        <v>#REF!</v>
      </c>
      <c r="AA177" s="147"/>
      <c r="AB177" s="147"/>
      <c r="AC177" s="167"/>
    </row>
    <row r="178" spans="1:29" ht="15.75" thickBot="1" x14ac:dyDescent="0.3">
      <c r="A178" s="144"/>
      <c r="B178" s="144"/>
      <c r="C178" s="144"/>
      <c r="D178" s="3"/>
      <c r="E178" s="145"/>
      <c r="F178" s="145"/>
      <c r="L178" s="144" t="str">
        <f t="shared" si="16"/>
        <v/>
      </c>
      <c r="M178" s="156"/>
      <c r="N178" s="165"/>
      <c r="O178" s="147"/>
      <c r="P178" s="136" t="str">
        <f t="shared" ca="1" si="17"/>
        <v/>
      </c>
      <c r="Q178" s="4"/>
      <c r="R178" s="4">
        <f>+TBoMLot10[[#This Row],[Quantité lien]]*TBoMLot10[[#This Row],[Pri Achat Unitaire]]</f>
        <v>0</v>
      </c>
      <c r="S178" s="4">
        <f>IF(TBoMLot10[[#This Row],[Type]]="Achat",TBoMLot10[[#This Row],[Part Achat]]*$S$26,TBoMLot10[[#This Row],[Part Achat]])</f>
        <v>0</v>
      </c>
      <c r="U178" s="4" t="e">
        <f>+TBoMLot10[[#This Row],[H Prod R]]*$T$26</f>
        <v>#REF!</v>
      </c>
      <c r="W178" s="4" t="e">
        <f>TBoMLot10[[#This Row],[H MA SJ]]*$V$26</f>
        <v>#REF!</v>
      </c>
      <c r="Y178" s="4" t="e">
        <f>+TBoMLot10[[#This Row],[H MO SJ]]*$X$26</f>
        <v>#REF!</v>
      </c>
      <c r="Z178" s="4" t="e">
        <f>+TBoMLot10[[#This Row],[Achats Chargés]]+TBoMLot10[[#This Row],[Mt Prod R]]+TBoMLot10[[#This Row],[Mt MA SJ]]+TBoMLot10[[#This Row],[Mt MO SJ]]</f>
        <v>#REF!</v>
      </c>
      <c r="AA178" s="147"/>
      <c r="AB178" s="147"/>
      <c r="AC178" s="168"/>
    </row>
    <row r="179" spans="1:29" ht="15.75" thickBot="1" x14ac:dyDescent="0.3">
      <c r="A179" s="144"/>
      <c r="B179" s="144"/>
      <c r="C179" s="144"/>
      <c r="D179" s="3"/>
      <c r="E179" s="145"/>
      <c r="F179" s="145"/>
      <c r="L179" s="144" t="str">
        <f t="shared" si="16"/>
        <v/>
      </c>
      <c r="M179" s="156"/>
      <c r="N179" s="165"/>
      <c r="O179" s="147"/>
      <c r="P179" s="136" t="str">
        <f t="shared" ca="1" si="17"/>
        <v/>
      </c>
      <c r="Q179" s="4"/>
      <c r="R179" s="4">
        <f>+TBoMLot10[[#This Row],[Quantité lien]]*TBoMLot10[[#This Row],[Pri Achat Unitaire]]</f>
        <v>0</v>
      </c>
      <c r="S179" s="4">
        <f>IF(TBoMLot10[[#This Row],[Type]]="Achat",TBoMLot10[[#This Row],[Part Achat]]*$S$26,TBoMLot10[[#This Row],[Part Achat]])</f>
        <v>0</v>
      </c>
      <c r="U179" s="4" t="e">
        <f>+TBoMLot10[[#This Row],[H Prod R]]*$T$26</f>
        <v>#REF!</v>
      </c>
      <c r="W179" s="4" t="e">
        <f>TBoMLot10[[#This Row],[H MA SJ]]*$V$26</f>
        <v>#REF!</v>
      </c>
      <c r="Y179" s="4" t="e">
        <f>+TBoMLot10[[#This Row],[H MO SJ]]*$X$26</f>
        <v>#REF!</v>
      </c>
      <c r="Z179" s="4" t="e">
        <f>+TBoMLot10[[#This Row],[Achats Chargés]]+TBoMLot10[[#This Row],[Mt Prod R]]+TBoMLot10[[#This Row],[Mt MA SJ]]+TBoMLot10[[#This Row],[Mt MO SJ]]</f>
        <v>#REF!</v>
      </c>
      <c r="AA179" s="147"/>
      <c r="AB179" s="147"/>
      <c r="AC179" s="167"/>
    </row>
    <row r="180" spans="1:29" ht="15.75" thickBot="1" x14ac:dyDescent="0.3">
      <c r="A180" s="144"/>
      <c r="B180" s="144"/>
      <c r="C180" s="144"/>
      <c r="D180" s="3"/>
      <c r="E180" s="145"/>
      <c r="F180" s="145"/>
      <c r="L180" s="144" t="str">
        <f t="shared" si="16"/>
        <v/>
      </c>
      <c r="M180" s="156"/>
      <c r="N180" s="165"/>
      <c r="O180" s="147"/>
      <c r="P180" s="136" t="str">
        <f t="shared" ca="1" si="17"/>
        <v/>
      </c>
      <c r="Q180" s="4"/>
      <c r="R180" s="4">
        <f>+TBoMLot10[[#This Row],[Quantité lien]]*TBoMLot10[[#This Row],[Pri Achat Unitaire]]</f>
        <v>0</v>
      </c>
      <c r="S180" s="4">
        <f>IF(TBoMLot10[[#This Row],[Type]]="Achat",TBoMLot10[[#This Row],[Part Achat]]*$S$26,TBoMLot10[[#This Row],[Part Achat]])</f>
        <v>0</v>
      </c>
      <c r="U180" s="4" t="e">
        <f>+TBoMLot10[[#This Row],[H Prod R]]*$T$26</f>
        <v>#REF!</v>
      </c>
      <c r="W180" s="4" t="e">
        <f>TBoMLot10[[#This Row],[H MA SJ]]*$V$26</f>
        <v>#REF!</v>
      </c>
      <c r="Y180" s="4" t="e">
        <f>+TBoMLot10[[#This Row],[H MO SJ]]*$X$26</f>
        <v>#REF!</v>
      </c>
      <c r="Z180" s="4" t="e">
        <f>+TBoMLot10[[#This Row],[Achats Chargés]]+TBoMLot10[[#This Row],[Mt Prod R]]+TBoMLot10[[#This Row],[Mt MA SJ]]+TBoMLot10[[#This Row],[Mt MO SJ]]</f>
        <v>#REF!</v>
      </c>
      <c r="AA180" s="147"/>
      <c r="AB180" s="147"/>
      <c r="AC180" s="168"/>
    </row>
    <row r="181" spans="1:29" ht="15.75" thickBot="1" x14ac:dyDescent="0.3">
      <c r="A181" s="144"/>
      <c r="B181" s="144"/>
      <c r="C181" s="144"/>
      <c r="D181" s="3"/>
      <c r="E181" s="145"/>
      <c r="F181" s="145"/>
      <c r="L181" s="144" t="str">
        <f t="shared" si="16"/>
        <v/>
      </c>
      <c r="M181" s="156"/>
      <c r="N181" s="165"/>
      <c r="O181" s="147"/>
      <c r="P181" s="136" t="str">
        <f t="shared" ca="1" si="17"/>
        <v/>
      </c>
      <c r="Q181" s="4"/>
      <c r="R181" s="4">
        <f>+TBoMLot10[[#This Row],[Quantité lien]]*TBoMLot10[[#This Row],[Pri Achat Unitaire]]</f>
        <v>0</v>
      </c>
      <c r="S181" s="4">
        <f>IF(TBoMLot10[[#This Row],[Type]]="Achat",TBoMLot10[[#This Row],[Part Achat]]*$S$26,TBoMLot10[[#This Row],[Part Achat]])</f>
        <v>0</v>
      </c>
      <c r="U181" s="4" t="e">
        <f>+TBoMLot10[[#This Row],[H Prod R]]*$T$26</f>
        <v>#REF!</v>
      </c>
      <c r="W181" s="4" t="e">
        <f>TBoMLot10[[#This Row],[H MA SJ]]*$V$26</f>
        <v>#REF!</v>
      </c>
      <c r="Y181" s="4" t="e">
        <f>+TBoMLot10[[#This Row],[H MO SJ]]*$X$26</f>
        <v>#REF!</v>
      </c>
      <c r="Z181" s="4" t="e">
        <f>+TBoMLot10[[#This Row],[Achats Chargés]]+TBoMLot10[[#This Row],[Mt Prod R]]+TBoMLot10[[#This Row],[Mt MA SJ]]+TBoMLot10[[#This Row],[Mt MO SJ]]</f>
        <v>#REF!</v>
      </c>
      <c r="AA181" s="147"/>
      <c r="AB181" s="147"/>
      <c r="AC181" s="167"/>
    </row>
    <row r="182" spans="1:29" ht="15.75" thickBot="1" x14ac:dyDescent="0.3">
      <c r="A182" s="144"/>
      <c r="B182" s="144"/>
      <c r="C182" s="144"/>
      <c r="D182" s="3"/>
      <c r="E182" s="145"/>
      <c r="F182" s="145"/>
      <c r="L182" s="144" t="str">
        <f t="shared" si="16"/>
        <v/>
      </c>
      <c r="M182" s="156"/>
      <c r="N182" s="165"/>
      <c r="O182" s="147"/>
      <c r="P182" s="136" t="str">
        <f t="shared" ca="1" si="17"/>
        <v/>
      </c>
      <c r="Q182" s="4"/>
      <c r="R182" s="4">
        <f>+TBoMLot10[[#This Row],[Quantité lien]]*TBoMLot10[[#This Row],[Pri Achat Unitaire]]</f>
        <v>0</v>
      </c>
      <c r="S182" s="4">
        <f>IF(TBoMLot10[[#This Row],[Type]]="Achat",TBoMLot10[[#This Row],[Part Achat]]*$S$26,TBoMLot10[[#This Row],[Part Achat]])</f>
        <v>0</v>
      </c>
      <c r="U182" s="4" t="e">
        <f>+TBoMLot10[[#This Row],[H Prod R]]*$T$26</f>
        <v>#REF!</v>
      </c>
      <c r="W182" s="4" t="e">
        <f>TBoMLot10[[#This Row],[H MA SJ]]*$V$26</f>
        <v>#REF!</v>
      </c>
      <c r="Y182" s="4" t="e">
        <f>+TBoMLot10[[#This Row],[H MO SJ]]*$X$26</f>
        <v>#REF!</v>
      </c>
      <c r="Z182" s="4" t="e">
        <f>+TBoMLot10[[#This Row],[Achats Chargés]]+TBoMLot10[[#This Row],[Mt Prod R]]+TBoMLot10[[#This Row],[Mt MA SJ]]+TBoMLot10[[#This Row],[Mt MO SJ]]</f>
        <v>#REF!</v>
      </c>
      <c r="AA182" s="147"/>
      <c r="AB182" s="147"/>
      <c r="AC182" s="168"/>
    </row>
    <row r="183" spans="1:29" ht="15.75" thickBot="1" x14ac:dyDescent="0.3">
      <c r="A183" s="144"/>
      <c r="B183" s="144"/>
      <c r="C183" s="144"/>
      <c r="D183" s="3"/>
      <c r="E183" s="145"/>
      <c r="F183" s="145"/>
      <c r="L183" s="144" t="str">
        <f t="shared" si="16"/>
        <v/>
      </c>
      <c r="M183" s="156"/>
      <c r="N183" s="165"/>
      <c r="O183" s="147"/>
      <c r="P183" s="136" t="str">
        <f t="shared" ca="1" si="17"/>
        <v/>
      </c>
      <c r="Q183" s="4"/>
      <c r="R183" s="4">
        <f>+TBoMLot10[[#This Row],[Quantité lien]]*TBoMLot10[[#This Row],[Pri Achat Unitaire]]</f>
        <v>0</v>
      </c>
      <c r="S183" s="4">
        <f>IF(TBoMLot10[[#This Row],[Type]]="Achat",TBoMLot10[[#This Row],[Part Achat]]*$S$26,TBoMLot10[[#This Row],[Part Achat]])</f>
        <v>0</v>
      </c>
      <c r="U183" s="4" t="e">
        <f>+TBoMLot10[[#This Row],[H Prod R]]*$T$26</f>
        <v>#REF!</v>
      </c>
      <c r="W183" s="4" t="e">
        <f>TBoMLot10[[#This Row],[H MA SJ]]*$V$26</f>
        <v>#REF!</v>
      </c>
      <c r="Y183" s="4" t="e">
        <f>+TBoMLot10[[#This Row],[H MO SJ]]*$X$26</f>
        <v>#REF!</v>
      </c>
      <c r="Z183" s="4" t="e">
        <f>+TBoMLot10[[#This Row],[Achats Chargés]]+TBoMLot10[[#This Row],[Mt Prod R]]+TBoMLot10[[#This Row],[Mt MA SJ]]+TBoMLot10[[#This Row],[Mt MO SJ]]</f>
        <v>#REF!</v>
      </c>
      <c r="AA183" s="147"/>
      <c r="AB183" s="147"/>
      <c r="AC183" s="167"/>
    </row>
    <row r="184" spans="1:29" ht="15.75" thickBot="1" x14ac:dyDescent="0.3">
      <c r="A184" s="144"/>
      <c r="B184" s="144"/>
      <c r="C184" s="144"/>
      <c r="D184" s="3"/>
      <c r="E184" s="145"/>
      <c r="F184" s="145"/>
      <c r="L184" s="144" t="str">
        <f t="shared" si="16"/>
        <v/>
      </c>
      <c r="M184" s="156"/>
      <c r="N184" s="165"/>
      <c r="O184" s="147"/>
      <c r="P184" s="136" t="str">
        <f t="shared" ca="1" si="17"/>
        <v/>
      </c>
      <c r="Q184" s="4"/>
      <c r="R184" s="4">
        <f>+TBoMLot10[[#This Row],[Quantité lien]]*TBoMLot10[[#This Row],[Pri Achat Unitaire]]</f>
        <v>0</v>
      </c>
      <c r="S184" s="4">
        <f>IF(TBoMLot10[[#This Row],[Type]]="Achat",TBoMLot10[[#This Row],[Part Achat]]*$S$26,TBoMLot10[[#This Row],[Part Achat]])</f>
        <v>0</v>
      </c>
      <c r="U184" s="4" t="e">
        <f>+TBoMLot10[[#This Row],[H Prod R]]*$T$26</f>
        <v>#REF!</v>
      </c>
      <c r="W184" s="4" t="e">
        <f>TBoMLot10[[#This Row],[H MA SJ]]*$V$26</f>
        <v>#REF!</v>
      </c>
      <c r="Y184" s="4" t="e">
        <f>+TBoMLot10[[#This Row],[H MO SJ]]*$X$26</f>
        <v>#REF!</v>
      </c>
      <c r="Z184" s="4" t="e">
        <f>+TBoMLot10[[#This Row],[Achats Chargés]]+TBoMLot10[[#This Row],[Mt Prod R]]+TBoMLot10[[#This Row],[Mt MA SJ]]+TBoMLot10[[#This Row],[Mt MO SJ]]</f>
        <v>#REF!</v>
      </c>
      <c r="AA184" s="147"/>
      <c r="AB184" s="147"/>
      <c r="AC184" s="168"/>
    </row>
    <row r="185" spans="1:29" ht="15.75" thickBot="1" x14ac:dyDescent="0.3">
      <c r="A185" s="144"/>
      <c r="B185" s="144"/>
      <c r="C185" s="144"/>
      <c r="D185" s="3"/>
      <c r="E185" s="145"/>
      <c r="F185" s="145"/>
      <c r="L185" s="144" t="str">
        <f t="shared" si="16"/>
        <v/>
      </c>
      <c r="M185" s="156"/>
      <c r="N185" s="165"/>
      <c r="O185" s="147"/>
      <c r="P185" s="136" t="str">
        <f t="shared" ca="1" si="17"/>
        <v/>
      </c>
      <c r="Q185" s="4"/>
      <c r="R185" s="4">
        <f>+TBoMLot10[[#This Row],[Quantité lien]]*TBoMLot10[[#This Row],[Pri Achat Unitaire]]</f>
        <v>0</v>
      </c>
      <c r="S185" s="4">
        <f>IF(TBoMLot10[[#This Row],[Type]]="Achat",TBoMLot10[[#This Row],[Part Achat]]*$S$26,TBoMLot10[[#This Row],[Part Achat]])</f>
        <v>0</v>
      </c>
      <c r="U185" s="4" t="e">
        <f>+TBoMLot10[[#This Row],[H Prod R]]*$T$26</f>
        <v>#REF!</v>
      </c>
      <c r="W185" s="4" t="e">
        <f>TBoMLot10[[#This Row],[H MA SJ]]*$V$26</f>
        <v>#REF!</v>
      </c>
      <c r="Y185" s="4" t="e">
        <f>+TBoMLot10[[#This Row],[H MO SJ]]*$X$26</f>
        <v>#REF!</v>
      </c>
      <c r="Z185" s="4" t="e">
        <f>+TBoMLot10[[#This Row],[Achats Chargés]]+TBoMLot10[[#This Row],[Mt Prod R]]+TBoMLot10[[#This Row],[Mt MA SJ]]+TBoMLot10[[#This Row],[Mt MO SJ]]</f>
        <v>#REF!</v>
      </c>
      <c r="AA185" s="147"/>
      <c r="AB185" s="147"/>
      <c r="AC185" s="167"/>
    </row>
    <row r="186" spans="1:29" ht="15.75" thickBot="1" x14ac:dyDescent="0.3">
      <c r="A186" s="144"/>
      <c r="B186" s="144"/>
      <c r="C186" s="144"/>
      <c r="D186" s="3"/>
      <c r="E186" s="145"/>
      <c r="F186" s="145"/>
      <c r="L186" s="144" t="str">
        <f t="shared" si="16"/>
        <v/>
      </c>
      <c r="M186" s="156"/>
      <c r="N186" s="165"/>
      <c r="O186" s="147"/>
      <c r="P186" s="136" t="str">
        <f t="shared" ca="1" si="17"/>
        <v/>
      </c>
      <c r="Q186" s="4"/>
      <c r="R186" s="4">
        <f>+TBoMLot10[[#This Row],[Quantité lien]]*TBoMLot10[[#This Row],[Pri Achat Unitaire]]</f>
        <v>0</v>
      </c>
      <c r="S186" s="4">
        <f>IF(TBoMLot10[[#This Row],[Type]]="Achat",TBoMLot10[[#This Row],[Part Achat]]*$S$26,TBoMLot10[[#This Row],[Part Achat]])</f>
        <v>0</v>
      </c>
      <c r="U186" s="4" t="e">
        <f>+TBoMLot10[[#This Row],[H Prod R]]*$T$26</f>
        <v>#REF!</v>
      </c>
      <c r="W186" s="4" t="e">
        <f>TBoMLot10[[#This Row],[H MA SJ]]*$V$26</f>
        <v>#REF!</v>
      </c>
      <c r="Y186" s="4" t="e">
        <f>+TBoMLot10[[#This Row],[H MO SJ]]*$X$26</f>
        <v>#REF!</v>
      </c>
      <c r="Z186" s="4" t="e">
        <f>+TBoMLot10[[#This Row],[Achats Chargés]]+TBoMLot10[[#This Row],[Mt Prod R]]+TBoMLot10[[#This Row],[Mt MA SJ]]+TBoMLot10[[#This Row],[Mt MO SJ]]</f>
        <v>#REF!</v>
      </c>
      <c r="AA186" s="147"/>
      <c r="AB186" s="147"/>
      <c r="AC186" s="168"/>
    </row>
    <row r="187" spans="1:29" ht="15.75" thickBot="1" x14ac:dyDescent="0.3">
      <c r="A187" s="144"/>
      <c r="B187" s="144"/>
      <c r="C187" s="144"/>
      <c r="D187" s="3"/>
      <c r="E187" s="145"/>
      <c r="F187" s="145"/>
      <c r="L187" s="144" t="str">
        <f t="shared" si="16"/>
        <v/>
      </c>
      <c r="M187" s="156"/>
      <c r="N187" s="165"/>
      <c r="O187" s="147"/>
      <c r="P187" s="136" t="str">
        <f t="shared" ca="1" si="17"/>
        <v/>
      </c>
      <c r="Q187" s="4"/>
      <c r="R187" s="4">
        <f>+TBoMLot10[[#This Row],[Quantité lien]]*TBoMLot10[[#This Row],[Pri Achat Unitaire]]</f>
        <v>0</v>
      </c>
      <c r="S187" s="4">
        <f>IF(TBoMLot10[[#This Row],[Type]]="Achat",TBoMLot10[[#This Row],[Part Achat]]*$S$26,TBoMLot10[[#This Row],[Part Achat]])</f>
        <v>0</v>
      </c>
      <c r="U187" s="4" t="e">
        <f>+TBoMLot10[[#This Row],[H Prod R]]*$T$26</f>
        <v>#REF!</v>
      </c>
      <c r="W187" s="4" t="e">
        <f>TBoMLot10[[#This Row],[H MA SJ]]*$V$26</f>
        <v>#REF!</v>
      </c>
      <c r="Y187" s="4" t="e">
        <f>+TBoMLot10[[#This Row],[H MO SJ]]*$X$26</f>
        <v>#REF!</v>
      </c>
      <c r="Z187" s="4" t="e">
        <f>+TBoMLot10[[#This Row],[Achats Chargés]]+TBoMLot10[[#This Row],[Mt Prod R]]+TBoMLot10[[#This Row],[Mt MA SJ]]+TBoMLot10[[#This Row],[Mt MO SJ]]</f>
        <v>#REF!</v>
      </c>
      <c r="AA187" s="147"/>
      <c r="AB187" s="147"/>
      <c r="AC187" s="167"/>
    </row>
    <row r="188" spans="1:29" ht="15.75" thickBot="1" x14ac:dyDescent="0.3">
      <c r="A188" s="144"/>
      <c r="B188" s="144"/>
      <c r="C188" s="144"/>
      <c r="D188" s="3"/>
      <c r="E188" s="145"/>
      <c r="F188" s="145"/>
      <c r="L188" s="144" t="str">
        <f t="shared" si="16"/>
        <v/>
      </c>
      <c r="M188" s="156"/>
      <c r="N188" s="165"/>
      <c r="O188" s="147"/>
      <c r="P188" s="136" t="str">
        <f t="shared" ca="1" si="17"/>
        <v/>
      </c>
      <c r="Q188" s="4"/>
      <c r="R188" s="4">
        <f>+TBoMLot10[[#This Row],[Quantité lien]]*TBoMLot10[[#This Row],[Pri Achat Unitaire]]</f>
        <v>0</v>
      </c>
      <c r="S188" s="4">
        <f>IF(TBoMLot10[[#This Row],[Type]]="Achat",TBoMLot10[[#This Row],[Part Achat]]*$S$26,TBoMLot10[[#This Row],[Part Achat]])</f>
        <v>0</v>
      </c>
      <c r="U188" s="4" t="e">
        <f>+TBoMLot10[[#This Row],[H Prod R]]*$T$26</f>
        <v>#REF!</v>
      </c>
      <c r="W188" s="4" t="e">
        <f>TBoMLot10[[#This Row],[H MA SJ]]*$V$26</f>
        <v>#REF!</v>
      </c>
      <c r="Y188" s="4" t="e">
        <f>+TBoMLot10[[#This Row],[H MO SJ]]*$X$26</f>
        <v>#REF!</v>
      </c>
      <c r="Z188" s="4" t="e">
        <f>+TBoMLot10[[#This Row],[Achats Chargés]]+TBoMLot10[[#This Row],[Mt Prod R]]+TBoMLot10[[#This Row],[Mt MA SJ]]+TBoMLot10[[#This Row],[Mt MO SJ]]</f>
        <v>#REF!</v>
      </c>
      <c r="AA188" s="147"/>
      <c r="AB188" s="147"/>
      <c r="AC188" s="168"/>
    </row>
    <row r="189" spans="1:29" ht="15.75" thickBot="1" x14ac:dyDescent="0.3">
      <c r="A189" s="144"/>
      <c r="B189" s="144"/>
      <c r="C189" s="144"/>
      <c r="D189" s="3"/>
      <c r="E189" s="145"/>
      <c r="F189" s="145"/>
      <c r="L189" s="144" t="str">
        <f t="shared" si="16"/>
        <v/>
      </c>
      <c r="M189" s="156"/>
      <c r="N189" s="165"/>
      <c r="O189" s="147"/>
      <c r="P189" s="136" t="str">
        <f t="shared" ca="1" si="17"/>
        <v/>
      </c>
      <c r="Q189" s="4"/>
      <c r="R189" s="4">
        <f>+TBoMLot10[[#This Row],[Quantité lien]]*TBoMLot10[[#This Row],[Pri Achat Unitaire]]</f>
        <v>0</v>
      </c>
      <c r="S189" s="4">
        <f>IF(TBoMLot10[[#This Row],[Type]]="Achat",TBoMLot10[[#This Row],[Part Achat]]*$S$26,TBoMLot10[[#This Row],[Part Achat]])</f>
        <v>0</v>
      </c>
      <c r="U189" s="4" t="e">
        <f>+TBoMLot10[[#This Row],[H Prod R]]*$T$26</f>
        <v>#REF!</v>
      </c>
      <c r="W189" s="4" t="e">
        <f>TBoMLot10[[#This Row],[H MA SJ]]*$V$26</f>
        <v>#REF!</v>
      </c>
      <c r="Y189" s="4" t="e">
        <f>+TBoMLot10[[#This Row],[H MO SJ]]*$X$26</f>
        <v>#REF!</v>
      </c>
      <c r="Z189" s="4" t="e">
        <f>+TBoMLot10[[#This Row],[Achats Chargés]]+TBoMLot10[[#This Row],[Mt Prod R]]+TBoMLot10[[#This Row],[Mt MA SJ]]+TBoMLot10[[#This Row],[Mt MO SJ]]</f>
        <v>#REF!</v>
      </c>
      <c r="AA189" s="147"/>
      <c r="AB189" s="147"/>
      <c r="AC189" s="167"/>
    </row>
    <row r="190" spans="1:29" ht="15.75" thickBot="1" x14ac:dyDescent="0.3">
      <c r="A190" s="144"/>
      <c r="B190" s="144"/>
      <c r="C190" s="144"/>
      <c r="D190" s="3"/>
      <c r="E190" s="145"/>
      <c r="F190" s="145"/>
      <c r="L190" s="144" t="str">
        <f t="shared" si="16"/>
        <v/>
      </c>
      <c r="M190" s="156"/>
      <c r="N190" s="165"/>
      <c r="O190" s="147"/>
      <c r="P190" s="136" t="str">
        <f t="shared" ca="1" si="17"/>
        <v/>
      </c>
      <c r="Q190" s="4"/>
      <c r="R190" s="4">
        <f>+TBoMLot10[[#This Row],[Quantité lien]]*TBoMLot10[[#This Row],[Pri Achat Unitaire]]</f>
        <v>0</v>
      </c>
      <c r="S190" s="4">
        <f>IF(TBoMLot10[[#This Row],[Type]]="Achat",TBoMLot10[[#This Row],[Part Achat]]*$S$26,TBoMLot10[[#This Row],[Part Achat]])</f>
        <v>0</v>
      </c>
      <c r="U190" s="4" t="e">
        <f>+TBoMLot10[[#This Row],[H Prod R]]*$T$26</f>
        <v>#REF!</v>
      </c>
      <c r="W190" s="4" t="e">
        <f>TBoMLot10[[#This Row],[H MA SJ]]*$V$26</f>
        <v>#REF!</v>
      </c>
      <c r="Y190" s="4" t="e">
        <f>+TBoMLot10[[#This Row],[H MO SJ]]*$X$26</f>
        <v>#REF!</v>
      </c>
      <c r="Z190" s="4" t="e">
        <f>+TBoMLot10[[#This Row],[Achats Chargés]]+TBoMLot10[[#This Row],[Mt Prod R]]+TBoMLot10[[#This Row],[Mt MA SJ]]+TBoMLot10[[#This Row],[Mt MO SJ]]</f>
        <v>#REF!</v>
      </c>
      <c r="AA190" s="147"/>
      <c r="AB190" s="147"/>
      <c r="AC190" s="168"/>
    </row>
    <row r="191" spans="1:29" ht="15.75" thickBot="1" x14ac:dyDescent="0.3">
      <c r="A191" s="144"/>
      <c r="B191" s="144"/>
      <c r="C191" s="144"/>
      <c r="D191" s="3"/>
      <c r="E191" s="145"/>
      <c r="F191" s="145"/>
      <c r="L191" s="144" t="str">
        <f t="shared" si="16"/>
        <v/>
      </c>
      <c r="M191" s="156"/>
      <c r="N191" s="165"/>
      <c r="O191" s="147"/>
      <c r="P191" s="136" t="str">
        <f t="shared" ca="1" si="17"/>
        <v/>
      </c>
      <c r="Q191" s="4"/>
      <c r="R191" s="4">
        <f>+TBoMLot10[[#This Row],[Quantité lien]]*TBoMLot10[[#This Row],[Pri Achat Unitaire]]</f>
        <v>0</v>
      </c>
      <c r="S191" s="4">
        <f>IF(TBoMLot10[[#This Row],[Type]]="Achat",TBoMLot10[[#This Row],[Part Achat]]*$S$26,TBoMLot10[[#This Row],[Part Achat]])</f>
        <v>0</v>
      </c>
      <c r="U191" s="4" t="e">
        <f>+TBoMLot10[[#This Row],[H Prod R]]*$T$26</f>
        <v>#REF!</v>
      </c>
      <c r="W191" s="4" t="e">
        <f>TBoMLot10[[#This Row],[H MA SJ]]*$V$26</f>
        <v>#REF!</v>
      </c>
      <c r="Y191" s="4" t="e">
        <f>+TBoMLot10[[#This Row],[H MO SJ]]*$X$26</f>
        <v>#REF!</v>
      </c>
      <c r="Z191" s="4" t="e">
        <f>+TBoMLot10[[#This Row],[Achats Chargés]]+TBoMLot10[[#This Row],[Mt Prod R]]+TBoMLot10[[#This Row],[Mt MA SJ]]+TBoMLot10[[#This Row],[Mt MO SJ]]</f>
        <v>#REF!</v>
      </c>
      <c r="AA191" s="147"/>
      <c r="AB191" s="147"/>
      <c r="AC191" s="167"/>
    </row>
    <row r="192" spans="1:29" ht="15.75" thickBot="1" x14ac:dyDescent="0.3">
      <c r="A192" s="144"/>
      <c r="B192" s="144"/>
      <c r="C192" s="144"/>
      <c r="D192" s="3"/>
      <c r="E192" s="145"/>
      <c r="F192" s="145"/>
      <c r="L192" s="144" t="str">
        <f t="shared" si="16"/>
        <v/>
      </c>
      <c r="M192" s="156"/>
      <c r="N192" s="165"/>
      <c r="O192" s="147"/>
      <c r="P192" s="136" t="str">
        <f t="shared" ca="1" si="17"/>
        <v/>
      </c>
      <c r="Q192" s="4"/>
      <c r="R192" s="4">
        <f>+TBoMLot10[[#This Row],[Quantité lien]]*TBoMLot10[[#This Row],[Pri Achat Unitaire]]</f>
        <v>0</v>
      </c>
      <c r="S192" s="4">
        <f>IF(TBoMLot10[[#This Row],[Type]]="Achat",TBoMLot10[[#This Row],[Part Achat]]*$S$26,TBoMLot10[[#This Row],[Part Achat]])</f>
        <v>0</v>
      </c>
      <c r="U192" s="4" t="e">
        <f>+TBoMLot10[[#This Row],[H Prod R]]*$T$26</f>
        <v>#REF!</v>
      </c>
      <c r="W192" s="4" t="e">
        <f>TBoMLot10[[#This Row],[H MA SJ]]*$V$26</f>
        <v>#REF!</v>
      </c>
      <c r="Y192" s="4" t="e">
        <f>+TBoMLot10[[#This Row],[H MO SJ]]*$X$26</f>
        <v>#REF!</v>
      </c>
      <c r="Z192" s="4" t="e">
        <f>+TBoMLot10[[#This Row],[Achats Chargés]]+TBoMLot10[[#This Row],[Mt Prod R]]+TBoMLot10[[#This Row],[Mt MA SJ]]+TBoMLot10[[#This Row],[Mt MO SJ]]</f>
        <v>#REF!</v>
      </c>
      <c r="AA192" s="147"/>
      <c r="AB192" s="147"/>
      <c r="AC192" s="168"/>
    </row>
    <row r="193" spans="1:29" ht="15.75" thickBot="1" x14ac:dyDescent="0.3">
      <c r="A193" s="144"/>
      <c r="B193" s="144"/>
      <c r="C193" s="144"/>
      <c r="D193" s="3"/>
      <c r="E193" s="145"/>
      <c r="F193" s="145"/>
      <c r="L193" s="144" t="str">
        <f t="shared" si="16"/>
        <v/>
      </c>
      <c r="M193" s="156"/>
      <c r="N193" s="165"/>
      <c r="O193" s="147"/>
      <c r="P193" s="136" t="str">
        <f t="shared" ca="1" si="17"/>
        <v/>
      </c>
      <c r="Q193" s="4"/>
      <c r="R193" s="4">
        <f>+TBoMLot10[[#This Row],[Quantité lien]]*TBoMLot10[[#This Row],[Pri Achat Unitaire]]</f>
        <v>0</v>
      </c>
      <c r="S193" s="4">
        <f>IF(TBoMLot10[[#This Row],[Type]]="Achat",TBoMLot10[[#This Row],[Part Achat]]*$S$26,TBoMLot10[[#This Row],[Part Achat]])</f>
        <v>0</v>
      </c>
      <c r="U193" s="4" t="e">
        <f>+TBoMLot10[[#This Row],[H Prod R]]*$T$26</f>
        <v>#REF!</v>
      </c>
      <c r="W193" s="4" t="e">
        <f>TBoMLot10[[#This Row],[H MA SJ]]*$V$26</f>
        <v>#REF!</v>
      </c>
      <c r="Y193" s="4" t="e">
        <f>+TBoMLot10[[#This Row],[H MO SJ]]*$X$26</f>
        <v>#REF!</v>
      </c>
      <c r="Z193" s="4" t="e">
        <f>+TBoMLot10[[#This Row],[Achats Chargés]]+TBoMLot10[[#This Row],[Mt Prod R]]+TBoMLot10[[#This Row],[Mt MA SJ]]+TBoMLot10[[#This Row],[Mt MO SJ]]</f>
        <v>#REF!</v>
      </c>
      <c r="AA193" s="147"/>
      <c r="AB193" s="147"/>
      <c r="AC193" s="167"/>
    </row>
    <row r="194" spans="1:29" ht="15.75" thickBot="1" x14ac:dyDescent="0.3">
      <c r="A194" s="144"/>
      <c r="B194" s="144"/>
      <c r="C194" s="144"/>
      <c r="D194" s="3"/>
      <c r="E194" s="145"/>
      <c r="F194" s="145"/>
      <c r="L194" s="144" t="str">
        <f t="shared" si="16"/>
        <v/>
      </c>
      <c r="M194" s="156"/>
      <c r="N194" s="165"/>
      <c r="O194" s="147"/>
      <c r="P194" s="136" t="str">
        <f t="shared" ca="1" si="17"/>
        <v/>
      </c>
      <c r="Q194" s="4"/>
      <c r="R194" s="4">
        <f>+TBoMLot10[[#This Row],[Quantité lien]]*TBoMLot10[[#This Row],[Pri Achat Unitaire]]</f>
        <v>0</v>
      </c>
      <c r="S194" s="4">
        <f>IF(TBoMLot10[[#This Row],[Type]]="Achat",TBoMLot10[[#This Row],[Part Achat]]*$S$26,TBoMLot10[[#This Row],[Part Achat]])</f>
        <v>0</v>
      </c>
      <c r="U194" s="4" t="e">
        <f>+TBoMLot10[[#This Row],[H Prod R]]*$T$26</f>
        <v>#REF!</v>
      </c>
      <c r="W194" s="4" t="e">
        <f>TBoMLot10[[#This Row],[H MA SJ]]*$V$26</f>
        <v>#REF!</v>
      </c>
      <c r="Y194" s="4" t="e">
        <f>+TBoMLot10[[#This Row],[H MO SJ]]*$X$26</f>
        <v>#REF!</v>
      </c>
      <c r="Z194" s="4" t="e">
        <f>+TBoMLot10[[#This Row],[Achats Chargés]]+TBoMLot10[[#This Row],[Mt Prod R]]+TBoMLot10[[#This Row],[Mt MA SJ]]+TBoMLot10[[#This Row],[Mt MO SJ]]</f>
        <v>#REF!</v>
      </c>
      <c r="AA194" s="147"/>
      <c r="AB194" s="147"/>
      <c r="AC194" s="168"/>
    </row>
    <row r="195" spans="1:29" ht="15.75" thickBot="1" x14ac:dyDescent="0.3">
      <c r="A195" s="144"/>
      <c r="B195" s="144"/>
      <c r="C195" s="144"/>
      <c r="D195" s="3"/>
      <c r="E195" s="145"/>
      <c r="F195" s="145"/>
      <c r="L195" s="144" t="str">
        <f t="shared" si="16"/>
        <v/>
      </c>
      <c r="M195" s="156"/>
      <c r="N195" s="165"/>
      <c r="O195" s="147"/>
      <c r="P195" s="136" t="str">
        <f t="shared" ca="1" si="17"/>
        <v/>
      </c>
      <c r="Q195" s="4"/>
      <c r="R195" s="4">
        <f>+TBoMLot10[[#This Row],[Quantité lien]]*TBoMLot10[[#This Row],[Pri Achat Unitaire]]</f>
        <v>0</v>
      </c>
      <c r="S195" s="4">
        <f>IF(TBoMLot10[[#This Row],[Type]]="Achat",TBoMLot10[[#This Row],[Part Achat]]*$S$26,TBoMLot10[[#This Row],[Part Achat]])</f>
        <v>0</v>
      </c>
      <c r="U195" s="4" t="e">
        <f>+TBoMLot10[[#This Row],[H Prod R]]*$T$26</f>
        <v>#REF!</v>
      </c>
      <c r="W195" s="4" t="e">
        <f>TBoMLot10[[#This Row],[H MA SJ]]*$V$26</f>
        <v>#REF!</v>
      </c>
      <c r="Y195" s="4" t="e">
        <f>+TBoMLot10[[#This Row],[H MO SJ]]*$X$26</f>
        <v>#REF!</v>
      </c>
      <c r="Z195" s="4" t="e">
        <f>+TBoMLot10[[#This Row],[Achats Chargés]]+TBoMLot10[[#This Row],[Mt Prod R]]+TBoMLot10[[#This Row],[Mt MA SJ]]+TBoMLot10[[#This Row],[Mt MO SJ]]</f>
        <v>#REF!</v>
      </c>
      <c r="AA195" s="147"/>
      <c r="AB195" s="147"/>
      <c r="AC195" s="167"/>
    </row>
    <row r="196" spans="1:29" ht="15.75" thickBot="1" x14ac:dyDescent="0.3">
      <c r="A196" s="144"/>
      <c r="B196" s="144"/>
      <c r="C196" s="144"/>
      <c r="D196" s="3"/>
      <c r="E196" s="145"/>
      <c r="F196" s="145"/>
      <c r="L196" s="144" t="str">
        <f t="shared" si="16"/>
        <v/>
      </c>
      <c r="M196" s="156"/>
      <c r="N196" s="165"/>
      <c r="O196" s="147"/>
      <c r="P196" s="136" t="str">
        <f t="shared" ca="1" si="17"/>
        <v/>
      </c>
      <c r="Q196" s="4"/>
      <c r="R196" s="4">
        <f>+TBoMLot10[[#This Row],[Quantité lien]]*TBoMLot10[[#This Row],[Pri Achat Unitaire]]</f>
        <v>0</v>
      </c>
      <c r="S196" s="4">
        <f>IF(TBoMLot10[[#This Row],[Type]]="Achat",TBoMLot10[[#This Row],[Part Achat]]*$S$26,TBoMLot10[[#This Row],[Part Achat]])</f>
        <v>0</v>
      </c>
      <c r="U196" s="4" t="e">
        <f>+TBoMLot10[[#This Row],[H Prod R]]*$T$26</f>
        <v>#REF!</v>
      </c>
      <c r="W196" s="4" t="e">
        <f>TBoMLot10[[#This Row],[H MA SJ]]*$V$26</f>
        <v>#REF!</v>
      </c>
      <c r="Y196" s="4" t="e">
        <f>+TBoMLot10[[#This Row],[H MO SJ]]*$X$26</f>
        <v>#REF!</v>
      </c>
      <c r="Z196" s="4" t="e">
        <f>+TBoMLot10[[#This Row],[Achats Chargés]]+TBoMLot10[[#This Row],[Mt Prod R]]+TBoMLot10[[#This Row],[Mt MA SJ]]+TBoMLot10[[#This Row],[Mt MO SJ]]</f>
        <v>#REF!</v>
      </c>
      <c r="AA196" s="147"/>
      <c r="AB196" s="147"/>
      <c r="AC196" s="168"/>
    </row>
    <row r="197" spans="1:29" ht="15.75" thickBot="1" x14ac:dyDescent="0.3">
      <c r="A197" s="144"/>
      <c r="B197" s="144"/>
      <c r="C197" s="144"/>
      <c r="D197" s="3"/>
      <c r="E197" s="145"/>
      <c r="F197" s="145"/>
      <c r="L197" s="144" t="str">
        <f t="shared" si="16"/>
        <v/>
      </c>
      <c r="M197" s="156"/>
      <c r="N197" s="165"/>
      <c r="O197" s="147"/>
      <c r="P197" s="136" t="str">
        <f t="shared" ca="1" si="17"/>
        <v/>
      </c>
      <c r="Q197" s="4"/>
      <c r="R197" s="4">
        <f>+TBoMLot10[[#This Row],[Quantité lien]]*TBoMLot10[[#This Row],[Pri Achat Unitaire]]</f>
        <v>0</v>
      </c>
      <c r="S197" s="4">
        <f>IF(TBoMLot10[[#This Row],[Type]]="Achat",TBoMLot10[[#This Row],[Part Achat]]*$S$26,TBoMLot10[[#This Row],[Part Achat]])</f>
        <v>0</v>
      </c>
      <c r="U197" s="4" t="e">
        <f>+TBoMLot10[[#This Row],[H Prod R]]*$T$26</f>
        <v>#REF!</v>
      </c>
      <c r="W197" s="4" t="e">
        <f>TBoMLot10[[#This Row],[H MA SJ]]*$V$26</f>
        <v>#REF!</v>
      </c>
      <c r="Y197" s="4" t="e">
        <f>+TBoMLot10[[#This Row],[H MO SJ]]*$X$26</f>
        <v>#REF!</v>
      </c>
      <c r="Z197" s="4" t="e">
        <f>+TBoMLot10[[#This Row],[Achats Chargés]]+TBoMLot10[[#This Row],[Mt Prod R]]+TBoMLot10[[#This Row],[Mt MA SJ]]+TBoMLot10[[#This Row],[Mt MO SJ]]</f>
        <v>#REF!</v>
      </c>
      <c r="AA197" s="147"/>
      <c r="AB197" s="147"/>
      <c r="AC197" s="167"/>
    </row>
    <row r="198" spans="1:29" ht="15.75" thickBot="1" x14ac:dyDescent="0.3">
      <c r="A198" s="144"/>
      <c r="B198" s="144"/>
      <c r="C198" s="144"/>
      <c r="D198" s="3"/>
      <c r="E198" s="145"/>
      <c r="F198" s="145"/>
      <c r="L198" s="144" t="str">
        <f t="shared" si="16"/>
        <v/>
      </c>
      <c r="M198" s="156"/>
      <c r="N198" s="165"/>
      <c r="O198" s="147"/>
      <c r="P198" s="136" t="str">
        <f t="shared" ca="1" si="17"/>
        <v/>
      </c>
      <c r="Q198" s="4"/>
      <c r="R198" s="4">
        <f>+TBoMLot10[[#This Row],[Quantité lien]]*TBoMLot10[[#This Row],[Pri Achat Unitaire]]</f>
        <v>0</v>
      </c>
      <c r="S198" s="4">
        <f>IF(TBoMLot10[[#This Row],[Type]]="Achat",TBoMLot10[[#This Row],[Part Achat]]*$S$26,TBoMLot10[[#This Row],[Part Achat]])</f>
        <v>0</v>
      </c>
      <c r="U198" s="4" t="e">
        <f>+TBoMLot10[[#This Row],[H Prod R]]*$T$26</f>
        <v>#REF!</v>
      </c>
      <c r="W198" s="4" t="e">
        <f>TBoMLot10[[#This Row],[H MA SJ]]*$V$26</f>
        <v>#REF!</v>
      </c>
      <c r="Y198" s="4" t="e">
        <f>+TBoMLot10[[#This Row],[H MO SJ]]*$X$26</f>
        <v>#REF!</v>
      </c>
      <c r="Z198" s="4" t="e">
        <f>+TBoMLot10[[#This Row],[Achats Chargés]]+TBoMLot10[[#This Row],[Mt Prod R]]+TBoMLot10[[#This Row],[Mt MA SJ]]+TBoMLot10[[#This Row],[Mt MO SJ]]</f>
        <v>#REF!</v>
      </c>
      <c r="AA198" s="147"/>
      <c r="AB198" s="147"/>
      <c r="AC198" s="168"/>
    </row>
    <row r="199" spans="1:29" ht="15.75" thickBot="1" x14ac:dyDescent="0.3">
      <c r="A199" s="144"/>
      <c r="B199" s="144"/>
      <c r="C199" s="144"/>
      <c r="D199" s="3"/>
      <c r="E199" s="145"/>
      <c r="F199" s="145"/>
      <c r="L199" s="144" t="str">
        <f t="shared" si="16"/>
        <v/>
      </c>
      <c r="M199" s="156"/>
      <c r="N199" s="165"/>
      <c r="O199" s="147"/>
      <c r="P199" s="136" t="str">
        <f t="shared" ca="1" si="17"/>
        <v/>
      </c>
      <c r="Q199" s="4"/>
      <c r="R199" s="4">
        <f>+TBoMLot10[[#This Row],[Quantité lien]]*TBoMLot10[[#This Row],[Pri Achat Unitaire]]</f>
        <v>0</v>
      </c>
      <c r="S199" s="4">
        <f>IF(TBoMLot10[[#This Row],[Type]]="Achat",TBoMLot10[[#This Row],[Part Achat]]*$S$26,TBoMLot10[[#This Row],[Part Achat]])</f>
        <v>0</v>
      </c>
      <c r="U199" s="4" t="e">
        <f>+TBoMLot10[[#This Row],[H Prod R]]*$T$26</f>
        <v>#REF!</v>
      </c>
      <c r="W199" s="4" t="e">
        <f>TBoMLot10[[#This Row],[H MA SJ]]*$V$26</f>
        <v>#REF!</v>
      </c>
      <c r="Y199" s="4" t="e">
        <f>+TBoMLot10[[#This Row],[H MO SJ]]*$X$26</f>
        <v>#REF!</v>
      </c>
      <c r="Z199" s="4" t="e">
        <f>+TBoMLot10[[#This Row],[Achats Chargés]]+TBoMLot10[[#This Row],[Mt Prod R]]+TBoMLot10[[#This Row],[Mt MA SJ]]+TBoMLot10[[#This Row],[Mt MO SJ]]</f>
        <v>#REF!</v>
      </c>
      <c r="AA199" s="147"/>
      <c r="AB199" s="147"/>
      <c r="AC199" s="167"/>
    </row>
    <row r="200" spans="1:29" ht="15.75" thickBot="1" x14ac:dyDescent="0.3">
      <c r="A200" s="144"/>
      <c r="B200" s="144"/>
      <c r="C200" s="144"/>
      <c r="D200" s="3"/>
      <c r="E200" s="145"/>
      <c r="F200" s="145"/>
      <c r="L200" s="144" t="str">
        <f t="shared" si="16"/>
        <v/>
      </c>
      <c r="M200" s="156"/>
      <c r="N200" s="165"/>
      <c r="O200" s="147"/>
      <c r="P200" s="136" t="str">
        <f t="shared" ca="1" si="17"/>
        <v/>
      </c>
      <c r="Q200" s="4"/>
      <c r="R200" s="4">
        <f>+TBoMLot10[[#This Row],[Quantité lien]]*TBoMLot10[[#This Row],[Pri Achat Unitaire]]</f>
        <v>0</v>
      </c>
      <c r="S200" s="4">
        <f>IF(TBoMLot10[[#This Row],[Type]]="Achat",TBoMLot10[[#This Row],[Part Achat]]*$S$26,TBoMLot10[[#This Row],[Part Achat]])</f>
        <v>0</v>
      </c>
      <c r="U200" s="4" t="e">
        <f>+TBoMLot10[[#This Row],[H Prod R]]*$T$26</f>
        <v>#REF!</v>
      </c>
      <c r="W200" s="4" t="e">
        <f>TBoMLot10[[#This Row],[H MA SJ]]*$V$26</f>
        <v>#REF!</v>
      </c>
      <c r="Y200" s="4" t="e">
        <f>+TBoMLot10[[#This Row],[H MO SJ]]*$X$26</f>
        <v>#REF!</v>
      </c>
      <c r="Z200" s="4" t="e">
        <f>+TBoMLot10[[#This Row],[Achats Chargés]]+TBoMLot10[[#This Row],[Mt Prod R]]+TBoMLot10[[#This Row],[Mt MA SJ]]+TBoMLot10[[#This Row],[Mt MO SJ]]</f>
        <v>#REF!</v>
      </c>
      <c r="AA200" s="147"/>
      <c r="AB200" s="147"/>
      <c r="AC200" s="168"/>
    </row>
    <row r="201" spans="1:29" ht="15.75" thickBot="1" x14ac:dyDescent="0.3">
      <c r="A201" s="144"/>
      <c r="B201" s="144"/>
      <c r="C201" s="144"/>
      <c r="D201" s="3"/>
      <c r="E201" s="145"/>
      <c r="F201" s="145"/>
      <c r="L201" s="144" t="str">
        <f t="shared" si="16"/>
        <v/>
      </c>
      <c r="M201" s="156"/>
      <c r="N201" s="165"/>
      <c r="O201" s="147"/>
      <c r="P201" s="136" t="str">
        <f t="shared" ca="1" si="17"/>
        <v/>
      </c>
      <c r="Q201" s="4"/>
      <c r="R201" s="4">
        <f>+TBoMLot10[[#This Row],[Quantité lien]]*TBoMLot10[[#This Row],[Pri Achat Unitaire]]</f>
        <v>0</v>
      </c>
      <c r="S201" s="4">
        <f>IF(TBoMLot10[[#This Row],[Type]]="Achat",TBoMLot10[[#This Row],[Part Achat]]*$S$26,TBoMLot10[[#This Row],[Part Achat]])</f>
        <v>0</v>
      </c>
      <c r="U201" s="4" t="e">
        <f>+TBoMLot10[[#This Row],[H Prod R]]*$T$26</f>
        <v>#REF!</v>
      </c>
      <c r="W201" s="4" t="e">
        <f>TBoMLot10[[#This Row],[H MA SJ]]*$V$26</f>
        <v>#REF!</v>
      </c>
      <c r="Y201" s="4" t="e">
        <f>+TBoMLot10[[#This Row],[H MO SJ]]*$X$26</f>
        <v>#REF!</v>
      </c>
      <c r="Z201" s="4" t="e">
        <f>+TBoMLot10[[#This Row],[Achats Chargés]]+TBoMLot10[[#This Row],[Mt Prod R]]+TBoMLot10[[#This Row],[Mt MA SJ]]+TBoMLot10[[#This Row],[Mt MO SJ]]</f>
        <v>#REF!</v>
      </c>
      <c r="AA201" s="147"/>
      <c r="AB201" s="147"/>
      <c r="AC201" s="167"/>
    </row>
    <row r="202" spans="1:29" ht="15.75" thickBot="1" x14ac:dyDescent="0.3">
      <c r="A202" s="144"/>
      <c r="B202" s="144"/>
      <c r="C202" s="144"/>
      <c r="D202" s="3"/>
      <c r="E202" s="145"/>
      <c r="F202" s="145"/>
      <c r="L202" s="144" t="str">
        <f t="shared" si="16"/>
        <v/>
      </c>
      <c r="M202" s="156"/>
      <c r="N202" s="165"/>
      <c r="O202" s="147"/>
      <c r="P202" s="136" t="str">
        <f t="shared" ca="1" si="17"/>
        <v/>
      </c>
      <c r="Q202" s="4"/>
      <c r="R202" s="4">
        <f>+TBoMLot10[[#This Row],[Quantité lien]]*TBoMLot10[[#This Row],[Pri Achat Unitaire]]</f>
        <v>0</v>
      </c>
      <c r="S202" s="4">
        <f>IF(TBoMLot10[[#This Row],[Type]]="Achat",TBoMLot10[[#This Row],[Part Achat]]*$S$26,TBoMLot10[[#This Row],[Part Achat]])</f>
        <v>0</v>
      </c>
      <c r="U202" s="4" t="e">
        <f>+TBoMLot10[[#This Row],[H Prod R]]*$T$26</f>
        <v>#REF!</v>
      </c>
      <c r="W202" s="4" t="e">
        <f>TBoMLot10[[#This Row],[H MA SJ]]*$V$26</f>
        <v>#REF!</v>
      </c>
      <c r="Y202" s="4" t="e">
        <f>+TBoMLot10[[#This Row],[H MO SJ]]*$X$26</f>
        <v>#REF!</v>
      </c>
      <c r="Z202" s="4" t="e">
        <f>+TBoMLot10[[#This Row],[Achats Chargés]]+TBoMLot10[[#This Row],[Mt Prod R]]+TBoMLot10[[#This Row],[Mt MA SJ]]+TBoMLot10[[#This Row],[Mt MO SJ]]</f>
        <v>#REF!</v>
      </c>
      <c r="AA202" s="147"/>
      <c r="AB202" s="147"/>
      <c r="AC202" s="168"/>
    </row>
    <row r="203" spans="1:29" ht="15.75" thickBot="1" x14ac:dyDescent="0.3">
      <c r="A203" s="144"/>
      <c r="B203" s="144"/>
      <c r="C203" s="144"/>
      <c r="D203" s="3"/>
      <c r="E203" s="145"/>
      <c r="F203" s="145"/>
      <c r="L203" s="144" t="str">
        <f t="shared" si="16"/>
        <v/>
      </c>
      <c r="M203" s="156"/>
      <c r="N203" s="165"/>
      <c r="O203" s="147"/>
      <c r="P203" s="136" t="str">
        <f t="shared" ca="1" si="17"/>
        <v/>
      </c>
      <c r="Q203" s="4"/>
      <c r="R203" s="4">
        <f>+TBoMLot10[[#This Row],[Quantité lien]]*TBoMLot10[[#This Row],[Pri Achat Unitaire]]</f>
        <v>0</v>
      </c>
      <c r="S203" s="4">
        <f>IF(TBoMLot10[[#This Row],[Type]]="Achat",TBoMLot10[[#This Row],[Part Achat]]*$S$26,TBoMLot10[[#This Row],[Part Achat]])</f>
        <v>0</v>
      </c>
      <c r="U203" s="4" t="e">
        <f>+TBoMLot10[[#This Row],[H Prod R]]*$T$26</f>
        <v>#REF!</v>
      </c>
      <c r="W203" s="4" t="e">
        <f>TBoMLot10[[#This Row],[H MA SJ]]*$V$26</f>
        <v>#REF!</v>
      </c>
      <c r="Y203" s="4" t="e">
        <f>+TBoMLot10[[#This Row],[H MO SJ]]*$X$26</f>
        <v>#REF!</v>
      </c>
      <c r="Z203" s="4" t="e">
        <f>+TBoMLot10[[#This Row],[Achats Chargés]]+TBoMLot10[[#This Row],[Mt Prod R]]+TBoMLot10[[#This Row],[Mt MA SJ]]+TBoMLot10[[#This Row],[Mt MO SJ]]</f>
        <v>#REF!</v>
      </c>
      <c r="AA203" s="147"/>
      <c r="AB203" s="147"/>
      <c r="AC203" s="167"/>
    </row>
    <row r="204" spans="1:29" ht="15.75" thickBot="1" x14ac:dyDescent="0.3">
      <c r="A204" s="144"/>
      <c r="B204" s="144"/>
      <c r="C204" s="144"/>
      <c r="D204" s="3"/>
      <c r="E204" s="145"/>
      <c r="F204" s="145"/>
      <c r="L204" s="144" t="str">
        <f t="shared" si="16"/>
        <v/>
      </c>
      <c r="M204" s="156"/>
      <c r="N204" s="165"/>
      <c r="O204" s="147"/>
      <c r="P204" s="136" t="str">
        <f t="shared" ca="1" si="17"/>
        <v/>
      </c>
      <c r="Q204" s="4"/>
      <c r="R204" s="4">
        <f>+TBoMLot10[[#This Row],[Quantité lien]]*TBoMLot10[[#This Row],[Pri Achat Unitaire]]</f>
        <v>0</v>
      </c>
      <c r="S204" s="4">
        <f>IF(TBoMLot10[[#This Row],[Type]]="Achat",TBoMLot10[[#This Row],[Part Achat]]*$S$26,TBoMLot10[[#This Row],[Part Achat]])</f>
        <v>0</v>
      </c>
      <c r="U204" s="4" t="e">
        <f>+TBoMLot10[[#This Row],[H Prod R]]*$T$26</f>
        <v>#REF!</v>
      </c>
      <c r="W204" s="4" t="e">
        <f>TBoMLot10[[#This Row],[H MA SJ]]*$V$26</f>
        <v>#REF!</v>
      </c>
      <c r="Y204" s="4" t="e">
        <f>+TBoMLot10[[#This Row],[H MO SJ]]*$X$26</f>
        <v>#REF!</v>
      </c>
      <c r="Z204" s="4" t="e">
        <f>+TBoMLot10[[#This Row],[Achats Chargés]]+TBoMLot10[[#This Row],[Mt Prod R]]+TBoMLot10[[#This Row],[Mt MA SJ]]+TBoMLot10[[#This Row],[Mt MO SJ]]</f>
        <v>#REF!</v>
      </c>
      <c r="AA204" s="147"/>
      <c r="AB204" s="147"/>
      <c r="AC204" s="168"/>
    </row>
    <row r="205" spans="1:29" ht="15.75" thickBot="1" x14ac:dyDescent="0.3">
      <c r="A205" s="144"/>
      <c r="B205" s="144"/>
      <c r="C205" s="144"/>
      <c r="D205" s="3"/>
      <c r="E205" s="145"/>
      <c r="F205" s="145"/>
      <c r="L205" s="144" t="str">
        <f t="shared" si="16"/>
        <v/>
      </c>
      <c r="M205" s="156"/>
      <c r="N205" s="165"/>
      <c r="O205" s="147"/>
      <c r="P205" s="136" t="str">
        <f t="shared" ca="1" si="17"/>
        <v/>
      </c>
      <c r="Q205" s="4"/>
      <c r="R205" s="4">
        <f>+TBoMLot10[[#This Row],[Quantité lien]]*TBoMLot10[[#This Row],[Pri Achat Unitaire]]</f>
        <v>0</v>
      </c>
      <c r="S205" s="4">
        <f>IF(TBoMLot10[[#This Row],[Type]]="Achat",TBoMLot10[[#This Row],[Part Achat]]*$S$26,TBoMLot10[[#This Row],[Part Achat]])</f>
        <v>0</v>
      </c>
      <c r="U205" s="4" t="e">
        <f>+TBoMLot10[[#This Row],[H Prod R]]*$T$26</f>
        <v>#REF!</v>
      </c>
      <c r="W205" s="4" t="e">
        <f>TBoMLot10[[#This Row],[H MA SJ]]*$V$26</f>
        <v>#REF!</v>
      </c>
      <c r="Y205" s="4" t="e">
        <f>+TBoMLot10[[#This Row],[H MO SJ]]*$X$26</f>
        <v>#REF!</v>
      </c>
      <c r="Z205" s="4" t="e">
        <f>+TBoMLot10[[#This Row],[Achats Chargés]]+TBoMLot10[[#This Row],[Mt Prod R]]+TBoMLot10[[#This Row],[Mt MA SJ]]+TBoMLot10[[#This Row],[Mt MO SJ]]</f>
        <v>#REF!</v>
      </c>
      <c r="AA205" s="147"/>
      <c r="AB205" s="147"/>
      <c r="AC205" s="167"/>
    </row>
    <row r="206" spans="1:29" ht="15.75" thickBot="1" x14ac:dyDescent="0.3">
      <c r="A206" s="144"/>
      <c r="B206" s="144"/>
      <c r="C206" s="144"/>
      <c r="D206" s="3"/>
      <c r="E206" s="145"/>
      <c r="F206" s="145"/>
      <c r="L206" s="144" t="str">
        <f t="shared" ref="L206:L224" si="18">IFERROR(IF(VLOOKUP($A206,$B$28:$B$241,1,FALSE)=$A206,"O","N"),"")</f>
        <v/>
      </c>
      <c r="M206" s="156"/>
      <c r="N206" s="165"/>
      <c r="O206" s="147"/>
      <c r="P206" s="136" t="str">
        <f t="shared" ref="P206:P224" ca="1" si="19">IF($J206="Achat",IF(AND(EDATE(TODAY(),-12)&lt;$M206,$M206&lt;EDATE(TODAY(),-6)),2,IF($M206&lt;EDATE(TODAY(),-12),3,IF(EDATE(TODAY(),-6)&lt;$M206,1,IF($N206=999.999,4,5)))),"")</f>
        <v/>
      </c>
      <c r="Q206" s="4"/>
      <c r="R206" s="4">
        <f>+TBoMLot10[[#This Row],[Quantité lien]]*TBoMLot10[[#This Row],[Pri Achat Unitaire]]</f>
        <v>0</v>
      </c>
      <c r="S206" s="4">
        <f>IF(TBoMLot10[[#This Row],[Type]]="Achat",TBoMLot10[[#This Row],[Part Achat]]*$S$26,TBoMLot10[[#This Row],[Part Achat]])</f>
        <v>0</v>
      </c>
      <c r="U206" s="4" t="e">
        <f>+TBoMLot10[[#This Row],[H Prod R]]*$T$26</f>
        <v>#REF!</v>
      </c>
      <c r="W206" s="4" t="e">
        <f>TBoMLot10[[#This Row],[H MA SJ]]*$V$26</f>
        <v>#REF!</v>
      </c>
      <c r="Y206" s="4" t="e">
        <f>+TBoMLot10[[#This Row],[H MO SJ]]*$X$26</f>
        <v>#REF!</v>
      </c>
      <c r="Z206" s="4" t="e">
        <f>+TBoMLot10[[#This Row],[Achats Chargés]]+TBoMLot10[[#This Row],[Mt Prod R]]+TBoMLot10[[#This Row],[Mt MA SJ]]+TBoMLot10[[#This Row],[Mt MO SJ]]</f>
        <v>#REF!</v>
      </c>
      <c r="AA206" s="147"/>
      <c r="AB206" s="147"/>
      <c r="AC206" s="168"/>
    </row>
    <row r="207" spans="1:29" ht="15.75" thickBot="1" x14ac:dyDescent="0.3">
      <c r="A207" s="144"/>
      <c r="B207" s="144"/>
      <c r="C207" s="144"/>
      <c r="D207" s="3"/>
      <c r="E207" s="145"/>
      <c r="F207" s="145"/>
      <c r="L207" s="144" t="str">
        <f t="shared" si="18"/>
        <v/>
      </c>
      <c r="M207" s="156"/>
      <c r="N207" s="165"/>
      <c r="O207" s="147"/>
      <c r="P207" s="136" t="str">
        <f t="shared" ca="1" si="19"/>
        <v/>
      </c>
      <c r="Q207" s="4"/>
      <c r="R207" s="4">
        <f>+TBoMLot10[[#This Row],[Quantité lien]]*TBoMLot10[[#This Row],[Pri Achat Unitaire]]</f>
        <v>0</v>
      </c>
      <c r="S207" s="4">
        <f>IF(TBoMLot10[[#This Row],[Type]]="Achat",TBoMLot10[[#This Row],[Part Achat]]*$S$26,TBoMLot10[[#This Row],[Part Achat]])</f>
        <v>0</v>
      </c>
      <c r="U207" s="4" t="e">
        <f>+TBoMLot10[[#This Row],[H Prod R]]*$T$26</f>
        <v>#REF!</v>
      </c>
      <c r="W207" s="4" t="e">
        <f>TBoMLot10[[#This Row],[H MA SJ]]*$V$26</f>
        <v>#REF!</v>
      </c>
      <c r="Y207" s="4" t="e">
        <f>+TBoMLot10[[#This Row],[H MO SJ]]*$X$26</f>
        <v>#REF!</v>
      </c>
      <c r="Z207" s="4" t="e">
        <f>+TBoMLot10[[#This Row],[Achats Chargés]]+TBoMLot10[[#This Row],[Mt Prod R]]+TBoMLot10[[#This Row],[Mt MA SJ]]+TBoMLot10[[#This Row],[Mt MO SJ]]</f>
        <v>#REF!</v>
      </c>
      <c r="AA207" s="147"/>
      <c r="AB207" s="147"/>
      <c r="AC207" s="167"/>
    </row>
    <row r="208" spans="1:29" ht="15.75" thickBot="1" x14ac:dyDescent="0.3">
      <c r="A208" s="144"/>
      <c r="B208" s="144"/>
      <c r="C208" s="144"/>
      <c r="D208" s="3"/>
      <c r="E208" s="145"/>
      <c r="F208" s="145"/>
      <c r="L208" s="144" t="str">
        <f t="shared" si="18"/>
        <v/>
      </c>
      <c r="M208" s="156"/>
      <c r="N208" s="165"/>
      <c r="O208" s="147"/>
      <c r="P208" s="136" t="str">
        <f t="shared" ca="1" si="19"/>
        <v/>
      </c>
      <c r="Q208" s="4"/>
      <c r="R208" s="4">
        <f>+TBoMLot10[[#This Row],[Quantité lien]]*TBoMLot10[[#This Row],[Pri Achat Unitaire]]</f>
        <v>0</v>
      </c>
      <c r="S208" s="4">
        <f>IF(TBoMLot10[[#This Row],[Type]]="Achat",TBoMLot10[[#This Row],[Part Achat]]*$S$26,TBoMLot10[[#This Row],[Part Achat]])</f>
        <v>0</v>
      </c>
      <c r="U208" s="4" t="e">
        <f>+TBoMLot10[[#This Row],[H Prod R]]*$T$26</f>
        <v>#REF!</v>
      </c>
      <c r="W208" s="4" t="e">
        <f>TBoMLot10[[#This Row],[H MA SJ]]*$V$26</f>
        <v>#REF!</v>
      </c>
      <c r="Y208" s="4" t="e">
        <f>+TBoMLot10[[#This Row],[H MO SJ]]*$X$26</f>
        <v>#REF!</v>
      </c>
      <c r="Z208" s="4" t="e">
        <f>+TBoMLot10[[#This Row],[Achats Chargés]]+TBoMLot10[[#This Row],[Mt Prod R]]+TBoMLot10[[#This Row],[Mt MA SJ]]+TBoMLot10[[#This Row],[Mt MO SJ]]</f>
        <v>#REF!</v>
      </c>
      <c r="AA208" s="147"/>
      <c r="AB208" s="147"/>
      <c r="AC208" s="168"/>
    </row>
    <row r="209" spans="1:29" ht="15.75" thickBot="1" x14ac:dyDescent="0.3">
      <c r="A209" s="144"/>
      <c r="B209" s="144"/>
      <c r="C209" s="144"/>
      <c r="D209" s="3"/>
      <c r="E209" s="145"/>
      <c r="F209" s="145"/>
      <c r="L209" s="144" t="str">
        <f t="shared" si="18"/>
        <v/>
      </c>
      <c r="M209" s="156"/>
      <c r="N209" s="165"/>
      <c r="O209" s="147"/>
      <c r="P209" s="136" t="str">
        <f t="shared" ca="1" si="19"/>
        <v/>
      </c>
      <c r="Q209" s="4"/>
      <c r="R209" s="4">
        <f>+TBoMLot10[[#This Row],[Quantité lien]]*TBoMLot10[[#This Row],[Pri Achat Unitaire]]</f>
        <v>0</v>
      </c>
      <c r="S209" s="4">
        <f>IF(TBoMLot10[[#This Row],[Type]]="Achat",TBoMLot10[[#This Row],[Part Achat]]*$S$26,TBoMLot10[[#This Row],[Part Achat]])</f>
        <v>0</v>
      </c>
      <c r="U209" s="4" t="e">
        <f>+TBoMLot10[[#This Row],[H Prod R]]*$T$26</f>
        <v>#REF!</v>
      </c>
      <c r="W209" s="4" t="e">
        <f>TBoMLot10[[#This Row],[H MA SJ]]*$V$26</f>
        <v>#REF!</v>
      </c>
      <c r="Y209" s="4" t="e">
        <f>+TBoMLot10[[#This Row],[H MO SJ]]*$X$26</f>
        <v>#REF!</v>
      </c>
      <c r="Z209" s="4" t="e">
        <f>+TBoMLot10[[#This Row],[Achats Chargés]]+TBoMLot10[[#This Row],[Mt Prod R]]+TBoMLot10[[#This Row],[Mt MA SJ]]+TBoMLot10[[#This Row],[Mt MO SJ]]</f>
        <v>#REF!</v>
      </c>
      <c r="AA209" s="147"/>
      <c r="AB209" s="147"/>
      <c r="AC209" s="167"/>
    </row>
    <row r="210" spans="1:29" ht="15.75" thickBot="1" x14ac:dyDescent="0.3">
      <c r="A210" s="144"/>
      <c r="B210" s="144"/>
      <c r="C210" s="144"/>
      <c r="D210" s="3"/>
      <c r="E210" s="145"/>
      <c r="F210" s="145"/>
      <c r="L210" s="144" t="str">
        <f t="shared" si="18"/>
        <v/>
      </c>
      <c r="M210" s="156"/>
      <c r="N210" s="165"/>
      <c r="O210" s="147"/>
      <c r="P210" s="136" t="str">
        <f t="shared" ca="1" si="19"/>
        <v/>
      </c>
      <c r="Q210" s="4"/>
      <c r="R210" s="4">
        <f>+TBoMLot10[[#This Row],[Quantité lien]]*TBoMLot10[[#This Row],[Pri Achat Unitaire]]</f>
        <v>0</v>
      </c>
      <c r="S210" s="4">
        <f>IF(TBoMLot10[[#This Row],[Type]]="Achat",TBoMLot10[[#This Row],[Part Achat]]*$S$26,TBoMLot10[[#This Row],[Part Achat]])</f>
        <v>0</v>
      </c>
      <c r="U210" s="4" t="e">
        <f>+TBoMLot10[[#This Row],[H Prod R]]*$T$26</f>
        <v>#REF!</v>
      </c>
      <c r="W210" s="4" t="e">
        <f>TBoMLot10[[#This Row],[H MA SJ]]*$V$26</f>
        <v>#REF!</v>
      </c>
      <c r="Y210" s="4" t="e">
        <f>+TBoMLot10[[#This Row],[H MO SJ]]*$X$26</f>
        <v>#REF!</v>
      </c>
      <c r="Z210" s="4" t="e">
        <f>+TBoMLot10[[#This Row],[Achats Chargés]]+TBoMLot10[[#This Row],[Mt Prod R]]+TBoMLot10[[#This Row],[Mt MA SJ]]+TBoMLot10[[#This Row],[Mt MO SJ]]</f>
        <v>#REF!</v>
      </c>
      <c r="AA210" s="147"/>
      <c r="AB210" s="147"/>
      <c r="AC210" s="168"/>
    </row>
    <row r="211" spans="1:29" ht="15.75" thickBot="1" x14ac:dyDescent="0.3">
      <c r="A211" s="144"/>
      <c r="B211" s="144"/>
      <c r="C211" s="144"/>
      <c r="D211" s="3"/>
      <c r="E211" s="145"/>
      <c r="F211" s="145"/>
      <c r="L211" s="144" t="str">
        <f t="shared" si="18"/>
        <v/>
      </c>
      <c r="M211" s="156"/>
      <c r="N211" s="165"/>
      <c r="O211" s="147"/>
      <c r="P211" s="136" t="str">
        <f t="shared" ca="1" si="19"/>
        <v/>
      </c>
      <c r="Q211" s="4"/>
      <c r="R211" s="4">
        <f>+TBoMLot10[[#This Row],[Quantité lien]]*TBoMLot10[[#This Row],[Pri Achat Unitaire]]</f>
        <v>0</v>
      </c>
      <c r="S211" s="4">
        <f>IF(TBoMLot10[[#This Row],[Type]]="Achat",TBoMLot10[[#This Row],[Part Achat]]*$S$26,TBoMLot10[[#This Row],[Part Achat]])</f>
        <v>0</v>
      </c>
      <c r="U211" s="4" t="e">
        <f>+TBoMLot10[[#This Row],[H Prod R]]*$T$26</f>
        <v>#REF!</v>
      </c>
      <c r="W211" s="4" t="e">
        <f>TBoMLot10[[#This Row],[H MA SJ]]*$V$26</f>
        <v>#REF!</v>
      </c>
      <c r="Y211" s="4" t="e">
        <f>+TBoMLot10[[#This Row],[H MO SJ]]*$X$26</f>
        <v>#REF!</v>
      </c>
      <c r="Z211" s="4" t="e">
        <f>+TBoMLot10[[#This Row],[Achats Chargés]]+TBoMLot10[[#This Row],[Mt Prod R]]+TBoMLot10[[#This Row],[Mt MA SJ]]+TBoMLot10[[#This Row],[Mt MO SJ]]</f>
        <v>#REF!</v>
      </c>
      <c r="AA211" s="147"/>
      <c r="AB211" s="147"/>
      <c r="AC211" s="167"/>
    </row>
    <row r="212" spans="1:29" ht="15.75" thickBot="1" x14ac:dyDescent="0.3">
      <c r="A212" s="144"/>
      <c r="B212" s="144"/>
      <c r="C212" s="144"/>
      <c r="D212" s="3"/>
      <c r="E212" s="145"/>
      <c r="F212" s="145"/>
      <c r="L212" s="144" t="str">
        <f t="shared" si="18"/>
        <v/>
      </c>
      <c r="M212" s="156"/>
      <c r="N212" s="165"/>
      <c r="O212" s="147"/>
      <c r="P212" s="136" t="str">
        <f t="shared" ca="1" si="19"/>
        <v/>
      </c>
      <c r="Q212" s="4"/>
      <c r="R212" s="4">
        <f>+TBoMLot10[[#This Row],[Quantité lien]]*TBoMLot10[[#This Row],[Pri Achat Unitaire]]</f>
        <v>0</v>
      </c>
      <c r="S212" s="4">
        <f>IF(TBoMLot10[[#This Row],[Type]]="Achat",TBoMLot10[[#This Row],[Part Achat]]*$S$26,TBoMLot10[[#This Row],[Part Achat]])</f>
        <v>0</v>
      </c>
      <c r="U212" s="4" t="e">
        <f>+TBoMLot10[[#This Row],[H Prod R]]*$T$26</f>
        <v>#REF!</v>
      </c>
      <c r="W212" s="4" t="e">
        <f>TBoMLot10[[#This Row],[H MA SJ]]*$V$26</f>
        <v>#REF!</v>
      </c>
      <c r="Y212" s="4" t="e">
        <f>+TBoMLot10[[#This Row],[H MO SJ]]*$X$26</f>
        <v>#REF!</v>
      </c>
      <c r="Z212" s="4" t="e">
        <f>+TBoMLot10[[#This Row],[Achats Chargés]]+TBoMLot10[[#This Row],[Mt Prod R]]+TBoMLot10[[#This Row],[Mt MA SJ]]+TBoMLot10[[#This Row],[Mt MO SJ]]</f>
        <v>#REF!</v>
      </c>
      <c r="AA212" s="147"/>
      <c r="AB212" s="147"/>
      <c r="AC212" s="168"/>
    </row>
    <row r="213" spans="1:29" ht="15.75" thickBot="1" x14ac:dyDescent="0.3">
      <c r="A213" s="144"/>
      <c r="B213" s="144"/>
      <c r="C213" s="144"/>
      <c r="D213" s="3"/>
      <c r="E213" s="145"/>
      <c r="F213" s="145"/>
      <c r="L213" s="144" t="str">
        <f t="shared" si="18"/>
        <v/>
      </c>
      <c r="M213" s="156"/>
      <c r="N213" s="165"/>
      <c r="O213" s="147"/>
      <c r="P213" s="136" t="str">
        <f t="shared" ca="1" si="19"/>
        <v/>
      </c>
      <c r="Q213" s="4"/>
      <c r="R213" s="4">
        <f>+TBoMLot10[[#This Row],[Quantité lien]]*TBoMLot10[[#This Row],[Pri Achat Unitaire]]</f>
        <v>0</v>
      </c>
      <c r="S213" s="4">
        <f>IF(TBoMLot10[[#This Row],[Type]]="Achat",TBoMLot10[[#This Row],[Part Achat]]*$S$26,TBoMLot10[[#This Row],[Part Achat]])</f>
        <v>0</v>
      </c>
      <c r="U213" s="4" t="e">
        <f>+TBoMLot10[[#This Row],[H Prod R]]*$T$26</f>
        <v>#REF!</v>
      </c>
      <c r="W213" s="4" t="e">
        <f>TBoMLot10[[#This Row],[H MA SJ]]*$V$26</f>
        <v>#REF!</v>
      </c>
      <c r="Y213" s="4" t="e">
        <f>+TBoMLot10[[#This Row],[H MO SJ]]*$X$26</f>
        <v>#REF!</v>
      </c>
      <c r="Z213" s="4" t="e">
        <f>+TBoMLot10[[#This Row],[Achats Chargés]]+TBoMLot10[[#This Row],[Mt Prod R]]+TBoMLot10[[#This Row],[Mt MA SJ]]+TBoMLot10[[#This Row],[Mt MO SJ]]</f>
        <v>#REF!</v>
      </c>
      <c r="AA213" s="147"/>
      <c r="AB213" s="147"/>
      <c r="AC213" s="167"/>
    </row>
    <row r="214" spans="1:29" ht="15.75" thickBot="1" x14ac:dyDescent="0.3">
      <c r="A214" s="144"/>
      <c r="B214" s="144"/>
      <c r="C214" s="144"/>
      <c r="D214" s="3"/>
      <c r="E214" s="145"/>
      <c r="F214" s="145"/>
      <c r="L214" s="144" t="str">
        <f t="shared" si="18"/>
        <v/>
      </c>
      <c r="M214" s="156"/>
      <c r="N214" s="165"/>
      <c r="O214" s="147"/>
      <c r="P214" s="136" t="str">
        <f t="shared" ca="1" si="19"/>
        <v/>
      </c>
      <c r="Q214" s="4"/>
      <c r="R214" s="4">
        <f>+TBoMLot10[[#This Row],[Quantité lien]]*TBoMLot10[[#This Row],[Pri Achat Unitaire]]</f>
        <v>0</v>
      </c>
      <c r="S214" s="4">
        <f>IF(TBoMLot10[[#This Row],[Type]]="Achat",TBoMLot10[[#This Row],[Part Achat]]*$S$26,TBoMLot10[[#This Row],[Part Achat]])</f>
        <v>0</v>
      </c>
      <c r="U214" s="4" t="e">
        <f>+TBoMLot10[[#This Row],[H Prod R]]*$T$26</f>
        <v>#REF!</v>
      </c>
      <c r="W214" s="4" t="e">
        <f>TBoMLot10[[#This Row],[H MA SJ]]*$V$26</f>
        <v>#REF!</v>
      </c>
      <c r="Y214" s="4" t="e">
        <f>+TBoMLot10[[#This Row],[H MO SJ]]*$X$26</f>
        <v>#REF!</v>
      </c>
      <c r="Z214" s="4" t="e">
        <f>+TBoMLot10[[#This Row],[Achats Chargés]]+TBoMLot10[[#This Row],[Mt Prod R]]+TBoMLot10[[#This Row],[Mt MA SJ]]+TBoMLot10[[#This Row],[Mt MO SJ]]</f>
        <v>#REF!</v>
      </c>
      <c r="AA214" s="147"/>
      <c r="AB214" s="147"/>
      <c r="AC214" s="168"/>
    </row>
    <row r="215" spans="1:29" ht="15.75" thickBot="1" x14ac:dyDescent="0.3">
      <c r="A215" s="144"/>
      <c r="B215" s="144"/>
      <c r="C215" s="144"/>
      <c r="D215" s="3"/>
      <c r="E215" s="145"/>
      <c r="F215" s="145"/>
      <c r="L215" s="144" t="str">
        <f t="shared" si="18"/>
        <v/>
      </c>
      <c r="M215" s="156"/>
      <c r="N215" s="165"/>
      <c r="O215" s="147"/>
      <c r="P215" s="136" t="str">
        <f t="shared" ca="1" si="19"/>
        <v/>
      </c>
      <c r="Q215" s="4"/>
      <c r="R215" s="4">
        <f>+TBoMLot10[[#This Row],[Quantité lien]]*TBoMLot10[[#This Row],[Pri Achat Unitaire]]</f>
        <v>0</v>
      </c>
      <c r="S215" s="4">
        <f>IF(TBoMLot10[[#This Row],[Type]]="Achat",TBoMLot10[[#This Row],[Part Achat]]*$S$26,TBoMLot10[[#This Row],[Part Achat]])</f>
        <v>0</v>
      </c>
      <c r="U215" s="4" t="e">
        <f>+TBoMLot10[[#This Row],[H Prod R]]*$T$26</f>
        <v>#REF!</v>
      </c>
      <c r="W215" s="4" t="e">
        <f>TBoMLot10[[#This Row],[H MA SJ]]*$V$26</f>
        <v>#REF!</v>
      </c>
      <c r="Y215" s="4" t="e">
        <f>+TBoMLot10[[#This Row],[H MO SJ]]*$X$26</f>
        <v>#REF!</v>
      </c>
      <c r="Z215" s="4" t="e">
        <f>+TBoMLot10[[#This Row],[Achats Chargés]]+TBoMLot10[[#This Row],[Mt Prod R]]+TBoMLot10[[#This Row],[Mt MA SJ]]+TBoMLot10[[#This Row],[Mt MO SJ]]</f>
        <v>#REF!</v>
      </c>
      <c r="AA215" s="147"/>
      <c r="AB215" s="147"/>
      <c r="AC215" s="167"/>
    </row>
    <row r="216" spans="1:29" ht="15.75" thickBot="1" x14ac:dyDescent="0.3">
      <c r="A216" s="144"/>
      <c r="B216" s="144"/>
      <c r="C216" s="144"/>
      <c r="D216" s="3"/>
      <c r="E216" s="145"/>
      <c r="F216" s="145"/>
      <c r="L216" s="144" t="str">
        <f t="shared" si="18"/>
        <v/>
      </c>
      <c r="M216" s="156"/>
      <c r="N216" s="165"/>
      <c r="O216" s="147"/>
      <c r="P216" s="136" t="str">
        <f t="shared" ca="1" si="19"/>
        <v/>
      </c>
      <c r="Q216" s="4"/>
      <c r="R216" s="4">
        <f>+TBoMLot10[[#This Row],[Quantité lien]]*TBoMLot10[[#This Row],[Pri Achat Unitaire]]</f>
        <v>0</v>
      </c>
      <c r="S216" s="4">
        <f>IF(TBoMLot10[[#This Row],[Type]]="Achat",TBoMLot10[[#This Row],[Part Achat]]*$S$26,TBoMLot10[[#This Row],[Part Achat]])</f>
        <v>0</v>
      </c>
      <c r="U216" s="4" t="e">
        <f>+TBoMLot10[[#This Row],[H Prod R]]*$T$26</f>
        <v>#REF!</v>
      </c>
      <c r="W216" s="4" t="e">
        <f>TBoMLot10[[#This Row],[H MA SJ]]*$V$26</f>
        <v>#REF!</v>
      </c>
      <c r="Y216" s="4" t="e">
        <f>+TBoMLot10[[#This Row],[H MO SJ]]*$X$26</f>
        <v>#REF!</v>
      </c>
      <c r="Z216" s="4" t="e">
        <f>+TBoMLot10[[#This Row],[Achats Chargés]]+TBoMLot10[[#This Row],[Mt Prod R]]+TBoMLot10[[#This Row],[Mt MA SJ]]+TBoMLot10[[#This Row],[Mt MO SJ]]</f>
        <v>#REF!</v>
      </c>
      <c r="AA216" s="147"/>
      <c r="AB216" s="147"/>
      <c r="AC216" s="168"/>
    </row>
    <row r="217" spans="1:29" ht="15.75" thickBot="1" x14ac:dyDescent="0.3">
      <c r="A217" s="144"/>
      <c r="B217" s="144"/>
      <c r="C217" s="144"/>
      <c r="D217" s="3"/>
      <c r="E217" s="145"/>
      <c r="F217" s="145"/>
      <c r="L217" s="144" t="str">
        <f t="shared" si="18"/>
        <v/>
      </c>
      <c r="M217" s="156"/>
      <c r="N217" s="165"/>
      <c r="O217" s="147"/>
      <c r="P217" s="136" t="str">
        <f t="shared" ca="1" si="19"/>
        <v/>
      </c>
      <c r="Q217" s="4"/>
      <c r="R217" s="4">
        <f>+TBoMLot10[[#This Row],[Quantité lien]]*TBoMLot10[[#This Row],[Pri Achat Unitaire]]</f>
        <v>0</v>
      </c>
      <c r="S217" s="4">
        <f>IF(TBoMLot10[[#This Row],[Type]]="Achat",TBoMLot10[[#This Row],[Part Achat]]*$S$26,TBoMLot10[[#This Row],[Part Achat]])</f>
        <v>0</v>
      </c>
      <c r="U217" s="4" t="e">
        <f>+TBoMLot10[[#This Row],[H Prod R]]*$T$26</f>
        <v>#REF!</v>
      </c>
      <c r="W217" s="4" t="e">
        <f>TBoMLot10[[#This Row],[H MA SJ]]*$V$26</f>
        <v>#REF!</v>
      </c>
      <c r="Y217" s="4" t="e">
        <f>+TBoMLot10[[#This Row],[H MO SJ]]*$X$26</f>
        <v>#REF!</v>
      </c>
      <c r="Z217" s="4" t="e">
        <f>+TBoMLot10[[#This Row],[Achats Chargés]]+TBoMLot10[[#This Row],[Mt Prod R]]+TBoMLot10[[#This Row],[Mt MA SJ]]+TBoMLot10[[#This Row],[Mt MO SJ]]</f>
        <v>#REF!</v>
      </c>
      <c r="AA217" s="147"/>
      <c r="AB217" s="147"/>
      <c r="AC217" s="167"/>
    </row>
    <row r="218" spans="1:29" ht="15.75" thickBot="1" x14ac:dyDescent="0.3">
      <c r="A218" s="144"/>
      <c r="B218" s="144"/>
      <c r="C218" s="144"/>
      <c r="D218" s="3"/>
      <c r="E218" s="145"/>
      <c r="F218" s="145"/>
      <c r="L218" s="144" t="str">
        <f t="shared" si="18"/>
        <v/>
      </c>
      <c r="M218" s="156"/>
      <c r="N218" s="165"/>
      <c r="O218" s="147"/>
      <c r="P218" s="136" t="str">
        <f t="shared" ca="1" si="19"/>
        <v/>
      </c>
      <c r="Q218" s="4"/>
      <c r="R218" s="4">
        <f>+TBoMLot10[[#This Row],[Quantité lien]]*TBoMLot10[[#This Row],[Pri Achat Unitaire]]</f>
        <v>0</v>
      </c>
      <c r="S218" s="4">
        <f>IF(TBoMLot10[[#This Row],[Type]]="Achat",TBoMLot10[[#This Row],[Part Achat]]*$S$26,TBoMLot10[[#This Row],[Part Achat]])</f>
        <v>0</v>
      </c>
      <c r="U218" s="4" t="e">
        <f>+TBoMLot10[[#This Row],[H Prod R]]*$T$26</f>
        <v>#REF!</v>
      </c>
      <c r="W218" s="4" t="e">
        <f>TBoMLot10[[#This Row],[H MA SJ]]*$V$26</f>
        <v>#REF!</v>
      </c>
      <c r="Y218" s="4" t="e">
        <f>+TBoMLot10[[#This Row],[H MO SJ]]*$X$26</f>
        <v>#REF!</v>
      </c>
      <c r="Z218" s="4" t="e">
        <f>+TBoMLot10[[#This Row],[Achats Chargés]]+TBoMLot10[[#This Row],[Mt Prod R]]+TBoMLot10[[#This Row],[Mt MA SJ]]+TBoMLot10[[#This Row],[Mt MO SJ]]</f>
        <v>#REF!</v>
      </c>
      <c r="AA218" s="147"/>
      <c r="AB218" s="147"/>
      <c r="AC218" s="168"/>
    </row>
    <row r="219" spans="1:29" ht="15.75" thickBot="1" x14ac:dyDescent="0.3">
      <c r="A219" s="144"/>
      <c r="B219" s="144"/>
      <c r="C219" s="144"/>
      <c r="D219" s="3"/>
      <c r="E219" s="145"/>
      <c r="F219" s="145"/>
      <c r="L219" s="144" t="str">
        <f t="shared" si="18"/>
        <v/>
      </c>
      <c r="M219" s="156"/>
      <c r="N219" s="165"/>
      <c r="O219" s="147"/>
      <c r="P219" s="136" t="str">
        <f t="shared" ca="1" si="19"/>
        <v/>
      </c>
      <c r="Q219" s="4"/>
      <c r="R219" s="4">
        <f>+TBoMLot10[[#This Row],[Quantité lien]]*TBoMLot10[[#This Row],[Pri Achat Unitaire]]</f>
        <v>0</v>
      </c>
      <c r="S219" s="4">
        <f>IF(TBoMLot10[[#This Row],[Type]]="Achat",TBoMLot10[[#This Row],[Part Achat]]*$S$26,TBoMLot10[[#This Row],[Part Achat]])</f>
        <v>0</v>
      </c>
      <c r="U219" s="4" t="e">
        <f>+TBoMLot10[[#This Row],[H Prod R]]*$T$26</f>
        <v>#REF!</v>
      </c>
      <c r="W219" s="4" t="e">
        <f>TBoMLot10[[#This Row],[H MA SJ]]*$V$26</f>
        <v>#REF!</v>
      </c>
      <c r="Y219" s="4" t="e">
        <f>+TBoMLot10[[#This Row],[H MO SJ]]*$X$26</f>
        <v>#REF!</v>
      </c>
      <c r="Z219" s="4" t="e">
        <f>+TBoMLot10[[#This Row],[Achats Chargés]]+TBoMLot10[[#This Row],[Mt Prod R]]+TBoMLot10[[#This Row],[Mt MA SJ]]+TBoMLot10[[#This Row],[Mt MO SJ]]</f>
        <v>#REF!</v>
      </c>
      <c r="AA219" s="147"/>
      <c r="AB219" s="147"/>
      <c r="AC219" s="167"/>
    </row>
    <row r="220" spans="1:29" ht="15.75" thickBot="1" x14ac:dyDescent="0.3">
      <c r="A220" s="144"/>
      <c r="B220" s="144"/>
      <c r="C220" s="144"/>
      <c r="D220" s="3"/>
      <c r="E220" s="145"/>
      <c r="F220" s="145"/>
      <c r="L220" s="144" t="str">
        <f t="shared" si="18"/>
        <v/>
      </c>
      <c r="M220" s="156"/>
      <c r="N220" s="165"/>
      <c r="O220" s="147"/>
      <c r="P220" s="136" t="str">
        <f t="shared" ca="1" si="19"/>
        <v/>
      </c>
      <c r="Q220" s="4"/>
      <c r="R220" s="4">
        <f>+TBoMLot10[[#This Row],[Quantité lien]]*TBoMLot10[[#This Row],[Pri Achat Unitaire]]</f>
        <v>0</v>
      </c>
      <c r="S220" s="4">
        <f>IF(TBoMLot10[[#This Row],[Type]]="Achat",TBoMLot10[[#This Row],[Part Achat]]*$S$26,TBoMLot10[[#This Row],[Part Achat]])</f>
        <v>0</v>
      </c>
      <c r="U220" s="4" t="e">
        <f>+TBoMLot10[[#This Row],[H Prod R]]*$T$26</f>
        <v>#REF!</v>
      </c>
      <c r="W220" s="4" t="e">
        <f>TBoMLot10[[#This Row],[H MA SJ]]*$V$26</f>
        <v>#REF!</v>
      </c>
      <c r="Y220" s="4" t="e">
        <f>+TBoMLot10[[#This Row],[H MO SJ]]*$X$26</f>
        <v>#REF!</v>
      </c>
      <c r="Z220" s="4" t="e">
        <f>+TBoMLot10[[#This Row],[Achats Chargés]]+TBoMLot10[[#This Row],[Mt Prod R]]+TBoMLot10[[#This Row],[Mt MA SJ]]+TBoMLot10[[#This Row],[Mt MO SJ]]</f>
        <v>#REF!</v>
      </c>
      <c r="AA220" s="147"/>
      <c r="AB220" s="147"/>
      <c r="AC220" s="168"/>
    </row>
    <row r="221" spans="1:29" ht="15.75" thickBot="1" x14ac:dyDescent="0.3">
      <c r="A221" s="144"/>
      <c r="B221" s="144"/>
      <c r="C221" s="144"/>
      <c r="D221" s="3"/>
      <c r="E221" s="145"/>
      <c r="F221" s="145"/>
      <c r="L221" s="144" t="str">
        <f t="shared" si="18"/>
        <v/>
      </c>
      <c r="M221" s="156"/>
      <c r="N221" s="165"/>
      <c r="O221" s="147"/>
      <c r="P221" s="136" t="str">
        <f t="shared" ca="1" si="19"/>
        <v/>
      </c>
      <c r="Q221" s="4"/>
      <c r="R221" s="4">
        <f>+TBoMLot10[[#This Row],[Quantité lien]]*TBoMLot10[[#This Row],[Pri Achat Unitaire]]</f>
        <v>0</v>
      </c>
      <c r="S221" s="4">
        <f>IF(TBoMLot10[[#This Row],[Type]]="Achat",TBoMLot10[[#This Row],[Part Achat]]*$S$26,TBoMLot10[[#This Row],[Part Achat]])</f>
        <v>0</v>
      </c>
      <c r="U221" s="4" t="e">
        <f>+TBoMLot10[[#This Row],[H Prod R]]*$T$26</f>
        <v>#REF!</v>
      </c>
      <c r="W221" s="4" t="e">
        <f>TBoMLot10[[#This Row],[H MA SJ]]*$V$26</f>
        <v>#REF!</v>
      </c>
      <c r="Y221" s="4" t="e">
        <f>+TBoMLot10[[#This Row],[H MO SJ]]*$X$26</f>
        <v>#REF!</v>
      </c>
      <c r="Z221" s="4" t="e">
        <f>+TBoMLot10[[#This Row],[Achats Chargés]]+TBoMLot10[[#This Row],[Mt Prod R]]+TBoMLot10[[#This Row],[Mt MA SJ]]+TBoMLot10[[#This Row],[Mt MO SJ]]</f>
        <v>#REF!</v>
      </c>
      <c r="AA221" s="147"/>
      <c r="AB221" s="147"/>
      <c r="AC221" s="167"/>
    </row>
    <row r="222" spans="1:29" ht="15.75" thickBot="1" x14ac:dyDescent="0.3">
      <c r="A222" s="144"/>
      <c r="B222" s="144"/>
      <c r="C222" s="144"/>
      <c r="D222" s="3"/>
      <c r="E222" s="145"/>
      <c r="F222" s="145"/>
      <c r="L222" s="144" t="str">
        <f t="shared" si="18"/>
        <v/>
      </c>
      <c r="M222" s="156"/>
      <c r="N222" s="165"/>
      <c r="O222" s="147"/>
      <c r="P222" s="136" t="str">
        <f t="shared" ca="1" si="19"/>
        <v/>
      </c>
      <c r="Q222" s="4"/>
      <c r="R222" s="4">
        <f>+TBoMLot10[[#This Row],[Quantité lien]]*TBoMLot10[[#This Row],[Pri Achat Unitaire]]</f>
        <v>0</v>
      </c>
      <c r="S222" s="4">
        <f>IF(TBoMLot10[[#This Row],[Type]]="Achat",TBoMLot10[[#This Row],[Part Achat]]*$S$26,TBoMLot10[[#This Row],[Part Achat]])</f>
        <v>0</v>
      </c>
      <c r="U222" s="4" t="e">
        <f>+TBoMLot10[[#This Row],[H Prod R]]*$T$26</f>
        <v>#REF!</v>
      </c>
      <c r="W222" s="4" t="e">
        <f>TBoMLot10[[#This Row],[H MA SJ]]*$V$26</f>
        <v>#REF!</v>
      </c>
      <c r="Y222" s="4" t="e">
        <f>+TBoMLot10[[#This Row],[H MO SJ]]*$X$26</f>
        <v>#REF!</v>
      </c>
      <c r="Z222" s="4" t="e">
        <f>+TBoMLot10[[#This Row],[Achats Chargés]]+TBoMLot10[[#This Row],[Mt Prod R]]+TBoMLot10[[#This Row],[Mt MA SJ]]+TBoMLot10[[#This Row],[Mt MO SJ]]</f>
        <v>#REF!</v>
      </c>
      <c r="AA222" s="147"/>
      <c r="AB222" s="147"/>
      <c r="AC222" s="168"/>
    </row>
    <row r="223" spans="1:29" ht="15.75" thickBot="1" x14ac:dyDescent="0.3">
      <c r="A223" s="144"/>
      <c r="B223" s="144"/>
      <c r="C223" s="144"/>
      <c r="D223" s="3"/>
      <c r="E223" s="145"/>
      <c r="F223" s="145"/>
      <c r="L223" s="144" t="str">
        <f t="shared" si="18"/>
        <v/>
      </c>
      <c r="M223" s="156"/>
      <c r="N223" s="165"/>
      <c r="O223" s="147"/>
      <c r="P223" s="136" t="str">
        <f t="shared" ca="1" si="19"/>
        <v/>
      </c>
      <c r="Q223" s="4"/>
      <c r="R223" s="4">
        <f>+TBoMLot10[[#This Row],[Quantité lien]]*TBoMLot10[[#This Row],[Pri Achat Unitaire]]</f>
        <v>0</v>
      </c>
      <c r="S223" s="4">
        <f>IF(TBoMLot10[[#This Row],[Type]]="Achat",TBoMLot10[[#This Row],[Part Achat]]*$S$26,TBoMLot10[[#This Row],[Part Achat]])</f>
        <v>0</v>
      </c>
      <c r="U223" s="4" t="e">
        <f>+TBoMLot10[[#This Row],[H Prod R]]*$T$26</f>
        <v>#REF!</v>
      </c>
      <c r="W223" s="4" t="e">
        <f>TBoMLot10[[#This Row],[H MA SJ]]*$V$26</f>
        <v>#REF!</v>
      </c>
      <c r="Y223" s="4" t="e">
        <f>+TBoMLot10[[#This Row],[H MO SJ]]*$X$26</f>
        <v>#REF!</v>
      </c>
      <c r="Z223" s="4" t="e">
        <f>+TBoMLot10[[#This Row],[Achats Chargés]]+TBoMLot10[[#This Row],[Mt Prod R]]+TBoMLot10[[#This Row],[Mt MA SJ]]+TBoMLot10[[#This Row],[Mt MO SJ]]</f>
        <v>#REF!</v>
      </c>
      <c r="AA223" s="147"/>
      <c r="AB223" s="147"/>
      <c r="AC223" s="167"/>
    </row>
    <row r="224" spans="1:29" ht="15.75" thickBot="1" x14ac:dyDescent="0.3">
      <c r="A224" s="144"/>
      <c r="B224" s="144"/>
      <c r="C224" s="144"/>
      <c r="D224" s="3"/>
      <c r="E224" s="145"/>
      <c r="F224" s="145"/>
      <c r="L224" s="144" t="str">
        <f t="shared" si="18"/>
        <v/>
      </c>
      <c r="M224" s="156"/>
      <c r="N224" s="165"/>
      <c r="O224" s="147"/>
      <c r="P224" s="136" t="str">
        <f t="shared" ca="1" si="19"/>
        <v/>
      </c>
      <c r="Q224" s="4"/>
      <c r="R224" s="4">
        <f>+TBoMLot10[[#This Row],[Quantité lien]]*TBoMLot10[[#This Row],[Pri Achat Unitaire]]</f>
        <v>0</v>
      </c>
      <c r="S224" s="4">
        <f>IF(TBoMLot10[[#This Row],[Type]]="Achat",TBoMLot10[[#This Row],[Part Achat]]*$S$26,TBoMLot10[[#This Row],[Part Achat]])</f>
        <v>0</v>
      </c>
      <c r="U224" s="4" t="e">
        <f>+TBoMLot10[[#This Row],[H Prod R]]*$T$26</f>
        <v>#REF!</v>
      </c>
      <c r="W224" s="4" t="e">
        <f>TBoMLot10[[#This Row],[H MA SJ]]*$V$26</f>
        <v>#REF!</v>
      </c>
      <c r="Y224" s="4" t="e">
        <f>+TBoMLot10[[#This Row],[H MO SJ]]*$X$26</f>
        <v>#REF!</v>
      </c>
      <c r="Z224" s="4" t="e">
        <f>+TBoMLot10[[#This Row],[Achats Chargés]]+TBoMLot10[[#This Row],[Mt Prod R]]+TBoMLot10[[#This Row],[Mt MA SJ]]+TBoMLot10[[#This Row],[Mt MO SJ]]</f>
        <v>#REF!</v>
      </c>
      <c r="AA224" s="147"/>
      <c r="AB224" s="147"/>
      <c r="AC224" s="169"/>
    </row>
    <row r="225" ht="15.75" thickTop="1" x14ac:dyDescent="0.25"/>
  </sheetData>
  <mergeCells count="5">
    <mergeCell ref="A2:C2"/>
    <mergeCell ref="R7:U7"/>
    <mergeCell ref="V7:W7"/>
    <mergeCell ref="A3:C3"/>
    <mergeCell ref="H15:K18"/>
  </mergeCells>
  <phoneticPr fontId="5" type="noConversion"/>
  <conditionalFormatting sqref="Z1">
    <cfRule type="expression" dxfId="49" priority="34">
      <formula>$AE$1&lt;&gt;""</formula>
    </cfRule>
  </conditionalFormatting>
  <conditionalFormatting sqref="Z2">
    <cfRule type="expression" dxfId="48" priority="28">
      <formula>$AE$2&lt;&gt;1</formula>
    </cfRule>
    <cfRule type="expression" dxfId="47" priority="29">
      <formula>$AE$2=1</formula>
    </cfRule>
  </conditionalFormatting>
  <conditionalFormatting sqref="R10:T22 X10:X22 Z10:Z22 R23:S23">
    <cfRule type="expression" dxfId="46" priority="25">
      <formula>$T10=3</formula>
    </cfRule>
    <cfRule type="expression" dxfId="45" priority="26">
      <formula>$T10=2</formula>
    </cfRule>
    <cfRule type="expression" dxfId="44" priority="27">
      <formula>$T10=1</formula>
    </cfRule>
  </conditionalFormatting>
  <conditionalFormatting sqref="V10:V22">
    <cfRule type="expression" dxfId="43" priority="8">
      <formula>$T10=3</formula>
    </cfRule>
    <cfRule type="expression" dxfId="42" priority="9">
      <formula>$T10=2</formula>
    </cfRule>
    <cfRule type="expression" dxfId="41" priority="10">
      <formula>$T10=1</formula>
    </cfRule>
  </conditionalFormatting>
  <conditionalFormatting sqref="A28:G224">
    <cfRule type="expression" dxfId="40" priority="11">
      <formula>$C28=5</formula>
    </cfRule>
    <cfRule type="expression" dxfId="39" priority="12">
      <formula>$C28=4</formula>
    </cfRule>
    <cfRule type="expression" dxfId="38" priority="13">
      <formula>$C28=3</formula>
    </cfRule>
    <cfRule type="expression" dxfId="37" priority="14">
      <formula>$C28=2</formula>
    </cfRule>
    <cfRule type="expression" dxfId="36" priority="15">
      <formula>$C28=1</formula>
    </cfRule>
  </conditionalFormatting>
  <conditionalFormatting sqref="N28:N224">
    <cfRule type="expression" dxfId="35" priority="2">
      <formula>AND(EDATE(TODAY(),-12)&lt;$M28,$M28&lt;EDATE(TODAY(),-6))</formula>
    </cfRule>
    <cfRule type="expression" dxfId="34" priority="3">
      <formula>$N28=999.999</formula>
    </cfRule>
    <cfRule type="expression" dxfId="33" priority="4">
      <formula>$M28&lt;EDATE(TODAY(),-12)</formula>
    </cfRule>
    <cfRule type="expression" dxfId="32" priority="5">
      <formula>EDATE(TODAY(),-6)&lt;$M28</formula>
    </cfRule>
  </conditionalFormatting>
  <conditionalFormatting sqref="A28:AB224">
    <cfRule type="expression" dxfId="31" priority="6">
      <formula>$L28&lt;&gt;""</formula>
    </cfRule>
  </conditionalFormatting>
  <conditionalFormatting sqref="AC28:AC224">
    <cfRule type="expression" dxfId="30" priority="1">
      <formula>$L28&lt;&gt;""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8" scale="70" fitToHeight="2" orientation="landscape" r:id="rId1"/>
  <headerFooter>
    <oddFooter>&amp;L&amp;F/&amp;A&amp;CPage &amp;P/&amp;N&amp;R&amp;D/&amp;T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BoM Lot 1</vt:lpstr>
      <vt:lpstr>BoM Lot Std</vt:lpstr>
      <vt:lpstr>BoM Lot 10</vt:lpstr>
      <vt:lpstr>'BoM Lot 1'!Impression_des_titres</vt:lpstr>
      <vt:lpstr>'BoM Lot 10'!Impression_des_titres</vt:lpstr>
      <vt:lpstr>'BoM Lot Std'!Impression_des_titres</vt:lpstr>
      <vt:lpstr>'BoM Lot 1'!Zone_d_impression</vt:lpstr>
      <vt:lpstr>'BoM Lot 10'!Zone_d_impression</vt:lpstr>
      <vt:lpstr>'BoM Lot Std'!Zone_d_impression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BEAUDUSSEAU Mickaël</cp:lastModifiedBy>
  <cp:lastPrinted>2022-10-27T07:17:13Z</cp:lastPrinted>
  <dcterms:created xsi:type="dcterms:W3CDTF">2022-10-05T08:40:28Z</dcterms:created>
  <dcterms:modified xsi:type="dcterms:W3CDTF">2022-12-23T19:00:15Z</dcterms:modified>
</cp:coreProperties>
</file>