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quipe\Downloads\"/>
    </mc:Choice>
  </mc:AlternateContent>
  <xr:revisionPtr revIDLastSave="0" documentId="13_ncr:40009_{AF3182F9-CCEF-4DF4-B2A4-874049B0CC46}" xr6:coauthVersionLast="41" xr6:coauthVersionMax="41" xr10:uidLastSave="{00000000-0000-0000-0000-000000000000}"/>
  <bookViews>
    <workbookView xWindow="-120" yWindow="-120" windowWidth="29040" windowHeight="15840" tabRatio="582" activeTab="3"/>
  </bookViews>
  <sheets>
    <sheet name="Fériés" sheetId="4" r:id="rId1"/>
    <sheet name="Feuil1" sheetId="2" r:id="rId2"/>
    <sheet name="Feuil2" sheetId="3" r:id="rId3"/>
    <sheet name="ListeChangements_21042021" sheetId="1" r:id="rId4"/>
  </sheets>
  <functionGroups builtInGroupCount="19"/>
  <definedNames>
    <definedName name="_xlnm._FilterDatabase" localSheetId="3" hidden="1">ListeChangements_21042021!$A$1:$AS$73</definedName>
    <definedName name="Fériés">Fériés!$B$2:$B$30</definedName>
    <definedName name="Ouverture">Fériés!$G$2:$H$8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" i="1" l="1"/>
  <c r="R2" i="1"/>
  <c r="B14" i="4"/>
  <c r="A14" i="4"/>
  <c r="B13" i="4"/>
  <c r="B12" i="4"/>
  <c r="B11" i="4"/>
  <c r="B10" i="4"/>
  <c r="B9" i="4"/>
  <c r="B7" i="4"/>
  <c r="B6" i="4"/>
  <c r="C5" i="4"/>
  <c r="B5" i="4"/>
  <c r="C4" i="4"/>
  <c r="B4" i="4"/>
  <c r="B8" i="4" s="1"/>
  <c r="D4" i="4" s="1"/>
  <c r="B3" i="4"/>
  <c r="B2" i="4"/>
  <c r="A2" i="4"/>
  <c r="Q3" i="1"/>
  <c r="R3" i="1" s="1"/>
  <c r="Q4" i="1"/>
  <c r="R4" i="1"/>
  <c r="Q5" i="1"/>
  <c r="R5" i="1" s="1"/>
  <c r="Q6" i="1"/>
  <c r="R6" i="1"/>
  <c r="Q7" i="1"/>
  <c r="R7" i="1" s="1"/>
  <c r="Q8" i="1"/>
  <c r="R8" i="1"/>
  <c r="Q9" i="1"/>
  <c r="R9" i="1" s="1"/>
  <c r="Q10" i="1"/>
  <c r="R10" i="1"/>
  <c r="Q11" i="1"/>
  <c r="R11" i="1" s="1"/>
  <c r="Q12" i="1"/>
  <c r="R12" i="1"/>
  <c r="Q13" i="1"/>
  <c r="R13" i="1" s="1"/>
  <c r="Q14" i="1"/>
  <c r="R14" i="1"/>
  <c r="Q15" i="1"/>
  <c r="R15" i="1" s="1"/>
  <c r="Q16" i="1"/>
  <c r="R16" i="1"/>
  <c r="Q17" i="1"/>
  <c r="R17" i="1" s="1"/>
  <c r="Q18" i="1"/>
  <c r="R18" i="1"/>
  <c r="Q19" i="1"/>
  <c r="R19" i="1" s="1"/>
  <c r="Q20" i="1"/>
  <c r="R20" i="1"/>
  <c r="Q21" i="1"/>
  <c r="R21" i="1" s="1"/>
  <c r="Q22" i="1"/>
  <c r="R22" i="1"/>
  <c r="Q23" i="1"/>
  <c r="R23" i="1" s="1"/>
  <c r="Q24" i="1"/>
  <c r="R24" i="1"/>
  <c r="Q25" i="1"/>
  <c r="R25" i="1" s="1"/>
  <c r="Q26" i="1"/>
  <c r="R26" i="1"/>
  <c r="Q27" i="1"/>
  <c r="R27" i="1" s="1"/>
  <c r="Q28" i="1"/>
  <c r="R28" i="1"/>
  <c r="Q29" i="1"/>
  <c r="R29" i="1" s="1"/>
  <c r="Q30" i="1"/>
  <c r="R30" i="1"/>
  <c r="Q31" i="1"/>
  <c r="R31" i="1" s="1"/>
  <c r="Q32" i="1"/>
  <c r="R32" i="1"/>
  <c r="Q33" i="1"/>
  <c r="R33" i="1" s="1"/>
  <c r="Q34" i="1"/>
  <c r="R34" i="1"/>
  <c r="Q35" i="1"/>
  <c r="R35" i="1" s="1"/>
  <c r="Q36" i="1"/>
  <c r="R36" i="1"/>
  <c r="Q37" i="1"/>
  <c r="R37" i="1" s="1"/>
  <c r="Q38" i="1"/>
  <c r="R38" i="1"/>
  <c r="Q39" i="1"/>
  <c r="R39" i="1" s="1"/>
  <c r="Q40" i="1"/>
  <c r="R40" i="1"/>
  <c r="Q41" i="1"/>
  <c r="R41" i="1" s="1"/>
  <c r="Q42" i="1"/>
  <c r="R42" i="1"/>
  <c r="Q43" i="1"/>
  <c r="R43" i="1" s="1"/>
  <c r="Q44" i="1"/>
  <c r="R44" i="1"/>
  <c r="Q45" i="1"/>
  <c r="R45" i="1" s="1"/>
  <c r="Q46" i="1"/>
  <c r="R46" i="1"/>
  <c r="Q47" i="1"/>
  <c r="R47" i="1" s="1"/>
  <c r="Q48" i="1"/>
  <c r="R48" i="1"/>
  <c r="Q49" i="1"/>
  <c r="R49" i="1" s="1"/>
  <c r="Q50" i="1"/>
  <c r="R50" i="1"/>
  <c r="Q51" i="1"/>
  <c r="R51" i="1" s="1"/>
  <c r="Q52" i="1"/>
  <c r="R52" i="1"/>
  <c r="Q53" i="1"/>
  <c r="R53" i="1" s="1"/>
  <c r="Q54" i="1"/>
  <c r="R54" i="1"/>
  <c r="Q55" i="1"/>
  <c r="R55" i="1" s="1"/>
  <c r="Q56" i="1"/>
  <c r="R56" i="1"/>
  <c r="Q57" i="1"/>
  <c r="R57" i="1" s="1"/>
  <c r="Q58" i="1"/>
  <c r="R58" i="1"/>
  <c r="Q59" i="1"/>
  <c r="R59" i="1" s="1"/>
  <c r="Q60" i="1"/>
  <c r="R60" i="1"/>
  <c r="Q61" i="1"/>
  <c r="R61" i="1" s="1"/>
  <c r="Q62" i="1"/>
  <c r="R62" i="1"/>
  <c r="Q63" i="1"/>
  <c r="R63" i="1" s="1"/>
  <c r="Q64" i="1"/>
  <c r="R64" i="1"/>
  <c r="Q65" i="1"/>
  <c r="R65" i="1" s="1"/>
  <c r="Q66" i="1"/>
  <c r="R66" i="1"/>
  <c r="Q67" i="1"/>
  <c r="R67" i="1" s="1"/>
  <c r="Q68" i="1"/>
  <c r="R68" i="1"/>
  <c r="Q69" i="1"/>
  <c r="R69" i="1" s="1"/>
  <c r="Q70" i="1"/>
  <c r="R70" i="1"/>
  <c r="Q71" i="1"/>
  <c r="R71" i="1" s="1"/>
  <c r="Q72" i="1"/>
  <c r="R72" i="1"/>
  <c r="Q73" i="1"/>
  <c r="R73" i="1" s="1"/>
  <c r="Q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2" i="1"/>
  <c r="N3" i="1"/>
  <c r="N5" i="1"/>
  <c r="N7" i="1"/>
  <c r="N9" i="1"/>
  <c r="N11" i="1"/>
  <c r="N13" i="1"/>
  <c r="N15" i="1"/>
  <c r="N17" i="1"/>
  <c r="N19" i="1"/>
  <c r="N21" i="1"/>
  <c r="N23" i="1"/>
  <c r="N25" i="1"/>
  <c r="N27" i="1"/>
  <c r="N29" i="1"/>
  <c r="N31" i="1"/>
  <c r="N33" i="1"/>
  <c r="N35" i="1"/>
  <c r="N4" i="1"/>
  <c r="N6" i="1"/>
  <c r="N8" i="1"/>
  <c r="N10" i="1"/>
  <c r="N12" i="1"/>
  <c r="N14" i="1"/>
  <c r="N16" i="1"/>
  <c r="N18" i="1"/>
  <c r="N20" i="1"/>
  <c r="N22" i="1"/>
  <c r="N24" i="1"/>
  <c r="N26" i="1"/>
  <c r="N28" i="1"/>
  <c r="N30" i="1"/>
  <c r="N32" i="1"/>
  <c r="N34" i="1"/>
  <c r="N36" i="1"/>
  <c r="N38" i="1"/>
  <c r="N40" i="1"/>
  <c r="N42" i="1"/>
  <c r="N44" i="1"/>
  <c r="N46" i="1"/>
  <c r="N48" i="1"/>
  <c r="N50" i="1"/>
  <c r="N52" i="1"/>
  <c r="N54" i="1"/>
  <c r="N56" i="1"/>
  <c r="N58" i="1"/>
  <c r="N60" i="1"/>
  <c r="N62" i="1"/>
  <c r="N64" i="1"/>
  <c r="N66" i="1"/>
  <c r="N68" i="1"/>
  <c r="N70" i="1"/>
  <c r="N72" i="1"/>
  <c r="N37" i="1"/>
  <c r="N45" i="1"/>
  <c r="N53" i="1"/>
  <c r="N39" i="1"/>
  <c r="N47" i="1"/>
  <c r="N55" i="1"/>
  <c r="N59" i="1"/>
  <c r="N63" i="1"/>
  <c r="N67" i="1"/>
  <c r="N71" i="1"/>
  <c r="N41" i="1"/>
  <c r="N49" i="1"/>
  <c r="N43" i="1"/>
  <c r="N51" i="1"/>
  <c r="N57" i="1"/>
  <c r="N61" i="1"/>
  <c r="N65" i="1"/>
  <c r="N69" i="1"/>
  <c r="N73" i="1"/>
  <c r="N2" i="1"/>
  <c r="M73" i="1" l="1"/>
  <c r="M69" i="1"/>
  <c r="M65" i="1"/>
  <c r="M61" i="1"/>
  <c r="M57" i="1"/>
  <c r="M51" i="1"/>
  <c r="M43" i="1"/>
  <c r="M49" i="1"/>
  <c r="M41" i="1"/>
  <c r="M71" i="1"/>
  <c r="M67" i="1"/>
  <c r="M63" i="1"/>
  <c r="M59" i="1"/>
  <c r="M55" i="1"/>
  <c r="M47" i="1"/>
  <c r="M39" i="1"/>
  <c r="M53" i="1"/>
  <c r="M45" i="1"/>
  <c r="M37" i="1"/>
  <c r="M72" i="1"/>
  <c r="M70" i="1"/>
  <c r="M68" i="1"/>
  <c r="M66" i="1"/>
  <c r="M64" i="1"/>
  <c r="M62" i="1"/>
  <c r="M60" i="1"/>
  <c r="M58" i="1"/>
  <c r="M56" i="1"/>
  <c r="M54" i="1"/>
  <c r="M52" i="1"/>
  <c r="M50" i="1"/>
  <c r="M48" i="1"/>
  <c r="M46" i="1"/>
  <c r="M44" i="1"/>
  <c r="M42" i="1"/>
  <c r="M40" i="1"/>
  <c r="M38" i="1"/>
  <c r="M36" i="1"/>
  <c r="M34" i="1"/>
  <c r="M32" i="1"/>
  <c r="M30" i="1"/>
  <c r="M28" i="1"/>
  <c r="M26" i="1"/>
  <c r="M24" i="1"/>
  <c r="M22" i="1"/>
  <c r="M20" i="1"/>
  <c r="M18" i="1"/>
  <c r="M16" i="1"/>
  <c r="M14" i="1"/>
  <c r="M12" i="1"/>
  <c r="M10" i="1"/>
  <c r="M8" i="1"/>
  <c r="M6" i="1"/>
  <c r="M4" i="1"/>
  <c r="M35" i="1"/>
  <c r="M33" i="1"/>
  <c r="M31" i="1"/>
  <c r="M29" i="1"/>
  <c r="M27" i="1"/>
  <c r="M25" i="1"/>
  <c r="M23" i="1"/>
  <c r="M21" i="1"/>
  <c r="M19" i="1"/>
  <c r="M17" i="1"/>
  <c r="M15" i="1"/>
  <c r="M13" i="1"/>
  <c r="M11" i="1"/>
  <c r="M9" i="1"/>
  <c r="M7" i="1"/>
  <c r="M5" i="1"/>
  <c r="M3" i="1"/>
  <c r="D8" i="4"/>
  <c r="D5" i="4"/>
  <c r="D9" i="4"/>
</calcChain>
</file>

<file path=xl/comments1.xml><?xml version="1.0" encoding="utf-8"?>
<comments xmlns="http://schemas.openxmlformats.org/spreadsheetml/2006/main">
  <authors>
    <author>Eric</author>
  </authors>
  <commentList>
    <comment ref="B4" authorId="0" shapeId="0">
      <text>
        <r>
          <rPr>
            <sz val="9"/>
            <color indexed="81"/>
            <rFont val="Tahoma"/>
            <family val="2"/>
          </rPr>
          <t xml:space="preserve">fonctionne pour TOUTES les années entre </t>
        </r>
        <r>
          <rPr>
            <b/>
            <sz val="9"/>
            <color indexed="81"/>
            <rFont val="Tahoma"/>
            <family val="2"/>
          </rPr>
          <t>1900-2203</t>
        </r>
        <r>
          <rPr>
            <sz val="9"/>
            <color indexed="81"/>
            <rFont val="Tahoma"/>
            <family val="2"/>
          </rPr>
          <t>, 
compatible avec les deux calendriers (1900/1904).</t>
        </r>
      </text>
    </comment>
  </commentList>
</comments>
</file>

<file path=xl/sharedStrings.xml><?xml version="1.0" encoding="utf-8"?>
<sst xmlns="http://schemas.openxmlformats.org/spreadsheetml/2006/main" count="1912" uniqueCount="457">
  <si>
    <t>Référence de la demande</t>
  </si>
  <si>
    <t>Référence client</t>
  </si>
  <si>
    <t>Site</t>
  </si>
  <si>
    <t>État de la demande</t>
  </si>
  <si>
    <t>Date de début</t>
  </si>
  <si>
    <t>Date début planifiée</t>
  </si>
  <si>
    <t>Date fin planifiée</t>
  </si>
  <si>
    <t>Date début d’implémentation</t>
  </si>
  <si>
    <t>Date fin d’implémentation</t>
  </si>
  <si>
    <t>Date de clôture</t>
  </si>
  <si>
    <t>Date de modification</t>
  </si>
  <si>
    <t>Type de délai</t>
  </si>
  <si>
    <t>Délai réalisé</t>
  </si>
  <si>
    <t>Délai standard</t>
  </si>
  <si>
    <t>Référence produit 1</t>
  </si>
  <si>
    <t>Référence produit 2</t>
  </si>
  <si>
    <t>Référence produit 3</t>
  </si>
  <si>
    <t>Référence sous-compte</t>
  </si>
  <si>
    <t>Adresse</t>
  </si>
  <si>
    <t>Type de produit</t>
  </si>
  <si>
    <t>Catalogue de changement</t>
  </si>
  <si>
    <t>Article de changement</t>
  </si>
  <si>
    <t>Description</t>
  </si>
  <si>
    <t>Nombre de produits</t>
  </si>
  <si>
    <t>Nombre d’actions</t>
  </si>
  <si>
    <t>Quantité</t>
  </si>
  <si>
    <t>Demandeur</t>
  </si>
  <si>
    <t>Nom du correspondant client</t>
  </si>
  <si>
    <t>Numéro du correspondant client</t>
  </si>
  <si>
    <t>Référence complémentaire</t>
  </si>
  <si>
    <t xml:space="preserve">Priorité </t>
  </si>
  <si>
    <t xml:space="preserve">Accéléré </t>
  </si>
  <si>
    <t xml:space="preserve">HNO </t>
  </si>
  <si>
    <t>Date de début planifiée</t>
  </si>
  <si>
    <t>Facturable</t>
  </si>
  <si>
    <t>Coût</t>
  </si>
  <si>
    <t>Devise</t>
  </si>
  <si>
    <t>clos</t>
  </si>
  <si>
    <t>-</t>
  </si>
  <si>
    <t xml:space="preserve">20 heure(s) </t>
  </si>
  <si>
    <t>Non</t>
  </si>
  <si>
    <t xml:space="preserve">10 heure(s) </t>
  </si>
  <si>
    <t>IP route- Delay 24H</t>
  </si>
  <si>
    <t xml:space="preserve">2 heure(s) </t>
  </si>
  <si>
    <t xml:space="preserve">4 heure(s) </t>
  </si>
  <si>
    <t>312 RUE DES BALMESZI PORTUAIRE</t>
  </si>
  <si>
    <t>IP route- Delay_04H</t>
  </si>
  <si>
    <t>Data</t>
  </si>
  <si>
    <t>Desk HELP</t>
  </si>
  <si>
    <t xml:space="preserve">50 heure(s) </t>
  </si>
  <si>
    <t>19 RUE PAUL SABATIER</t>
  </si>
  <si>
    <t>IP route- Delay 02H</t>
  </si>
  <si>
    <t>T103225466</t>
  </si>
  <si>
    <t>88 AV DE LA REPUBLIQUE</t>
  </si>
  <si>
    <t>T103225340</t>
  </si>
  <si>
    <t>3 RUE DE L ARTIFICE PARC DE L'HIPPODROME</t>
  </si>
  <si>
    <t>T103225156</t>
  </si>
  <si>
    <t>AV LEON BLUM</t>
  </si>
  <si>
    <t>T103225153</t>
  </si>
  <si>
    <t>99 RUE GABRIEL PERIZI PORTUAIRE</t>
  </si>
  <si>
    <t>T103225134</t>
  </si>
  <si>
    <t>145 BD DE L EUROPE</t>
  </si>
  <si>
    <t>T103225099</t>
  </si>
  <si>
    <t>1 RUE DU PRE BLANCHET</t>
  </si>
  <si>
    <t>T103224918</t>
  </si>
  <si>
    <t>RTE DE LYON DAVEZIEU</t>
  </si>
  <si>
    <t>T103224786</t>
  </si>
  <si>
    <t>INCSD11129770</t>
  </si>
  <si>
    <t>RUE SARRAULT ZI</t>
  </si>
  <si>
    <t>T103224136</t>
  </si>
  <si>
    <t>ZONE INDUSTRIELLE</t>
  </si>
  <si>
    <t>T103220210</t>
  </si>
  <si>
    <t>INCSD11056959</t>
  </si>
  <si>
    <t>VOI ROMAINE</t>
  </si>
  <si>
    <t>T103212145</t>
  </si>
  <si>
    <t>ZA V ES PASSANTS</t>
  </si>
  <si>
    <t>T103203749</t>
  </si>
  <si>
    <t>BD WLADIMIR MORCH</t>
  </si>
  <si>
    <t>T103198232</t>
  </si>
  <si>
    <t>701 RUE DE LA REINE BLANCHE</t>
  </si>
  <si>
    <t>T103187038</t>
  </si>
  <si>
    <t>5 RUE DE GUTENBERG</t>
  </si>
  <si>
    <t>T103185871</t>
  </si>
  <si>
    <t>3 RN 10</t>
  </si>
  <si>
    <t>T103185827</t>
  </si>
  <si>
    <t>6 RTE DE LA BONDE</t>
  </si>
  <si>
    <t>T103179104</t>
  </si>
  <si>
    <t>3 RUE DU DOUBS</t>
  </si>
  <si>
    <t>T103171706</t>
  </si>
  <si>
    <t>1520 RTE DE MONTFORT</t>
  </si>
  <si>
    <t>T103171112</t>
  </si>
  <si>
    <t>T103164578</t>
  </si>
  <si>
    <t>4 RUE ERNEST SARRON</t>
  </si>
  <si>
    <t>T103164509</t>
  </si>
  <si>
    <t>10 RTE DE SAUMUR</t>
  </si>
  <si>
    <t>T103164481</t>
  </si>
  <si>
    <t>PL DE L ECUYEREZI DE L ECUYERE</t>
  </si>
  <si>
    <t>T103162202</t>
  </si>
  <si>
    <t>20 RUE LAVOISIERZI INGRE</t>
  </si>
  <si>
    <t>T103159554</t>
  </si>
  <si>
    <t>113 BD D AUSTRASIE</t>
  </si>
  <si>
    <t>T103159407</t>
  </si>
  <si>
    <t>BD PAUL LEFERME</t>
  </si>
  <si>
    <t>T103152177</t>
  </si>
  <si>
    <t>10 AV ALBERT SCHWEITZER</t>
  </si>
  <si>
    <t>T103147536</t>
  </si>
  <si>
    <t>46 RTE RTE DE THIONVILLE</t>
  </si>
  <si>
    <t>T103147324</t>
  </si>
  <si>
    <t>456 RUE EMILE ROMANET</t>
  </si>
  <si>
    <t>T103146310</t>
  </si>
  <si>
    <t>16 AV DES GUILLERAIES</t>
  </si>
  <si>
    <t>T103145900</t>
  </si>
  <si>
    <t>43 RUE DE POITIERS</t>
  </si>
  <si>
    <t>T103138189</t>
  </si>
  <si>
    <t>75 RUE FORGES SAINT CHARLES</t>
  </si>
  <si>
    <t>T103137085</t>
  </si>
  <si>
    <t>ZI PALUD</t>
  </si>
  <si>
    <t>T103135659</t>
  </si>
  <si>
    <t>7 RUE COUTORD</t>
  </si>
  <si>
    <t>T103130815</t>
  </si>
  <si>
    <t>4 RUE RENE FRANCARTZAC CROIX BLANDIN</t>
  </si>
  <si>
    <t>T103130015</t>
  </si>
  <si>
    <t>T103129771</t>
  </si>
  <si>
    <t>RPT DU FAYELCARRIERE DE MONTMORENCY</t>
  </si>
  <si>
    <t>T103123421</t>
  </si>
  <si>
    <t>31 RUE MANOIR DE SERVIGNE</t>
  </si>
  <si>
    <t>T103120655</t>
  </si>
  <si>
    <t>19 QU DE LA REVOLUTION</t>
  </si>
  <si>
    <t>T103120521</t>
  </si>
  <si>
    <t>INCSD8436821</t>
  </si>
  <si>
    <t>78 RTE DE BAGNOLS</t>
  </si>
  <si>
    <t>T103120376</t>
  </si>
  <si>
    <t>25 RUE DE LA HAIE COQ</t>
  </si>
  <si>
    <t>T103120348</t>
  </si>
  <si>
    <t>INCSD10886976</t>
  </si>
  <si>
    <t>21 RUE DE SEGONZAC</t>
  </si>
  <si>
    <t>T103119279</t>
  </si>
  <si>
    <t>12 RUE CURIE</t>
  </si>
  <si>
    <t>T103118803</t>
  </si>
  <si>
    <t>217 RUE DE CHARLIEU</t>
  </si>
  <si>
    <t>T103115616</t>
  </si>
  <si>
    <t>CH DE LA MI VOIE</t>
  </si>
  <si>
    <t>T103114545</t>
  </si>
  <si>
    <t>11 RUE DES DEUX MONTAGNESZI VILLE-LA-GRAND</t>
  </si>
  <si>
    <t>T103114330</t>
  </si>
  <si>
    <t>AV JOLIOT CURIE</t>
  </si>
  <si>
    <t>T103114161</t>
  </si>
  <si>
    <t>21 RUE DE GENEVE</t>
  </si>
  <si>
    <t>T103104645</t>
  </si>
  <si>
    <t>RUE PIERRE BOURDAN</t>
  </si>
  <si>
    <t>T103104125</t>
  </si>
  <si>
    <t>11 AV DE LA COURTILLIERE</t>
  </si>
  <si>
    <t>T103104055</t>
  </si>
  <si>
    <t>51 BD ROBERT SCHUMAN</t>
  </si>
  <si>
    <t>T103103904</t>
  </si>
  <si>
    <t>318 RUE DE BRETAGNE</t>
  </si>
  <si>
    <t>T103103546</t>
  </si>
  <si>
    <t>AV DES FRERES LUMIERES ZONE INDUSPAL</t>
  </si>
  <si>
    <t>T103103471</t>
  </si>
  <si>
    <t>RUE EMILE DRUART</t>
  </si>
  <si>
    <t>T103098338</t>
  </si>
  <si>
    <t>T103097527</t>
  </si>
  <si>
    <t>RUE BOUCHER DE LA RUPELLE</t>
  </si>
  <si>
    <t>T103097385</t>
  </si>
  <si>
    <t>T103096926</t>
  </si>
  <si>
    <t>150 RUE ADRIEN LHOMME</t>
  </si>
  <si>
    <t>T103096731</t>
  </si>
  <si>
    <t>7 QU BRAZZA-ZAC BRAZZA</t>
  </si>
  <si>
    <t>T103096121</t>
  </si>
  <si>
    <t>48 AV RHIN ET DANUBE</t>
  </si>
  <si>
    <t>T103091670</t>
  </si>
  <si>
    <t>128 AV D AUVERGNE</t>
  </si>
  <si>
    <t>T103089824</t>
  </si>
  <si>
    <t>LA CHAMOISERIE CD 43 LES MUREAUX ECQUEVILLY</t>
  </si>
  <si>
    <t>T103086691</t>
  </si>
  <si>
    <t>189 BD JEAN MERMOZ</t>
  </si>
  <si>
    <t>T103086595</t>
  </si>
  <si>
    <t>916 AV DE GENEVE</t>
  </si>
  <si>
    <t>T103086574</t>
  </si>
  <si>
    <t>Dates/heures impératives standard</t>
  </si>
  <si>
    <t>62 RUE DU VAL DE L'EYRE</t>
  </si>
  <si>
    <t>T103084536</t>
  </si>
  <si>
    <t>20 RUE DU GENERAL DE GAULLE</t>
  </si>
  <si>
    <t>T103084464</t>
  </si>
  <si>
    <t>20 RUE PAUL SERAMY</t>
  </si>
  <si>
    <t>T103083763</t>
  </si>
  <si>
    <t>2 RUE MARAIS SECZI NOGENT VILLIERS</t>
  </si>
  <si>
    <t>T103080778</t>
  </si>
  <si>
    <t>20 RTE DE COMPIEGNE</t>
  </si>
  <si>
    <t>T103080073</t>
  </si>
  <si>
    <t>72 BD RICHARD LENOIR</t>
  </si>
  <si>
    <t>T103079927</t>
  </si>
  <si>
    <t>3 AV DES PETITES HAIES</t>
  </si>
  <si>
    <t>T103078519</t>
  </si>
  <si>
    <t>21 B RUE DU COMTE JEAN</t>
  </si>
  <si>
    <t>T103078304</t>
  </si>
  <si>
    <t>3 HENT GLAZ</t>
  </si>
  <si>
    <t>Nombre de Référence de la demande</t>
  </si>
  <si>
    <t>Étiquettes de lignes</t>
  </si>
  <si>
    <t>Total général</t>
  </si>
  <si>
    <t>durée de réalisation</t>
  </si>
  <si>
    <t xml:space="preserve">SLA </t>
  </si>
  <si>
    <t>SLA&lt;1440</t>
  </si>
  <si>
    <t>URGENTE</t>
  </si>
  <si>
    <t xml:space="preserve">IP route 20h Standard </t>
  </si>
  <si>
    <t>il me manque la formule qui calcule l'écart jour et heure ouvré  pour avoir la durée deréalisation de la change</t>
  </si>
  <si>
    <t>durée contractuel du 'lundi au vendredi de 8h à 18h</t>
  </si>
  <si>
    <t xml:space="preserve"> simple change non urgente 2D 20h</t>
  </si>
  <si>
    <t>8 changes par jours</t>
  </si>
  <si>
    <t>IP route- Delay_04H - Urgente</t>
  </si>
  <si>
    <t>IP route- Delay 24H - Urgente</t>
  </si>
  <si>
    <t>IP route- Delay 02H - Urgente</t>
  </si>
  <si>
    <t>IP route - change STD 20h non urgente</t>
  </si>
  <si>
    <t>Complex change 50</t>
  </si>
  <si>
    <t>Étiquettes de colonnes</t>
  </si>
  <si>
    <t>ok</t>
  </si>
  <si>
    <t>Data - Shortened Delay (XXXXXXX)</t>
  </si>
  <si>
    <t>Dummy</t>
  </si>
  <si>
    <t>operations XXX</t>
  </si>
  <si>
    <t>0A0A0XEZDQ146</t>
  </si>
  <si>
    <t>0A0A0X6AVJSB7</t>
  </si>
  <si>
    <t>0A0A0X6RW4DA6</t>
  </si>
  <si>
    <t>0A0A0X9SY563C</t>
  </si>
  <si>
    <t>0A0A0X7KM879E</t>
  </si>
  <si>
    <t>0A0A0X6EB7HD7</t>
  </si>
  <si>
    <t>0A0A0X6RW1KA9</t>
  </si>
  <si>
    <t>0A0A0X6T1B385</t>
  </si>
  <si>
    <t>0A0A0X9PF9Y12</t>
  </si>
  <si>
    <t>0A0A0X6ATEQBA</t>
  </si>
  <si>
    <t>0A0A0X6T35CFA</t>
  </si>
  <si>
    <t>0A0A0XEZF7S2B</t>
  </si>
  <si>
    <t>0A0A0X6RVXJAD</t>
  </si>
  <si>
    <t>0A0A0X6ASRRA8</t>
  </si>
  <si>
    <t>0A0A0X7K92TC5</t>
  </si>
  <si>
    <t>0A0A0XEZF4B3A</t>
  </si>
  <si>
    <t>0A0A0X96P2X61</t>
  </si>
  <si>
    <t>0A0A0X7S9L6A7</t>
  </si>
  <si>
    <t>0A0A0X86B2270</t>
  </si>
  <si>
    <t>0A0A0X4NT59F9</t>
  </si>
  <si>
    <t>0A0A0X7JEEBDB</t>
  </si>
  <si>
    <t>0A0A0X96NZA3C</t>
  </si>
  <si>
    <t>0A0A0X6EF35B1</t>
  </si>
  <si>
    <t>0A0A0X6ASY9C3</t>
  </si>
  <si>
    <t>0A0A0X7KK7LF1</t>
  </si>
  <si>
    <t>0A0A0XBTBZP5F</t>
  </si>
  <si>
    <t>0A0A0X6QTU3DB</t>
  </si>
  <si>
    <t>0A0A0X7GWA8CE</t>
  </si>
  <si>
    <t>0A0A0XEGDZX2F</t>
  </si>
  <si>
    <t>0A0A0X6AQZQA4</t>
  </si>
  <si>
    <t>0A0A0XEGDGY2E</t>
  </si>
  <si>
    <t>0A0A0X6QGJ3B2</t>
  </si>
  <si>
    <t>0A0A0X6EJLEE9</t>
  </si>
  <si>
    <t>0A0A0X7KKBMF0</t>
  </si>
  <si>
    <t>0A0A0X6ELWEFD</t>
  </si>
  <si>
    <t>0A0A0X9S9FC09</t>
  </si>
  <si>
    <t>0A0A0XEZD7V21</t>
  </si>
  <si>
    <t>0A0A0XC68TC42</t>
  </si>
  <si>
    <t>0A0A0XB3XHA17</t>
  </si>
  <si>
    <t>0A0A0X6DMVLF2</t>
  </si>
  <si>
    <t>0A0A0X7L4BKF4</t>
  </si>
  <si>
    <t>0A0A0X4NSZB93</t>
  </si>
  <si>
    <t>0A0A0X9SY6N44</t>
  </si>
  <si>
    <t>0A0A0X7475787</t>
  </si>
  <si>
    <t>0A0A0XA2JGF43</t>
  </si>
  <si>
    <t>0A0A0X8761K32</t>
  </si>
  <si>
    <t>0A0A0X7HVK1C2</t>
  </si>
  <si>
    <t>0A0A0X9SYCJ40</t>
  </si>
  <si>
    <t>0A0A0X7K9FQC0</t>
  </si>
  <si>
    <t>0A0A0X6EB04AB</t>
  </si>
  <si>
    <t>0A0A0XEZERM3F</t>
  </si>
  <si>
    <t>0A0A0X7GLTNE2</t>
  </si>
  <si>
    <t>0A0A0XEGCG254</t>
  </si>
  <si>
    <t>0A0A0XAJ5NL4D</t>
  </si>
  <si>
    <t>0A0A0X6EB2JD5</t>
  </si>
  <si>
    <t>0A0A0XCJVT151</t>
  </si>
  <si>
    <t>0A0A0X96NYJ37</t>
  </si>
  <si>
    <t>0A0A0X7GW3EB3</t>
  </si>
  <si>
    <t>0A0A0X7HVT7C4</t>
  </si>
  <si>
    <t>0A0A0X7JP2CA7</t>
  </si>
  <si>
    <t>0A0A0XFZ2M448</t>
  </si>
  <si>
    <t>0A0A0XEGCE056</t>
  </si>
  <si>
    <t>0A0A0X6SHWJEA</t>
  </si>
  <si>
    <t>0A0A0X6UNU185</t>
  </si>
  <si>
    <t>0A0A0X86BH87A</t>
  </si>
  <si>
    <t>0A0A0X83QWT7F</t>
  </si>
  <si>
    <t>0A0A0X86U2707</t>
  </si>
  <si>
    <t>0A0A0X86TNA74</t>
  </si>
  <si>
    <t>0A0A0X86X6V4B</t>
  </si>
  <si>
    <t>0A0A0X875HR21</t>
  </si>
  <si>
    <t>0A0A0XBTC2933</t>
  </si>
  <si>
    <t>DummyXX</t>
  </si>
  <si>
    <t>X/X/XSD2803494</t>
  </si>
  <si>
    <t>X/X/XSD2797970</t>
  </si>
  <si>
    <t>X/X/XSD2797980</t>
  </si>
  <si>
    <t>X/X/XSD2797990</t>
  </si>
  <si>
    <t>X/X/XSD2797997</t>
  </si>
  <si>
    <t>X/X/XSD2794852</t>
  </si>
  <si>
    <t>X/X/XSD2798026</t>
  </si>
  <si>
    <t>X/X/XSD2798038</t>
  </si>
  <si>
    <t>X/X/XSD2824472</t>
  </si>
  <si>
    <t>X/X/XSD2798104</t>
  </si>
  <si>
    <t>X/X/XSD2798129</t>
  </si>
  <si>
    <t>X/X/XSD2808771</t>
  </si>
  <si>
    <t>X/X/XSD2823840</t>
  </si>
  <si>
    <t>X/X/XSD2798071</t>
  </si>
  <si>
    <t>X/X/XSD2827716</t>
  </si>
  <si>
    <t>X/X/XSD2798502</t>
  </si>
  <si>
    <t>X/X/XSD2827750</t>
  </si>
  <si>
    <t>X/X/XSD2827772</t>
  </si>
  <si>
    <t>X/X/XSD2815011</t>
  </si>
  <si>
    <t>X/X/XSD2827785</t>
  </si>
  <si>
    <t>X/X/XSD2827802</t>
  </si>
  <si>
    <t>X/X/XSD2827813</t>
  </si>
  <si>
    <t>X/X/XSD2823764</t>
  </si>
  <si>
    <t>X/X/XSD2826419 / X/X/XSD2826429</t>
  </si>
  <si>
    <t>X/X/XSD2827333</t>
  </si>
  <si>
    <t>X/X/XSD2827679 / X/X/XSD2827691</t>
  </si>
  <si>
    <t>X/X/XSD2827908</t>
  </si>
  <si>
    <t>X/X/XSD2832727</t>
  </si>
  <si>
    <t>X/X/XSD2838740</t>
  </si>
  <si>
    <t>X/X/XSD2832749</t>
  </si>
  <si>
    <t>X/X/XSD2841877</t>
  </si>
  <si>
    <t>X/X/XSD2815140</t>
  </si>
  <si>
    <t>X/X/XSD2838685</t>
  </si>
  <si>
    <t>X/X/XSD2841808</t>
  </si>
  <si>
    <t>X/X/XSD2847841</t>
  </si>
  <si>
    <t>X/X/XSD2845031</t>
  </si>
  <si>
    <t>X/X/XSD2847835</t>
  </si>
  <si>
    <t>X/X/XSD2848950</t>
  </si>
  <si>
    <t>X/X/XSD2850692</t>
  </si>
  <si>
    <t>X/X/XSD2850712</t>
  </si>
  <si>
    <t>X/X/XSD2850729</t>
  </si>
  <si>
    <t>X/X/XSD2850756</t>
  </si>
  <si>
    <t>X/X/XSD2854441</t>
  </si>
  <si>
    <t>X/X/XSD2855192</t>
  </si>
  <si>
    <t>X/X/XSD2851824</t>
  </si>
  <si>
    <t>X/X/XSD2857810</t>
  </si>
  <si>
    <t>X/X/XSD2859368</t>
  </si>
  <si>
    <t>X/X/XSD2861901</t>
  </si>
  <si>
    <t>X/X/XSD2861955</t>
  </si>
  <si>
    <t>X/X/XSD2863047</t>
  </si>
  <si>
    <t>X/X/XSD2868200</t>
  </si>
  <si>
    <t>X/X/XSD2865066</t>
  </si>
  <si>
    <t>X/X/XSD2863272</t>
  </si>
  <si>
    <t>X/X/XSD2871866</t>
  </si>
  <si>
    <t>X/X/XSD2872632</t>
  </si>
  <si>
    <t>X/X/XSD2871876</t>
  </si>
  <si>
    <t>X/X/XSD2881771</t>
  </si>
  <si>
    <t>X/X/XSD2861347</t>
  </si>
  <si>
    <t>X/X/XSD2888289</t>
  </si>
  <si>
    <t>X/X/XSD2888304</t>
  </si>
  <si>
    <t>X/X/XSD2888447</t>
  </si>
  <si>
    <t>X/X/XSD2888433</t>
  </si>
  <si>
    <t>X/X/XSD2888318</t>
  </si>
  <si>
    <t>X/X/XSD2888493</t>
  </si>
  <si>
    <t>X/X/XSD2888342</t>
  </si>
  <si>
    <t>X/X/XSD2888185</t>
  </si>
  <si>
    <t>KOKO1611113-11113-4-QUIMPER</t>
  </si>
  <si>
    <t>KOKO2417-11113-1111-GRDE SYN</t>
  </si>
  <si>
    <t>KOKO1411113-11113-1111-CRETEIL</t>
  </si>
  <si>
    <t>KOKO1111546-11113-1111-PARIS</t>
  </si>
  <si>
    <t>KOKO1647-11113-1111-SOISSONS</t>
  </si>
  <si>
    <t>KOKO1244-11113-1111-NOGENT</t>
  </si>
  <si>
    <t>KOKO1111269-11113-1111-FONTAINE</t>
  </si>
  <si>
    <t>KOKO1411115-11113-1111-LA QUEUE</t>
  </si>
  <si>
    <t>KOKO1111164-11111111-4-MARCHEPR</t>
  </si>
  <si>
    <t>KOKO1511116-11113-1111-FAYET</t>
  </si>
  <si>
    <t>KOKO1111136-11113-1111-CHEVILLY</t>
  </si>
  <si>
    <t>KOKO1392-11113-4-MUREAUX</t>
  </si>
  <si>
    <t>KOKO1885-11113-1111-BRIOUDE</t>
  </si>
  <si>
    <t>KOKO1441-11113-4-GRENOBLE</t>
  </si>
  <si>
    <t>KOKO1372-11113-1111-BORDEAUX</t>
  </si>
  <si>
    <t>KOKO1245-11113-4-NOYON</t>
  </si>
  <si>
    <t>KOKO1644-11113-1111-THOUARS</t>
  </si>
  <si>
    <t>KOKO3786-11113-1111-GRESY</t>
  </si>
  <si>
    <t>KOKO2992-11113-4-SOTTEVIL</t>
  </si>
  <si>
    <t>KOKO1611119-11113-1111-REIMS</t>
  </si>
  <si>
    <t>KOKO1589-11113-1111-LONS</t>
  </si>
  <si>
    <t>KOKO1511113-11113-1111-LAVAL</t>
  </si>
  <si>
    <t>KOKO1111398-11113-1111-LIVRY</t>
  </si>
  <si>
    <t>KOKO1111421-11113-4-ST THIBA</t>
  </si>
  <si>
    <t>KOKO1498-11113-1111-LAON</t>
  </si>
  <si>
    <t>KOKO3391111-11113-1111-LA COURN</t>
  </si>
  <si>
    <t>KOKO2958-11113-1111-PERIGNY</t>
  </si>
  <si>
    <t>KOKO1111173-11113-1111-ANNEMASS</t>
  </si>
  <si>
    <t>KOKO1651111-11113-4-SOTTEVIL</t>
  </si>
  <si>
    <t>KOKO1111212-11113-4-ROANNE</t>
  </si>
  <si>
    <t>KOKO1359-11113-1111-COLMAR</t>
  </si>
  <si>
    <t>KOKO1111146-11113-1111-COGNAC</t>
  </si>
  <si>
    <t>KOKO1111111129-11113-4-AUBERVIL</t>
  </si>
  <si>
    <t>KOKO2984-11113-1111-ALES</t>
  </si>
  <si>
    <t>KOKO1371-11113-4-ALFORTVI</t>
  </si>
  <si>
    <t>KOKO1111313-11113-1111-RENNES</t>
  </si>
  <si>
    <t>KOKO2511112-11111111-1111-BAILLET</t>
  </si>
  <si>
    <t>KOKO1211114-11111111-1111-SALAISE</t>
  </si>
  <si>
    <t>KOKO2956-11113-1-REIMS</t>
  </si>
  <si>
    <t>KOKO2534-11113-1111-LE BOIS</t>
  </si>
  <si>
    <t>KOKO2111192-11113-1111-KOKOEJUS</t>
  </si>
  <si>
    <t>KOKO1343-11113-1111-CHARLEVI</t>
  </si>
  <si>
    <t>KOKO1554-11113-1111-MIGNE</t>
  </si>
  <si>
    <t>KOKO3441111-11113-1111-NANTERRE</t>
  </si>
  <si>
    <t>KOKO2511118-11111111-1111-CHAMBERY</t>
  </si>
  <si>
    <t>KOKO3569-11113-1111-WOIPPY</t>
  </si>
  <si>
    <t>KOKO1111636-11113-1111-ST REMY</t>
  </si>
  <si>
    <t>KOKO1659-11113-1111-ST NAZAI</t>
  </si>
  <si>
    <t>KOKO1111457-11113-1111-NANCY</t>
  </si>
  <si>
    <t>KOKO1111116-11113-1111-ST JEAN</t>
  </si>
  <si>
    <t>KOKO3111159-11113-4-CHOLET</t>
  </si>
  <si>
    <t>KOKO2689-11113-1111-CLAYE</t>
  </si>
  <si>
    <t>KOKO1111796-11111111-1111-CHALON</t>
  </si>
  <si>
    <t>KOKO3899-11113-1111-YZOSSE</t>
  </si>
  <si>
    <t>KOKO1474-11113-4-STRASBOU</t>
  </si>
  <si>
    <t>KOKO3969-11113-4-MASSY</t>
  </si>
  <si>
    <t>KOKO1111147-11113-1111-COIGNIER</t>
  </si>
  <si>
    <t>KOKO3111111-11113-1111-CLERMONT</t>
  </si>
  <si>
    <t>KOKO1111111112-11113-1111-CARRIERE</t>
  </si>
  <si>
    <t>KOKO2111117-11113-1111-ROCHELLE</t>
  </si>
  <si>
    <t>KOKO4111116-11111111-DINARD</t>
  </si>
  <si>
    <t>KOKO3836-11113-1111-HAGONDAN</t>
  </si>
  <si>
    <t>KOKO2467-11113-1111-ROCHETOI</t>
  </si>
  <si>
    <t>KOKO1111618-11113-1111-ST AMMAN</t>
  </si>
  <si>
    <t>KOKO3586-11113-1111-ANNONAY</t>
  </si>
  <si>
    <t>KOKO3511-11113-1111-ST MARTI</t>
  </si>
  <si>
    <t>KOKO3466-11113-1111-PIERRE</t>
  </si>
  <si>
    <t>KOKO3579-11113-1111-AMBERIE</t>
  </si>
  <si>
    <t>KOKO3399-11113-1111-L ARBRES</t>
  </si>
  <si>
    <t>KOKO3478-11113-1111-RILLIEUX</t>
  </si>
  <si>
    <t>KOKO3415-11113-1111-MAISONS</t>
  </si>
  <si>
    <t>année semaine</t>
  </si>
  <si>
    <t>DummyAAA</t>
  </si>
  <si>
    <t>ECART : formule en minute</t>
  </si>
  <si>
    <t>ECART : formule en hh:mm</t>
  </si>
  <si>
    <t>Année</t>
  </si>
  <si>
    <t>Jour</t>
  </si>
  <si>
    <t>Début</t>
  </si>
  <si>
    <t>Fin</t>
  </si>
  <si>
    <t>by eriiic</t>
  </si>
  <si>
    <t>Lundi</t>
  </si>
  <si>
    <t>Jour de l'an</t>
  </si>
  <si>
    <t>Mardi</t>
  </si>
  <si>
    <t>Lundi de Pâques</t>
  </si>
  <si>
    <t>Mercredi</t>
  </si>
  <si>
    <t>Fête du travail</t>
  </si>
  <si>
    <t>Jeudi</t>
  </si>
  <si>
    <t>Victoire 45</t>
  </si>
  <si>
    <t>Vendredi</t>
  </si>
  <si>
    <t>Ascension</t>
  </si>
  <si>
    <t>Samedi</t>
  </si>
  <si>
    <t>Lundi de Pentecôte</t>
  </si>
  <si>
    <t>Dimanche</t>
  </si>
  <si>
    <t>Fête nationale</t>
  </si>
  <si>
    <t>Assomption</t>
  </si>
  <si>
    <t>Toussaint</t>
  </si>
  <si>
    <t>Armistice 14-18</t>
  </si>
  <si>
    <t>Noël</t>
  </si>
  <si>
    <t>Ponts, fériés locaux</t>
  </si>
  <si>
    <t>et jours chômés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</si>
</sst>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400]h:mm:ss\ AM/PM"/>
    <numFmt numFmtId="165" formatCode="d&quot; jours &quot;\ h:mm:ss"/>
    <numFmt numFmtId="169" formatCode="ddd&quot;. &quot;dd\ mmm\ yyyy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name val="Tahoma"/>
      <family val="2"/>
    </font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i/>
      <sz val="8"/>
      <name val="Arial"/>
      <family val="2"/>
    </font>
    <font>
      <i/>
      <sz val="10"/>
      <color indexed="22"/>
      <name val="Arial"/>
      <family val="2"/>
    </font>
    <font>
      <sz val="10"/>
      <color indexed="12"/>
      <name val="Arial"/>
      <family val="2"/>
    </font>
    <font>
      <i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lightGray">
        <fgColor indexed="45"/>
      </patternFill>
    </fill>
    <fill>
      <patternFill patternType="lightGray">
        <fgColor indexed="27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thin">
        <color indexed="64"/>
      </top>
      <bottom style="thin">
        <color indexed="64"/>
      </bottom>
      <diagonal/>
    </border>
    <border>
      <left style="medium">
        <color indexed="12"/>
      </left>
      <right style="thin">
        <color indexed="64"/>
      </right>
      <top style="medium">
        <color indexed="12"/>
      </top>
      <bottom style="thin">
        <color indexed="64"/>
      </bottom>
      <diagonal/>
    </border>
    <border>
      <left style="thin">
        <color indexed="64"/>
      </left>
      <right style="medium">
        <color indexed="12"/>
      </right>
      <top style="medium">
        <color indexed="12"/>
      </top>
      <bottom style="thin">
        <color indexed="64"/>
      </bottom>
      <diagonal/>
    </border>
    <border>
      <left style="medium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2"/>
      </right>
      <top style="thin">
        <color indexed="64"/>
      </top>
      <bottom style="thin">
        <color indexed="64"/>
      </bottom>
      <diagonal/>
    </border>
    <border>
      <left style="medium">
        <color indexed="12"/>
      </left>
      <right style="thin">
        <color indexed="64"/>
      </right>
      <top style="thin">
        <color indexed="64"/>
      </top>
      <bottom style="medium">
        <color indexed="12"/>
      </bottom>
      <diagonal/>
    </border>
    <border>
      <left style="thin">
        <color indexed="64"/>
      </left>
      <right style="medium">
        <color indexed="12"/>
      </right>
      <top style="thin">
        <color indexed="64"/>
      </top>
      <bottom style="medium">
        <color indexed="12"/>
      </bottom>
      <diagonal/>
    </border>
    <border>
      <left style="medium">
        <color indexed="12"/>
      </left>
      <right style="medium">
        <color indexed="12"/>
      </right>
      <top style="thin">
        <color indexed="64"/>
      </top>
      <bottom style="medium">
        <color indexed="12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2" applyNumberFormat="0" applyAlignment="0" applyProtection="0"/>
    <xf numFmtId="0" fontId="5" fillId="0" borderId="3" applyNumberFormat="0" applyFill="0" applyAlignment="0" applyProtection="0"/>
    <xf numFmtId="0" fontId="6" fillId="27" borderId="2" applyNumberFormat="0" applyAlignment="0" applyProtection="0"/>
    <xf numFmtId="0" fontId="7" fillId="28" borderId="0" applyNumberFormat="0" applyBorder="0" applyAlignment="0" applyProtection="0"/>
    <xf numFmtId="0" fontId="8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1" borderId="9" applyNumberFormat="0" applyAlignment="0" applyProtection="0"/>
    <xf numFmtId="0" fontId="21" fillId="0" borderId="0"/>
  </cellStyleXfs>
  <cellXfs count="42">
    <xf numFmtId="0" fontId="0" fillId="0" borderId="0" xfId="0"/>
    <xf numFmtId="22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18" fillId="0" borderId="1" xfId="0" applyFont="1" applyBorder="1" applyAlignment="1">
      <alignment horizontal="center" vertical="center" wrapText="1"/>
    </xf>
    <xf numFmtId="0" fontId="18" fillId="32" borderId="1" xfId="0" applyFont="1" applyFill="1" applyBorder="1" applyAlignment="1">
      <alignment horizontal="center" vertical="center" wrapText="1"/>
    </xf>
    <xf numFmtId="1" fontId="18" fillId="33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65" fontId="0" fillId="0" borderId="0" xfId="0" applyNumberFormat="1"/>
    <xf numFmtId="0" fontId="0" fillId="33" borderId="0" xfId="0" applyFill="1"/>
    <xf numFmtId="0" fontId="0" fillId="0" borderId="0" xfId="0" applyFill="1"/>
    <xf numFmtId="0" fontId="19" fillId="0" borderId="1" xfId="0" applyFont="1" applyBorder="1" applyAlignment="1">
      <alignment horizontal="center" vertical="center" wrapText="1"/>
    </xf>
    <xf numFmtId="0" fontId="22" fillId="0" borderId="1" xfId="41" applyFont="1" applyBorder="1" applyAlignment="1">
      <alignment horizontal="center" vertical="center"/>
    </xf>
    <xf numFmtId="0" fontId="23" fillId="34" borderId="10" xfId="41" applyFont="1" applyFill="1" applyBorder="1" applyAlignment="1">
      <alignment horizontal="center" vertical="center"/>
    </xf>
    <xf numFmtId="0" fontId="21" fillId="0" borderId="0" xfId="41"/>
    <xf numFmtId="0" fontId="22" fillId="0" borderId="1" xfId="41" applyFont="1" applyBorder="1"/>
    <xf numFmtId="0" fontId="22" fillId="0" borderId="10" xfId="41" applyFont="1" applyBorder="1" applyAlignment="1">
      <alignment horizontal="center"/>
    </xf>
    <xf numFmtId="0" fontId="24" fillId="35" borderId="11" xfId="41" applyFont="1" applyFill="1" applyBorder="1"/>
    <xf numFmtId="169" fontId="24" fillId="35" borderId="12" xfId="41" applyNumberFormat="1" applyFont="1" applyFill="1" applyBorder="1" applyAlignment="1">
      <alignment horizontal="center"/>
    </xf>
    <xf numFmtId="0" fontId="25" fillId="0" borderId="0" xfId="41" applyFont="1" applyAlignment="1">
      <alignment horizontal="center"/>
    </xf>
    <xf numFmtId="0" fontId="22" fillId="0" borderId="11" xfId="41" applyFont="1" applyBorder="1"/>
    <xf numFmtId="20" fontId="21" fillId="0" borderId="13" xfId="41" applyNumberFormat="1" applyBorder="1" applyAlignment="1">
      <alignment horizontal="center"/>
    </xf>
    <xf numFmtId="20" fontId="21" fillId="0" borderId="14" xfId="41" applyNumberFormat="1" applyBorder="1" applyAlignment="1">
      <alignment horizontal="center"/>
    </xf>
    <xf numFmtId="0" fontId="21" fillId="0" borderId="11" xfId="41" applyBorder="1"/>
    <xf numFmtId="169" fontId="21" fillId="0" borderId="12" xfId="41" applyNumberFormat="1" applyBorder="1" applyAlignment="1">
      <alignment horizontal="center"/>
    </xf>
    <xf numFmtId="20" fontId="21" fillId="0" borderId="15" xfId="41" applyNumberFormat="1" applyBorder="1" applyAlignment="1">
      <alignment horizontal="center"/>
    </xf>
    <xf numFmtId="20" fontId="21" fillId="0" borderId="16" xfId="41" applyNumberFormat="1" applyBorder="1" applyAlignment="1">
      <alignment horizontal="center"/>
    </xf>
    <xf numFmtId="0" fontId="26" fillId="0" borderId="0" xfId="41" applyFont="1" applyAlignment="1">
      <alignment horizontal="right"/>
    </xf>
    <xf numFmtId="0" fontId="21" fillId="0" borderId="1" xfId="41" applyBorder="1" applyAlignment="1">
      <alignment horizontal="center"/>
    </xf>
    <xf numFmtId="0" fontId="21" fillId="0" borderId="15" xfId="41" applyBorder="1" applyAlignment="1">
      <alignment horizontal="center"/>
    </xf>
    <xf numFmtId="0" fontId="21" fillId="0" borderId="16" xfId="41" applyBorder="1" applyAlignment="1">
      <alignment horizontal="center"/>
    </xf>
    <xf numFmtId="0" fontId="21" fillId="36" borderId="11" xfId="41" applyFill="1" applyBorder="1"/>
    <xf numFmtId="169" fontId="21" fillId="36" borderId="12" xfId="41" applyNumberFormat="1" applyFill="1" applyBorder="1" applyAlignment="1">
      <alignment horizontal="center"/>
    </xf>
    <xf numFmtId="0" fontId="21" fillId="0" borderId="17" xfId="41" applyBorder="1" applyAlignment="1">
      <alignment horizontal="center"/>
    </xf>
    <xf numFmtId="0" fontId="21" fillId="0" borderId="18" xfId="41" applyBorder="1" applyAlignment="1">
      <alignment horizontal="center"/>
    </xf>
    <xf numFmtId="16" fontId="21" fillId="0" borderId="11" xfId="41" applyNumberFormat="1" applyBorder="1"/>
    <xf numFmtId="0" fontId="27" fillId="37" borderId="11" xfId="41" applyFont="1" applyFill="1" applyBorder="1"/>
    <xf numFmtId="169" fontId="21" fillId="37" borderId="12" xfId="41" applyNumberFormat="1" applyFill="1" applyBorder="1" applyAlignment="1">
      <alignment horizontal="center"/>
    </xf>
    <xf numFmtId="169" fontId="21" fillId="37" borderId="19" xfId="41" applyNumberFormat="1" applyFill="1" applyBorder="1" applyAlignment="1">
      <alignment horizontal="center"/>
    </xf>
    <xf numFmtId="0" fontId="21" fillId="0" borderId="0" xfId="41" applyAlignment="1">
      <alignment horizontal="center"/>
    </xf>
    <xf numFmtId="164" fontId="0" fillId="0" borderId="0" xfId="0" applyNumberFormat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rmal 2" xfId="41"/>
    <cellStyle name="Satisfaisant" xfId="31" builtinId="26" customBuiltin="1"/>
    <cellStyle name="Sortie" xfId="32" builtinId="21" customBuiltin="1"/>
    <cellStyle name="Texte explicatif" xfId="33" builtinId="53" customBuiltin="1"/>
    <cellStyle name="Titre" xfId="34" builtinId="15" customBuiltin="1"/>
    <cellStyle name="Titre 1" xfId="35" builtinId="16" customBuiltin="1"/>
    <cellStyle name="Titre 2" xfId="36" builtinId="17" customBuiltin="1"/>
    <cellStyle name="Titre 3" xfId="37" builtinId="18" customBuiltin="1"/>
    <cellStyle name="Titre 4" xfId="38" builtinId="19" customBuiltin="1"/>
    <cellStyle name="Total" xfId="39" builtinId="25" customBuiltin="1"/>
    <cellStyle name="Vérification" xfId="40" builtinId="23" customBuiltin="1"/>
  </cellStyles>
  <dxfs count="8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Répartition des types d'articles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tx>
            <c:v>Nombre de Référence de la demande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0-E891-4802-84CC-58E1261D4CD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E891-4802-84CC-58E1261D4CD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E891-4802-84CC-58E1261D4CD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E891-4802-84CC-58E1261D4CD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E891-4802-84CC-58E1261D4CD4}"/>
              </c:ext>
            </c:extLst>
          </c:dPt>
          <c:dPt>
            <c:idx val="5"/>
            <c:bubble3D val="0"/>
            <c:spPr/>
            <c:extLst>
              <c:ext xmlns:c16="http://schemas.microsoft.com/office/drawing/2014/chart" uri="{C3380CC4-5D6E-409C-BE32-E72D297353CC}">
                <c16:uniqueId val="{00000005-E891-4802-84CC-58E1261D4CD4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Lit>
              <c:ptCount val="6"/>
              <c:pt idx="0">
                <c:v>Complex change 50</c:v>
              </c:pt>
              <c:pt idx="1">
                <c:v>IP route - change STD 20h non urgente</c:v>
              </c:pt>
              <c:pt idx="2">
                <c:v>IP route- Delay 02H - Urgente</c:v>
              </c:pt>
              <c:pt idx="3">
                <c:v>IP route- Delay 24H - Urgente</c:v>
              </c:pt>
              <c:pt idx="4">
                <c:v>IP route- Delay_04H - Urgente</c:v>
              </c:pt>
              <c:pt idx="5">
                <c:v>Total général</c:v>
              </c:pt>
            </c:strLit>
          </c:cat>
          <c:val>
            <c:numLit>
              <c:formatCode>General</c:formatCode>
              <c:ptCount val="6"/>
              <c:pt idx="0">
                <c:v>1</c:v>
              </c:pt>
              <c:pt idx="1">
                <c:v>61</c:v>
              </c:pt>
              <c:pt idx="2">
                <c:v>1</c:v>
              </c:pt>
              <c:pt idx="3">
                <c:v>3</c:v>
              </c:pt>
              <c:pt idx="4">
                <c:v>6</c:v>
              </c:pt>
              <c:pt idx="5">
                <c:v>72</c:v>
              </c:pt>
            </c:numLit>
          </c:val>
          <c:extLst>
            <c:ext xmlns:c16="http://schemas.microsoft.com/office/drawing/2014/chart" uri="{C3380CC4-5D6E-409C-BE32-E72D297353CC}">
              <c16:uniqueId val="{00000006-E891-4802-84CC-58E1261D4C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3658025172870858"/>
          <c:y val="0.17667253753956397"/>
          <c:w val="0.35269986920104124"/>
          <c:h val="0.7400245912034566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CheckBox" fmlaLink="$C$1" lockText="1" noThreeD="1"/>
</file>

<file path=xl/ctrlProps/ctrlProp2.xml><?xml version="1.0" encoding="utf-8"?>
<formControlPr xmlns="http://schemas.microsoft.com/office/spreadsheetml/2009/9/main" objectType="Spin" dx="16" fmlaLink="$B$1" max="2999" min="1900" page="10" val="202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9525</xdr:rowOff>
        </xdr:from>
        <xdr:to>
          <xdr:col>2</xdr:col>
          <xdr:colOff>1600200</xdr:colOff>
          <xdr:row>1</xdr:row>
          <xdr:rowOff>0</xdr:rowOff>
        </xdr:to>
        <xdr:sp macro="" textlink="">
          <xdr:nvSpPr>
            <xdr:cNvPr id="34817" name="Check Box 1" descr="25 %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F7DA1B4E-2F7B-4FFD-8EB0-05410A0C97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pattFill prst="pct25">
              <a:fgClr>
                <a:srgbClr val="FF99CC" mc:Ignorable="a14" a14:legacySpreadsheetColorIndex="45"/>
              </a:fgClr>
              <a:bgClr>
                <a:srgbClr val="FFFFFF"/>
              </a:bgClr>
            </a:pattFill>
            <a:ln w="12700">
              <a:solidFill>
                <a:srgbClr val="FF0000" mc:Ignorable="a14" a14:legacySpreadsheetColorIndex="10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 travaillé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1057275</xdr:colOff>
          <xdr:row>0</xdr:row>
          <xdr:rowOff>9525</xdr:rowOff>
        </xdr:from>
        <xdr:to>
          <xdr:col>1</xdr:col>
          <xdr:colOff>1285875</xdr:colOff>
          <xdr:row>0</xdr:row>
          <xdr:rowOff>314325</xdr:rowOff>
        </xdr:to>
        <xdr:sp macro="" textlink="">
          <xdr:nvSpPr>
            <xdr:cNvPr id="34818" name="Spinner 2" hidden="1">
              <a:extLst>
                <a:ext uri="{63B3BB69-23CF-44E3-9099-C40C66FF867C}">
                  <a14:compatExt spid="_x0000_s34818"/>
                </a:ext>
                <a:ext uri="{FF2B5EF4-FFF2-40B4-BE49-F238E27FC236}">
                  <a16:creationId xmlns:a16="http://schemas.microsoft.com/office/drawing/2014/main" id="{5BE8FD29-4B75-41C0-8959-CB1AB66647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657225</xdr:colOff>
      <xdr:row>10</xdr:row>
      <xdr:rowOff>0</xdr:rowOff>
    </xdr:from>
    <xdr:to>
      <xdr:col>3</xdr:col>
      <xdr:colOff>390525</xdr:colOff>
      <xdr:row>11</xdr:row>
      <xdr:rowOff>19050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072FF20D-0B2E-4141-834A-41F06B0C6418}"/>
            </a:ext>
          </a:extLst>
        </xdr:cNvPr>
        <xdr:cNvSpPr>
          <a:spLocks/>
        </xdr:cNvSpPr>
      </xdr:nvSpPr>
      <xdr:spPr bwMode="auto">
        <a:xfrm>
          <a:off x="3286125" y="1790700"/>
          <a:ext cx="1343025" cy="180975"/>
        </a:xfrm>
        <a:prstGeom prst="borderCallout1">
          <a:avLst>
            <a:gd name="adj1" fmla="val 63157"/>
            <a:gd name="adj2" fmla="val -5676"/>
            <a:gd name="adj3" fmla="val -84208"/>
            <a:gd name="adj4" fmla="val -48935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587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triangle" w="med" len="med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Plage nommée 'Fériés'</a:t>
          </a:r>
          <a:endParaRPr lang="fr-FR"/>
        </a:p>
      </xdr:txBody>
    </xdr:sp>
    <xdr:clientData/>
  </xdr:twoCellAnchor>
  <xdr:twoCellAnchor>
    <xdr:from>
      <xdr:col>8</xdr:col>
      <xdr:colOff>657225</xdr:colOff>
      <xdr:row>8</xdr:row>
      <xdr:rowOff>0</xdr:rowOff>
    </xdr:from>
    <xdr:to>
      <xdr:col>11</xdr:col>
      <xdr:colOff>38100</xdr:colOff>
      <xdr:row>9</xdr:row>
      <xdr:rowOff>28575</xdr:rowOff>
    </xdr:to>
    <xdr:sp macro="" textlink="">
      <xdr:nvSpPr>
        <xdr:cNvPr id="5" name="AutoShape 7">
          <a:extLst>
            <a:ext uri="{FF2B5EF4-FFF2-40B4-BE49-F238E27FC236}">
              <a16:creationId xmlns:a16="http://schemas.microsoft.com/office/drawing/2014/main" id="{FB5D5FB9-CFE1-47B8-ABE3-18F4BD44FD0D}"/>
            </a:ext>
          </a:extLst>
        </xdr:cNvPr>
        <xdr:cNvSpPr>
          <a:spLocks/>
        </xdr:cNvSpPr>
      </xdr:nvSpPr>
      <xdr:spPr bwMode="auto">
        <a:xfrm>
          <a:off x="8705850" y="1466850"/>
          <a:ext cx="1666875" cy="190500"/>
        </a:xfrm>
        <a:prstGeom prst="borderCallout1">
          <a:avLst>
            <a:gd name="adj1" fmla="val 60000"/>
            <a:gd name="adj2" fmla="val -4569"/>
            <a:gd name="adj3" fmla="val -80000"/>
            <a:gd name="adj4" fmla="val -39431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587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triangle" w="med" len="med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Plage nommée 'Ouverture'</a:t>
          </a:r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2066925</xdr:colOff>
      <xdr:row>34</xdr:row>
      <xdr:rowOff>47625</xdr:rowOff>
    </xdr:from>
    <xdr:to>
      <xdr:col>5</xdr:col>
      <xdr:colOff>266700</xdr:colOff>
      <xdr:row>49</xdr:row>
      <xdr:rowOff>47625</xdr:rowOff>
    </xdr:to>
    <xdr:graphicFrame macro="">
      <xdr:nvGraphicFramePr>
        <xdr:cNvPr id="2096" name="Graphique 7">
          <a:extLst>
            <a:ext uri="{FF2B5EF4-FFF2-40B4-BE49-F238E27FC236}">
              <a16:creationId xmlns:a16="http://schemas.microsoft.com/office/drawing/2014/main" id="{1B3203EB-8474-4CC1-AEBD-CF858E1945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0"/>
  <sheetViews>
    <sheetView workbookViewId="0">
      <selection activeCell="I4" sqref="I4"/>
    </sheetView>
  </sheetViews>
  <sheetFormatPr baseColWidth="10" defaultRowHeight="12.75" x14ac:dyDescent="0.2"/>
  <cols>
    <col min="1" max="1" width="18.140625" style="15" bestFit="1" customWidth="1"/>
    <col min="2" max="2" width="21.28515625" style="40" customWidth="1"/>
    <col min="3" max="3" width="24.140625" style="15" customWidth="1"/>
    <col min="4" max="16384" width="11.42578125" style="15"/>
  </cols>
  <sheetData>
    <row r="1" spans="1:8" ht="25.5" customHeight="1" thickBot="1" x14ac:dyDescent="0.25">
      <c r="A1" s="13" t="s">
        <v>432</v>
      </c>
      <c r="B1" s="14">
        <v>2020</v>
      </c>
      <c r="C1" s="15" t="b">
        <v>0</v>
      </c>
      <c r="F1" s="16" t="s">
        <v>433</v>
      </c>
      <c r="G1" s="17" t="s">
        <v>434</v>
      </c>
      <c r="H1" s="17" t="s">
        <v>435</v>
      </c>
    </row>
    <row r="2" spans="1:8" x14ac:dyDescent="0.2">
      <c r="A2" s="18" t="str">
        <f>"Noël "&amp;B1-1</f>
        <v>Noël 2019</v>
      </c>
      <c r="B2" s="19">
        <f>DATE($B$1-1,12,25)</f>
        <v>43824</v>
      </c>
      <c r="D2" s="20" t="s">
        <v>436</v>
      </c>
      <c r="F2" s="21" t="s">
        <v>437</v>
      </c>
      <c r="G2" s="22">
        <v>0.33333333333333331</v>
      </c>
      <c r="H2" s="23">
        <v>0.75</v>
      </c>
    </row>
    <row r="3" spans="1:8" x14ac:dyDescent="0.2">
      <c r="A3" s="24" t="s">
        <v>438</v>
      </c>
      <c r="B3" s="25">
        <f>DATE($B$1,1,1)</f>
        <v>43831</v>
      </c>
      <c r="F3" s="21" t="s">
        <v>439</v>
      </c>
      <c r="G3" s="26">
        <v>0.33333333333333331</v>
      </c>
      <c r="H3" s="27">
        <v>0.75</v>
      </c>
    </row>
    <row r="4" spans="1:8" x14ac:dyDescent="0.2">
      <c r="A4" s="24" t="s">
        <v>440</v>
      </c>
      <c r="B4" s="25">
        <f>DATE($B$1,3,29.56+0.979*MOD(204-11*MOD($B$1,19),30)- WEEKDAY(DATE($B$1,3,28.56+0.979*MOD(204-11*MOD($B$1,19),30))))+1</f>
        <v>43934</v>
      </c>
      <c r="C4" s="28" t="str">
        <f>"Fériés en "&amp;$B$1</f>
        <v>Fériés en 2020</v>
      </c>
      <c r="D4" s="29">
        <f>COUNT(Fériés)-2-C1</f>
        <v>11</v>
      </c>
      <c r="F4" s="21" t="s">
        <v>441</v>
      </c>
      <c r="G4" s="26">
        <v>0.33333333333333331</v>
      </c>
      <c r="H4" s="27">
        <v>0.75</v>
      </c>
    </row>
    <row r="5" spans="1:8" x14ac:dyDescent="0.2">
      <c r="A5" s="24" t="s">
        <v>442</v>
      </c>
      <c r="B5" s="25">
        <f>DATE($B$1,5,1)</f>
        <v>43952</v>
      </c>
      <c r="C5" s="28" t="str">
        <f>"Fériés jours ouvrés en "&amp;B1</f>
        <v>Fériés jours ouvrés en 2020</v>
      </c>
      <c r="D5" s="29">
        <f>SUMPRODUCT((WEEKDAY((B3:B13),2)&lt;6)*1)+SUMPRODUCT((WEEKDAY((B15:B30),2)&lt;6)*1)</f>
        <v>9</v>
      </c>
      <c r="F5" s="21" t="s">
        <v>443</v>
      </c>
      <c r="G5" s="26">
        <v>0.33333333333333331</v>
      </c>
      <c r="H5" s="27">
        <v>0.75</v>
      </c>
    </row>
    <row r="6" spans="1:8" x14ac:dyDescent="0.2">
      <c r="A6" s="24" t="s">
        <v>444</v>
      </c>
      <c r="B6" s="25">
        <f>DATE($B$1,5,8)</f>
        <v>43959</v>
      </c>
      <c r="F6" s="21" t="s">
        <v>445</v>
      </c>
      <c r="G6" s="26">
        <v>0.33333333333333331</v>
      </c>
      <c r="H6" s="27">
        <v>0.75</v>
      </c>
    </row>
    <row r="7" spans="1:8" x14ac:dyDescent="0.2">
      <c r="A7" s="24" t="s">
        <v>446</v>
      </c>
      <c r="B7" s="25">
        <f>$B$4+38</f>
        <v>43972</v>
      </c>
      <c r="F7" s="21" t="s">
        <v>447</v>
      </c>
      <c r="G7" s="30"/>
      <c r="H7" s="31"/>
    </row>
    <row r="8" spans="1:8" ht="13.5" thickBot="1" x14ac:dyDescent="0.25">
      <c r="A8" s="32" t="s">
        <v>448</v>
      </c>
      <c r="B8" s="33">
        <f>IF($C$1,,$B$4+49)</f>
        <v>43983</v>
      </c>
      <c r="D8" s="15">
        <f>SUMPRODUCT((WEEKDAY((B3:B13),2)&lt;=5)*1)</f>
        <v>9</v>
      </c>
      <c r="F8" s="21" t="s">
        <v>449</v>
      </c>
      <c r="G8" s="34"/>
      <c r="H8" s="35"/>
    </row>
    <row r="9" spans="1:8" x14ac:dyDescent="0.2">
      <c r="A9" s="36" t="s">
        <v>450</v>
      </c>
      <c r="B9" s="25">
        <f>DATE($B$1,7,14)</f>
        <v>44026</v>
      </c>
      <c r="D9" s="15">
        <f>SUMPRODUCT((WEEKDAY((B3:B13),2)&gt;5)*1)</f>
        <v>2</v>
      </c>
    </row>
    <row r="10" spans="1:8" x14ac:dyDescent="0.2">
      <c r="A10" s="24" t="s">
        <v>451</v>
      </c>
      <c r="B10" s="25">
        <f>DATE($B$1,8,15)</f>
        <v>44058</v>
      </c>
    </row>
    <row r="11" spans="1:8" x14ac:dyDescent="0.2">
      <c r="A11" s="24" t="s">
        <v>452</v>
      </c>
      <c r="B11" s="25">
        <f>DATE($B$1,11,1)</f>
        <v>44136</v>
      </c>
    </row>
    <row r="12" spans="1:8" x14ac:dyDescent="0.2">
      <c r="A12" s="24" t="s">
        <v>453</v>
      </c>
      <c r="B12" s="25">
        <f>DATE($B$1,11,11)</f>
        <v>44146</v>
      </c>
    </row>
    <row r="13" spans="1:8" x14ac:dyDescent="0.2">
      <c r="A13" s="24" t="s">
        <v>454</v>
      </c>
      <c r="B13" s="25">
        <f>DATE($B$1,12,25)</f>
        <v>44190</v>
      </c>
    </row>
    <row r="14" spans="1:8" x14ac:dyDescent="0.2">
      <c r="A14" s="18" t="str">
        <f>"Jour de l'an " &amp; B1+1</f>
        <v>Jour de l'an 2021</v>
      </c>
      <c r="B14" s="19">
        <f>DATE($B$1+1,1,1)</f>
        <v>44197</v>
      </c>
    </row>
    <row r="15" spans="1:8" x14ac:dyDescent="0.2">
      <c r="A15" s="37" t="s">
        <v>455</v>
      </c>
      <c r="B15" s="38"/>
    </row>
    <row r="16" spans="1:8" x14ac:dyDescent="0.2">
      <c r="A16" s="37" t="s">
        <v>456</v>
      </c>
      <c r="B16" s="38"/>
    </row>
    <row r="17" spans="1:2" x14ac:dyDescent="0.2">
      <c r="A17" s="37"/>
      <c r="B17" s="38"/>
    </row>
    <row r="18" spans="1:2" x14ac:dyDescent="0.2">
      <c r="A18" s="37"/>
      <c r="B18" s="38"/>
    </row>
    <row r="19" spans="1:2" x14ac:dyDescent="0.2">
      <c r="A19" s="37"/>
      <c r="B19" s="38"/>
    </row>
    <row r="20" spans="1:2" x14ac:dyDescent="0.2">
      <c r="A20" s="37"/>
      <c r="B20" s="38"/>
    </row>
    <row r="21" spans="1:2" x14ac:dyDescent="0.2">
      <c r="A21" s="37"/>
      <c r="B21" s="38"/>
    </row>
    <row r="22" spans="1:2" x14ac:dyDescent="0.2">
      <c r="A22" s="37"/>
      <c r="B22" s="38"/>
    </row>
    <row r="23" spans="1:2" x14ac:dyDescent="0.2">
      <c r="A23" s="37"/>
      <c r="B23" s="38"/>
    </row>
    <row r="24" spans="1:2" x14ac:dyDescent="0.2">
      <c r="A24" s="37"/>
      <c r="B24" s="38"/>
    </row>
    <row r="25" spans="1:2" x14ac:dyDescent="0.2">
      <c r="A25" s="37"/>
      <c r="B25" s="38"/>
    </row>
    <row r="26" spans="1:2" x14ac:dyDescent="0.2">
      <c r="A26" s="37"/>
      <c r="B26" s="38"/>
    </row>
    <row r="27" spans="1:2" x14ac:dyDescent="0.2">
      <c r="A27" s="37"/>
      <c r="B27" s="38"/>
    </row>
    <row r="28" spans="1:2" x14ac:dyDescent="0.2">
      <c r="A28" s="37"/>
      <c r="B28" s="38"/>
    </row>
    <row r="29" spans="1:2" x14ac:dyDescent="0.2">
      <c r="A29" s="37"/>
      <c r="B29" s="38"/>
    </row>
    <row r="30" spans="1:2" ht="13.5" thickBot="1" x14ac:dyDescent="0.25">
      <c r="A30" s="37"/>
      <c r="B30" s="39"/>
    </row>
  </sheetData>
  <pageMargins left="0.78740157499999996" right="0.78740157499999996" top="0.984251969" bottom="0.984251969" header="0.4921259845" footer="0.4921259845"/>
  <pageSetup paperSize="9" orientation="portrait" copies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Check Box 1">
              <controlPr defaultSize="0" autoFill="0" autoLine="0" autoPict="0">
                <anchor moveWithCells="1">
                  <from>
                    <xdr:col>2</xdr:col>
                    <xdr:colOff>0</xdr:colOff>
                    <xdr:row>0</xdr:row>
                    <xdr:rowOff>9525</xdr:rowOff>
                  </from>
                  <to>
                    <xdr:col>2</xdr:col>
                    <xdr:colOff>1600200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5" name="Spinner 2">
              <controlPr defaultSize="0" autoPict="0">
                <anchor moveWithCells="1" sizeWithCells="1">
                  <from>
                    <xdr:col>1</xdr:col>
                    <xdr:colOff>1057275</xdr:colOff>
                    <xdr:row>0</xdr:row>
                    <xdr:rowOff>9525</xdr:rowOff>
                  </from>
                  <to>
                    <xdr:col>1</xdr:col>
                    <xdr:colOff>1285875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30"/>
  <sheetViews>
    <sheetView topLeftCell="A7" workbookViewId="0">
      <selection activeCell="B20" sqref="B20"/>
    </sheetView>
  </sheetViews>
  <sheetFormatPr baseColWidth="10" defaultRowHeight="15" x14ac:dyDescent="0.25"/>
  <cols>
    <col min="1" max="1" width="19.5703125" customWidth="1"/>
    <col min="2" max="2" width="32.7109375" customWidth="1"/>
    <col min="3" max="3" width="27.7109375" bestFit="1" customWidth="1"/>
    <col min="4" max="4" width="21.5703125" customWidth="1"/>
  </cols>
  <sheetData>
    <row r="2" spans="1:2" x14ac:dyDescent="0.25">
      <c r="A2" s="3" t="s">
        <v>198</v>
      </c>
      <c r="B2" t="s">
        <v>197</v>
      </c>
    </row>
    <row r="3" spans="1:2" x14ac:dyDescent="0.25">
      <c r="A3" s="4">
        <v>202109</v>
      </c>
      <c r="B3" s="2">
        <v>25</v>
      </c>
    </row>
    <row r="4" spans="1:2" x14ac:dyDescent="0.25">
      <c r="A4" s="4">
        <v>202110</v>
      </c>
      <c r="B4" s="2">
        <v>17</v>
      </c>
    </row>
    <row r="5" spans="1:2" x14ac:dyDescent="0.25">
      <c r="A5" s="4">
        <v>202111</v>
      </c>
      <c r="B5" s="2">
        <v>13</v>
      </c>
    </row>
    <row r="6" spans="1:2" x14ac:dyDescent="0.25">
      <c r="A6" s="4">
        <v>202112</v>
      </c>
      <c r="B6" s="2">
        <v>17</v>
      </c>
    </row>
    <row r="7" spans="1:2" x14ac:dyDescent="0.25">
      <c r="A7" s="4" t="s">
        <v>199</v>
      </c>
      <c r="B7" s="2">
        <v>72</v>
      </c>
    </row>
    <row r="9" spans="1:2" x14ac:dyDescent="0.25">
      <c r="A9" s="4"/>
      <c r="B9" s="2"/>
    </row>
    <row r="10" spans="1:2" x14ac:dyDescent="0.25">
      <c r="A10" s="4"/>
      <c r="B10" s="2"/>
    </row>
    <row r="11" spans="1:2" x14ac:dyDescent="0.25">
      <c r="A11" s="4"/>
      <c r="B11" s="2"/>
    </row>
    <row r="12" spans="1:2" x14ac:dyDescent="0.25">
      <c r="A12" s="4"/>
      <c r="B12" s="2"/>
    </row>
    <row r="13" spans="1:2" x14ac:dyDescent="0.25">
      <c r="A13" s="4"/>
      <c r="B13" s="2"/>
    </row>
    <row r="14" spans="1:2" x14ac:dyDescent="0.25">
      <c r="A14" s="4"/>
      <c r="B14" s="2"/>
    </row>
    <row r="19" spans="1:10" x14ac:dyDescent="0.25">
      <c r="A19" s="3" t="s">
        <v>198</v>
      </c>
      <c r="B19" t="s">
        <v>197</v>
      </c>
    </row>
    <row r="20" spans="1:10" x14ac:dyDescent="0.25">
      <c r="A20" s="4" t="s">
        <v>213</v>
      </c>
      <c r="B20" s="2">
        <v>1</v>
      </c>
    </row>
    <row r="21" spans="1:10" x14ac:dyDescent="0.25">
      <c r="A21" s="4" t="s">
        <v>212</v>
      </c>
      <c r="B21" s="2">
        <v>61</v>
      </c>
      <c r="D21" t="s">
        <v>205</v>
      </c>
    </row>
    <row r="22" spans="1:10" x14ac:dyDescent="0.25">
      <c r="A22" s="4" t="s">
        <v>211</v>
      </c>
      <c r="B22" s="2">
        <v>1</v>
      </c>
      <c r="D22" t="s">
        <v>206</v>
      </c>
    </row>
    <row r="23" spans="1:10" x14ac:dyDescent="0.25">
      <c r="A23" s="4" t="s">
        <v>210</v>
      </c>
      <c r="B23" s="2">
        <v>3</v>
      </c>
      <c r="D23" t="s">
        <v>204</v>
      </c>
      <c r="E23">
        <v>60</v>
      </c>
      <c r="F23" t="s">
        <v>207</v>
      </c>
      <c r="J23" t="s">
        <v>208</v>
      </c>
    </row>
    <row r="24" spans="1:10" x14ac:dyDescent="0.25">
      <c r="A24" s="4" t="s">
        <v>209</v>
      </c>
      <c r="B24" s="2">
        <v>6</v>
      </c>
      <c r="D24" s="11"/>
      <c r="E24" s="11"/>
      <c r="F24" s="11"/>
      <c r="G24" s="11"/>
    </row>
    <row r="25" spans="1:10" x14ac:dyDescent="0.25">
      <c r="A25" s="4" t="s">
        <v>199</v>
      </c>
      <c r="B25" s="2">
        <v>72</v>
      </c>
      <c r="D25" s="10" t="s">
        <v>46</v>
      </c>
      <c r="E25" s="10" t="s">
        <v>203</v>
      </c>
      <c r="F25" s="11"/>
      <c r="G25" s="11"/>
    </row>
    <row r="26" spans="1:10" x14ac:dyDescent="0.25">
      <c r="D26" t="s">
        <v>202</v>
      </c>
      <c r="E26">
        <v>6</v>
      </c>
      <c r="F26" s="11"/>
      <c r="G26" s="11"/>
    </row>
    <row r="27" spans="1:10" x14ac:dyDescent="0.25">
      <c r="D27" s="10" t="s">
        <v>51</v>
      </c>
      <c r="E27" s="10" t="s">
        <v>203</v>
      </c>
      <c r="F27" s="11"/>
      <c r="G27" s="11"/>
    </row>
    <row r="28" spans="1:10" x14ac:dyDescent="0.25">
      <c r="D28" t="s">
        <v>202</v>
      </c>
      <c r="E28">
        <v>1</v>
      </c>
      <c r="F28" s="11"/>
      <c r="G28" s="11"/>
    </row>
    <row r="29" spans="1:10" x14ac:dyDescent="0.25">
      <c r="D29" s="10" t="s">
        <v>42</v>
      </c>
      <c r="E29" s="10" t="s">
        <v>203</v>
      </c>
      <c r="F29" s="11"/>
      <c r="G29" s="11"/>
    </row>
    <row r="30" spans="1:10" x14ac:dyDescent="0.25">
      <c r="D30" t="s">
        <v>202</v>
      </c>
      <c r="E30">
        <v>3</v>
      </c>
      <c r="F30" s="11"/>
      <c r="G30" s="1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C8"/>
  <sheetViews>
    <sheetView workbookViewId="0">
      <selection activeCell="G14" sqref="G14"/>
    </sheetView>
  </sheetViews>
  <sheetFormatPr baseColWidth="10" defaultRowHeight="15" x14ac:dyDescent="0.25"/>
  <cols>
    <col min="1" max="1" width="32.7109375" customWidth="1"/>
    <col min="2" max="2" width="22.28515625" customWidth="1"/>
    <col min="3" max="3" width="11.85546875" customWidth="1"/>
    <col min="4" max="4" width="26.28515625" customWidth="1"/>
    <col min="5" max="5" width="11.85546875" customWidth="1"/>
    <col min="6" max="6" width="28.28515625" customWidth="1"/>
    <col min="7" max="7" width="31" customWidth="1"/>
    <col min="8" max="8" width="11.85546875" customWidth="1"/>
    <col min="9" max="9" width="30.42578125" customWidth="1"/>
    <col min="10" max="10" width="28.28515625" customWidth="1"/>
    <col min="11" max="11" width="31" customWidth="1"/>
    <col min="12" max="12" width="7.85546875" customWidth="1"/>
    <col min="13" max="13" width="10.5703125" customWidth="1"/>
    <col min="14" max="14" width="11.85546875" customWidth="1"/>
    <col min="15" max="73" width="11" customWidth="1"/>
    <col min="74" max="74" width="11.85546875" bestFit="1" customWidth="1"/>
  </cols>
  <sheetData>
    <row r="3" spans="1:3" x14ac:dyDescent="0.25">
      <c r="A3" s="3" t="s">
        <v>197</v>
      </c>
      <c r="B3" s="3" t="s">
        <v>214</v>
      </c>
    </row>
    <row r="4" spans="1:3" x14ac:dyDescent="0.25">
      <c r="A4" s="3" t="s">
        <v>198</v>
      </c>
      <c r="B4" t="s">
        <v>215</v>
      </c>
      <c r="C4" t="s">
        <v>199</v>
      </c>
    </row>
    <row r="5" spans="1:3" x14ac:dyDescent="0.25">
      <c r="A5" s="4" t="s">
        <v>211</v>
      </c>
      <c r="B5" s="2">
        <v>1</v>
      </c>
      <c r="C5" s="2">
        <v>1</v>
      </c>
    </row>
    <row r="6" spans="1:3" x14ac:dyDescent="0.25">
      <c r="A6" s="4" t="s">
        <v>210</v>
      </c>
      <c r="B6" s="2">
        <v>3</v>
      </c>
      <c r="C6" s="2">
        <v>3</v>
      </c>
    </row>
    <row r="7" spans="1:3" x14ac:dyDescent="0.25">
      <c r="A7" s="4" t="s">
        <v>209</v>
      </c>
      <c r="B7" s="2">
        <v>6</v>
      </c>
      <c r="C7" s="2">
        <v>6</v>
      </c>
    </row>
    <row r="8" spans="1:3" x14ac:dyDescent="0.25">
      <c r="A8" s="4" t="s">
        <v>199</v>
      </c>
      <c r="B8" s="2">
        <v>10</v>
      </c>
      <c r="C8" s="2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S73"/>
  <sheetViews>
    <sheetView tabSelected="1" topLeftCell="E1" workbookViewId="0">
      <selection activeCell="M2" sqref="M2:N73"/>
    </sheetView>
  </sheetViews>
  <sheetFormatPr baseColWidth="10" defaultRowHeight="15" x14ac:dyDescent="0.25"/>
  <cols>
    <col min="1" max="1" width="21.85546875" bestFit="1" customWidth="1"/>
    <col min="2" max="2" width="32.85546875" bestFit="1" customWidth="1"/>
    <col min="3" max="3" width="38.7109375" customWidth="1"/>
    <col min="4" max="4" width="16.7109375" bestFit="1" customWidth="1"/>
    <col min="5" max="5" width="16.7109375" customWidth="1"/>
    <col min="6" max="6" width="15.5703125" bestFit="1" customWidth="1"/>
    <col min="7" max="7" width="15.7109375" bestFit="1" customWidth="1"/>
    <col min="8" max="8" width="15.5703125" bestFit="1" customWidth="1"/>
    <col min="9" max="9" width="12.7109375" customWidth="1"/>
    <col min="10" max="10" width="22.42578125" bestFit="1" customWidth="1"/>
    <col min="11" max="11" width="15.5703125" bestFit="1" customWidth="1"/>
    <col min="12" max="12" width="18.28515625" bestFit="1" customWidth="1"/>
    <col min="13" max="14" width="23.28515625" customWidth="1"/>
    <col min="15" max="19" width="18.28515625" style="8" customWidth="1"/>
    <col min="20" max="20" width="17.28515625" customWidth="1"/>
    <col min="21" max="21" width="10.85546875" bestFit="1" customWidth="1"/>
    <col min="22" max="22" width="12.7109375" bestFit="1" customWidth="1"/>
    <col min="23" max="23" width="17.28515625" bestFit="1" customWidth="1"/>
    <col min="24" max="24" width="14.28515625" customWidth="1"/>
    <col min="25" max="25" width="11.7109375" hidden="1" customWidth="1"/>
    <col min="26" max="26" width="20.42578125" hidden="1" customWidth="1"/>
    <col min="27" max="27" width="45.28515625" hidden="1" customWidth="1"/>
    <col min="28" max="28" width="13.85546875" bestFit="1" customWidth="1"/>
    <col min="29" max="29" width="37.5703125" customWidth="1"/>
    <col min="30" max="30" width="42.140625" customWidth="1"/>
    <col min="31" max="31" width="17.7109375" customWidth="1"/>
    <col min="32" max="32" width="17.28515625" bestFit="1" customWidth="1"/>
    <col min="33" max="33" width="15.42578125" bestFit="1" customWidth="1"/>
    <col min="34" max="34" width="8.140625" bestFit="1" customWidth="1"/>
    <col min="35" max="35" width="13.28515625" bestFit="1" customWidth="1"/>
    <col min="36" max="36" width="24.85546875" bestFit="1" customWidth="1"/>
    <col min="37" max="37" width="27.7109375" bestFit="1" customWidth="1"/>
    <col min="38" max="38" width="23.28515625" bestFit="1" customWidth="1"/>
    <col min="39" max="39" width="7.42578125" bestFit="1" customWidth="1"/>
    <col min="40" max="40" width="8.42578125" bestFit="1" customWidth="1"/>
    <col min="41" max="41" width="5.28515625" bestFit="1" customWidth="1"/>
    <col min="42" max="42" width="20" bestFit="1" customWidth="1"/>
    <col min="43" max="43" width="9.5703125" bestFit="1" customWidth="1"/>
    <col min="44" max="44" width="4.85546875" bestFit="1" customWidth="1"/>
    <col min="45" max="45" width="6.28515625" bestFit="1" customWidth="1"/>
  </cols>
  <sheetData>
    <row r="1" spans="1:45" s="5" customFormat="1" ht="47.2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428</v>
      </c>
      <c r="F1" s="12" t="s">
        <v>4</v>
      </c>
      <c r="G1" s="5" t="s">
        <v>5</v>
      </c>
      <c r="H1" s="5" t="s">
        <v>6</v>
      </c>
      <c r="I1" s="5" t="s">
        <v>7</v>
      </c>
      <c r="J1" s="12" t="s">
        <v>8</v>
      </c>
      <c r="K1" s="5" t="s">
        <v>9</v>
      </c>
      <c r="L1" s="5" t="s">
        <v>10</v>
      </c>
      <c r="M1" s="6" t="s">
        <v>430</v>
      </c>
      <c r="N1" s="6" t="s">
        <v>431</v>
      </c>
      <c r="O1" s="7" t="s">
        <v>200</v>
      </c>
      <c r="P1" s="7" t="s">
        <v>200</v>
      </c>
      <c r="Q1" s="7" t="s">
        <v>200</v>
      </c>
      <c r="R1" s="7" t="s">
        <v>200</v>
      </c>
      <c r="S1" s="7" t="s">
        <v>201</v>
      </c>
      <c r="T1" s="6" t="s">
        <v>11</v>
      </c>
      <c r="U1" s="5" t="s">
        <v>12</v>
      </c>
      <c r="V1" s="6" t="s">
        <v>13</v>
      </c>
      <c r="W1" s="5" t="s">
        <v>14</v>
      </c>
      <c r="X1" s="5" t="s">
        <v>15</v>
      </c>
      <c r="Y1" s="5" t="s">
        <v>16</v>
      </c>
      <c r="Z1" s="5" t="s">
        <v>17</v>
      </c>
      <c r="AA1" s="5" t="s">
        <v>18</v>
      </c>
      <c r="AB1" s="5" t="s">
        <v>19</v>
      </c>
      <c r="AC1" s="5" t="s">
        <v>20</v>
      </c>
      <c r="AD1" s="6" t="s">
        <v>21</v>
      </c>
      <c r="AE1" s="5" t="s">
        <v>22</v>
      </c>
      <c r="AF1" s="5" t="s">
        <v>23</v>
      </c>
      <c r="AG1" s="5" t="s">
        <v>24</v>
      </c>
      <c r="AH1" s="5" t="s">
        <v>25</v>
      </c>
      <c r="AI1" s="5" t="s">
        <v>26</v>
      </c>
      <c r="AJ1" s="5" t="s">
        <v>27</v>
      </c>
      <c r="AK1" s="5" t="s">
        <v>28</v>
      </c>
      <c r="AL1" s="5" t="s">
        <v>29</v>
      </c>
      <c r="AM1" s="5" t="s">
        <v>30</v>
      </c>
      <c r="AN1" s="5" t="s">
        <v>31</v>
      </c>
      <c r="AO1" s="5" t="s">
        <v>32</v>
      </c>
      <c r="AP1" s="5" t="s">
        <v>33</v>
      </c>
      <c r="AQ1" s="5" t="s">
        <v>34</v>
      </c>
      <c r="AR1" s="5" t="s">
        <v>35</v>
      </c>
      <c r="AS1" s="5" t="s">
        <v>36</v>
      </c>
    </row>
    <row r="2" spans="1:45" x14ac:dyDescent="0.25">
      <c r="A2" t="s">
        <v>195</v>
      </c>
      <c r="B2" t="s">
        <v>291</v>
      </c>
      <c r="C2" t="s">
        <v>357</v>
      </c>
      <c r="D2" t="s">
        <v>37</v>
      </c>
      <c r="E2">
        <v>202109</v>
      </c>
      <c r="F2" s="1">
        <v>44256.441666666666</v>
      </c>
      <c r="G2" t="s">
        <v>38</v>
      </c>
      <c r="H2" s="1">
        <v>44258.43472222222</v>
      </c>
      <c r="I2" t="s">
        <v>38</v>
      </c>
      <c r="J2" s="1">
        <v>44258.43472222222</v>
      </c>
      <c r="K2" s="1">
        <v>44257.436805555553</v>
      </c>
      <c r="L2" s="1">
        <v>44257.436805555553</v>
      </c>
      <c r="M2" s="2">
        <f>N2*1440</f>
        <v>1069.9999999988356</v>
      </c>
      <c r="N2" s="41">
        <f>delai_H_Ouv(F2,J2)</f>
        <v>0.74305555555474689</v>
      </c>
      <c r="O2" s="8">
        <f>(J2-F2)*1200</f>
        <v>2391.6666666656965</v>
      </c>
      <c r="P2" s="8">
        <v>2391.6666666656965</v>
      </c>
      <c r="Q2" s="8">
        <f>P2/60</f>
        <v>39.861111111094942</v>
      </c>
      <c r="R2" s="9">
        <f>Q2/24</f>
        <v>1.6608796296289559</v>
      </c>
      <c r="S2" s="9"/>
      <c r="T2" t="s">
        <v>13</v>
      </c>
      <c r="U2" t="s">
        <v>38</v>
      </c>
      <c r="V2" t="s">
        <v>39</v>
      </c>
      <c r="W2" t="s">
        <v>219</v>
      </c>
      <c r="X2" t="s">
        <v>429</v>
      </c>
      <c r="Y2">
        <v>24931385</v>
      </c>
      <c r="Z2">
        <v>83409094</v>
      </c>
      <c r="AA2" t="s">
        <v>196</v>
      </c>
      <c r="AB2" t="s">
        <v>290</v>
      </c>
      <c r="AC2" t="s">
        <v>216</v>
      </c>
      <c r="AD2" t="s">
        <v>212</v>
      </c>
      <c r="AE2" t="s">
        <v>217</v>
      </c>
      <c r="AI2" t="s">
        <v>218</v>
      </c>
      <c r="AJ2" t="s">
        <v>218</v>
      </c>
      <c r="AK2">
        <v>33188540500</v>
      </c>
      <c r="AL2" t="s">
        <v>38</v>
      </c>
      <c r="AM2" t="s">
        <v>38</v>
      </c>
      <c r="AN2" t="s">
        <v>40</v>
      </c>
      <c r="AO2" t="s">
        <v>40</v>
      </c>
      <c r="AP2" t="s">
        <v>38</v>
      </c>
      <c r="AR2" t="s">
        <v>38</v>
      </c>
      <c r="AS2" t="s">
        <v>38</v>
      </c>
    </row>
    <row r="3" spans="1:45" x14ac:dyDescent="0.25">
      <c r="A3" t="s">
        <v>193</v>
      </c>
      <c r="B3" t="s">
        <v>292</v>
      </c>
      <c r="C3" t="s">
        <v>358</v>
      </c>
      <c r="D3" t="s">
        <v>37</v>
      </c>
      <c r="E3">
        <v>202109</v>
      </c>
      <c r="F3" s="1">
        <v>44256.457638888889</v>
      </c>
      <c r="G3" t="s">
        <v>38</v>
      </c>
      <c r="H3" s="1">
        <v>44258.456250000003</v>
      </c>
      <c r="I3" t="s">
        <v>38</v>
      </c>
      <c r="J3" s="1">
        <v>44258.456250000003</v>
      </c>
      <c r="K3" s="1">
        <v>44257.429861111108</v>
      </c>
      <c r="L3" s="1">
        <v>44257.429861111108</v>
      </c>
      <c r="M3" s="2">
        <f t="shared" ref="M3:M66" si="0">N3*1440</f>
        <v>1078.0000000039579</v>
      </c>
      <c r="N3" s="41">
        <f t="shared" ref="N3:N66" si="1">delai_H_Ouv(F3,J3)</f>
        <v>0.74861111111385958</v>
      </c>
      <c r="O3" s="8">
        <f t="shared" ref="O3:O66" si="2">(J3-F3)*1200</f>
        <v>2398.3333333366318</v>
      </c>
      <c r="P3" s="8">
        <v>2398.3333333366318</v>
      </c>
      <c r="Q3" s="8">
        <f t="shared" ref="Q3:Q66" si="3">P3/60</f>
        <v>39.972222222277196</v>
      </c>
      <c r="R3" s="9">
        <f t="shared" ref="R3:R66" si="4">Q3/24</f>
        <v>1.6655092592615499</v>
      </c>
      <c r="S3" s="9"/>
      <c r="T3" t="s">
        <v>13</v>
      </c>
      <c r="U3" t="s">
        <v>38</v>
      </c>
      <c r="V3" t="s">
        <v>39</v>
      </c>
      <c r="W3" t="s">
        <v>220</v>
      </c>
      <c r="X3" t="s">
        <v>429</v>
      </c>
      <c r="Y3">
        <v>23558413</v>
      </c>
      <c r="Z3">
        <v>83409090</v>
      </c>
      <c r="AA3" t="s">
        <v>194</v>
      </c>
      <c r="AB3" t="s">
        <v>290</v>
      </c>
      <c r="AC3" t="s">
        <v>216</v>
      </c>
      <c r="AD3" t="s">
        <v>212</v>
      </c>
      <c r="AE3" t="s">
        <v>217</v>
      </c>
      <c r="AI3" t="s">
        <v>218</v>
      </c>
      <c r="AJ3" t="s">
        <v>218</v>
      </c>
      <c r="AK3">
        <v>33188540500</v>
      </c>
      <c r="AL3" t="s">
        <v>38</v>
      </c>
      <c r="AM3" t="s">
        <v>38</v>
      </c>
      <c r="AN3" t="s">
        <v>40</v>
      </c>
      <c r="AO3" t="s">
        <v>40</v>
      </c>
      <c r="AP3" t="s">
        <v>38</v>
      </c>
      <c r="AR3" t="s">
        <v>38</v>
      </c>
      <c r="AS3" t="s">
        <v>38</v>
      </c>
    </row>
    <row r="4" spans="1:45" x14ac:dyDescent="0.25">
      <c r="A4" t="s">
        <v>191</v>
      </c>
      <c r="B4" t="s">
        <v>293</v>
      </c>
      <c r="C4" t="s">
        <v>359</v>
      </c>
      <c r="D4" t="s">
        <v>37</v>
      </c>
      <c r="E4">
        <v>202109</v>
      </c>
      <c r="F4" s="1">
        <v>44256.618055555555</v>
      </c>
      <c r="G4" t="s">
        <v>38</v>
      </c>
      <c r="H4" s="1">
        <v>44258.617361111108</v>
      </c>
      <c r="I4" t="s">
        <v>38</v>
      </c>
      <c r="J4" s="1">
        <v>44258.580555555556</v>
      </c>
      <c r="K4" s="1">
        <v>44258.618055555555</v>
      </c>
      <c r="L4" s="1">
        <v>44258.618055555555</v>
      </c>
      <c r="M4" s="2">
        <f t="shared" si="0"/>
        <v>1026.0000000020952</v>
      </c>
      <c r="N4" s="41">
        <f t="shared" si="1"/>
        <v>0.71250000000145508</v>
      </c>
      <c r="O4" s="8">
        <f t="shared" si="2"/>
        <v>2355.0000000017462</v>
      </c>
      <c r="P4" s="8">
        <v>2355.0000000017462</v>
      </c>
      <c r="Q4" s="8">
        <f t="shared" si="3"/>
        <v>39.250000000029104</v>
      </c>
      <c r="R4" s="9">
        <f t="shared" si="4"/>
        <v>1.6354166666678793</v>
      </c>
      <c r="S4" s="9"/>
      <c r="T4" t="s">
        <v>13</v>
      </c>
      <c r="U4" t="s">
        <v>38</v>
      </c>
      <c r="V4" t="s">
        <v>39</v>
      </c>
      <c r="W4" t="s">
        <v>221</v>
      </c>
      <c r="X4" t="s">
        <v>429</v>
      </c>
      <c r="Y4">
        <v>23630760</v>
      </c>
      <c r="Z4">
        <v>83409094</v>
      </c>
      <c r="AA4" t="s">
        <v>192</v>
      </c>
      <c r="AB4" t="s">
        <v>290</v>
      </c>
      <c r="AC4" t="s">
        <v>216</v>
      </c>
      <c r="AD4" t="s">
        <v>212</v>
      </c>
      <c r="AE4" t="s">
        <v>217</v>
      </c>
      <c r="AI4" t="s">
        <v>218</v>
      </c>
      <c r="AJ4" t="s">
        <v>218</v>
      </c>
      <c r="AK4">
        <v>33188540500</v>
      </c>
      <c r="AL4" t="s">
        <v>38</v>
      </c>
      <c r="AM4" t="s">
        <v>38</v>
      </c>
      <c r="AN4" t="s">
        <v>40</v>
      </c>
      <c r="AO4" t="s">
        <v>40</v>
      </c>
      <c r="AP4" t="s">
        <v>38</v>
      </c>
      <c r="AR4" t="s">
        <v>38</v>
      </c>
      <c r="AS4" t="s">
        <v>38</v>
      </c>
    </row>
    <row r="5" spans="1:45" x14ac:dyDescent="0.25">
      <c r="A5" t="s">
        <v>189</v>
      </c>
      <c r="B5" t="s">
        <v>294</v>
      </c>
      <c r="C5" t="s">
        <v>360</v>
      </c>
      <c r="D5" t="s">
        <v>37</v>
      </c>
      <c r="E5">
        <v>202109</v>
      </c>
      <c r="F5" s="1">
        <v>44256.635416666664</v>
      </c>
      <c r="G5" t="s">
        <v>38</v>
      </c>
      <c r="H5" s="1">
        <v>44258.634722222225</v>
      </c>
      <c r="I5" t="s">
        <v>38</v>
      </c>
      <c r="J5" s="1">
        <v>44258.588888888888</v>
      </c>
      <c r="K5" s="1">
        <v>44258.621527777781</v>
      </c>
      <c r="L5" s="1">
        <v>44258.621527777781</v>
      </c>
      <c r="M5" s="2">
        <f t="shared" si="0"/>
        <v>1013.0000000016297</v>
      </c>
      <c r="N5" s="41">
        <f t="shared" si="1"/>
        <v>0.70347222222335393</v>
      </c>
      <c r="O5" s="8">
        <f t="shared" si="2"/>
        <v>2344.1666666680248</v>
      </c>
      <c r="P5" s="8">
        <v>2344.1666666680248</v>
      </c>
      <c r="Q5" s="8">
        <f t="shared" si="3"/>
        <v>39.069444444467081</v>
      </c>
      <c r="R5" s="9">
        <f t="shared" si="4"/>
        <v>1.6278935185194616</v>
      </c>
      <c r="S5" s="9"/>
      <c r="T5" t="s">
        <v>13</v>
      </c>
      <c r="U5" t="s">
        <v>38</v>
      </c>
      <c r="V5" t="s">
        <v>39</v>
      </c>
      <c r="W5" t="s">
        <v>222</v>
      </c>
      <c r="X5" t="s">
        <v>429</v>
      </c>
      <c r="Y5">
        <v>23290023</v>
      </c>
      <c r="Z5">
        <v>83409094</v>
      </c>
      <c r="AA5" t="s">
        <v>190</v>
      </c>
      <c r="AB5" t="s">
        <v>290</v>
      </c>
      <c r="AC5" t="s">
        <v>216</v>
      </c>
      <c r="AD5" t="s">
        <v>212</v>
      </c>
      <c r="AE5" t="s">
        <v>217</v>
      </c>
      <c r="AI5" t="s">
        <v>218</v>
      </c>
      <c r="AJ5" t="s">
        <v>218</v>
      </c>
      <c r="AK5">
        <v>33188540500</v>
      </c>
      <c r="AL5" t="s">
        <v>38</v>
      </c>
      <c r="AM5" t="s">
        <v>38</v>
      </c>
      <c r="AN5" t="s">
        <v>40</v>
      </c>
      <c r="AO5" t="s">
        <v>40</v>
      </c>
      <c r="AP5" t="s">
        <v>38</v>
      </c>
      <c r="AR5" t="s">
        <v>38</v>
      </c>
      <c r="AS5" t="s">
        <v>38</v>
      </c>
    </row>
    <row r="6" spans="1:45" x14ac:dyDescent="0.25">
      <c r="A6" t="s">
        <v>187</v>
      </c>
      <c r="B6" t="s">
        <v>295</v>
      </c>
      <c r="C6" t="s">
        <v>361</v>
      </c>
      <c r="D6" t="s">
        <v>37</v>
      </c>
      <c r="E6">
        <v>202109</v>
      </c>
      <c r="F6" s="1">
        <v>44256.691666666666</v>
      </c>
      <c r="G6" t="s">
        <v>38</v>
      </c>
      <c r="H6" s="1">
        <v>44258.689583333333</v>
      </c>
      <c r="I6" t="s">
        <v>38</v>
      </c>
      <c r="J6" s="1">
        <v>44258.609722222223</v>
      </c>
      <c r="K6" s="1">
        <v>44258.62777777778</v>
      </c>
      <c r="L6" s="1">
        <v>44258.62777777778</v>
      </c>
      <c r="M6" s="2">
        <f t="shared" si="0"/>
        <v>962.00000000302668</v>
      </c>
      <c r="N6" s="41">
        <f t="shared" si="1"/>
        <v>0.66805555555765739</v>
      </c>
      <c r="O6" s="8">
        <f t="shared" si="2"/>
        <v>2301.666666669189</v>
      </c>
      <c r="P6" s="8">
        <v>2301.666666669189</v>
      </c>
      <c r="Q6" s="8">
        <f t="shared" si="3"/>
        <v>38.36111111115315</v>
      </c>
      <c r="R6" s="9">
        <f t="shared" si="4"/>
        <v>1.5983796296313812</v>
      </c>
      <c r="S6" s="9"/>
      <c r="T6" t="s">
        <v>13</v>
      </c>
      <c r="U6" t="s">
        <v>38</v>
      </c>
      <c r="V6" t="s">
        <v>39</v>
      </c>
      <c r="W6" t="s">
        <v>223</v>
      </c>
      <c r="X6" t="s">
        <v>429</v>
      </c>
      <c r="Y6">
        <v>23753316</v>
      </c>
      <c r="Z6">
        <v>83409017</v>
      </c>
      <c r="AA6" t="s">
        <v>188</v>
      </c>
      <c r="AB6" t="s">
        <v>290</v>
      </c>
      <c r="AC6" t="s">
        <v>216</v>
      </c>
      <c r="AD6" t="s">
        <v>212</v>
      </c>
      <c r="AE6" t="s">
        <v>217</v>
      </c>
      <c r="AI6" t="s">
        <v>218</v>
      </c>
      <c r="AJ6" t="s">
        <v>218</v>
      </c>
      <c r="AK6">
        <v>33188540500</v>
      </c>
      <c r="AL6" t="s">
        <v>38</v>
      </c>
      <c r="AM6" t="s">
        <v>38</v>
      </c>
      <c r="AN6" t="s">
        <v>40</v>
      </c>
      <c r="AO6" t="s">
        <v>40</v>
      </c>
      <c r="AP6" t="s">
        <v>38</v>
      </c>
      <c r="AR6" t="s">
        <v>38</v>
      </c>
      <c r="AS6" t="s">
        <v>38</v>
      </c>
    </row>
    <row r="7" spans="1:45" x14ac:dyDescent="0.25">
      <c r="A7" t="s">
        <v>185</v>
      </c>
      <c r="B7" t="s">
        <v>296</v>
      </c>
      <c r="C7" t="s">
        <v>362</v>
      </c>
      <c r="D7" t="s">
        <v>37</v>
      </c>
      <c r="E7">
        <v>202109</v>
      </c>
      <c r="F7" s="1">
        <v>44257.448611111111</v>
      </c>
      <c r="G7" t="s">
        <v>38</v>
      </c>
      <c r="H7" s="1">
        <v>44259.447222222225</v>
      </c>
      <c r="I7" t="s">
        <v>38</v>
      </c>
      <c r="J7" s="1">
        <v>44258.689583333333</v>
      </c>
      <c r="K7" s="1">
        <v>44258.752083333333</v>
      </c>
      <c r="L7" s="1">
        <v>44258.752083333333</v>
      </c>
      <c r="M7" s="2">
        <f t="shared" si="0"/>
        <v>886.99999999953434</v>
      </c>
      <c r="N7" s="41">
        <f t="shared" si="1"/>
        <v>0.61597222222189885</v>
      </c>
      <c r="O7" s="8">
        <f t="shared" si="2"/>
        <v>1489.1666666662786</v>
      </c>
      <c r="P7" s="8">
        <v>1489.1666666662786</v>
      </c>
      <c r="Q7" s="8">
        <f t="shared" si="3"/>
        <v>24.819444444437977</v>
      </c>
      <c r="R7" s="9">
        <f t="shared" si="4"/>
        <v>1.034143518518249</v>
      </c>
      <c r="S7" s="9"/>
      <c r="T7" t="s">
        <v>13</v>
      </c>
      <c r="U7" t="s">
        <v>38</v>
      </c>
      <c r="V7" t="s">
        <v>39</v>
      </c>
      <c r="W7" t="s">
        <v>224</v>
      </c>
      <c r="X7" t="s">
        <v>429</v>
      </c>
      <c r="Y7">
        <v>23568762</v>
      </c>
      <c r="Z7">
        <v>83409094</v>
      </c>
      <c r="AA7" t="s">
        <v>186</v>
      </c>
      <c r="AB7" t="s">
        <v>290</v>
      </c>
      <c r="AC7" t="s">
        <v>216</v>
      </c>
      <c r="AD7" t="s">
        <v>212</v>
      </c>
      <c r="AE7" t="s">
        <v>217</v>
      </c>
      <c r="AI7" t="s">
        <v>218</v>
      </c>
      <c r="AJ7" t="s">
        <v>218</v>
      </c>
      <c r="AK7">
        <v>33188540500</v>
      </c>
      <c r="AL7" t="s">
        <v>38</v>
      </c>
      <c r="AM7" t="s">
        <v>38</v>
      </c>
      <c r="AN7" t="s">
        <v>40</v>
      </c>
      <c r="AO7" t="s">
        <v>40</v>
      </c>
      <c r="AP7" t="s">
        <v>38</v>
      </c>
      <c r="AR7" t="s">
        <v>38</v>
      </c>
      <c r="AS7" t="s">
        <v>38</v>
      </c>
    </row>
    <row r="8" spans="1:45" x14ac:dyDescent="0.25">
      <c r="A8" t="s">
        <v>183</v>
      </c>
      <c r="B8" t="s">
        <v>297</v>
      </c>
      <c r="C8" t="s">
        <v>363</v>
      </c>
      <c r="D8" t="s">
        <v>37</v>
      </c>
      <c r="E8">
        <v>202109</v>
      </c>
      <c r="F8" s="1">
        <v>44257.510416666664</v>
      </c>
      <c r="G8" t="s">
        <v>38</v>
      </c>
      <c r="H8" s="1">
        <v>44259.510416666664</v>
      </c>
      <c r="I8" t="s">
        <v>38</v>
      </c>
      <c r="J8" s="1">
        <v>44258.703472222223</v>
      </c>
      <c r="K8" s="1">
        <v>44258.772222222222</v>
      </c>
      <c r="L8" s="1">
        <v>44258.772222222222</v>
      </c>
      <c r="M8" s="2">
        <f t="shared" si="0"/>
        <v>818.00000000512227</v>
      </c>
      <c r="N8" s="41">
        <f t="shared" si="1"/>
        <v>0.56805555555911269</v>
      </c>
      <c r="O8" s="8">
        <f t="shared" si="2"/>
        <v>1431.6666666709352</v>
      </c>
      <c r="P8" s="8">
        <v>1431.6666666709352</v>
      </c>
      <c r="Q8" s="8">
        <f t="shared" si="3"/>
        <v>23.861111111182254</v>
      </c>
      <c r="R8" s="9">
        <f t="shared" si="4"/>
        <v>0.9942129629659272</v>
      </c>
      <c r="S8" s="9"/>
      <c r="T8" t="s">
        <v>13</v>
      </c>
      <c r="U8" t="s">
        <v>38</v>
      </c>
      <c r="V8" t="s">
        <v>39</v>
      </c>
      <c r="W8" t="s">
        <v>225</v>
      </c>
      <c r="X8" t="s">
        <v>429</v>
      </c>
      <c r="Y8">
        <v>23630776</v>
      </c>
      <c r="Z8">
        <v>83409094</v>
      </c>
      <c r="AA8" t="s">
        <v>184</v>
      </c>
      <c r="AB8" t="s">
        <v>290</v>
      </c>
      <c r="AC8" t="s">
        <v>216</v>
      </c>
      <c r="AD8" t="s">
        <v>212</v>
      </c>
      <c r="AE8" t="s">
        <v>217</v>
      </c>
      <c r="AI8" t="s">
        <v>218</v>
      </c>
      <c r="AJ8" t="s">
        <v>218</v>
      </c>
      <c r="AK8">
        <v>33188540500</v>
      </c>
      <c r="AL8" t="s">
        <v>38</v>
      </c>
      <c r="AM8" t="s">
        <v>38</v>
      </c>
      <c r="AN8" t="s">
        <v>40</v>
      </c>
      <c r="AO8" t="s">
        <v>40</v>
      </c>
      <c r="AP8" t="s">
        <v>38</v>
      </c>
      <c r="AR8" t="s">
        <v>38</v>
      </c>
      <c r="AS8" t="s">
        <v>38</v>
      </c>
    </row>
    <row r="9" spans="1:45" x14ac:dyDescent="0.25">
      <c r="A9" t="s">
        <v>181</v>
      </c>
      <c r="B9" t="s">
        <v>298</v>
      </c>
      <c r="C9" t="s">
        <v>364</v>
      </c>
      <c r="D9" t="s">
        <v>37</v>
      </c>
      <c r="E9">
        <v>202109</v>
      </c>
      <c r="F9" s="1">
        <v>44257.523611111108</v>
      </c>
      <c r="G9" t="s">
        <v>38</v>
      </c>
      <c r="H9" s="1">
        <v>44259.522916666669</v>
      </c>
      <c r="I9" t="s">
        <v>38</v>
      </c>
      <c r="J9" s="1">
        <v>44258.714583333334</v>
      </c>
      <c r="K9" s="1">
        <v>44259.507638888892</v>
      </c>
      <c r="L9" s="1">
        <v>44259.507638888892</v>
      </c>
      <c r="M9" s="2">
        <f t="shared" si="0"/>
        <v>815.00000000582077</v>
      </c>
      <c r="N9" s="41">
        <f t="shared" si="1"/>
        <v>0.56597222222626442</v>
      </c>
      <c r="O9" s="8">
        <f t="shared" si="2"/>
        <v>1429.1666666715173</v>
      </c>
      <c r="P9" s="8">
        <v>1429.1666666715173</v>
      </c>
      <c r="Q9" s="8">
        <f t="shared" si="3"/>
        <v>23.819444444525288</v>
      </c>
      <c r="R9" s="9">
        <f t="shared" si="4"/>
        <v>0.99247685185522039</v>
      </c>
      <c r="S9" s="9"/>
      <c r="T9" t="s">
        <v>13</v>
      </c>
      <c r="U9" t="s">
        <v>38</v>
      </c>
      <c r="V9" t="s">
        <v>39</v>
      </c>
      <c r="W9" t="s">
        <v>226</v>
      </c>
      <c r="X9" t="s">
        <v>429</v>
      </c>
      <c r="Y9">
        <v>23639986</v>
      </c>
      <c r="Z9">
        <v>83409094</v>
      </c>
      <c r="AA9" t="s">
        <v>182</v>
      </c>
      <c r="AB9" t="s">
        <v>290</v>
      </c>
      <c r="AC9" t="s">
        <v>216</v>
      </c>
      <c r="AD9" t="s">
        <v>212</v>
      </c>
      <c r="AE9" t="s">
        <v>217</v>
      </c>
      <c r="AI9" t="s">
        <v>218</v>
      </c>
      <c r="AJ9" t="s">
        <v>218</v>
      </c>
      <c r="AK9">
        <v>33188540500</v>
      </c>
      <c r="AL9" t="s">
        <v>38</v>
      </c>
      <c r="AM9" t="s">
        <v>38</v>
      </c>
      <c r="AN9" t="s">
        <v>40</v>
      </c>
      <c r="AO9" t="s">
        <v>40</v>
      </c>
      <c r="AP9" t="s">
        <v>38</v>
      </c>
      <c r="AR9" t="s">
        <v>38</v>
      </c>
      <c r="AS9" t="s">
        <v>38</v>
      </c>
    </row>
    <row r="10" spans="1:45" x14ac:dyDescent="0.25">
      <c r="A10" t="s">
        <v>178</v>
      </c>
      <c r="B10" t="s">
        <v>299</v>
      </c>
      <c r="C10" t="s">
        <v>365</v>
      </c>
      <c r="D10" t="s">
        <v>37</v>
      </c>
      <c r="E10">
        <v>202109</v>
      </c>
      <c r="F10" s="1">
        <v>44257.700694444444</v>
      </c>
      <c r="G10" s="1">
        <v>44264.5</v>
      </c>
      <c r="H10" s="1">
        <v>44264.541666666664</v>
      </c>
      <c r="I10" t="s">
        <v>38</v>
      </c>
      <c r="J10" s="1">
        <v>44264.541666666664</v>
      </c>
      <c r="K10" s="1">
        <v>44265.439583333333</v>
      </c>
      <c r="L10" s="1">
        <v>44265.439583333333</v>
      </c>
      <c r="M10" s="2">
        <f t="shared" si="0"/>
        <v>2470.9999999974384</v>
      </c>
      <c r="N10" s="41">
        <f t="shared" si="1"/>
        <v>1.7159722222204434</v>
      </c>
      <c r="O10" s="8">
        <f t="shared" si="2"/>
        <v>8209.1666666645324</v>
      </c>
      <c r="P10" s="8">
        <v>8209.1666666645324</v>
      </c>
      <c r="Q10" s="8">
        <f t="shared" si="3"/>
        <v>136.81944444440887</v>
      </c>
      <c r="R10" s="9">
        <f t="shared" si="4"/>
        <v>5.7008101851837027</v>
      </c>
      <c r="S10" s="9"/>
      <c r="T10" t="s">
        <v>179</v>
      </c>
      <c r="U10" t="s">
        <v>38</v>
      </c>
      <c r="V10" t="s">
        <v>38</v>
      </c>
      <c r="W10" t="s">
        <v>227</v>
      </c>
      <c r="X10" t="s">
        <v>429</v>
      </c>
      <c r="Y10">
        <v>24083506</v>
      </c>
      <c r="Z10">
        <v>636089092</v>
      </c>
      <c r="AA10" t="s">
        <v>180</v>
      </c>
      <c r="AB10" t="s">
        <v>290</v>
      </c>
      <c r="AC10" t="s">
        <v>216</v>
      </c>
      <c r="AD10" t="s">
        <v>212</v>
      </c>
      <c r="AE10" t="s">
        <v>217</v>
      </c>
      <c r="AI10" t="s">
        <v>218</v>
      </c>
      <c r="AJ10" t="s">
        <v>218</v>
      </c>
      <c r="AK10">
        <v>33188540500</v>
      </c>
      <c r="AL10" t="s">
        <v>38</v>
      </c>
      <c r="AM10" t="s">
        <v>38</v>
      </c>
      <c r="AN10" t="s">
        <v>40</v>
      </c>
      <c r="AO10" t="s">
        <v>40</v>
      </c>
      <c r="AP10" s="1">
        <v>44442.5</v>
      </c>
      <c r="AR10" t="s">
        <v>38</v>
      </c>
      <c r="AS10" t="s">
        <v>38</v>
      </c>
    </row>
    <row r="11" spans="1:45" x14ac:dyDescent="0.25">
      <c r="A11" t="s">
        <v>176</v>
      </c>
      <c r="B11" t="s">
        <v>300</v>
      </c>
      <c r="C11" t="s">
        <v>366</v>
      </c>
      <c r="D11" t="s">
        <v>37</v>
      </c>
      <c r="E11">
        <v>202109</v>
      </c>
      <c r="F11" s="1">
        <v>44257.703472222223</v>
      </c>
      <c r="G11" t="s">
        <v>38</v>
      </c>
      <c r="H11" s="1">
        <v>44259.700694444444</v>
      </c>
      <c r="I11" t="s">
        <v>38</v>
      </c>
      <c r="J11" s="1">
        <v>44259.700694444444</v>
      </c>
      <c r="K11" s="1">
        <v>44259.74722222222</v>
      </c>
      <c r="L11" s="1">
        <v>44259.74722222222</v>
      </c>
      <c r="M11" s="2">
        <f t="shared" si="0"/>
        <v>1075.9999999974386</v>
      </c>
      <c r="N11" s="41">
        <f t="shared" si="1"/>
        <v>0.74722222222044354</v>
      </c>
      <c r="O11" s="8">
        <f t="shared" si="2"/>
        <v>2396.6666666645324</v>
      </c>
      <c r="P11" s="8">
        <v>2396.6666666645324</v>
      </c>
      <c r="Q11" s="8">
        <f t="shared" si="3"/>
        <v>39.944444444408873</v>
      </c>
      <c r="R11" s="9">
        <f t="shared" si="4"/>
        <v>1.6643518518503697</v>
      </c>
      <c r="S11" s="9"/>
      <c r="T11" t="s">
        <v>13</v>
      </c>
      <c r="U11" t="s">
        <v>38</v>
      </c>
      <c r="V11" t="s">
        <v>39</v>
      </c>
      <c r="W11" t="s">
        <v>228</v>
      </c>
      <c r="X11" t="s">
        <v>429</v>
      </c>
      <c r="Y11">
        <v>23545963</v>
      </c>
      <c r="Z11">
        <v>83409094</v>
      </c>
      <c r="AA11" t="s">
        <v>177</v>
      </c>
      <c r="AB11" t="s">
        <v>290</v>
      </c>
      <c r="AC11" t="s">
        <v>216</v>
      </c>
      <c r="AD11" t="s">
        <v>212</v>
      </c>
      <c r="AE11" t="s">
        <v>217</v>
      </c>
      <c r="AI11" t="s">
        <v>218</v>
      </c>
      <c r="AJ11" t="s">
        <v>218</v>
      </c>
      <c r="AK11">
        <v>33188540500</v>
      </c>
      <c r="AL11" t="s">
        <v>38</v>
      </c>
      <c r="AM11" t="s">
        <v>38</v>
      </c>
      <c r="AN11" t="s">
        <v>40</v>
      </c>
      <c r="AO11" t="s">
        <v>40</v>
      </c>
      <c r="AP11" t="s">
        <v>38</v>
      </c>
      <c r="AR11" t="s">
        <v>38</v>
      </c>
      <c r="AS11" t="s">
        <v>38</v>
      </c>
    </row>
    <row r="12" spans="1:45" x14ac:dyDescent="0.25">
      <c r="A12" t="s">
        <v>174</v>
      </c>
      <c r="B12" t="s">
        <v>301</v>
      </c>
      <c r="C12" t="s">
        <v>367</v>
      </c>
      <c r="D12" t="s">
        <v>37</v>
      </c>
      <c r="E12">
        <v>202109</v>
      </c>
      <c r="F12" s="1">
        <v>44257.719444444447</v>
      </c>
      <c r="G12" t="s">
        <v>38</v>
      </c>
      <c r="H12" s="1">
        <v>44259.718055555553</v>
      </c>
      <c r="I12" t="s">
        <v>38</v>
      </c>
      <c r="J12" s="1">
        <v>44259.718055555553</v>
      </c>
      <c r="K12" s="1">
        <v>44259.75</v>
      </c>
      <c r="L12" s="1">
        <v>44259.75</v>
      </c>
      <c r="M12" s="2">
        <f t="shared" si="0"/>
        <v>1077.9999999934805</v>
      </c>
      <c r="N12" s="41">
        <f t="shared" si="1"/>
        <v>0.74861111110658374</v>
      </c>
      <c r="O12" s="8">
        <f t="shared" si="2"/>
        <v>2398.3333333279006</v>
      </c>
      <c r="P12" s="8">
        <v>2398.3333333279006</v>
      </c>
      <c r="Q12" s="8">
        <f t="shared" si="3"/>
        <v>39.972222222131677</v>
      </c>
      <c r="R12" s="9">
        <f t="shared" si="4"/>
        <v>1.6655092592554865</v>
      </c>
      <c r="S12" s="9"/>
      <c r="T12" t="s">
        <v>13</v>
      </c>
      <c r="U12" t="s">
        <v>38</v>
      </c>
      <c r="V12" t="s">
        <v>39</v>
      </c>
      <c r="W12" t="s">
        <v>229</v>
      </c>
      <c r="X12" t="s">
        <v>429</v>
      </c>
      <c r="Y12">
        <v>23631071</v>
      </c>
      <c r="Z12">
        <v>83409094</v>
      </c>
      <c r="AA12" t="s">
        <v>175</v>
      </c>
      <c r="AB12" t="s">
        <v>290</v>
      </c>
      <c r="AC12" t="s">
        <v>216</v>
      </c>
      <c r="AD12" t="s">
        <v>212</v>
      </c>
      <c r="AE12" t="s">
        <v>217</v>
      </c>
      <c r="AI12" t="s">
        <v>218</v>
      </c>
      <c r="AJ12" t="s">
        <v>218</v>
      </c>
      <c r="AK12">
        <v>33188540500</v>
      </c>
      <c r="AL12" t="s">
        <v>38</v>
      </c>
      <c r="AM12" t="s">
        <v>38</v>
      </c>
      <c r="AN12" t="s">
        <v>40</v>
      </c>
      <c r="AO12" t="s">
        <v>40</v>
      </c>
      <c r="AP12" t="s">
        <v>38</v>
      </c>
      <c r="AR12" t="s">
        <v>38</v>
      </c>
      <c r="AS12" t="s">
        <v>38</v>
      </c>
    </row>
    <row r="13" spans="1:45" x14ac:dyDescent="0.25">
      <c r="A13" t="s">
        <v>172</v>
      </c>
      <c r="B13" t="s">
        <v>302</v>
      </c>
      <c r="C13" t="s">
        <v>368</v>
      </c>
      <c r="D13" t="s">
        <v>37</v>
      </c>
      <c r="E13">
        <v>202109</v>
      </c>
      <c r="F13" s="1">
        <v>44258.46875</v>
      </c>
      <c r="G13" t="s">
        <v>38</v>
      </c>
      <c r="H13" s="1">
        <v>44260.467361111114</v>
      </c>
      <c r="I13" t="s">
        <v>38</v>
      </c>
      <c r="J13" s="1">
        <v>44260.467361111114</v>
      </c>
      <c r="K13" s="1">
        <v>44258.632638888892</v>
      </c>
      <c r="L13" s="1">
        <v>44258.632638888892</v>
      </c>
      <c r="M13" s="2">
        <f t="shared" si="0"/>
        <v>1078.0000000039579</v>
      </c>
      <c r="N13" s="41">
        <f t="shared" si="1"/>
        <v>0.74861111111385958</v>
      </c>
      <c r="O13" s="8">
        <f t="shared" si="2"/>
        <v>2398.3333333366318</v>
      </c>
      <c r="P13" s="8">
        <v>2398.3333333366318</v>
      </c>
      <c r="Q13" s="8">
        <f t="shared" si="3"/>
        <v>39.972222222277196</v>
      </c>
      <c r="R13" s="9">
        <f t="shared" si="4"/>
        <v>1.6655092592615499</v>
      </c>
      <c r="S13" s="9"/>
      <c r="T13" t="s">
        <v>13</v>
      </c>
      <c r="U13" t="s">
        <v>38</v>
      </c>
      <c r="V13" t="s">
        <v>39</v>
      </c>
      <c r="W13" t="s">
        <v>230</v>
      </c>
      <c r="X13" t="s">
        <v>429</v>
      </c>
      <c r="Y13">
        <v>24931379</v>
      </c>
      <c r="Z13">
        <v>83409094</v>
      </c>
      <c r="AA13" t="s">
        <v>173</v>
      </c>
      <c r="AB13" t="s">
        <v>290</v>
      </c>
      <c r="AC13" t="s">
        <v>216</v>
      </c>
      <c r="AD13" t="s">
        <v>212</v>
      </c>
      <c r="AE13" t="s">
        <v>217</v>
      </c>
      <c r="AI13" t="s">
        <v>218</v>
      </c>
      <c r="AJ13" t="s">
        <v>218</v>
      </c>
      <c r="AK13">
        <v>33188540500</v>
      </c>
      <c r="AL13" t="s">
        <v>38</v>
      </c>
      <c r="AM13" t="s">
        <v>38</v>
      </c>
      <c r="AN13" t="s">
        <v>40</v>
      </c>
      <c r="AO13" t="s">
        <v>40</v>
      </c>
      <c r="AP13" t="s">
        <v>38</v>
      </c>
      <c r="AR13" t="s">
        <v>38</v>
      </c>
      <c r="AS13" t="s">
        <v>38</v>
      </c>
    </row>
    <row r="14" spans="1:45" x14ac:dyDescent="0.25">
      <c r="A14" t="s">
        <v>170</v>
      </c>
      <c r="B14" t="s">
        <v>303</v>
      </c>
      <c r="C14" t="s">
        <v>369</v>
      </c>
      <c r="D14" t="s">
        <v>37</v>
      </c>
      <c r="E14">
        <v>202109</v>
      </c>
      <c r="F14" s="1">
        <v>44258.686805555553</v>
      </c>
      <c r="G14" t="s">
        <v>38</v>
      </c>
      <c r="H14" s="1">
        <v>44260.686111111114</v>
      </c>
      <c r="I14" t="s">
        <v>38</v>
      </c>
      <c r="J14" s="1">
        <v>44260.686111111114</v>
      </c>
      <c r="K14" s="1">
        <v>44260.425694444442</v>
      </c>
      <c r="L14" s="1">
        <v>44260.425694444442</v>
      </c>
      <c r="M14" s="2">
        <f t="shared" si="0"/>
        <v>1079.0000000072175</v>
      </c>
      <c r="N14" s="41">
        <f t="shared" si="1"/>
        <v>0.74930555556056777</v>
      </c>
      <c r="O14" s="8">
        <f t="shared" si="2"/>
        <v>2399.1666666726815</v>
      </c>
      <c r="P14" s="8">
        <v>2399.1666666726815</v>
      </c>
      <c r="Q14" s="8">
        <f t="shared" si="3"/>
        <v>39.986111111211358</v>
      </c>
      <c r="R14" s="9">
        <f t="shared" si="4"/>
        <v>1.6660879629671399</v>
      </c>
      <c r="S14" s="9"/>
      <c r="T14" t="s">
        <v>13</v>
      </c>
      <c r="U14" t="s">
        <v>38</v>
      </c>
      <c r="V14" t="s">
        <v>39</v>
      </c>
      <c r="W14" t="s">
        <v>231</v>
      </c>
      <c r="X14" t="s">
        <v>429</v>
      </c>
      <c r="Y14">
        <v>23631074</v>
      </c>
      <c r="Z14">
        <v>83409094</v>
      </c>
      <c r="AA14" t="s">
        <v>171</v>
      </c>
      <c r="AB14" t="s">
        <v>290</v>
      </c>
      <c r="AC14" t="s">
        <v>216</v>
      </c>
      <c r="AD14" t="s">
        <v>212</v>
      </c>
      <c r="AE14" t="s">
        <v>217</v>
      </c>
      <c r="AI14" t="s">
        <v>218</v>
      </c>
      <c r="AJ14" t="s">
        <v>218</v>
      </c>
      <c r="AK14">
        <v>33188540500</v>
      </c>
      <c r="AL14" t="s">
        <v>38</v>
      </c>
      <c r="AM14" t="s">
        <v>38</v>
      </c>
      <c r="AN14" t="s">
        <v>40</v>
      </c>
      <c r="AO14" t="s">
        <v>40</v>
      </c>
      <c r="AP14" t="s">
        <v>38</v>
      </c>
      <c r="AR14" t="s">
        <v>38</v>
      </c>
      <c r="AS14" t="s">
        <v>38</v>
      </c>
    </row>
    <row r="15" spans="1:45" x14ac:dyDescent="0.25">
      <c r="A15" t="s">
        <v>168</v>
      </c>
      <c r="B15" t="s">
        <v>304</v>
      </c>
      <c r="C15" t="s">
        <v>370</v>
      </c>
      <c r="D15" t="s">
        <v>37</v>
      </c>
      <c r="E15">
        <v>202109</v>
      </c>
      <c r="F15" s="1">
        <v>44259.519444444442</v>
      </c>
      <c r="G15" t="s">
        <v>38</v>
      </c>
      <c r="H15" s="1">
        <v>44263.518750000003</v>
      </c>
      <c r="I15" t="s">
        <v>38</v>
      </c>
      <c r="J15" s="1">
        <v>44263.518750000003</v>
      </c>
      <c r="K15" s="1">
        <v>44263.446527777778</v>
      </c>
      <c r="L15" s="1">
        <v>44263.446527777778</v>
      </c>
      <c r="M15" s="2">
        <f t="shared" si="0"/>
        <v>1079.0000000072175</v>
      </c>
      <c r="N15" s="41">
        <f t="shared" si="1"/>
        <v>0.74930555556056766</v>
      </c>
      <c r="O15" s="8">
        <f t="shared" si="2"/>
        <v>4799.1666666726815</v>
      </c>
      <c r="P15" s="8">
        <v>4799.1666666726815</v>
      </c>
      <c r="Q15" s="8">
        <f t="shared" si="3"/>
        <v>79.986111111211358</v>
      </c>
      <c r="R15" s="9">
        <f t="shared" si="4"/>
        <v>3.3327546296338064</v>
      </c>
      <c r="S15" s="9"/>
      <c r="T15" t="s">
        <v>13</v>
      </c>
      <c r="U15" t="s">
        <v>38</v>
      </c>
      <c r="V15" t="s">
        <v>39</v>
      </c>
      <c r="W15" t="s">
        <v>232</v>
      </c>
      <c r="X15" t="s">
        <v>429</v>
      </c>
      <c r="Y15">
        <v>23553370</v>
      </c>
      <c r="Z15">
        <v>83409094</v>
      </c>
      <c r="AA15" t="s">
        <v>169</v>
      </c>
      <c r="AB15" t="s">
        <v>290</v>
      </c>
      <c r="AC15" t="s">
        <v>216</v>
      </c>
      <c r="AD15" t="s">
        <v>212</v>
      </c>
      <c r="AE15" t="s">
        <v>217</v>
      </c>
      <c r="AI15" t="s">
        <v>218</v>
      </c>
      <c r="AJ15" t="s">
        <v>218</v>
      </c>
      <c r="AK15">
        <v>33188540500</v>
      </c>
      <c r="AL15" t="s">
        <v>38</v>
      </c>
      <c r="AM15" t="s">
        <v>38</v>
      </c>
      <c r="AN15" t="s">
        <v>40</v>
      </c>
      <c r="AO15" t="s">
        <v>40</v>
      </c>
      <c r="AP15" t="s">
        <v>38</v>
      </c>
      <c r="AR15" t="s">
        <v>38</v>
      </c>
      <c r="AS15" t="s">
        <v>38</v>
      </c>
    </row>
    <row r="16" spans="1:45" x14ac:dyDescent="0.25">
      <c r="A16" t="s">
        <v>166</v>
      </c>
      <c r="B16" t="s">
        <v>305</v>
      </c>
      <c r="C16" t="s">
        <v>371</v>
      </c>
      <c r="D16" t="s">
        <v>37</v>
      </c>
      <c r="E16">
        <v>202109</v>
      </c>
      <c r="F16" s="1">
        <v>44259.603472222225</v>
      </c>
      <c r="G16" t="s">
        <v>38</v>
      </c>
      <c r="H16" s="1">
        <v>44263.600694444445</v>
      </c>
      <c r="I16" t="s">
        <v>38</v>
      </c>
      <c r="J16" s="1">
        <v>44263.600694444445</v>
      </c>
      <c r="K16" s="1">
        <v>44272.4375</v>
      </c>
      <c r="L16" s="1">
        <v>44272.438194444447</v>
      </c>
      <c r="M16" s="2">
        <f t="shared" si="0"/>
        <v>1075.9999999974386</v>
      </c>
      <c r="N16" s="41">
        <f t="shared" si="1"/>
        <v>0.74722222222044343</v>
      </c>
      <c r="O16" s="8">
        <f t="shared" si="2"/>
        <v>4796.6666666645324</v>
      </c>
      <c r="P16" s="8">
        <v>4796.6666666645324</v>
      </c>
      <c r="Q16" s="8">
        <f t="shared" si="3"/>
        <v>79.944444444408873</v>
      </c>
      <c r="R16" s="9">
        <f t="shared" si="4"/>
        <v>3.3310185185170362</v>
      </c>
      <c r="S16" s="9"/>
      <c r="T16" t="s">
        <v>13</v>
      </c>
      <c r="U16" t="s">
        <v>38</v>
      </c>
      <c r="V16" t="s">
        <v>39</v>
      </c>
      <c r="W16" t="s">
        <v>233</v>
      </c>
      <c r="X16" t="s">
        <v>429</v>
      </c>
      <c r="Y16">
        <v>23750411</v>
      </c>
      <c r="Z16">
        <v>83409017</v>
      </c>
      <c r="AA16" t="s">
        <v>167</v>
      </c>
      <c r="AB16" t="s">
        <v>290</v>
      </c>
      <c r="AC16" t="s">
        <v>47</v>
      </c>
      <c r="AD16" t="s">
        <v>212</v>
      </c>
      <c r="AE16" t="s">
        <v>217</v>
      </c>
      <c r="AI16" t="s">
        <v>48</v>
      </c>
      <c r="AJ16" t="s">
        <v>48</v>
      </c>
      <c r="AK16">
        <v>912240254025</v>
      </c>
      <c r="AL16" t="s">
        <v>38</v>
      </c>
      <c r="AM16" t="s">
        <v>38</v>
      </c>
      <c r="AN16" t="s">
        <v>40</v>
      </c>
      <c r="AO16" t="s">
        <v>40</v>
      </c>
      <c r="AP16" t="s">
        <v>38</v>
      </c>
      <c r="AR16" t="s">
        <v>38</v>
      </c>
      <c r="AS16" t="s">
        <v>38</v>
      </c>
    </row>
    <row r="17" spans="1:45" x14ac:dyDescent="0.25">
      <c r="A17" t="s">
        <v>164</v>
      </c>
      <c r="B17" t="s">
        <v>306</v>
      </c>
      <c r="C17" t="s">
        <v>372</v>
      </c>
      <c r="D17" t="s">
        <v>37</v>
      </c>
      <c r="E17">
        <v>202109</v>
      </c>
      <c r="F17" s="1">
        <v>44259.620138888888</v>
      </c>
      <c r="G17" t="s">
        <v>38</v>
      </c>
      <c r="H17" s="1">
        <v>44263.618750000001</v>
      </c>
      <c r="I17" t="s">
        <v>38</v>
      </c>
      <c r="J17" s="1">
        <v>44263.618750000001</v>
      </c>
      <c r="K17" s="1">
        <v>44263.456250000003</v>
      </c>
      <c r="L17" s="1">
        <v>44263.456250000003</v>
      </c>
      <c r="M17" s="2">
        <f t="shared" si="0"/>
        <v>1078.0000000039579</v>
      </c>
      <c r="N17" s="41">
        <f t="shared" si="1"/>
        <v>0.7486111111138597</v>
      </c>
      <c r="O17" s="8">
        <f t="shared" si="2"/>
        <v>4798.3333333366318</v>
      </c>
      <c r="P17" s="8">
        <v>4798.3333333366318</v>
      </c>
      <c r="Q17" s="8">
        <f t="shared" si="3"/>
        <v>79.972222222277196</v>
      </c>
      <c r="R17" s="9">
        <f t="shared" si="4"/>
        <v>3.3321759259282167</v>
      </c>
      <c r="S17" s="9"/>
      <c r="T17" t="s">
        <v>13</v>
      </c>
      <c r="U17" t="s">
        <v>38</v>
      </c>
      <c r="V17" t="s">
        <v>39</v>
      </c>
      <c r="W17" t="s">
        <v>234</v>
      </c>
      <c r="X17" t="s">
        <v>429</v>
      </c>
      <c r="Y17">
        <v>24931375</v>
      </c>
      <c r="Z17">
        <v>83409090</v>
      </c>
      <c r="AA17" t="s">
        <v>165</v>
      </c>
      <c r="AB17" t="s">
        <v>290</v>
      </c>
      <c r="AC17" t="s">
        <v>216</v>
      </c>
      <c r="AD17" t="s">
        <v>212</v>
      </c>
      <c r="AE17" t="s">
        <v>217</v>
      </c>
      <c r="AI17" t="s">
        <v>218</v>
      </c>
      <c r="AJ17" t="s">
        <v>218</v>
      </c>
      <c r="AK17">
        <v>33188540500</v>
      </c>
      <c r="AL17" t="s">
        <v>38</v>
      </c>
      <c r="AM17" t="s">
        <v>38</v>
      </c>
      <c r="AN17" t="s">
        <v>40</v>
      </c>
      <c r="AO17" t="s">
        <v>40</v>
      </c>
      <c r="AP17" t="s">
        <v>38</v>
      </c>
      <c r="AR17" t="s">
        <v>38</v>
      </c>
      <c r="AS17" t="s">
        <v>38</v>
      </c>
    </row>
    <row r="18" spans="1:45" x14ac:dyDescent="0.25">
      <c r="A18" t="s">
        <v>163</v>
      </c>
      <c r="B18" t="s">
        <v>307</v>
      </c>
      <c r="C18" t="s">
        <v>373</v>
      </c>
      <c r="D18" t="s">
        <v>37</v>
      </c>
      <c r="E18">
        <v>202109</v>
      </c>
      <c r="F18" s="1">
        <v>44259.661805555559</v>
      </c>
      <c r="G18" t="s">
        <v>38</v>
      </c>
      <c r="H18" s="1">
        <v>44263.660416666666</v>
      </c>
      <c r="I18" t="s">
        <v>38</v>
      </c>
      <c r="J18" s="1">
        <v>44263.660416666666</v>
      </c>
      <c r="K18" s="1">
        <v>44272.489583333336</v>
      </c>
      <c r="L18" s="1">
        <v>44272.490277777775</v>
      </c>
      <c r="M18" s="2">
        <f t="shared" si="0"/>
        <v>1077.9999999934805</v>
      </c>
      <c r="N18" s="41">
        <f t="shared" si="1"/>
        <v>0.74861111110658374</v>
      </c>
      <c r="O18" s="8">
        <f t="shared" si="2"/>
        <v>4798.3333333279006</v>
      </c>
      <c r="P18" s="8">
        <v>4798.3333333279006</v>
      </c>
      <c r="Q18" s="8">
        <f t="shared" si="3"/>
        <v>79.972222222131677</v>
      </c>
      <c r="R18" s="9">
        <f t="shared" si="4"/>
        <v>3.3321759259221531</v>
      </c>
      <c r="S18" s="9"/>
      <c r="T18" t="s">
        <v>13</v>
      </c>
      <c r="U18" t="s">
        <v>38</v>
      </c>
      <c r="V18" t="s">
        <v>39</v>
      </c>
      <c r="W18" t="s">
        <v>235</v>
      </c>
      <c r="X18" t="s">
        <v>429</v>
      </c>
      <c r="Y18">
        <v>24008822</v>
      </c>
      <c r="Z18">
        <v>83409017</v>
      </c>
      <c r="AA18" t="s">
        <v>94</v>
      </c>
      <c r="AB18" t="s">
        <v>290</v>
      </c>
      <c r="AC18" t="s">
        <v>47</v>
      </c>
      <c r="AD18" t="s">
        <v>212</v>
      </c>
      <c r="AE18" t="s">
        <v>217</v>
      </c>
      <c r="AI18" t="s">
        <v>48</v>
      </c>
      <c r="AJ18" t="s">
        <v>48</v>
      </c>
      <c r="AK18">
        <v>912240254025</v>
      </c>
      <c r="AL18" t="s">
        <v>38</v>
      </c>
      <c r="AM18" t="s">
        <v>38</v>
      </c>
      <c r="AN18" t="s">
        <v>40</v>
      </c>
      <c r="AO18" t="s">
        <v>40</v>
      </c>
      <c r="AP18" t="s">
        <v>38</v>
      </c>
      <c r="AR18" t="s">
        <v>38</v>
      </c>
      <c r="AS18" t="s">
        <v>38</v>
      </c>
    </row>
    <row r="19" spans="1:45" x14ac:dyDescent="0.25">
      <c r="A19" t="s">
        <v>161</v>
      </c>
      <c r="B19" t="s">
        <v>308</v>
      </c>
      <c r="C19" t="s">
        <v>374</v>
      </c>
      <c r="D19" t="s">
        <v>37</v>
      </c>
      <c r="E19">
        <v>202109</v>
      </c>
      <c r="F19" s="1">
        <v>44259.677083333336</v>
      </c>
      <c r="G19" t="s">
        <v>38</v>
      </c>
      <c r="H19" s="1">
        <v>44263.675694444442</v>
      </c>
      <c r="I19" t="s">
        <v>38</v>
      </c>
      <c r="J19" s="1">
        <v>44263.675694444442</v>
      </c>
      <c r="K19" s="1">
        <v>44272.515972222223</v>
      </c>
      <c r="L19" s="1">
        <v>44272.51666666667</v>
      </c>
      <c r="M19" s="2">
        <f t="shared" si="0"/>
        <v>1077.9999999934805</v>
      </c>
      <c r="N19" s="41">
        <f t="shared" si="1"/>
        <v>0.74861111110658374</v>
      </c>
      <c r="O19" s="8">
        <f t="shared" si="2"/>
        <v>4798.3333333279006</v>
      </c>
      <c r="P19" s="8">
        <v>4798.3333333279006</v>
      </c>
      <c r="Q19" s="8">
        <f t="shared" si="3"/>
        <v>79.972222222131677</v>
      </c>
      <c r="R19" s="9">
        <f t="shared" si="4"/>
        <v>3.3321759259221531</v>
      </c>
      <c r="S19" s="9"/>
      <c r="T19" t="s">
        <v>13</v>
      </c>
      <c r="U19" t="s">
        <v>38</v>
      </c>
      <c r="V19" t="s">
        <v>39</v>
      </c>
      <c r="W19" t="s">
        <v>236</v>
      </c>
      <c r="X19" t="s">
        <v>429</v>
      </c>
      <c r="Y19">
        <v>23802672</v>
      </c>
      <c r="Z19">
        <v>83409090</v>
      </c>
      <c r="AA19" t="s">
        <v>162</v>
      </c>
      <c r="AB19" t="s">
        <v>290</v>
      </c>
      <c r="AC19" t="s">
        <v>47</v>
      </c>
      <c r="AD19" t="s">
        <v>212</v>
      </c>
      <c r="AE19" t="s">
        <v>217</v>
      </c>
      <c r="AI19" t="s">
        <v>48</v>
      </c>
      <c r="AJ19" t="s">
        <v>48</v>
      </c>
      <c r="AK19">
        <v>912240254025</v>
      </c>
      <c r="AL19" t="s">
        <v>38</v>
      </c>
      <c r="AM19" t="s">
        <v>38</v>
      </c>
      <c r="AN19" t="s">
        <v>40</v>
      </c>
      <c r="AO19" t="s">
        <v>40</v>
      </c>
      <c r="AP19" t="s">
        <v>38</v>
      </c>
      <c r="AR19" t="s">
        <v>38</v>
      </c>
      <c r="AS19" t="s">
        <v>38</v>
      </c>
    </row>
    <row r="20" spans="1:45" x14ac:dyDescent="0.25">
      <c r="A20" t="s">
        <v>160</v>
      </c>
      <c r="B20" t="s">
        <v>309</v>
      </c>
      <c r="C20" t="s">
        <v>375</v>
      </c>
      <c r="D20" t="s">
        <v>37</v>
      </c>
      <c r="E20">
        <v>202109</v>
      </c>
      <c r="F20" s="1">
        <v>44259.760416666664</v>
      </c>
      <c r="G20" t="s">
        <v>38</v>
      </c>
      <c r="H20" s="1">
        <v>44263.75</v>
      </c>
      <c r="I20" t="s">
        <v>38</v>
      </c>
      <c r="J20" s="1">
        <v>44263.75</v>
      </c>
      <c r="K20" s="1">
        <v>44263.459027777775</v>
      </c>
      <c r="L20" s="1">
        <v>44263.459027777775</v>
      </c>
      <c r="M20" s="2">
        <f t="shared" si="0"/>
        <v>1079.9999999999998</v>
      </c>
      <c r="N20" s="41">
        <f t="shared" si="1"/>
        <v>0.74999999999999989</v>
      </c>
      <c r="O20" s="8">
        <f t="shared" si="2"/>
        <v>4787.5000000029104</v>
      </c>
      <c r="P20" s="8">
        <v>4787.5000000029104</v>
      </c>
      <c r="Q20" s="8">
        <f t="shared" si="3"/>
        <v>79.791666666715173</v>
      </c>
      <c r="R20" s="9">
        <f t="shared" si="4"/>
        <v>3.3246527777797987</v>
      </c>
      <c r="S20" s="9"/>
      <c r="T20" t="s">
        <v>13</v>
      </c>
      <c r="U20" t="s">
        <v>38</v>
      </c>
      <c r="V20" t="s">
        <v>39</v>
      </c>
      <c r="W20" t="s">
        <v>237</v>
      </c>
      <c r="X20" t="s">
        <v>429</v>
      </c>
      <c r="Y20">
        <v>23861966</v>
      </c>
      <c r="Z20">
        <v>83409017</v>
      </c>
      <c r="AA20" t="s">
        <v>141</v>
      </c>
      <c r="AB20" t="s">
        <v>290</v>
      </c>
      <c r="AC20" t="s">
        <v>216</v>
      </c>
      <c r="AD20" t="s">
        <v>212</v>
      </c>
      <c r="AE20" t="s">
        <v>217</v>
      </c>
      <c r="AI20" t="s">
        <v>218</v>
      </c>
      <c r="AJ20" t="s">
        <v>218</v>
      </c>
      <c r="AK20">
        <v>33188540500</v>
      </c>
      <c r="AL20" t="s">
        <v>38</v>
      </c>
      <c r="AM20" t="s">
        <v>38</v>
      </c>
      <c r="AN20" t="s">
        <v>40</v>
      </c>
      <c r="AO20" t="s">
        <v>40</v>
      </c>
      <c r="AP20" t="s">
        <v>38</v>
      </c>
      <c r="AR20" t="s">
        <v>38</v>
      </c>
      <c r="AS20" t="s">
        <v>38</v>
      </c>
    </row>
    <row r="21" spans="1:45" x14ac:dyDescent="0.25">
      <c r="A21" t="s">
        <v>158</v>
      </c>
      <c r="B21" t="s">
        <v>310</v>
      </c>
      <c r="C21" t="s">
        <v>376</v>
      </c>
      <c r="D21" t="s">
        <v>37</v>
      </c>
      <c r="E21">
        <v>202109</v>
      </c>
      <c r="F21" s="1">
        <v>44260.511111111111</v>
      </c>
      <c r="G21" t="s">
        <v>38</v>
      </c>
      <c r="H21" s="1">
        <v>44264.509722222225</v>
      </c>
      <c r="I21" t="s">
        <v>38</v>
      </c>
      <c r="J21" s="1">
        <v>44264.509722222225</v>
      </c>
      <c r="K21" s="1">
        <v>44274.731944444444</v>
      </c>
      <c r="L21" s="1">
        <v>44274.731944444444</v>
      </c>
      <c r="M21" s="2">
        <f t="shared" si="0"/>
        <v>1078.0000000039579</v>
      </c>
      <c r="N21" s="41">
        <f t="shared" si="1"/>
        <v>0.74861111111385958</v>
      </c>
      <c r="O21" s="8">
        <f t="shared" si="2"/>
        <v>4798.3333333366318</v>
      </c>
      <c r="P21" s="8">
        <v>4798.3333333366318</v>
      </c>
      <c r="Q21" s="8">
        <f t="shared" si="3"/>
        <v>79.972222222277196</v>
      </c>
      <c r="R21" s="9">
        <f t="shared" si="4"/>
        <v>3.3321759259282167</v>
      </c>
      <c r="S21" s="9"/>
      <c r="T21" t="s">
        <v>13</v>
      </c>
      <c r="U21" t="s">
        <v>38</v>
      </c>
      <c r="V21" t="s">
        <v>39</v>
      </c>
      <c r="W21" t="s">
        <v>238</v>
      </c>
      <c r="X21" t="s">
        <v>429</v>
      </c>
      <c r="Y21">
        <v>23243092</v>
      </c>
      <c r="Z21">
        <v>83409094</v>
      </c>
      <c r="AA21" t="s">
        <v>159</v>
      </c>
      <c r="AB21" t="s">
        <v>290</v>
      </c>
      <c r="AC21" t="s">
        <v>47</v>
      </c>
      <c r="AD21" t="s">
        <v>212</v>
      </c>
      <c r="AE21" t="s">
        <v>217</v>
      </c>
      <c r="AI21" t="s">
        <v>48</v>
      </c>
      <c r="AJ21" t="s">
        <v>48</v>
      </c>
      <c r="AK21">
        <v>912240254025</v>
      </c>
      <c r="AL21" t="s">
        <v>38</v>
      </c>
      <c r="AM21" t="s">
        <v>38</v>
      </c>
      <c r="AN21" t="s">
        <v>40</v>
      </c>
      <c r="AO21" t="s">
        <v>40</v>
      </c>
      <c r="AP21" t="s">
        <v>38</v>
      </c>
      <c r="AR21" t="s">
        <v>38</v>
      </c>
      <c r="AS21" t="s">
        <v>38</v>
      </c>
    </row>
    <row r="22" spans="1:45" x14ac:dyDescent="0.25">
      <c r="A22" t="s">
        <v>156</v>
      </c>
      <c r="B22" t="s">
        <v>311</v>
      </c>
      <c r="C22" t="s">
        <v>377</v>
      </c>
      <c r="D22" t="s">
        <v>37</v>
      </c>
      <c r="E22">
        <v>202109</v>
      </c>
      <c r="F22" s="1">
        <v>44260.522222222222</v>
      </c>
      <c r="G22" t="s">
        <v>38</v>
      </c>
      <c r="H22" s="1">
        <v>44264.520833333336</v>
      </c>
      <c r="I22" t="s">
        <v>38</v>
      </c>
      <c r="J22" s="1">
        <v>44264.520833333336</v>
      </c>
      <c r="K22" s="1">
        <v>44274.729166666664</v>
      </c>
      <c r="L22" s="1">
        <v>44274.729861111111</v>
      </c>
      <c r="M22" s="2">
        <f t="shared" si="0"/>
        <v>1078.0000000039579</v>
      </c>
      <c r="N22" s="41">
        <f t="shared" si="1"/>
        <v>0.74861111111385958</v>
      </c>
      <c r="O22" s="8">
        <f t="shared" si="2"/>
        <v>4798.3333333366318</v>
      </c>
      <c r="P22" s="8">
        <v>4798.3333333366318</v>
      </c>
      <c r="Q22" s="8">
        <f t="shared" si="3"/>
        <v>79.972222222277196</v>
      </c>
      <c r="R22" s="9">
        <f t="shared" si="4"/>
        <v>3.3321759259282167</v>
      </c>
      <c r="S22" s="9"/>
      <c r="T22" t="s">
        <v>13</v>
      </c>
      <c r="U22" t="s">
        <v>38</v>
      </c>
      <c r="V22" t="s">
        <v>39</v>
      </c>
      <c r="W22" t="s">
        <v>239</v>
      </c>
      <c r="X22" t="s">
        <v>429</v>
      </c>
      <c r="Y22">
        <v>23761677</v>
      </c>
      <c r="Z22">
        <v>83409090</v>
      </c>
      <c r="AA22" t="s">
        <v>157</v>
      </c>
      <c r="AB22" t="s">
        <v>290</v>
      </c>
      <c r="AC22" t="s">
        <v>47</v>
      </c>
      <c r="AD22" t="s">
        <v>212</v>
      </c>
      <c r="AE22" t="s">
        <v>217</v>
      </c>
      <c r="AI22" t="s">
        <v>48</v>
      </c>
      <c r="AJ22" t="s">
        <v>48</v>
      </c>
      <c r="AK22">
        <v>912240254025</v>
      </c>
      <c r="AL22" t="s">
        <v>38</v>
      </c>
      <c r="AM22" t="s">
        <v>38</v>
      </c>
      <c r="AN22" t="s">
        <v>40</v>
      </c>
      <c r="AO22" t="s">
        <v>40</v>
      </c>
      <c r="AP22" t="s">
        <v>38</v>
      </c>
      <c r="AR22" t="s">
        <v>38</v>
      </c>
      <c r="AS22" t="s">
        <v>38</v>
      </c>
    </row>
    <row r="23" spans="1:45" x14ac:dyDescent="0.25">
      <c r="A23" t="s">
        <v>154</v>
      </c>
      <c r="B23" t="s">
        <v>312</v>
      </c>
      <c r="C23" t="s">
        <v>378</v>
      </c>
      <c r="D23" t="s">
        <v>37</v>
      </c>
      <c r="E23">
        <v>202109</v>
      </c>
      <c r="F23" s="1">
        <v>44260.581250000003</v>
      </c>
      <c r="G23" t="s">
        <v>38</v>
      </c>
      <c r="H23" s="1">
        <v>44264.57916666667</v>
      </c>
      <c r="I23" t="s">
        <v>38</v>
      </c>
      <c r="J23" s="1">
        <v>44264.57916666667</v>
      </c>
      <c r="K23" s="1">
        <v>44274.722916666666</v>
      </c>
      <c r="L23" s="1">
        <v>44274.723611111112</v>
      </c>
      <c r="M23" s="2">
        <f t="shared" si="0"/>
        <v>1077.0000000006983</v>
      </c>
      <c r="N23" s="41">
        <f t="shared" si="1"/>
        <v>0.74791666666715151</v>
      </c>
      <c r="O23" s="8">
        <f t="shared" si="2"/>
        <v>4797.5000000005821</v>
      </c>
      <c r="P23" s="8">
        <v>4797.5000000005821</v>
      </c>
      <c r="Q23" s="8">
        <f t="shared" si="3"/>
        <v>79.958333333343035</v>
      </c>
      <c r="R23" s="9">
        <f t="shared" si="4"/>
        <v>3.3315972222226264</v>
      </c>
      <c r="S23" s="9"/>
      <c r="T23" t="s">
        <v>13</v>
      </c>
      <c r="U23" t="s">
        <v>38</v>
      </c>
      <c r="V23" t="s">
        <v>39</v>
      </c>
      <c r="W23" t="s">
        <v>240</v>
      </c>
      <c r="X23" t="s">
        <v>429</v>
      </c>
      <c r="Y23">
        <v>24008861</v>
      </c>
      <c r="Z23">
        <v>83409017</v>
      </c>
      <c r="AA23" t="s">
        <v>155</v>
      </c>
      <c r="AB23" t="s">
        <v>290</v>
      </c>
      <c r="AC23" t="s">
        <v>47</v>
      </c>
      <c r="AD23" t="s">
        <v>212</v>
      </c>
      <c r="AE23" t="s">
        <v>217</v>
      </c>
      <c r="AI23" t="s">
        <v>48</v>
      </c>
      <c r="AJ23" t="s">
        <v>48</v>
      </c>
      <c r="AK23">
        <v>912240254025</v>
      </c>
      <c r="AL23" t="s">
        <v>38</v>
      </c>
      <c r="AM23" t="s">
        <v>38</v>
      </c>
      <c r="AN23" t="s">
        <v>40</v>
      </c>
      <c r="AO23" t="s">
        <v>40</v>
      </c>
      <c r="AP23" t="s">
        <v>38</v>
      </c>
      <c r="AR23" t="s">
        <v>38</v>
      </c>
      <c r="AS23" t="s">
        <v>38</v>
      </c>
    </row>
    <row r="24" spans="1:45" x14ac:dyDescent="0.25">
      <c r="A24" t="s">
        <v>152</v>
      </c>
      <c r="B24" t="s">
        <v>313</v>
      </c>
      <c r="C24" t="s">
        <v>379</v>
      </c>
      <c r="D24" t="s">
        <v>37</v>
      </c>
      <c r="E24">
        <v>202109</v>
      </c>
      <c r="F24" s="1">
        <v>44260.602083333331</v>
      </c>
      <c r="G24" t="s">
        <v>38</v>
      </c>
      <c r="H24" s="1">
        <v>44264.602083333331</v>
      </c>
      <c r="I24" t="s">
        <v>38</v>
      </c>
      <c r="J24" s="1">
        <v>44264.602083333331</v>
      </c>
      <c r="K24" s="1">
        <v>44265.438888888886</v>
      </c>
      <c r="L24" s="1">
        <v>44265.438888888886</v>
      </c>
      <c r="M24" s="2">
        <f t="shared" si="0"/>
        <v>1079.9999999999998</v>
      </c>
      <c r="N24" s="41">
        <f t="shared" si="1"/>
        <v>0.74999999999999978</v>
      </c>
      <c r="O24" s="8">
        <f t="shared" si="2"/>
        <v>4800</v>
      </c>
      <c r="P24" s="8">
        <v>4800</v>
      </c>
      <c r="Q24" s="8">
        <f t="shared" si="3"/>
        <v>80</v>
      </c>
      <c r="R24" s="9">
        <f t="shared" si="4"/>
        <v>3.3333333333333335</v>
      </c>
      <c r="S24" s="9"/>
      <c r="T24" t="s">
        <v>13</v>
      </c>
      <c r="U24" t="s">
        <v>38</v>
      </c>
      <c r="V24" t="s">
        <v>39</v>
      </c>
      <c r="W24" t="s">
        <v>241</v>
      </c>
      <c r="X24" t="s">
        <v>429</v>
      </c>
      <c r="Y24">
        <v>23568580</v>
      </c>
      <c r="Z24">
        <v>83409094</v>
      </c>
      <c r="AA24" t="s">
        <v>153</v>
      </c>
      <c r="AB24" t="s">
        <v>290</v>
      </c>
      <c r="AC24" t="s">
        <v>216</v>
      </c>
      <c r="AD24" t="s">
        <v>212</v>
      </c>
      <c r="AE24" t="s">
        <v>217</v>
      </c>
      <c r="AI24" t="s">
        <v>218</v>
      </c>
      <c r="AJ24" t="s">
        <v>218</v>
      </c>
      <c r="AK24">
        <v>33188540500</v>
      </c>
      <c r="AL24" t="s">
        <v>38</v>
      </c>
      <c r="AM24" t="s">
        <v>38</v>
      </c>
      <c r="AN24" t="s">
        <v>40</v>
      </c>
      <c r="AO24" t="s">
        <v>40</v>
      </c>
      <c r="AP24" t="s">
        <v>38</v>
      </c>
      <c r="AR24" t="s">
        <v>38</v>
      </c>
      <c r="AS24" t="s">
        <v>38</v>
      </c>
    </row>
    <row r="25" spans="1:45" x14ac:dyDescent="0.25">
      <c r="A25" t="s">
        <v>150</v>
      </c>
      <c r="B25" t="s">
        <v>314</v>
      </c>
      <c r="C25" t="s">
        <v>380</v>
      </c>
      <c r="D25" t="s">
        <v>37</v>
      </c>
      <c r="E25">
        <v>202109</v>
      </c>
      <c r="F25" s="1">
        <v>44260.611111111109</v>
      </c>
      <c r="G25" t="s">
        <v>38</v>
      </c>
      <c r="H25" s="1">
        <v>44264.60833333333</v>
      </c>
      <c r="I25" t="s">
        <v>38</v>
      </c>
      <c r="J25" s="1">
        <v>44264.60833333333</v>
      </c>
      <c r="K25" s="1">
        <v>44265.468055555553</v>
      </c>
      <c r="L25" s="1">
        <v>44265.468055555553</v>
      </c>
      <c r="M25" s="2">
        <f t="shared" si="0"/>
        <v>1075.9999999974386</v>
      </c>
      <c r="N25" s="41">
        <f t="shared" si="1"/>
        <v>0.74722222222044354</v>
      </c>
      <c r="O25" s="8">
        <f t="shared" si="2"/>
        <v>4796.6666666645324</v>
      </c>
      <c r="P25" s="8">
        <v>4796.6666666645324</v>
      </c>
      <c r="Q25" s="8">
        <f t="shared" si="3"/>
        <v>79.944444444408873</v>
      </c>
      <c r="R25" s="9">
        <f t="shared" si="4"/>
        <v>3.3310185185170362</v>
      </c>
      <c r="S25" s="9"/>
      <c r="T25" t="s">
        <v>13</v>
      </c>
      <c r="U25" t="s">
        <v>38</v>
      </c>
      <c r="V25" t="s">
        <v>39</v>
      </c>
      <c r="W25" t="s">
        <v>242</v>
      </c>
      <c r="X25" t="s">
        <v>429</v>
      </c>
      <c r="Y25">
        <v>23553368</v>
      </c>
      <c r="Z25">
        <v>83409094</v>
      </c>
      <c r="AA25" t="s">
        <v>151</v>
      </c>
      <c r="AB25" t="s">
        <v>290</v>
      </c>
      <c r="AC25" t="s">
        <v>216</v>
      </c>
      <c r="AD25" t="s">
        <v>212</v>
      </c>
      <c r="AE25" t="s">
        <v>217</v>
      </c>
      <c r="AI25" t="s">
        <v>218</v>
      </c>
      <c r="AJ25" t="s">
        <v>218</v>
      </c>
      <c r="AK25">
        <v>33188540500</v>
      </c>
      <c r="AL25" t="s">
        <v>38</v>
      </c>
      <c r="AM25" t="s">
        <v>38</v>
      </c>
      <c r="AN25" t="s">
        <v>40</v>
      </c>
      <c r="AO25" t="s">
        <v>40</v>
      </c>
      <c r="AP25" t="s">
        <v>38</v>
      </c>
      <c r="AR25" t="s">
        <v>38</v>
      </c>
      <c r="AS25" t="s">
        <v>38</v>
      </c>
    </row>
    <row r="26" spans="1:45" x14ac:dyDescent="0.25">
      <c r="A26" t="s">
        <v>148</v>
      </c>
      <c r="B26" t="s">
        <v>315</v>
      </c>
      <c r="C26" t="s">
        <v>381</v>
      </c>
      <c r="D26" t="s">
        <v>37</v>
      </c>
      <c r="E26">
        <v>202109</v>
      </c>
      <c r="F26" s="1">
        <v>44260.661111111112</v>
      </c>
      <c r="G26" t="s">
        <v>38</v>
      </c>
      <c r="H26" s="1">
        <v>44264.65902777778</v>
      </c>
      <c r="I26" t="s">
        <v>38</v>
      </c>
      <c r="J26" s="1">
        <v>44264.65902777778</v>
      </c>
      <c r="K26" s="1">
        <v>44265.474305555559</v>
      </c>
      <c r="L26" s="1">
        <v>44265.474305555559</v>
      </c>
      <c r="M26" s="2">
        <f t="shared" si="0"/>
        <v>1077.0000000006983</v>
      </c>
      <c r="N26" s="41">
        <f t="shared" si="1"/>
        <v>0.74791666666715162</v>
      </c>
      <c r="O26" s="8">
        <f t="shared" si="2"/>
        <v>4797.5000000005821</v>
      </c>
      <c r="P26" s="8">
        <v>4797.5000000005821</v>
      </c>
      <c r="Q26" s="8">
        <f t="shared" si="3"/>
        <v>79.958333333343035</v>
      </c>
      <c r="R26" s="9">
        <f t="shared" si="4"/>
        <v>3.3315972222226264</v>
      </c>
      <c r="S26" s="9"/>
      <c r="T26" t="s">
        <v>13</v>
      </c>
      <c r="U26" t="s">
        <v>38</v>
      </c>
      <c r="V26" t="s">
        <v>39</v>
      </c>
      <c r="W26" t="s">
        <v>243</v>
      </c>
      <c r="X26" t="s">
        <v>429</v>
      </c>
      <c r="Y26">
        <v>23750161</v>
      </c>
      <c r="Z26">
        <v>83409017</v>
      </c>
      <c r="AA26" t="s">
        <v>149</v>
      </c>
      <c r="AB26" t="s">
        <v>290</v>
      </c>
      <c r="AC26" t="s">
        <v>216</v>
      </c>
      <c r="AD26" t="s">
        <v>212</v>
      </c>
      <c r="AE26" t="s">
        <v>217</v>
      </c>
      <c r="AI26" t="s">
        <v>218</v>
      </c>
      <c r="AJ26" t="s">
        <v>218</v>
      </c>
      <c r="AK26">
        <v>33188540500</v>
      </c>
      <c r="AL26" t="s">
        <v>38</v>
      </c>
      <c r="AM26" t="s">
        <v>38</v>
      </c>
      <c r="AN26" t="s">
        <v>40</v>
      </c>
      <c r="AO26" t="s">
        <v>40</v>
      </c>
      <c r="AP26" t="s">
        <v>38</v>
      </c>
      <c r="AR26" t="s">
        <v>38</v>
      </c>
      <c r="AS26" t="s">
        <v>38</v>
      </c>
    </row>
    <row r="27" spans="1:45" x14ac:dyDescent="0.25">
      <c r="A27" t="s">
        <v>146</v>
      </c>
      <c r="B27" t="s">
        <v>316</v>
      </c>
      <c r="C27" t="s">
        <v>382</v>
      </c>
      <c r="D27" t="s">
        <v>37</v>
      </c>
      <c r="E27">
        <v>202110</v>
      </c>
      <c r="F27" s="1">
        <v>44263.597222222219</v>
      </c>
      <c r="G27" t="s">
        <v>38</v>
      </c>
      <c r="H27" s="1">
        <v>44265.595138888886</v>
      </c>
      <c r="I27" t="s">
        <v>38</v>
      </c>
      <c r="J27" s="1">
        <v>44265.595138888886</v>
      </c>
      <c r="K27" s="1">
        <v>44265.581944444442</v>
      </c>
      <c r="L27" s="1">
        <v>44265.581944444442</v>
      </c>
      <c r="M27" s="2">
        <f t="shared" si="0"/>
        <v>1077.0000000006983</v>
      </c>
      <c r="N27" s="41">
        <f t="shared" si="1"/>
        <v>0.74791666666715151</v>
      </c>
      <c r="O27" s="8">
        <f t="shared" si="2"/>
        <v>2397.5000000005821</v>
      </c>
      <c r="P27" s="8">
        <v>2397.5000000005821</v>
      </c>
      <c r="Q27" s="8">
        <f t="shared" si="3"/>
        <v>39.958333333343035</v>
      </c>
      <c r="R27" s="9">
        <f t="shared" si="4"/>
        <v>1.6649305555559597</v>
      </c>
      <c r="S27" s="9"/>
      <c r="T27" t="s">
        <v>13</v>
      </c>
      <c r="U27" t="s">
        <v>38</v>
      </c>
      <c r="V27" t="s">
        <v>39</v>
      </c>
      <c r="W27" t="s">
        <v>244</v>
      </c>
      <c r="X27" t="s">
        <v>429</v>
      </c>
      <c r="Y27">
        <v>24419974</v>
      </c>
      <c r="Z27">
        <v>83409090</v>
      </c>
      <c r="AA27" t="s">
        <v>147</v>
      </c>
      <c r="AB27" t="s">
        <v>290</v>
      </c>
      <c r="AC27" t="s">
        <v>216</v>
      </c>
      <c r="AD27" t="s">
        <v>212</v>
      </c>
      <c r="AE27" t="s">
        <v>217</v>
      </c>
      <c r="AI27" t="s">
        <v>218</v>
      </c>
      <c r="AJ27" t="s">
        <v>218</v>
      </c>
      <c r="AK27">
        <v>33188540500</v>
      </c>
      <c r="AL27" t="s">
        <v>38</v>
      </c>
      <c r="AM27" t="s">
        <v>38</v>
      </c>
      <c r="AN27" t="s">
        <v>40</v>
      </c>
      <c r="AO27" t="s">
        <v>40</v>
      </c>
      <c r="AP27" t="s">
        <v>38</v>
      </c>
      <c r="AR27" t="s">
        <v>38</v>
      </c>
      <c r="AS27" t="s">
        <v>38</v>
      </c>
    </row>
    <row r="28" spans="1:45" x14ac:dyDescent="0.25">
      <c r="A28" t="s">
        <v>144</v>
      </c>
      <c r="B28" t="s">
        <v>317</v>
      </c>
      <c r="C28" t="s">
        <v>383</v>
      </c>
      <c r="D28" t="s">
        <v>37</v>
      </c>
      <c r="E28">
        <v>202110</v>
      </c>
      <c r="F28" s="1">
        <v>44263.609027777777</v>
      </c>
      <c r="G28" t="s">
        <v>38</v>
      </c>
      <c r="H28" s="1">
        <v>44265.60833333333</v>
      </c>
      <c r="I28" t="s">
        <v>38</v>
      </c>
      <c r="J28" s="1">
        <v>44265.60833333333</v>
      </c>
      <c r="K28" s="1">
        <v>44265.602083333331</v>
      </c>
      <c r="L28" s="1">
        <v>44265.602083333331</v>
      </c>
      <c r="M28" s="2">
        <f t="shared" si="0"/>
        <v>1078.9999999967401</v>
      </c>
      <c r="N28" s="41">
        <f t="shared" si="1"/>
        <v>0.74930555555329181</v>
      </c>
      <c r="O28" s="8">
        <f t="shared" si="2"/>
        <v>2399.1666666639503</v>
      </c>
      <c r="P28" s="8">
        <v>2399.1666666639503</v>
      </c>
      <c r="Q28" s="8">
        <f t="shared" si="3"/>
        <v>39.986111111065838</v>
      </c>
      <c r="R28" s="9">
        <f t="shared" si="4"/>
        <v>1.6660879629610765</v>
      </c>
      <c r="S28" s="9"/>
      <c r="T28" t="s">
        <v>13</v>
      </c>
      <c r="U28" t="s">
        <v>38</v>
      </c>
      <c r="V28" t="s">
        <v>39</v>
      </c>
      <c r="W28" t="s">
        <v>245</v>
      </c>
      <c r="X28" t="s">
        <v>429</v>
      </c>
      <c r="Y28">
        <v>23628687</v>
      </c>
      <c r="Z28">
        <v>83409090</v>
      </c>
      <c r="AA28" t="s">
        <v>145</v>
      </c>
      <c r="AB28" t="s">
        <v>290</v>
      </c>
      <c r="AC28" t="s">
        <v>216</v>
      </c>
      <c r="AD28" t="s">
        <v>212</v>
      </c>
      <c r="AE28" t="s">
        <v>217</v>
      </c>
      <c r="AI28" t="s">
        <v>218</v>
      </c>
      <c r="AJ28" t="s">
        <v>218</v>
      </c>
      <c r="AK28">
        <v>33188540500</v>
      </c>
      <c r="AL28" t="s">
        <v>38</v>
      </c>
      <c r="AM28" t="s">
        <v>38</v>
      </c>
      <c r="AN28" t="s">
        <v>40</v>
      </c>
      <c r="AO28" t="s">
        <v>40</v>
      </c>
      <c r="AP28" t="s">
        <v>38</v>
      </c>
      <c r="AR28" t="s">
        <v>38</v>
      </c>
      <c r="AS28" t="s">
        <v>38</v>
      </c>
    </row>
    <row r="29" spans="1:45" x14ac:dyDescent="0.25">
      <c r="A29" t="s">
        <v>142</v>
      </c>
      <c r="B29" t="s">
        <v>318</v>
      </c>
      <c r="C29" t="s">
        <v>384</v>
      </c>
      <c r="D29" t="s">
        <v>37</v>
      </c>
      <c r="E29">
        <v>202110</v>
      </c>
      <c r="F29" s="1">
        <v>44263.631944444445</v>
      </c>
      <c r="G29" t="s">
        <v>38</v>
      </c>
      <c r="H29" s="1">
        <v>44265.631249999999</v>
      </c>
      <c r="I29" t="s">
        <v>38</v>
      </c>
      <c r="J29" s="1">
        <v>44265.631249999999</v>
      </c>
      <c r="K29" s="1">
        <v>44265.712500000001</v>
      </c>
      <c r="L29" s="1">
        <v>44265.712500000001</v>
      </c>
      <c r="M29" s="2">
        <f t="shared" si="0"/>
        <v>1078.9999999967401</v>
      </c>
      <c r="N29" s="41">
        <f t="shared" si="1"/>
        <v>0.74930555555329181</v>
      </c>
      <c r="O29" s="8">
        <f t="shared" si="2"/>
        <v>2399.1666666639503</v>
      </c>
      <c r="P29" s="8">
        <v>2399.1666666639503</v>
      </c>
      <c r="Q29" s="8">
        <f t="shared" si="3"/>
        <v>39.986111111065838</v>
      </c>
      <c r="R29" s="9">
        <f t="shared" si="4"/>
        <v>1.6660879629610765</v>
      </c>
      <c r="S29" s="9"/>
      <c r="T29" t="s">
        <v>13</v>
      </c>
      <c r="U29" t="s">
        <v>38</v>
      </c>
      <c r="V29" t="s">
        <v>39</v>
      </c>
      <c r="W29" t="s">
        <v>246</v>
      </c>
      <c r="X29" t="s">
        <v>429</v>
      </c>
      <c r="Y29">
        <v>23753318</v>
      </c>
      <c r="Z29">
        <v>83409017</v>
      </c>
      <c r="AA29" t="s">
        <v>143</v>
      </c>
      <c r="AB29" t="s">
        <v>290</v>
      </c>
      <c r="AC29" t="s">
        <v>216</v>
      </c>
      <c r="AD29" t="s">
        <v>212</v>
      </c>
      <c r="AE29" t="s">
        <v>217</v>
      </c>
      <c r="AI29" t="s">
        <v>218</v>
      </c>
      <c r="AJ29" t="s">
        <v>218</v>
      </c>
      <c r="AK29">
        <v>33188540500</v>
      </c>
      <c r="AL29" t="s">
        <v>38</v>
      </c>
      <c r="AM29" t="s">
        <v>38</v>
      </c>
      <c r="AN29" t="s">
        <v>40</v>
      </c>
      <c r="AO29" t="s">
        <v>40</v>
      </c>
      <c r="AP29" t="s">
        <v>38</v>
      </c>
      <c r="AR29" t="s">
        <v>38</v>
      </c>
      <c r="AS29" t="s">
        <v>38</v>
      </c>
    </row>
    <row r="30" spans="1:45" x14ac:dyDescent="0.25">
      <c r="A30" t="s">
        <v>140</v>
      </c>
      <c r="B30" t="s">
        <v>319</v>
      </c>
      <c r="C30" t="s">
        <v>385</v>
      </c>
      <c r="D30" t="s">
        <v>37</v>
      </c>
      <c r="E30">
        <v>202110</v>
      </c>
      <c r="F30" s="1">
        <v>44263.734027777777</v>
      </c>
      <c r="G30" t="s">
        <v>38</v>
      </c>
      <c r="H30" s="1">
        <v>44265.73333333333</v>
      </c>
      <c r="I30" t="s">
        <v>38</v>
      </c>
      <c r="J30" s="1">
        <v>44265.73333333333</v>
      </c>
      <c r="K30" s="1">
        <v>44266.476388888892</v>
      </c>
      <c r="L30" s="1">
        <v>44266.476388888892</v>
      </c>
      <c r="M30" s="2">
        <f t="shared" si="0"/>
        <v>1079.9999999999998</v>
      </c>
      <c r="N30" s="41">
        <f t="shared" si="1"/>
        <v>0.74999999999999989</v>
      </c>
      <c r="O30" s="8">
        <f t="shared" si="2"/>
        <v>2399.1666666639503</v>
      </c>
      <c r="P30" s="8">
        <v>2399.1666666639503</v>
      </c>
      <c r="Q30" s="8">
        <f t="shared" si="3"/>
        <v>39.986111111065838</v>
      </c>
      <c r="R30" s="9">
        <f t="shared" si="4"/>
        <v>1.6660879629610765</v>
      </c>
      <c r="S30" s="9"/>
      <c r="T30" t="s">
        <v>13</v>
      </c>
      <c r="U30" t="s">
        <v>38</v>
      </c>
      <c r="V30" t="s">
        <v>39</v>
      </c>
      <c r="W30" t="s">
        <v>247</v>
      </c>
      <c r="X30" t="s">
        <v>429</v>
      </c>
      <c r="Y30">
        <v>24419947</v>
      </c>
      <c r="Z30">
        <v>83409094</v>
      </c>
      <c r="AA30" t="s">
        <v>141</v>
      </c>
      <c r="AB30" t="s">
        <v>290</v>
      </c>
      <c r="AC30" t="s">
        <v>216</v>
      </c>
      <c r="AD30" t="s">
        <v>212</v>
      </c>
      <c r="AE30" t="s">
        <v>217</v>
      </c>
      <c r="AI30" t="s">
        <v>218</v>
      </c>
      <c r="AJ30" t="s">
        <v>218</v>
      </c>
      <c r="AK30">
        <v>33188540500</v>
      </c>
      <c r="AL30" t="s">
        <v>38</v>
      </c>
      <c r="AM30" t="s">
        <v>38</v>
      </c>
      <c r="AN30" t="s">
        <v>40</v>
      </c>
      <c r="AO30" t="s">
        <v>40</v>
      </c>
      <c r="AP30" t="s">
        <v>38</v>
      </c>
      <c r="AR30" t="s">
        <v>38</v>
      </c>
      <c r="AS30" t="s">
        <v>38</v>
      </c>
    </row>
    <row r="31" spans="1:45" x14ac:dyDescent="0.25">
      <c r="A31" t="s">
        <v>138</v>
      </c>
      <c r="B31" t="s">
        <v>320</v>
      </c>
      <c r="C31" t="s">
        <v>386</v>
      </c>
      <c r="D31" t="s">
        <v>37</v>
      </c>
      <c r="E31">
        <v>202110</v>
      </c>
      <c r="F31" s="1">
        <v>44264.490277777775</v>
      </c>
      <c r="G31" t="s">
        <v>38</v>
      </c>
      <c r="H31" s="1">
        <v>44266.487500000003</v>
      </c>
      <c r="I31" t="s">
        <v>38</v>
      </c>
      <c r="J31" s="1">
        <v>44266.487500000003</v>
      </c>
      <c r="K31" s="1">
        <v>44266.459027777775</v>
      </c>
      <c r="L31" s="1">
        <v>44266.459027777775</v>
      </c>
      <c r="M31" s="2">
        <f t="shared" si="0"/>
        <v>1076.000000007916</v>
      </c>
      <c r="N31" s="41">
        <f t="shared" si="1"/>
        <v>0.74722222222771939</v>
      </c>
      <c r="O31" s="8">
        <f t="shared" si="2"/>
        <v>2396.6666666732635</v>
      </c>
      <c r="P31" s="8">
        <v>2396.6666666732635</v>
      </c>
      <c r="Q31" s="8">
        <f t="shared" si="3"/>
        <v>39.944444444554392</v>
      </c>
      <c r="R31" s="9">
        <f t="shared" si="4"/>
        <v>1.6643518518564331</v>
      </c>
      <c r="S31" s="9"/>
      <c r="T31" t="s">
        <v>13</v>
      </c>
      <c r="U31" t="s">
        <v>38</v>
      </c>
      <c r="V31" t="s">
        <v>39</v>
      </c>
      <c r="W31" t="s">
        <v>248</v>
      </c>
      <c r="X31" t="s">
        <v>429</v>
      </c>
      <c r="Y31">
        <v>23545936</v>
      </c>
      <c r="Z31">
        <v>83409094</v>
      </c>
      <c r="AA31" t="s">
        <v>139</v>
      </c>
      <c r="AB31" t="s">
        <v>290</v>
      </c>
      <c r="AC31" t="s">
        <v>216</v>
      </c>
      <c r="AD31" t="s">
        <v>212</v>
      </c>
      <c r="AE31" t="s">
        <v>217</v>
      </c>
      <c r="AI31" t="s">
        <v>218</v>
      </c>
      <c r="AJ31" t="s">
        <v>218</v>
      </c>
      <c r="AK31">
        <v>33188540500</v>
      </c>
      <c r="AL31" t="s">
        <v>38</v>
      </c>
      <c r="AM31" t="s">
        <v>38</v>
      </c>
      <c r="AN31" t="s">
        <v>40</v>
      </c>
      <c r="AO31" t="s">
        <v>40</v>
      </c>
      <c r="AP31" t="s">
        <v>38</v>
      </c>
      <c r="AR31" t="s">
        <v>38</v>
      </c>
      <c r="AS31" t="s">
        <v>38</v>
      </c>
    </row>
    <row r="32" spans="1:45" x14ac:dyDescent="0.25">
      <c r="A32" t="s">
        <v>136</v>
      </c>
      <c r="B32" t="s">
        <v>321</v>
      </c>
      <c r="C32" t="s">
        <v>387</v>
      </c>
      <c r="D32" t="s">
        <v>37</v>
      </c>
      <c r="E32">
        <v>202110</v>
      </c>
      <c r="F32" s="1">
        <v>44264.57708333333</v>
      </c>
      <c r="G32" t="s">
        <v>38</v>
      </c>
      <c r="H32" s="1">
        <v>44266.576388888891</v>
      </c>
      <c r="I32" t="s">
        <v>38</v>
      </c>
      <c r="J32" s="1">
        <v>44266.576388888891</v>
      </c>
      <c r="K32" s="1">
        <v>44266.709722222222</v>
      </c>
      <c r="L32" s="1">
        <v>44266.709722222222</v>
      </c>
      <c r="M32" s="2">
        <f t="shared" si="0"/>
        <v>1079.0000000072175</v>
      </c>
      <c r="N32" s="41">
        <f t="shared" si="1"/>
        <v>0.74930555556056766</v>
      </c>
      <c r="O32" s="8">
        <f t="shared" si="2"/>
        <v>2399.1666666726815</v>
      </c>
      <c r="P32" s="8">
        <v>2399.1666666726815</v>
      </c>
      <c r="Q32" s="8">
        <f t="shared" si="3"/>
        <v>39.986111111211358</v>
      </c>
      <c r="R32" s="9">
        <f t="shared" si="4"/>
        <v>1.6660879629671399</v>
      </c>
      <c r="S32" s="9"/>
      <c r="T32" t="s">
        <v>13</v>
      </c>
      <c r="U32" t="s">
        <v>38</v>
      </c>
      <c r="V32" t="s">
        <v>39</v>
      </c>
      <c r="W32" t="s">
        <v>249</v>
      </c>
      <c r="X32" t="s">
        <v>429</v>
      </c>
      <c r="Y32">
        <v>24584237</v>
      </c>
      <c r="Z32">
        <v>83409094</v>
      </c>
      <c r="AA32" t="s">
        <v>137</v>
      </c>
      <c r="AB32" t="s">
        <v>290</v>
      </c>
      <c r="AC32" t="s">
        <v>216</v>
      </c>
      <c r="AD32" t="s">
        <v>212</v>
      </c>
      <c r="AE32" t="s">
        <v>217</v>
      </c>
      <c r="AI32" t="s">
        <v>218</v>
      </c>
      <c r="AJ32" t="s">
        <v>218</v>
      </c>
      <c r="AK32">
        <v>33188540500</v>
      </c>
      <c r="AL32" t="s">
        <v>38</v>
      </c>
      <c r="AM32" t="s">
        <v>38</v>
      </c>
      <c r="AN32" t="s">
        <v>40</v>
      </c>
      <c r="AO32" t="s">
        <v>40</v>
      </c>
      <c r="AP32" t="s">
        <v>38</v>
      </c>
      <c r="AR32" t="s">
        <v>38</v>
      </c>
      <c r="AS32" t="s">
        <v>38</v>
      </c>
    </row>
    <row r="33" spans="1:45" x14ac:dyDescent="0.25">
      <c r="A33" t="s">
        <v>133</v>
      </c>
      <c r="B33" t="s">
        <v>134</v>
      </c>
      <c r="C33" t="s">
        <v>388</v>
      </c>
      <c r="D33" t="s">
        <v>37</v>
      </c>
      <c r="E33">
        <v>202110</v>
      </c>
      <c r="F33" s="1">
        <v>44264.704861111109</v>
      </c>
      <c r="G33" t="s">
        <v>38</v>
      </c>
      <c r="H33" s="1">
        <v>44265.703472222223</v>
      </c>
      <c r="I33" t="s">
        <v>38</v>
      </c>
      <c r="J33" s="1">
        <v>44265.703472222223</v>
      </c>
      <c r="K33" s="1">
        <v>44266.638888888891</v>
      </c>
      <c r="L33" s="1">
        <v>44266.638888888891</v>
      </c>
      <c r="M33" s="2">
        <f t="shared" si="0"/>
        <v>538.00000000395801</v>
      </c>
      <c r="N33" s="41">
        <f t="shared" si="1"/>
        <v>0.37361111111385975</v>
      </c>
      <c r="O33" s="8">
        <f t="shared" si="2"/>
        <v>1198.3333333366318</v>
      </c>
      <c r="P33" s="8">
        <v>1198.3333333366318</v>
      </c>
      <c r="Q33" s="8">
        <f t="shared" si="3"/>
        <v>19.972222222277196</v>
      </c>
      <c r="R33" s="9">
        <f t="shared" si="4"/>
        <v>0.83217592592821654</v>
      </c>
      <c r="S33" s="9" t="s">
        <v>215</v>
      </c>
      <c r="T33" t="s">
        <v>13</v>
      </c>
      <c r="U33" t="s">
        <v>38</v>
      </c>
      <c r="V33" t="s">
        <v>41</v>
      </c>
      <c r="W33" t="s">
        <v>250</v>
      </c>
      <c r="X33" t="s">
        <v>429</v>
      </c>
      <c r="Y33">
        <v>23628745</v>
      </c>
      <c r="Z33">
        <v>83409090</v>
      </c>
      <c r="AA33" t="s">
        <v>135</v>
      </c>
      <c r="AB33" t="s">
        <v>290</v>
      </c>
      <c r="AC33" t="s">
        <v>216</v>
      </c>
      <c r="AD33" t="s">
        <v>210</v>
      </c>
      <c r="AE33" t="s">
        <v>217</v>
      </c>
      <c r="AI33" t="s">
        <v>218</v>
      </c>
      <c r="AJ33" t="s">
        <v>218</v>
      </c>
      <c r="AK33">
        <v>33188540500</v>
      </c>
      <c r="AL33" t="s">
        <v>38</v>
      </c>
      <c r="AM33" t="s">
        <v>38</v>
      </c>
      <c r="AN33" t="s">
        <v>40</v>
      </c>
      <c r="AO33" t="s">
        <v>40</v>
      </c>
      <c r="AP33" t="s">
        <v>38</v>
      </c>
      <c r="AR33" t="s">
        <v>38</v>
      </c>
      <c r="AS33" t="s">
        <v>38</v>
      </c>
    </row>
    <row r="34" spans="1:45" x14ac:dyDescent="0.25">
      <c r="A34" t="s">
        <v>131</v>
      </c>
      <c r="B34" t="s">
        <v>322</v>
      </c>
      <c r="C34" t="s">
        <v>389</v>
      </c>
      <c r="D34" t="s">
        <v>37</v>
      </c>
      <c r="E34">
        <v>202110</v>
      </c>
      <c r="F34" s="1">
        <v>44264.708333333336</v>
      </c>
      <c r="G34" t="s">
        <v>38</v>
      </c>
      <c r="H34" s="1">
        <v>44266.707638888889</v>
      </c>
      <c r="I34" t="s">
        <v>38</v>
      </c>
      <c r="J34" s="1">
        <v>44266.707638888889</v>
      </c>
      <c r="K34" s="1">
        <v>44266.644444444442</v>
      </c>
      <c r="L34" s="1">
        <v>44266.644444444442</v>
      </c>
      <c r="M34" s="2">
        <f t="shared" si="0"/>
        <v>1078.9999999967401</v>
      </c>
      <c r="N34" s="41">
        <f t="shared" si="1"/>
        <v>0.74930555555329181</v>
      </c>
      <c r="O34" s="8">
        <f t="shared" si="2"/>
        <v>2399.1666666639503</v>
      </c>
      <c r="P34" s="8">
        <v>2399.1666666639503</v>
      </c>
      <c r="Q34" s="8">
        <f t="shared" si="3"/>
        <v>39.986111111065838</v>
      </c>
      <c r="R34" s="9">
        <f t="shared" si="4"/>
        <v>1.6660879629610765</v>
      </c>
      <c r="S34" s="9"/>
      <c r="T34" t="s">
        <v>13</v>
      </c>
      <c r="U34" t="s">
        <v>38</v>
      </c>
      <c r="V34" t="s">
        <v>39</v>
      </c>
      <c r="W34" t="s">
        <v>251</v>
      </c>
      <c r="X34" t="s">
        <v>429</v>
      </c>
      <c r="Y34">
        <v>23574985</v>
      </c>
      <c r="Z34">
        <v>83409094</v>
      </c>
      <c r="AA34" t="s">
        <v>132</v>
      </c>
      <c r="AB34" t="s">
        <v>290</v>
      </c>
      <c r="AC34" t="s">
        <v>216</v>
      </c>
      <c r="AD34" t="s">
        <v>212</v>
      </c>
      <c r="AE34" t="s">
        <v>217</v>
      </c>
      <c r="AI34" t="s">
        <v>218</v>
      </c>
      <c r="AJ34" t="s">
        <v>218</v>
      </c>
      <c r="AK34">
        <v>33188540500</v>
      </c>
      <c r="AL34" t="s">
        <v>38</v>
      </c>
      <c r="AM34" t="s">
        <v>38</v>
      </c>
      <c r="AN34" t="s">
        <v>40</v>
      </c>
      <c r="AO34" t="s">
        <v>40</v>
      </c>
      <c r="AP34" t="s">
        <v>38</v>
      </c>
      <c r="AR34" t="s">
        <v>38</v>
      </c>
      <c r="AS34" t="s">
        <v>38</v>
      </c>
    </row>
    <row r="35" spans="1:45" x14ac:dyDescent="0.25">
      <c r="A35" t="s">
        <v>128</v>
      </c>
      <c r="B35" t="s">
        <v>129</v>
      </c>
      <c r="C35" t="s">
        <v>390</v>
      </c>
      <c r="D35" t="s">
        <v>37</v>
      </c>
      <c r="E35">
        <v>202110</v>
      </c>
      <c r="F35" s="1">
        <v>44264.727083333331</v>
      </c>
      <c r="G35" t="s">
        <v>38</v>
      </c>
      <c r="H35" s="1">
        <v>44265.726388888892</v>
      </c>
      <c r="I35" t="s">
        <v>38</v>
      </c>
      <c r="J35" s="1">
        <v>44265.726388888892</v>
      </c>
      <c r="K35" s="1">
        <v>44266.638888888891</v>
      </c>
      <c r="L35" s="1">
        <v>44266.638888888891</v>
      </c>
      <c r="M35" s="2">
        <f t="shared" si="0"/>
        <v>539.00000000721764</v>
      </c>
      <c r="N35" s="41">
        <f t="shared" si="1"/>
        <v>0.37430555556056783</v>
      </c>
      <c r="O35" s="8">
        <f t="shared" si="2"/>
        <v>1199.1666666726815</v>
      </c>
      <c r="P35" s="8">
        <v>1199.1666666726815</v>
      </c>
      <c r="Q35" s="8">
        <f t="shared" si="3"/>
        <v>19.986111111211358</v>
      </c>
      <c r="R35" s="9">
        <f t="shared" si="4"/>
        <v>0.83275462963380653</v>
      </c>
      <c r="S35" s="9" t="s">
        <v>215</v>
      </c>
      <c r="T35" t="s">
        <v>13</v>
      </c>
      <c r="U35" t="s">
        <v>38</v>
      </c>
      <c r="V35" t="s">
        <v>41</v>
      </c>
      <c r="W35" t="s">
        <v>252</v>
      </c>
      <c r="X35" t="s">
        <v>429</v>
      </c>
      <c r="Y35">
        <v>23750421</v>
      </c>
      <c r="Z35">
        <v>83409017</v>
      </c>
      <c r="AA35" t="s">
        <v>130</v>
      </c>
      <c r="AB35" t="s">
        <v>290</v>
      </c>
      <c r="AC35" t="s">
        <v>216</v>
      </c>
      <c r="AD35" t="s">
        <v>210</v>
      </c>
      <c r="AE35" t="s">
        <v>217</v>
      </c>
      <c r="AI35" t="s">
        <v>218</v>
      </c>
      <c r="AJ35" t="s">
        <v>218</v>
      </c>
      <c r="AK35">
        <v>33188540500</v>
      </c>
      <c r="AL35" t="s">
        <v>38</v>
      </c>
      <c r="AM35" t="s">
        <v>38</v>
      </c>
      <c r="AN35" t="s">
        <v>40</v>
      </c>
      <c r="AO35" t="s">
        <v>40</v>
      </c>
      <c r="AP35" t="s">
        <v>38</v>
      </c>
      <c r="AR35" t="s">
        <v>38</v>
      </c>
      <c r="AS35" t="s">
        <v>38</v>
      </c>
    </row>
    <row r="36" spans="1:45" x14ac:dyDescent="0.25">
      <c r="A36" t="s">
        <v>126</v>
      </c>
      <c r="B36" t="s">
        <v>323</v>
      </c>
      <c r="C36" t="s">
        <v>391</v>
      </c>
      <c r="D36" t="s">
        <v>37</v>
      </c>
      <c r="E36">
        <v>202110</v>
      </c>
      <c r="F36" s="1">
        <v>44264.74722222222</v>
      </c>
      <c r="G36" t="s">
        <v>38</v>
      </c>
      <c r="H36" s="1">
        <v>44266.744444444441</v>
      </c>
      <c r="I36" t="s">
        <v>38</v>
      </c>
      <c r="J36" s="1">
        <v>44266.744444444441</v>
      </c>
      <c r="K36" s="1">
        <v>44266.637499999997</v>
      </c>
      <c r="L36" s="1">
        <v>44266.637499999997</v>
      </c>
      <c r="M36" s="2">
        <f t="shared" si="0"/>
        <v>1079.9999999999998</v>
      </c>
      <c r="N36" s="41">
        <f t="shared" si="1"/>
        <v>0.74999999999999989</v>
      </c>
      <c r="O36" s="8">
        <f t="shared" si="2"/>
        <v>2396.6666666645324</v>
      </c>
      <c r="P36" s="8">
        <v>2396.6666666645324</v>
      </c>
      <c r="Q36" s="8">
        <f t="shared" si="3"/>
        <v>39.944444444408873</v>
      </c>
      <c r="R36" s="9">
        <f t="shared" si="4"/>
        <v>1.6643518518503697</v>
      </c>
      <c r="S36" s="9"/>
      <c r="T36" t="s">
        <v>13</v>
      </c>
      <c r="U36" t="s">
        <v>38</v>
      </c>
      <c r="V36" t="s">
        <v>39</v>
      </c>
      <c r="W36" t="s">
        <v>253</v>
      </c>
      <c r="X36" t="s">
        <v>429</v>
      </c>
      <c r="Y36">
        <v>23568431</v>
      </c>
      <c r="Z36">
        <v>83409094</v>
      </c>
      <c r="AA36" t="s">
        <v>127</v>
      </c>
      <c r="AB36" t="s">
        <v>290</v>
      </c>
      <c r="AC36" t="s">
        <v>216</v>
      </c>
      <c r="AD36" t="s">
        <v>212</v>
      </c>
      <c r="AE36" t="s">
        <v>217</v>
      </c>
      <c r="AI36" t="s">
        <v>218</v>
      </c>
      <c r="AJ36" t="s">
        <v>218</v>
      </c>
      <c r="AK36">
        <v>33188540500</v>
      </c>
      <c r="AL36" t="s">
        <v>38</v>
      </c>
      <c r="AM36" t="s">
        <v>38</v>
      </c>
      <c r="AN36" t="s">
        <v>40</v>
      </c>
      <c r="AO36" t="s">
        <v>40</v>
      </c>
      <c r="AP36" t="s">
        <v>38</v>
      </c>
      <c r="AR36" t="s">
        <v>38</v>
      </c>
      <c r="AS36" t="s">
        <v>38</v>
      </c>
    </row>
    <row r="37" spans="1:45" x14ac:dyDescent="0.25">
      <c r="A37" t="s">
        <v>124</v>
      </c>
      <c r="B37" t="s">
        <v>324</v>
      </c>
      <c r="C37" t="s">
        <v>392</v>
      </c>
      <c r="D37" t="s">
        <v>37</v>
      </c>
      <c r="E37">
        <v>202110</v>
      </c>
      <c r="F37" s="1">
        <v>44265.43472222222</v>
      </c>
      <c r="G37" t="s">
        <v>38</v>
      </c>
      <c r="H37" s="1">
        <v>44267.434027777781</v>
      </c>
      <c r="I37" t="s">
        <v>38</v>
      </c>
      <c r="J37" s="1">
        <v>44267.434027777781</v>
      </c>
      <c r="K37" s="1">
        <v>44267.449305555558</v>
      </c>
      <c r="L37" s="1">
        <v>44267.449305555558</v>
      </c>
      <c r="M37" s="2">
        <f t="shared" si="0"/>
        <v>1079.0000000072175</v>
      </c>
      <c r="N37" s="41">
        <f t="shared" si="1"/>
        <v>0.74930555556056766</v>
      </c>
      <c r="O37" s="8">
        <f t="shared" si="2"/>
        <v>2399.1666666726815</v>
      </c>
      <c r="P37" s="8">
        <v>2399.1666666726815</v>
      </c>
      <c r="Q37" s="8">
        <f t="shared" si="3"/>
        <v>39.986111111211358</v>
      </c>
      <c r="R37" s="9">
        <f t="shared" si="4"/>
        <v>1.6660879629671399</v>
      </c>
      <c r="S37" s="9"/>
      <c r="T37" t="s">
        <v>13</v>
      </c>
      <c r="U37" t="s">
        <v>38</v>
      </c>
      <c r="V37" t="s">
        <v>39</v>
      </c>
      <c r="W37" t="s">
        <v>254</v>
      </c>
      <c r="X37" t="s">
        <v>429</v>
      </c>
      <c r="Y37">
        <v>24008904</v>
      </c>
      <c r="Z37">
        <v>83409017</v>
      </c>
      <c r="AA37" t="s">
        <v>125</v>
      </c>
      <c r="AB37" t="s">
        <v>290</v>
      </c>
      <c r="AC37" t="s">
        <v>216</v>
      </c>
      <c r="AD37" t="s">
        <v>212</v>
      </c>
      <c r="AE37" t="s">
        <v>217</v>
      </c>
      <c r="AI37" t="s">
        <v>218</v>
      </c>
      <c r="AJ37" t="s">
        <v>218</v>
      </c>
      <c r="AK37">
        <v>33188540500</v>
      </c>
      <c r="AL37" t="s">
        <v>38</v>
      </c>
      <c r="AM37" t="s">
        <v>38</v>
      </c>
      <c r="AN37" t="s">
        <v>40</v>
      </c>
      <c r="AO37" t="s">
        <v>40</v>
      </c>
      <c r="AP37" t="s">
        <v>38</v>
      </c>
      <c r="AR37" t="s">
        <v>38</v>
      </c>
      <c r="AS37" t="s">
        <v>38</v>
      </c>
    </row>
    <row r="38" spans="1:45" x14ac:dyDescent="0.25">
      <c r="A38" t="s">
        <v>122</v>
      </c>
      <c r="B38" t="s">
        <v>325</v>
      </c>
      <c r="C38" t="s">
        <v>393</v>
      </c>
      <c r="D38" t="s">
        <v>37</v>
      </c>
      <c r="E38">
        <v>202110</v>
      </c>
      <c r="F38" s="1">
        <v>44266.604861111111</v>
      </c>
      <c r="G38" t="s">
        <v>38</v>
      </c>
      <c r="H38" s="1">
        <v>44267.351388888892</v>
      </c>
      <c r="I38" t="s">
        <v>38</v>
      </c>
      <c r="J38" s="1">
        <v>44267.351388888892</v>
      </c>
      <c r="K38" s="1">
        <v>44267.476388888892</v>
      </c>
      <c r="L38" s="1">
        <v>44267.476388888892</v>
      </c>
      <c r="M38" s="2">
        <f t="shared" si="0"/>
        <v>179.00000000023277</v>
      </c>
      <c r="N38" s="41">
        <f t="shared" si="1"/>
        <v>0.12430555555571721</v>
      </c>
      <c r="O38" s="8">
        <f t="shared" si="2"/>
        <v>895.83333333721384</v>
      </c>
      <c r="P38" s="8">
        <v>895.83333333721384</v>
      </c>
      <c r="Q38" s="8">
        <f t="shared" si="3"/>
        <v>14.930555555620231</v>
      </c>
      <c r="R38" s="9">
        <f t="shared" si="4"/>
        <v>0.62210648148417624</v>
      </c>
      <c r="S38" s="9" t="s">
        <v>215</v>
      </c>
      <c r="T38" t="s">
        <v>13</v>
      </c>
      <c r="U38" t="s">
        <v>38</v>
      </c>
      <c r="V38" t="s">
        <v>44</v>
      </c>
      <c r="W38" t="s">
        <v>255</v>
      </c>
      <c r="X38" t="s">
        <v>429</v>
      </c>
      <c r="Y38">
        <v>24931422</v>
      </c>
      <c r="Z38">
        <v>636089092</v>
      </c>
      <c r="AA38" t="s">
        <v>123</v>
      </c>
      <c r="AB38" t="s">
        <v>290</v>
      </c>
      <c r="AC38" t="s">
        <v>216</v>
      </c>
      <c r="AD38" t="s">
        <v>209</v>
      </c>
      <c r="AE38" t="s">
        <v>217</v>
      </c>
      <c r="AI38" t="s">
        <v>218</v>
      </c>
      <c r="AJ38" t="s">
        <v>218</v>
      </c>
      <c r="AK38">
        <v>33188540500</v>
      </c>
      <c r="AL38" t="s">
        <v>38</v>
      </c>
      <c r="AM38" t="s">
        <v>38</v>
      </c>
      <c r="AN38" t="s">
        <v>40</v>
      </c>
      <c r="AO38" t="s">
        <v>40</v>
      </c>
      <c r="AP38" t="s">
        <v>38</v>
      </c>
      <c r="AR38" t="s">
        <v>38</v>
      </c>
      <c r="AS38" t="s">
        <v>38</v>
      </c>
    </row>
    <row r="39" spans="1:45" x14ac:dyDescent="0.25">
      <c r="A39" t="s">
        <v>121</v>
      </c>
      <c r="B39" t="s">
        <v>326</v>
      </c>
      <c r="C39" t="s">
        <v>394</v>
      </c>
      <c r="D39" t="s">
        <v>37</v>
      </c>
      <c r="E39">
        <v>202110</v>
      </c>
      <c r="F39" s="1">
        <v>44266.634722222225</v>
      </c>
      <c r="G39" t="s">
        <v>38</v>
      </c>
      <c r="H39" s="1">
        <v>44270.634027777778</v>
      </c>
      <c r="I39" t="s">
        <v>38</v>
      </c>
      <c r="J39" s="1">
        <v>44270.634027777778</v>
      </c>
      <c r="K39" s="1">
        <v>44270.599305555559</v>
      </c>
      <c r="L39" s="1">
        <v>44270.599305555559</v>
      </c>
      <c r="M39" s="2">
        <f t="shared" si="0"/>
        <v>1078.9999999967401</v>
      </c>
      <c r="N39" s="41">
        <f t="shared" si="1"/>
        <v>0.74930555555329181</v>
      </c>
      <c r="O39" s="8">
        <f t="shared" si="2"/>
        <v>4799.1666666639503</v>
      </c>
      <c r="P39" s="8">
        <v>4799.1666666639503</v>
      </c>
      <c r="Q39" s="8">
        <f t="shared" si="3"/>
        <v>79.986111111065838</v>
      </c>
      <c r="R39" s="9">
        <f t="shared" si="4"/>
        <v>3.3327546296277433</v>
      </c>
      <c r="S39" s="9"/>
      <c r="T39" t="s">
        <v>13</v>
      </c>
      <c r="U39" t="s">
        <v>38</v>
      </c>
      <c r="V39" t="s">
        <v>39</v>
      </c>
      <c r="W39" t="s">
        <v>256</v>
      </c>
      <c r="X39" t="s">
        <v>429</v>
      </c>
      <c r="Y39">
        <v>24492445</v>
      </c>
      <c r="Z39">
        <v>636089092</v>
      </c>
      <c r="AA39" t="s">
        <v>45</v>
      </c>
      <c r="AB39" t="s">
        <v>290</v>
      </c>
      <c r="AC39" t="s">
        <v>216</v>
      </c>
      <c r="AD39" t="s">
        <v>212</v>
      </c>
      <c r="AE39" t="s">
        <v>217</v>
      </c>
      <c r="AI39" t="s">
        <v>218</v>
      </c>
      <c r="AJ39" t="s">
        <v>218</v>
      </c>
      <c r="AK39">
        <v>33188540500</v>
      </c>
      <c r="AL39" t="s">
        <v>38</v>
      </c>
      <c r="AM39" t="s">
        <v>38</v>
      </c>
      <c r="AN39" t="s">
        <v>40</v>
      </c>
      <c r="AO39" t="s">
        <v>40</v>
      </c>
      <c r="AP39" t="s">
        <v>38</v>
      </c>
      <c r="AR39" t="s">
        <v>38</v>
      </c>
      <c r="AS39" t="s">
        <v>38</v>
      </c>
    </row>
    <row r="40" spans="1:45" x14ac:dyDescent="0.25">
      <c r="A40" t="s">
        <v>119</v>
      </c>
      <c r="B40" t="s">
        <v>327</v>
      </c>
      <c r="C40" t="s">
        <v>395</v>
      </c>
      <c r="D40" t="s">
        <v>37</v>
      </c>
      <c r="E40">
        <v>202110</v>
      </c>
      <c r="F40" s="1">
        <v>44266.716666666667</v>
      </c>
      <c r="G40" t="s">
        <v>38</v>
      </c>
      <c r="H40" s="1">
        <v>44270.71597222222</v>
      </c>
      <c r="I40" t="s">
        <v>38</v>
      </c>
      <c r="J40" s="1">
        <v>44270.71597222222</v>
      </c>
      <c r="K40" s="1">
        <v>44270.420138888891</v>
      </c>
      <c r="L40" s="1">
        <v>44270.420138888891</v>
      </c>
      <c r="M40" s="2">
        <f t="shared" si="0"/>
        <v>1078.9999999967401</v>
      </c>
      <c r="N40" s="41">
        <f t="shared" si="1"/>
        <v>0.74930555555329181</v>
      </c>
      <c r="O40" s="8">
        <f t="shared" si="2"/>
        <v>4799.1666666639503</v>
      </c>
      <c r="P40" s="8">
        <v>4799.1666666639503</v>
      </c>
      <c r="Q40" s="8">
        <f t="shared" si="3"/>
        <v>79.986111111065838</v>
      </c>
      <c r="R40" s="9">
        <f t="shared" si="4"/>
        <v>3.3327546296277433</v>
      </c>
      <c r="S40" s="9"/>
      <c r="T40" t="s">
        <v>13</v>
      </c>
      <c r="U40" t="s">
        <v>38</v>
      </c>
      <c r="V40" t="s">
        <v>39</v>
      </c>
      <c r="W40" t="s">
        <v>257</v>
      </c>
      <c r="X40" t="s">
        <v>429</v>
      </c>
      <c r="Y40">
        <v>24298082</v>
      </c>
      <c r="Z40">
        <v>83409090</v>
      </c>
      <c r="AA40" t="s">
        <v>120</v>
      </c>
      <c r="AB40" t="s">
        <v>290</v>
      </c>
      <c r="AC40" t="s">
        <v>216</v>
      </c>
      <c r="AD40" t="s">
        <v>212</v>
      </c>
      <c r="AE40" t="s">
        <v>217</v>
      </c>
      <c r="AI40" t="s">
        <v>218</v>
      </c>
      <c r="AJ40" t="s">
        <v>218</v>
      </c>
      <c r="AK40">
        <v>33188540500</v>
      </c>
      <c r="AL40" t="s">
        <v>38</v>
      </c>
      <c r="AM40" t="s">
        <v>38</v>
      </c>
      <c r="AN40" t="s">
        <v>40</v>
      </c>
      <c r="AO40" t="s">
        <v>40</v>
      </c>
      <c r="AP40" t="s">
        <v>38</v>
      </c>
      <c r="AR40" t="s">
        <v>38</v>
      </c>
      <c r="AS40" t="s">
        <v>38</v>
      </c>
    </row>
    <row r="41" spans="1:45" x14ac:dyDescent="0.25">
      <c r="A41" t="s">
        <v>117</v>
      </c>
      <c r="B41" t="s">
        <v>328</v>
      </c>
      <c r="C41" t="s">
        <v>396</v>
      </c>
      <c r="D41" t="s">
        <v>37</v>
      </c>
      <c r="E41">
        <v>202110</v>
      </c>
      <c r="F41" s="1">
        <v>44267.46597222222</v>
      </c>
      <c r="G41" t="s">
        <v>38</v>
      </c>
      <c r="H41" s="1">
        <v>44271.465277777781</v>
      </c>
      <c r="I41" t="s">
        <v>38</v>
      </c>
      <c r="J41" s="1">
        <v>44271.465277777781</v>
      </c>
      <c r="K41" s="1">
        <v>44270.636805555558</v>
      </c>
      <c r="L41" s="1">
        <v>44270.636805555558</v>
      </c>
      <c r="M41" s="2">
        <f t="shared" si="0"/>
        <v>1079.0000000072175</v>
      </c>
      <c r="N41" s="41">
        <f t="shared" si="1"/>
        <v>0.74930555556056766</v>
      </c>
      <c r="O41" s="8">
        <f t="shared" si="2"/>
        <v>4799.1666666726815</v>
      </c>
      <c r="P41" s="8">
        <v>4799.1666666726815</v>
      </c>
      <c r="Q41" s="8">
        <f t="shared" si="3"/>
        <v>79.986111111211358</v>
      </c>
      <c r="R41" s="9">
        <f t="shared" si="4"/>
        <v>3.3327546296338064</v>
      </c>
      <c r="S41" s="9"/>
      <c r="T41" t="s">
        <v>13</v>
      </c>
      <c r="U41" t="s">
        <v>38</v>
      </c>
      <c r="V41" t="s">
        <v>39</v>
      </c>
      <c r="W41" t="s">
        <v>258</v>
      </c>
      <c r="X41" t="s">
        <v>429</v>
      </c>
      <c r="Y41">
        <v>23568888</v>
      </c>
      <c r="Z41">
        <v>83409094</v>
      </c>
      <c r="AA41" t="s">
        <v>118</v>
      </c>
      <c r="AB41" t="s">
        <v>290</v>
      </c>
      <c r="AC41" t="s">
        <v>216</v>
      </c>
      <c r="AD41" t="s">
        <v>212</v>
      </c>
      <c r="AE41" t="s">
        <v>217</v>
      </c>
      <c r="AI41" t="s">
        <v>218</v>
      </c>
      <c r="AJ41" t="s">
        <v>218</v>
      </c>
      <c r="AK41">
        <v>33188540500</v>
      </c>
      <c r="AL41" t="s">
        <v>38</v>
      </c>
      <c r="AM41" t="s">
        <v>38</v>
      </c>
      <c r="AN41" t="s">
        <v>40</v>
      </c>
      <c r="AO41" t="s">
        <v>40</v>
      </c>
      <c r="AP41" t="s">
        <v>38</v>
      </c>
      <c r="AR41" t="s">
        <v>38</v>
      </c>
      <c r="AS41" t="s">
        <v>38</v>
      </c>
    </row>
    <row r="42" spans="1:45" x14ac:dyDescent="0.25">
      <c r="A42" t="s">
        <v>115</v>
      </c>
      <c r="B42" t="s">
        <v>329</v>
      </c>
      <c r="C42" t="s">
        <v>397</v>
      </c>
      <c r="D42" t="s">
        <v>37</v>
      </c>
      <c r="E42">
        <v>202110</v>
      </c>
      <c r="F42" s="1">
        <v>44267.628472222219</v>
      </c>
      <c r="G42" t="s">
        <v>38</v>
      </c>
      <c r="H42" s="1">
        <v>44271.62777777778</v>
      </c>
      <c r="I42" t="s">
        <v>38</v>
      </c>
      <c r="J42" s="1">
        <v>44271.62777777778</v>
      </c>
      <c r="K42" s="1">
        <v>44270.63958333333</v>
      </c>
      <c r="L42" s="1">
        <v>44270.63958333333</v>
      </c>
      <c r="M42" s="2">
        <f t="shared" si="0"/>
        <v>1079.0000000072175</v>
      </c>
      <c r="N42" s="41">
        <f t="shared" si="1"/>
        <v>0.74930555556056777</v>
      </c>
      <c r="O42" s="8">
        <f t="shared" si="2"/>
        <v>4799.1666666726815</v>
      </c>
      <c r="P42" s="8">
        <v>4799.1666666726815</v>
      </c>
      <c r="Q42" s="8">
        <f t="shared" si="3"/>
        <v>79.986111111211358</v>
      </c>
      <c r="R42" s="9">
        <f t="shared" si="4"/>
        <v>3.3327546296338064</v>
      </c>
      <c r="S42" s="9"/>
      <c r="T42" t="s">
        <v>13</v>
      </c>
      <c r="U42" t="s">
        <v>38</v>
      </c>
      <c r="V42" t="s">
        <v>39</v>
      </c>
      <c r="W42" t="s">
        <v>259</v>
      </c>
      <c r="X42" t="s">
        <v>429</v>
      </c>
      <c r="Y42">
        <v>23749747</v>
      </c>
      <c r="Z42">
        <v>83409017</v>
      </c>
      <c r="AA42" t="s">
        <v>116</v>
      </c>
      <c r="AB42" t="s">
        <v>290</v>
      </c>
      <c r="AC42" t="s">
        <v>216</v>
      </c>
      <c r="AD42" t="s">
        <v>212</v>
      </c>
      <c r="AE42" t="s">
        <v>217</v>
      </c>
      <c r="AI42" t="s">
        <v>218</v>
      </c>
      <c r="AJ42" t="s">
        <v>218</v>
      </c>
      <c r="AK42">
        <v>33188540500</v>
      </c>
      <c r="AL42" t="s">
        <v>38</v>
      </c>
      <c r="AM42" t="s">
        <v>38</v>
      </c>
      <c r="AN42" t="s">
        <v>40</v>
      </c>
      <c r="AO42" t="s">
        <v>40</v>
      </c>
      <c r="AP42" t="s">
        <v>38</v>
      </c>
      <c r="AR42" t="s">
        <v>38</v>
      </c>
      <c r="AS42" t="s">
        <v>38</v>
      </c>
    </row>
    <row r="43" spans="1:45" x14ac:dyDescent="0.25">
      <c r="A43" t="s">
        <v>113</v>
      </c>
      <c r="B43" t="s">
        <v>330</v>
      </c>
      <c r="C43" t="s">
        <v>398</v>
      </c>
      <c r="D43" t="s">
        <v>37</v>
      </c>
      <c r="E43">
        <v>202110</v>
      </c>
      <c r="F43" s="1">
        <v>44267.716666666667</v>
      </c>
      <c r="G43" t="s">
        <v>38</v>
      </c>
      <c r="H43" s="1">
        <v>44271.715277777781</v>
      </c>
      <c r="I43" t="s">
        <v>38</v>
      </c>
      <c r="J43" s="1">
        <v>44271.715277777781</v>
      </c>
      <c r="K43" s="1">
        <v>44270.760416666664</v>
      </c>
      <c r="L43" s="1">
        <v>44270.760416666664</v>
      </c>
      <c r="M43" s="2">
        <f t="shared" si="0"/>
        <v>1078.0000000039579</v>
      </c>
      <c r="N43" s="41">
        <f t="shared" si="1"/>
        <v>0.7486111111138597</v>
      </c>
      <c r="O43" s="8">
        <f t="shared" si="2"/>
        <v>4798.3333333366318</v>
      </c>
      <c r="P43" s="8">
        <v>4798.3333333366318</v>
      </c>
      <c r="Q43" s="8">
        <f t="shared" si="3"/>
        <v>79.972222222277196</v>
      </c>
      <c r="R43" s="9">
        <f t="shared" si="4"/>
        <v>3.3321759259282167</v>
      </c>
      <c r="S43" s="9"/>
      <c r="T43" t="s">
        <v>13</v>
      </c>
      <c r="U43" t="s">
        <v>38</v>
      </c>
      <c r="V43" t="s">
        <v>39</v>
      </c>
      <c r="W43" t="s">
        <v>260</v>
      </c>
      <c r="X43" t="s">
        <v>429</v>
      </c>
      <c r="Y43">
        <v>23243033</v>
      </c>
      <c r="Z43">
        <v>83409090</v>
      </c>
      <c r="AA43" t="s">
        <v>114</v>
      </c>
      <c r="AB43" t="s">
        <v>290</v>
      </c>
      <c r="AC43" t="s">
        <v>216</v>
      </c>
      <c r="AD43" t="s">
        <v>212</v>
      </c>
      <c r="AE43" t="s">
        <v>217</v>
      </c>
      <c r="AI43" t="s">
        <v>218</v>
      </c>
      <c r="AJ43" t="s">
        <v>218</v>
      </c>
      <c r="AK43">
        <v>33188540500</v>
      </c>
      <c r="AL43" t="s">
        <v>38</v>
      </c>
      <c r="AM43" t="s">
        <v>38</v>
      </c>
      <c r="AN43" t="s">
        <v>40</v>
      </c>
      <c r="AO43" t="s">
        <v>40</v>
      </c>
      <c r="AP43" t="s">
        <v>38</v>
      </c>
      <c r="AR43" t="s">
        <v>38</v>
      </c>
      <c r="AS43" t="s">
        <v>38</v>
      </c>
    </row>
    <row r="44" spans="1:45" x14ac:dyDescent="0.25">
      <c r="A44" t="s">
        <v>111</v>
      </c>
      <c r="B44" t="s">
        <v>331</v>
      </c>
      <c r="C44" t="s">
        <v>399</v>
      </c>
      <c r="D44" t="s">
        <v>37</v>
      </c>
      <c r="E44">
        <v>202111</v>
      </c>
      <c r="F44" s="1">
        <v>44270.460416666669</v>
      </c>
      <c r="G44" t="s">
        <v>38</v>
      </c>
      <c r="H44" s="1">
        <v>44272.459027777775</v>
      </c>
      <c r="I44" t="s">
        <v>38</v>
      </c>
      <c r="J44" s="1">
        <v>44272.459027777775</v>
      </c>
      <c r="K44" s="1">
        <v>44270.769444444442</v>
      </c>
      <c r="L44" s="1">
        <v>44270.769444444442</v>
      </c>
      <c r="M44" s="2">
        <f t="shared" si="0"/>
        <v>1077.9999999934805</v>
      </c>
      <c r="N44" s="41">
        <f t="shared" si="1"/>
        <v>0.74861111110658363</v>
      </c>
      <c r="O44" s="8">
        <f t="shared" si="2"/>
        <v>2398.3333333279006</v>
      </c>
      <c r="P44" s="8">
        <v>2398.3333333279006</v>
      </c>
      <c r="Q44" s="8">
        <f t="shared" si="3"/>
        <v>39.972222222131677</v>
      </c>
      <c r="R44" s="9">
        <f t="shared" si="4"/>
        <v>1.6655092592554865</v>
      </c>
      <c r="S44" s="9"/>
      <c r="T44" t="s">
        <v>13</v>
      </c>
      <c r="U44" t="s">
        <v>38</v>
      </c>
      <c r="V44" t="s">
        <v>39</v>
      </c>
      <c r="W44" t="s">
        <v>261</v>
      </c>
      <c r="X44" t="s">
        <v>429</v>
      </c>
      <c r="Y44">
        <v>23568855</v>
      </c>
      <c r="Z44">
        <v>83409094</v>
      </c>
      <c r="AA44" t="s">
        <v>112</v>
      </c>
      <c r="AB44" t="s">
        <v>290</v>
      </c>
      <c r="AC44" t="s">
        <v>216</v>
      </c>
      <c r="AD44" t="s">
        <v>212</v>
      </c>
      <c r="AE44" t="s">
        <v>217</v>
      </c>
      <c r="AI44" t="s">
        <v>218</v>
      </c>
      <c r="AJ44" t="s">
        <v>218</v>
      </c>
      <c r="AK44">
        <v>33188540500</v>
      </c>
      <c r="AL44" t="s">
        <v>38</v>
      </c>
      <c r="AM44" t="s">
        <v>38</v>
      </c>
      <c r="AN44" t="s">
        <v>40</v>
      </c>
      <c r="AO44" t="s">
        <v>40</v>
      </c>
      <c r="AP44" t="s">
        <v>38</v>
      </c>
      <c r="AR44" t="s">
        <v>38</v>
      </c>
      <c r="AS44" t="s">
        <v>38</v>
      </c>
    </row>
    <row r="45" spans="1:45" x14ac:dyDescent="0.25">
      <c r="A45" t="s">
        <v>109</v>
      </c>
      <c r="B45" t="s">
        <v>332</v>
      </c>
      <c r="C45" t="s">
        <v>400</v>
      </c>
      <c r="D45" t="s">
        <v>37</v>
      </c>
      <c r="E45">
        <v>202111</v>
      </c>
      <c r="F45" s="1">
        <v>44270.482638888891</v>
      </c>
      <c r="G45" t="s">
        <v>38</v>
      </c>
      <c r="H45" s="1">
        <v>44272.481944444444</v>
      </c>
      <c r="I45" t="s">
        <v>38</v>
      </c>
      <c r="J45" s="1">
        <v>44272.481944444444</v>
      </c>
      <c r="K45" s="1">
        <v>44270.629861111112</v>
      </c>
      <c r="L45" s="1">
        <v>44270.629861111112</v>
      </c>
      <c r="M45" s="2">
        <f t="shared" si="0"/>
        <v>1078.9999999967401</v>
      </c>
      <c r="N45" s="41">
        <f t="shared" si="1"/>
        <v>0.7493055555532917</v>
      </c>
      <c r="O45" s="8">
        <f t="shared" si="2"/>
        <v>2399.1666666639503</v>
      </c>
      <c r="P45" s="8">
        <v>2399.1666666639503</v>
      </c>
      <c r="Q45" s="8">
        <f t="shared" si="3"/>
        <v>39.986111111065838</v>
      </c>
      <c r="R45" s="9">
        <f t="shared" si="4"/>
        <v>1.6660879629610765</v>
      </c>
      <c r="S45" s="9"/>
      <c r="T45" t="s">
        <v>13</v>
      </c>
      <c r="U45" t="s">
        <v>38</v>
      </c>
      <c r="V45" t="s">
        <v>39</v>
      </c>
      <c r="W45" t="s">
        <v>262</v>
      </c>
      <c r="X45" t="s">
        <v>429</v>
      </c>
      <c r="Y45">
        <v>23687299</v>
      </c>
      <c r="Z45">
        <v>83409090</v>
      </c>
      <c r="AA45" t="s">
        <v>110</v>
      </c>
      <c r="AB45" t="s">
        <v>290</v>
      </c>
      <c r="AC45" t="s">
        <v>216</v>
      </c>
      <c r="AD45" t="s">
        <v>212</v>
      </c>
      <c r="AE45" t="s">
        <v>217</v>
      </c>
      <c r="AI45" t="s">
        <v>218</v>
      </c>
      <c r="AJ45" t="s">
        <v>218</v>
      </c>
      <c r="AK45">
        <v>33188540500</v>
      </c>
      <c r="AL45" t="s">
        <v>38</v>
      </c>
      <c r="AM45" t="s">
        <v>38</v>
      </c>
      <c r="AN45" t="s">
        <v>40</v>
      </c>
      <c r="AO45" t="s">
        <v>40</v>
      </c>
      <c r="AP45" t="s">
        <v>38</v>
      </c>
      <c r="AR45" t="s">
        <v>38</v>
      </c>
      <c r="AS45" t="s">
        <v>38</v>
      </c>
    </row>
    <row r="46" spans="1:45" x14ac:dyDescent="0.25">
      <c r="A46" t="s">
        <v>107</v>
      </c>
      <c r="B46" t="s">
        <v>333</v>
      </c>
      <c r="C46" t="s">
        <v>401</v>
      </c>
      <c r="D46" t="s">
        <v>37</v>
      </c>
      <c r="E46">
        <v>202111</v>
      </c>
      <c r="F46" s="1">
        <v>44270.602083333331</v>
      </c>
      <c r="G46" t="s">
        <v>38</v>
      </c>
      <c r="H46" s="1">
        <v>44272.600694444445</v>
      </c>
      <c r="I46" t="s">
        <v>38</v>
      </c>
      <c r="J46" s="1">
        <v>44272.600694444445</v>
      </c>
      <c r="K46" s="1">
        <v>44274.711111111108</v>
      </c>
      <c r="L46" s="1">
        <v>44274.711111111108</v>
      </c>
      <c r="M46" s="2">
        <f t="shared" si="0"/>
        <v>1078.0000000039579</v>
      </c>
      <c r="N46" s="41">
        <f t="shared" si="1"/>
        <v>0.74861111111385958</v>
      </c>
      <c r="O46" s="8">
        <f t="shared" si="2"/>
        <v>2398.3333333366318</v>
      </c>
      <c r="P46" s="8">
        <v>2398.3333333366318</v>
      </c>
      <c r="Q46" s="8">
        <f t="shared" si="3"/>
        <v>39.972222222277196</v>
      </c>
      <c r="R46" s="9">
        <f t="shared" si="4"/>
        <v>1.6655092592615499</v>
      </c>
      <c r="S46" s="9"/>
      <c r="T46" t="s">
        <v>13</v>
      </c>
      <c r="U46" t="s">
        <v>38</v>
      </c>
      <c r="V46" t="s">
        <v>39</v>
      </c>
      <c r="W46" t="s">
        <v>263</v>
      </c>
      <c r="X46" t="s">
        <v>429</v>
      </c>
      <c r="Y46">
        <v>24131231</v>
      </c>
      <c r="Z46">
        <v>636089092</v>
      </c>
      <c r="AA46" t="s">
        <v>108</v>
      </c>
      <c r="AB46" t="s">
        <v>290</v>
      </c>
      <c r="AC46" t="s">
        <v>216</v>
      </c>
      <c r="AD46" t="s">
        <v>212</v>
      </c>
      <c r="AE46" t="s">
        <v>217</v>
      </c>
      <c r="AI46" t="s">
        <v>218</v>
      </c>
      <c r="AJ46" t="s">
        <v>218</v>
      </c>
      <c r="AK46">
        <v>33188540500</v>
      </c>
      <c r="AL46" t="s">
        <v>38</v>
      </c>
      <c r="AM46" t="s">
        <v>38</v>
      </c>
      <c r="AN46" t="s">
        <v>40</v>
      </c>
      <c r="AO46" t="s">
        <v>40</v>
      </c>
      <c r="AP46" t="s">
        <v>38</v>
      </c>
      <c r="AR46" t="s">
        <v>38</v>
      </c>
      <c r="AS46" t="s">
        <v>38</v>
      </c>
    </row>
    <row r="47" spans="1:45" x14ac:dyDescent="0.25">
      <c r="A47" t="s">
        <v>105</v>
      </c>
      <c r="B47" t="s">
        <v>334</v>
      </c>
      <c r="C47" t="s">
        <v>402</v>
      </c>
      <c r="D47" t="s">
        <v>37</v>
      </c>
      <c r="E47">
        <v>202111</v>
      </c>
      <c r="F47" s="1">
        <v>44270.622916666667</v>
      </c>
      <c r="G47" t="s">
        <v>38</v>
      </c>
      <c r="H47" s="1">
        <v>44271.62222222222</v>
      </c>
      <c r="I47" t="s">
        <v>38</v>
      </c>
      <c r="J47" s="1">
        <v>44271.62222222222</v>
      </c>
      <c r="K47" s="1">
        <v>44271.642361111109</v>
      </c>
      <c r="L47" s="1">
        <v>44271.642361111109</v>
      </c>
      <c r="M47" s="2">
        <f t="shared" si="0"/>
        <v>538.99999999674026</v>
      </c>
      <c r="N47" s="41">
        <f t="shared" si="1"/>
        <v>0.37430555555329187</v>
      </c>
      <c r="O47" s="8">
        <f t="shared" si="2"/>
        <v>1199.1666666639503</v>
      </c>
      <c r="P47" s="8">
        <v>1199.1666666639503</v>
      </c>
      <c r="Q47" s="8">
        <f t="shared" si="3"/>
        <v>19.986111111065838</v>
      </c>
      <c r="R47" s="9">
        <f t="shared" si="4"/>
        <v>0.83275462962774327</v>
      </c>
      <c r="S47" s="9" t="s">
        <v>215</v>
      </c>
      <c r="T47" t="s">
        <v>13</v>
      </c>
      <c r="U47" t="s">
        <v>38</v>
      </c>
      <c r="V47" t="s">
        <v>41</v>
      </c>
      <c r="W47" t="s">
        <v>264</v>
      </c>
      <c r="X47" t="s">
        <v>429</v>
      </c>
      <c r="Y47">
        <v>23862290</v>
      </c>
      <c r="Z47">
        <v>83409017</v>
      </c>
      <c r="AA47" t="s">
        <v>106</v>
      </c>
      <c r="AB47" t="s">
        <v>290</v>
      </c>
      <c r="AC47" t="s">
        <v>216</v>
      </c>
      <c r="AD47" t="s">
        <v>210</v>
      </c>
      <c r="AE47" t="s">
        <v>217</v>
      </c>
      <c r="AI47" t="s">
        <v>218</v>
      </c>
      <c r="AJ47" t="s">
        <v>218</v>
      </c>
      <c r="AK47">
        <v>33188540500</v>
      </c>
      <c r="AL47" t="s">
        <v>38</v>
      </c>
      <c r="AM47" t="s">
        <v>38</v>
      </c>
      <c r="AN47" t="s">
        <v>40</v>
      </c>
      <c r="AO47" t="s">
        <v>40</v>
      </c>
      <c r="AP47" t="s">
        <v>38</v>
      </c>
      <c r="AR47" t="s">
        <v>38</v>
      </c>
      <c r="AS47" t="s">
        <v>38</v>
      </c>
    </row>
    <row r="48" spans="1:45" x14ac:dyDescent="0.25">
      <c r="A48" t="s">
        <v>103</v>
      </c>
      <c r="B48" t="s">
        <v>335</v>
      </c>
      <c r="C48" t="s">
        <v>403</v>
      </c>
      <c r="D48" t="s">
        <v>37</v>
      </c>
      <c r="E48">
        <v>202111</v>
      </c>
      <c r="F48" s="1">
        <v>44271.495138888888</v>
      </c>
      <c r="G48" t="s">
        <v>38</v>
      </c>
      <c r="H48" s="1">
        <v>44273.494444444441</v>
      </c>
      <c r="I48" t="s">
        <v>38</v>
      </c>
      <c r="J48" s="1">
        <v>44273.494444444441</v>
      </c>
      <c r="K48" s="1">
        <v>44273.490277777775</v>
      </c>
      <c r="L48" s="1">
        <v>44273.490277777775</v>
      </c>
      <c r="M48" s="2">
        <f t="shared" si="0"/>
        <v>1078.9999999967401</v>
      </c>
      <c r="N48" s="41">
        <f t="shared" si="1"/>
        <v>0.7493055555532917</v>
      </c>
      <c r="O48" s="8">
        <f t="shared" si="2"/>
        <v>2399.1666666639503</v>
      </c>
      <c r="P48" s="8">
        <v>2399.1666666639503</v>
      </c>
      <c r="Q48" s="8">
        <f t="shared" si="3"/>
        <v>39.986111111065838</v>
      </c>
      <c r="R48" s="9">
        <f t="shared" si="4"/>
        <v>1.6660879629610765</v>
      </c>
      <c r="S48" s="9"/>
      <c r="T48" t="s">
        <v>13</v>
      </c>
      <c r="U48" t="s">
        <v>38</v>
      </c>
      <c r="V48" t="s">
        <v>39</v>
      </c>
      <c r="W48" t="s">
        <v>265</v>
      </c>
      <c r="X48" t="s">
        <v>429</v>
      </c>
      <c r="Y48">
        <v>23750142</v>
      </c>
      <c r="Z48">
        <v>83409017</v>
      </c>
      <c r="AA48" t="s">
        <v>104</v>
      </c>
      <c r="AB48" t="s">
        <v>290</v>
      </c>
      <c r="AC48" t="s">
        <v>216</v>
      </c>
      <c r="AD48" t="s">
        <v>212</v>
      </c>
      <c r="AE48" t="s">
        <v>217</v>
      </c>
      <c r="AI48" t="s">
        <v>218</v>
      </c>
      <c r="AJ48" t="s">
        <v>218</v>
      </c>
      <c r="AK48">
        <v>33188540500</v>
      </c>
      <c r="AL48" t="s">
        <v>38</v>
      </c>
      <c r="AM48" t="s">
        <v>38</v>
      </c>
      <c r="AN48" t="s">
        <v>40</v>
      </c>
      <c r="AO48" t="s">
        <v>40</v>
      </c>
      <c r="AP48" t="s">
        <v>38</v>
      </c>
      <c r="AR48" t="s">
        <v>38</v>
      </c>
      <c r="AS48" t="s">
        <v>38</v>
      </c>
    </row>
    <row r="49" spans="1:45" x14ac:dyDescent="0.25">
      <c r="A49" t="s">
        <v>101</v>
      </c>
      <c r="B49" t="s">
        <v>336</v>
      </c>
      <c r="C49" t="s">
        <v>404</v>
      </c>
      <c r="D49" t="s">
        <v>37</v>
      </c>
      <c r="E49">
        <v>202111</v>
      </c>
      <c r="F49" s="1">
        <v>44272.689583333333</v>
      </c>
      <c r="G49" t="s">
        <v>38</v>
      </c>
      <c r="H49" s="1">
        <v>44274.688194444447</v>
      </c>
      <c r="I49" t="s">
        <v>38</v>
      </c>
      <c r="J49" s="1">
        <v>44274.688194444447</v>
      </c>
      <c r="K49" s="1">
        <v>44276.877083333333</v>
      </c>
      <c r="L49" s="1">
        <v>44276.877083333333</v>
      </c>
      <c r="M49" s="2">
        <f t="shared" si="0"/>
        <v>1078.0000000039579</v>
      </c>
      <c r="N49" s="41">
        <f t="shared" si="1"/>
        <v>0.7486111111138597</v>
      </c>
      <c r="O49" s="8">
        <f t="shared" si="2"/>
        <v>2398.3333333366318</v>
      </c>
      <c r="P49" s="8">
        <v>2398.3333333366318</v>
      </c>
      <c r="Q49" s="8">
        <f t="shared" si="3"/>
        <v>39.972222222277196</v>
      </c>
      <c r="R49" s="9">
        <f t="shared" si="4"/>
        <v>1.6655092592615499</v>
      </c>
      <c r="S49" s="9"/>
      <c r="T49" t="s">
        <v>13</v>
      </c>
      <c r="U49" t="s">
        <v>38</v>
      </c>
      <c r="V49" t="s">
        <v>39</v>
      </c>
      <c r="W49" t="s">
        <v>266</v>
      </c>
      <c r="X49" t="s">
        <v>429</v>
      </c>
      <c r="Y49">
        <v>23295453</v>
      </c>
      <c r="Z49">
        <v>83409090</v>
      </c>
      <c r="AA49" t="s">
        <v>102</v>
      </c>
      <c r="AB49" t="s">
        <v>290</v>
      </c>
      <c r="AC49" t="s">
        <v>216</v>
      </c>
      <c r="AD49" t="s">
        <v>212</v>
      </c>
      <c r="AE49" t="s">
        <v>217</v>
      </c>
      <c r="AI49" t="s">
        <v>218</v>
      </c>
      <c r="AJ49" t="s">
        <v>218</v>
      </c>
      <c r="AK49">
        <v>33188540500</v>
      </c>
      <c r="AL49" t="s">
        <v>38</v>
      </c>
      <c r="AM49" t="s">
        <v>38</v>
      </c>
      <c r="AN49" t="s">
        <v>40</v>
      </c>
      <c r="AO49" t="s">
        <v>40</v>
      </c>
      <c r="AP49" t="s">
        <v>38</v>
      </c>
      <c r="AR49" t="s">
        <v>38</v>
      </c>
      <c r="AS49" t="s">
        <v>38</v>
      </c>
    </row>
    <row r="50" spans="1:45" x14ac:dyDescent="0.25">
      <c r="A50" t="s">
        <v>99</v>
      </c>
      <c r="B50" t="s">
        <v>337</v>
      </c>
      <c r="C50" t="s">
        <v>405</v>
      </c>
      <c r="D50" t="s">
        <v>37</v>
      </c>
      <c r="E50">
        <v>202111</v>
      </c>
      <c r="F50" s="1">
        <v>44272.709722222222</v>
      </c>
      <c r="G50" t="s">
        <v>38</v>
      </c>
      <c r="H50" s="1">
        <v>44274.709027777775</v>
      </c>
      <c r="I50" t="s">
        <v>38</v>
      </c>
      <c r="J50" s="1">
        <v>44274.709027777775</v>
      </c>
      <c r="K50" s="1">
        <v>44276.879166666666</v>
      </c>
      <c r="L50" s="1">
        <v>44276.879166666666</v>
      </c>
      <c r="M50" s="2">
        <f t="shared" si="0"/>
        <v>1078.9999999967401</v>
      </c>
      <c r="N50" s="41">
        <f t="shared" si="1"/>
        <v>0.74930555555329181</v>
      </c>
      <c r="O50" s="8">
        <f t="shared" si="2"/>
        <v>2399.1666666639503</v>
      </c>
      <c r="P50" s="8">
        <v>2399.1666666639503</v>
      </c>
      <c r="Q50" s="8">
        <f t="shared" si="3"/>
        <v>39.986111111065838</v>
      </c>
      <c r="R50" s="9">
        <f t="shared" si="4"/>
        <v>1.6660879629610765</v>
      </c>
      <c r="S50" s="9"/>
      <c r="T50" t="s">
        <v>13</v>
      </c>
      <c r="U50" t="s">
        <v>38</v>
      </c>
      <c r="V50" t="s">
        <v>39</v>
      </c>
      <c r="W50" t="s">
        <v>267</v>
      </c>
      <c r="X50" t="s">
        <v>429</v>
      </c>
      <c r="Y50">
        <v>23753278</v>
      </c>
      <c r="Z50">
        <v>83409017</v>
      </c>
      <c r="AA50" t="s">
        <v>100</v>
      </c>
      <c r="AB50" t="s">
        <v>290</v>
      </c>
      <c r="AC50" t="s">
        <v>216</v>
      </c>
      <c r="AD50" t="s">
        <v>212</v>
      </c>
      <c r="AE50" t="s">
        <v>217</v>
      </c>
      <c r="AI50" t="s">
        <v>218</v>
      </c>
      <c r="AJ50" t="s">
        <v>218</v>
      </c>
      <c r="AK50">
        <v>33188540500</v>
      </c>
      <c r="AL50" t="s">
        <v>38</v>
      </c>
      <c r="AM50" t="s">
        <v>38</v>
      </c>
      <c r="AN50" t="s">
        <v>40</v>
      </c>
      <c r="AO50" t="s">
        <v>40</v>
      </c>
      <c r="AP50" t="s">
        <v>38</v>
      </c>
      <c r="AR50" t="s">
        <v>38</v>
      </c>
      <c r="AS50" t="s">
        <v>38</v>
      </c>
    </row>
    <row r="51" spans="1:45" x14ac:dyDescent="0.25">
      <c r="A51" t="s">
        <v>97</v>
      </c>
      <c r="B51" t="s">
        <v>38</v>
      </c>
      <c r="C51" t="s">
        <v>406</v>
      </c>
      <c r="D51" t="s">
        <v>37</v>
      </c>
      <c r="E51">
        <v>202111</v>
      </c>
      <c r="F51" s="1">
        <v>44273.414583333331</v>
      </c>
      <c r="G51" t="s">
        <v>38</v>
      </c>
      <c r="H51" s="1">
        <v>44273.577777777777</v>
      </c>
      <c r="I51" t="s">
        <v>38</v>
      </c>
      <c r="J51" s="1">
        <v>44273.577777777777</v>
      </c>
      <c r="K51" s="1">
        <v>44273.497916666667</v>
      </c>
      <c r="L51" s="1">
        <v>44273.497916666667</v>
      </c>
      <c r="M51" s="2">
        <f t="shared" si="0"/>
        <v>235.00000000116415</v>
      </c>
      <c r="N51" s="41">
        <f t="shared" si="1"/>
        <v>0.16319444444525288</v>
      </c>
      <c r="O51" s="8">
        <f t="shared" si="2"/>
        <v>195.83333333430346</v>
      </c>
      <c r="P51" s="8">
        <v>195.83333333430346</v>
      </c>
      <c r="Q51" s="8">
        <f t="shared" si="3"/>
        <v>3.2638888889050577</v>
      </c>
      <c r="R51" s="9">
        <f t="shared" si="4"/>
        <v>0.13599537037104406</v>
      </c>
      <c r="S51" s="9" t="s">
        <v>215</v>
      </c>
      <c r="T51" t="s">
        <v>13</v>
      </c>
      <c r="U51" t="s">
        <v>38</v>
      </c>
      <c r="V51" t="s">
        <v>44</v>
      </c>
      <c r="W51" t="s">
        <v>268</v>
      </c>
      <c r="X51" t="s">
        <v>429</v>
      </c>
      <c r="Y51">
        <v>23568684</v>
      </c>
      <c r="Z51">
        <v>83409094</v>
      </c>
      <c r="AA51" t="s">
        <v>98</v>
      </c>
      <c r="AB51" t="s">
        <v>290</v>
      </c>
      <c r="AC51" t="s">
        <v>216</v>
      </c>
      <c r="AD51" t="s">
        <v>209</v>
      </c>
      <c r="AE51" t="s">
        <v>217</v>
      </c>
      <c r="AI51" t="s">
        <v>218</v>
      </c>
      <c r="AJ51" t="s">
        <v>218</v>
      </c>
      <c r="AK51">
        <v>33188540500</v>
      </c>
      <c r="AL51" t="s">
        <v>38</v>
      </c>
      <c r="AM51" t="s">
        <v>38</v>
      </c>
      <c r="AN51" t="s">
        <v>40</v>
      </c>
      <c r="AO51" t="s">
        <v>40</v>
      </c>
      <c r="AP51" t="s">
        <v>38</v>
      </c>
      <c r="AR51" t="s">
        <v>38</v>
      </c>
      <c r="AS51" t="s">
        <v>38</v>
      </c>
    </row>
    <row r="52" spans="1:45" x14ac:dyDescent="0.25">
      <c r="A52" t="s">
        <v>95</v>
      </c>
      <c r="B52" t="s">
        <v>338</v>
      </c>
      <c r="C52" t="s">
        <v>407</v>
      </c>
      <c r="D52" t="s">
        <v>37</v>
      </c>
      <c r="E52">
        <v>202111</v>
      </c>
      <c r="F52" s="1">
        <v>44273.668055555558</v>
      </c>
      <c r="G52" t="s">
        <v>38</v>
      </c>
      <c r="H52" s="1">
        <v>44277.667361111111</v>
      </c>
      <c r="I52" t="s">
        <v>38</v>
      </c>
      <c r="J52" s="1">
        <v>44277.667361111111</v>
      </c>
      <c r="K52" s="1">
        <v>44277.429861111108</v>
      </c>
      <c r="L52" s="1">
        <v>44277.429861111108</v>
      </c>
      <c r="M52" s="2">
        <f t="shared" si="0"/>
        <v>1078.9999999967401</v>
      </c>
      <c r="N52" s="41">
        <f t="shared" si="1"/>
        <v>0.74930555555329181</v>
      </c>
      <c r="O52" s="8">
        <f t="shared" si="2"/>
        <v>4799.1666666639503</v>
      </c>
      <c r="P52" s="8">
        <v>4799.1666666639503</v>
      </c>
      <c r="Q52" s="8">
        <f t="shared" si="3"/>
        <v>79.986111111065838</v>
      </c>
      <c r="R52" s="9">
        <f t="shared" si="4"/>
        <v>3.3327546296277433</v>
      </c>
      <c r="S52" s="9"/>
      <c r="T52" t="s">
        <v>13</v>
      </c>
      <c r="U52" t="s">
        <v>38</v>
      </c>
      <c r="V52" t="s">
        <v>39</v>
      </c>
      <c r="W52" t="s">
        <v>269</v>
      </c>
      <c r="X52" t="s">
        <v>429</v>
      </c>
      <c r="Y52">
        <v>24931404</v>
      </c>
      <c r="Z52">
        <v>83409094</v>
      </c>
      <c r="AA52" t="s">
        <v>96</v>
      </c>
      <c r="AB52" t="s">
        <v>290</v>
      </c>
      <c r="AC52" t="s">
        <v>216</v>
      </c>
      <c r="AD52" t="s">
        <v>212</v>
      </c>
      <c r="AE52" t="s">
        <v>217</v>
      </c>
      <c r="AI52" t="s">
        <v>218</v>
      </c>
      <c r="AJ52" t="s">
        <v>218</v>
      </c>
      <c r="AK52">
        <v>33188540500</v>
      </c>
      <c r="AL52" t="s">
        <v>38</v>
      </c>
      <c r="AM52" t="s">
        <v>38</v>
      </c>
      <c r="AN52" t="s">
        <v>40</v>
      </c>
      <c r="AO52" t="s">
        <v>40</v>
      </c>
      <c r="AP52" t="s">
        <v>38</v>
      </c>
      <c r="AR52" t="s">
        <v>38</v>
      </c>
      <c r="AS52" t="s">
        <v>38</v>
      </c>
    </row>
    <row r="53" spans="1:45" x14ac:dyDescent="0.25">
      <c r="A53" t="s">
        <v>93</v>
      </c>
      <c r="B53" t="s">
        <v>339</v>
      </c>
      <c r="C53" t="s">
        <v>373</v>
      </c>
      <c r="D53" t="s">
        <v>37</v>
      </c>
      <c r="E53">
        <v>202111</v>
      </c>
      <c r="F53" s="1">
        <v>44273.674305555556</v>
      </c>
      <c r="G53" t="s">
        <v>38</v>
      </c>
      <c r="H53" s="1">
        <v>44277.67291666667</v>
      </c>
      <c r="I53" t="s">
        <v>38</v>
      </c>
      <c r="J53" s="1">
        <v>44277.67291666667</v>
      </c>
      <c r="K53" s="1">
        <v>44277.43472222222</v>
      </c>
      <c r="L53" s="1">
        <v>44277.43472222222</v>
      </c>
      <c r="M53" s="2">
        <f t="shared" si="0"/>
        <v>1078.0000000039579</v>
      </c>
      <c r="N53" s="41">
        <f t="shared" si="1"/>
        <v>0.7486111111138597</v>
      </c>
      <c r="O53" s="8">
        <f t="shared" si="2"/>
        <v>4798.3333333366318</v>
      </c>
      <c r="P53" s="8">
        <v>4798.3333333366318</v>
      </c>
      <c r="Q53" s="8">
        <f t="shared" si="3"/>
        <v>79.972222222277196</v>
      </c>
      <c r="R53" s="9">
        <f t="shared" si="4"/>
        <v>3.3321759259282167</v>
      </c>
      <c r="S53" s="9"/>
      <c r="T53" t="s">
        <v>13</v>
      </c>
      <c r="U53" t="s">
        <v>38</v>
      </c>
      <c r="V53" t="s">
        <v>39</v>
      </c>
      <c r="W53" t="s">
        <v>235</v>
      </c>
      <c r="X53" t="s">
        <v>429</v>
      </c>
      <c r="Y53">
        <v>24008822</v>
      </c>
      <c r="Z53">
        <v>83409017</v>
      </c>
      <c r="AA53" t="s">
        <v>94</v>
      </c>
      <c r="AB53" t="s">
        <v>290</v>
      </c>
      <c r="AC53" t="s">
        <v>216</v>
      </c>
      <c r="AD53" t="s">
        <v>212</v>
      </c>
      <c r="AE53" t="s">
        <v>217</v>
      </c>
      <c r="AI53" t="s">
        <v>218</v>
      </c>
      <c r="AJ53" t="s">
        <v>218</v>
      </c>
      <c r="AK53">
        <v>33188540500</v>
      </c>
      <c r="AL53" t="s">
        <v>38</v>
      </c>
      <c r="AM53" t="s">
        <v>38</v>
      </c>
      <c r="AN53" t="s">
        <v>40</v>
      </c>
      <c r="AO53" t="s">
        <v>40</v>
      </c>
      <c r="AP53" t="s">
        <v>38</v>
      </c>
      <c r="AR53" t="s">
        <v>38</v>
      </c>
      <c r="AS53" t="s">
        <v>38</v>
      </c>
    </row>
    <row r="54" spans="1:45" x14ac:dyDescent="0.25">
      <c r="A54" t="s">
        <v>91</v>
      </c>
      <c r="B54" t="s">
        <v>340</v>
      </c>
      <c r="C54" t="s">
        <v>408</v>
      </c>
      <c r="D54" t="s">
        <v>37</v>
      </c>
      <c r="E54">
        <v>202111</v>
      </c>
      <c r="F54" s="1">
        <v>44273.681944444441</v>
      </c>
      <c r="G54" t="s">
        <v>38</v>
      </c>
      <c r="H54" s="1">
        <v>44277.681250000001</v>
      </c>
      <c r="I54" t="s">
        <v>38</v>
      </c>
      <c r="J54" s="1">
        <v>44277.681250000001</v>
      </c>
      <c r="K54" s="1">
        <v>44277.59097222222</v>
      </c>
      <c r="L54" s="1">
        <v>44277.59097222222</v>
      </c>
      <c r="M54" s="2">
        <f t="shared" si="0"/>
        <v>1079.0000000072175</v>
      </c>
      <c r="N54" s="41">
        <f t="shared" si="1"/>
        <v>0.74930555556056777</v>
      </c>
      <c r="O54" s="8">
        <f t="shared" si="2"/>
        <v>4799.1666666726815</v>
      </c>
      <c r="P54" s="8">
        <v>4799.1666666726815</v>
      </c>
      <c r="Q54" s="8">
        <f t="shared" si="3"/>
        <v>79.986111111211358</v>
      </c>
      <c r="R54" s="9">
        <f t="shared" si="4"/>
        <v>3.3327546296338064</v>
      </c>
      <c r="S54" s="9"/>
      <c r="T54" t="s">
        <v>13</v>
      </c>
      <c r="U54" t="s">
        <v>38</v>
      </c>
      <c r="V54" t="s">
        <v>39</v>
      </c>
      <c r="W54" t="s">
        <v>270</v>
      </c>
      <c r="X54" t="s">
        <v>429</v>
      </c>
      <c r="Y54">
        <v>23748704</v>
      </c>
      <c r="Z54">
        <v>83409017</v>
      </c>
      <c r="AA54" t="s">
        <v>92</v>
      </c>
      <c r="AB54" t="s">
        <v>290</v>
      </c>
      <c r="AC54" t="s">
        <v>216</v>
      </c>
      <c r="AD54" t="s">
        <v>212</v>
      </c>
      <c r="AE54" t="s">
        <v>217</v>
      </c>
      <c r="AI54" t="s">
        <v>218</v>
      </c>
      <c r="AJ54" t="s">
        <v>218</v>
      </c>
      <c r="AK54">
        <v>33188540500</v>
      </c>
      <c r="AL54" t="s">
        <v>38</v>
      </c>
      <c r="AM54" t="s">
        <v>38</v>
      </c>
      <c r="AN54" t="s">
        <v>40</v>
      </c>
      <c r="AO54" t="s">
        <v>40</v>
      </c>
      <c r="AP54" t="s">
        <v>38</v>
      </c>
      <c r="AR54" t="s">
        <v>38</v>
      </c>
      <c r="AS54" t="s">
        <v>38</v>
      </c>
    </row>
    <row r="55" spans="1:45" x14ac:dyDescent="0.25">
      <c r="A55" t="s">
        <v>90</v>
      </c>
      <c r="B55" t="s">
        <v>341</v>
      </c>
      <c r="C55" t="s">
        <v>409</v>
      </c>
      <c r="D55" t="s">
        <v>37</v>
      </c>
      <c r="E55">
        <v>202111</v>
      </c>
      <c r="F55" s="1">
        <v>44274.661111111112</v>
      </c>
      <c r="G55" t="s">
        <v>38</v>
      </c>
      <c r="H55" s="1">
        <v>44278.65902777778</v>
      </c>
      <c r="I55" t="s">
        <v>38</v>
      </c>
      <c r="J55" s="1">
        <v>44278.65902777778</v>
      </c>
      <c r="K55" s="1">
        <v>44280.59097222222</v>
      </c>
      <c r="L55" s="1">
        <v>44280.59097222222</v>
      </c>
      <c r="M55" s="2">
        <f t="shared" si="0"/>
        <v>1077.0000000006983</v>
      </c>
      <c r="N55" s="41">
        <f t="shared" si="1"/>
        <v>0.74791666666715162</v>
      </c>
      <c r="O55" s="8">
        <f t="shared" si="2"/>
        <v>4797.5000000005821</v>
      </c>
      <c r="P55" s="8">
        <v>4797.5000000005821</v>
      </c>
      <c r="Q55" s="8">
        <f t="shared" si="3"/>
        <v>79.958333333343035</v>
      </c>
      <c r="R55" s="9">
        <f t="shared" si="4"/>
        <v>3.3315972222226264</v>
      </c>
      <c r="S55" s="9"/>
      <c r="T55" t="s">
        <v>13</v>
      </c>
      <c r="U55" t="s">
        <v>38</v>
      </c>
      <c r="V55" t="s">
        <v>39</v>
      </c>
      <c r="W55" t="s">
        <v>271</v>
      </c>
      <c r="X55" t="s">
        <v>429</v>
      </c>
      <c r="Y55">
        <v>24591953</v>
      </c>
      <c r="Z55">
        <v>636089092</v>
      </c>
      <c r="AA55" t="s">
        <v>50</v>
      </c>
      <c r="AB55" t="s">
        <v>290</v>
      </c>
      <c r="AC55" t="s">
        <v>216</v>
      </c>
      <c r="AD55" t="s">
        <v>212</v>
      </c>
      <c r="AE55" t="s">
        <v>217</v>
      </c>
      <c r="AI55" t="s">
        <v>218</v>
      </c>
      <c r="AJ55" t="s">
        <v>218</v>
      </c>
      <c r="AK55">
        <v>33188540500</v>
      </c>
      <c r="AL55" t="s">
        <v>38</v>
      </c>
      <c r="AM55" t="s">
        <v>38</v>
      </c>
      <c r="AN55" t="s">
        <v>40</v>
      </c>
      <c r="AO55" t="s">
        <v>40</v>
      </c>
      <c r="AP55" t="s">
        <v>38</v>
      </c>
      <c r="AR55" t="s">
        <v>38</v>
      </c>
      <c r="AS55" t="s">
        <v>38</v>
      </c>
    </row>
    <row r="56" spans="1:45" x14ac:dyDescent="0.25">
      <c r="A56" t="s">
        <v>88</v>
      </c>
      <c r="B56" t="s">
        <v>342</v>
      </c>
      <c r="C56" t="s">
        <v>410</v>
      </c>
      <c r="D56" t="s">
        <v>37</v>
      </c>
      <c r="E56">
        <v>202111</v>
      </c>
      <c r="F56" s="1">
        <v>44274.753472222219</v>
      </c>
      <c r="G56" t="s">
        <v>38</v>
      </c>
      <c r="H56" s="1">
        <v>44278.75</v>
      </c>
      <c r="I56" t="s">
        <v>38</v>
      </c>
      <c r="J56" s="1">
        <v>44278.75</v>
      </c>
      <c r="K56" s="1">
        <v>44288.642361111109</v>
      </c>
      <c r="L56" s="1">
        <v>44288.642361111109</v>
      </c>
      <c r="M56" s="2">
        <f t="shared" si="0"/>
        <v>1079.9999999999998</v>
      </c>
      <c r="N56" s="41">
        <f t="shared" si="1"/>
        <v>0.74999999999999989</v>
      </c>
      <c r="O56" s="8">
        <f t="shared" si="2"/>
        <v>4795.8333333372138</v>
      </c>
      <c r="P56" s="8">
        <v>4795.8333333372138</v>
      </c>
      <c r="Q56" s="8">
        <f t="shared" si="3"/>
        <v>79.930555555620231</v>
      </c>
      <c r="R56" s="9">
        <f t="shared" si="4"/>
        <v>3.3304398148175096</v>
      </c>
      <c r="S56" s="9"/>
      <c r="T56" t="s">
        <v>13</v>
      </c>
      <c r="U56" t="s">
        <v>38</v>
      </c>
      <c r="V56" t="s">
        <v>39</v>
      </c>
      <c r="W56" t="s">
        <v>272</v>
      </c>
      <c r="X56" t="s">
        <v>429</v>
      </c>
      <c r="Y56">
        <v>24198848</v>
      </c>
      <c r="Z56">
        <v>83409090</v>
      </c>
      <c r="AA56" t="s">
        <v>89</v>
      </c>
      <c r="AB56" t="s">
        <v>290</v>
      </c>
      <c r="AC56" t="s">
        <v>47</v>
      </c>
      <c r="AD56" t="s">
        <v>212</v>
      </c>
      <c r="AE56" t="s">
        <v>217</v>
      </c>
      <c r="AI56" t="s">
        <v>48</v>
      </c>
      <c r="AJ56" t="s">
        <v>48</v>
      </c>
      <c r="AK56">
        <v>912240254025</v>
      </c>
      <c r="AL56" t="s">
        <v>38</v>
      </c>
      <c r="AM56" t="s">
        <v>38</v>
      </c>
      <c r="AN56" t="s">
        <v>40</v>
      </c>
      <c r="AO56" t="s">
        <v>40</v>
      </c>
      <c r="AP56" t="s">
        <v>38</v>
      </c>
      <c r="AR56" t="s">
        <v>38</v>
      </c>
      <c r="AS56" t="s">
        <v>38</v>
      </c>
    </row>
    <row r="57" spans="1:45" x14ac:dyDescent="0.25">
      <c r="A57" t="s">
        <v>86</v>
      </c>
      <c r="B57" t="s">
        <v>343</v>
      </c>
      <c r="C57" t="s">
        <v>411</v>
      </c>
      <c r="D57" t="s">
        <v>37</v>
      </c>
      <c r="E57">
        <v>202112</v>
      </c>
      <c r="F57" s="1">
        <v>44277.447222222225</v>
      </c>
      <c r="G57" t="s">
        <v>38</v>
      </c>
      <c r="H57" s="1">
        <v>44279.446527777778</v>
      </c>
      <c r="I57" t="s">
        <v>38</v>
      </c>
      <c r="J57" s="1">
        <v>44279.446527777778</v>
      </c>
      <c r="K57" s="1">
        <v>44279.440972222219</v>
      </c>
      <c r="L57" s="1">
        <v>44279.440972222219</v>
      </c>
      <c r="M57" s="2">
        <f t="shared" si="0"/>
        <v>1078.9999999967401</v>
      </c>
      <c r="N57" s="41">
        <f t="shared" si="1"/>
        <v>0.7493055555532917</v>
      </c>
      <c r="O57" s="8">
        <f t="shared" si="2"/>
        <v>2399.1666666639503</v>
      </c>
      <c r="P57" s="8">
        <v>2399.1666666639503</v>
      </c>
      <c r="Q57" s="8">
        <f t="shared" si="3"/>
        <v>39.986111111065838</v>
      </c>
      <c r="R57" s="9">
        <f t="shared" si="4"/>
        <v>1.6660879629610765</v>
      </c>
      <c r="S57" s="9"/>
      <c r="T57" t="s">
        <v>13</v>
      </c>
      <c r="U57" t="s">
        <v>38</v>
      </c>
      <c r="V57" t="s">
        <v>39</v>
      </c>
      <c r="W57" t="s">
        <v>273</v>
      </c>
      <c r="X57" t="s">
        <v>429</v>
      </c>
      <c r="Y57">
        <v>23568846</v>
      </c>
      <c r="Z57">
        <v>83409094</v>
      </c>
      <c r="AA57" t="s">
        <v>87</v>
      </c>
      <c r="AB57" t="s">
        <v>290</v>
      </c>
      <c r="AC57" t="s">
        <v>216</v>
      </c>
      <c r="AD57" t="s">
        <v>212</v>
      </c>
      <c r="AE57" t="s">
        <v>217</v>
      </c>
      <c r="AI57" t="s">
        <v>218</v>
      </c>
      <c r="AJ57" t="s">
        <v>218</v>
      </c>
      <c r="AK57">
        <v>33188540500</v>
      </c>
      <c r="AL57" t="s">
        <v>38</v>
      </c>
      <c r="AM57" t="s">
        <v>38</v>
      </c>
      <c r="AN57" t="s">
        <v>40</v>
      </c>
      <c r="AO57" t="s">
        <v>40</v>
      </c>
      <c r="AP57" t="s">
        <v>38</v>
      </c>
      <c r="AR57" t="s">
        <v>38</v>
      </c>
      <c r="AS57" t="s">
        <v>38</v>
      </c>
    </row>
    <row r="58" spans="1:45" x14ac:dyDescent="0.25">
      <c r="A58" t="s">
        <v>84</v>
      </c>
      <c r="B58" t="s">
        <v>344</v>
      </c>
      <c r="C58" t="s">
        <v>412</v>
      </c>
      <c r="D58" t="s">
        <v>37</v>
      </c>
      <c r="E58">
        <v>202112</v>
      </c>
      <c r="F58" s="1">
        <v>44278.578472222223</v>
      </c>
      <c r="G58" t="s">
        <v>38</v>
      </c>
      <c r="H58" s="1">
        <v>44280.57708333333</v>
      </c>
      <c r="I58" t="s">
        <v>38</v>
      </c>
      <c r="J58" s="1">
        <v>44280.57708333333</v>
      </c>
      <c r="K58" s="1">
        <v>44289.754861111112</v>
      </c>
      <c r="L58" s="1">
        <v>44289.754861111112</v>
      </c>
      <c r="M58" s="2">
        <f t="shared" si="0"/>
        <v>1077.9999999934805</v>
      </c>
      <c r="N58" s="41">
        <f t="shared" si="1"/>
        <v>0.74861111110658363</v>
      </c>
      <c r="O58" s="8">
        <f t="shared" si="2"/>
        <v>2398.3333333279006</v>
      </c>
      <c r="P58" s="8">
        <v>2398.3333333279006</v>
      </c>
      <c r="Q58" s="8">
        <f t="shared" si="3"/>
        <v>39.972222222131677</v>
      </c>
      <c r="R58" s="9">
        <f t="shared" si="4"/>
        <v>1.6655092592554865</v>
      </c>
      <c r="S58" s="9"/>
      <c r="T58" t="s">
        <v>13</v>
      </c>
      <c r="U58" t="s">
        <v>38</v>
      </c>
      <c r="V58" t="s">
        <v>39</v>
      </c>
      <c r="W58" t="s">
        <v>274</v>
      </c>
      <c r="X58" t="s">
        <v>429</v>
      </c>
      <c r="Y58">
        <v>24551099</v>
      </c>
      <c r="Z58">
        <v>83409090</v>
      </c>
      <c r="AA58" t="s">
        <v>85</v>
      </c>
      <c r="AB58" t="s">
        <v>290</v>
      </c>
      <c r="AC58" t="s">
        <v>216</v>
      </c>
      <c r="AD58" t="s">
        <v>212</v>
      </c>
      <c r="AE58" t="s">
        <v>217</v>
      </c>
      <c r="AI58" t="s">
        <v>218</v>
      </c>
      <c r="AJ58" t="s">
        <v>218</v>
      </c>
      <c r="AK58">
        <v>33188540500</v>
      </c>
      <c r="AL58" t="s">
        <v>38</v>
      </c>
      <c r="AM58" t="s">
        <v>38</v>
      </c>
      <c r="AN58" t="s">
        <v>40</v>
      </c>
      <c r="AO58" t="s">
        <v>40</v>
      </c>
      <c r="AP58" t="s">
        <v>38</v>
      </c>
      <c r="AR58" t="s">
        <v>38</v>
      </c>
      <c r="AS58" t="s">
        <v>38</v>
      </c>
    </row>
    <row r="59" spans="1:45" x14ac:dyDescent="0.25">
      <c r="A59" t="s">
        <v>82</v>
      </c>
      <c r="B59" t="s">
        <v>345</v>
      </c>
      <c r="C59" t="s">
        <v>413</v>
      </c>
      <c r="D59" t="s">
        <v>37</v>
      </c>
      <c r="E59">
        <v>202112</v>
      </c>
      <c r="F59" s="1">
        <v>44278.584722222222</v>
      </c>
      <c r="G59" t="s">
        <v>38</v>
      </c>
      <c r="H59" s="1">
        <v>44280.584722222222</v>
      </c>
      <c r="I59" t="s">
        <v>38</v>
      </c>
      <c r="J59" s="1">
        <v>44280.584722222222</v>
      </c>
      <c r="K59" s="1">
        <v>44279.472222222219</v>
      </c>
      <c r="L59" s="1">
        <v>44279.472222222219</v>
      </c>
      <c r="M59" s="2">
        <f t="shared" si="0"/>
        <v>1079.9999999999998</v>
      </c>
      <c r="N59" s="41">
        <f t="shared" si="1"/>
        <v>0.74999999999999978</v>
      </c>
      <c r="O59" s="8">
        <f t="shared" si="2"/>
        <v>2400</v>
      </c>
      <c r="P59" s="8">
        <v>2400</v>
      </c>
      <c r="Q59" s="8">
        <f t="shared" si="3"/>
        <v>40</v>
      </c>
      <c r="R59" s="9">
        <f t="shared" si="4"/>
        <v>1.6666666666666667</v>
      </c>
      <c r="S59" s="9"/>
      <c r="T59" t="s">
        <v>13</v>
      </c>
      <c r="U59" t="s">
        <v>38</v>
      </c>
      <c r="V59" t="s">
        <v>39</v>
      </c>
      <c r="W59" t="s">
        <v>275</v>
      </c>
      <c r="X59" t="s">
        <v>429</v>
      </c>
      <c r="Y59">
        <v>24008864</v>
      </c>
      <c r="Z59">
        <v>83409017</v>
      </c>
      <c r="AA59" t="s">
        <v>83</v>
      </c>
      <c r="AB59" t="s">
        <v>290</v>
      </c>
      <c r="AC59" t="s">
        <v>216</v>
      </c>
      <c r="AD59" t="s">
        <v>212</v>
      </c>
      <c r="AE59" t="s">
        <v>217</v>
      </c>
      <c r="AI59" t="s">
        <v>218</v>
      </c>
      <c r="AJ59" t="s">
        <v>218</v>
      </c>
      <c r="AK59">
        <v>33188540500</v>
      </c>
      <c r="AL59" t="s">
        <v>38</v>
      </c>
      <c r="AM59" t="s">
        <v>38</v>
      </c>
      <c r="AN59" t="s">
        <v>40</v>
      </c>
      <c r="AO59" t="s">
        <v>40</v>
      </c>
      <c r="AP59" t="s">
        <v>38</v>
      </c>
      <c r="AR59" t="s">
        <v>38</v>
      </c>
      <c r="AS59" t="s">
        <v>38</v>
      </c>
    </row>
    <row r="60" spans="1:45" x14ac:dyDescent="0.25">
      <c r="A60" t="s">
        <v>80</v>
      </c>
      <c r="B60" t="s">
        <v>346</v>
      </c>
      <c r="C60" t="s">
        <v>414</v>
      </c>
      <c r="D60" t="s">
        <v>37</v>
      </c>
      <c r="E60">
        <v>202112</v>
      </c>
      <c r="F60" s="1">
        <v>44278.715277777781</v>
      </c>
      <c r="G60" t="s">
        <v>38</v>
      </c>
      <c r="H60" s="1">
        <v>44280.715277777781</v>
      </c>
      <c r="I60" t="s">
        <v>38</v>
      </c>
      <c r="J60" s="1">
        <v>44280.715277777781</v>
      </c>
      <c r="K60" s="1">
        <v>44280.480555555558</v>
      </c>
      <c r="L60" s="1">
        <v>44280.480555555558</v>
      </c>
      <c r="M60" s="2">
        <f t="shared" si="0"/>
        <v>1079.9999999999998</v>
      </c>
      <c r="N60" s="41">
        <f t="shared" si="1"/>
        <v>0.74999999999999989</v>
      </c>
      <c r="O60" s="8">
        <f t="shared" si="2"/>
        <v>2400</v>
      </c>
      <c r="P60" s="8">
        <v>2400</v>
      </c>
      <c r="Q60" s="8">
        <f t="shared" si="3"/>
        <v>40</v>
      </c>
      <c r="R60" s="9">
        <f t="shared" si="4"/>
        <v>1.6666666666666667</v>
      </c>
      <c r="S60" s="9"/>
      <c r="T60" t="s">
        <v>13</v>
      </c>
      <c r="U60" t="s">
        <v>38</v>
      </c>
      <c r="V60" t="s">
        <v>39</v>
      </c>
      <c r="W60" t="s">
        <v>276</v>
      </c>
      <c r="X60" t="s">
        <v>429</v>
      </c>
      <c r="Y60">
        <v>23753234</v>
      </c>
      <c r="Z60">
        <v>83409017</v>
      </c>
      <c r="AA60" t="s">
        <v>81</v>
      </c>
      <c r="AB60" t="s">
        <v>290</v>
      </c>
      <c r="AC60" t="s">
        <v>216</v>
      </c>
      <c r="AD60" t="s">
        <v>212</v>
      </c>
      <c r="AE60" t="s">
        <v>217</v>
      </c>
      <c r="AI60" t="s">
        <v>218</v>
      </c>
      <c r="AJ60" t="s">
        <v>218</v>
      </c>
      <c r="AK60">
        <v>33188540500</v>
      </c>
      <c r="AL60" t="s">
        <v>38</v>
      </c>
      <c r="AM60" t="s">
        <v>38</v>
      </c>
      <c r="AN60" t="s">
        <v>40</v>
      </c>
      <c r="AO60" t="s">
        <v>40</v>
      </c>
      <c r="AP60" t="s">
        <v>38</v>
      </c>
      <c r="AR60" t="s">
        <v>38</v>
      </c>
      <c r="AS60" t="s">
        <v>38</v>
      </c>
    </row>
    <row r="61" spans="1:45" x14ac:dyDescent="0.25">
      <c r="A61" t="s">
        <v>78</v>
      </c>
      <c r="B61" t="s">
        <v>38</v>
      </c>
      <c r="C61" t="s">
        <v>415</v>
      </c>
      <c r="D61" t="s">
        <v>37</v>
      </c>
      <c r="E61">
        <v>202112</v>
      </c>
      <c r="F61" s="1">
        <v>44280.723611111112</v>
      </c>
      <c r="G61" t="s">
        <v>38</v>
      </c>
      <c r="H61" s="1">
        <v>44284.722222222219</v>
      </c>
      <c r="I61" t="s">
        <v>38</v>
      </c>
      <c r="J61" s="1">
        <v>44284.722222222219</v>
      </c>
      <c r="K61" s="1">
        <v>44294.515972222223</v>
      </c>
      <c r="L61" s="1">
        <v>44294.515972222223</v>
      </c>
      <c r="M61" s="2">
        <f t="shared" si="0"/>
        <v>1077.9999999934805</v>
      </c>
      <c r="N61" s="41">
        <f t="shared" si="1"/>
        <v>0.74861111110658374</v>
      </c>
      <c r="O61" s="8">
        <f t="shared" si="2"/>
        <v>4798.3333333279006</v>
      </c>
      <c r="P61" s="8">
        <v>4798.3333333279006</v>
      </c>
      <c r="Q61" s="8">
        <f t="shared" si="3"/>
        <v>79.972222222131677</v>
      </c>
      <c r="R61" s="9">
        <f t="shared" si="4"/>
        <v>3.3321759259221531</v>
      </c>
      <c r="S61" s="9"/>
      <c r="T61" t="s">
        <v>13</v>
      </c>
      <c r="U61" t="s">
        <v>38</v>
      </c>
      <c r="V61" t="s">
        <v>39</v>
      </c>
      <c r="W61" t="s">
        <v>277</v>
      </c>
      <c r="X61" t="s">
        <v>429</v>
      </c>
      <c r="Y61">
        <v>23753274</v>
      </c>
      <c r="Z61">
        <v>83409017</v>
      </c>
      <c r="AA61" t="s">
        <v>79</v>
      </c>
      <c r="AB61" t="s">
        <v>290</v>
      </c>
      <c r="AC61" t="s">
        <v>216</v>
      </c>
      <c r="AD61" t="s">
        <v>212</v>
      </c>
      <c r="AE61" t="s">
        <v>217</v>
      </c>
      <c r="AI61" t="s">
        <v>218</v>
      </c>
      <c r="AJ61" t="s">
        <v>218</v>
      </c>
      <c r="AK61">
        <v>33188540500</v>
      </c>
      <c r="AL61" t="s">
        <v>38</v>
      </c>
      <c r="AM61" t="s">
        <v>38</v>
      </c>
      <c r="AN61" t="s">
        <v>40</v>
      </c>
      <c r="AO61" t="s">
        <v>40</v>
      </c>
      <c r="AP61" t="s">
        <v>38</v>
      </c>
      <c r="AR61" t="s">
        <v>38</v>
      </c>
      <c r="AS61" t="s">
        <v>38</v>
      </c>
    </row>
    <row r="62" spans="1:45" x14ac:dyDescent="0.25">
      <c r="A62" t="s">
        <v>76</v>
      </c>
      <c r="B62" t="s">
        <v>347</v>
      </c>
      <c r="C62" t="s">
        <v>416</v>
      </c>
      <c r="D62" t="s">
        <v>37</v>
      </c>
      <c r="E62">
        <v>202112</v>
      </c>
      <c r="F62" s="1">
        <v>44281.699305555558</v>
      </c>
      <c r="G62" t="s">
        <v>38</v>
      </c>
      <c r="H62" s="1">
        <v>44285.698611111111</v>
      </c>
      <c r="I62" t="s">
        <v>38</v>
      </c>
      <c r="J62" s="1">
        <v>44285.698611111111</v>
      </c>
      <c r="K62" s="1">
        <v>44294.520138888889</v>
      </c>
      <c r="L62" s="1">
        <v>44294.520138888889</v>
      </c>
      <c r="M62" s="2">
        <f t="shared" si="0"/>
        <v>1078.9999999967401</v>
      </c>
      <c r="N62" s="41">
        <f t="shared" si="1"/>
        <v>0.74930555555329181</v>
      </c>
      <c r="O62" s="8">
        <f t="shared" si="2"/>
        <v>4799.1666666639503</v>
      </c>
      <c r="P62" s="8">
        <v>4799.1666666639503</v>
      </c>
      <c r="Q62" s="8">
        <f t="shared" si="3"/>
        <v>79.986111111065838</v>
      </c>
      <c r="R62" s="9">
        <f t="shared" si="4"/>
        <v>3.3327546296277433</v>
      </c>
      <c r="S62" s="9"/>
      <c r="T62" t="s">
        <v>13</v>
      </c>
      <c r="U62" t="s">
        <v>38</v>
      </c>
      <c r="V62" t="s">
        <v>39</v>
      </c>
      <c r="W62" t="s">
        <v>278</v>
      </c>
      <c r="X62" t="s">
        <v>429</v>
      </c>
      <c r="Y62">
        <v>23749759</v>
      </c>
      <c r="Z62">
        <v>83409017</v>
      </c>
      <c r="AA62" t="s">
        <v>77</v>
      </c>
      <c r="AB62" t="s">
        <v>290</v>
      </c>
      <c r="AC62" t="s">
        <v>216</v>
      </c>
      <c r="AD62" t="s">
        <v>212</v>
      </c>
      <c r="AE62" t="s">
        <v>217</v>
      </c>
      <c r="AI62" t="s">
        <v>218</v>
      </c>
      <c r="AJ62" t="s">
        <v>218</v>
      </c>
      <c r="AK62">
        <v>33188540500</v>
      </c>
      <c r="AL62" t="s">
        <v>38</v>
      </c>
      <c r="AM62" t="s">
        <v>38</v>
      </c>
      <c r="AN62" t="s">
        <v>40</v>
      </c>
      <c r="AO62" t="s">
        <v>40</v>
      </c>
      <c r="AP62" t="s">
        <v>38</v>
      </c>
      <c r="AR62" t="s">
        <v>38</v>
      </c>
      <c r="AS62" t="s">
        <v>38</v>
      </c>
    </row>
    <row r="63" spans="1:45" x14ac:dyDescent="0.25">
      <c r="A63" t="s">
        <v>74</v>
      </c>
      <c r="B63" t="s">
        <v>348</v>
      </c>
      <c r="C63" t="s">
        <v>417</v>
      </c>
      <c r="D63" t="s">
        <v>37</v>
      </c>
      <c r="E63">
        <v>202112</v>
      </c>
      <c r="F63" s="1">
        <v>44284.432638888888</v>
      </c>
      <c r="G63" t="s">
        <v>38</v>
      </c>
      <c r="H63" s="1">
        <v>44284.513194444444</v>
      </c>
      <c r="I63" t="s">
        <v>38</v>
      </c>
      <c r="J63" s="1">
        <v>44284.513194444444</v>
      </c>
      <c r="K63" s="1">
        <v>44294.480555555558</v>
      </c>
      <c r="L63" s="1">
        <v>44294.481249999997</v>
      </c>
      <c r="M63" s="2">
        <f t="shared" si="0"/>
        <v>116.00000000093132</v>
      </c>
      <c r="N63" s="41">
        <f t="shared" si="1"/>
        <v>8.0555555556202307E-2</v>
      </c>
      <c r="O63" s="8">
        <f t="shared" si="2"/>
        <v>96.666666667442769</v>
      </c>
      <c r="P63" s="8">
        <v>96.666666667442769</v>
      </c>
      <c r="Q63" s="8">
        <f t="shared" si="3"/>
        <v>1.6111111111240461</v>
      </c>
      <c r="R63" s="9">
        <f t="shared" si="4"/>
        <v>6.7129629630168594E-2</v>
      </c>
      <c r="S63" s="9" t="s">
        <v>215</v>
      </c>
      <c r="T63" t="s">
        <v>13</v>
      </c>
      <c r="U63" t="s">
        <v>38</v>
      </c>
      <c r="V63" t="s">
        <v>43</v>
      </c>
      <c r="W63" t="s">
        <v>279</v>
      </c>
      <c r="X63" t="s">
        <v>429</v>
      </c>
      <c r="Y63">
        <v>25069982</v>
      </c>
      <c r="Z63">
        <v>636089092</v>
      </c>
      <c r="AA63" t="s">
        <v>75</v>
      </c>
      <c r="AB63" t="s">
        <v>290</v>
      </c>
      <c r="AC63" t="s">
        <v>216</v>
      </c>
      <c r="AD63" t="s">
        <v>211</v>
      </c>
      <c r="AE63" t="s">
        <v>217</v>
      </c>
      <c r="AI63" t="s">
        <v>218</v>
      </c>
      <c r="AJ63" t="s">
        <v>218</v>
      </c>
      <c r="AK63">
        <v>33188540500</v>
      </c>
      <c r="AL63" t="s">
        <v>38</v>
      </c>
      <c r="AM63" t="s">
        <v>38</v>
      </c>
      <c r="AN63" t="s">
        <v>40</v>
      </c>
      <c r="AO63" t="s">
        <v>40</v>
      </c>
      <c r="AP63" t="s">
        <v>38</v>
      </c>
      <c r="AR63" t="s">
        <v>38</v>
      </c>
      <c r="AS63" t="s">
        <v>38</v>
      </c>
    </row>
    <row r="64" spans="1:45" x14ac:dyDescent="0.25">
      <c r="A64" t="s">
        <v>71</v>
      </c>
      <c r="B64" t="s">
        <v>72</v>
      </c>
      <c r="C64" t="s">
        <v>418</v>
      </c>
      <c r="D64" t="s">
        <v>37</v>
      </c>
      <c r="E64">
        <v>202112</v>
      </c>
      <c r="F64" s="1">
        <v>44285.734722222223</v>
      </c>
      <c r="G64" t="s">
        <v>38</v>
      </c>
      <c r="H64" s="1">
        <v>44286.474305555559</v>
      </c>
      <c r="I64" t="s">
        <v>38</v>
      </c>
      <c r="J64" s="1">
        <v>44286.474305555559</v>
      </c>
      <c r="K64" s="1">
        <v>44296.519444444442</v>
      </c>
      <c r="L64" s="1">
        <v>44296.519444444442</v>
      </c>
      <c r="M64" s="2">
        <f t="shared" si="0"/>
        <v>173.00000000512225</v>
      </c>
      <c r="N64" s="41">
        <f t="shared" si="1"/>
        <v>0.12013888889244601</v>
      </c>
      <c r="O64" s="8">
        <f t="shared" si="2"/>
        <v>887.50000000291038</v>
      </c>
      <c r="P64" s="8">
        <v>887.50000000291038</v>
      </c>
      <c r="Q64" s="8">
        <f t="shared" si="3"/>
        <v>14.791666666715173</v>
      </c>
      <c r="R64" s="9">
        <f t="shared" si="4"/>
        <v>0.61631944444646558</v>
      </c>
      <c r="S64" s="9" t="s">
        <v>215</v>
      </c>
      <c r="T64" t="s">
        <v>13</v>
      </c>
      <c r="U64" t="s">
        <v>38</v>
      </c>
      <c r="V64" t="s">
        <v>44</v>
      </c>
      <c r="W64" t="s">
        <v>280</v>
      </c>
      <c r="X64" t="s">
        <v>429</v>
      </c>
      <c r="Y64">
        <v>24580775</v>
      </c>
      <c r="Z64">
        <v>83409090</v>
      </c>
      <c r="AA64" t="s">
        <v>73</v>
      </c>
      <c r="AB64" t="s">
        <v>290</v>
      </c>
      <c r="AC64" t="s">
        <v>216</v>
      </c>
      <c r="AD64" t="s">
        <v>209</v>
      </c>
      <c r="AE64" t="s">
        <v>217</v>
      </c>
      <c r="AI64" t="s">
        <v>48</v>
      </c>
      <c r="AJ64" t="s">
        <v>48</v>
      </c>
      <c r="AK64">
        <v>912240254025</v>
      </c>
      <c r="AL64" t="s">
        <v>38</v>
      </c>
      <c r="AM64" t="s">
        <v>38</v>
      </c>
      <c r="AN64" t="s">
        <v>40</v>
      </c>
      <c r="AO64" t="s">
        <v>40</v>
      </c>
      <c r="AP64" t="s">
        <v>38</v>
      </c>
      <c r="AR64" t="s">
        <v>38</v>
      </c>
      <c r="AS64" t="s">
        <v>38</v>
      </c>
    </row>
    <row r="65" spans="1:45" x14ac:dyDescent="0.25">
      <c r="A65" t="s">
        <v>69</v>
      </c>
      <c r="B65" t="s">
        <v>349</v>
      </c>
      <c r="C65" t="s">
        <v>419</v>
      </c>
      <c r="D65" t="s">
        <v>37</v>
      </c>
      <c r="E65">
        <v>202112</v>
      </c>
      <c r="F65" s="1">
        <v>44286.568055555559</v>
      </c>
      <c r="G65" t="s">
        <v>38</v>
      </c>
      <c r="H65" s="1">
        <v>44288.563194444447</v>
      </c>
      <c r="I65" t="s">
        <v>38</v>
      </c>
      <c r="J65" s="1">
        <v>44288.563194444447</v>
      </c>
      <c r="K65" s="1">
        <v>44297.801388888889</v>
      </c>
      <c r="L65" s="1">
        <v>44297.801388888889</v>
      </c>
      <c r="M65" s="2">
        <f t="shared" si="0"/>
        <v>1072.9999999981371</v>
      </c>
      <c r="N65" s="41">
        <f t="shared" si="1"/>
        <v>0.74513888888759516</v>
      </c>
      <c r="O65" s="8">
        <f t="shared" si="2"/>
        <v>2394.1666666651145</v>
      </c>
      <c r="P65" s="8">
        <v>2394.1666666651145</v>
      </c>
      <c r="Q65" s="8">
        <f t="shared" si="3"/>
        <v>39.902777777751908</v>
      </c>
      <c r="R65" s="9">
        <f t="shared" si="4"/>
        <v>1.6626157407396629</v>
      </c>
      <c r="S65" s="9"/>
      <c r="T65" t="s">
        <v>13</v>
      </c>
      <c r="U65" t="s">
        <v>38</v>
      </c>
      <c r="V65" t="s">
        <v>39</v>
      </c>
      <c r="W65" t="s">
        <v>281</v>
      </c>
      <c r="X65" t="s">
        <v>429</v>
      </c>
      <c r="Y65">
        <v>23630756</v>
      </c>
      <c r="Z65">
        <v>83409094</v>
      </c>
      <c r="AA65" t="s">
        <v>70</v>
      </c>
      <c r="AB65" t="s">
        <v>290</v>
      </c>
      <c r="AC65" t="s">
        <v>47</v>
      </c>
      <c r="AD65" t="s">
        <v>212</v>
      </c>
      <c r="AE65" t="s">
        <v>217</v>
      </c>
      <c r="AI65" t="s">
        <v>48</v>
      </c>
      <c r="AJ65" t="s">
        <v>48</v>
      </c>
      <c r="AK65">
        <v>912240254025</v>
      </c>
      <c r="AL65" t="s">
        <v>38</v>
      </c>
      <c r="AM65" t="s">
        <v>38</v>
      </c>
      <c r="AN65" t="s">
        <v>40</v>
      </c>
      <c r="AO65" t="s">
        <v>40</v>
      </c>
      <c r="AP65" t="s">
        <v>38</v>
      </c>
      <c r="AR65" t="s">
        <v>38</v>
      </c>
      <c r="AS65" t="s">
        <v>38</v>
      </c>
    </row>
    <row r="66" spans="1:45" x14ac:dyDescent="0.25">
      <c r="A66" t="s">
        <v>66</v>
      </c>
      <c r="B66" t="s">
        <v>67</v>
      </c>
      <c r="C66" t="s">
        <v>420</v>
      </c>
      <c r="D66" t="s">
        <v>37</v>
      </c>
      <c r="E66">
        <v>202112</v>
      </c>
      <c r="F66" s="1">
        <v>44286.648611111108</v>
      </c>
      <c r="G66" t="s">
        <v>38</v>
      </c>
      <c r="H66" s="1">
        <v>44294.645138888889</v>
      </c>
      <c r="I66" t="s">
        <v>38</v>
      </c>
      <c r="J66" s="1">
        <v>44294.645138888889</v>
      </c>
      <c r="K66" s="1">
        <v>44304.46597222222</v>
      </c>
      <c r="L66" s="1">
        <v>44304.466666666667</v>
      </c>
      <c r="M66" s="2">
        <f t="shared" si="0"/>
        <v>3235.0000000046566</v>
      </c>
      <c r="N66" s="41">
        <f t="shared" si="1"/>
        <v>2.2465277777810115</v>
      </c>
      <c r="O66" s="8">
        <f t="shared" si="2"/>
        <v>9595.8333333372138</v>
      </c>
      <c r="P66" s="8">
        <v>9595.8333333372138</v>
      </c>
      <c r="Q66" s="8">
        <f t="shared" si="3"/>
        <v>159.93055555562023</v>
      </c>
      <c r="R66" s="9">
        <f t="shared" si="4"/>
        <v>6.6637731481508427</v>
      </c>
      <c r="S66" s="9"/>
      <c r="T66" t="s">
        <v>13</v>
      </c>
      <c r="U66" t="s">
        <v>38</v>
      </c>
      <c r="V66" t="s">
        <v>49</v>
      </c>
      <c r="W66" t="s">
        <v>282</v>
      </c>
      <c r="X66" t="s">
        <v>429</v>
      </c>
      <c r="Y66">
        <v>23642502</v>
      </c>
      <c r="Z66">
        <v>83409090</v>
      </c>
      <c r="AA66" t="s">
        <v>68</v>
      </c>
      <c r="AB66" t="s">
        <v>290</v>
      </c>
      <c r="AC66" t="s">
        <v>47</v>
      </c>
      <c r="AD66" t="s">
        <v>213</v>
      </c>
      <c r="AE66" t="s">
        <v>217</v>
      </c>
      <c r="AI66" t="s">
        <v>48</v>
      </c>
      <c r="AJ66" t="s">
        <v>48</v>
      </c>
      <c r="AK66">
        <v>912240254025</v>
      </c>
      <c r="AL66" t="s">
        <v>38</v>
      </c>
      <c r="AM66" t="s">
        <v>38</v>
      </c>
      <c r="AN66" t="s">
        <v>40</v>
      </c>
      <c r="AO66" t="s">
        <v>40</v>
      </c>
      <c r="AP66" t="s">
        <v>38</v>
      </c>
      <c r="AR66" t="s">
        <v>38</v>
      </c>
      <c r="AS66" t="s">
        <v>38</v>
      </c>
    </row>
    <row r="67" spans="1:45" x14ac:dyDescent="0.25">
      <c r="A67" t="s">
        <v>64</v>
      </c>
      <c r="B67" t="s">
        <v>350</v>
      </c>
      <c r="C67" t="s">
        <v>421</v>
      </c>
      <c r="D67" t="s">
        <v>37</v>
      </c>
      <c r="E67">
        <v>202112</v>
      </c>
      <c r="F67" s="1">
        <v>44286.662499999999</v>
      </c>
      <c r="G67" t="s">
        <v>38</v>
      </c>
      <c r="H67" s="1">
        <v>44288.660416666666</v>
      </c>
      <c r="I67" t="s">
        <v>38</v>
      </c>
      <c r="J67" s="1">
        <v>44288.660416666666</v>
      </c>
      <c r="K67" s="1">
        <v>44298.399305555555</v>
      </c>
      <c r="L67" s="1">
        <v>44298.400000000001</v>
      </c>
      <c r="M67" s="2">
        <f t="shared" ref="M67:M73" si="5">N67*1440</f>
        <v>1077.0000000006983</v>
      </c>
      <c r="N67" s="41">
        <f t="shared" ref="N67:N73" si="6">delai_H_Ouv(F67,J67)</f>
        <v>0.74791666666715162</v>
      </c>
      <c r="O67" s="8">
        <f t="shared" ref="O67:O73" si="7">(J67-F67)*1200</f>
        <v>2397.5000000005821</v>
      </c>
      <c r="P67" s="8">
        <v>2397.5000000005821</v>
      </c>
      <c r="Q67" s="8">
        <f t="shared" ref="Q67:Q73" si="8">P67/60</f>
        <v>39.958333333343035</v>
      </c>
      <c r="R67" s="9">
        <f t="shared" ref="R67:R73" si="9">Q67/24</f>
        <v>1.6649305555559597</v>
      </c>
      <c r="S67" s="9"/>
      <c r="T67" t="s">
        <v>13</v>
      </c>
      <c r="U67" t="s">
        <v>38</v>
      </c>
      <c r="V67" t="s">
        <v>39</v>
      </c>
      <c r="W67" t="s">
        <v>283</v>
      </c>
      <c r="X67" t="s">
        <v>429</v>
      </c>
      <c r="Y67">
        <v>23862186</v>
      </c>
      <c r="Z67">
        <v>83409017</v>
      </c>
      <c r="AA67" t="s">
        <v>65</v>
      </c>
      <c r="AB67" t="s">
        <v>290</v>
      </c>
      <c r="AC67" t="s">
        <v>47</v>
      </c>
      <c r="AD67" t="s">
        <v>212</v>
      </c>
      <c r="AE67" t="s">
        <v>217</v>
      </c>
      <c r="AI67" t="s">
        <v>48</v>
      </c>
      <c r="AJ67" t="s">
        <v>48</v>
      </c>
      <c r="AK67">
        <v>912240254025</v>
      </c>
      <c r="AL67" t="s">
        <v>38</v>
      </c>
      <c r="AM67" t="s">
        <v>38</v>
      </c>
      <c r="AN67" t="s">
        <v>40</v>
      </c>
      <c r="AO67" t="s">
        <v>40</v>
      </c>
      <c r="AP67" t="s">
        <v>38</v>
      </c>
      <c r="AR67" t="s">
        <v>38</v>
      </c>
      <c r="AS67" t="s">
        <v>38</v>
      </c>
    </row>
    <row r="68" spans="1:45" x14ac:dyDescent="0.25">
      <c r="A68" t="s">
        <v>62</v>
      </c>
      <c r="B68" t="s">
        <v>351</v>
      </c>
      <c r="C68" t="s">
        <v>422</v>
      </c>
      <c r="D68" t="s">
        <v>37</v>
      </c>
      <c r="E68">
        <v>202112</v>
      </c>
      <c r="F68" s="1">
        <v>44286.678472222222</v>
      </c>
      <c r="G68" t="s">
        <v>38</v>
      </c>
      <c r="H68" s="1">
        <v>44287.425694444442</v>
      </c>
      <c r="I68" t="s">
        <v>38</v>
      </c>
      <c r="J68" s="1">
        <v>44287.425694444442</v>
      </c>
      <c r="K68" s="1">
        <v>44297.417361111111</v>
      </c>
      <c r="L68" s="1">
        <v>44297.417361111111</v>
      </c>
      <c r="M68" s="2">
        <f t="shared" si="5"/>
        <v>175.99999999743878</v>
      </c>
      <c r="N68" s="41">
        <f t="shared" si="6"/>
        <v>0.1222222222204436</v>
      </c>
      <c r="O68" s="8">
        <f t="shared" si="7"/>
        <v>896.66666666453239</v>
      </c>
      <c r="P68" s="8">
        <v>896.66666666453239</v>
      </c>
      <c r="Q68" s="8">
        <f t="shared" si="8"/>
        <v>14.944444444408873</v>
      </c>
      <c r="R68" s="9">
        <f t="shared" si="9"/>
        <v>0.62268518518370308</v>
      </c>
      <c r="S68" s="9" t="s">
        <v>215</v>
      </c>
      <c r="T68" t="s">
        <v>13</v>
      </c>
      <c r="U68" t="s">
        <v>38</v>
      </c>
      <c r="V68" t="s">
        <v>44</v>
      </c>
      <c r="W68" t="s">
        <v>284</v>
      </c>
      <c r="X68" t="s">
        <v>429</v>
      </c>
      <c r="Y68">
        <v>23859676</v>
      </c>
      <c r="Z68">
        <v>83409090</v>
      </c>
      <c r="AA68" t="s">
        <v>63</v>
      </c>
      <c r="AB68" t="s">
        <v>290</v>
      </c>
      <c r="AC68" t="s">
        <v>216</v>
      </c>
      <c r="AD68" t="s">
        <v>209</v>
      </c>
      <c r="AE68" t="s">
        <v>217</v>
      </c>
      <c r="AI68" t="s">
        <v>218</v>
      </c>
      <c r="AJ68" t="s">
        <v>218</v>
      </c>
      <c r="AK68">
        <v>33188540500</v>
      </c>
      <c r="AL68" t="s">
        <v>38</v>
      </c>
      <c r="AM68" t="s">
        <v>38</v>
      </c>
      <c r="AN68" t="s">
        <v>40</v>
      </c>
      <c r="AO68" t="s">
        <v>40</v>
      </c>
      <c r="AP68" t="s">
        <v>38</v>
      </c>
      <c r="AR68" t="s">
        <v>38</v>
      </c>
      <c r="AS68" t="s">
        <v>38</v>
      </c>
    </row>
    <row r="69" spans="1:45" x14ac:dyDescent="0.25">
      <c r="A69" t="s">
        <v>60</v>
      </c>
      <c r="B69" t="s">
        <v>352</v>
      </c>
      <c r="C69" t="s">
        <v>423</v>
      </c>
      <c r="D69" t="s">
        <v>37</v>
      </c>
      <c r="E69">
        <v>202112</v>
      </c>
      <c r="F69" s="1">
        <v>44286.683333333334</v>
      </c>
      <c r="G69" t="s">
        <v>38</v>
      </c>
      <c r="H69" s="1">
        <v>44287.431944444441</v>
      </c>
      <c r="I69" t="s">
        <v>38</v>
      </c>
      <c r="J69" s="1">
        <v>44287.431944444441</v>
      </c>
      <c r="K69" s="1">
        <v>44297.428472222222</v>
      </c>
      <c r="L69" s="1">
        <v>44297.428472222222</v>
      </c>
      <c r="M69" s="2">
        <f t="shared" si="5"/>
        <v>177.99999999348066</v>
      </c>
      <c r="N69" s="41">
        <f t="shared" si="6"/>
        <v>0.12361111110658379</v>
      </c>
      <c r="O69" s="8">
        <f t="shared" si="7"/>
        <v>898.33333332790062</v>
      </c>
      <c r="P69" s="8">
        <v>898.33333332790062</v>
      </c>
      <c r="Q69" s="8">
        <f t="shared" si="8"/>
        <v>14.972222222131677</v>
      </c>
      <c r="R69" s="9">
        <f t="shared" si="9"/>
        <v>0.62384259258881991</v>
      </c>
      <c r="S69" s="9" t="s">
        <v>215</v>
      </c>
      <c r="T69" t="s">
        <v>13</v>
      </c>
      <c r="U69" t="s">
        <v>38</v>
      </c>
      <c r="V69" t="s">
        <v>44</v>
      </c>
      <c r="W69" t="s">
        <v>285</v>
      </c>
      <c r="X69" t="s">
        <v>429</v>
      </c>
      <c r="Y69">
        <v>23862388</v>
      </c>
      <c r="Z69">
        <v>83409017</v>
      </c>
      <c r="AA69" t="s">
        <v>61</v>
      </c>
      <c r="AB69" t="s">
        <v>290</v>
      </c>
      <c r="AC69" t="s">
        <v>216</v>
      </c>
      <c r="AD69" t="s">
        <v>209</v>
      </c>
      <c r="AE69" t="s">
        <v>217</v>
      </c>
      <c r="AI69" t="s">
        <v>218</v>
      </c>
      <c r="AJ69" t="s">
        <v>218</v>
      </c>
      <c r="AK69">
        <v>33188540500</v>
      </c>
      <c r="AL69" t="s">
        <v>38</v>
      </c>
      <c r="AM69" t="s">
        <v>38</v>
      </c>
      <c r="AN69" t="s">
        <v>40</v>
      </c>
      <c r="AO69" t="s">
        <v>40</v>
      </c>
      <c r="AP69" t="s">
        <v>38</v>
      </c>
      <c r="AR69" t="s">
        <v>38</v>
      </c>
      <c r="AS69" t="s">
        <v>38</v>
      </c>
    </row>
    <row r="70" spans="1:45" x14ac:dyDescent="0.25">
      <c r="A70" t="s">
        <v>56</v>
      </c>
      <c r="B70" t="s">
        <v>353</v>
      </c>
      <c r="C70" t="s">
        <v>424</v>
      </c>
      <c r="D70" t="s">
        <v>37</v>
      </c>
      <c r="E70">
        <v>202112</v>
      </c>
      <c r="F70" s="1">
        <v>44286.685416666667</v>
      </c>
      <c r="G70" t="s">
        <v>38</v>
      </c>
      <c r="H70" s="1">
        <v>44288.684027777781</v>
      </c>
      <c r="I70" t="s">
        <v>38</v>
      </c>
      <c r="J70" s="1">
        <v>44288.684027777781</v>
      </c>
      <c r="K70" s="1">
        <v>44298.544444444444</v>
      </c>
      <c r="L70" s="1">
        <v>44298.544444444444</v>
      </c>
      <c r="M70" s="2">
        <f t="shared" si="5"/>
        <v>1078.0000000039579</v>
      </c>
      <c r="N70" s="41">
        <f t="shared" si="6"/>
        <v>0.7486111111138597</v>
      </c>
      <c r="O70" s="8">
        <f t="shared" si="7"/>
        <v>2398.3333333366318</v>
      </c>
      <c r="P70" s="8">
        <v>2398.3333333366318</v>
      </c>
      <c r="Q70" s="8">
        <f t="shared" si="8"/>
        <v>39.972222222277196</v>
      </c>
      <c r="R70" s="9">
        <f t="shared" si="9"/>
        <v>1.6655092592615499</v>
      </c>
      <c r="S70" s="9"/>
      <c r="T70" t="s">
        <v>13</v>
      </c>
      <c r="U70" t="s">
        <v>38</v>
      </c>
      <c r="V70" t="s">
        <v>39</v>
      </c>
      <c r="W70" t="s">
        <v>286</v>
      </c>
      <c r="X70" t="s">
        <v>429</v>
      </c>
      <c r="Y70">
        <v>23860974</v>
      </c>
      <c r="Z70">
        <v>83409017</v>
      </c>
      <c r="AA70" t="s">
        <v>57</v>
      </c>
      <c r="AB70" t="s">
        <v>290</v>
      </c>
      <c r="AC70" t="s">
        <v>47</v>
      </c>
      <c r="AD70" t="s">
        <v>212</v>
      </c>
      <c r="AE70" t="s">
        <v>217</v>
      </c>
      <c r="AI70" t="s">
        <v>48</v>
      </c>
      <c r="AJ70" t="s">
        <v>48</v>
      </c>
      <c r="AK70">
        <v>912240254025</v>
      </c>
      <c r="AL70" t="s">
        <v>38</v>
      </c>
      <c r="AM70" t="s">
        <v>38</v>
      </c>
      <c r="AN70" t="s">
        <v>40</v>
      </c>
      <c r="AO70" t="s">
        <v>40</v>
      </c>
      <c r="AP70" t="s">
        <v>38</v>
      </c>
      <c r="AR70" t="s">
        <v>38</v>
      </c>
      <c r="AS70" t="s">
        <v>38</v>
      </c>
    </row>
    <row r="71" spans="1:45" x14ac:dyDescent="0.25">
      <c r="A71" t="s">
        <v>58</v>
      </c>
      <c r="B71" t="s">
        <v>354</v>
      </c>
      <c r="C71" t="s">
        <v>425</v>
      </c>
      <c r="D71" t="s">
        <v>37</v>
      </c>
      <c r="E71">
        <v>202112</v>
      </c>
      <c r="F71" s="1">
        <v>44286.685416666667</v>
      </c>
      <c r="G71" t="s">
        <v>38</v>
      </c>
      <c r="H71" s="1">
        <v>44287.434027777781</v>
      </c>
      <c r="I71" t="s">
        <v>38</v>
      </c>
      <c r="J71" s="1">
        <v>44287.434027777781</v>
      </c>
      <c r="K71" s="1">
        <v>44297.43472222222</v>
      </c>
      <c r="L71" s="1">
        <v>44297.43472222222</v>
      </c>
      <c r="M71" s="2">
        <f t="shared" si="5"/>
        <v>178.00000000395804</v>
      </c>
      <c r="N71" s="41">
        <f t="shared" si="6"/>
        <v>0.12361111111385975</v>
      </c>
      <c r="O71" s="8">
        <f t="shared" si="7"/>
        <v>898.33333333663177</v>
      </c>
      <c r="P71" s="8">
        <v>898.33333333663177</v>
      </c>
      <c r="Q71" s="8">
        <f t="shared" si="8"/>
        <v>14.972222222277196</v>
      </c>
      <c r="R71" s="9">
        <f t="shared" si="9"/>
        <v>0.62384259259488317</v>
      </c>
      <c r="S71" s="9" t="s">
        <v>215</v>
      </c>
      <c r="T71" t="s">
        <v>13</v>
      </c>
      <c r="U71" t="s">
        <v>38</v>
      </c>
      <c r="V71" t="s">
        <v>44</v>
      </c>
      <c r="W71" t="s">
        <v>287</v>
      </c>
      <c r="X71" t="s">
        <v>429</v>
      </c>
      <c r="Y71">
        <v>23862194</v>
      </c>
      <c r="Z71">
        <v>83409017</v>
      </c>
      <c r="AA71" t="s">
        <v>59</v>
      </c>
      <c r="AB71" t="s">
        <v>290</v>
      </c>
      <c r="AC71" t="s">
        <v>216</v>
      </c>
      <c r="AD71" t="s">
        <v>209</v>
      </c>
      <c r="AE71" t="s">
        <v>217</v>
      </c>
      <c r="AI71" t="s">
        <v>218</v>
      </c>
      <c r="AJ71" t="s">
        <v>218</v>
      </c>
      <c r="AK71">
        <v>33188540500</v>
      </c>
      <c r="AL71" t="s">
        <v>38</v>
      </c>
      <c r="AM71" t="s">
        <v>38</v>
      </c>
      <c r="AN71" t="s">
        <v>40</v>
      </c>
      <c r="AO71" t="s">
        <v>40</v>
      </c>
      <c r="AP71" t="s">
        <v>38</v>
      </c>
      <c r="AR71" t="s">
        <v>38</v>
      </c>
      <c r="AS71" t="s">
        <v>38</v>
      </c>
    </row>
    <row r="72" spans="1:45" x14ac:dyDescent="0.25">
      <c r="A72" t="s">
        <v>54</v>
      </c>
      <c r="B72" t="s">
        <v>355</v>
      </c>
      <c r="C72" t="s">
        <v>426</v>
      </c>
      <c r="D72" t="s">
        <v>37</v>
      </c>
      <c r="E72">
        <v>202112</v>
      </c>
      <c r="F72" s="1">
        <v>44286.711805555555</v>
      </c>
      <c r="G72" t="s">
        <v>38</v>
      </c>
      <c r="H72" s="1">
        <v>44288.709722222222</v>
      </c>
      <c r="I72" t="s">
        <v>38</v>
      </c>
      <c r="J72" s="1">
        <v>44288.709722222222</v>
      </c>
      <c r="K72" s="1">
        <v>44298.443055555559</v>
      </c>
      <c r="L72" s="1">
        <v>44298.443749999999</v>
      </c>
      <c r="M72" s="2">
        <f t="shared" si="5"/>
        <v>1077.0000000006983</v>
      </c>
      <c r="N72" s="41">
        <f t="shared" si="6"/>
        <v>0.74791666666715162</v>
      </c>
      <c r="O72" s="8">
        <f t="shared" si="7"/>
        <v>2397.5000000005821</v>
      </c>
      <c r="P72" s="8">
        <v>2397.5000000005821</v>
      </c>
      <c r="Q72" s="8">
        <f t="shared" si="8"/>
        <v>39.958333333343035</v>
      </c>
      <c r="R72" s="9">
        <f t="shared" si="9"/>
        <v>1.6649305555559597</v>
      </c>
      <c r="S72" s="9"/>
      <c r="T72" t="s">
        <v>13</v>
      </c>
      <c r="U72" t="s">
        <v>38</v>
      </c>
      <c r="V72" t="s">
        <v>39</v>
      </c>
      <c r="W72" t="s">
        <v>288</v>
      </c>
      <c r="X72" t="s">
        <v>429</v>
      </c>
      <c r="Y72">
        <v>23861893</v>
      </c>
      <c r="Z72">
        <v>83409017</v>
      </c>
      <c r="AA72" t="s">
        <v>55</v>
      </c>
      <c r="AB72" t="s">
        <v>290</v>
      </c>
      <c r="AC72" t="s">
        <v>47</v>
      </c>
      <c r="AD72" t="s">
        <v>212</v>
      </c>
      <c r="AE72" t="s">
        <v>217</v>
      </c>
      <c r="AI72" t="s">
        <v>48</v>
      </c>
      <c r="AJ72" t="s">
        <v>48</v>
      </c>
      <c r="AK72">
        <v>912240254025</v>
      </c>
      <c r="AL72" t="s">
        <v>38</v>
      </c>
      <c r="AM72" t="s">
        <v>38</v>
      </c>
      <c r="AN72" t="s">
        <v>40</v>
      </c>
      <c r="AO72" t="s">
        <v>40</v>
      </c>
      <c r="AP72" t="s">
        <v>38</v>
      </c>
      <c r="AR72" t="s">
        <v>38</v>
      </c>
      <c r="AS72" t="s">
        <v>38</v>
      </c>
    </row>
    <row r="73" spans="1:45" x14ac:dyDescent="0.25">
      <c r="A73" t="s">
        <v>52</v>
      </c>
      <c r="B73" t="s">
        <v>356</v>
      </c>
      <c r="C73" t="s">
        <v>427</v>
      </c>
      <c r="D73" t="s">
        <v>37</v>
      </c>
      <c r="E73">
        <v>202112</v>
      </c>
      <c r="F73" s="1">
        <v>44286.730555555558</v>
      </c>
      <c r="G73" t="s">
        <v>38</v>
      </c>
      <c r="H73" s="1">
        <v>44288.728472222225</v>
      </c>
      <c r="I73" t="s">
        <v>38</v>
      </c>
      <c r="J73" s="1">
        <v>44288.728472222225</v>
      </c>
      <c r="K73" s="1">
        <v>44298.45416666667</v>
      </c>
      <c r="L73" s="1">
        <v>44298.454861111109</v>
      </c>
      <c r="M73" s="2">
        <f t="shared" si="5"/>
        <v>1079.0000000037253</v>
      </c>
      <c r="N73" s="41">
        <f t="shared" si="6"/>
        <v>0.74930555555814249</v>
      </c>
      <c r="O73" s="8">
        <f t="shared" si="7"/>
        <v>2397.5000000005821</v>
      </c>
      <c r="P73" s="8">
        <v>2397.5000000005821</v>
      </c>
      <c r="Q73" s="8">
        <f t="shared" si="8"/>
        <v>39.958333333343035</v>
      </c>
      <c r="R73" s="9">
        <f t="shared" si="9"/>
        <v>1.6649305555559597</v>
      </c>
      <c r="S73" s="9"/>
      <c r="T73" t="s">
        <v>13</v>
      </c>
      <c r="U73" t="s">
        <v>38</v>
      </c>
      <c r="V73" t="s">
        <v>39</v>
      </c>
      <c r="W73" t="s">
        <v>289</v>
      </c>
      <c r="X73" t="s">
        <v>429</v>
      </c>
      <c r="Y73">
        <v>24419979</v>
      </c>
      <c r="Z73">
        <v>83409017</v>
      </c>
      <c r="AA73" t="s">
        <v>53</v>
      </c>
      <c r="AB73" t="s">
        <v>290</v>
      </c>
      <c r="AC73" t="s">
        <v>47</v>
      </c>
      <c r="AD73" t="s">
        <v>212</v>
      </c>
      <c r="AE73" t="s">
        <v>217</v>
      </c>
      <c r="AI73" t="s">
        <v>48</v>
      </c>
      <c r="AJ73" t="s">
        <v>48</v>
      </c>
      <c r="AK73">
        <v>912240254025</v>
      </c>
      <c r="AL73" t="s">
        <v>38</v>
      </c>
      <c r="AM73" t="s">
        <v>38</v>
      </c>
      <c r="AN73" t="s">
        <v>40</v>
      </c>
      <c r="AO73" t="s">
        <v>40</v>
      </c>
      <c r="AP73" t="s">
        <v>38</v>
      </c>
      <c r="AR73" t="s">
        <v>38</v>
      </c>
      <c r="AS73" t="s">
        <v>38</v>
      </c>
    </row>
  </sheetData>
  <autoFilter ref="A1:AS73"/>
  <conditionalFormatting sqref="O2:Q2 P3:Q73">
    <cfRule type="cellIs" dxfId="7" priority="8" operator="greaterThan">
      <formula>1200</formula>
    </cfRule>
  </conditionalFormatting>
  <conditionalFormatting sqref="O2:Q73">
    <cfRule type="cellIs" dxfId="6" priority="5" operator="lessThan">
      <formula>1200</formula>
    </cfRule>
    <cfRule type="cellIs" dxfId="5" priority="6" operator="greaterThan">
      <formula>2880</formula>
    </cfRule>
    <cfRule type="cellIs" dxfId="4" priority="7" operator="greaterThan">
      <formula>1200</formula>
    </cfRule>
  </conditionalFormatting>
  <conditionalFormatting sqref="R2:S73">
    <cfRule type="cellIs" dxfId="3" priority="4" operator="greaterThan">
      <formula>1200</formula>
    </cfRule>
  </conditionalFormatting>
  <conditionalFormatting sqref="R2:S73">
    <cfRule type="cellIs" dxfId="2" priority="1" operator="lessThan">
      <formula>1200</formula>
    </cfRule>
    <cfRule type="cellIs" dxfId="1" priority="2" operator="greaterThan">
      <formula>2880</formula>
    </cfRule>
    <cfRule type="cellIs" dxfId="0" priority="3" operator="greaterThan">
      <formula>1200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Fériés</vt:lpstr>
      <vt:lpstr>Feuil1</vt:lpstr>
      <vt:lpstr>Feuil2</vt:lpstr>
      <vt:lpstr>ListeChangements_21042021</vt:lpstr>
      <vt:lpstr>Fériés</vt:lpstr>
      <vt:lpstr>Ouverture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LEMAIRE Hugo Ext OBS/CSO</dc:creator>
  <cp:lastModifiedBy>Mickaël BEAUDUSSEAU</cp:lastModifiedBy>
  <dcterms:created xsi:type="dcterms:W3CDTF">2021-04-21T13:10:43Z</dcterms:created>
  <dcterms:modified xsi:type="dcterms:W3CDTF">2021-05-26T17:12:20Z</dcterms:modified>
</cp:coreProperties>
</file>