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quipe\Desktop\"/>
    </mc:Choice>
  </mc:AlternateContent>
  <xr:revisionPtr revIDLastSave="0" documentId="8_{414EAFE7-582F-4290-A310-4AD39B472565}" xr6:coauthVersionLast="41" xr6:coauthVersionMax="41" xr10:uidLastSave="{00000000-0000-0000-0000-000000000000}"/>
  <bookViews>
    <workbookView xWindow="3510" yWindow="3510" windowWidth="21600" windowHeight="11385" xr2:uid="{00000000-000D-0000-FFFF-FFFF00000000}"/>
  </bookViews>
  <sheets>
    <sheet name="Mois" sheetId="1" r:id="rId1"/>
    <sheet name="relevé" sheetId="3" r:id="rId2"/>
    <sheet name="Feries" sheetId="2" r:id="rId3"/>
  </sheets>
  <definedNames>
    <definedName name="Feries">Feries!$C$5:$C$30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18" i="1" s="1"/>
  <c r="F16" i="1"/>
  <c r="F17" i="1"/>
  <c r="F19" i="1"/>
  <c r="F20" i="1"/>
  <c r="F21" i="1"/>
  <c r="F22" i="1"/>
  <c r="F23" i="1"/>
  <c r="F24" i="1"/>
  <c r="F26" i="1"/>
  <c r="F27" i="1"/>
  <c r="F28" i="1"/>
  <c r="F29" i="1"/>
  <c r="F30" i="1"/>
  <c r="F31" i="1"/>
  <c r="F33" i="1"/>
  <c r="F34" i="1"/>
  <c r="F35" i="1"/>
  <c r="F36" i="1"/>
  <c r="F37" i="1"/>
  <c r="F25" i="1" l="1"/>
  <c r="F32" i="1"/>
  <c r="E11" i="1"/>
  <c r="C2" i="2" l="1"/>
  <c r="C15" i="2" s="1"/>
  <c r="C7" i="1"/>
  <c r="D15" i="2" l="1"/>
  <c r="E15" i="2"/>
  <c r="C6" i="1"/>
  <c r="C8" i="1"/>
  <c r="G7" i="1"/>
  <c r="C14" i="2"/>
  <c r="D7" i="1"/>
  <c r="C8" i="2"/>
  <c r="C30" i="2"/>
  <c r="C26" i="2"/>
  <c r="C6" i="2"/>
  <c r="C22" i="2"/>
  <c r="C18" i="2"/>
  <c r="C28" i="2"/>
  <c r="C29" i="2"/>
  <c r="C21" i="2"/>
  <c r="C27" i="2"/>
  <c r="C19" i="2"/>
  <c r="C9" i="2"/>
  <c r="C16" i="2"/>
  <c r="C5" i="2"/>
  <c r="C13" i="2"/>
  <c r="C17" i="2"/>
  <c r="D8" i="1"/>
  <c r="C9" i="1" l="1"/>
  <c r="D16" i="2"/>
  <c r="E16" i="2"/>
  <c r="D21" i="2"/>
  <c r="E21" i="2"/>
  <c r="D22" i="2"/>
  <c r="E22" i="2"/>
  <c r="D8" i="2"/>
  <c r="E8" i="2"/>
  <c r="D17" i="2"/>
  <c r="E17" i="2"/>
  <c r="D9" i="2"/>
  <c r="E9" i="2"/>
  <c r="D29" i="2"/>
  <c r="E29" i="2"/>
  <c r="C10" i="2"/>
  <c r="D6" i="2"/>
  <c r="E6" i="2"/>
  <c r="C11" i="2"/>
  <c r="C7" i="2"/>
  <c r="D19" i="2"/>
  <c r="C24" i="2"/>
  <c r="C20" i="2"/>
  <c r="E19" i="2"/>
  <c r="C23" i="2"/>
  <c r="D28" i="2"/>
  <c r="E28" i="2"/>
  <c r="D26" i="2"/>
  <c r="E26" i="2"/>
  <c r="D14" i="2"/>
  <c r="E14" i="2"/>
  <c r="D13" i="2"/>
  <c r="E13" i="2"/>
  <c r="D9" i="1"/>
  <c r="D5" i="2"/>
  <c r="E5" i="2"/>
  <c r="D27" i="2"/>
  <c r="E27" i="2"/>
  <c r="D18" i="2"/>
  <c r="E18" i="2"/>
  <c r="D30" i="2"/>
  <c r="E30" i="2"/>
  <c r="G6" i="1"/>
  <c r="G8" i="1"/>
  <c r="K7" i="1"/>
  <c r="H7" i="1"/>
  <c r="C10" i="1" l="1"/>
  <c r="E20" i="2"/>
  <c r="D20" i="2"/>
  <c r="D11" i="2"/>
  <c r="E11" i="2"/>
  <c r="C12" i="2"/>
  <c r="L7" i="1"/>
  <c r="K6" i="1"/>
  <c r="K8" i="1"/>
  <c r="D23" i="2"/>
  <c r="E23" i="2"/>
  <c r="H8" i="1"/>
  <c r="G9" i="1"/>
  <c r="D7" i="2"/>
  <c r="E7" i="2"/>
  <c r="D10" i="2"/>
  <c r="E10" i="2"/>
  <c r="D24" i="2"/>
  <c r="C25" i="2"/>
  <c r="E24" i="2"/>
  <c r="C11" i="1" l="1"/>
  <c r="D10" i="1"/>
  <c r="G10" i="1"/>
  <c r="H9" i="1"/>
  <c r="L8" i="1"/>
  <c r="K9" i="1"/>
  <c r="D25" i="2"/>
  <c r="E25" i="2"/>
  <c r="D12" i="2"/>
  <c r="E12" i="2"/>
  <c r="C12" i="1" l="1"/>
  <c r="D11" i="1"/>
  <c r="L9" i="1"/>
  <c r="K10" i="1"/>
  <c r="G11" i="1"/>
  <c r="H10" i="1"/>
  <c r="C13" i="1" l="1"/>
  <c r="D12" i="1"/>
  <c r="G12" i="1"/>
  <c r="H11" i="1"/>
  <c r="K11" i="1"/>
  <c r="L10" i="1"/>
  <c r="C14" i="1" l="1"/>
  <c r="D13" i="1"/>
  <c r="L11" i="1"/>
  <c r="K12" i="1"/>
  <c r="G13" i="1"/>
  <c r="H12" i="1"/>
  <c r="C15" i="1" l="1"/>
  <c r="D14" i="1"/>
  <c r="G14" i="1"/>
  <c r="H13" i="1"/>
  <c r="K13" i="1"/>
  <c r="L12" i="1"/>
  <c r="C16" i="1" l="1"/>
  <c r="D15" i="1"/>
  <c r="K14" i="1"/>
  <c r="L13" i="1"/>
  <c r="G15" i="1"/>
  <c r="H14" i="1"/>
  <c r="C17" i="1" l="1"/>
  <c r="D16" i="1"/>
  <c r="G16" i="1"/>
  <c r="H15" i="1"/>
  <c r="K15" i="1"/>
  <c r="L14" i="1"/>
  <c r="C18" i="1" l="1"/>
  <c r="D17" i="1"/>
  <c r="K16" i="1"/>
  <c r="L15" i="1"/>
  <c r="G17" i="1"/>
  <c r="H16" i="1"/>
  <c r="C19" i="1" l="1"/>
  <c r="D18" i="1"/>
  <c r="G18" i="1"/>
  <c r="H17" i="1"/>
  <c r="K17" i="1"/>
  <c r="L16" i="1"/>
  <c r="C20" i="1" l="1"/>
  <c r="D19" i="1"/>
  <c r="K18" i="1"/>
  <c r="L17" i="1"/>
  <c r="G19" i="1"/>
  <c r="H18" i="1"/>
  <c r="C21" i="1" l="1"/>
  <c r="D20" i="1"/>
  <c r="H19" i="1"/>
  <c r="G20" i="1"/>
  <c r="K19" i="1"/>
  <c r="L18" i="1"/>
  <c r="C22" i="1" l="1"/>
  <c r="D21" i="1"/>
  <c r="K20" i="1"/>
  <c r="L19" i="1"/>
  <c r="G21" i="1"/>
  <c r="H20" i="1"/>
  <c r="C23" i="1" l="1"/>
  <c r="D22" i="1"/>
  <c r="G22" i="1"/>
  <c r="H21" i="1"/>
  <c r="K21" i="1"/>
  <c r="L20" i="1"/>
  <c r="C24" i="1" l="1"/>
  <c r="D23" i="1"/>
  <c r="K22" i="1"/>
  <c r="L21" i="1"/>
  <c r="G23" i="1"/>
  <c r="H22" i="1"/>
  <c r="C25" i="1" l="1"/>
  <c r="D24" i="1"/>
  <c r="G24" i="1"/>
  <c r="H23" i="1"/>
  <c r="K23" i="1"/>
  <c r="L22" i="1"/>
  <c r="C26" i="1" l="1"/>
  <c r="D25" i="1"/>
  <c r="K24" i="1"/>
  <c r="L23" i="1"/>
  <c r="G25" i="1"/>
  <c r="H24" i="1"/>
  <c r="C27" i="1" l="1"/>
  <c r="D26" i="1"/>
  <c r="G26" i="1"/>
  <c r="H25" i="1"/>
  <c r="K25" i="1"/>
  <c r="L24" i="1"/>
  <c r="C28" i="1" l="1"/>
  <c r="D27" i="1"/>
  <c r="K26" i="1"/>
  <c r="L25" i="1"/>
  <c r="G27" i="1"/>
  <c r="H26" i="1"/>
  <c r="C29" i="1" l="1"/>
  <c r="D28" i="1"/>
  <c r="G28" i="1"/>
  <c r="H27" i="1"/>
  <c r="L26" i="1"/>
  <c r="K27" i="1"/>
  <c r="C30" i="1" l="1"/>
  <c r="D29" i="1"/>
  <c r="K28" i="1"/>
  <c r="L27" i="1"/>
  <c r="G29" i="1"/>
  <c r="H28" i="1"/>
  <c r="C31" i="1" l="1"/>
  <c r="D30" i="1"/>
  <c r="G30" i="1"/>
  <c r="H29" i="1"/>
  <c r="K29" i="1"/>
  <c r="L28" i="1"/>
  <c r="C32" i="1" l="1"/>
  <c r="D31" i="1"/>
  <c r="K30" i="1"/>
  <c r="L29" i="1"/>
  <c r="G31" i="1"/>
  <c r="H30" i="1"/>
  <c r="C33" i="1" l="1"/>
  <c r="D32" i="1"/>
  <c r="G32" i="1"/>
  <c r="H31" i="1"/>
  <c r="K31" i="1"/>
  <c r="L30" i="1"/>
  <c r="C34" i="1" l="1"/>
  <c r="D33" i="1"/>
  <c r="K32" i="1"/>
  <c r="L31" i="1"/>
  <c r="G33" i="1"/>
  <c r="H32" i="1"/>
  <c r="C35" i="1" l="1"/>
  <c r="D34" i="1"/>
  <c r="G34" i="1"/>
  <c r="H33" i="1"/>
  <c r="K33" i="1"/>
  <c r="L32" i="1"/>
  <c r="C36" i="1" l="1"/>
  <c r="D35" i="1"/>
  <c r="K34" i="1"/>
  <c r="L33" i="1"/>
  <c r="G35" i="1"/>
  <c r="H34" i="1"/>
  <c r="C37" i="1" l="1"/>
  <c r="D36" i="1"/>
  <c r="G36" i="1"/>
  <c r="H35" i="1"/>
  <c r="K35" i="1"/>
  <c r="L34" i="1"/>
  <c r="D37" i="1" l="1"/>
  <c r="K36" i="1"/>
  <c r="L35" i="1"/>
  <c r="G37" i="1"/>
  <c r="H37" i="1" s="1"/>
  <c r="H36" i="1"/>
  <c r="K37" i="1" l="1"/>
  <c r="L37" i="1" s="1"/>
  <c r="L36" i="1"/>
</calcChain>
</file>

<file path=xl/sharedStrings.xml><?xml version="1.0" encoding="utf-8"?>
<sst xmlns="http://schemas.openxmlformats.org/spreadsheetml/2006/main" count="38" uniqueCount="23">
  <si>
    <t>Année →</t>
  </si>
  <si>
    <t>Nsem</t>
  </si>
  <si>
    <t>Jours fériés</t>
  </si>
  <si>
    <t>Jour de l'An</t>
  </si>
  <si>
    <t>Pâques</t>
  </si>
  <si>
    <t>Lundi de Pâques</t>
  </si>
  <si>
    <t>Fête du travail</t>
  </si>
  <si>
    <t>Victoire 1945</t>
  </si>
  <si>
    <t>Ascenscion</t>
  </si>
  <si>
    <t>Pentecôte</t>
  </si>
  <si>
    <t>Lundi de Pentecôte</t>
  </si>
  <si>
    <t>Fête Nationale</t>
  </si>
  <si>
    <t>Assomption</t>
  </si>
  <si>
    <t>Toussaint</t>
  </si>
  <si>
    <t>Armistice de 1918</t>
  </si>
  <si>
    <t>Noël</t>
  </si>
  <si>
    <t>Année</t>
  </si>
  <si>
    <t>Date</t>
  </si>
  <si>
    <t>Le jour de Pâques est un calcul</t>
  </si>
  <si>
    <t>L'ascension c'est 39 jours après Pâques</t>
  </si>
  <si>
    <t>La Pentecôte c'est 49 jours après Pâques</t>
  </si>
  <si>
    <t>Sam Férié</t>
  </si>
  <si>
    <t>Dim 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</si>
</sst>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ddd\ d\ mmmm\ yyyy"/>
    <numFmt numFmtId="165" formatCode="ddd\ dd"/>
    <numFmt numFmtId="166" formatCode="[$-F800]dddd\,\ mmmm\ dd\,\ yyyy"/>
    <numFmt numFmtId="167" formatCode="0.0"/>
  </numFmts>
  <fonts count="8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b/>
      <sz val="11"/>
      <color theme="1"/>
      <name val="Candara"/>
      <family val="2"/>
    </font>
    <font>
      <sz val="10"/>
      <color theme="1"/>
      <name val="Candara"/>
      <family val="2"/>
    </font>
    <font>
      <b/>
      <sz val="10"/>
      <color theme="1"/>
      <name val="Calibri"/>
      <family val="2"/>
    </font>
    <font>
      <b/>
      <sz val="10"/>
      <color rgb="FFC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rgb="FFC00000"/>
      </left>
      <right style="hair">
        <color rgb="FFC00000"/>
      </right>
      <top style="thin">
        <color rgb="FFC00000"/>
      </top>
      <bottom style="thin">
        <color rgb="FFC00000"/>
      </bottom>
      <diagonal/>
    </border>
    <border>
      <left style="hair">
        <color rgb="FFC00000"/>
      </left>
      <right style="hair">
        <color rgb="FFC00000"/>
      </right>
      <top style="thin">
        <color rgb="FFC00000"/>
      </top>
      <bottom style="thin">
        <color rgb="FFC00000"/>
      </bottom>
      <diagonal/>
    </border>
    <border>
      <left style="hair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hair">
        <color rgb="FFC00000"/>
      </right>
      <top style="thin">
        <color rgb="FFC00000"/>
      </top>
      <bottom style="hair">
        <color rgb="FFC00000"/>
      </bottom>
      <diagonal/>
    </border>
    <border>
      <left style="hair">
        <color rgb="FFC00000"/>
      </left>
      <right style="hair">
        <color rgb="FFC00000"/>
      </right>
      <top style="thin">
        <color rgb="FFC00000"/>
      </top>
      <bottom style="hair">
        <color rgb="FFC00000"/>
      </bottom>
      <diagonal/>
    </border>
    <border>
      <left style="hair">
        <color rgb="FFC00000"/>
      </left>
      <right style="thin">
        <color rgb="FFC00000"/>
      </right>
      <top style="thin">
        <color rgb="FFC00000"/>
      </top>
      <bottom style="hair">
        <color rgb="FFC00000"/>
      </bottom>
      <diagonal/>
    </border>
    <border>
      <left style="thin">
        <color rgb="FFC00000"/>
      </left>
      <right style="hair">
        <color rgb="FFC00000"/>
      </right>
      <top style="hair">
        <color rgb="FFC00000"/>
      </top>
      <bottom style="hair">
        <color rgb="FFC00000"/>
      </bottom>
      <diagonal/>
    </border>
    <border>
      <left style="hair">
        <color rgb="FFC00000"/>
      </left>
      <right style="hair">
        <color rgb="FFC00000"/>
      </right>
      <top style="hair">
        <color rgb="FFC00000"/>
      </top>
      <bottom style="hair">
        <color rgb="FFC00000"/>
      </bottom>
      <diagonal/>
    </border>
    <border>
      <left style="hair">
        <color rgb="FFC00000"/>
      </left>
      <right style="thin">
        <color rgb="FFC00000"/>
      </right>
      <top style="hair">
        <color rgb="FFC00000"/>
      </top>
      <bottom style="hair">
        <color rgb="FFC00000"/>
      </bottom>
      <diagonal/>
    </border>
    <border>
      <left style="thin">
        <color rgb="FFC00000"/>
      </left>
      <right style="hair">
        <color rgb="FFC00000"/>
      </right>
      <top style="hair">
        <color rgb="FFC00000"/>
      </top>
      <bottom style="thin">
        <color rgb="FFC00000"/>
      </bottom>
      <diagonal/>
    </border>
    <border>
      <left style="hair">
        <color rgb="FFC00000"/>
      </left>
      <right style="hair">
        <color rgb="FFC00000"/>
      </right>
      <top style="hair">
        <color rgb="FFC00000"/>
      </top>
      <bottom style="thin">
        <color rgb="FFC00000"/>
      </bottom>
      <diagonal/>
    </border>
    <border>
      <left style="hair">
        <color rgb="FFC00000"/>
      </left>
      <right style="thin">
        <color rgb="FFC00000"/>
      </right>
      <top style="hair">
        <color rgb="FFC00000"/>
      </top>
      <bottom style="thin">
        <color rgb="FFC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5" fontId="2" fillId="0" borderId="0" xfId="0" applyNumberFormat="1" applyFont="1" applyAlignment="1">
      <alignment horizontal="right" indent="1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/>
    <xf numFmtId="0" fontId="0" fillId="0" borderId="4" xfId="0" applyBorder="1" applyAlignment="1">
      <alignment horizontal="right"/>
    </xf>
    <xf numFmtId="164" fontId="2" fillId="0" borderId="5" xfId="0" applyNumberFormat="1" applyFont="1" applyBorder="1" applyAlignment="1">
      <alignment horizontal="right" inden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Border="1" applyAlignment="1">
      <alignment horizontal="right"/>
    </xf>
    <xf numFmtId="164" fontId="2" fillId="0" borderId="8" xfId="0" applyNumberFormat="1" applyFont="1" applyBorder="1" applyAlignment="1">
      <alignment horizontal="right" inden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 applyAlignment="1">
      <alignment horizontal="right"/>
    </xf>
    <xf numFmtId="164" fontId="2" fillId="0" borderId="11" xfId="0" applyNumberFormat="1" applyFont="1" applyBorder="1" applyAlignment="1">
      <alignment horizontal="right" inden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/>
    </xf>
    <xf numFmtId="166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10">
    <dxf>
      <fill>
        <gradientFill degree="90">
          <stop position="0">
            <color rgb="FFFFEFEF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1">
            <color rgb="FF00C85A"/>
          </stop>
        </gradient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33CC33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C00000"/>
      <color rgb="FFB61C5E"/>
      <color rgb="FF33CC33"/>
      <color rgb="FF00C85A"/>
      <color rgb="FF87B0E1"/>
      <color rgb="FF05FF76"/>
      <color rgb="FFFFEFEF"/>
      <color rgb="FFFFE1E1"/>
      <color rgb="FFFFCDCD"/>
      <color rgb="FFFF9F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D$2" max="2030" min="2018" page="10" val="202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4</xdr:row>
      <xdr:rowOff>142875</xdr:rowOff>
    </xdr:from>
    <xdr:to>
      <xdr:col>4</xdr:col>
      <xdr:colOff>405525</xdr:colOff>
      <xdr:row>6</xdr:row>
      <xdr:rowOff>13875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66875" y="904875"/>
          <a:ext cx="396000" cy="252000"/>
        </a:xfrm>
        <a:prstGeom prst="ellipse">
          <a:avLst/>
        </a:prstGeom>
        <a:noFill/>
        <a:ln w="9525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4</xdr:row>
      <xdr:rowOff>152400</xdr:rowOff>
    </xdr:from>
    <xdr:to>
      <xdr:col>8</xdr:col>
      <xdr:colOff>396000</xdr:colOff>
      <xdr:row>6</xdr:row>
      <xdr:rowOff>23400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105275" y="914400"/>
          <a:ext cx="396000" cy="252000"/>
        </a:xfrm>
        <a:prstGeom prst="ellipse">
          <a:avLst/>
        </a:prstGeom>
        <a:noFill/>
        <a:ln w="9525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4</xdr:row>
      <xdr:rowOff>161925</xdr:rowOff>
    </xdr:from>
    <xdr:to>
      <xdr:col>12</xdr:col>
      <xdr:colOff>396000</xdr:colOff>
      <xdr:row>6</xdr:row>
      <xdr:rowOff>32925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505575" y="923925"/>
          <a:ext cx="396000" cy="252000"/>
        </a:xfrm>
        <a:prstGeom prst="ellipse">
          <a:avLst/>
        </a:prstGeom>
        <a:noFill/>
        <a:ln w="9525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6</xdr:col>
      <xdr:colOff>47625</xdr:colOff>
      <xdr:row>1</xdr:row>
      <xdr:rowOff>47625</xdr:rowOff>
    </xdr:from>
    <xdr:ext cx="2774542" cy="436786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952750" y="238125"/>
          <a:ext cx="2774542" cy="436786"/>
        </a:xfrm>
        <a:prstGeom prst="rect">
          <a:avLst/>
        </a:prstGeom>
        <a:noFill/>
        <a:ln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Dans ces colonnes</a:t>
          </a:r>
          <a:r>
            <a:rPr lang="fr-FR" sz="1100" baseline="0"/>
            <a:t> je dois saisir des montants</a:t>
          </a:r>
        </a:p>
        <a:p>
          <a:r>
            <a:rPr lang="fr-FR" sz="1100" baseline="0"/>
            <a:t>tous les jours</a:t>
          </a:r>
          <a:r>
            <a:rPr lang="fr-FR" sz="1100" baseline="0">
              <a:solidFill>
                <a:srgbClr val="FF0000"/>
              </a:solidFill>
            </a:rPr>
            <a:t> SAUF LE DIMANCHE &amp; FERIES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twoCellAnchor>
    <xdr:from>
      <xdr:col>10</xdr:col>
      <xdr:colOff>421867</xdr:colOff>
      <xdr:row>2</xdr:row>
      <xdr:rowOff>75518</xdr:rowOff>
    </xdr:from>
    <xdr:to>
      <xdr:col>12</xdr:col>
      <xdr:colOff>198000</xdr:colOff>
      <xdr:row>4</xdr:row>
      <xdr:rowOff>161925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>
          <a:stCxn id="5" idx="3"/>
          <a:endCxn id="4" idx="0"/>
        </xdr:cNvCxnSpPr>
      </xdr:nvCxnSpPr>
      <xdr:spPr>
        <a:xfrm>
          <a:off x="5727292" y="456518"/>
          <a:ext cx="976283" cy="467407"/>
        </a:xfrm>
        <a:prstGeom prst="straightConnector1">
          <a:avLst/>
        </a:prstGeom>
        <a:ln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347532</xdr:colOff>
      <xdr:row>2</xdr:row>
      <xdr:rowOff>75518</xdr:rowOff>
    </xdr:from>
    <xdr:to>
      <xdr:col>6</xdr:col>
      <xdr:colOff>47625</xdr:colOff>
      <xdr:row>4</xdr:row>
      <xdr:rowOff>179780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>
          <a:stCxn id="5" idx="1"/>
          <a:endCxn id="2" idx="7"/>
        </xdr:cNvCxnSpPr>
      </xdr:nvCxnSpPr>
      <xdr:spPr>
        <a:xfrm flipH="1">
          <a:off x="2004882" y="456518"/>
          <a:ext cx="947868" cy="485262"/>
        </a:xfrm>
        <a:prstGeom prst="straightConnector1">
          <a:avLst/>
        </a:prstGeom>
        <a:ln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198000</xdr:colOff>
      <xdr:row>3</xdr:row>
      <xdr:rowOff>103411</xdr:rowOff>
    </xdr:from>
    <xdr:to>
      <xdr:col>8</xdr:col>
      <xdr:colOff>234746</xdr:colOff>
      <xdr:row>4</xdr:row>
      <xdr:rowOff>152400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CxnSpPr>
          <a:stCxn id="5" idx="2"/>
          <a:endCxn id="3" idx="0"/>
        </xdr:cNvCxnSpPr>
      </xdr:nvCxnSpPr>
      <xdr:spPr>
        <a:xfrm flipH="1">
          <a:off x="4303275" y="674911"/>
          <a:ext cx="36746" cy="239489"/>
        </a:xfrm>
        <a:prstGeom prst="straightConnector1">
          <a:avLst/>
        </a:prstGeom>
        <a:ln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13</xdr:col>
      <xdr:colOff>142876</xdr:colOff>
      <xdr:row>7</xdr:row>
      <xdr:rowOff>152401</xdr:rowOff>
    </xdr:from>
    <xdr:ext cx="2533650" cy="876300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7086601" y="1485901"/>
          <a:ext cx="2533650" cy="876300"/>
        </a:xfrm>
        <a:prstGeom prst="rect">
          <a:avLst/>
        </a:prstGeom>
        <a:solidFill>
          <a:srgbClr val="FFFF00"/>
        </a:solidFill>
        <a:ln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>
              <a:solidFill>
                <a:srgbClr val="C00000"/>
              </a:solidFill>
            </a:rPr>
            <a:t>Donc</a:t>
          </a:r>
          <a:r>
            <a:rPr lang="fr-FR" sz="1100" baseline="0">
              <a:solidFill>
                <a:srgbClr val="C00000"/>
              </a:solidFill>
            </a:rPr>
            <a:t> ce que je recherche  </a:t>
          </a:r>
          <a:r>
            <a:rPr lang="fr-FR" sz="1100" baseline="0">
              <a:solidFill>
                <a:sysClr val="windowText" lastClr="000000"/>
              </a:solidFill>
            </a:rPr>
            <a:t>(la formule pour avoir le total  des montants de tous  les jours )  </a:t>
          </a:r>
          <a:r>
            <a:rPr lang="fr-FR" sz="1100" baseline="0">
              <a:solidFill>
                <a:srgbClr val="C00000"/>
              </a:solidFill>
            </a:rPr>
            <a:t>dans les cellules des Dimanches</a:t>
          </a:r>
          <a:endParaRPr lang="fr-FR" sz="1100">
            <a:solidFill>
              <a:srgbClr val="C00000"/>
            </a:solidFill>
          </a:endParaRPr>
        </a:p>
      </xdr:txBody>
    </xdr:sp>
    <xdr:clientData/>
  </xdr:oneCellAnchor>
  <xdr:twoCellAnchor>
    <xdr:from>
      <xdr:col>5</xdr:col>
      <xdr:colOff>19050</xdr:colOff>
      <xdr:row>10</xdr:row>
      <xdr:rowOff>19051</xdr:rowOff>
    </xdr:from>
    <xdr:to>
      <xdr:col>13</xdr:col>
      <xdr:colOff>142876</xdr:colOff>
      <xdr:row>10</xdr:row>
      <xdr:rowOff>95250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>
          <a:stCxn id="18" idx="1"/>
        </xdr:cNvCxnSpPr>
      </xdr:nvCxnSpPr>
      <xdr:spPr>
        <a:xfrm flipH="1">
          <a:off x="2162175" y="1924051"/>
          <a:ext cx="4924426" cy="76199"/>
        </a:xfrm>
        <a:prstGeom prst="straightConnector1">
          <a:avLst/>
        </a:prstGeom>
        <a:ln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0</xdr:row>
          <xdr:rowOff>142875</xdr:rowOff>
        </xdr:from>
        <xdr:to>
          <xdr:col>4</xdr:col>
          <xdr:colOff>428625</xdr:colOff>
          <xdr:row>2</xdr:row>
          <xdr:rowOff>161925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M38"/>
  <sheetViews>
    <sheetView tabSelected="1" workbookViewId="0">
      <selection activeCell="F7" sqref="F7:F37"/>
    </sheetView>
  </sheetViews>
  <sheetFormatPr baseColWidth="10" defaultRowHeight="15" x14ac:dyDescent="0.25"/>
  <cols>
    <col min="1" max="2" width="3.5703125" customWidth="1"/>
    <col min="3" max="3" width="11.140625" customWidth="1"/>
    <col min="4" max="4" width="6.5703125" customWidth="1"/>
    <col min="5" max="5" width="7.28515625" customWidth="1"/>
    <col min="8" max="9" width="6.5703125" customWidth="1"/>
    <col min="12" max="13" width="6.5703125" customWidth="1"/>
  </cols>
  <sheetData>
    <row r="2" spans="2:13" ht="15" customHeight="1" x14ac:dyDescent="0.25">
      <c r="C2" s="2" t="s">
        <v>0</v>
      </c>
      <c r="D2" s="3">
        <v>2020</v>
      </c>
    </row>
    <row r="3" spans="2:13" ht="15" customHeight="1" x14ac:dyDescent="0.25"/>
    <row r="4" spans="2:13" ht="15" customHeight="1" x14ac:dyDescent="0.25"/>
    <row r="5" spans="2:13" ht="15" customHeight="1" x14ac:dyDescent="0.25"/>
    <row r="6" spans="2:13" ht="15" customHeight="1" x14ac:dyDescent="0.25">
      <c r="C6" s="7" t="str">
        <f>PROPER(TEXT(C$7,"mmm aa"))</f>
        <v>Juil 20</v>
      </c>
      <c r="D6" s="5" t="s">
        <v>1</v>
      </c>
      <c r="E6" s="6"/>
      <c r="G6" s="7" t="str">
        <f>PROPER(TEXT(G7,"mmm"))</f>
        <v>Août</v>
      </c>
      <c r="H6" s="5" t="s">
        <v>1</v>
      </c>
      <c r="I6" s="6"/>
      <c r="K6" s="7" t="str">
        <f>PROPER(TEXT(K7,"mmm"))</f>
        <v>Sept</v>
      </c>
      <c r="L6" s="5" t="s">
        <v>1</v>
      </c>
    </row>
    <row r="7" spans="2:13" x14ac:dyDescent="0.25">
      <c r="B7" s="9">
        <v>1</v>
      </c>
      <c r="C7" s="4">
        <f>DATE(D2,7,1)</f>
        <v>44013</v>
      </c>
      <c r="D7" s="6">
        <f>IF(WEEKDAY(C7)=1,WEEKNUM(C7)-1,WEEKNUM(C7))</f>
        <v>27</v>
      </c>
      <c r="E7" s="8">
        <v>1.2</v>
      </c>
      <c r="F7" s="30">
        <f ca="1">IF(WEEKDAY(C7)=1,SUM(OFFSET(F7,-1,,IF(DAY(C7)&lt;5,-DAY(C7),-6),)),VLOOKUP(Mois!C7,relevé!$A$1:$B$31,2,FALSE))</f>
        <v>1.2</v>
      </c>
      <c r="G7" s="4">
        <f>DATE(YEAR(C7),MONTH(C7)+1,1)</f>
        <v>44044</v>
      </c>
      <c r="H7" s="6">
        <f>IF(WEEKDAY(G7)=1,WEEKNUM(G7)-1,WEEKNUM(G7))</f>
        <v>31</v>
      </c>
      <c r="I7" s="8">
        <v>2.2999999999999998</v>
      </c>
      <c r="K7" s="4">
        <f>DATE(YEAR(G7),MONTH(G7)+1,1)</f>
        <v>44075</v>
      </c>
      <c r="L7" s="6">
        <f>IF(WEEKDAY(K7)=1,WEEKNUM(K7)-1,WEEKNUM(K7))</f>
        <v>36</v>
      </c>
      <c r="M7" s="8"/>
    </row>
    <row r="8" spans="2:13" x14ac:dyDescent="0.25">
      <c r="B8" s="9">
        <v>2</v>
      </c>
      <c r="C8" s="4">
        <f>C7+1</f>
        <v>44014</v>
      </c>
      <c r="D8" s="6">
        <f>IF(WEEKDAY(C8)=1,WEEKNUM(C8)-1,WEEKNUM(C8))</f>
        <v>27</v>
      </c>
      <c r="E8" s="8">
        <v>1.5</v>
      </c>
      <c r="F8" s="30">
        <f ca="1">IF(WEEKDAY(C8)=1,SUM(OFFSET(F8,-1,,IF(DAY(C8)&lt;5,-DAY(C8),-6),)),VLOOKUP(Mois!C8,relevé!$A$1:$B$31,2,FALSE))</f>
        <v>1.5</v>
      </c>
      <c r="G8" s="4">
        <f>G7+1</f>
        <v>44045</v>
      </c>
      <c r="H8" s="6">
        <f t="shared" ref="H8:H37" si="0">IF(WEEKDAY(G8)=1,WEEKNUM(G8)-1,WEEKNUM(G8))</f>
        <v>31</v>
      </c>
      <c r="I8" s="27"/>
      <c r="K8" s="4">
        <f>K7+1</f>
        <v>44076</v>
      </c>
      <c r="L8" s="6">
        <f t="shared" ref="L8:L36" si="1">IF(WEEKDAY(K8)=1,WEEKNUM(K8)-1,WEEKNUM(K8))</f>
        <v>36</v>
      </c>
      <c r="M8" s="8"/>
    </row>
    <row r="9" spans="2:13" x14ac:dyDescent="0.25">
      <c r="B9" s="9">
        <v>3</v>
      </c>
      <c r="C9" s="4">
        <f t="shared" ref="C9:C37" si="2">C8+1</f>
        <v>44015</v>
      </c>
      <c r="D9" s="6">
        <f t="shared" ref="D9:D37" si="3">IF(WEEKDAY(C9)=1,WEEKNUM(C9)-1,WEEKNUM(C9))</f>
        <v>27</v>
      </c>
      <c r="E9" s="8">
        <v>1.6</v>
      </c>
      <c r="F9" s="30">
        <f ca="1">IF(WEEKDAY(C9)=1,SUM(OFFSET(F9,-1,,IF(DAY(C9)&lt;5,-DAY(C9),-6),)),VLOOKUP(Mois!C9,relevé!$A$1:$B$31,2,FALSE))</f>
        <v>1.6</v>
      </c>
      <c r="G9" s="4">
        <f t="shared" ref="G9:G37" si="4">G8+1</f>
        <v>44046</v>
      </c>
      <c r="H9" s="6">
        <f t="shared" si="0"/>
        <v>32</v>
      </c>
      <c r="I9" s="8">
        <v>4.3</v>
      </c>
      <c r="K9" s="4">
        <f t="shared" ref="K9:K26" si="5">K8+1</f>
        <v>44077</v>
      </c>
      <c r="L9" s="6">
        <f t="shared" si="1"/>
        <v>36</v>
      </c>
      <c r="M9" s="8"/>
    </row>
    <row r="10" spans="2:13" x14ac:dyDescent="0.25">
      <c r="B10" s="9">
        <v>4</v>
      </c>
      <c r="C10" s="4">
        <f t="shared" si="2"/>
        <v>44016</v>
      </c>
      <c r="D10" s="6">
        <f t="shared" si="3"/>
        <v>27</v>
      </c>
      <c r="E10" s="8">
        <v>1.2</v>
      </c>
      <c r="F10" s="30">
        <f ca="1">IF(WEEKDAY(C10)=1,SUM(OFFSET(F10,-1,,IF(DAY(C10)&lt;5,-DAY(C10),-6),)),VLOOKUP(Mois!C10,relevé!$A$1:$B$31,2,FALSE))</f>
        <v>1.2</v>
      </c>
      <c r="G10" s="4">
        <f t="shared" si="4"/>
        <v>44047</v>
      </c>
      <c r="H10" s="6">
        <f t="shared" si="0"/>
        <v>32</v>
      </c>
      <c r="I10" s="8"/>
      <c r="K10" s="4">
        <f t="shared" si="5"/>
        <v>44078</v>
      </c>
      <c r="L10" s="6">
        <f t="shared" si="1"/>
        <v>36</v>
      </c>
      <c r="M10" s="8"/>
    </row>
    <row r="11" spans="2:13" x14ac:dyDescent="0.25">
      <c r="B11" s="9">
        <v>5</v>
      </c>
      <c r="C11" s="4">
        <f t="shared" si="2"/>
        <v>44017</v>
      </c>
      <c r="D11" s="6">
        <f t="shared" si="3"/>
        <v>27</v>
      </c>
      <c r="E11" s="28">
        <f>SUM(E7:E10)</f>
        <v>5.5000000000000009</v>
      </c>
      <c r="F11" s="30">
        <f ca="1">IF(WEEKDAY(C11)=1,SUM(OFFSET(F11,-1,,IF(DAY(C11)&lt;5,-DAY(C11),-6),)),VLOOKUP(Mois!C11,relevé!$A$1:$B$31,2,FALSE))</f>
        <v>5.5000000000000009</v>
      </c>
      <c r="G11" s="4">
        <f t="shared" si="4"/>
        <v>44048</v>
      </c>
      <c r="H11" s="6">
        <f t="shared" si="0"/>
        <v>32</v>
      </c>
      <c r="I11" s="8"/>
      <c r="K11" s="4">
        <f t="shared" si="5"/>
        <v>44079</v>
      </c>
      <c r="L11" s="6">
        <f t="shared" si="1"/>
        <v>36</v>
      </c>
      <c r="M11" s="8"/>
    </row>
    <row r="12" spans="2:13" x14ac:dyDescent="0.25">
      <c r="B12" s="9">
        <v>6</v>
      </c>
      <c r="C12" s="4">
        <f t="shared" si="2"/>
        <v>44018</v>
      </c>
      <c r="D12" s="6">
        <f t="shared" si="3"/>
        <v>28</v>
      </c>
      <c r="E12" s="8">
        <v>4.5</v>
      </c>
      <c r="F12" s="30">
        <f ca="1">IF(WEEKDAY(C12)=1,SUM(OFFSET(F12,-1,,IF(DAY(C12)&lt;5,-DAY(C12),-6),)),VLOOKUP(Mois!C12,relevé!$A$1:$B$31,2,FALSE))</f>
        <v>4.5</v>
      </c>
      <c r="G12" s="4">
        <f t="shared" si="4"/>
        <v>44049</v>
      </c>
      <c r="H12" s="6">
        <f t="shared" si="0"/>
        <v>32</v>
      </c>
      <c r="I12" s="8"/>
      <c r="K12" s="4">
        <f t="shared" si="5"/>
        <v>44080</v>
      </c>
      <c r="L12" s="6">
        <f t="shared" si="1"/>
        <v>36</v>
      </c>
      <c r="M12" s="27"/>
    </row>
    <row r="13" spans="2:13" x14ac:dyDescent="0.25">
      <c r="B13" s="9">
        <v>7</v>
      </c>
      <c r="C13" s="4">
        <f t="shared" si="2"/>
        <v>44019</v>
      </c>
      <c r="D13" s="6">
        <f t="shared" si="3"/>
        <v>28</v>
      </c>
      <c r="E13" s="8">
        <v>5</v>
      </c>
      <c r="F13" s="30">
        <f ca="1">IF(WEEKDAY(C13)=1,SUM(OFFSET(F13,-1,,IF(DAY(C13)&lt;5,-DAY(C13),-6),)),VLOOKUP(Mois!C13,relevé!$A$1:$B$31,2,FALSE))</f>
        <v>5</v>
      </c>
      <c r="G13" s="4">
        <f t="shared" si="4"/>
        <v>44050</v>
      </c>
      <c r="H13" s="6">
        <f t="shared" si="0"/>
        <v>32</v>
      </c>
      <c r="I13" s="8"/>
      <c r="K13" s="4">
        <f t="shared" si="5"/>
        <v>44081</v>
      </c>
      <c r="L13" s="6">
        <f t="shared" si="1"/>
        <v>37</v>
      </c>
      <c r="M13" s="8"/>
    </row>
    <row r="14" spans="2:13" x14ac:dyDescent="0.25">
      <c r="B14" s="9">
        <v>8</v>
      </c>
      <c r="C14" s="4">
        <f t="shared" si="2"/>
        <v>44020</v>
      </c>
      <c r="D14" s="6">
        <f t="shared" si="3"/>
        <v>28</v>
      </c>
      <c r="E14" s="8">
        <v>6</v>
      </c>
      <c r="F14" s="30">
        <f ca="1">IF(WEEKDAY(C14)=1,SUM(OFFSET(F14,-1,,IF(DAY(C14)&lt;5,-DAY(C14),-6),)),VLOOKUP(Mois!C14,relevé!$A$1:$B$31,2,FALSE))</f>
        <v>6</v>
      </c>
      <c r="G14" s="4">
        <f t="shared" si="4"/>
        <v>44051</v>
      </c>
      <c r="H14" s="6">
        <f t="shared" si="0"/>
        <v>32</v>
      </c>
      <c r="I14" s="8"/>
      <c r="K14" s="4">
        <f t="shared" si="5"/>
        <v>44082</v>
      </c>
      <c r="L14" s="6">
        <f t="shared" si="1"/>
        <v>37</v>
      </c>
      <c r="M14" s="8"/>
    </row>
    <row r="15" spans="2:13" x14ac:dyDescent="0.25">
      <c r="B15" s="9">
        <v>9</v>
      </c>
      <c r="C15" s="4">
        <f t="shared" si="2"/>
        <v>44021</v>
      </c>
      <c r="D15" s="6">
        <f t="shared" si="3"/>
        <v>28</v>
      </c>
      <c r="E15" s="8">
        <v>8</v>
      </c>
      <c r="F15" s="30">
        <f ca="1">IF(WEEKDAY(C15)=1,SUM(OFFSET(F15,-1,,IF(DAY(C15)&lt;5,-DAY(C15),-6),)),VLOOKUP(Mois!C15,relevé!$A$1:$B$31,2,FALSE))</f>
        <v>8</v>
      </c>
      <c r="G15" s="4">
        <f t="shared" si="4"/>
        <v>44052</v>
      </c>
      <c r="H15" s="6">
        <f t="shared" si="0"/>
        <v>32</v>
      </c>
      <c r="I15" s="27"/>
      <c r="K15" s="4">
        <f t="shared" si="5"/>
        <v>44083</v>
      </c>
      <c r="L15" s="6">
        <f t="shared" si="1"/>
        <v>37</v>
      </c>
      <c r="M15" s="8"/>
    </row>
    <row r="16" spans="2:13" x14ac:dyDescent="0.25">
      <c r="B16" s="9">
        <v>10</v>
      </c>
      <c r="C16" s="4">
        <f t="shared" si="2"/>
        <v>44022</v>
      </c>
      <c r="D16" s="6">
        <f t="shared" si="3"/>
        <v>28</v>
      </c>
      <c r="E16" s="8">
        <v>9</v>
      </c>
      <c r="F16" s="30">
        <f ca="1">IF(WEEKDAY(C16)=1,SUM(OFFSET(F16,-1,,IF(DAY(C16)&lt;5,-DAY(C16),-6),)),VLOOKUP(Mois!C16,relevé!$A$1:$B$31,2,FALSE))</f>
        <v>9</v>
      </c>
      <c r="G16" s="4">
        <f t="shared" si="4"/>
        <v>44053</v>
      </c>
      <c r="H16" s="6">
        <f t="shared" si="0"/>
        <v>33</v>
      </c>
      <c r="I16" s="8"/>
      <c r="K16" s="4">
        <f t="shared" si="5"/>
        <v>44084</v>
      </c>
      <c r="L16" s="6">
        <f t="shared" si="1"/>
        <v>37</v>
      </c>
      <c r="M16" s="8"/>
    </row>
    <row r="17" spans="2:13" x14ac:dyDescent="0.25">
      <c r="B17" s="9">
        <v>11</v>
      </c>
      <c r="C17" s="4">
        <f>C16+1</f>
        <v>44023</v>
      </c>
      <c r="D17" s="6">
        <f t="shared" si="3"/>
        <v>28</v>
      </c>
      <c r="E17" s="8">
        <v>1.2</v>
      </c>
      <c r="F17" s="30">
        <f ca="1">IF(WEEKDAY(C17)=1,SUM(OFFSET(F17,-1,,IF(DAY(C17)&lt;5,-DAY(C17),-6),)),VLOOKUP(Mois!C17,relevé!$A$1:$B$31,2,FALSE))</f>
        <v>1.2</v>
      </c>
      <c r="G17" s="4">
        <f t="shared" si="4"/>
        <v>44054</v>
      </c>
      <c r="H17" s="6">
        <f t="shared" si="0"/>
        <v>33</v>
      </c>
      <c r="I17" s="8"/>
      <c r="K17" s="4">
        <f t="shared" si="5"/>
        <v>44085</v>
      </c>
      <c r="L17" s="6">
        <f t="shared" si="1"/>
        <v>37</v>
      </c>
      <c r="M17" s="8"/>
    </row>
    <row r="18" spans="2:13" x14ac:dyDescent="0.25">
      <c r="B18" s="9">
        <v>12</v>
      </c>
      <c r="C18" s="4">
        <f t="shared" si="2"/>
        <v>44024</v>
      </c>
      <c r="D18" s="6">
        <f t="shared" si="3"/>
        <v>28</v>
      </c>
      <c r="E18" s="27"/>
      <c r="F18" s="30">
        <f ca="1">IF(WEEKDAY(C18)=1,SUM(OFFSET(F18,-1,,IF(DAY(C18)&lt;5,-DAY(C18),-6),)),VLOOKUP(Mois!C18,relevé!$A$1:$B$31,2,FALSE))</f>
        <v>33.700000000000003</v>
      </c>
      <c r="G18" s="4">
        <f t="shared" si="4"/>
        <v>44055</v>
      </c>
      <c r="H18" s="6">
        <f t="shared" si="0"/>
        <v>33</v>
      </c>
      <c r="I18" s="8"/>
      <c r="K18" s="4">
        <f t="shared" si="5"/>
        <v>44086</v>
      </c>
      <c r="L18" s="6">
        <f t="shared" si="1"/>
        <v>37</v>
      </c>
      <c r="M18" s="8"/>
    </row>
    <row r="19" spans="2:13" x14ac:dyDescent="0.25">
      <c r="B19" s="9">
        <v>13</v>
      </c>
      <c r="C19" s="4">
        <f t="shared" si="2"/>
        <v>44025</v>
      </c>
      <c r="D19" s="6">
        <f t="shared" si="3"/>
        <v>29</v>
      </c>
      <c r="E19" s="8">
        <v>4.5</v>
      </c>
      <c r="F19" s="30">
        <f ca="1">IF(WEEKDAY(C19)=1,SUM(OFFSET(F19,-1,,IF(DAY(C19)&lt;5,-DAY(C19),-6),)),VLOOKUP(Mois!C19,relevé!$A$1:$B$31,2,FALSE))</f>
        <v>4.5</v>
      </c>
      <c r="G19" s="4">
        <f t="shared" si="4"/>
        <v>44056</v>
      </c>
      <c r="H19" s="6">
        <f t="shared" si="0"/>
        <v>33</v>
      </c>
      <c r="I19" s="8"/>
      <c r="K19" s="4">
        <f t="shared" si="5"/>
        <v>44087</v>
      </c>
      <c r="L19" s="6">
        <f t="shared" si="1"/>
        <v>37</v>
      </c>
      <c r="M19" s="27"/>
    </row>
    <row r="20" spans="2:13" x14ac:dyDescent="0.25">
      <c r="B20" s="9">
        <v>14</v>
      </c>
      <c r="C20" s="4">
        <f t="shared" si="2"/>
        <v>44026</v>
      </c>
      <c r="D20" s="6">
        <f t="shared" si="3"/>
        <v>29</v>
      </c>
      <c r="E20" s="8">
        <v>0</v>
      </c>
      <c r="F20" s="30">
        <f ca="1">IF(WEEKDAY(C20)=1,SUM(OFFSET(F20,-1,,IF(DAY(C20)&lt;5,-DAY(C20),-6),)),VLOOKUP(Mois!C20,relevé!$A$1:$B$31,2,FALSE))</f>
        <v>0</v>
      </c>
      <c r="G20" s="4">
        <f t="shared" si="4"/>
        <v>44057</v>
      </c>
      <c r="H20" s="6">
        <f t="shared" si="0"/>
        <v>33</v>
      </c>
      <c r="I20" s="8"/>
      <c r="K20" s="4">
        <f t="shared" si="5"/>
        <v>44088</v>
      </c>
      <c r="L20" s="6">
        <f t="shared" si="1"/>
        <v>38</v>
      </c>
      <c r="M20" s="8"/>
    </row>
    <row r="21" spans="2:13" x14ac:dyDescent="0.25">
      <c r="B21" s="9">
        <v>15</v>
      </c>
      <c r="C21" s="4">
        <f t="shared" si="2"/>
        <v>44027</v>
      </c>
      <c r="D21" s="6">
        <f t="shared" si="3"/>
        <v>29</v>
      </c>
      <c r="E21" s="8">
        <v>1.2</v>
      </c>
      <c r="F21" s="30">
        <f ca="1">IF(WEEKDAY(C21)=1,SUM(OFFSET(F21,-1,,IF(DAY(C21)&lt;5,-DAY(C21),-6),)),VLOOKUP(Mois!C21,relevé!$A$1:$B$31,2,FALSE))</f>
        <v>1.2</v>
      </c>
      <c r="G21" s="4">
        <f t="shared" si="4"/>
        <v>44058</v>
      </c>
      <c r="H21" s="6">
        <f t="shared" si="0"/>
        <v>33</v>
      </c>
      <c r="I21" s="8"/>
      <c r="K21" s="4">
        <f t="shared" si="5"/>
        <v>44089</v>
      </c>
      <c r="L21" s="6">
        <f t="shared" si="1"/>
        <v>38</v>
      </c>
      <c r="M21" s="8"/>
    </row>
    <row r="22" spans="2:13" x14ac:dyDescent="0.25">
      <c r="B22" s="9">
        <v>16</v>
      </c>
      <c r="C22" s="4">
        <f t="shared" si="2"/>
        <v>44028</v>
      </c>
      <c r="D22" s="6">
        <f t="shared" si="3"/>
        <v>29</v>
      </c>
      <c r="E22" s="8">
        <v>1.3</v>
      </c>
      <c r="F22" s="30">
        <f ca="1">IF(WEEKDAY(C22)=1,SUM(OFFSET(F22,-1,,IF(DAY(C22)&lt;5,-DAY(C22),-6),)),VLOOKUP(Mois!C22,relevé!$A$1:$B$31,2,FALSE))</f>
        <v>1.3</v>
      </c>
      <c r="G22" s="4">
        <f t="shared" si="4"/>
        <v>44059</v>
      </c>
      <c r="H22" s="6">
        <f t="shared" si="0"/>
        <v>33</v>
      </c>
      <c r="I22" s="27"/>
      <c r="K22" s="4">
        <f t="shared" si="5"/>
        <v>44090</v>
      </c>
      <c r="L22" s="6">
        <f t="shared" si="1"/>
        <v>38</v>
      </c>
      <c r="M22" s="8"/>
    </row>
    <row r="23" spans="2:13" x14ac:dyDescent="0.25">
      <c r="B23" s="9">
        <v>17</v>
      </c>
      <c r="C23" s="4">
        <f t="shared" si="2"/>
        <v>44029</v>
      </c>
      <c r="D23" s="6">
        <f t="shared" si="3"/>
        <v>29</v>
      </c>
      <c r="E23" s="8">
        <v>1.4</v>
      </c>
      <c r="F23" s="30">
        <f ca="1">IF(WEEKDAY(C23)=1,SUM(OFFSET(F23,-1,,IF(DAY(C23)&lt;5,-DAY(C23),-6),)),VLOOKUP(Mois!C23,relevé!$A$1:$B$31,2,FALSE))</f>
        <v>1.4</v>
      </c>
      <c r="G23" s="4">
        <f t="shared" si="4"/>
        <v>44060</v>
      </c>
      <c r="H23" s="6">
        <f t="shared" si="0"/>
        <v>34</v>
      </c>
      <c r="I23" s="8"/>
      <c r="K23" s="4">
        <f t="shared" si="5"/>
        <v>44091</v>
      </c>
      <c r="L23" s="6">
        <f t="shared" si="1"/>
        <v>38</v>
      </c>
      <c r="M23" s="8"/>
    </row>
    <row r="24" spans="2:13" x14ac:dyDescent="0.25">
      <c r="B24" s="9">
        <v>18</v>
      </c>
      <c r="C24" s="4">
        <f t="shared" si="2"/>
        <v>44030</v>
      </c>
      <c r="D24" s="6">
        <f t="shared" si="3"/>
        <v>29</v>
      </c>
      <c r="E24" s="8">
        <v>1.8</v>
      </c>
      <c r="F24" s="30">
        <f ca="1">IF(WEEKDAY(C24)=1,SUM(OFFSET(F24,-1,,IF(DAY(C24)&lt;5,-DAY(C24),-6),)),VLOOKUP(Mois!C24,relevé!$A$1:$B$31,2,FALSE))</f>
        <v>1.8</v>
      </c>
      <c r="G24" s="4">
        <f t="shared" si="4"/>
        <v>44061</v>
      </c>
      <c r="H24" s="6">
        <f t="shared" si="0"/>
        <v>34</v>
      </c>
      <c r="I24" s="8"/>
      <c r="K24" s="4">
        <f t="shared" si="5"/>
        <v>44092</v>
      </c>
      <c r="L24" s="6">
        <f t="shared" si="1"/>
        <v>38</v>
      </c>
      <c r="M24" s="8"/>
    </row>
    <row r="25" spans="2:13" x14ac:dyDescent="0.25">
      <c r="B25" s="9">
        <v>19</v>
      </c>
      <c r="C25" s="4">
        <f t="shared" si="2"/>
        <v>44031</v>
      </c>
      <c r="D25" s="6">
        <f t="shared" si="3"/>
        <v>29</v>
      </c>
      <c r="E25" s="27"/>
      <c r="F25" s="30">
        <f ca="1">IF(WEEKDAY(C25)=1,SUM(OFFSET(F25,-1,,IF(DAY(C25)&lt;5,-DAY(C25),-6),)),VLOOKUP(Mois!C25,relevé!$A$1:$B$31,2,FALSE))</f>
        <v>10.200000000000001</v>
      </c>
      <c r="G25" s="4">
        <f t="shared" si="4"/>
        <v>44062</v>
      </c>
      <c r="H25" s="6">
        <f t="shared" si="0"/>
        <v>34</v>
      </c>
      <c r="I25" s="8"/>
      <c r="K25" s="4">
        <f t="shared" si="5"/>
        <v>44093</v>
      </c>
      <c r="L25" s="6">
        <f t="shared" si="1"/>
        <v>38</v>
      </c>
      <c r="M25" s="8"/>
    </row>
    <row r="26" spans="2:13" x14ac:dyDescent="0.25">
      <c r="B26" s="9">
        <v>20</v>
      </c>
      <c r="C26" s="4">
        <f t="shared" si="2"/>
        <v>44032</v>
      </c>
      <c r="D26" s="6">
        <f t="shared" si="3"/>
        <v>30</v>
      </c>
      <c r="E26" s="8"/>
      <c r="F26" s="30">
        <f ca="1">IF(WEEKDAY(C26)=1,SUM(OFFSET(F26,-1,,IF(DAY(C26)&lt;5,-DAY(C26),-6),)),VLOOKUP(Mois!C26,relevé!$A$1:$B$31,2,FALSE))</f>
        <v>2.09</v>
      </c>
      <c r="G26" s="4">
        <f t="shared" si="4"/>
        <v>44063</v>
      </c>
      <c r="H26" s="6">
        <f t="shared" si="0"/>
        <v>34</v>
      </c>
      <c r="I26" s="8"/>
      <c r="K26" s="4">
        <f t="shared" si="5"/>
        <v>44094</v>
      </c>
      <c r="L26" s="6">
        <f t="shared" si="1"/>
        <v>38</v>
      </c>
      <c r="M26" s="27"/>
    </row>
    <row r="27" spans="2:13" x14ac:dyDescent="0.25">
      <c r="B27" s="9">
        <v>21</v>
      </c>
      <c r="C27" s="4">
        <f t="shared" si="2"/>
        <v>44033</v>
      </c>
      <c r="D27" s="6">
        <f t="shared" si="3"/>
        <v>30</v>
      </c>
      <c r="E27" s="8"/>
      <c r="F27" s="30">
        <f ca="1">IF(WEEKDAY(C27)=1,SUM(OFFSET(F27,-1,,IF(DAY(C27)&lt;5,-DAY(C27),-6),)),VLOOKUP(Mois!C27,relevé!$A$1:$B$31,2,FALSE))</f>
        <v>2.2799999999999998</v>
      </c>
      <c r="G27" s="4">
        <f t="shared" si="4"/>
        <v>44064</v>
      </c>
      <c r="H27" s="6">
        <f t="shared" si="0"/>
        <v>34</v>
      </c>
      <c r="I27" s="8"/>
      <c r="K27" s="4">
        <f>K26+1</f>
        <v>44095</v>
      </c>
      <c r="L27" s="6">
        <f t="shared" si="1"/>
        <v>39</v>
      </c>
      <c r="M27" s="8"/>
    </row>
    <row r="28" spans="2:13" x14ac:dyDescent="0.25">
      <c r="B28" s="9">
        <v>22</v>
      </c>
      <c r="C28" s="4">
        <f t="shared" si="2"/>
        <v>44034</v>
      </c>
      <c r="D28" s="6">
        <f>IF(WEEKDAY(C28)=1,WEEKNUM(C28)-1,WEEKNUM(C28))</f>
        <v>30</v>
      </c>
      <c r="E28" s="8"/>
      <c r="F28" s="30">
        <f ca="1">IF(WEEKDAY(C28)=1,SUM(OFFSET(F28,-1,,IF(DAY(C28)&lt;5,-DAY(C28),-6),)),VLOOKUP(Mois!C28,relevé!$A$1:$B$31,2,FALSE))</f>
        <v>2.4700000000000002</v>
      </c>
      <c r="G28" s="4">
        <f t="shared" si="4"/>
        <v>44065</v>
      </c>
      <c r="H28" s="6">
        <f t="shared" si="0"/>
        <v>34</v>
      </c>
      <c r="I28" s="8"/>
      <c r="K28" s="4">
        <f t="shared" ref="K28:K34" si="6">K27+1</f>
        <v>44096</v>
      </c>
      <c r="L28" s="6">
        <f t="shared" si="1"/>
        <v>39</v>
      </c>
      <c r="M28" s="8"/>
    </row>
    <row r="29" spans="2:13" x14ac:dyDescent="0.25">
      <c r="B29" s="9">
        <v>23</v>
      </c>
      <c r="C29" s="4">
        <f t="shared" si="2"/>
        <v>44035</v>
      </c>
      <c r="D29" s="6">
        <f t="shared" si="3"/>
        <v>30</v>
      </c>
      <c r="E29" s="8"/>
      <c r="F29" s="30">
        <f ca="1">IF(WEEKDAY(C29)=1,SUM(OFFSET(F29,-1,,IF(DAY(C29)&lt;5,-DAY(C29),-6),)),VLOOKUP(Mois!C29,relevé!$A$1:$B$31,2,FALSE))</f>
        <v>2.66</v>
      </c>
      <c r="G29" s="4">
        <f t="shared" si="4"/>
        <v>44066</v>
      </c>
      <c r="H29" s="6">
        <f t="shared" si="0"/>
        <v>34</v>
      </c>
      <c r="I29" s="27"/>
      <c r="K29" s="4">
        <f t="shared" si="6"/>
        <v>44097</v>
      </c>
      <c r="L29" s="6">
        <f t="shared" si="1"/>
        <v>39</v>
      </c>
      <c r="M29" s="8"/>
    </row>
    <row r="30" spans="2:13" x14ac:dyDescent="0.25">
      <c r="B30" s="9">
        <v>24</v>
      </c>
      <c r="C30" s="4">
        <f t="shared" si="2"/>
        <v>44036</v>
      </c>
      <c r="D30" s="6">
        <f t="shared" si="3"/>
        <v>30</v>
      </c>
      <c r="E30" s="8"/>
      <c r="F30" s="30">
        <f ca="1">IF(WEEKDAY(C30)=1,SUM(OFFSET(F30,-1,,IF(DAY(C30)&lt;5,-DAY(C30),-6),)),VLOOKUP(Mois!C30,relevé!$A$1:$B$31,2,FALSE))</f>
        <v>2.85</v>
      </c>
      <c r="G30" s="4">
        <f t="shared" si="4"/>
        <v>44067</v>
      </c>
      <c r="H30" s="6">
        <f t="shared" si="0"/>
        <v>35</v>
      </c>
      <c r="I30" s="8"/>
      <c r="K30" s="4">
        <f t="shared" si="6"/>
        <v>44098</v>
      </c>
      <c r="L30" s="6">
        <f t="shared" si="1"/>
        <v>39</v>
      </c>
      <c r="M30" s="8"/>
    </row>
    <row r="31" spans="2:13" x14ac:dyDescent="0.25">
      <c r="B31" s="9">
        <v>25</v>
      </c>
      <c r="C31" s="4">
        <f t="shared" si="2"/>
        <v>44037</v>
      </c>
      <c r="D31" s="6">
        <f t="shared" si="3"/>
        <v>30</v>
      </c>
      <c r="E31" s="8"/>
      <c r="F31" s="30">
        <f ca="1">IF(WEEKDAY(C31)=1,SUM(OFFSET(F31,-1,,IF(DAY(C31)&lt;5,-DAY(C31),-6),)),VLOOKUP(Mois!C31,relevé!$A$1:$B$31,2,FALSE))</f>
        <v>3.04</v>
      </c>
      <c r="G31" s="4">
        <f t="shared" si="4"/>
        <v>44068</v>
      </c>
      <c r="H31" s="6">
        <f t="shared" si="0"/>
        <v>35</v>
      </c>
      <c r="I31" s="8"/>
      <c r="K31" s="4">
        <f t="shared" si="6"/>
        <v>44099</v>
      </c>
      <c r="L31" s="6">
        <f t="shared" si="1"/>
        <v>39</v>
      </c>
      <c r="M31" s="8"/>
    </row>
    <row r="32" spans="2:13" x14ac:dyDescent="0.25">
      <c r="B32" s="9">
        <v>26</v>
      </c>
      <c r="C32" s="4">
        <f t="shared" si="2"/>
        <v>44038</v>
      </c>
      <c r="D32" s="6">
        <f t="shared" si="3"/>
        <v>30</v>
      </c>
      <c r="E32" s="27"/>
      <c r="F32" s="30">
        <f ca="1">IF(WEEKDAY(C32)=1,SUM(OFFSET(F32,-1,,IF(DAY(C32)&lt;5,-DAY(C32),-6),)),VLOOKUP(Mois!C32,relevé!$A$1:$B$31,2,FALSE))</f>
        <v>15.39</v>
      </c>
      <c r="G32" s="4">
        <f t="shared" si="4"/>
        <v>44069</v>
      </c>
      <c r="H32" s="6">
        <f t="shared" si="0"/>
        <v>35</v>
      </c>
      <c r="I32" s="8"/>
      <c r="K32" s="4">
        <f t="shared" si="6"/>
        <v>44100</v>
      </c>
      <c r="L32" s="6">
        <f t="shared" si="1"/>
        <v>39</v>
      </c>
      <c r="M32" s="8"/>
    </row>
    <row r="33" spans="2:13" x14ac:dyDescent="0.25">
      <c r="B33" s="9">
        <v>27</v>
      </c>
      <c r="C33" s="4">
        <f t="shared" si="2"/>
        <v>44039</v>
      </c>
      <c r="D33" s="6">
        <f t="shared" si="3"/>
        <v>31</v>
      </c>
      <c r="E33" s="8"/>
      <c r="F33" s="30">
        <f ca="1">IF(WEEKDAY(C33)=1,SUM(OFFSET(F33,-1,,IF(DAY(C33)&lt;5,-DAY(C33),-6),)),VLOOKUP(Mois!C33,relevé!$A$1:$B$31,2,FALSE))</f>
        <v>3.42</v>
      </c>
      <c r="G33" s="4">
        <f t="shared" si="4"/>
        <v>44070</v>
      </c>
      <c r="H33" s="6">
        <f t="shared" si="0"/>
        <v>35</v>
      </c>
      <c r="I33" s="8"/>
      <c r="K33" s="4">
        <f t="shared" si="6"/>
        <v>44101</v>
      </c>
      <c r="L33" s="6">
        <f t="shared" si="1"/>
        <v>39</v>
      </c>
      <c r="M33" s="27"/>
    </row>
    <row r="34" spans="2:13" x14ac:dyDescent="0.25">
      <c r="B34" s="9">
        <v>28</v>
      </c>
      <c r="C34" s="4">
        <f t="shared" si="2"/>
        <v>44040</v>
      </c>
      <c r="D34" s="6">
        <f t="shared" si="3"/>
        <v>31</v>
      </c>
      <c r="E34" s="8"/>
      <c r="F34" s="30">
        <f ca="1">IF(WEEKDAY(C34)=1,SUM(OFFSET(F34,-1,,IF(DAY(C34)&lt;5,-DAY(C34),-6),)),VLOOKUP(Mois!C34,relevé!$A$1:$B$31,2,FALSE))</f>
        <v>3.61</v>
      </c>
      <c r="G34" s="4">
        <f t="shared" si="4"/>
        <v>44071</v>
      </c>
      <c r="H34" s="6">
        <f t="shared" si="0"/>
        <v>35</v>
      </c>
      <c r="I34" s="8"/>
      <c r="K34" s="4">
        <f t="shared" si="6"/>
        <v>44102</v>
      </c>
      <c r="L34" s="6">
        <f t="shared" si="1"/>
        <v>40</v>
      </c>
      <c r="M34" s="8"/>
    </row>
    <row r="35" spans="2:13" x14ac:dyDescent="0.25">
      <c r="B35" s="9">
        <v>29</v>
      </c>
      <c r="C35" s="4">
        <f t="shared" si="2"/>
        <v>44041</v>
      </c>
      <c r="D35" s="6">
        <f t="shared" si="3"/>
        <v>31</v>
      </c>
      <c r="E35" s="8"/>
      <c r="F35" s="30">
        <f ca="1">IF(WEEKDAY(C35)=1,SUM(OFFSET(F35,-1,,IF(DAY(C35)&lt;5,-DAY(C35),-6),)),VLOOKUP(Mois!C35,relevé!$A$1:$B$31,2,FALSE))</f>
        <v>3.8</v>
      </c>
      <c r="G35" s="4">
        <f t="shared" si="4"/>
        <v>44072</v>
      </c>
      <c r="H35" s="6">
        <f t="shared" si="0"/>
        <v>35</v>
      </c>
      <c r="I35" s="8"/>
      <c r="K35" s="4">
        <f>IF(K34="","",IF(MONTH(K34+1)=MONTH(K7),K34+1,""))</f>
        <v>44103</v>
      </c>
      <c r="L35" s="6">
        <f t="shared" si="1"/>
        <v>40</v>
      </c>
      <c r="M35" s="8"/>
    </row>
    <row r="36" spans="2:13" x14ac:dyDescent="0.25">
      <c r="B36" s="9">
        <v>30</v>
      </c>
      <c r="C36" s="4">
        <f t="shared" si="2"/>
        <v>44042</v>
      </c>
      <c r="D36" s="6">
        <f t="shared" si="3"/>
        <v>31</v>
      </c>
      <c r="E36" s="8"/>
      <c r="F36" s="30">
        <f ca="1">IF(WEEKDAY(C36)=1,SUM(OFFSET(F36,-1,,IF(DAY(C36)&lt;5,-DAY(C36),-6),)),VLOOKUP(Mois!C36,relevé!$A$1:$B$31,2,FALSE))</f>
        <v>3.99</v>
      </c>
      <c r="G36" s="4">
        <f t="shared" si="4"/>
        <v>44073</v>
      </c>
      <c r="H36" s="6">
        <f t="shared" si="0"/>
        <v>35</v>
      </c>
      <c r="I36" s="27"/>
      <c r="K36" s="4">
        <f t="shared" ref="K36:K37" si="7">IF(K35="","",IF(MONTH(K35+1)=MONTH(K8),K35+1,""))</f>
        <v>44104</v>
      </c>
      <c r="L36" s="6">
        <f t="shared" si="1"/>
        <v>40</v>
      </c>
      <c r="M36" s="8"/>
    </row>
    <row r="37" spans="2:13" x14ac:dyDescent="0.25">
      <c r="B37" s="9">
        <v>31</v>
      </c>
      <c r="C37" s="4">
        <f t="shared" si="2"/>
        <v>44043</v>
      </c>
      <c r="D37" s="6">
        <f t="shared" si="3"/>
        <v>31</v>
      </c>
      <c r="E37" s="8"/>
      <c r="F37" s="30">
        <f ca="1">IF(WEEKDAY(C37)=1,SUM(OFFSET(F37,-1,,IF(DAY(C37)&lt;5,-DAY(C37),-6),)),VLOOKUP(Mois!C37,relevé!$A$1:$B$31,2,FALSE))</f>
        <v>4.18</v>
      </c>
      <c r="G37" s="4">
        <f t="shared" si="4"/>
        <v>44074</v>
      </c>
      <c r="H37" s="6">
        <f t="shared" si="0"/>
        <v>36</v>
      </c>
      <c r="I37" s="8"/>
      <c r="K37" s="4" t="str">
        <f t="shared" si="7"/>
        <v/>
      </c>
      <c r="L37" s="6" t="str">
        <f>IFERROR(IF(WEEKDAY(K37)=1,WEEKNUM(K37)-1,WEEKNUM(K37)),"")</f>
        <v/>
      </c>
      <c r="M37" s="8"/>
    </row>
    <row r="38" spans="2:13" x14ac:dyDescent="0.25">
      <c r="B38" s="1"/>
    </row>
  </sheetData>
  <conditionalFormatting sqref="C7:C37">
    <cfRule type="expression" dxfId="9" priority="5">
      <formula>VLOOKUP(C7,Feries,1,FALSE)</formula>
    </cfRule>
    <cfRule type="expression" dxfId="8" priority="6">
      <formula>WEEKDAY(C7,2)&gt;6</formula>
    </cfRule>
  </conditionalFormatting>
  <conditionalFormatting sqref="G7:G37">
    <cfRule type="expression" dxfId="7" priority="3">
      <formula>VLOOKUP(G7,Feries,1,FALSE)</formula>
    </cfRule>
    <cfRule type="expression" dxfId="6" priority="4">
      <formula>WEEKDAY(G7,2)&gt;6</formula>
    </cfRule>
  </conditionalFormatting>
  <conditionalFormatting sqref="K7:K37">
    <cfRule type="expression" dxfId="5" priority="1">
      <formula>VLOOKUP(K7,Feries,1,FALSE)</formula>
    </cfRule>
    <cfRule type="expression" dxfId="4" priority="2">
      <formula>WEEKDAY(K7,2)&gt;6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>
                <anchor moveWithCells="1" sizeWithCells="1">
                  <from>
                    <xdr:col>4</xdr:col>
                    <xdr:colOff>28575</xdr:colOff>
                    <xdr:row>0</xdr:row>
                    <xdr:rowOff>142875</xdr:rowOff>
                  </from>
                  <to>
                    <xdr:col>4</xdr:col>
                    <xdr:colOff>428625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4DB4B-44F6-4852-AB79-1B2BC8C1B1E3}">
  <dimension ref="A1:B31"/>
  <sheetViews>
    <sheetView workbookViewId="0">
      <selection activeCell="D28" sqref="D28"/>
    </sheetView>
  </sheetViews>
  <sheetFormatPr baseColWidth="10" defaultRowHeight="15" x14ac:dyDescent="0.25"/>
  <cols>
    <col min="1" max="1" width="22.5703125" style="29" bestFit="1" customWidth="1"/>
  </cols>
  <sheetData>
    <row r="1" spans="1:2" x14ac:dyDescent="0.25">
      <c r="A1" s="29">
        <v>44013</v>
      </c>
      <c r="B1">
        <v>1.2</v>
      </c>
    </row>
    <row r="2" spans="1:2" x14ac:dyDescent="0.25">
      <c r="A2" s="29">
        <v>44014</v>
      </c>
      <c r="B2">
        <v>1.5</v>
      </c>
    </row>
    <row r="3" spans="1:2" x14ac:dyDescent="0.25">
      <c r="A3" s="29">
        <v>44015</v>
      </c>
      <c r="B3">
        <v>1.6</v>
      </c>
    </row>
    <row r="4" spans="1:2" x14ac:dyDescent="0.25">
      <c r="A4" s="29">
        <v>44016</v>
      </c>
      <c r="B4">
        <v>1.2</v>
      </c>
    </row>
    <row r="5" spans="1:2" x14ac:dyDescent="0.25">
      <c r="A5" s="29">
        <v>44017</v>
      </c>
    </row>
    <row r="6" spans="1:2" x14ac:dyDescent="0.25">
      <c r="A6" s="29">
        <v>44018</v>
      </c>
      <c r="B6">
        <v>4.5</v>
      </c>
    </row>
    <row r="7" spans="1:2" x14ac:dyDescent="0.25">
      <c r="A7" s="29">
        <v>44019</v>
      </c>
      <c r="B7">
        <v>5</v>
      </c>
    </row>
    <row r="8" spans="1:2" x14ac:dyDescent="0.25">
      <c r="A8" s="29">
        <v>44020</v>
      </c>
      <c r="B8">
        <v>6</v>
      </c>
    </row>
    <row r="9" spans="1:2" x14ac:dyDescent="0.25">
      <c r="A9" s="29">
        <v>44021</v>
      </c>
      <c r="B9">
        <v>8</v>
      </c>
    </row>
    <row r="10" spans="1:2" x14ac:dyDescent="0.25">
      <c r="A10" s="29">
        <v>44022</v>
      </c>
      <c r="B10">
        <v>9</v>
      </c>
    </row>
    <row r="11" spans="1:2" x14ac:dyDescent="0.25">
      <c r="A11" s="29">
        <v>44023</v>
      </c>
      <c r="B11">
        <v>1.2</v>
      </c>
    </row>
    <row r="12" spans="1:2" x14ac:dyDescent="0.25">
      <c r="A12" s="29">
        <v>44024</v>
      </c>
    </row>
    <row r="13" spans="1:2" x14ac:dyDescent="0.25">
      <c r="A13" s="29">
        <v>44025</v>
      </c>
      <c r="B13">
        <v>4.5</v>
      </c>
    </row>
    <row r="14" spans="1:2" x14ac:dyDescent="0.25">
      <c r="A14" s="29">
        <v>44026</v>
      </c>
      <c r="B14">
        <v>0</v>
      </c>
    </row>
    <row r="15" spans="1:2" x14ac:dyDescent="0.25">
      <c r="A15" s="29">
        <v>44027</v>
      </c>
      <c r="B15">
        <v>1.2</v>
      </c>
    </row>
    <row r="16" spans="1:2" x14ac:dyDescent="0.25">
      <c r="A16" s="29">
        <v>44028</v>
      </c>
      <c r="B16">
        <v>1.3</v>
      </c>
    </row>
    <row r="17" spans="1:2" x14ac:dyDescent="0.25">
      <c r="A17" s="29">
        <v>44029</v>
      </c>
      <c r="B17">
        <v>1.4</v>
      </c>
    </row>
    <row r="18" spans="1:2" x14ac:dyDescent="0.25">
      <c r="A18" s="29">
        <v>44030</v>
      </c>
      <c r="B18">
        <v>1.8</v>
      </c>
    </row>
    <row r="19" spans="1:2" x14ac:dyDescent="0.25">
      <c r="A19" s="29">
        <v>44031</v>
      </c>
    </row>
    <row r="20" spans="1:2" x14ac:dyDescent="0.25">
      <c r="A20" s="29">
        <v>44032</v>
      </c>
      <c r="B20" s="30">
        <v>2.09</v>
      </c>
    </row>
    <row r="21" spans="1:2" x14ac:dyDescent="0.25">
      <c r="A21" s="29">
        <v>44033</v>
      </c>
      <c r="B21" s="30">
        <v>2.2799999999999998</v>
      </c>
    </row>
    <row r="22" spans="1:2" x14ac:dyDescent="0.25">
      <c r="A22" s="29">
        <v>44034</v>
      </c>
      <c r="B22" s="30">
        <v>2.4700000000000002</v>
      </c>
    </row>
    <row r="23" spans="1:2" x14ac:dyDescent="0.25">
      <c r="A23" s="29">
        <v>44035</v>
      </c>
      <c r="B23" s="30">
        <v>2.66</v>
      </c>
    </row>
    <row r="24" spans="1:2" x14ac:dyDescent="0.25">
      <c r="A24" s="29">
        <v>44036</v>
      </c>
      <c r="B24" s="30">
        <v>2.85</v>
      </c>
    </row>
    <row r="25" spans="1:2" x14ac:dyDescent="0.25">
      <c r="A25" s="29">
        <v>44037</v>
      </c>
      <c r="B25" s="30">
        <v>3.04</v>
      </c>
    </row>
    <row r="26" spans="1:2" x14ac:dyDescent="0.25">
      <c r="A26" s="29">
        <v>44038</v>
      </c>
      <c r="B26" s="30"/>
    </row>
    <row r="27" spans="1:2" x14ac:dyDescent="0.25">
      <c r="A27" s="29">
        <v>44039</v>
      </c>
      <c r="B27" s="30">
        <v>3.42</v>
      </c>
    </row>
    <row r="28" spans="1:2" x14ac:dyDescent="0.25">
      <c r="A28" s="29">
        <v>44040</v>
      </c>
      <c r="B28" s="30">
        <v>3.61</v>
      </c>
    </row>
    <row r="29" spans="1:2" x14ac:dyDescent="0.25">
      <c r="A29" s="29">
        <v>44041</v>
      </c>
      <c r="B29" s="30">
        <v>3.8</v>
      </c>
    </row>
    <row r="30" spans="1:2" x14ac:dyDescent="0.25">
      <c r="A30" s="29">
        <v>44042</v>
      </c>
      <c r="B30" s="30">
        <v>3.99</v>
      </c>
    </row>
    <row r="31" spans="1:2" x14ac:dyDescent="0.25">
      <c r="A31" s="29">
        <v>44043</v>
      </c>
      <c r="B31" s="30">
        <v>4.18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F30"/>
  <sheetViews>
    <sheetView showGridLines="0" showZeros="0" workbookViewId="0">
      <selection activeCell="K21" sqref="K21"/>
    </sheetView>
  </sheetViews>
  <sheetFormatPr baseColWidth="10" defaultRowHeight="15" x14ac:dyDescent="0.25"/>
  <cols>
    <col min="1" max="1" width="2.7109375" customWidth="1"/>
    <col min="2" max="2" width="18.28515625" bestFit="1" customWidth="1"/>
    <col min="3" max="3" width="24.28515625" bestFit="1" customWidth="1"/>
    <col min="4" max="4" width="9" customWidth="1"/>
    <col min="5" max="5" width="9.42578125" customWidth="1"/>
  </cols>
  <sheetData>
    <row r="2" spans="2:6" x14ac:dyDescent="0.25">
      <c r="B2" t="s">
        <v>16</v>
      </c>
      <c r="C2" s="10">
        <f>Mois!D2</f>
        <v>2020</v>
      </c>
    </row>
    <row r="4" spans="2:6" x14ac:dyDescent="0.25">
      <c r="B4" s="24" t="s">
        <v>2</v>
      </c>
      <c r="C4" s="25" t="s">
        <v>17</v>
      </c>
      <c r="D4" s="25" t="s">
        <v>21</v>
      </c>
      <c r="E4" s="26" t="s">
        <v>22</v>
      </c>
    </row>
    <row r="5" spans="2:6" x14ac:dyDescent="0.25">
      <c r="B5" s="12" t="s">
        <v>3</v>
      </c>
      <c r="C5" s="13">
        <f>DATE($C$2,1,1)</f>
        <v>43831</v>
      </c>
      <c r="D5" s="14">
        <f>IF(WEEKDAY(C5,2)=6,1,0)</f>
        <v>0</v>
      </c>
      <c r="E5" s="15">
        <f>IF(WEEKDAY(C5,2)=7,1,0)</f>
        <v>0</v>
      </c>
    </row>
    <row r="6" spans="2:6" x14ac:dyDescent="0.25">
      <c r="B6" s="16" t="s">
        <v>4</v>
      </c>
      <c r="C6" s="17">
        <f>DATE($C$2,3,29.56+0.979*MOD(204-11*MOD($C$2,19),30)- WEEKDAY(DATE($C$2,3,28.56+0.979*MOD(204-11*MOD($C$2,19),30))))</f>
        <v>43933</v>
      </c>
      <c r="D6" s="18">
        <f>IF(WEEKDAY(C6,2)=6,1,0)</f>
        <v>0</v>
      </c>
      <c r="E6" s="19">
        <f>IF(WEEKDAY(C6,2)=7,1,0)</f>
        <v>1</v>
      </c>
      <c r="F6" s="11" t="s">
        <v>18</v>
      </c>
    </row>
    <row r="7" spans="2:6" x14ac:dyDescent="0.25">
      <c r="B7" s="16" t="s">
        <v>5</v>
      </c>
      <c r="C7" s="17">
        <f>C6+1</f>
        <v>43934</v>
      </c>
      <c r="D7" s="18">
        <f t="shared" ref="D7:D30" si="0">IF(WEEKDAY(C7,2)=6,1,0)</f>
        <v>0</v>
      </c>
      <c r="E7" s="19">
        <f t="shared" ref="E7:E18" si="1">IF(WEEKDAY(C7,2)=7,1,0)</f>
        <v>0</v>
      </c>
      <c r="F7" s="11"/>
    </row>
    <row r="8" spans="2:6" x14ac:dyDescent="0.25">
      <c r="B8" s="16" t="s">
        <v>6</v>
      </c>
      <c r="C8" s="17">
        <f>DATE($C$2,5,1)</f>
        <v>43952</v>
      </c>
      <c r="D8" s="18">
        <f t="shared" si="0"/>
        <v>0</v>
      </c>
      <c r="E8" s="19">
        <f t="shared" si="1"/>
        <v>0</v>
      </c>
      <c r="F8" s="11"/>
    </row>
    <row r="9" spans="2:6" x14ac:dyDescent="0.25">
      <c r="B9" s="16" t="s">
        <v>7</v>
      </c>
      <c r="C9" s="17">
        <f>DATE($C$2,5,8)</f>
        <v>43959</v>
      </c>
      <c r="D9" s="18">
        <f t="shared" si="0"/>
        <v>0</v>
      </c>
      <c r="E9" s="19">
        <f t="shared" si="1"/>
        <v>0</v>
      </c>
      <c r="F9" s="11"/>
    </row>
    <row r="10" spans="2:6" x14ac:dyDescent="0.25">
      <c r="B10" s="16" t="s">
        <v>8</v>
      </c>
      <c r="C10" s="17">
        <f>C6+39</f>
        <v>43972</v>
      </c>
      <c r="D10" s="18">
        <f t="shared" si="0"/>
        <v>0</v>
      </c>
      <c r="E10" s="19">
        <f t="shared" si="1"/>
        <v>0</v>
      </c>
      <c r="F10" s="11" t="s">
        <v>19</v>
      </c>
    </row>
    <row r="11" spans="2:6" x14ac:dyDescent="0.25">
      <c r="B11" s="16" t="s">
        <v>9</v>
      </c>
      <c r="C11" s="17">
        <f>C6+49</f>
        <v>43982</v>
      </c>
      <c r="D11" s="18">
        <f t="shared" si="0"/>
        <v>0</v>
      </c>
      <c r="E11" s="19">
        <f t="shared" si="1"/>
        <v>1</v>
      </c>
      <c r="F11" s="11" t="s">
        <v>20</v>
      </c>
    </row>
    <row r="12" spans="2:6" x14ac:dyDescent="0.25">
      <c r="B12" s="16" t="s">
        <v>10</v>
      </c>
      <c r="C12" s="17">
        <f>C11+1</f>
        <v>43983</v>
      </c>
      <c r="D12" s="18">
        <f t="shared" si="0"/>
        <v>0</v>
      </c>
      <c r="E12" s="19">
        <f t="shared" si="1"/>
        <v>0</v>
      </c>
      <c r="F12" s="11"/>
    </row>
    <row r="13" spans="2:6" x14ac:dyDescent="0.25">
      <c r="B13" s="16" t="s">
        <v>11</v>
      </c>
      <c r="C13" s="17">
        <f>DATE($C$2,7,14)</f>
        <v>44026</v>
      </c>
      <c r="D13" s="18">
        <f t="shared" si="0"/>
        <v>0</v>
      </c>
      <c r="E13" s="19">
        <f t="shared" si="1"/>
        <v>0</v>
      </c>
      <c r="F13" s="11"/>
    </row>
    <row r="14" spans="2:6" x14ac:dyDescent="0.25">
      <c r="B14" s="16" t="s">
        <v>12</v>
      </c>
      <c r="C14" s="17">
        <f>DATE($C$2,8,15)</f>
        <v>44058</v>
      </c>
      <c r="D14" s="18">
        <f t="shared" si="0"/>
        <v>1</v>
      </c>
      <c r="E14" s="19">
        <f t="shared" si="1"/>
        <v>0</v>
      </c>
      <c r="F14" s="11"/>
    </row>
    <row r="15" spans="2:6" x14ac:dyDescent="0.25">
      <c r="B15" s="16" t="s">
        <v>13</v>
      </c>
      <c r="C15" s="17">
        <f>DATE($C$2,11,1)</f>
        <v>44136</v>
      </c>
      <c r="D15" s="18">
        <f t="shared" si="0"/>
        <v>0</v>
      </c>
      <c r="E15" s="19">
        <f t="shared" si="1"/>
        <v>1</v>
      </c>
      <c r="F15" s="11"/>
    </row>
    <row r="16" spans="2:6" x14ac:dyDescent="0.25">
      <c r="B16" s="16" t="s">
        <v>14</v>
      </c>
      <c r="C16" s="17">
        <f>DATE($C$2,11,8)</f>
        <v>44143</v>
      </c>
      <c r="D16" s="18">
        <f t="shared" si="0"/>
        <v>0</v>
      </c>
      <c r="E16" s="19">
        <f t="shared" si="1"/>
        <v>1</v>
      </c>
      <c r="F16" s="11"/>
    </row>
    <row r="17" spans="2:6" x14ac:dyDescent="0.25">
      <c r="B17" s="20" t="s">
        <v>15</v>
      </c>
      <c r="C17" s="21">
        <f>DATE($C$2,12,25)</f>
        <v>44190</v>
      </c>
      <c r="D17" s="22">
        <f t="shared" si="0"/>
        <v>0</v>
      </c>
      <c r="E17" s="23">
        <f t="shared" si="1"/>
        <v>0</v>
      </c>
      <c r="F17" s="11"/>
    </row>
    <row r="18" spans="2:6" x14ac:dyDescent="0.25">
      <c r="B18" s="12" t="s">
        <v>3</v>
      </c>
      <c r="C18" s="13">
        <f>DATE($C$2+1,1,1)</f>
        <v>44197</v>
      </c>
      <c r="D18" s="14">
        <f t="shared" si="0"/>
        <v>0</v>
      </c>
      <c r="E18" s="15">
        <f t="shared" si="1"/>
        <v>0</v>
      </c>
      <c r="F18" s="11"/>
    </row>
    <row r="19" spans="2:6" x14ac:dyDescent="0.25">
      <c r="B19" s="16" t="s">
        <v>4</v>
      </c>
      <c r="C19" s="17">
        <f>DATE($C$2+1,3,29.56+0.979*MOD(204-11*MOD($C$2+1,19),30)- WEEKDAY(DATE($C$2+1,3,28.56+0.979*MOD(204-11*MOD($C$2+1,19),30))))</f>
        <v>44290</v>
      </c>
      <c r="D19" s="18">
        <f t="shared" si="0"/>
        <v>0</v>
      </c>
      <c r="E19" s="19">
        <f t="shared" ref="E19:E30" si="2">IF(WEEKDAY(C19,2)=7,1,0)</f>
        <v>1</v>
      </c>
      <c r="F19" s="11"/>
    </row>
    <row r="20" spans="2:6" x14ac:dyDescent="0.25">
      <c r="B20" s="16" t="s">
        <v>5</v>
      </c>
      <c r="C20" s="17">
        <f>C19+1</f>
        <v>44291</v>
      </c>
      <c r="D20" s="18">
        <f t="shared" si="0"/>
        <v>0</v>
      </c>
      <c r="E20" s="19">
        <f t="shared" si="2"/>
        <v>0</v>
      </c>
      <c r="F20" s="11"/>
    </row>
    <row r="21" spans="2:6" x14ac:dyDescent="0.25">
      <c r="B21" s="16" t="s">
        <v>6</v>
      </c>
      <c r="C21" s="17">
        <f>DATE($C$2+1,5,1)</f>
        <v>44317</v>
      </c>
      <c r="D21" s="18">
        <f t="shared" si="0"/>
        <v>1</v>
      </c>
      <c r="E21" s="19">
        <f t="shared" si="2"/>
        <v>0</v>
      </c>
      <c r="F21" s="11"/>
    </row>
    <row r="22" spans="2:6" x14ac:dyDescent="0.25">
      <c r="B22" s="16" t="s">
        <v>7</v>
      </c>
      <c r="C22" s="17">
        <f>DATE($C$2+1,5,8)</f>
        <v>44324</v>
      </c>
      <c r="D22" s="18">
        <f t="shared" si="0"/>
        <v>1</v>
      </c>
      <c r="E22" s="19">
        <f t="shared" si="2"/>
        <v>0</v>
      </c>
      <c r="F22" s="11"/>
    </row>
    <row r="23" spans="2:6" x14ac:dyDescent="0.25">
      <c r="B23" s="16" t="s">
        <v>8</v>
      </c>
      <c r="C23" s="17">
        <f>C19+39</f>
        <v>44329</v>
      </c>
      <c r="D23" s="18">
        <f t="shared" si="0"/>
        <v>0</v>
      </c>
      <c r="E23" s="19">
        <f t="shared" si="2"/>
        <v>0</v>
      </c>
      <c r="F23" s="11"/>
    </row>
    <row r="24" spans="2:6" x14ac:dyDescent="0.25">
      <c r="B24" s="16" t="s">
        <v>9</v>
      </c>
      <c r="C24" s="17">
        <f>C19+49</f>
        <v>44339</v>
      </c>
      <c r="D24" s="18">
        <f t="shared" si="0"/>
        <v>0</v>
      </c>
      <c r="E24" s="19">
        <f t="shared" si="2"/>
        <v>1</v>
      </c>
      <c r="F24" s="11"/>
    </row>
    <row r="25" spans="2:6" x14ac:dyDescent="0.25">
      <c r="B25" s="16" t="s">
        <v>10</v>
      </c>
      <c r="C25" s="17">
        <f>C24+1</f>
        <v>44340</v>
      </c>
      <c r="D25" s="18">
        <f t="shared" si="0"/>
        <v>0</v>
      </c>
      <c r="E25" s="19">
        <f t="shared" si="2"/>
        <v>0</v>
      </c>
      <c r="F25" s="11"/>
    </row>
    <row r="26" spans="2:6" x14ac:dyDescent="0.25">
      <c r="B26" s="16" t="s">
        <v>11</v>
      </c>
      <c r="C26" s="17">
        <f>DATE($C$2+1,7,14)</f>
        <v>44391</v>
      </c>
      <c r="D26" s="18">
        <f t="shared" si="0"/>
        <v>0</v>
      </c>
      <c r="E26" s="19">
        <f t="shared" si="2"/>
        <v>0</v>
      </c>
      <c r="F26" s="11"/>
    </row>
    <row r="27" spans="2:6" x14ac:dyDescent="0.25">
      <c r="B27" s="16" t="s">
        <v>12</v>
      </c>
      <c r="C27" s="17">
        <f>DATE($C$2+1,8,15)</f>
        <v>44423</v>
      </c>
      <c r="D27" s="18">
        <f t="shared" si="0"/>
        <v>0</v>
      </c>
      <c r="E27" s="19">
        <f t="shared" si="2"/>
        <v>1</v>
      </c>
      <c r="F27" s="11"/>
    </row>
    <row r="28" spans="2:6" x14ac:dyDescent="0.25">
      <c r="B28" s="16" t="s">
        <v>13</v>
      </c>
      <c r="C28" s="17">
        <f>DATE($C$2+1,11,1)</f>
        <v>44501</v>
      </c>
      <c r="D28" s="18">
        <f t="shared" si="0"/>
        <v>0</v>
      </c>
      <c r="E28" s="19">
        <f t="shared" si="2"/>
        <v>0</v>
      </c>
      <c r="F28" s="11"/>
    </row>
    <row r="29" spans="2:6" x14ac:dyDescent="0.25">
      <c r="B29" s="16" t="s">
        <v>14</v>
      </c>
      <c r="C29" s="17">
        <f>DATE($C$2+1,11,8)</f>
        <v>44508</v>
      </c>
      <c r="D29" s="18">
        <f t="shared" si="0"/>
        <v>0</v>
      </c>
      <c r="E29" s="19">
        <f t="shared" si="2"/>
        <v>0</v>
      </c>
      <c r="F29" s="11"/>
    </row>
    <row r="30" spans="2:6" x14ac:dyDescent="0.25">
      <c r="B30" s="20" t="s">
        <v>15</v>
      </c>
      <c r="C30" s="21">
        <f>DATE($C$2+1,12,25)</f>
        <v>44555</v>
      </c>
      <c r="D30" s="22">
        <f t="shared" si="0"/>
        <v>1</v>
      </c>
      <c r="E30" s="23">
        <f t="shared" si="2"/>
        <v>0</v>
      </c>
      <c r="F30" s="11"/>
    </row>
  </sheetData>
  <conditionalFormatting sqref="C5:C30">
    <cfRule type="expression" dxfId="1" priority="1" stopIfTrue="1">
      <formula>WEEKDAY(C5,2)&gt;5</formula>
    </cfRule>
    <cfRule type="expression" dxfId="0" priority="2" stopIfTrue="1">
      <formula>WEEKDAY(C5,2)&lt;6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Mois</vt:lpstr>
      <vt:lpstr>relevé</vt:lpstr>
      <vt:lpstr>Feries</vt:lpstr>
      <vt:lpstr>Feries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</dc:creator>
  <cp:lastModifiedBy>Mickaël BEAUDUSSEAU</cp:lastModifiedBy>
  <dcterms:created xsi:type="dcterms:W3CDTF">2021-05-17T06:36:15Z</dcterms:created>
  <dcterms:modified xsi:type="dcterms:W3CDTF">2021-05-18T03:40:31Z</dcterms:modified>
</cp:coreProperties>
</file>