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/>
  <bookViews>
    <workbookView xWindow="6570" yWindow="570" windowWidth="10560" windowHeight="8160" firstSheet="3" activeTab="3"/>
  </bookViews>
  <sheets>
    <sheet name="aide tps partiel rtt" sheetId="7" state="hidden" r:id="rId1"/>
    <sheet name="aide tps complet " sheetId="8" state="hidden" r:id="rId2"/>
    <sheet name="planning administratif octobre" sheetId="9" state="hidden" r:id="rId3"/>
    <sheet name="Feuille mensuelle AMBUL" sheetId="18" r:id="rId4"/>
    <sheet name="horaires" sheetId="19" r:id="rId5"/>
  </sheets>
  <externalReferences>
    <externalReference r:id="rId6"/>
  </externalReferences>
  <definedNames>
    <definedName name="Client">[1]BD!$D$2:$D$12</definedName>
    <definedName name="Début">[1]BD!$G$2:$G$12</definedName>
    <definedName name="Débutimpression" localSheetId="1">'aide tps complet '!#REF!</definedName>
    <definedName name="Débutimpression" localSheetId="0">'aide tps partiel rtt'!#REF!</definedName>
    <definedName name="Débutimpression" localSheetId="3">'Feuille mensuelle AMBUL'!#REF!</definedName>
    <definedName name="Débutimpression">#REF!</definedName>
    <definedName name="Entreprise">[1]BD!$C$2:$C$12</definedName>
    <definedName name="Etat">[1]BD!$F$2:$F$12</definedName>
    <definedName name="fériés" localSheetId="3">'Feuille mensuelle AMBUL'!$AP$6:$AP$16</definedName>
    <definedName name="fériés">'Feuille mensuelle AMBUL'!$AP$6:$AP$16</definedName>
    <definedName name="Fin">[1]BD!$H$2:$H$12</definedName>
    <definedName name="Finimpression" localSheetId="1">'aide tps complet '!#REF!</definedName>
    <definedName name="Finimpression" localSheetId="0">'aide tps partiel rtt'!#REF!</definedName>
    <definedName name="Finimpression" localSheetId="3">'Feuille mensuelle AMBUL'!#REF!</definedName>
    <definedName name="Finimpression">#REF!</definedName>
    <definedName name="ListeEnt">OFFSET([1]Calendrier!$AT$2,,,COUNTIF([1]Calendrier!$AT$2:$AT$8,"&lt;&gt;0"))</definedName>
    <definedName name="mois">'Feuille mensuelle AMBUL'!$AP$3:$AP$14</definedName>
    <definedName name="mois_année">#REF!</definedName>
    <definedName name="table_choix" localSheetId="3">#REF!,#REF!,#REF!,#REF!,#REF!,#REF!,#REF!,#REF!,#REF!,#REF!,#REF!,#REF!</definedName>
    <definedName name="table_choix">#REF!,#REF!,#REF!,#REF!,#REF!,#REF!,#REF!,#REF!,#REF!,#REF!,#REF!,#REF!</definedName>
    <definedName name="table_HAMB" localSheetId="3">'Feuille mensuelle AMBUL'!$C$10:$L$40,'Feuille mensuelle AMBUL'!$M$10:$M$40,'Feuille mensuelle AMBUL'!$P$10:$W$40</definedName>
    <definedName name="table_HAMB">#REF!,#REF!,#REF!</definedName>
    <definedName name="table_Hctr">#REF!,#REF!,#REF!</definedName>
    <definedName name="table_mois">#REF!</definedName>
    <definedName name="table_RC" localSheetId="3">#REF!</definedName>
    <definedName name="table_RC">#REF!</definedName>
    <definedName name="Z_29ED3FAA_43E2_4BA8_8C96_37141622C57A_.wvu.PrintArea" localSheetId="1" hidden="1">'aide tps complet '!$A$1:$AC$58</definedName>
    <definedName name="Z_29ED3FAA_43E2_4BA8_8C96_37141622C57A_.wvu.PrintArea" localSheetId="0" hidden="1">'aide tps partiel rtt'!$A$1:$AC$58</definedName>
    <definedName name="Z_29ED3FAA_43E2_4BA8_8C96_37141622C57A_.wvu.PrintArea" localSheetId="3" hidden="1">'Feuille mensuelle AMBUL'!$A$1:$W$57</definedName>
    <definedName name="Z_29ED3FAA_43E2_4BA8_8C96_37141622C57A_.wvu.PrintArea" localSheetId="2" hidden="1">'planning administratif octobre'!$A$10:$E$42</definedName>
    <definedName name="_xlnm.Print_Area" localSheetId="1">'aide tps complet '!$A$1:$AC$58</definedName>
    <definedName name="_xlnm.Print_Area" localSheetId="0">'aide tps partiel rtt'!$A$1:$AC$58</definedName>
    <definedName name="_xlnm.Print_Area" localSheetId="3">'Feuille mensuelle AMBUL'!$A$1:$W$57</definedName>
    <definedName name="_xlnm.Print_Area" localSheetId="2">'planning administratif octobre'!$A$10:$E$42</definedName>
  </definedNames>
  <calcPr calcId="145621"/>
  <customWorkbookViews>
    <customWorkbookView name="ALiA49 - Affichage personnalisé" guid="{29ED3FAA-43E2-4BA8-8C96-37141622C57A}" mergeInterval="0" personalView="1" maximized="1" windowWidth="1276" windowHeight="795" activeSheetId="4"/>
  </customWorkbookViews>
</workbook>
</file>

<file path=xl/calcChain.xml><?xml version="1.0" encoding="utf-8"?>
<calcChain xmlns="http://schemas.openxmlformats.org/spreadsheetml/2006/main">
  <c r="A4" i="18" l="1"/>
  <c r="A2" i="18" l="1"/>
  <c r="B10" i="18" s="1"/>
  <c r="BB5" i="19"/>
  <c r="BB6" i="19"/>
  <c r="BB7" i="19"/>
  <c r="BG7" i="19" s="1"/>
  <c r="BB8" i="19"/>
  <c r="BB9" i="19"/>
  <c r="BB10" i="19"/>
  <c r="BB11" i="19"/>
  <c r="BB12" i="19"/>
  <c r="BB13" i="19"/>
  <c r="BB14" i="19"/>
  <c r="BB15" i="19"/>
  <c r="BG15" i="19" s="1"/>
  <c r="BB16" i="19"/>
  <c r="BB17" i="19"/>
  <c r="BB18" i="19"/>
  <c r="BB19" i="19"/>
  <c r="BB20" i="19"/>
  <c r="BB21" i="19"/>
  <c r="BB22" i="19"/>
  <c r="BB23" i="19"/>
  <c r="BG23" i="19" s="1"/>
  <c r="BB24" i="19"/>
  <c r="BB25" i="19"/>
  <c r="BB26" i="19"/>
  <c r="BB27" i="19"/>
  <c r="BB28" i="19"/>
  <c r="BB29" i="19"/>
  <c r="BB30" i="19"/>
  <c r="BB31" i="19"/>
  <c r="BB32" i="19"/>
  <c r="BB33" i="19"/>
  <c r="BB34" i="19"/>
  <c r="BB35" i="19"/>
  <c r="BB36" i="19"/>
  <c r="BB37" i="19"/>
  <c r="BB38" i="19"/>
  <c r="BB39" i="19"/>
  <c r="BB40" i="19"/>
  <c r="BB41" i="19"/>
  <c r="BB42" i="19"/>
  <c r="BB43" i="19"/>
  <c r="BB44" i="19"/>
  <c r="BB45" i="19"/>
  <c r="BB46" i="19"/>
  <c r="BB47" i="19"/>
  <c r="BB48" i="19"/>
  <c r="BB49" i="19"/>
  <c r="BB50" i="19"/>
  <c r="BB51" i="19"/>
  <c r="BB52" i="19"/>
  <c r="BB53" i="19"/>
  <c r="BB54" i="19"/>
  <c r="BB55" i="19"/>
  <c r="BG55" i="19" s="1"/>
  <c r="BB56" i="19"/>
  <c r="BB57" i="19"/>
  <c r="BB58" i="19"/>
  <c r="BB59" i="19"/>
  <c r="BB60" i="19"/>
  <c r="BB61" i="19"/>
  <c r="BB62" i="19"/>
  <c r="BB63" i="19"/>
  <c r="BG63" i="19" s="1"/>
  <c r="BB64" i="19"/>
  <c r="BB65" i="19"/>
  <c r="BB66" i="19"/>
  <c r="BB67" i="19"/>
  <c r="BB68" i="19"/>
  <c r="BB69" i="19"/>
  <c r="BB70" i="19"/>
  <c r="BB71" i="19"/>
  <c r="BB72" i="19"/>
  <c r="BB73" i="19"/>
  <c r="BB74" i="19"/>
  <c r="BB75" i="19"/>
  <c r="BG75" i="19" s="1"/>
  <c r="BB76" i="19"/>
  <c r="BB77" i="19"/>
  <c r="BB78" i="19"/>
  <c r="BB79" i="19"/>
  <c r="BB80" i="19"/>
  <c r="BB81" i="19"/>
  <c r="BB82" i="19"/>
  <c r="BB83" i="19"/>
  <c r="BB84" i="19"/>
  <c r="BB85" i="19"/>
  <c r="AY4" i="19"/>
  <c r="AZ4" i="19"/>
  <c r="BA4" i="19"/>
  <c r="BB4" i="19"/>
  <c r="A41" i="19"/>
  <c r="A42" i="19"/>
  <c r="A43" i="19" s="1"/>
  <c r="A44" i="19" s="1"/>
  <c r="A11" i="19"/>
  <c r="A13" i="19" s="1"/>
  <c r="A14" i="19" s="1"/>
  <c r="A15" i="19" s="1"/>
  <c r="A16" i="19" s="1"/>
  <c r="A17" i="19" s="1"/>
  <c r="A18" i="19" s="1"/>
  <c r="A20" i="19" s="1"/>
  <c r="A21" i="19" s="1"/>
  <c r="A22" i="19" s="1"/>
  <c r="A23" i="19" s="1"/>
  <c r="A4" i="19"/>
  <c r="A5" i="19" s="1"/>
  <c r="A6" i="19" s="1"/>
  <c r="A7" i="19" s="1"/>
  <c r="A8" i="19" s="1"/>
  <c r="BA85" i="19"/>
  <c r="AZ85" i="19"/>
  <c r="AY85" i="19"/>
  <c r="AX85" i="19"/>
  <c r="AW85" i="19"/>
  <c r="AV85" i="19"/>
  <c r="AU85" i="19"/>
  <c r="AT85" i="19"/>
  <c r="AS85" i="19"/>
  <c r="BA84" i="19"/>
  <c r="BG84" i="19" s="1"/>
  <c r="AZ84" i="19"/>
  <c r="AY84" i="19"/>
  <c r="AX84" i="19"/>
  <c r="AW84" i="19"/>
  <c r="BE84" i="19" s="1"/>
  <c r="AV84" i="19"/>
  <c r="AU84" i="19"/>
  <c r="AT84" i="19"/>
  <c r="AS84" i="19"/>
  <c r="BC84" i="19" s="1"/>
  <c r="BA83" i="19"/>
  <c r="AZ83" i="19"/>
  <c r="AY83" i="19"/>
  <c r="AX83" i="19"/>
  <c r="AW83" i="19"/>
  <c r="AV83" i="19"/>
  <c r="AU83" i="19"/>
  <c r="AT83" i="19"/>
  <c r="AS83" i="19"/>
  <c r="BA82" i="19"/>
  <c r="BG82" i="19" s="1"/>
  <c r="AZ82" i="19"/>
  <c r="AY82" i="19"/>
  <c r="AX82" i="19"/>
  <c r="AW82" i="19"/>
  <c r="AV82" i="19"/>
  <c r="AU82" i="19"/>
  <c r="BD82" i="19" s="1"/>
  <c r="AT82" i="19"/>
  <c r="AS82" i="19"/>
  <c r="BA81" i="19"/>
  <c r="BG81" i="19" s="1"/>
  <c r="AZ81" i="19"/>
  <c r="BF81" i="19" s="1"/>
  <c r="AY81" i="19"/>
  <c r="AX81" i="19"/>
  <c r="AW81" i="19"/>
  <c r="BE81" i="19" s="1"/>
  <c r="AV81" i="19"/>
  <c r="BD81" i="19" s="1"/>
  <c r="AU81" i="19"/>
  <c r="AT81" i="19"/>
  <c r="AS81" i="19"/>
  <c r="BA80" i="19"/>
  <c r="BG80" i="19" s="1"/>
  <c r="AZ80" i="19"/>
  <c r="AY80" i="19"/>
  <c r="AX80" i="19"/>
  <c r="AW80" i="19"/>
  <c r="BE80" i="19" s="1"/>
  <c r="AV80" i="19"/>
  <c r="AU80" i="19"/>
  <c r="AT80" i="19"/>
  <c r="AS80" i="19"/>
  <c r="BC80" i="19" s="1"/>
  <c r="BA79" i="19"/>
  <c r="AZ79" i="19"/>
  <c r="AY79" i="19"/>
  <c r="BF79" i="19" s="1"/>
  <c r="AX79" i="19"/>
  <c r="BE79" i="19" s="1"/>
  <c r="AW79" i="19"/>
  <c r="AV79" i="19"/>
  <c r="AU79" i="19"/>
  <c r="AT79" i="19"/>
  <c r="AS79" i="19"/>
  <c r="BA78" i="19"/>
  <c r="AZ78" i="19"/>
  <c r="AY78" i="19"/>
  <c r="BF78" i="19" s="1"/>
  <c r="AX78" i="19"/>
  <c r="AW78" i="19"/>
  <c r="AV78" i="19"/>
  <c r="AU78" i="19"/>
  <c r="BD78" i="19" s="1"/>
  <c r="AT78" i="19"/>
  <c r="AS78" i="19"/>
  <c r="BA77" i="19"/>
  <c r="AZ77" i="19"/>
  <c r="BF77" i="19" s="1"/>
  <c r="AY77" i="19"/>
  <c r="AX77" i="19"/>
  <c r="AW77" i="19"/>
  <c r="AV77" i="19"/>
  <c r="BD77" i="19" s="1"/>
  <c r="AU77" i="19"/>
  <c r="AT77" i="19"/>
  <c r="AS77" i="19"/>
  <c r="BA76" i="19"/>
  <c r="BG76" i="19" s="1"/>
  <c r="AZ76" i="19"/>
  <c r="AY76" i="19"/>
  <c r="AX76" i="19"/>
  <c r="AW76" i="19"/>
  <c r="BE76" i="19" s="1"/>
  <c r="AV76" i="19"/>
  <c r="AU76" i="19"/>
  <c r="AT76" i="19"/>
  <c r="AS76" i="19"/>
  <c r="BC76" i="19" s="1"/>
  <c r="BH76" i="19" s="1"/>
  <c r="BA75" i="19"/>
  <c r="AZ75" i="19"/>
  <c r="AY75" i="19"/>
  <c r="AX75" i="19"/>
  <c r="BE75" i="19" s="1"/>
  <c r="AW75" i="19"/>
  <c r="AV75" i="19"/>
  <c r="AU75" i="19"/>
  <c r="AT75" i="19"/>
  <c r="BC75" i="19" s="1"/>
  <c r="AS75" i="19"/>
  <c r="BA74" i="19"/>
  <c r="AZ74" i="19"/>
  <c r="AY74" i="19"/>
  <c r="BF74" i="19" s="1"/>
  <c r="AX74" i="19"/>
  <c r="AW74" i="19"/>
  <c r="AV74" i="19"/>
  <c r="AU74" i="19"/>
  <c r="BD74" i="19" s="1"/>
  <c r="AT74" i="19"/>
  <c r="AS74" i="19"/>
  <c r="BA73" i="19"/>
  <c r="BG73" i="19"/>
  <c r="AZ73" i="19"/>
  <c r="AY73" i="19"/>
  <c r="AX73" i="19"/>
  <c r="AW73" i="19"/>
  <c r="BE73" i="19" s="1"/>
  <c r="AV73" i="19"/>
  <c r="AU73" i="19"/>
  <c r="AT73" i="19"/>
  <c r="AS73" i="19"/>
  <c r="BA72" i="19"/>
  <c r="AZ72" i="19"/>
  <c r="AY72" i="19"/>
  <c r="AX72" i="19"/>
  <c r="BE72" i="19" s="1"/>
  <c r="AW72" i="19"/>
  <c r="AV72" i="19"/>
  <c r="AU72" i="19"/>
  <c r="AT72" i="19"/>
  <c r="BC72" i="19" s="1"/>
  <c r="AS72" i="19"/>
  <c r="BA71" i="19"/>
  <c r="AZ71" i="19"/>
  <c r="AY71" i="19"/>
  <c r="AX71" i="19"/>
  <c r="BE71" i="19" s="1"/>
  <c r="AW71" i="19"/>
  <c r="AV71" i="19"/>
  <c r="AU71" i="19"/>
  <c r="BD71" i="19" s="1"/>
  <c r="AT71" i="19"/>
  <c r="AS71" i="19"/>
  <c r="BA70" i="19"/>
  <c r="AZ70" i="19"/>
  <c r="BF70" i="19" s="1"/>
  <c r="AY70" i="19"/>
  <c r="AX70" i="19"/>
  <c r="AW70" i="19"/>
  <c r="AV70" i="19"/>
  <c r="BD70" i="19" s="1"/>
  <c r="AU70" i="19"/>
  <c r="AT70" i="19"/>
  <c r="AS70" i="19"/>
  <c r="BA69" i="19"/>
  <c r="BG69" i="19" s="1"/>
  <c r="AZ69" i="19"/>
  <c r="AY69" i="19"/>
  <c r="AX69" i="19"/>
  <c r="AW69" i="19"/>
  <c r="AV69" i="19"/>
  <c r="AU69" i="19"/>
  <c r="BD69" i="19" s="1"/>
  <c r="AT69" i="19"/>
  <c r="BC69" i="19" s="1"/>
  <c r="AS69" i="19"/>
  <c r="BA68" i="19"/>
  <c r="AZ68" i="19"/>
  <c r="AY68" i="19"/>
  <c r="BF68" i="19" s="1"/>
  <c r="AX68" i="19"/>
  <c r="AW68" i="19"/>
  <c r="AV68" i="19"/>
  <c r="AU68" i="19"/>
  <c r="AT68" i="19"/>
  <c r="AS68" i="19"/>
  <c r="BA67" i="19"/>
  <c r="AZ67" i="19"/>
  <c r="BF67" i="19" s="1"/>
  <c r="AY67" i="19"/>
  <c r="AX67" i="19"/>
  <c r="AW67" i="19"/>
  <c r="AV67" i="19"/>
  <c r="BD67" i="19" s="1"/>
  <c r="AU67" i="19"/>
  <c r="AT67" i="19"/>
  <c r="AS67" i="19"/>
  <c r="BA66" i="19"/>
  <c r="BG66" i="19" s="1"/>
  <c r="AZ66" i="19"/>
  <c r="AY66" i="19"/>
  <c r="AX66" i="19"/>
  <c r="AW66" i="19"/>
  <c r="AV66" i="19"/>
  <c r="AU66" i="19"/>
  <c r="AT66" i="19"/>
  <c r="AS66" i="19"/>
  <c r="BA65" i="19"/>
  <c r="AZ65" i="19"/>
  <c r="AY65" i="19"/>
  <c r="AX65" i="19"/>
  <c r="AW65" i="19"/>
  <c r="AV65" i="19"/>
  <c r="AU65" i="19"/>
  <c r="AT65" i="19"/>
  <c r="BC65" i="19" s="1"/>
  <c r="AS65" i="19"/>
  <c r="BA64" i="19"/>
  <c r="AZ64" i="19"/>
  <c r="AY64" i="19"/>
  <c r="AX64" i="19"/>
  <c r="AW64" i="19"/>
  <c r="AV64" i="19"/>
  <c r="AU64" i="19"/>
  <c r="AT64" i="19"/>
  <c r="AS64" i="19"/>
  <c r="BA63" i="19"/>
  <c r="AZ63" i="19"/>
  <c r="AY63" i="19"/>
  <c r="BF63" i="19" s="1"/>
  <c r="AX63" i="19"/>
  <c r="AW63" i="19"/>
  <c r="AV63" i="19"/>
  <c r="AU63" i="19"/>
  <c r="AT63" i="19"/>
  <c r="AS63" i="19"/>
  <c r="BA62" i="19"/>
  <c r="AZ62" i="19"/>
  <c r="AY62" i="19"/>
  <c r="AX62" i="19"/>
  <c r="AW62" i="19"/>
  <c r="AV62" i="19"/>
  <c r="AU62" i="19"/>
  <c r="AT62" i="19"/>
  <c r="AS62" i="19"/>
  <c r="BA61" i="19"/>
  <c r="BG61" i="19" s="1"/>
  <c r="AZ61" i="19"/>
  <c r="AY61" i="19"/>
  <c r="BF61" i="19" s="1"/>
  <c r="AX61" i="19"/>
  <c r="AW61" i="19"/>
  <c r="AV61" i="19"/>
  <c r="AU61" i="19"/>
  <c r="AT61" i="19"/>
  <c r="AS61" i="19"/>
  <c r="BA60" i="19"/>
  <c r="AZ60" i="19"/>
  <c r="BF60" i="19" s="1"/>
  <c r="AY60" i="19"/>
  <c r="AX60" i="19"/>
  <c r="AW60" i="19"/>
  <c r="AV60" i="19"/>
  <c r="AU60" i="19"/>
  <c r="AT60" i="19"/>
  <c r="AS60" i="19"/>
  <c r="BA59" i="19"/>
  <c r="BG59" i="19" s="1"/>
  <c r="AZ59" i="19"/>
  <c r="AY59" i="19"/>
  <c r="AX59" i="19"/>
  <c r="AW59" i="19"/>
  <c r="BE59" i="19" s="1"/>
  <c r="AV59" i="19"/>
  <c r="AU59" i="19"/>
  <c r="AT59" i="19"/>
  <c r="AS59" i="19"/>
  <c r="BC59" i="19" s="1"/>
  <c r="BH59" i="19" s="1"/>
  <c r="BA58" i="19"/>
  <c r="BG58" i="19" s="1"/>
  <c r="AZ58" i="19"/>
  <c r="AY58" i="19"/>
  <c r="BF58" i="19" s="1"/>
  <c r="AX58" i="19"/>
  <c r="AW58" i="19"/>
  <c r="AV58" i="19"/>
  <c r="AU58" i="19"/>
  <c r="AT58" i="19"/>
  <c r="AS58" i="19"/>
  <c r="BA57" i="19"/>
  <c r="AZ57" i="19"/>
  <c r="BF57" i="19" s="1"/>
  <c r="AY57" i="19"/>
  <c r="AX57" i="19"/>
  <c r="AW57" i="19"/>
  <c r="AV57" i="19"/>
  <c r="BD57" i="19" s="1"/>
  <c r="AU57" i="19"/>
  <c r="AT57" i="19"/>
  <c r="AS57" i="19"/>
  <c r="BA56" i="19"/>
  <c r="BG56" i="19" s="1"/>
  <c r="AZ56" i="19"/>
  <c r="AY56" i="19"/>
  <c r="AX56" i="19"/>
  <c r="AW56" i="19"/>
  <c r="BE56" i="19" s="1"/>
  <c r="AV56" i="19"/>
  <c r="AU56" i="19"/>
  <c r="AT56" i="19"/>
  <c r="AS56" i="19"/>
  <c r="BA55" i="19"/>
  <c r="AZ55" i="19"/>
  <c r="AY55" i="19"/>
  <c r="BF55" i="19"/>
  <c r="AX55" i="19"/>
  <c r="AW55" i="19"/>
  <c r="AV55" i="19"/>
  <c r="AU55" i="19"/>
  <c r="BD55" i="19" s="1"/>
  <c r="AT55" i="19"/>
  <c r="AS55" i="19"/>
  <c r="BA54" i="19"/>
  <c r="AZ54" i="19"/>
  <c r="BF54" i="19" s="1"/>
  <c r="AY54" i="19"/>
  <c r="AX54" i="19"/>
  <c r="AW54" i="19"/>
  <c r="AV54" i="19"/>
  <c r="BD54" i="19" s="1"/>
  <c r="AU54" i="19"/>
  <c r="AT54" i="19"/>
  <c r="AS54" i="19"/>
  <c r="BA53" i="19"/>
  <c r="BG53" i="19" s="1"/>
  <c r="AZ53" i="19"/>
  <c r="AY53" i="19"/>
  <c r="AX53" i="19"/>
  <c r="AW53" i="19"/>
  <c r="AV53" i="19"/>
  <c r="AU53" i="19"/>
  <c r="AT53" i="19"/>
  <c r="AS53" i="19"/>
  <c r="BA52" i="19"/>
  <c r="AZ52" i="19"/>
  <c r="AY52" i="19"/>
  <c r="AX52" i="19"/>
  <c r="BE52" i="19" s="1"/>
  <c r="AW52" i="19"/>
  <c r="AV52" i="19"/>
  <c r="AU52" i="19"/>
  <c r="BD52" i="19"/>
  <c r="AT52" i="19"/>
  <c r="AS52" i="19"/>
  <c r="BA51" i="19"/>
  <c r="AZ51" i="19"/>
  <c r="BF51" i="19" s="1"/>
  <c r="AY51" i="19"/>
  <c r="AX51" i="19"/>
  <c r="AW51" i="19"/>
  <c r="AV51" i="19"/>
  <c r="AU51" i="19"/>
  <c r="AT51" i="19"/>
  <c r="AS51" i="19"/>
  <c r="BA50" i="19"/>
  <c r="BG50" i="19" s="1"/>
  <c r="AZ50" i="19"/>
  <c r="AY50" i="19"/>
  <c r="AX50" i="19"/>
  <c r="AW50" i="19"/>
  <c r="AV50" i="19"/>
  <c r="AU50" i="19"/>
  <c r="AT50" i="19"/>
  <c r="AS50" i="19"/>
  <c r="BA49" i="19"/>
  <c r="BG49" i="19" s="1"/>
  <c r="AZ49" i="19"/>
  <c r="AY49" i="19"/>
  <c r="AX49" i="19"/>
  <c r="BE49" i="19" s="1"/>
  <c r="AW49" i="19"/>
  <c r="AV49" i="19"/>
  <c r="AU49" i="19"/>
  <c r="AT49" i="19"/>
  <c r="BC49" i="19" s="1"/>
  <c r="AS49" i="19"/>
  <c r="BA48" i="19"/>
  <c r="AZ48" i="19"/>
  <c r="AY48" i="19"/>
  <c r="BF48" i="19" s="1"/>
  <c r="AX48" i="19"/>
  <c r="AW48" i="19"/>
  <c r="AV48" i="19"/>
  <c r="AU48" i="19"/>
  <c r="BD48" i="19" s="1"/>
  <c r="AT48" i="19"/>
  <c r="AS48" i="19"/>
  <c r="BA47" i="19"/>
  <c r="BG47" i="19"/>
  <c r="AZ47" i="19"/>
  <c r="AY47" i="19"/>
  <c r="AX47" i="19"/>
  <c r="AW47" i="19"/>
  <c r="BE47" i="19" s="1"/>
  <c r="AV47" i="19"/>
  <c r="AU47" i="19"/>
  <c r="AT47" i="19"/>
  <c r="AS47" i="19"/>
  <c r="BC47" i="19" s="1"/>
  <c r="BA46" i="19"/>
  <c r="AZ46" i="19"/>
  <c r="AY46" i="19"/>
  <c r="AX46" i="19"/>
  <c r="BE46" i="19" s="1"/>
  <c r="AW46" i="19"/>
  <c r="AV46" i="19"/>
  <c r="AU46" i="19"/>
  <c r="AT46" i="19"/>
  <c r="AS46" i="19"/>
  <c r="BA45" i="19"/>
  <c r="AZ45" i="19"/>
  <c r="AY45" i="19"/>
  <c r="AX45" i="19"/>
  <c r="AW45" i="19"/>
  <c r="AV45" i="19"/>
  <c r="AU45" i="19"/>
  <c r="AT45" i="19"/>
  <c r="AS45" i="19"/>
  <c r="BA44" i="19"/>
  <c r="AZ44" i="19"/>
  <c r="BF44" i="19" s="1"/>
  <c r="AY44" i="19"/>
  <c r="AX44" i="19"/>
  <c r="AW44" i="19"/>
  <c r="BE44" i="19" s="1"/>
  <c r="AV44" i="19"/>
  <c r="AU44" i="19"/>
  <c r="AT44" i="19"/>
  <c r="AS44" i="19"/>
  <c r="BC44" i="19" s="1"/>
  <c r="BA43" i="19"/>
  <c r="BG43" i="19" s="1"/>
  <c r="AZ43" i="19"/>
  <c r="AY43" i="19"/>
  <c r="AX43" i="19"/>
  <c r="AW43" i="19"/>
  <c r="BE43" i="19" s="1"/>
  <c r="AV43" i="19"/>
  <c r="AU43" i="19"/>
  <c r="AT43" i="19"/>
  <c r="AS43" i="19"/>
  <c r="BC43" i="19" s="1"/>
  <c r="BH43" i="19" s="1"/>
  <c r="BA42" i="19"/>
  <c r="BG42" i="19" s="1"/>
  <c r="AZ42" i="19"/>
  <c r="AY42" i="19"/>
  <c r="AX42" i="19"/>
  <c r="AW42" i="19"/>
  <c r="BE42" i="19"/>
  <c r="AV42" i="19"/>
  <c r="BD42" i="19" s="1"/>
  <c r="AU42" i="19"/>
  <c r="AT42" i="19"/>
  <c r="AS42" i="19"/>
  <c r="BC42" i="19" s="1"/>
  <c r="BA41" i="19"/>
  <c r="AZ41" i="19"/>
  <c r="BF41" i="19" s="1"/>
  <c r="AY41" i="19"/>
  <c r="AX41" i="19"/>
  <c r="AW41" i="19"/>
  <c r="BE41" i="19" s="1"/>
  <c r="AV41" i="19"/>
  <c r="BD41" i="19" s="1"/>
  <c r="AU41" i="19"/>
  <c r="AT41" i="19"/>
  <c r="AS41" i="19"/>
  <c r="BA40" i="19"/>
  <c r="AZ40" i="19"/>
  <c r="AY40" i="19"/>
  <c r="AX40" i="19"/>
  <c r="AW40" i="19"/>
  <c r="AV40" i="19"/>
  <c r="AU40" i="19"/>
  <c r="AT40" i="19"/>
  <c r="BC40" i="19" s="1"/>
  <c r="AS40" i="19"/>
  <c r="BA39" i="19"/>
  <c r="AZ39" i="19"/>
  <c r="AY39" i="19"/>
  <c r="BF39" i="19" s="1"/>
  <c r="AX39" i="19"/>
  <c r="BE39" i="19" s="1"/>
  <c r="AW39" i="19"/>
  <c r="AV39" i="19"/>
  <c r="AU39" i="19"/>
  <c r="BD39" i="19" s="1"/>
  <c r="AT39" i="19"/>
  <c r="AS39" i="19"/>
  <c r="BA38" i="19"/>
  <c r="AZ38" i="19"/>
  <c r="BF38" i="19" s="1"/>
  <c r="AY38" i="19"/>
  <c r="AX38" i="19"/>
  <c r="AW38" i="19"/>
  <c r="AV38" i="19"/>
  <c r="BD38" i="19" s="1"/>
  <c r="AU38" i="19"/>
  <c r="AT38" i="19"/>
  <c r="AS38" i="19"/>
  <c r="BA37" i="19"/>
  <c r="BG37" i="19" s="1"/>
  <c r="AZ37" i="19"/>
  <c r="AY37" i="19"/>
  <c r="AX37" i="19"/>
  <c r="AW37" i="19"/>
  <c r="BE37" i="19" s="1"/>
  <c r="AV37" i="19"/>
  <c r="AU37" i="19"/>
  <c r="AT37" i="19"/>
  <c r="AS37" i="19"/>
  <c r="BC37" i="19" s="1"/>
  <c r="BA36" i="19"/>
  <c r="BG36" i="19" s="1"/>
  <c r="AZ36" i="19"/>
  <c r="AY36" i="19"/>
  <c r="BF36" i="19" s="1"/>
  <c r="AX36" i="19"/>
  <c r="BE36" i="19" s="1"/>
  <c r="AW36" i="19"/>
  <c r="AV36" i="19"/>
  <c r="AU36" i="19"/>
  <c r="BD36" i="19" s="1"/>
  <c r="AT36" i="19"/>
  <c r="BC36" i="19" s="1"/>
  <c r="AS36" i="19"/>
  <c r="BA35" i="19"/>
  <c r="AZ35" i="19"/>
  <c r="AY35" i="19"/>
  <c r="AX35" i="19"/>
  <c r="AW35" i="19"/>
  <c r="BE35" i="19"/>
  <c r="AV35" i="19"/>
  <c r="BD35" i="19" s="1"/>
  <c r="AU35" i="19"/>
  <c r="AT35" i="19"/>
  <c r="AS35" i="19"/>
  <c r="BC35" i="19" s="1"/>
  <c r="BA34" i="19"/>
  <c r="BG34" i="19" s="1"/>
  <c r="AZ34" i="19"/>
  <c r="AY34" i="19"/>
  <c r="AX34" i="19"/>
  <c r="AW34" i="19"/>
  <c r="BE34" i="19" s="1"/>
  <c r="AV34" i="19"/>
  <c r="AU34" i="19"/>
  <c r="AT34" i="19"/>
  <c r="AS34" i="19"/>
  <c r="BC34" i="19" s="1"/>
  <c r="BA33" i="19"/>
  <c r="BG33" i="19" s="1"/>
  <c r="AZ33" i="19"/>
  <c r="AY33" i="19"/>
  <c r="AX33" i="19"/>
  <c r="AW33" i="19"/>
  <c r="AV33" i="19"/>
  <c r="AU33" i="19"/>
  <c r="BD33" i="19" s="1"/>
  <c r="AT33" i="19"/>
  <c r="AS33" i="19"/>
  <c r="BA32" i="19"/>
  <c r="AZ32" i="19"/>
  <c r="AY32" i="19"/>
  <c r="AX32" i="19"/>
  <c r="AW32" i="19"/>
  <c r="AV32" i="19"/>
  <c r="BD32" i="19" s="1"/>
  <c r="AU32" i="19"/>
  <c r="AT32" i="19"/>
  <c r="AS32" i="19"/>
  <c r="BC32" i="19" s="1"/>
  <c r="BA31" i="19"/>
  <c r="BG31" i="19" s="1"/>
  <c r="AZ31" i="19"/>
  <c r="AY31" i="19"/>
  <c r="AX31" i="19"/>
  <c r="AW31" i="19"/>
  <c r="AV31" i="19"/>
  <c r="AU31" i="19"/>
  <c r="AT31" i="19"/>
  <c r="AS31" i="19"/>
  <c r="BC31" i="19" s="1"/>
  <c r="BA30" i="19"/>
  <c r="AZ30" i="19"/>
  <c r="AY30" i="19"/>
  <c r="AX30" i="19"/>
  <c r="AW30" i="19"/>
  <c r="AV30" i="19"/>
  <c r="AU30" i="19"/>
  <c r="AT30" i="19"/>
  <c r="AS30" i="19"/>
  <c r="BA29" i="19"/>
  <c r="AZ29" i="19"/>
  <c r="AY29" i="19"/>
  <c r="BF29" i="19" s="1"/>
  <c r="AX29" i="19"/>
  <c r="AW29" i="19"/>
  <c r="AV29" i="19"/>
  <c r="AU29" i="19"/>
  <c r="BD29" i="19" s="1"/>
  <c r="AT29" i="19"/>
  <c r="AS29" i="19"/>
  <c r="BA28" i="19"/>
  <c r="BG28" i="19" s="1"/>
  <c r="AZ28" i="19"/>
  <c r="AY28" i="19"/>
  <c r="AX28" i="19"/>
  <c r="AW28" i="19"/>
  <c r="AV28" i="19"/>
  <c r="BD28" i="19" s="1"/>
  <c r="AU28" i="19"/>
  <c r="AT28" i="19"/>
  <c r="AS28" i="19"/>
  <c r="BA27" i="19"/>
  <c r="AZ27" i="19"/>
  <c r="AY27" i="19"/>
  <c r="AX27" i="19"/>
  <c r="AW27" i="19"/>
  <c r="BE27" i="19" s="1"/>
  <c r="AV27" i="19"/>
  <c r="AU27" i="19"/>
  <c r="AT27" i="19"/>
  <c r="AS27" i="19"/>
  <c r="BC27" i="19" s="1"/>
  <c r="BA26" i="19"/>
  <c r="BG26" i="19" s="1"/>
  <c r="AZ26" i="19"/>
  <c r="AY26" i="19"/>
  <c r="AX26" i="19"/>
  <c r="BE26" i="19" s="1"/>
  <c r="AW26" i="19"/>
  <c r="AV26" i="19"/>
  <c r="AU26" i="19"/>
  <c r="AT26" i="19"/>
  <c r="BC26" i="19" s="1"/>
  <c r="AS26" i="19"/>
  <c r="BA25" i="19"/>
  <c r="AZ25" i="19"/>
  <c r="AY25" i="19"/>
  <c r="BF25" i="19" s="1"/>
  <c r="AX25" i="19"/>
  <c r="AW25" i="19"/>
  <c r="AV25" i="19"/>
  <c r="AU25" i="19"/>
  <c r="BD25" i="19" s="1"/>
  <c r="AT25" i="19"/>
  <c r="BC25" i="19" s="1"/>
  <c r="AS25" i="19"/>
  <c r="BA24" i="19"/>
  <c r="BG24" i="19"/>
  <c r="AZ24" i="19"/>
  <c r="AY24" i="19"/>
  <c r="AX24" i="19"/>
  <c r="AW24" i="19"/>
  <c r="BE24" i="19" s="1"/>
  <c r="AV24" i="19"/>
  <c r="AU24" i="19"/>
  <c r="AT24" i="19"/>
  <c r="AS24" i="19"/>
  <c r="BC24" i="19" s="1"/>
  <c r="BH24" i="19" s="1"/>
  <c r="BA23" i="19"/>
  <c r="AZ23" i="19"/>
  <c r="AY23" i="19"/>
  <c r="AX23" i="19"/>
  <c r="AW23" i="19"/>
  <c r="AV23" i="19"/>
  <c r="AU23" i="19"/>
  <c r="BD23" i="19" s="1"/>
  <c r="AT23" i="19"/>
  <c r="AS23" i="19"/>
  <c r="BA22" i="19"/>
  <c r="AZ22" i="19"/>
  <c r="AY22" i="19"/>
  <c r="AX22" i="19"/>
  <c r="AW22" i="19"/>
  <c r="AV22" i="19"/>
  <c r="AU22" i="19"/>
  <c r="AT22" i="19"/>
  <c r="AS22" i="19"/>
  <c r="BA21" i="19"/>
  <c r="BG21" i="19" s="1"/>
  <c r="AZ21" i="19"/>
  <c r="BF21" i="19" s="1"/>
  <c r="AY21" i="19"/>
  <c r="AX21" i="19"/>
  <c r="AW21" i="19"/>
  <c r="AV21" i="19"/>
  <c r="BD21" i="19" s="1"/>
  <c r="AU21" i="19"/>
  <c r="AT21" i="19"/>
  <c r="AS21" i="19"/>
  <c r="BA20" i="19"/>
  <c r="BG20" i="19" s="1"/>
  <c r="AZ20" i="19"/>
  <c r="AY20" i="19"/>
  <c r="AX20" i="19"/>
  <c r="BE20" i="19" s="1"/>
  <c r="AW20" i="19"/>
  <c r="AV20" i="19"/>
  <c r="AU20" i="19"/>
  <c r="BD20" i="19" s="1"/>
  <c r="AT20" i="19"/>
  <c r="BC20" i="19" s="1"/>
  <c r="AS20" i="19"/>
  <c r="BA19" i="19"/>
  <c r="AZ19" i="19"/>
  <c r="AY19" i="19"/>
  <c r="AX19" i="19"/>
  <c r="AW19" i="19"/>
  <c r="AV19" i="19"/>
  <c r="AU19" i="19"/>
  <c r="BD19" i="19" s="1"/>
  <c r="AT19" i="19"/>
  <c r="AS19" i="19"/>
  <c r="BA18" i="19"/>
  <c r="BG18" i="19" s="1"/>
  <c r="AZ18" i="19"/>
  <c r="AY18" i="19"/>
  <c r="AX18" i="19"/>
  <c r="AW18" i="19"/>
  <c r="BE18" i="19" s="1"/>
  <c r="AV18" i="19"/>
  <c r="BD18" i="19" s="1"/>
  <c r="AU18" i="19"/>
  <c r="AT18" i="19"/>
  <c r="AS18" i="19"/>
  <c r="BA17" i="19"/>
  <c r="AZ17" i="19"/>
  <c r="AY17" i="19"/>
  <c r="AX17" i="19"/>
  <c r="AW17" i="19"/>
  <c r="AV17" i="19"/>
  <c r="AU17" i="19"/>
  <c r="AT17" i="19"/>
  <c r="AS17" i="19"/>
  <c r="BC17" i="19" s="1"/>
  <c r="BA16" i="19"/>
  <c r="BG16" i="19" s="1"/>
  <c r="AZ16" i="19"/>
  <c r="AY16" i="19"/>
  <c r="BF16" i="19" s="1"/>
  <c r="AX16" i="19"/>
  <c r="BE16" i="19" s="1"/>
  <c r="AW16" i="19"/>
  <c r="AV16" i="19"/>
  <c r="AU16" i="19"/>
  <c r="BD16" i="19" s="1"/>
  <c r="AT16" i="19"/>
  <c r="AS16" i="19"/>
  <c r="BA15" i="19"/>
  <c r="AZ15" i="19"/>
  <c r="AY15" i="19"/>
  <c r="AX15" i="19"/>
  <c r="AW15" i="19"/>
  <c r="AV15" i="19"/>
  <c r="AU15" i="19"/>
  <c r="AT15" i="19"/>
  <c r="AS15" i="19"/>
  <c r="BA14" i="19"/>
  <c r="BG14" i="19" s="1"/>
  <c r="AZ14" i="19"/>
  <c r="AY14" i="19"/>
  <c r="AX14" i="19"/>
  <c r="AW14" i="19"/>
  <c r="BE14" i="19" s="1"/>
  <c r="AV14" i="19"/>
  <c r="BD14" i="19" s="1"/>
  <c r="AU14" i="19"/>
  <c r="AT14" i="19"/>
  <c r="AS14" i="19"/>
  <c r="BA13" i="19"/>
  <c r="BG13" i="19" s="1"/>
  <c r="AZ13" i="19"/>
  <c r="AY13" i="19"/>
  <c r="BF13" i="19"/>
  <c r="AX13" i="19"/>
  <c r="BE13" i="19" s="1"/>
  <c r="AW13" i="19"/>
  <c r="AV13" i="19"/>
  <c r="AU13" i="19"/>
  <c r="BD13" i="19" s="1"/>
  <c r="AT13" i="19"/>
  <c r="AS13" i="19"/>
  <c r="BA12" i="19"/>
  <c r="BG12" i="19" s="1"/>
  <c r="AZ12" i="19"/>
  <c r="AY12" i="19"/>
  <c r="BF12" i="19" s="1"/>
  <c r="AX12" i="19"/>
  <c r="AW12" i="19"/>
  <c r="AV12" i="19"/>
  <c r="AU12" i="19"/>
  <c r="AT12" i="19"/>
  <c r="AS12" i="19"/>
  <c r="BA11" i="19"/>
  <c r="BG11" i="19" s="1"/>
  <c r="AZ11" i="19"/>
  <c r="BF11" i="19" s="1"/>
  <c r="AY11" i="19"/>
  <c r="AX11" i="19"/>
  <c r="AW11" i="19"/>
  <c r="BE11" i="19" s="1"/>
  <c r="AV11" i="19"/>
  <c r="AU11" i="19"/>
  <c r="BD11" i="19" s="1"/>
  <c r="AT11" i="19"/>
  <c r="AS11" i="19"/>
  <c r="BA10" i="19"/>
  <c r="BG10" i="19" s="1"/>
  <c r="AZ10" i="19"/>
  <c r="AY10" i="19"/>
  <c r="AX10" i="19"/>
  <c r="BE10" i="19" s="1"/>
  <c r="AW10" i="19"/>
  <c r="AV10" i="19"/>
  <c r="AU10" i="19"/>
  <c r="BD10" i="19" s="1"/>
  <c r="AT10" i="19"/>
  <c r="AS10" i="19"/>
  <c r="BA9" i="19"/>
  <c r="AZ9" i="19"/>
  <c r="AY9" i="19"/>
  <c r="AX9" i="19"/>
  <c r="AW9" i="19"/>
  <c r="AV9" i="19"/>
  <c r="AU9" i="19"/>
  <c r="BD9" i="19" s="1"/>
  <c r="AT9" i="19"/>
  <c r="AS9" i="19"/>
  <c r="BA8" i="19"/>
  <c r="BG8" i="19" s="1"/>
  <c r="AZ8" i="19"/>
  <c r="AY8" i="19"/>
  <c r="AX8" i="19"/>
  <c r="AW8" i="19"/>
  <c r="AV8" i="19"/>
  <c r="AU8" i="19"/>
  <c r="BD8" i="19"/>
  <c r="AT8" i="19"/>
  <c r="AS8" i="19"/>
  <c r="BA7" i="19"/>
  <c r="AZ7" i="19"/>
  <c r="BF7" i="19" s="1"/>
  <c r="AY7" i="19"/>
  <c r="AX7" i="19"/>
  <c r="AW7" i="19"/>
  <c r="BE7" i="19" s="1"/>
  <c r="AV7" i="19"/>
  <c r="BD7" i="19" s="1"/>
  <c r="AU7" i="19"/>
  <c r="AT7" i="19"/>
  <c r="AS7" i="19"/>
  <c r="BC7" i="19" s="1"/>
  <c r="BA6" i="19"/>
  <c r="BG6" i="19" s="1"/>
  <c r="AZ6" i="19"/>
  <c r="BF6" i="19" s="1"/>
  <c r="AY6" i="19"/>
  <c r="AX6" i="19"/>
  <c r="AW6" i="19"/>
  <c r="BE6" i="19" s="1"/>
  <c r="AV6" i="19"/>
  <c r="BD6" i="19" s="1"/>
  <c r="AU6" i="19"/>
  <c r="AT6" i="19"/>
  <c r="AS6" i="19"/>
  <c r="BC6" i="19" s="1"/>
  <c r="BH6" i="19" s="1"/>
  <c r="BA5" i="19"/>
  <c r="BG5" i="19" s="1"/>
  <c r="AZ5" i="19"/>
  <c r="AY5" i="19"/>
  <c r="BF5" i="19" s="1"/>
  <c r="AX5" i="19"/>
  <c r="BE5" i="19" s="1"/>
  <c r="AW5" i="19"/>
  <c r="AV5" i="19"/>
  <c r="AU5" i="19"/>
  <c r="AT5" i="19"/>
  <c r="BC5" i="19" s="1"/>
  <c r="AS5" i="19"/>
  <c r="AU4" i="19"/>
  <c r="AT4" i="19"/>
  <c r="AS4" i="19"/>
  <c r="BC4" i="19" s="1"/>
  <c r="BC41" i="19"/>
  <c r="BF43" i="19"/>
  <c r="BC8" i="19"/>
  <c r="BC45" i="19"/>
  <c r="BE28" i="19"/>
  <c r="BD46" i="19"/>
  <c r="BF46" i="19"/>
  <c r="BE64" i="19"/>
  <c r="BC16" i="19"/>
  <c r="BC33" i="19"/>
  <c r="BE67" i="19"/>
  <c r="BD83" i="19"/>
  <c r="BC81" i="19"/>
  <c r="BF66" i="19"/>
  <c r="BD64" i="19"/>
  <c r="BC12" i="19"/>
  <c r="BG22" i="19"/>
  <c r="BC22" i="19"/>
  <c r="BF23" i="19"/>
  <c r="BE51" i="19"/>
  <c r="BD61" i="19"/>
  <c r="BF83" i="19"/>
  <c r="BE9" i="19"/>
  <c r="BF14" i="19"/>
  <c r="BC15" i="19"/>
  <c r="BF18" i="19"/>
  <c r="BE21" i="19"/>
  <c r="BD27" i="19"/>
  <c r="BF27" i="19"/>
  <c r="BG32" i="19"/>
  <c r="BD37" i="19"/>
  <c r="BF42" i="19"/>
  <c r="BC55" i="19"/>
  <c r="BE55" i="19"/>
  <c r="BC57" i="19"/>
  <c r="BE57" i="19"/>
  <c r="BD60" i="19"/>
  <c r="BC61" i="19"/>
  <c r="BE61" i="19"/>
  <c r="BD68" i="19"/>
  <c r="BC74" i="19"/>
  <c r="BE74" i="19"/>
  <c r="BG74" i="19"/>
  <c r="BD76" i="19"/>
  <c r="BF76" i="19"/>
  <c r="BC77" i="19"/>
  <c r="BE77" i="19"/>
  <c r="BC85" i="19"/>
  <c r="BE85" i="19"/>
  <c r="BG85" i="19"/>
  <c r="BE25" i="19"/>
  <c r="BG25" i="19"/>
  <c r="BD26" i="19"/>
  <c r="BF26" i="19"/>
  <c r="BC29" i="19"/>
  <c r="BG29" i="19"/>
  <c r="BD30" i="19"/>
  <c r="BF30" i="19"/>
  <c r="BE31" i="19"/>
  <c r="BD44" i="19"/>
  <c r="BE45" i="19"/>
  <c r="BF47" i="19"/>
  <c r="BC48" i="19"/>
  <c r="BE48" i="19"/>
  <c r="BD49" i="19"/>
  <c r="BF49" i="19"/>
  <c r="BD50" i="19"/>
  <c r="BF50" i="19"/>
  <c r="BF59" i="19"/>
  <c r="BE65" i="19"/>
  <c r="BF75" i="19"/>
  <c r="BC82" i="19"/>
  <c r="BE82" i="19"/>
  <c r="BC21" i="19"/>
  <c r="BC30" i="19"/>
  <c r="BG30" i="19"/>
  <c r="BD31" i="19"/>
  <c r="BD59" i="19"/>
  <c r="BD72" i="19"/>
  <c r="BF19" i="19"/>
  <c r="BC38" i="19"/>
  <c r="BG38" i="19"/>
  <c r="BD40" i="19"/>
  <c r="BD43" i="19"/>
  <c r="BD80" i="19"/>
  <c r="BD5" i="19"/>
  <c r="BG9" i="19"/>
  <c r="BE12" i="19"/>
  <c r="BC19" i="19"/>
  <c r="BG19" i="19"/>
  <c r="BF33" i="19"/>
  <c r="BC39" i="19"/>
  <c r="BG39" i="19"/>
  <c r="BG40" i="19"/>
  <c r="BG44" i="19"/>
  <c r="BC46" i="19"/>
  <c r="BH46" i="19" s="1"/>
  <c r="BG46" i="19"/>
  <c r="BD47" i="19"/>
  <c r="BD51" i="19"/>
  <c r="BH51" i="19" s="1"/>
  <c r="BD56" i="19"/>
  <c r="BD75" i="19"/>
  <c r="BG48" i="19"/>
  <c r="BC52" i="19"/>
  <c r="BG52" i="19"/>
  <c r="BC54" i="19"/>
  <c r="BG54" i="19"/>
  <c r="BC56" i="19"/>
  <c r="BH56" i="19" s="1"/>
  <c r="BC60" i="19"/>
  <c r="BG60" i="19"/>
  <c r="BC62" i="19"/>
  <c r="BG62" i="19"/>
  <c r="BC64" i="19"/>
  <c r="BG64" i="19"/>
  <c r="BC68" i="19"/>
  <c r="BE68" i="19"/>
  <c r="BG68" i="19"/>
  <c r="BC70" i="19"/>
  <c r="BG70" i="19"/>
  <c r="BG72" i="19"/>
  <c r="BC78" i="19"/>
  <c r="BG78" i="19"/>
  <c r="BD79" i="19"/>
  <c r="BE83" i="19"/>
  <c r="BD58" i="19"/>
  <c r="BD62" i="19"/>
  <c r="BF62" i="19"/>
  <c r="BC63" i="19"/>
  <c r="BE63" i="19"/>
  <c r="BD65" i="19"/>
  <c r="BF65" i="19"/>
  <c r="BD66" i="19"/>
  <c r="BC71" i="19"/>
  <c r="BG71" i="19"/>
  <c r="BD73" i="19"/>
  <c r="BF73" i="19"/>
  <c r="BG79" i="19"/>
  <c r="BD84" i="19"/>
  <c r="BF84" i="19"/>
  <c r="BE22" i="19"/>
  <c r="BD24" i="19"/>
  <c r="BF20" i="19"/>
  <c r="BC23" i="19"/>
  <c r="BG27" i="19"/>
  <c r="BG35" i="19"/>
  <c r="BC51" i="19"/>
  <c r="BG51" i="19"/>
  <c r="BC67" i="19"/>
  <c r="BH67" i="19" s="1"/>
  <c r="BG67" i="19"/>
  <c r="BG83" i="19"/>
  <c r="BE17" i="19"/>
  <c r="BF24" i="19"/>
  <c r="BE30" i="19"/>
  <c r="BF32" i="19"/>
  <c r="BF37" i="19"/>
  <c r="BE38" i="19"/>
  <c r="BF40" i="19"/>
  <c r="BF45" i="19"/>
  <c r="BF53" i="19"/>
  <c r="BE54" i="19"/>
  <c r="BH54" i="19" s="1"/>
  <c r="BF56" i="19"/>
  <c r="BE62" i="19"/>
  <c r="BF64" i="19"/>
  <c r="BF69" i="19"/>
  <c r="BE70" i="19"/>
  <c r="BE78" i="19"/>
  <c r="BF80" i="19"/>
  <c r="BF4" i="19"/>
  <c r="AX4" i="19"/>
  <c r="BE4" i="19" s="1"/>
  <c r="AW4" i="19"/>
  <c r="AV4" i="19"/>
  <c r="BD4" i="19"/>
  <c r="BH84" i="19"/>
  <c r="BH61" i="19"/>
  <c r="BH25" i="19"/>
  <c r="BH55" i="19"/>
  <c r="AP13" i="18"/>
  <c r="AP12" i="18"/>
  <c r="AP11" i="18"/>
  <c r="AP10" i="18"/>
  <c r="AP9" i="18"/>
  <c r="AP8" i="18"/>
  <c r="AP7" i="18"/>
  <c r="AP6" i="18"/>
  <c r="AP2" i="18"/>
  <c r="AP15" i="18" s="1"/>
  <c r="AC54" i="18"/>
  <c r="U41" i="18"/>
  <c r="N7" i="18"/>
  <c r="S8" i="18"/>
  <c r="Q8" i="18"/>
  <c r="B13" i="9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A3" i="8"/>
  <c r="R8" i="8"/>
  <c r="I9" i="8"/>
  <c r="W9" i="8"/>
  <c r="B12" i="8"/>
  <c r="Q12" i="8"/>
  <c r="B13" i="8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Q13" i="8"/>
  <c r="AE13" i="8"/>
  <c r="Q14" i="8"/>
  <c r="Q15" i="8"/>
  <c r="Q16" i="8"/>
  <c r="Q17" i="8"/>
  <c r="D18" i="8"/>
  <c r="D25" i="8"/>
  <c r="D39" i="8"/>
  <c r="AE37" i="8" s="1"/>
  <c r="D19" i="8"/>
  <c r="D42" i="8" s="1"/>
  <c r="D20" i="8"/>
  <c r="Q20" i="8"/>
  <c r="D21" i="8"/>
  <c r="Q21" i="8" s="1"/>
  <c r="D22" i="8"/>
  <c r="Q22" i="8"/>
  <c r="D23" i="8"/>
  <c r="Q23" i="8" s="1"/>
  <c r="D24" i="8"/>
  <c r="D26" i="8"/>
  <c r="Q26" i="8"/>
  <c r="D27" i="8"/>
  <c r="Q27" i="8" s="1"/>
  <c r="D28" i="8"/>
  <c r="Q28" i="8"/>
  <c r="D29" i="8"/>
  <c r="Q29" i="8" s="1"/>
  <c r="D30" i="8"/>
  <c r="Q30" i="8"/>
  <c r="D31" i="8"/>
  <c r="D32" i="8"/>
  <c r="D33" i="8"/>
  <c r="Q33" i="8"/>
  <c r="D34" i="8"/>
  <c r="Q34" i="8" s="1"/>
  <c r="D35" i="8"/>
  <c r="Q35" i="8"/>
  <c r="D36" i="8"/>
  <c r="Q36" i="8" s="1"/>
  <c r="D37" i="8"/>
  <c r="Q37" i="8"/>
  <c r="D38" i="8"/>
  <c r="AF39" i="8"/>
  <c r="D40" i="8"/>
  <c r="Q40" i="8"/>
  <c r="AG40" i="8"/>
  <c r="F42" i="8"/>
  <c r="I42" i="8"/>
  <c r="L42" i="8"/>
  <c r="Q42" i="8" s="1"/>
  <c r="Q43" i="8" s="1"/>
  <c r="O42" i="8"/>
  <c r="Y42" i="8"/>
  <c r="N44" i="8"/>
  <c r="Q44" i="8"/>
  <c r="E45" i="8"/>
  <c r="U45" i="8"/>
  <c r="E46" i="8"/>
  <c r="P46" i="8"/>
  <c r="M53" i="8"/>
  <c r="P55" i="8"/>
  <c r="K47" i="8"/>
  <c r="W50" i="8"/>
  <c r="W44" i="8"/>
  <c r="U9" i="8"/>
  <c r="Y50" i="8"/>
  <c r="Z50" i="8"/>
  <c r="U54" i="8"/>
  <c r="Y54" i="8"/>
  <c r="J57" i="8"/>
  <c r="A3" i="7"/>
  <c r="R8" i="7"/>
  <c r="I9" i="7"/>
  <c r="W9" i="7"/>
  <c r="B12" i="7"/>
  <c r="B13" i="7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AE13" i="7"/>
  <c r="D18" i="7"/>
  <c r="D25" i="7" s="1"/>
  <c r="D19" i="7"/>
  <c r="D20" i="7"/>
  <c r="D21" i="7"/>
  <c r="D22" i="7"/>
  <c r="D23" i="7"/>
  <c r="D24" i="7"/>
  <c r="D26" i="7"/>
  <c r="D27" i="7"/>
  <c r="D28" i="7"/>
  <c r="D29" i="7"/>
  <c r="D30" i="7"/>
  <c r="D31" i="7"/>
  <c r="D33" i="7"/>
  <c r="D34" i="7"/>
  <c r="D35" i="7"/>
  <c r="D36" i="7"/>
  <c r="D37" i="7"/>
  <c r="D38" i="7"/>
  <c r="AF39" i="7"/>
  <c r="AG40" i="7" s="1"/>
  <c r="D40" i="7"/>
  <c r="F42" i="7"/>
  <c r="Q42" i="7"/>
  <c r="Q43" i="7" s="1"/>
  <c r="I42" i="7"/>
  <c r="L42" i="7"/>
  <c r="O42" i="7"/>
  <c r="Y42" i="7"/>
  <c r="N44" i="7"/>
  <c r="Q44" i="7"/>
  <c r="E45" i="7"/>
  <c r="U45" i="7"/>
  <c r="E46" i="7"/>
  <c r="K47" i="7"/>
  <c r="W50" i="7"/>
  <c r="W44" i="7" s="1"/>
  <c r="U9" i="7" s="1"/>
  <c r="Y50" i="7"/>
  <c r="Z50" i="7"/>
  <c r="U54" i="7"/>
  <c r="Y54" i="7"/>
  <c r="J57" i="7"/>
  <c r="D32" i="7"/>
  <c r="R6" i="7"/>
  <c r="A45" i="7" s="1"/>
  <c r="C6" i="8"/>
  <c r="X47" i="7"/>
  <c r="Z47" i="7"/>
  <c r="W45" i="8"/>
  <c r="W54" i="8" s="1"/>
  <c r="P52" i="7"/>
  <c r="AC2" i="8"/>
  <c r="W45" i="7"/>
  <c r="W54" i="7" s="1"/>
  <c r="X47" i="8"/>
  <c r="Z47" i="8"/>
  <c r="R6" i="8"/>
  <c r="A45" i="8" s="1"/>
  <c r="AH55" i="7"/>
  <c r="W47" i="7"/>
  <c r="AC4" i="8"/>
  <c r="AE26" i="7"/>
  <c r="V45" i="7"/>
  <c r="H7" i="7"/>
  <c r="W47" i="8"/>
  <c r="R5" i="8"/>
  <c r="AB4" i="7"/>
  <c r="X46" i="8"/>
  <c r="Z45" i="8"/>
  <c r="V45" i="8"/>
  <c r="Z46" i="8"/>
  <c r="W46" i="8"/>
  <c r="W46" i="7"/>
  <c r="Z46" i="7"/>
  <c r="X45" i="7"/>
  <c r="AB2" i="7"/>
  <c r="AE26" i="8"/>
  <c r="R5" i="7"/>
  <c r="C6" i="7"/>
  <c r="X46" i="7"/>
  <c r="H7" i="8"/>
  <c r="AH55" i="8"/>
  <c r="A6" i="8"/>
  <c r="A6" i="7"/>
  <c r="Z45" i="7"/>
  <c r="AC4" i="7"/>
  <c r="AB4" i="8"/>
  <c r="P52" i="8"/>
  <c r="AB2" i="8"/>
  <c r="V47" i="8"/>
  <c r="AC2" i="7"/>
  <c r="X45" i="8"/>
  <c r="V47" i="7"/>
  <c r="BH40" i="19" l="1"/>
  <c r="BH75" i="19"/>
  <c r="BH78" i="19"/>
  <c r="BH62" i="19"/>
  <c r="BH30" i="19"/>
  <c r="BH5" i="19"/>
  <c r="BH26" i="19"/>
  <c r="BH27" i="19"/>
  <c r="BH52" i="19"/>
  <c r="BH70" i="19"/>
  <c r="BH77" i="19"/>
  <c r="BH7" i="19"/>
  <c r="BC10" i="19"/>
  <c r="BH20" i="19"/>
  <c r="BH19" i="19"/>
  <c r="BH48" i="19"/>
  <c r="BH37" i="19"/>
  <c r="BH64" i="19"/>
  <c r="BC13" i="19"/>
  <c r="BF28" i="19"/>
  <c r="BE40" i="19"/>
  <c r="BE69" i="19"/>
  <c r="BH69" i="19" s="1"/>
  <c r="BC79" i="19"/>
  <c r="BH79" i="19" s="1"/>
  <c r="BF9" i="19"/>
  <c r="BD12" i="19"/>
  <c r="BH12" i="19" s="1"/>
  <c r="BH13" i="19"/>
  <c r="BH21" i="19"/>
  <c r="BF22" i="19"/>
  <c r="BH35" i="19"/>
  <c r="BF35" i="19"/>
  <c r="BH36" i="19"/>
  <c r="BH42" i="19"/>
  <c r="BD45" i="19"/>
  <c r="BH45" i="19" s="1"/>
  <c r="BC50" i="19"/>
  <c r="BC53" i="19"/>
  <c r="BE66" i="19"/>
  <c r="BF71" i="19"/>
  <c r="BH71" i="19" s="1"/>
  <c r="BF82" i="19"/>
  <c r="BH82" i="19" s="1"/>
  <c r="BC83" i="19"/>
  <c r="BH83" i="19" s="1"/>
  <c r="BD85" i="19"/>
  <c r="BF85" i="19"/>
  <c r="BH80" i="19"/>
  <c r="BF8" i="19"/>
  <c r="BC9" i="19"/>
  <c r="BF10" i="19"/>
  <c r="BH10" i="19" s="1"/>
  <c r="BC11" i="19"/>
  <c r="BH11" i="19" s="1"/>
  <c r="BC14" i="19"/>
  <c r="BH14" i="19" s="1"/>
  <c r="BE15" i="19"/>
  <c r="BD17" i="19"/>
  <c r="BH17" i="19" s="1"/>
  <c r="BF17" i="19"/>
  <c r="BC18" i="19"/>
  <c r="BE19" i="19"/>
  <c r="BC28" i="19"/>
  <c r="BH28" i="19" s="1"/>
  <c r="BE29" i="19"/>
  <c r="BF31" i="19"/>
  <c r="BH31" i="19" s="1"/>
  <c r="BE32" i="19"/>
  <c r="BH32" i="19" s="1"/>
  <c r="BE33" i="19"/>
  <c r="BH33" i="19" s="1"/>
  <c r="BD34" i="19"/>
  <c r="BH34" i="19" s="1"/>
  <c r="BF34" i="19"/>
  <c r="BF52" i="19"/>
  <c r="BD53" i="19"/>
  <c r="BC58" i="19"/>
  <c r="BE58" i="19"/>
  <c r="BE60" i="19"/>
  <c r="BH60" i="19" s="1"/>
  <c r="BD63" i="19"/>
  <c r="BH63" i="19" s="1"/>
  <c r="BF72" i="19"/>
  <c r="BH72" i="19" s="1"/>
  <c r="BG77" i="19"/>
  <c r="BG65" i="19"/>
  <c r="BH65" i="19" s="1"/>
  <c r="BG57" i="19"/>
  <c r="BH57" i="19" s="1"/>
  <c r="BG45" i="19"/>
  <c r="BG41" i="19"/>
  <c r="BH41" i="19" s="1"/>
  <c r="BG17" i="19"/>
  <c r="C10" i="18"/>
  <c r="X10" i="18"/>
  <c r="A10" i="18"/>
  <c r="A25" i="19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L2" i="18"/>
  <c r="E45" i="18" s="1"/>
  <c r="P44" i="8"/>
  <c r="D39" i="7"/>
  <c r="AE37" i="7" s="1"/>
  <c r="D42" i="7"/>
  <c r="P44" i="7" s="1"/>
  <c r="S46" i="7" s="1"/>
  <c r="P46" i="7" s="1"/>
  <c r="M53" i="7" s="1"/>
  <c r="P55" i="7" s="1"/>
  <c r="BH39" i="19"/>
  <c r="BH29" i="19"/>
  <c r="BH74" i="19"/>
  <c r="BH16" i="19"/>
  <c r="BH9" i="19"/>
  <c r="BH18" i="19"/>
  <c r="BH44" i="19"/>
  <c r="AP14" i="18"/>
  <c r="E10" i="18" s="1"/>
  <c r="AA10" i="18" s="1"/>
  <c r="BH81" i="19"/>
  <c r="BE8" i="19"/>
  <c r="BE23" i="19"/>
  <c r="BH23" i="19" s="1"/>
  <c r="AP16" i="18"/>
  <c r="BH68" i="19"/>
  <c r="BH38" i="19"/>
  <c r="BH8" i="19"/>
  <c r="BD15" i="19"/>
  <c r="BF15" i="19"/>
  <c r="BD22" i="19"/>
  <c r="BH22" i="19" s="1"/>
  <c r="BH47" i="19"/>
  <c r="BH49" i="19"/>
  <c r="BE50" i="19"/>
  <c r="BH50" i="19" s="1"/>
  <c r="BE53" i="19"/>
  <c r="BC66" i="19"/>
  <c r="BH66" i="19" s="1"/>
  <c r="BC73" i="19"/>
  <c r="BH73" i="19" s="1"/>
  <c r="L3" i="18"/>
  <c r="W8" i="18" s="1"/>
  <c r="A45" i="19"/>
  <c r="A46" i="19" s="1"/>
  <c r="A47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9" i="19" s="1"/>
  <c r="A70" i="19" s="1"/>
  <c r="A71" i="19" s="1"/>
  <c r="A72" i="19" s="1"/>
  <c r="A73" i="19" s="1"/>
  <c r="A74" i="19" s="1"/>
  <c r="A76" i="19" s="1"/>
  <c r="A77" i="19" s="1"/>
  <c r="A78" i="19" s="1"/>
  <c r="A79" i="19" s="1"/>
  <c r="A80" i="19" s="1"/>
  <c r="A81" i="19" s="1"/>
  <c r="A82" i="19" s="1"/>
  <c r="A83" i="19" s="1"/>
  <c r="A84" i="19" s="1"/>
  <c r="A85" i="19" s="1"/>
  <c r="BG4" i="19"/>
  <c r="BH4" i="19" s="1"/>
  <c r="B11" i="18"/>
  <c r="X11" i="18" s="1"/>
  <c r="BH15" i="19" l="1"/>
  <c r="BH58" i="19"/>
  <c r="BH53" i="19"/>
  <c r="BH85" i="19"/>
  <c r="A11" i="18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I10" i="18"/>
  <c r="AD10" i="18" s="1"/>
  <c r="G11" i="18"/>
  <c r="AC11" i="18" s="1"/>
  <c r="I11" i="18"/>
  <c r="AD11" i="18" s="1"/>
  <c r="C11" i="18"/>
  <c r="Z11" i="18" s="1"/>
  <c r="E11" i="18"/>
  <c r="AA11" i="18" s="1"/>
  <c r="B12" i="18"/>
  <c r="X12" i="18" s="1"/>
  <c r="Z10" i="18"/>
  <c r="AB10" i="18" s="1"/>
  <c r="G10" i="18"/>
  <c r="AC10" i="18" s="1"/>
  <c r="A38" i="18" l="1"/>
  <c r="AE11" i="18"/>
  <c r="AB11" i="18"/>
  <c r="AE10" i="18"/>
  <c r="AF10" i="18" s="1"/>
  <c r="K10" i="18" s="1"/>
  <c r="E12" i="18"/>
  <c r="AA12" i="18" s="1"/>
  <c r="G12" i="18"/>
  <c r="AC12" i="18" s="1"/>
  <c r="C12" i="18"/>
  <c r="Z12" i="18" s="1"/>
  <c r="I12" i="18"/>
  <c r="AD12" i="18" s="1"/>
  <c r="B13" i="18"/>
  <c r="X13" i="18" s="1"/>
  <c r="A39" i="18" l="1"/>
  <c r="E38" i="18"/>
  <c r="G38" i="18"/>
  <c r="I38" i="18"/>
  <c r="X38" i="18"/>
  <c r="C38" i="18"/>
  <c r="AE12" i="18"/>
  <c r="AF11" i="18"/>
  <c r="K11" i="18" s="1"/>
  <c r="C13" i="18"/>
  <c r="Z13" i="18" s="1"/>
  <c r="B14" i="18"/>
  <c r="X14" i="18" s="1"/>
  <c r="E13" i="18"/>
  <c r="AA13" i="18" s="1"/>
  <c r="I13" i="18"/>
  <c r="AD13" i="18" s="1"/>
  <c r="G13" i="18"/>
  <c r="AC13" i="18" s="1"/>
  <c r="AB12" i="18"/>
  <c r="A40" i="18" l="1"/>
  <c r="AF12" i="18"/>
  <c r="K12" i="18" s="1"/>
  <c r="AB13" i="18"/>
  <c r="I14" i="18"/>
  <c r="AD14" i="18" s="1"/>
  <c r="C14" i="18"/>
  <c r="Z14" i="18" s="1"/>
  <c r="B15" i="18"/>
  <c r="X15" i="18" s="1"/>
  <c r="E14" i="18"/>
  <c r="AA14" i="18" s="1"/>
  <c r="G14" i="18"/>
  <c r="AC14" i="18" s="1"/>
  <c r="AE13" i="18"/>
  <c r="X40" i="18" l="1"/>
  <c r="C40" i="18"/>
  <c r="E40" i="18"/>
  <c r="G40" i="18"/>
  <c r="I40" i="18"/>
  <c r="AF13" i="18"/>
  <c r="K13" i="18" s="1"/>
  <c r="AE14" i="18"/>
  <c r="AB14" i="18"/>
  <c r="G15" i="18"/>
  <c r="AC15" i="18" s="1"/>
  <c r="I15" i="18"/>
  <c r="AD15" i="18" s="1"/>
  <c r="E15" i="18"/>
  <c r="AA15" i="18" s="1"/>
  <c r="B16" i="18"/>
  <c r="X16" i="18" s="1"/>
  <c r="C15" i="18"/>
  <c r="Z15" i="18" s="1"/>
  <c r="AE15" i="18" l="1"/>
  <c r="AF14" i="18"/>
  <c r="K14" i="18" s="1"/>
  <c r="AB15" i="18"/>
  <c r="E16" i="18"/>
  <c r="AA16" i="18" s="1"/>
  <c r="G16" i="18"/>
  <c r="AC16" i="18" s="1"/>
  <c r="B17" i="18"/>
  <c r="X17" i="18" s="1"/>
  <c r="C16" i="18"/>
  <c r="Z16" i="18" s="1"/>
  <c r="I16" i="18"/>
  <c r="AD16" i="18" s="1"/>
  <c r="AB16" i="18" l="1"/>
  <c r="AF15" i="18"/>
  <c r="K15" i="18" s="1"/>
  <c r="AE16" i="18"/>
  <c r="C17" i="18"/>
  <c r="Z17" i="18" s="1"/>
  <c r="B18" i="18"/>
  <c r="X18" i="18" s="1"/>
  <c r="E17" i="18"/>
  <c r="AA17" i="18" s="1"/>
  <c r="G17" i="18"/>
  <c r="AC17" i="18" s="1"/>
  <c r="I17" i="18"/>
  <c r="AD17" i="18" s="1"/>
  <c r="AF16" i="18" l="1"/>
  <c r="K16" i="18" s="1"/>
  <c r="AB17" i="18"/>
  <c r="I18" i="18"/>
  <c r="AD18" i="18" s="1"/>
  <c r="C18" i="18"/>
  <c r="Z18" i="18" s="1"/>
  <c r="B19" i="18"/>
  <c r="X19" i="18" s="1"/>
  <c r="G18" i="18"/>
  <c r="AC18" i="18" s="1"/>
  <c r="E18" i="18"/>
  <c r="AA18" i="18" s="1"/>
  <c r="AE17" i="18"/>
  <c r="AF17" i="18" l="1"/>
  <c r="K17" i="18" s="1"/>
  <c r="AB18" i="18"/>
  <c r="AE18" i="18"/>
  <c r="G19" i="18"/>
  <c r="AC19" i="18" s="1"/>
  <c r="I19" i="18"/>
  <c r="AD19" i="18" s="1"/>
  <c r="C19" i="18"/>
  <c r="Z19" i="18" s="1"/>
  <c r="E19" i="18"/>
  <c r="AA19" i="18" s="1"/>
  <c r="B20" i="18"/>
  <c r="X20" i="18" s="1"/>
  <c r="AF18" i="18" l="1"/>
  <c r="K18" i="18" s="1"/>
  <c r="AB19" i="18"/>
  <c r="AE19" i="18"/>
  <c r="E20" i="18"/>
  <c r="AA20" i="18" s="1"/>
  <c r="G20" i="18"/>
  <c r="AC20" i="18" s="1"/>
  <c r="C20" i="18"/>
  <c r="Z20" i="18" s="1"/>
  <c r="I20" i="18"/>
  <c r="AD20" i="18" s="1"/>
  <c r="B21" i="18"/>
  <c r="X21" i="18" s="1"/>
  <c r="AB20" i="18" l="1"/>
  <c r="AF19" i="18"/>
  <c r="K19" i="18" s="1"/>
  <c r="C21" i="18"/>
  <c r="Z21" i="18" s="1"/>
  <c r="B22" i="18"/>
  <c r="X22" i="18" s="1"/>
  <c r="E21" i="18"/>
  <c r="AA21" i="18" s="1"/>
  <c r="I21" i="18"/>
  <c r="AD21" i="18" s="1"/>
  <c r="G21" i="18"/>
  <c r="AC21" i="18" s="1"/>
  <c r="AE20" i="18"/>
  <c r="AF20" i="18" l="1"/>
  <c r="K20" i="18" s="1"/>
  <c r="AE21" i="18"/>
  <c r="AB21" i="18"/>
  <c r="I22" i="18"/>
  <c r="AD22" i="18" s="1"/>
  <c r="C22" i="18"/>
  <c r="Z22" i="18" s="1"/>
  <c r="B23" i="18"/>
  <c r="X23" i="18" s="1"/>
  <c r="E22" i="18"/>
  <c r="AA22" i="18" s="1"/>
  <c r="G22" i="18"/>
  <c r="AC22" i="18" s="1"/>
  <c r="AB22" i="18" l="1"/>
  <c r="AF21" i="18"/>
  <c r="K21" i="18" s="1"/>
  <c r="AE22" i="18"/>
  <c r="G23" i="18"/>
  <c r="AC23" i="18" s="1"/>
  <c r="I23" i="18"/>
  <c r="AD23" i="18" s="1"/>
  <c r="E23" i="18"/>
  <c r="AA23" i="18" s="1"/>
  <c r="B24" i="18"/>
  <c r="X24" i="18" s="1"/>
  <c r="C23" i="18"/>
  <c r="Z23" i="18" s="1"/>
  <c r="AF22" i="18" l="1"/>
  <c r="K22" i="18" s="1"/>
  <c r="AB23" i="18"/>
  <c r="AE23" i="18"/>
  <c r="E24" i="18"/>
  <c r="AA24" i="18" s="1"/>
  <c r="G24" i="18"/>
  <c r="AC24" i="18" s="1"/>
  <c r="B25" i="18"/>
  <c r="X25" i="18" s="1"/>
  <c r="C24" i="18"/>
  <c r="Z24" i="18" s="1"/>
  <c r="I24" i="18"/>
  <c r="AD24" i="18" s="1"/>
  <c r="AB24" i="18" l="1"/>
  <c r="AF23" i="18"/>
  <c r="K23" i="18" s="1"/>
  <c r="AE24" i="18"/>
  <c r="C25" i="18"/>
  <c r="Z25" i="18" s="1"/>
  <c r="B26" i="18"/>
  <c r="X26" i="18" s="1"/>
  <c r="E25" i="18"/>
  <c r="AA25" i="18" s="1"/>
  <c r="G25" i="18"/>
  <c r="AC25" i="18" s="1"/>
  <c r="I25" i="18"/>
  <c r="AD25" i="18" s="1"/>
  <c r="AF24" i="18" l="1"/>
  <c r="K24" i="18" s="1"/>
  <c r="AB25" i="18"/>
  <c r="AE25" i="18"/>
  <c r="I26" i="18"/>
  <c r="AD26" i="18" s="1"/>
  <c r="C26" i="18"/>
  <c r="Z26" i="18" s="1"/>
  <c r="B27" i="18"/>
  <c r="X27" i="18" s="1"/>
  <c r="G26" i="18"/>
  <c r="AC26" i="18" s="1"/>
  <c r="E26" i="18"/>
  <c r="AA26" i="18" s="1"/>
  <c r="AF25" i="18" l="1"/>
  <c r="K25" i="18" s="1"/>
  <c r="AB26" i="18"/>
  <c r="AE26" i="18"/>
  <c r="G27" i="18"/>
  <c r="AC27" i="18" s="1"/>
  <c r="I27" i="18"/>
  <c r="AD27" i="18" s="1"/>
  <c r="C27" i="18"/>
  <c r="Z27" i="18" s="1"/>
  <c r="E27" i="18"/>
  <c r="AA27" i="18" s="1"/>
  <c r="B28" i="18"/>
  <c r="X28" i="18" s="1"/>
  <c r="AE27" i="18" l="1"/>
  <c r="AF26" i="18"/>
  <c r="K26" i="18" s="1"/>
  <c r="E28" i="18"/>
  <c r="AA28" i="18" s="1"/>
  <c r="G28" i="18"/>
  <c r="AC28" i="18" s="1"/>
  <c r="C28" i="18"/>
  <c r="Z28" i="18" s="1"/>
  <c r="I28" i="18"/>
  <c r="AD28" i="18" s="1"/>
  <c r="B29" i="18"/>
  <c r="X29" i="18" s="1"/>
  <c r="AB27" i="18"/>
  <c r="AF27" i="18" l="1"/>
  <c r="K27" i="18" s="1"/>
  <c r="AE28" i="18"/>
  <c r="C29" i="18"/>
  <c r="Z29" i="18" s="1"/>
  <c r="B30" i="18"/>
  <c r="X30" i="18" s="1"/>
  <c r="E29" i="18"/>
  <c r="AA29" i="18" s="1"/>
  <c r="I29" i="18"/>
  <c r="AD29" i="18" s="1"/>
  <c r="G29" i="18"/>
  <c r="AC29" i="18" s="1"/>
  <c r="AB28" i="18"/>
  <c r="AF28" i="18" l="1"/>
  <c r="K28" i="18" s="1"/>
  <c r="AB29" i="18"/>
  <c r="AE29" i="18"/>
  <c r="I30" i="18"/>
  <c r="AD30" i="18" s="1"/>
  <c r="C30" i="18"/>
  <c r="Z30" i="18" s="1"/>
  <c r="B31" i="18"/>
  <c r="X31" i="18" s="1"/>
  <c r="E30" i="18"/>
  <c r="AA30" i="18" s="1"/>
  <c r="G30" i="18"/>
  <c r="AC30" i="18" s="1"/>
  <c r="AF29" i="18" l="1"/>
  <c r="K29" i="18" s="1"/>
  <c r="AE30" i="18"/>
  <c r="AB30" i="18"/>
  <c r="G31" i="18"/>
  <c r="AC31" i="18" s="1"/>
  <c r="I31" i="18"/>
  <c r="AD31" i="18" s="1"/>
  <c r="E31" i="18"/>
  <c r="AA31" i="18" s="1"/>
  <c r="B32" i="18"/>
  <c r="X32" i="18" s="1"/>
  <c r="C31" i="18"/>
  <c r="Z31" i="18" s="1"/>
  <c r="AB31" i="18" l="1"/>
  <c r="AE31" i="18"/>
  <c r="AF30" i="18"/>
  <c r="K30" i="18" s="1"/>
  <c r="E32" i="18"/>
  <c r="AA32" i="18" s="1"/>
  <c r="G32" i="18"/>
  <c r="AC32" i="18" s="1"/>
  <c r="B33" i="18"/>
  <c r="X33" i="18" s="1"/>
  <c r="C32" i="18"/>
  <c r="Z32" i="18" s="1"/>
  <c r="I32" i="18"/>
  <c r="AD32" i="18" s="1"/>
  <c r="AF31" i="18" l="1"/>
  <c r="K31" i="18" s="1"/>
  <c r="AE32" i="18"/>
  <c r="C33" i="18"/>
  <c r="Z33" i="18" s="1"/>
  <c r="B34" i="18"/>
  <c r="X34" i="18" s="1"/>
  <c r="E33" i="18"/>
  <c r="AA33" i="18" s="1"/>
  <c r="G33" i="18"/>
  <c r="AC33" i="18" s="1"/>
  <c r="I33" i="18"/>
  <c r="AD33" i="18" s="1"/>
  <c r="AB32" i="18"/>
  <c r="AF32" i="18" l="1"/>
  <c r="K32" i="18" s="1"/>
  <c r="AB33" i="18"/>
  <c r="AE33" i="18"/>
  <c r="I34" i="18"/>
  <c r="AD34" i="18" s="1"/>
  <c r="C34" i="18"/>
  <c r="Z34" i="18" s="1"/>
  <c r="B35" i="18"/>
  <c r="G34" i="18"/>
  <c r="AC34" i="18" s="1"/>
  <c r="E34" i="18"/>
  <c r="AA34" i="18" s="1"/>
  <c r="X35" i="18" l="1"/>
  <c r="C35" i="18"/>
  <c r="Z35" i="18" s="1"/>
  <c r="AF33" i="18"/>
  <c r="K33" i="18" s="1"/>
  <c r="AB34" i="18"/>
  <c r="AE34" i="18"/>
  <c r="G35" i="18"/>
  <c r="AC35" i="18" s="1"/>
  <c r="I35" i="18"/>
  <c r="AD35" i="18" s="1"/>
  <c r="E35" i="18"/>
  <c r="AA35" i="18" s="1"/>
  <c r="B36" i="18"/>
  <c r="B37" i="18" l="1"/>
  <c r="X36" i="18"/>
  <c r="AE35" i="18"/>
  <c r="AF34" i="18"/>
  <c r="K34" i="18" s="1"/>
  <c r="E36" i="18"/>
  <c r="AA36" i="18" s="1"/>
  <c r="G36" i="18"/>
  <c r="AC36" i="18" s="1"/>
  <c r="C36" i="18"/>
  <c r="Z36" i="18" s="1"/>
  <c r="I36" i="18"/>
  <c r="AD36" i="18" s="1"/>
  <c r="AB35" i="18"/>
  <c r="B38" i="18" l="1"/>
  <c r="B39" i="18" s="1"/>
  <c r="X37" i="18"/>
  <c r="E37" i="18"/>
  <c r="AA37" i="18" s="1"/>
  <c r="G37" i="18"/>
  <c r="AC37" i="18" s="1"/>
  <c r="I37" i="18"/>
  <c r="AD37" i="18" s="1"/>
  <c r="C37" i="18"/>
  <c r="Z37" i="18" s="1"/>
  <c r="AF35" i="18"/>
  <c r="K35" i="18" s="1"/>
  <c r="AE36" i="18"/>
  <c r="AB36" i="18"/>
  <c r="B40" i="18" l="1"/>
  <c r="G39" i="18"/>
  <c r="C39" i="18"/>
  <c r="E39" i="18"/>
  <c r="I39" i="18"/>
  <c r="X39" i="18"/>
  <c r="AF36" i="18"/>
  <c r="K36" i="18" s="1"/>
  <c r="AB37" i="18"/>
  <c r="AE37" i="18"/>
  <c r="AD38" i="18"/>
  <c r="Z38" i="18"/>
  <c r="AA38" i="18"/>
  <c r="AC38" i="18"/>
  <c r="AF37" i="18" l="1"/>
  <c r="K37" i="18" s="1"/>
  <c r="AB38" i="18"/>
  <c r="AE38" i="18"/>
  <c r="AC39" i="18"/>
  <c r="AD39" i="18"/>
  <c r="AA39" i="18"/>
  <c r="Z39" i="18"/>
  <c r="Z40" i="18" l="1"/>
  <c r="AE39" i="18"/>
  <c r="AF38" i="18"/>
  <c r="K38" i="18" s="1"/>
  <c r="AB39" i="18"/>
  <c r="AA40" i="18"/>
  <c r="AC40" i="18"/>
  <c r="AD40" i="18"/>
  <c r="AF39" i="18" l="1"/>
  <c r="K39" i="18" s="1"/>
  <c r="AE40" i="18"/>
  <c r="AB40" i="18"/>
  <c r="AF40" i="18" l="1"/>
  <c r="K40" i="18" s="1"/>
  <c r="K41" i="18" s="1"/>
</calcChain>
</file>

<file path=xl/sharedStrings.xml><?xml version="1.0" encoding="utf-8"?>
<sst xmlns="http://schemas.openxmlformats.org/spreadsheetml/2006/main" count="478" uniqueCount="199">
  <si>
    <t>FEUILLE MENSUELLE DE TRAVAIL</t>
  </si>
  <si>
    <t>MOIS :</t>
  </si>
  <si>
    <t>NOM :</t>
  </si>
  <si>
    <t>PRENOM :</t>
  </si>
  <si>
    <t>Poste occupé :</t>
  </si>
  <si>
    <t>Mercredi</t>
  </si>
  <si>
    <t>Jeudi</t>
  </si>
  <si>
    <t>Vendredi</t>
  </si>
  <si>
    <t>Samedi</t>
  </si>
  <si>
    <t>Dimanche</t>
  </si>
  <si>
    <t>Lundi</t>
  </si>
  <si>
    <t>Mardi</t>
  </si>
  <si>
    <t>TOTAL</t>
  </si>
  <si>
    <t>J.F.</t>
  </si>
  <si>
    <t>VERONIQUE</t>
  </si>
  <si>
    <t>ISABELLE</t>
  </si>
  <si>
    <t>BENOIT</t>
  </si>
  <si>
    <t>PATRICK</t>
  </si>
  <si>
    <t>Heures</t>
  </si>
  <si>
    <t>CHANTAL</t>
  </si>
  <si>
    <t>ABSENCES</t>
  </si>
  <si>
    <t>Evénements familiaux</t>
  </si>
  <si>
    <t>KARINA</t>
  </si>
  <si>
    <t>HEURES PAYEES (MENSUEL)</t>
  </si>
  <si>
    <t>Jours*</t>
  </si>
  <si>
    <t>Horaire journalier (jour ouvré)</t>
  </si>
  <si>
    <t>Horaire journalier (jour ouvrable)</t>
  </si>
  <si>
    <t>DATE d'entrée:</t>
  </si>
  <si>
    <t>Récup.</t>
  </si>
  <si>
    <t>CORINNE</t>
  </si>
  <si>
    <t>VANESSA</t>
  </si>
  <si>
    <t>Récupération</t>
  </si>
  <si>
    <t>JEANNINE</t>
  </si>
  <si>
    <t>CATHERINE</t>
  </si>
  <si>
    <t>THIERRY</t>
  </si>
  <si>
    <t>Pris dans le mois</t>
  </si>
  <si>
    <t>JEAN-PIERRE</t>
  </si>
  <si>
    <t>C</t>
  </si>
  <si>
    <t>NADEGE</t>
  </si>
  <si>
    <t>KARINE</t>
  </si>
  <si>
    <t>CHRISTELLE</t>
  </si>
  <si>
    <t>ANNE</t>
  </si>
  <si>
    <t>MARIE-THERESE</t>
  </si>
  <si>
    <t>SYLVIE</t>
  </si>
  <si>
    <t>ELIANE</t>
  </si>
  <si>
    <t>MARIE-BERNARD</t>
  </si>
  <si>
    <t>STEPHANE</t>
  </si>
  <si>
    <t>Horaire prévu</t>
  </si>
  <si>
    <t>ANNE-MARIE</t>
  </si>
  <si>
    <t xml:space="preserve">Maladie </t>
  </si>
  <si>
    <t>AUDREY</t>
  </si>
  <si>
    <r>
      <t>Anne Marie :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20 heures par semaine (modulées sur 2 semaines)</t>
    </r>
  </si>
  <si>
    <r>
      <t>Soit semaine 1</t>
    </r>
    <r>
      <rPr>
        <sz val="14"/>
        <rFont val="Times New Roman"/>
        <family val="1"/>
      </rPr>
      <t xml:space="preserve"> : </t>
    </r>
  </si>
  <si>
    <t>14 heures/semaine</t>
  </si>
  <si>
    <t xml:space="preserve">Lundi &amp; Jeudi: 14H00-17H30 </t>
  </si>
  <si>
    <t>3.5+3.5</t>
  </si>
  <si>
    <t>Mercredi : 9H30 -12H30 &amp; 13H30-17H30</t>
  </si>
  <si>
    <t>*le Jeudi de 10H30 à 12H30 si supervision semaine 1.</t>
  </si>
  <si>
    <r>
      <t xml:space="preserve">Soit semaine 2 </t>
    </r>
    <r>
      <rPr>
        <sz val="14"/>
        <rFont val="Times New Roman"/>
        <family val="1"/>
      </rPr>
      <t>: 26 heures/semaine</t>
    </r>
  </si>
  <si>
    <t xml:space="preserve">Lundi, Mercredi &amp; Jeudi: 9H00-12H30 &amp; 13H30-17H30 </t>
  </si>
  <si>
    <t>7.5+7.5+7.5</t>
  </si>
  <si>
    <t xml:space="preserve">Vendredi: 9H00 -12H30 </t>
  </si>
  <si>
    <t>Anne Marie</t>
  </si>
  <si>
    <t>Myriam</t>
  </si>
  <si>
    <t>Véronique</t>
  </si>
  <si>
    <t>9h-12h30 / 13h30-17h30</t>
  </si>
  <si>
    <t>9h-12h30/13h45-18h15</t>
  </si>
  <si>
    <t>9h30-12h30 / 13h30-17h30</t>
  </si>
  <si>
    <t>9h-12h30 / 14h -17h30</t>
  </si>
  <si>
    <t>Planning administratif</t>
  </si>
  <si>
    <t>MC</t>
  </si>
  <si>
    <t>8/11/0/3/10</t>
  </si>
  <si>
    <t>0/10/0/0/0+4E SEM 3.5/6.5</t>
  </si>
  <si>
    <t>JN</t>
  </si>
  <si>
    <t>8/8/3/8/8</t>
  </si>
  <si>
    <t>daniele</t>
  </si>
  <si>
    <t>3.5/9/6/0/6.5</t>
  </si>
  <si>
    <t>Maud</t>
  </si>
  <si>
    <t>5/7.5/0/0/5</t>
  </si>
  <si>
    <t>Mélanie</t>
  </si>
  <si>
    <t>8/8/2/8/9</t>
  </si>
  <si>
    <t>pauline</t>
  </si>
  <si>
    <t>7.5/7.5/7.5/7.5/5</t>
  </si>
  <si>
    <t>hubert</t>
  </si>
  <si>
    <t>Cifam</t>
  </si>
  <si>
    <t>Acquis dans le mois</t>
  </si>
  <si>
    <t>FLORENT</t>
  </si>
  <si>
    <t>VALERIE</t>
  </si>
  <si>
    <t>14h00-17h30</t>
  </si>
  <si>
    <t>Octobre 2010</t>
  </si>
  <si>
    <t>9h00-12h30/13h30-17h30</t>
  </si>
  <si>
    <t>9h00-12h30</t>
  </si>
  <si>
    <t>SIGNATURES</t>
  </si>
  <si>
    <t>Annotations Service GRH</t>
  </si>
  <si>
    <t>REGUL. DU MOIS PRECEDENT (date+motif)</t>
  </si>
  <si>
    <t>JACKY</t>
  </si>
  <si>
    <t>Nombre de jours travaillés</t>
  </si>
  <si>
    <t>MARIE-DOMINIQUE</t>
  </si>
  <si>
    <t>CORENTIN</t>
  </si>
  <si>
    <t>MURIELLE</t>
  </si>
  <si>
    <t>Jours Fériés (JF)</t>
  </si>
  <si>
    <t>Congés payés (CP)</t>
  </si>
  <si>
    <t>congés de compensation (JC)</t>
  </si>
  <si>
    <t>Base horaire contrat de travail</t>
  </si>
  <si>
    <t xml:space="preserve">Base horaire avec Aménagement du temps de travail </t>
  </si>
  <si>
    <t xml:space="preserve">ASSOCIATION A.Li.A -     </t>
  </si>
  <si>
    <t>CHC</t>
  </si>
  <si>
    <t>Période de congés payés acquis de Juin 2010 à Mai 2011 à prendre avant le 30/04/2012- le solde qui apparait concerne le solde des cp acquis sur 2010/2011</t>
  </si>
  <si>
    <t>écart (+motif)</t>
  </si>
  <si>
    <t>Légende</t>
  </si>
  <si>
    <t>CHD</t>
  </si>
  <si>
    <t>PIERRE</t>
  </si>
  <si>
    <t>CHRISTINE</t>
  </si>
  <si>
    <t>J.C.(4)</t>
  </si>
  <si>
    <t>C.P.(30)</t>
  </si>
  <si>
    <t>Solde de décembre</t>
  </si>
  <si>
    <t>écart (+motif) OU TOTAL</t>
  </si>
  <si>
    <t>CENDRINE</t>
  </si>
  <si>
    <r>
      <t>REPARTITION DES HEURES</t>
    </r>
    <r>
      <rPr>
        <b/>
        <sz val="18"/>
        <rFont val="Comic Sans MS"/>
        <family val="4"/>
      </rPr>
      <t xml:space="preserve"> </t>
    </r>
    <r>
      <rPr>
        <b/>
        <u/>
        <sz val="18"/>
        <rFont val="Comic Sans MS"/>
        <family val="4"/>
      </rPr>
      <t>REALISEES</t>
    </r>
  </si>
  <si>
    <t>Solde de janvier</t>
  </si>
  <si>
    <t>Solde de février</t>
  </si>
  <si>
    <t>Solde de mars</t>
  </si>
  <si>
    <t>Solde de avril</t>
  </si>
  <si>
    <t>CAARUD</t>
  </si>
  <si>
    <t>CSAPA</t>
  </si>
  <si>
    <t>AVRIL</t>
  </si>
  <si>
    <t>cumul au 31/03/2012</t>
  </si>
  <si>
    <t>j. Wés avril</t>
  </si>
  <si>
    <t>Report du Solde du 31/03/12</t>
  </si>
  <si>
    <t>Solde au 30/04/2012</t>
  </si>
  <si>
    <t>Site Barjot-Cholet</t>
  </si>
  <si>
    <t>Temps partiel</t>
  </si>
  <si>
    <t>avec RTT</t>
  </si>
  <si>
    <t>A compléter par le salarié</t>
  </si>
  <si>
    <t>*les jours (JC) correspondent aux négociations collectives- soit 4 jours ouvrés par an</t>
  </si>
  <si>
    <t>*Les jours (JD) correspondent aux jours acquis si vous avez choisi 1 prime décentralisée à 3%- soit 5 jours ouvrés par an</t>
  </si>
  <si>
    <t>*Les acquisitions mensuelles de RTT/JD/JC correspondent aux jours acquis annuellement/12 mois</t>
  </si>
  <si>
    <t>* Les acquisitions de fériés: ce sont les fériés du mois</t>
  </si>
  <si>
    <t>* dans le cas où le férié coincïde avec 1 jour chomé habituellement (dimanche par exemple) alors ce férié est récupérable à hauteur de 1/5e</t>
  </si>
  <si>
    <t>Calcul majo</t>
  </si>
  <si>
    <t>Plafond légal annuel 220h</t>
  </si>
  <si>
    <t xml:space="preserve"> Solde du mois majoré</t>
  </si>
  <si>
    <t>X</t>
  </si>
  <si>
    <t>écarts du mois de</t>
  </si>
  <si>
    <t>TOTAL:</t>
  </si>
  <si>
    <t>J.D. (5)</t>
  </si>
  <si>
    <t>0% (1/10e)</t>
  </si>
  <si>
    <t>50% (+36h)</t>
  </si>
  <si>
    <t>Temps  complet</t>
  </si>
  <si>
    <t xml:space="preserve"> Solde du mois </t>
  </si>
  <si>
    <t>MELANIE</t>
  </si>
  <si>
    <t>JOCELYNE</t>
  </si>
  <si>
    <t>ELODIE</t>
  </si>
  <si>
    <t>NICOLAS</t>
  </si>
  <si>
    <t>Noter uniquement les heures travaillées en centième - exemple: 8 heures et 30 minutes= 8,5HEURES</t>
  </si>
  <si>
    <t>ALICE</t>
  </si>
  <si>
    <t>NADINE</t>
  </si>
  <si>
    <t>JEUDI</t>
  </si>
  <si>
    <t>VENDREDI</t>
  </si>
  <si>
    <t>LUNDI</t>
  </si>
  <si>
    <t>MARDI</t>
  </si>
  <si>
    <t>MERCREDI</t>
  </si>
  <si>
    <t>MICKAEL</t>
  </si>
  <si>
    <t>VINCENT</t>
  </si>
  <si>
    <t>JEAN-BAPTISTE</t>
  </si>
  <si>
    <t>FRANCOISE</t>
  </si>
  <si>
    <t>MARYVONNE</t>
  </si>
  <si>
    <t>CHARLOTTE</t>
  </si>
  <si>
    <t>FANNY</t>
  </si>
  <si>
    <t>LAURENT</t>
  </si>
  <si>
    <t>LUDWIG</t>
  </si>
  <si>
    <t>DELPHINE</t>
  </si>
  <si>
    <t>BLANDINE</t>
  </si>
  <si>
    <t>GREGOIRE</t>
  </si>
  <si>
    <t>CELINE</t>
  </si>
  <si>
    <t>ROMUALD</t>
  </si>
  <si>
    <t>PRISCILLA</t>
  </si>
  <si>
    <t>MARIE-CHRISTINE</t>
  </si>
  <si>
    <t>ERIC</t>
  </si>
  <si>
    <t>ROSELYNE</t>
  </si>
  <si>
    <t>ARLETTE</t>
  </si>
  <si>
    <t>DENIS</t>
  </si>
  <si>
    <t>JEAN-YVES</t>
  </si>
  <si>
    <t>MARTINE</t>
  </si>
  <si>
    <t>SONIA</t>
  </si>
  <si>
    <t>NADIA</t>
  </si>
  <si>
    <t>JEAN-XAVIER</t>
  </si>
  <si>
    <t>EMMANUEL</t>
  </si>
  <si>
    <t>EMMANUELLE</t>
  </si>
  <si>
    <t>Matin</t>
  </si>
  <si>
    <t>Après-midi</t>
  </si>
  <si>
    <t>Jours fériés</t>
  </si>
  <si>
    <t>pâques</t>
  </si>
  <si>
    <t>Amplitude</t>
  </si>
  <si>
    <t>AP</t>
  </si>
  <si>
    <t>http://forum.excel-pratique.com/excel/fonction-decaler-et-choisir-t35667.html</t>
  </si>
  <si>
    <t>FÉVRIER</t>
  </si>
  <si>
    <t>Semaine Impaire</t>
  </si>
  <si>
    <t>Semaine paire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</si>
</sst>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#,##0.00\ &quot;F&quot;;[Red]\-#,##0.00\ &quot;F&quot;"/>
    <numFmt numFmtId="165" formatCode="_-* #,##0.00\ &quot;F&quot;_-;\-* #,##0.00\ &quot;F&quot;_-;_-* &quot;-&quot;??\ &quot;F&quot;_-;_-@_-"/>
    <numFmt numFmtId="166" formatCode="_-* #,##0.00\ _F_-;\-* #,##0.00\ _F_-;_-* &quot;-&quot;??\ _F_-;_-@_-"/>
    <numFmt numFmtId="167" formatCode="mmmm\-yy"/>
    <numFmt numFmtId="168" formatCode="0.0"/>
    <numFmt numFmtId="169" formatCode="[$-F800]dddd\,\ mmmm\ dd\,\ yyyy"/>
    <numFmt numFmtId="170" formatCode="_-* #,##0.00\ [$€]_-;\-* #,##0.00\ [$€]_-;_-* &quot;-&quot;??\ [$€]_-;_-@_-"/>
    <numFmt numFmtId="171" formatCode="d"/>
    <numFmt numFmtId="172" formatCode="dddd"/>
    <numFmt numFmtId="173" formatCode="[h]:mm"/>
    <numFmt numFmtId="174" formatCode="h:mm;@"/>
  </numFmts>
  <fonts count="78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Modern"/>
      <family val="3"/>
      <charset val="255"/>
    </font>
    <font>
      <sz val="8"/>
      <name val="Modern"/>
      <family val="3"/>
      <charset val="255"/>
    </font>
    <font>
      <sz val="10"/>
      <name val="Arial"/>
      <family val="2"/>
    </font>
    <font>
      <sz val="8"/>
      <name val="Arial Narrow"/>
      <family val="2"/>
    </font>
    <font>
      <b/>
      <sz val="14"/>
      <name val="Arial"/>
      <family val="2"/>
    </font>
    <font>
      <sz val="8"/>
      <name val="Abadi MT Condensed Light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Arial"/>
      <family val="2"/>
    </font>
    <font>
      <b/>
      <sz val="14"/>
      <name val="Comic Sans MS"/>
      <family val="4"/>
    </font>
    <font>
      <b/>
      <sz val="12"/>
      <name val="Comic Sans MS"/>
      <family val="4"/>
    </font>
    <font>
      <b/>
      <sz val="16"/>
      <name val="Comic Sans MS"/>
      <family val="4"/>
    </font>
    <font>
      <sz val="12"/>
      <name val="Comic Sans MS"/>
      <family val="4"/>
    </font>
    <font>
      <sz val="16"/>
      <name val="Comic Sans MS"/>
      <family val="4"/>
    </font>
    <font>
      <sz val="10"/>
      <name val="Comic Sans MS"/>
      <family val="4"/>
    </font>
    <font>
      <sz val="8"/>
      <name val="Comic Sans MS"/>
      <family val="4"/>
    </font>
    <font>
      <sz val="14"/>
      <name val="Comic Sans MS"/>
      <family val="4"/>
    </font>
    <font>
      <b/>
      <sz val="8"/>
      <name val="Comic Sans MS"/>
      <family val="4"/>
    </font>
    <font>
      <sz val="13"/>
      <name val="Comic Sans MS"/>
      <family val="4"/>
    </font>
    <font>
      <b/>
      <sz val="10"/>
      <name val="Comic Sans MS"/>
      <family val="4"/>
    </font>
    <font>
      <b/>
      <sz val="13"/>
      <name val="Comic Sans MS"/>
      <family val="4"/>
    </font>
    <font>
      <sz val="9"/>
      <name val="Comic Sans MS"/>
      <family val="4"/>
    </font>
    <font>
      <b/>
      <sz val="9"/>
      <name val="Comic Sans MS"/>
      <family val="4"/>
    </font>
    <font>
      <sz val="11"/>
      <name val="Comic Sans MS"/>
      <family val="4"/>
    </font>
    <font>
      <b/>
      <sz val="18"/>
      <name val="Comic Sans MS"/>
      <family val="4"/>
    </font>
    <font>
      <b/>
      <sz val="11"/>
      <name val="Comic Sans MS"/>
      <family val="4"/>
    </font>
    <font>
      <b/>
      <i/>
      <sz val="14"/>
      <name val="Comic Sans MS"/>
      <family val="4"/>
    </font>
    <font>
      <sz val="20"/>
      <name val="Arial"/>
      <family val="2"/>
    </font>
    <font>
      <sz val="18"/>
      <name val="Arial"/>
      <family val="2"/>
    </font>
    <font>
      <b/>
      <sz val="22"/>
      <name val="Arial"/>
      <family val="2"/>
    </font>
    <font>
      <b/>
      <sz val="20"/>
      <name val="Arial"/>
      <family val="2"/>
    </font>
    <font>
      <b/>
      <sz val="11"/>
      <name val="Times New Roman"/>
      <family val="1"/>
    </font>
    <font>
      <sz val="16"/>
      <name val="Arial"/>
      <family val="2"/>
    </font>
    <font>
      <b/>
      <sz val="16"/>
      <name val="Arial"/>
      <family val="2"/>
    </font>
    <font>
      <u/>
      <sz val="14"/>
      <name val="Comic Sans MS"/>
      <family val="4"/>
    </font>
    <font>
      <sz val="18"/>
      <name val="Comic Sans MS"/>
      <family val="4"/>
    </font>
    <font>
      <b/>
      <sz val="18"/>
      <name val="Times New Roman"/>
      <family val="1"/>
    </font>
    <font>
      <b/>
      <sz val="14"/>
      <name val="Times New Roman"/>
      <family val="1"/>
    </font>
    <font>
      <u/>
      <sz val="14"/>
      <name val="Times New Roman"/>
      <family val="1"/>
    </font>
    <font>
      <b/>
      <sz val="18"/>
      <name val="Arial"/>
      <family val="2"/>
    </font>
    <font>
      <sz val="22"/>
      <name val="Arial"/>
      <family val="2"/>
    </font>
    <font>
      <b/>
      <sz val="20"/>
      <name val="Comic Sans MS"/>
      <family val="4"/>
    </font>
    <font>
      <b/>
      <u/>
      <sz val="18"/>
      <name val="Comic Sans MS"/>
      <family val="4"/>
    </font>
    <font>
      <b/>
      <sz val="14"/>
      <color indexed="10"/>
      <name val="Arial"/>
      <family val="2"/>
    </font>
    <font>
      <b/>
      <sz val="14"/>
      <color indexed="10"/>
      <name val="Comic Sans MS"/>
      <family val="4"/>
    </font>
    <font>
      <b/>
      <sz val="18"/>
      <color indexed="10"/>
      <name val="Comic Sans MS"/>
      <family val="4"/>
    </font>
    <font>
      <b/>
      <u/>
      <sz val="18"/>
      <color indexed="10"/>
      <name val="Comic Sans MS"/>
      <family val="4"/>
    </font>
    <font>
      <sz val="18"/>
      <color indexed="10"/>
      <name val="Comic Sans MS"/>
      <family val="4"/>
    </font>
    <font>
      <b/>
      <sz val="12"/>
      <color indexed="10"/>
      <name val="Eras Medium ITC"/>
      <family val="2"/>
    </font>
    <font>
      <sz val="1"/>
      <name val="Comic Sans MS"/>
      <family val="4"/>
    </font>
    <font>
      <sz val="24"/>
      <name val="Comic Sans MS"/>
      <family val="4"/>
    </font>
    <font>
      <b/>
      <sz val="1"/>
      <name val="Comic Sans MS"/>
      <family val="4"/>
    </font>
    <font>
      <sz val="8"/>
      <color indexed="8"/>
      <name val="Arial"/>
      <family val="2"/>
    </font>
    <font>
      <b/>
      <sz val="16"/>
      <color indexed="10"/>
      <name val="Comic Sans MS"/>
      <family val="4"/>
    </font>
    <font>
      <b/>
      <i/>
      <sz val="12"/>
      <name val="Comic Sans MS"/>
      <family val="4"/>
    </font>
    <font>
      <sz val="10"/>
      <color indexed="9"/>
      <name val="Arial"/>
      <family val="2"/>
    </font>
    <font>
      <sz val="8"/>
      <name val="Verdana"/>
      <family val="2"/>
    </font>
    <font>
      <b/>
      <sz val="12"/>
      <color indexed="8"/>
      <name val="Calibri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sz val="8"/>
      <color indexed="8"/>
      <name val="Times New Roman"/>
      <family val="1"/>
    </font>
    <font>
      <sz val="8"/>
      <name val="Arial"/>
    </font>
    <font>
      <u/>
      <sz val="10"/>
      <color indexed="12"/>
      <name val="Arial"/>
    </font>
    <font>
      <b/>
      <sz val="18"/>
      <color theme="0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70" fontId="1" fillId="0" borderId="0" applyFont="0" applyFill="0" applyBorder="0" applyAlignment="0" applyProtection="0"/>
    <xf numFmtId="0" fontId="76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</cellStyleXfs>
  <cellXfs count="73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4" fillId="0" borderId="0" xfId="0" applyFont="1"/>
    <xf numFmtId="0" fontId="3" fillId="0" borderId="0" xfId="0" applyFont="1" applyBorder="1" applyAlignment="1">
      <alignment horizontal="right"/>
    </xf>
    <xf numFmtId="0" fontId="5" fillId="0" borderId="0" xfId="0" applyFont="1" applyBorder="1"/>
    <xf numFmtId="165" fontId="3" fillId="0" borderId="0" xfId="4" applyFont="1" applyBorder="1"/>
    <xf numFmtId="0" fontId="8" fillId="0" borderId="0" xfId="0" applyFont="1" applyBorder="1"/>
    <xf numFmtId="0" fontId="7" fillId="0" borderId="0" xfId="0" applyFont="1"/>
    <xf numFmtId="0" fontId="0" fillId="0" borderId="1" xfId="0" applyBorder="1"/>
    <xf numFmtId="0" fontId="0" fillId="0" borderId="0" xfId="0" applyFill="1"/>
    <xf numFmtId="0" fontId="0" fillId="0" borderId="0" xfId="0" applyFill="1" applyBorder="1"/>
    <xf numFmtId="0" fontId="9" fillId="0" borderId="0" xfId="0" applyFont="1" applyAlignment="1"/>
    <xf numFmtId="0" fontId="10" fillId="0" borderId="0" xfId="0" applyFont="1" applyBorder="1" applyAlignment="1">
      <alignment horizontal="right"/>
    </xf>
    <xf numFmtId="0" fontId="10" fillId="0" borderId="0" xfId="0" applyFont="1" applyBorder="1"/>
    <xf numFmtId="2" fontId="0" fillId="0" borderId="0" xfId="0" applyNumberFormat="1"/>
    <xf numFmtId="0" fontId="4" fillId="0" borderId="0" xfId="0" applyFont="1" applyFill="1" applyBorder="1" applyAlignment="1">
      <alignment horizontal="right"/>
    </xf>
    <xf numFmtId="4" fontId="4" fillId="0" borderId="0" xfId="0" applyNumberFormat="1" applyFont="1" applyBorder="1"/>
    <xf numFmtId="0" fontId="4" fillId="0" borderId="0" xfId="0" applyFont="1" applyFill="1" applyBorder="1"/>
    <xf numFmtId="0" fontId="0" fillId="2" borderId="0" xfId="0" applyFill="1"/>
    <xf numFmtId="0" fontId="1" fillId="0" borderId="0" xfId="0" applyFont="1" applyFill="1"/>
    <xf numFmtId="0" fontId="18" fillId="0" borderId="0" xfId="0" applyFont="1"/>
    <xf numFmtId="0" fontId="12" fillId="3" borderId="2" xfId="0" applyFont="1" applyFill="1" applyBorder="1" applyAlignment="1">
      <alignment horizontal="center" textRotation="90" wrapText="1"/>
    </xf>
    <xf numFmtId="0" fontId="2" fillId="3" borderId="2" xfId="0" applyFont="1" applyFill="1" applyBorder="1" applyAlignment="1">
      <alignment horizontal="center" wrapText="1"/>
    </xf>
    <xf numFmtId="0" fontId="26" fillId="0" borderId="1" xfId="0" applyFont="1" applyBorder="1"/>
    <xf numFmtId="0" fontId="24" fillId="0" borderId="1" xfId="0" applyFont="1" applyBorder="1" applyAlignment="1">
      <alignment horizontal="center"/>
    </xf>
    <xf numFmtId="0" fontId="29" fillId="0" borderId="0" xfId="0" applyFont="1" applyBorder="1"/>
    <xf numFmtId="0" fontId="29" fillId="0" borderId="0" xfId="0" applyFont="1" applyBorder="1" applyAlignment="1">
      <alignment horizontal="right"/>
    </xf>
    <xf numFmtId="0" fontId="28" fillId="0" borderId="0" xfId="0" applyFont="1" applyBorder="1"/>
    <xf numFmtId="0" fontId="29" fillId="0" borderId="0" xfId="0" applyFont="1" applyBorder="1" applyAlignment="1">
      <alignment horizontal="left"/>
    </xf>
    <xf numFmtId="0" fontId="31" fillId="0" borderId="0" xfId="0" applyFont="1" applyBorder="1" applyAlignment="1">
      <alignment horizontal="right"/>
    </xf>
    <xf numFmtId="0" fontId="28" fillId="0" borderId="0" xfId="0" applyFont="1" applyBorder="1" applyAlignment="1">
      <alignment horizontal="right"/>
    </xf>
    <xf numFmtId="0" fontId="28" fillId="0" borderId="0" xfId="0" applyFont="1"/>
    <xf numFmtId="0" fontId="26" fillId="0" borderId="0" xfId="0" applyFont="1" applyBorder="1"/>
    <xf numFmtId="2" fontId="29" fillId="0" borderId="0" xfId="0" applyNumberFormat="1" applyFont="1" applyBorder="1"/>
    <xf numFmtId="2" fontId="28" fillId="0" borderId="0" xfId="0" applyNumberFormat="1" applyFont="1" applyBorder="1" applyAlignment="1">
      <alignment horizontal="center"/>
    </xf>
    <xf numFmtId="0" fontId="23" fillId="0" borderId="0" xfId="0" applyFont="1" applyBorder="1" applyAlignment="1">
      <alignment horizontal="left"/>
    </xf>
    <xf numFmtId="0" fontId="35" fillId="0" borderId="0" xfId="0" applyFont="1" applyBorder="1" applyAlignment="1">
      <alignment horizontal="centerContinuous"/>
    </xf>
    <xf numFmtId="0" fontId="36" fillId="0" borderId="0" xfId="0" applyFont="1" applyBorder="1" applyAlignment="1">
      <alignment horizontal="left"/>
    </xf>
    <xf numFmtId="0" fontId="36" fillId="0" borderId="0" xfId="0" applyFont="1" applyBorder="1"/>
    <xf numFmtId="0" fontId="29" fillId="0" borderId="1" xfId="0" applyFont="1" applyBorder="1"/>
    <xf numFmtId="0" fontId="28" fillId="0" borderId="1" xfId="0" applyFont="1" applyBorder="1"/>
    <xf numFmtId="0" fontId="33" fillId="0" borderId="3" xfId="0" applyFont="1" applyBorder="1" applyAlignment="1">
      <alignment horizontal="centerContinuous"/>
    </xf>
    <xf numFmtId="0" fontId="23" fillId="0" borderId="3" xfId="0" applyFont="1" applyBorder="1" applyAlignment="1">
      <alignment horizontal="centerContinuous"/>
    </xf>
    <xf numFmtId="0" fontId="34" fillId="0" borderId="3" xfId="0" applyFont="1" applyBorder="1" applyAlignment="1">
      <alignment horizontal="centerContinuous"/>
    </xf>
    <xf numFmtId="0" fontId="28" fillId="0" borderId="0" xfId="0" applyFont="1" applyFill="1" applyBorder="1"/>
    <xf numFmtId="0" fontId="29" fillId="0" borderId="4" xfId="0" applyFont="1" applyBorder="1"/>
    <xf numFmtId="0" fontId="29" fillId="0" borderId="5" xfId="0" applyFont="1" applyBorder="1"/>
    <xf numFmtId="0" fontId="31" fillId="0" borderId="0" xfId="0" applyFont="1" applyBorder="1"/>
    <xf numFmtId="0" fontId="33" fillId="0" borderId="0" xfId="0" applyFont="1" applyBorder="1"/>
    <xf numFmtId="0" fontId="28" fillId="0" borderId="4" xfId="0" applyFont="1" applyBorder="1"/>
    <xf numFmtId="2" fontId="29" fillId="0" borderId="0" xfId="0" applyNumberFormat="1" applyFont="1"/>
    <xf numFmtId="0" fontId="29" fillId="0" borderId="6" xfId="0" applyFont="1" applyBorder="1"/>
    <xf numFmtId="0" fontId="29" fillId="0" borderId="7" xfId="0" applyFont="1" applyBorder="1"/>
    <xf numFmtId="0" fontId="28" fillId="0" borderId="0" xfId="0" applyFont="1" applyFill="1"/>
    <xf numFmtId="0" fontId="35" fillId="0" borderId="0" xfId="0" applyFont="1" applyBorder="1"/>
    <xf numFmtId="0" fontId="29" fillId="0" borderId="0" xfId="0" applyFont="1"/>
    <xf numFmtId="165" fontId="29" fillId="0" borderId="0" xfId="4" applyFont="1" applyBorder="1"/>
    <xf numFmtId="0" fontId="31" fillId="0" borderId="0" xfId="0" applyFont="1" applyFill="1" applyBorder="1" applyAlignment="1">
      <alignment horizontal="center"/>
    </xf>
    <xf numFmtId="168" fontId="26" fillId="0" borderId="0" xfId="0" applyNumberFormat="1" applyFont="1" applyBorder="1" applyAlignment="1">
      <alignment horizontal="right"/>
    </xf>
    <xf numFmtId="168" fontId="28" fillId="0" borderId="0" xfId="0" applyNumberFormat="1" applyFont="1" applyBorder="1" applyAlignment="1">
      <alignment horizontal="right"/>
    </xf>
    <xf numFmtId="0" fontId="0" fillId="0" borderId="1" xfId="0" applyFill="1" applyBorder="1"/>
    <xf numFmtId="0" fontId="4" fillId="0" borderId="0" xfId="0" applyFont="1" applyFill="1"/>
    <xf numFmtId="0" fontId="24" fillId="0" borderId="0" xfId="0" applyFont="1" applyBorder="1" applyAlignment="1">
      <alignment horizontal="left"/>
    </xf>
    <xf numFmtId="0" fontId="23" fillId="2" borderId="0" xfId="0" applyFont="1" applyFill="1" applyBorder="1" applyAlignment="1">
      <alignment horizontal="right"/>
    </xf>
    <xf numFmtId="0" fontId="37" fillId="0" borderId="0" xfId="0" applyFont="1" applyBorder="1" applyAlignment="1">
      <alignment horizontal="right"/>
    </xf>
    <xf numFmtId="0" fontId="11" fillId="3" borderId="8" xfId="0" applyFont="1" applyFill="1" applyBorder="1" applyAlignment="1">
      <alignment horizontal="center"/>
    </xf>
    <xf numFmtId="0" fontId="40" fillId="0" borderId="0" xfId="0" applyFont="1" applyBorder="1"/>
    <xf numFmtId="4" fontId="4" fillId="2" borderId="9" xfId="0" applyNumberFormat="1" applyFont="1" applyFill="1" applyBorder="1"/>
    <xf numFmtId="4" fontId="4" fillId="2" borderId="10" xfId="0" applyNumberFormat="1" applyFont="1" applyFill="1" applyBorder="1"/>
    <xf numFmtId="0" fontId="1" fillId="2" borderId="0" xfId="0" applyFont="1" applyFill="1"/>
    <xf numFmtId="0" fontId="0" fillId="2" borderId="1" xfId="0" applyFill="1" applyBorder="1"/>
    <xf numFmtId="0" fontId="20" fillId="0" borderId="0" xfId="0" applyFont="1"/>
    <xf numFmtId="4" fontId="4" fillId="2" borderId="10" xfId="0" applyNumberFormat="1" applyFont="1" applyFill="1" applyBorder="1" applyAlignment="1">
      <alignment horizontal="center"/>
    </xf>
    <xf numFmtId="0" fontId="29" fillId="4" borderId="11" xfId="0" applyFont="1" applyFill="1" applyBorder="1" applyAlignment="1">
      <alignment horizontal="left"/>
    </xf>
    <xf numFmtId="0" fontId="31" fillId="4" borderId="12" xfId="0" applyFont="1" applyFill="1" applyBorder="1"/>
    <xf numFmtId="0" fontId="30" fillId="4" borderId="7" xfId="0" applyFont="1" applyFill="1" applyBorder="1" applyAlignment="1">
      <alignment horizontal="center" textRotation="90" wrapText="1"/>
    </xf>
    <xf numFmtId="11" fontId="30" fillId="4" borderId="7" xfId="0" applyNumberFormat="1" applyFont="1" applyFill="1" applyBorder="1" applyAlignment="1">
      <alignment horizontal="center" textRotation="90" wrapText="1"/>
    </xf>
    <xf numFmtId="0" fontId="0" fillId="0" borderId="8" xfId="0" applyBorder="1"/>
    <xf numFmtId="2" fontId="29" fillId="2" borderId="0" xfId="0" applyNumberFormat="1" applyFont="1" applyFill="1"/>
    <xf numFmtId="4" fontId="4" fillId="3" borderId="13" xfId="0" applyNumberFormat="1" applyFont="1" applyFill="1" applyBorder="1"/>
    <xf numFmtId="4" fontId="0" fillId="0" borderId="0" xfId="0" applyNumberFormat="1" applyFill="1"/>
    <xf numFmtId="2" fontId="0" fillId="0" borderId="0" xfId="0" applyNumberFormat="1" applyFill="1"/>
    <xf numFmtId="0" fontId="52" fillId="0" borderId="0" xfId="0" applyFont="1" applyAlignment="1">
      <alignment horizontal="justify"/>
    </xf>
    <xf numFmtId="0" fontId="21" fillId="0" borderId="0" xfId="0" applyFont="1" applyAlignment="1">
      <alignment horizontal="justify"/>
    </xf>
    <xf numFmtId="0" fontId="13" fillId="0" borderId="8" xfId="0" applyFont="1" applyBorder="1" applyAlignment="1">
      <alignment horizontal="center"/>
    </xf>
    <xf numFmtId="0" fontId="51" fillId="0" borderId="0" xfId="0" applyFont="1" applyAlignment="1"/>
    <xf numFmtId="0" fontId="21" fillId="0" borderId="0" xfId="0" applyFont="1" applyAlignment="1"/>
    <xf numFmtId="0" fontId="7" fillId="0" borderId="0" xfId="0" applyFont="1" applyAlignment="1">
      <alignment horizontal="center" vertical="center" textRotation="180"/>
    </xf>
    <xf numFmtId="16" fontId="0" fillId="0" borderId="0" xfId="0" applyNumberFormat="1" applyFill="1" applyBorder="1"/>
    <xf numFmtId="16" fontId="7" fillId="0" borderId="0" xfId="0" applyNumberFormat="1" applyFont="1"/>
    <xf numFmtId="164" fontId="24" fillId="2" borderId="8" xfId="0" applyNumberFormat="1" applyFont="1" applyFill="1" applyBorder="1"/>
    <xf numFmtId="0" fontId="24" fillId="2" borderId="8" xfId="0" applyFont="1" applyFill="1" applyBorder="1" applyAlignment="1">
      <alignment horizontal="center"/>
    </xf>
    <xf numFmtId="164" fontId="24" fillId="3" borderId="8" xfId="0" applyNumberFormat="1" applyFont="1" applyFill="1" applyBorder="1"/>
    <xf numFmtId="0" fontId="24" fillId="3" borderId="8" xfId="0" applyFont="1" applyFill="1" applyBorder="1" applyAlignment="1">
      <alignment horizontal="center"/>
    </xf>
    <xf numFmtId="0" fontId="0" fillId="3" borderId="8" xfId="0" applyFill="1" applyBorder="1"/>
    <xf numFmtId="0" fontId="0" fillId="3" borderId="8" xfId="0" applyFill="1" applyBorder="1" applyAlignment="1">
      <alignment horizontal="center"/>
    </xf>
    <xf numFmtId="0" fontId="9" fillId="2" borderId="8" xfId="0" applyFont="1" applyFill="1" applyBorder="1"/>
    <xf numFmtId="0" fontId="9" fillId="2" borderId="8" xfId="0" applyFont="1" applyFill="1" applyBorder="1" applyAlignment="1">
      <alignment horizontal="center"/>
    </xf>
    <xf numFmtId="0" fontId="9" fillId="3" borderId="8" xfId="0" applyFont="1" applyFill="1" applyBorder="1"/>
    <xf numFmtId="4" fontId="9" fillId="0" borderId="0" xfId="0" applyNumberFormat="1" applyFont="1" applyAlignment="1"/>
    <xf numFmtId="11" fontId="30" fillId="5" borderId="7" xfId="0" applyNumberFormat="1" applyFont="1" applyFill="1" applyBorder="1" applyAlignment="1">
      <alignment horizontal="center" textRotation="90" wrapText="1"/>
    </xf>
    <xf numFmtId="1" fontId="30" fillId="2" borderId="8" xfId="0" applyNumberFormat="1" applyFont="1" applyFill="1" applyBorder="1" applyAlignment="1">
      <alignment horizontal="center"/>
    </xf>
    <xf numFmtId="0" fontId="24" fillId="2" borderId="3" xfId="0" applyFont="1" applyFill="1" applyBorder="1" applyAlignment="1">
      <alignment horizontal="center"/>
    </xf>
    <xf numFmtId="0" fontId="11" fillId="2" borderId="7" xfId="0" applyFont="1" applyFill="1" applyBorder="1" applyAlignment="1">
      <alignment horizontal="center"/>
    </xf>
    <xf numFmtId="0" fontId="0" fillId="2" borderId="7" xfId="0" applyFill="1" applyBorder="1"/>
    <xf numFmtId="0" fontId="22" fillId="2" borderId="2" xfId="0" applyFont="1" applyFill="1" applyBorder="1" applyAlignment="1">
      <alignment horizontal="center" textRotation="255" wrapText="1"/>
    </xf>
    <xf numFmtId="49" fontId="11" fillId="2" borderId="14" xfId="0" applyNumberFormat="1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center" textRotation="255" wrapText="1"/>
    </xf>
    <xf numFmtId="0" fontId="11" fillId="2" borderId="15" xfId="0" applyFont="1" applyFill="1" applyBorder="1"/>
    <xf numFmtId="49" fontId="17" fillId="2" borderId="14" xfId="0" applyNumberFormat="1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textRotation="255" wrapText="1"/>
    </xf>
    <xf numFmtId="0" fontId="17" fillId="2" borderId="15" xfId="0" applyFont="1" applyFill="1" applyBorder="1"/>
    <xf numFmtId="0" fontId="0" fillId="2" borderId="0" xfId="0" applyFill="1"/>
    <xf numFmtId="0" fontId="11" fillId="2" borderId="8" xfId="0" applyFont="1" applyFill="1" applyBorder="1" applyAlignment="1">
      <alignment horizontal="center"/>
    </xf>
    <xf numFmtId="4" fontId="11" fillId="2" borderId="8" xfId="0" applyNumberFormat="1" applyFont="1" applyFill="1" applyBorder="1" applyAlignment="1">
      <alignment horizontal="center"/>
    </xf>
    <xf numFmtId="0" fontId="13" fillId="2" borderId="7" xfId="0" applyFont="1" applyFill="1" applyBorder="1" applyAlignment="1">
      <alignment horizontal="center"/>
    </xf>
    <xf numFmtId="0" fontId="47" fillId="2" borderId="7" xfId="0" applyFont="1" applyFill="1" applyBorder="1" applyAlignment="1">
      <alignment horizontal="center"/>
    </xf>
    <xf numFmtId="0" fontId="44" fillId="2" borderId="16" xfId="0" applyFont="1" applyFill="1" applyBorder="1" applyAlignment="1">
      <alignment horizontal="center"/>
    </xf>
    <xf numFmtId="164" fontId="24" fillId="3" borderId="17" xfId="0" applyNumberFormat="1" applyFont="1" applyFill="1" applyBorder="1"/>
    <xf numFmtId="0" fontId="24" fillId="3" borderId="3" xfId="0" applyFont="1" applyFill="1" applyBorder="1" applyAlignment="1">
      <alignment horizontal="center"/>
    </xf>
    <xf numFmtId="4" fontId="0" fillId="3" borderId="8" xfId="0" applyNumberFormat="1" applyFill="1" applyBorder="1"/>
    <xf numFmtId="0" fontId="11" fillId="3" borderId="8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4" fontId="0" fillId="3" borderId="2" xfId="0" applyNumberFormat="1" applyFill="1" applyBorder="1"/>
    <xf numFmtId="0" fontId="0" fillId="3" borderId="7" xfId="0" applyFill="1" applyBorder="1"/>
    <xf numFmtId="49" fontId="17" fillId="3" borderId="14" xfId="0" applyNumberFormat="1" applyFont="1" applyFill="1" applyBorder="1" applyAlignment="1">
      <alignment horizontal="center" wrapText="1"/>
    </xf>
    <xf numFmtId="0" fontId="13" fillId="3" borderId="1" xfId="0" applyFont="1" applyFill="1" applyBorder="1" applyAlignment="1">
      <alignment horizontal="center" textRotation="255" wrapText="1"/>
    </xf>
    <xf numFmtId="0" fontId="17" fillId="3" borderId="15" xfId="0" applyFont="1" applyFill="1" applyBorder="1"/>
    <xf numFmtId="0" fontId="11" fillId="2" borderId="2" xfId="0" applyFont="1" applyFill="1" applyBorder="1" applyAlignment="1">
      <alignment horizontal="center" textRotation="255" wrapText="1"/>
    </xf>
    <xf numFmtId="0" fontId="47" fillId="2" borderId="2" xfId="0" applyFont="1" applyFill="1" applyBorder="1" applyAlignment="1">
      <alignment horizontal="center" textRotation="255" wrapText="1"/>
    </xf>
    <xf numFmtId="0" fontId="13" fillId="2" borderId="0" xfId="0" applyFont="1" applyFill="1" applyBorder="1" applyAlignment="1">
      <alignment horizontal="center" textRotation="255" wrapText="1"/>
    </xf>
    <xf numFmtId="0" fontId="47" fillId="3" borderId="2" xfId="0" applyFont="1" applyFill="1" applyBorder="1" applyAlignment="1">
      <alignment horizontal="center" textRotation="255" wrapText="1"/>
    </xf>
    <xf numFmtId="0" fontId="53" fillId="2" borderId="7" xfId="0" applyFont="1" applyFill="1" applyBorder="1" applyAlignment="1">
      <alignment horizontal="center"/>
    </xf>
    <xf numFmtId="0" fontId="43" fillId="2" borderId="2" xfId="0" applyFont="1" applyFill="1" applyBorder="1" applyAlignment="1">
      <alignment horizontal="center" textRotation="255" wrapText="1"/>
    </xf>
    <xf numFmtId="49" fontId="2" fillId="2" borderId="5" xfId="0" applyNumberFormat="1" applyFont="1" applyFill="1" applyBorder="1" applyAlignment="1">
      <alignment horizontal="center" textRotation="90" wrapText="1"/>
    </xf>
    <xf numFmtId="0" fontId="13" fillId="2" borderId="5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0" fillId="2" borderId="5" xfId="0" applyFill="1" applyBorder="1"/>
    <xf numFmtId="49" fontId="17" fillId="2" borderId="0" xfId="0" applyNumberFormat="1" applyFont="1" applyFill="1" applyBorder="1" applyAlignment="1">
      <alignment horizontal="center" wrapText="1"/>
    </xf>
    <xf numFmtId="0" fontId="17" fillId="2" borderId="18" xfId="0" applyFont="1" applyFill="1" applyBorder="1"/>
    <xf numFmtId="0" fontId="11" fillId="4" borderId="19" xfId="0" applyFont="1" applyFill="1" applyBorder="1" applyAlignment="1">
      <alignment horizontal="center" wrapText="1"/>
    </xf>
    <xf numFmtId="0" fontId="11" fillId="4" borderId="20" xfId="0" applyFont="1" applyFill="1" applyBorder="1" applyAlignment="1">
      <alignment horizontal="center" wrapText="1"/>
    </xf>
    <xf numFmtId="0" fontId="26" fillId="0" borderId="14" xfId="0" applyFont="1" applyBorder="1" applyAlignment="1">
      <alignment horizontal="center"/>
    </xf>
    <xf numFmtId="4" fontId="11" fillId="2" borderId="7" xfId="0" applyNumberFormat="1" applyFont="1" applyFill="1" applyBorder="1" applyAlignment="1">
      <alignment horizontal="center"/>
    </xf>
    <xf numFmtId="4" fontId="0" fillId="3" borderId="21" xfId="0" applyNumberFormat="1" applyFill="1" applyBorder="1"/>
    <xf numFmtId="14" fontId="29" fillId="3" borderId="22" xfId="0" applyNumberFormat="1" applyFont="1" applyFill="1" applyBorder="1" applyAlignment="1">
      <alignment horizontal="centerContinuous"/>
    </xf>
    <xf numFmtId="0" fontId="30" fillId="4" borderId="2" xfId="0" applyFont="1" applyFill="1" applyBorder="1" applyAlignment="1">
      <alignment horizontal="center" vertical="center" textRotation="90" wrapText="1"/>
    </xf>
    <xf numFmtId="0" fontId="23" fillId="0" borderId="23" xfId="0" applyFont="1" applyBorder="1" applyAlignment="1">
      <alignment horizontal="left"/>
    </xf>
    <xf numFmtId="0" fontId="29" fillId="0" borderId="24" xfId="0" applyFont="1" applyBorder="1" applyAlignment="1">
      <alignment horizontal="right"/>
    </xf>
    <xf numFmtId="0" fontId="29" fillId="0" borderId="14" xfId="0" applyFont="1" applyBorder="1" applyAlignment="1">
      <alignment horizontal="center"/>
    </xf>
    <xf numFmtId="0" fontId="29" fillId="0" borderId="14" xfId="0" applyFont="1" applyBorder="1"/>
    <xf numFmtId="0" fontId="28" fillId="0" borderId="14" xfId="0" applyFont="1" applyBorder="1" applyAlignment="1">
      <alignment horizontal="right"/>
    </xf>
    <xf numFmtId="0" fontId="29" fillId="0" borderId="25" xfId="0" applyFont="1" applyBorder="1" applyAlignment="1">
      <alignment horizontal="left"/>
    </xf>
    <xf numFmtId="0" fontId="29" fillId="0" borderId="26" xfId="0" applyFont="1" applyBorder="1" applyAlignment="1">
      <alignment horizontal="right"/>
    </xf>
    <xf numFmtId="14" fontId="29" fillId="0" borderId="26" xfId="0" applyNumberFormat="1" applyFont="1" applyBorder="1" applyAlignment="1">
      <alignment horizontal="centerContinuous"/>
    </xf>
    <xf numFmtId="0" fontId="31" fillId="0" borderId="27" xfId="0" applyFont="1" applyBorder="1" applyAlignment="1">
      <alignment horizontal="centerContinuous"/>
    </xf>
    <xf numFmtId="0" fontId="26" fillId="0" borderId="26" xfId="0" applyFont="1" applyBorder="1" applyAlignment="1">
      <alignment horizontal="left"/>
    </xf>
    <xf numFmtId="0" fontId="31" fillId="0" borderId="26" xfId="0" applyFont="1" applyBorder="1" applyAlignment="1">
      <alignment horizontal="right"/>
    </xf>
    <xf numFmtId="0" fontId="31" fillId="0" borderId="26" xfId="0" applyFont="1" applyBorder="1" applyAlignment="1">
      <alignment horizontal="centerContinuous"/>
    </xf>
    <xf numFmtId="0" fontId="28" fillId="0" borderId="26" xfId="0" applyFont="1" applyBorder="1"/>
    <xf numFmtId="0" fontId="28" fillId="0" borderId="26" xfId="0" applyFont="1" applyBorder="1" applyAlignment="1">
      <alignment horizontal="centerContinuous"/>
    </xf>
    <xf numFmtId="0" fontId="26" fillId="0" borderId="26" xfId="0" applyFont="1" applyBorder="1" applyAlignment="1">
      <alignment horizontal="centerContinuous"/>
    </xf>
    <xf numFmtId="0" fontId="37" fillId="0" borderId="26" xfId="0" applyFont="1" applyBorder="1"/>
    <xf numFmtId="0" fontId="29" fillId="0" borderId="26" xfId="0" applyFont="1" applyBorder="1" applyAlignment="1">
      <alignment horizontal="left"/>
    </xf>
    <xf numFmtId="2" fontId="29" fillId="0" borderId="26" xfId="0" applyNumberFormat="1" applyFont="1" applyBorder="1" applyAlignment="1">
      <alignment horizontal="centerContinuous"/>
    </xf>
    <xf numFmtId="0" fontId="29" fillId="0" borderId="28" xfId="0" applyFont="1" applyBorder="1" applyAlignment="1">
      <alignment horizontal="centerContinuous"/>
    </xf>
    <xf numFmtId="0" fontId="23" fillId="0" borderId="0" xfId="0" applyFont="1" applyBorder="1" applyAlignment="1"/>
    <xf numFmtId="0" fontId="50" fillId="0" borderId="8" xfId="0" applyFont="1" applyBorder="1" applyAlignment="1">
      <alignment horizontal="center" vertical="center" wrapText="1"/>
    </xf>
    <xf numFmtId="169" fontId="49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169" fontId="35" fillId="0" borderId="6" xfId="0" applyNumberFormat="1" applyFont="1" applyBorder="1" applyAlignment="1">
      <alignment horizontal="center" vertical="center"/>
    </xf>
    <xf numFmtId="169" fontId="35" fillId="0" borderId="1" xfId="0" applyNumberFormat="1" applyFont="1" applyBorder="1" applyAlignment="1">
      <alignment horizontal="center" vertical="center"/>
    </xf>
    <xf numFmtId="166" fontId="27" fillId="2" borderId="8" xfId="3" applyFont="1" applyFill="1" applyBorder="1" applyAlignment="1">
      <alignment horizontal="center"/>
    </xf>
    <xf numFmtId="1" fontId="32" fillId="2" borderId="8" xfId="0" applyNumberFormat="1" applyFont="1" applyFill="1" applyBorder="1" applyAlignment="1">
      <alignment horizontal="center"/>
    </xf>
    <xf numFmtId="2" fontId="29" fillId="2" borderId="0" xfId="0" applyNumberFormat="1" applyFont="1" applyFill="1"/>
    <xf numFmtId="2" fontId="23" fillId="0" borderId="0" xfId="0" applyNumberFormat="1" applyFont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30" fillId="0" borderId="0" xfId="0" applyFont="1" applyBorder="1" applyAlignment="1"/>
    <xf numFmtId="0" fontId="53" fillId="2" borderId="5" xfId="0" applyFont="1" applyFill="1" applyBorder="1" applyAlignment="1">
      <alignment horizontal="center"/>
    </xf>
    <xf numFmtId="0" fontId="53" fillId="2" borderId="8" xfId="0" applyFont="1" applyFill="1" applyBorder="1" applyAlignment="1">
      <alignment horizontal="center"/>
    </xf>
    <xf numFmtId="49" fontId="17" fillId="2" borderId="23" xfId="0" applyNumberFormat="1" applyFont="1" applyFill="1" applyBorder="1" applyAlignment="1">
      <alignment horizontal="center" wrapText="1"/>
    </xf>
    <xf numFmtId="0" fontId="43" fillId="2" borderId="8" xfId="0" applyFont="1" applyFill="1" applyBorder="1" applyAlignment="1">
      <alignment horizontal="center"/>
    </xf>
    <xf numFmtId="0" fontId="43" fillId="2" borderId="7" xfId="0" applyFont="1" applyFill="1" applyBorder="1" applyAlignment="1">
      <alignment horizontal="center"/>
    </xf>
    <xf numFmtId="4" fontId="30" fillId="2" borderId="8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167" fontId="33" fillId="0" borderId="0" xfId="0" applyNumberFormat="1" applyFont="1" applyBorder="1"/>
    <xf numFmtId="0" fontId="13" fillId="3" borderId="8" xfId="0" applyFont="1" applyFill="1" applyBorder="1" applyAlignment="1">
      <alignment horizontal="center" vertical="center" wrapText="1"/>
    </xf>
    <xf numFmtId="0" fontId="43" fillId="3" borderId="7" xfId="0" applyFont="1" applyFill="1" applyBorder="1" applyAlignment="1">
      <alignment horizontal="center"/>
    </xf>
    <xf numFmtId="0" fontId="47" fillId="3" borderId="7" xfId="0" applyFont="1" applyFill="1" applyBorder="1" applyAlignment="1">
      <alignment horizontal="center"/>
    </xf>
    <xf numFmtId="0" fontId="24" fillId="0" borderId="2" xfId="0" applyFont="1" applyFill="1" applyBorder="1" applyAlignment="1">
      <alignment horizontal="center"/>
    </xf>
    <xf numFmtId="4" fontId="4" fillId="0" borderId="29" xfId="0" applyNumberFormat="1" applyFont="1" applyBorder="1"/>
    <xf numFmtId="4" fontId="4" fillId="0" borderId="30" xfId="0" applyNumberFormat="1" applyFont="1" applyFill="1" applyBorder="1"/>
    <xf numFmtId="0" fontId="4" fillId="0" borderId="30" xfId="0" applyFont="1" applyFill="1" applyBorder="1"/>
    <xf numFmtId="0" fontId="4" fillId="0" borderId="30" xfId="0" applyFont="1" applyBorder="1"/>
    <xf numFmtId="0" fontId="4" fillId="0" borderId="31" xfId="0" applyFont="1" applyBorder="1"/>
    <xf numFmtId="169" fontId="28" fillId="0" borderId="1" xfId="0" applyNumberFormat="1" applyFont="1" applyBorder="1" applyAlignment="1">
      <alignment horizontal="center" vertical="center"/>
    </xf>
    <xf numFmtId="49" fontId="16" fillId="2" borderId="14" xfId="0" applyNumberFormat="1" applyFont="1" applyFill="1" applyBorder="1" applyAlignment="1">
      <alignment horizontal="center" wrapText="1"/>
    </xf>
    <xf numFmtId="0" fontId="16" fillId="2" borderId="15" xfId="0" applyFont="1" applyFill="1" applyBorder="1"/>
    <xf numFmtId="49" fontId="16" fillId="3" borderId="14" xfId="0" applyNumberFormat="1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textRotation="255" wrapText="1"/>
    </xf>
    <xf numFmtId="0" fontId="16" fillId="3" borderId="15" xfId="0" applyFont="1" applyFill="1" applyBorder="1"/>
    <xf numFmtId="164" fontId="24" fillId="2" borderId="17" xfId="0" applyNumberFormat="1" applyFont="1" applyFill="1" applyBorder="1"/>
    <xf numFmtId="0" fontId="54" fillId="2" borderId="7" xfId="0" applyFont="1" applyFill="1" applyBorder="1"/>
    <xf numFmtId="166" fontId="32" fillId="2" borderId="8" xfId="3" applyNumberFormat="1" applyFont="1" applyFill="1" applyBorder="1" applyAlignment="1">
      <alignment horizontal="center"/>
    </xf>
    <xf numFmtId="0" fontId="43" fillId="2" borderId="16" xfId="0" applyFont="1" applyFill="1" applyBorder="1" applyAlignment="1">
      <alignment horizontal="center"/>
    </xf>
    <xf numFmtId="4" fontId="0" fillId="3" borderId="32" xfId="0" applyNumberFormat="1" applyFill="1" applyBorder="1" applyAlignment="1">
      <alignment horizontal="center"/>
    </xf>
    <xf numFmtId="2" fontId="11" fillId="2" borderId="16" xfId="0" applyNumberFormat="1" applyFont="1" applyFill="1" applyBorder="1" applyAlignment="1">
      <alignment horizontal="center"/>
    </xf>
    <xf numFmtId="4" fontId="16" fillId="3" borderId="23" xfId="0" applyNumberFormat="1" applyFont="1" applyFill="1" applyBorder="1" applyAlignment="1">
      <alignment horizontal="center" vertical="center"/>
    </xf>
    <xf numFmtId="4" fontId="16" fillId="3" borderId="3" xfId="0" applyNumberFormat="1" applyFont="1" applyFill="1" applyBorder="1" applyAlignment="1">
      <alignment horizontal="center" vertical="center"/>
    </xf>
    <xf numFmtId="4" fontId="16" fillId="3" borderId="16" xfId="0" applyNumberFormat="1" applyFont="1" applyFill="1" applyBorder="1" applyAlignment="1">
      <alignment horizontal="center" vertical="center"/>
    </xf>
    <xf numFmtId="4" fontId="13" fillId="2" borderId="8" xfId="0" applyNumberFormat="1" applyFont="1" applyFill="1" applyBorder="1" applyAlignment="1"/>
    <xf numFmtId="4" fontId="47" fillId="2" borderId="8" xfId="0" applyNumberFormat="1" applyFont="1" applyFill="1" applyBorder="1" applyAlignment="1">
      <alignment horizontal="center"/>
    </xf>
    <xf numFmtId="4" fontId="44" fillId="2" borderId="8" xfId="0" applyNumberFormat="1" applyFont="1" applyFill="1" applyBorder="1" applyAlignment="1">
      <alignment horizontal="center"/>
    </xf>
    <xf numFmtId="0" fontId="43" fillId="3" borderId="2" xfId="0" applyFont="1" applyFill="1" applyBorder="1" applyAlignment="1">
      <alignment horizontal="center" textRotation="255" wrapText="1"/>
    </xf>
    <xf numFmtId="0" fontId="4" fillId="3" borderId="7" xfId="0" applyFont="1" applyFill="1" applyBorder="1" applyAlignment="1">
      <alignment horizontal="center"/>
    </xf>
    <xf numFmtId="0" fontId="53" fillId="3" borderId="7" xfId="0" applyFont="1" applyFill="1" applyBorder="1" applyAlignment="1">
      <alignment horizontal="center"/>
    </xf>
    <xf numFmtId="0" fontId="44" fillId="3" borderId="16" xfId="0" applyFont="1" applyFill="1" applyBorder="1" applyAlignment="1">
      <alignment horizontal="center"/>
    </xf>
    <xf numFmtId="0" fontId="23" fillId="2" borderId="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/>
    </xf>
    <xf numFmtId="9" fontId="30" fillId="2" borderId="0" xfId="0" applyNumberFormat="1" applyFont="1" applyFill="1" applyBorder="1" applyAlignment="1">
      <alignment horizontal="left" vertical="center" wrapText="1"/>
    </xf>
    <xf numFmtId="9" fontId="30" fillId="0" borderId="0" xfId="0" applyNumberFormat="1" applyFont="1" applyBorder="1" applyAlignment="1">
      <alignment horizontal="left"/>
    </xf>
    <xf numFmtId="0" fontId="28" fillId="0" borderId="8" xfId="0" applyFont="1" applyBorder="1"/>
    <xf numFmtId="0" fontId="46" fillId="0" borderId="0" xfId="0" applyFont="1" applyBorder="1"/>
    <xf numFmtId="0" fontId="46" fillId="0" borderId="0" xfId="0" applyFont="1"/>
    <xf numFmtId="0" fontId="46" fillId="6" borderId="0" xfId="0" applyFont="1" applyFill="1"/>
    <xf numFmtId="4" fontId="16" fillId="6" borderId="23" xfId="0" applyNumberFormat="1" applyFont="1" applyFill="1" applyBorder="1" applyAlignment="1">
      <alignment horizontal="center" vertical="center"/>
    </xf>
    <xf numFmtId="4" fontId="16" fillId="6" borderId="3" xfId="0" applyNumberFormat="1" applyFont="1" applyFill="1" applyBorder="1" applyAlignment="1">
      <alignment horizontal="center" vertical="center"/>
    </xf>
    <xf numFmtId="4" fontId="16" fillId="6" borderId="16" xfId="0" applyNumberFormat="1" applyFont="1" applyFill="1" applyBorder="1" applyAlignment="1">
      <alignment horizontal="center" vertical="center"/>
    </xf>
    <xf numFmtId="4" fontId="16" fillId="6" borderId="6" xfId="0" applyNumberFormat="1" applyFont="1" applyFill="1" applyBorder="1" applyAlignment="1">
      <alignment horizontal="center" vertical="center"/>
    </xf>
    <xf numFmtId="4" fontId="16" fillId="6" borderId="1" xfId="0" applyNumberFormat="1" applyFont="1" applyFill="1" applyBorder="1" applyAlignment="1">
      <alignment horizontal="center" vertical="center"/>
    </xf>
    <xf numFmtId="4" fontId="16" fillId="6" borderId="7" xfId="0" applyNumberFormat="1" applyFont="1" applyFill="1" applyBorder="1" applyAlignment="1">
      <alignment horizontal="center" vertical="center"/>
    </xf>
    <xf numFmtId="4" fontId="16" fillId="6" borderId="3" xfId="0" applyNumberFormat="1" applyFont="1" applyFill="1" applyBorder="1" applyAlignment="1">
      <alignment horizontal="center"/>
    </xf>
    <xf numFmtId="4" fontId="16" fillId="6" borderId="32" xfId="0" applyNumberFormat="1" applyFont="1" applyFill="1" applyBorder="1" applyAlignment="1">
      <alignment horizontal="center"/>
    </xf>
    <xf numFmtId="4" fontId="16" fillId="3" borderId="3" xfId="0" applyNumberFormat="1" applyFont="1" applyFill="1" applyBorder="1" applyAlignment="1">
      <alignment horizontal="center"/>
    </xf>
    <xf numFmtId="4" fontId="16" fillId="2" borderId="33" xfId="0" applyNumberFormat="1" applyFont="1" applyFill="1" applyBorder="1" applyAlignment="1"/>
    <xf numFmtId="4" fontId="16" fillId="2" borderId="27" xfId="0" applyNumberFormat="1" applyFont="1" applyFill="1" applyBorder="1" applyAlignment="1"/>
    <xf numFmtId="4" fontId="16" fillId="2" borderId="34" xfId="0" applyNumberFormat="1" applyFont="1" applyFill="1" applyBorder="1" applyAlignment="1"/>
    <xf numFmtId="3" fontId="16" fillId="3" borderId="33" xfId="0" applyNumberFormat="1" applyFont="1" applyFill="1" applyBorder="1" applyAlignment="1">
      <alignment horizontal="center"/>
    </xf>
    <xf numFmtId="3" fontId="16" fillId="3" borderId="35" xfId="0" applyNumberFormat="1" applyFont="1" applyFill="1" applyBorder="1" applyAlignment="1">
      <alignment horizontal="center"/>
    </xf>
    <xf numFmtId="4" fontId="16" fillId="2" borderId="36" xfId="0" applyNumberFormat="1" applyFont="1" applyFill="1" applyBorder="1" applyAlignment="1">
      <alignment horizontal="center"/>
    </xf>
    <xf numFmtId="4" fontId="11" fillId="2" borderId="26" xfId="0" applyNumberFormat="1" applyFont="1" applyFill="1" applyBorder="1" applyAlignment="1">
      <alignment horizontal="center" vertical="center"/>
    </xf>
    <xf numFmtId="4" fontId="4" fillId="2" borderId="10" xfId="0" applyNumberFormat="1" applyFont="1" applyFill="1" applyBorder="1" applyAlignment="1">
      <alignment vertical="center"/>
    </xf>
    <xf numFmtId="166" fontId="4" fillId="0" borderId="8" xfId="3" applyFont="1" applyBorder="1"/>
    <xf numFmtId="2" fontId="24" fillId="2" borderId="8" xfId="0" applyNumberFormat="1" applyFont="1" applyFill="1" applyBorder="1" applyAlignment="1">
      <alignment horizontal="center" vertical="center" wrapText="1"/>
    </xf>
    <xf numFmtId="2" fontId="32" fillId="2" borderId="8" xfId="0" applyNumberFormat="1" applyFont="1" applyFill="1" applyBorder="1" applyAlignment="1">
      <alignment horizontal="center"/>
    </xf>
    <xf numFmtId="9" fontId="37" fillId="2" borderId="0" xfId="0" quotePrefix="1" applyNumberFormat="1" applyFont="1" applyFill="1" applyBorder="1" applyAlignment="1">
      <alignment horizontal="left" vertical="center" wrapText="1"/>
    </xf>
    <xf numFmtId="9" fontId="37" fillId="2" borderId="0" xfId="0" applyNumberFormat="1" applyFont="1" applyFill="1" applyBorder="1" applyAlignment="1">
      <alignment horizontal="left" vertical="center" wrapText="1"/>
    </xf>
    <xf numFmtId="0" fontId="0" fillId="0" borderId="7" xfId="0" applyFill="1" applyBorder="1"/>
    <xf numFmtId="0" fontId="43" fillId="0" borderId="7" xfId="0" applyFont="1" applyFill="1" applyBorder="1" applyAlignment="1">
      <alignment horizontal="center"/>
    </xf>
    <xf numFmtId="0" fontId="44" fillId="0" borderId="7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 textRotation="255" wrapText="1"/>
    </xf>
    <xf numFmtId="0" fontId="44" fillId="0" borderId="2" xfId="0" applyFont="1" applyFill="1" applyBorder="1" applyAlignment="1">
      <alignment horizontal="center" textRotation="255" wrapText="1"/>
    </xf>
    <xf numFmtId="0" fontId="24" fillId="0" borderId="0" xfId="0" applyFont="1" applyFill="1" applyBorder="1" applyAlignment="1">
      <alignment horizontal="center"/>
    </xf>
    <xf numFmtId="0" fontId="63" fillId="0" borderId="0" xfId="0" applyFont="1" applyBorder="1"/>
    <xf numFmtId="172" fontId="24" fillId="2" borderId="17" xfId="0" applyNumberFormat="1" applyFont="1" applyFill="1" applyBorder="1" applyAlignment="1">
      <alignment horizontal="left"/>
    </xf>
    <xf numFmtId="0" fontId="27" fillId="0" borderId="0" xfId="0" applyFont="1" applyBorder="1" applyAlignment="1">
      <alignment horizontal="right"/>
    </xf>
    <xf numFmtId="0" fontId="11" fillId="0" borderId="8" xfId="0" applyFont="1" applyFill="1" applyBorder="1" applyAlignment="1">
      <alignment horizontal="center"/>
    </xf>
    <xf numFmtId="0" fontId="47" fillId="0" borderId="7" xfId="0" applyFont="1" applyFill="1" applyBorder="1" applyAlignment="1">
      <alignment horizontal="center"/>
    </xf>
    <xf numFmtId="0" fontId="43" fillId="0" borderId="2" xfId="0" applyFont="1" applyFill="1" applyBorder="1" applyAlignment="1">
      <alignment horizontal="center" textRotation="255" wrapText="1"/>
    </xf>
    <xf numFmtId="0" fontId="53" fillId="0" borderId="7" xfId="0" applyFont="1" applyFill="1" applyBorder="1" applyAlignment="1">
      <alignment horizontal="center"/>
    </xf>
    <xf numFmtId="4" fontId="44" fillId="0" borderId="8" xfId="0" applyNumberFormat="1" applyFont="1" applyFill="1" applyBorder="1" applyAlignment="1">
      <alignment horizontal="center"/>
    </xf>
    <xf numFmtId="4" fontId="11" fillId="0" borderId="7" xfId="0" applyNumberFormat="1" applyFont="1" applyFill="1" applyBorder="1" applyAlignment="1">
      <alignment horizontal="center"/>
    </xf>
    <xf numFmtId="0" fontId="47" fillId="0" borderId="2" xfId="0" applyFont="1" applyFill="1" applyBorder="1" applyAlignment="1">
      <alignment horizontal="center" textRotation="255" wrapText="1"/>
    </xf>
    <xf numFmtId="0" fontId="53" fillId="0" borderId="8" xfId="0" applyFont="1" applyFill="1" applyBorder="1" applyAlignment="1">
      <alignment horizontal="center"/>
    </xf>
    <xf numFmtId="0" fontId="41" fillId="0" borderId="7" xfId="0" applyFont="1" applyFill="1" applyBorder="1"/>
    <xf numFmtId="4" fontId="11" fillId="0" borderId="8" xfId="0" applyNumberFormat="1" applyFont="1" applyFill="1" applyBorder="1" applyAlignment="1">
      <alignment horizontal="center"/>
    </xf>
    <xf numFmtId="4" fontId="44" fillId="0" borderId="8" xfId="0" applyNumberFormat="1" applyFont="1" applyFill="1" applyBorder="1" applyAlignment="1"/>
    <xf numFmtId="2" fontId="11" fillId="0" borderId="16" xfId="0" applyNumberFormat="1" applyFont="1" applyFill="1" applyBorder="1" applyAlignment="1">
      <alignment horizontal="center"/>
    </xf>
    <xf numFmtId="0" fontId="62" fillId="0" borderId="8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/>
    </xf>
    <xf numFmtId="0" fontId="44" fillId="0" borderId="8" xfId="0" applyFont="1" applyFill="1" applyBorder="1" applyAlignment="1">
      <alignment horizontal="center"/>
    </xf>
    <xf numFmtId="4" fontId="44" fillId="0" borderId="7" xfId="0" applyNumberFormat="1" applyFont="1" applyFill="1" applyBorder="1" applyAlignment="1">
      <alignment horizontal="center"/>
    </xf>
    <xf numFmtId="0" fontId="43" fillId="0" borderId="16" xfId="0" applyFont="1" applyFill="1" applyBorder="1" applyAlignment="1">
      <alignment horizontal="center"/>
    </xf>
    <xf numFmtId="0" fontId="43" fillId="0" borderId="8" xfId="0" applyFont="1" applyFill="1" applyBorder="1" applyAlignment="1">
      <alignment horizontal="center"/>
    </xf>
    <xf numFmtId="0" fontId="54" fillId="0" borderId="7" xfId="0" applyFont="1" applyFill="1" applyBorder="1"/>
    <xf numFmtId="0" fontId="44" fillId="0" borderId="16" xfId="0" applyFont="1" applyFill="1" applyBorder="1" applyAlignment="1">
      <alignment horizontal="center"/>
    </xf>
    <xf numFmtId="0" fontId="6" fillId="0" borderId="0" xfId="7" applyAlignment="1">
      <alignment vertical="center"/>
    </xf>
    <xf numFmtId="0" fontId="14" fillId="0" borderId="0" xfId="7" applyFont="1" applyBorder="1" applyAlignment="1">
      <alignment vertical="center"/>
    </xf>
    <xf numFmtId="0" fontId="23" fillId="0" borderId="0" xfId="7" applyFont="1" applyBorder="1" applyAlignment="1">
      <alignment vertical="center"/>
    </xf>
    <xf numFmtId="0" fontId="14" fillId="2" borderId="8" xfId="7" applyFont="1" applyFill="1" applyBorder="1" applyAlignment="1">
      <alignment vertical="center"/>
    </xf>
    <xf numFmtId="0" fontId="14" fillId="2" borderId="3" xfId="7" applyFont="1" applyFill="1" applyBorder="1" applyAlignment="1">
      <alignment vertical="center"/>
    </xf>
    <xf numFmtId="0" fontId="14" fillId="0" borderId="3" xfId="7" applyFont="1" applyBorder="1" applyAlignment="1">
      <alignment vertical="center"/>
    </xf>
    <xf numFmtId="0" fontId="14" fillId="0" borderId="8" xfId="7" applyFont="1" applyBorder="1" applyAlignment="1">
      <alignment vertical="center"/>
    </xf>
    <xf numFmtId="0" fontId="14" fillId="0" borderId="1" xfId="7" applyFont="1" applyBorder="1" applyAlignment="1">
      <alignment vertical="center"/>
    </xf>
    <xf numFmtId="0" fontId="14" fillId="2" borderId="23" xfId="7" applyFont="1" applyFill="1" applyBorder="1" applyAlignment="1">
      <alignment vertical="center"/>
    </xf>
    <xf numFmtId="0" fontId="14" fillId="2" borderId="8" xfId="7" applyFont="1" applyFill="1" applyBorder="1" applyAlignment="1">
      <alignment horizontal="left" vertical="center"/>
    </xf>
    <xf numFmtId="0" fontId="14" fillId="0" borderId="8" xfId="7" applyFont="1" applyFill="1" applyBorder="1" applyAlignment="1">
      <alignment vertical="center"/>
    </xf>
    <xf numFmtId="2" fontId="33" fillId="0" borderId="0" xfId="0" applyNumberFormat="1" applyFont="1" applyBorder="1" applyAlignment="1"/>
    <xf numFmtId="0" fontId="11" fillId="0" borderId="38" xfId="0" applyFont="1" applyFill="1" applyBorder="1" applyAlignment="1">
      <alignment horizontal="center" vertical="center" wrapText="1"/>
    </xf>
    <xf numFmtId="49" fontId="11" fillId="0" borderId="38" xfId="0" applyNumberFormat="1" applyFont="1" applyFill="1" applyBorder="1" applyAlignment="1">
      <alignment horizontal="center" wrapText="1"/>
    </xf>
    <xf numFmtId="49" fontId="16" fillId="0" borderId="38" xfId="0" applyNumberFormat="1" applyFont="1" applyFill="1" applyBorder="1" applyAlignment="1">
      <alignment horizontal="center" wrapText="1"/>
    </xf>
    <xf numFmtId="4" fontId="11" fillId="0" borderId="38" xfId="0" applyNumberFormat="1" applyFont="1" applyFill="1" applyBorder="1" applyAlignment="1">
      <alignment horizontal="center"/>
    </xf>
    <xf numFmtId="49" fontId="17" fillId="0" borderId="38" xfId="0" applyNumberFormat="1" applyFont="1" applyFill="1" applyBorder="1" applyAlignment="1">
      <alignment horizontal="center" wrapText="1"/>
    </xf>
    <xf numFmtId="49" fontId="17" fillId="0" borderId="39" xfId="0" applyNumberFormat="1" applyFont="1" applyFill="1" applyBorder="1" applyAlignment="1">
      <alignment horizontal="center" wrapText="1"/>
    </xf>
    <xf numFmtId="4" fontId="4" fillId="2" borderId="40" xfId="0" applyNumberFormat="1" applyFont="1" applyFill="1" applyBorder="1"/>
    <xf numFmtId="2" fontId="4" fillId="2" borderId="41" xfId="0" applyNumberFormat="1" applyFont="1" applyFill="1" applyBorder="1" applyAlignment="1">
      <alignment horizontal="center"/>
    </xf>
    <xf numFmtId="49" fontId="2" fillId="2" borderId="43" xfId="0" applyNumberFormat="1" applyFont="1" applyFill="1" applyBorder="1" applyAlignment="1">
      <alignment horizontal="center" textRotation="90" wrapText="1"/>
    </xf>
    <xf numFmtId="0" fontId="53" fillId="0" borderId="28" xfId="0" applyFont="1" applyFill="1" applyBorder="1" applyAlignment="1">
      <alignment horizontal="center"/>
    </xf>
    <xf numFmtId="0" fontId="44" fillId="0" borderId="28" xfId="0" applyFont="1" applyFill="1" applyBorder="1" applyAlignment="1">
      <alignment horizontal="center"/>
    </xf>
    <xf numFmtId="0" fontId="11" fillId="0" borderId="28" xfId="0" applyFont="1" applyFill="1" applyBorder="1" applyAlignment="1">
      <alignment horizontal="center"/>
    </xf>
    <xf numFmtId="0" fontId="0" fillId="0" borderId="28" xfId="0" applyFill="1" applyBorder="1"/>
    <xf numFmtId="0" fontId="26" fillId="0" borderId="26" xfId="0" applyFont="1" applyBorder="1" applyAlignment="1"/>
    <xf numFmtId="172" fontId="24" fillId="0" borderId="17" xfId="0" applyNumberFormat="1" applyFont="1" applyFill="1" applyBorder="1" applyAlignment="1">
      <alignment horizontal="left"/>
    </xf>
    <xf numFmtId="0" fontId="14" fillId="2" borderId="8" xfId="7" applyFont="1" applyFill="1" applyBorder="1" applyAlignment="1">
      <alignment horizontal="right" vertical="center"/>
    </xf>
    <xf numFmtId="49" fontId="46" fillId="0" borderId="44" xfId="0" applyNumberFormat="1" applyFont="1" applyFill="1" applyBorder="1" applyAlignment="1">
      <alignment horizontal="center" textRotation="90" wrapText="1"/>
    </xf>
    <xf numFmtId="49" fontId="2" fillId="0" borderId="44" xfId="0" applyNumberFormat="1" applyFont="1" applyFill="1" applyBorder="1" applyAlignment="1">
      <alignment horizontal="center" textRotation="90" wrapText="1"/>
    </xf>
    <xf numFmtId="4" fontId="0" fillId="2" borderId="45" xfId="0" applyNumberFormat="1" applyFill="1" applyBorder="1" applyAlignment="1">
      <alignment horizontal="center"/>
    </xf>
    <xf numFmtId="0" fontId="69" fillId="0" borderId="0" xfId="0" applyFont="1" applyProtection="1">
      <protection hidden="1"/>
    </xf>
    <xf numFmtId="0" fontId="0" fillId="0" borderId="0" xfId="0" applyProtection="1">
      <protection hidden="1"/>
    </xf>
    <xf numFmtId="0" fontId="26" fillId="0" borderId="0" xfId="0" applyFont="1" applyAlignment="1">
      <alignment horizontal="center" vertical="center"/>
    </xf>
    <xf numFmtId="14" fontId="15" fillId="2" borderId="0" xfId="0" applyNumberFormat="1" applyFont="1" applyFill="1" applyAlignment="1" applyProtection="1">
      <alignment horizontal="center" vertical="center"/>
      <protection hidden="1"/>
    </xf>
    <xf numFmtId="0" fontId="11" fillId="0" borderId="2" xfId="0" applyFont="1" applyFill="1" applyBorder="1" applyAlignment="1">
      <alignment horizontal="center"/>
    </xf>
    <xf numFmtId="0" fontId="43" fillId="0" borderId="2" xfId="0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 wrapText="1"/>
    </xf>
    <xf numFmtId="171" fontId="24" fillId="0" borderId="47" xfId="0" applyNumberFormat="1" applyFont="1" applyFill="1" applyBorder="1" applyAlignment="1">
      <alignment horizontal="center"/>
    </xf>
    <xf numFmtId="171" fontId="24" fillId="2" borderId="48" xfId="0" applyNumberFormat="1" applyFont="1" applyFill="1" applyBorder="1" applyAlignment="1">
      <alignment horizontal="center"/>
    </xf>
    <xf numFmtId="4" fontId="0" fillId="0" borderId="47" xfId="0" applyNumberFormat="1" applyFill="1" applyBorder="1" applyAlignment="1">
      <alignment horizontal="center"/>
    </xf>
    <xf numFmtId="4" fontId="0" fillId="0" borderId="48" xfId="0" applyNumberFormat="1" applyFill="1" applyBorder="1" applyAlignment="1">
      <alignment horizontal="center"/>
    </xf>
    <xf numFmtId="4" fontId="0" fillId="0" borderId="49" xfId="0" applyNumberFormat="1" applyFill="1" applyBorder="1" applyAlignment="1">
      <alignment horizontal="center"/>
    </xf>
    <xf numFmtId="169" fontId="61" fillId="0" borderId="0" xfId="0" applyNumberFormat="1" applyFont="1" applyBorder="1" applyAlignment="1">
      <alignment vertical="center"/>
    </xf>
    <xf numFmtId="171" fontId="24" fillId="2" borderId="0" xfId="0" applyNumberFormat="1" applyFont="1" applyFill="1" applyBorder="1" applyAlignment="1">
      <alignment horizontal="center"/>
    </xf>
    <xf numFmtId="0" fontId="9" fillId="0" borderId="0" xfId="0" applyFont="1" applyFill="1" applyAlignment="1"/>
    <xf numFmtId="0" fontId="24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left"/>
    </xf>
    <xf numFmtId="0" fontId="71" fillId="0" borderId="0" xfId="0" applyFont="1" applyBorder="1" applyAlignment="1">
      <alignment horizontal="center"/>
    </xf>
    <xf numFmtId="0" fontId="72" fillId="0" borderId="29" xfId="0" applyFont="1" applyBorder="1" applyAlignment="1">
      <alignment horizontal="center"/>
    </xf>
    <xf numFmtId="0" fontId="72" fillId="0" borderId="0" xfId="0" applyFont="1" applyBorder="1"/>
    <xf numFmtId="0" fontId="72" fillId="0" borderId="0" xfId="0" applyFont="1" applyBorder="1" applyAlignment="1">
      <alignment horizontal="center"/>
    </xf>
    <xf numFmtId="0" fontId="73" fillId="0" borderId="0" xfId="0" applyFont="1"/>
    <xf numFmtId="20" fontId="66" fillId="0" borderId="0" xfId="0" applyNumberFormat="1" applyFont="1" applyAlignment="1">
      <alignment horizontal="center"/>
    </xf>
    <xf numFmtId="20" fontId="66" fillId="0" borderId="8" xfId="0" applyNumberFormat="1" applyFont="1" applyBorder="1" applyAlignment="1">
      <alignment horizontal="center" vertical="center" wrapText="1"/>
    </xf>
    <xf numFmtId="173" fontId="66" fillId="0" borderId="0" xfId="0" applyNumberFormat="1" applyFont="1"/>
    <xf numFmtId="0" fontId="72" fillId="0" borderId="45" xfId="0" applyFont="1" applyBorder="1" applyAlignment="1">
      <alignment horizontal="center"/>
    </xf>
    <xf numFmtId="0" fontId="71" fillId="0" borderId="0" xfId="0" applyFont="1" applyBorder="1" applyAlignment="1">
      <alignment horizontal="center" vertical="center"/>
    </xf>
    <xf numFmtId="0" fontId="72" fillId="0" borderId="0" xfId="0" applyFont="1" applyBorder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2" fontId="66" fillId="0" borderId="0" xfId="0" applyNumberFormat="1" applyFont="1" applyAlignment="1">
      <alignment horizontal="center" vertical="center"/>
    </xf>
    <xf numFmtId="0" fontId="48" fillId="0" borderId="0" xfId="0" applyFont="1" applyBorder="1" applyAlignment="1">
      <alignment horizontal="center"/>
    </xf>
    <xf numFmtId="20" fontId="74" fillId="0" borderId="8" xfId="0" applyNumberFormat="1" applyFont="1" applyBorder="1" applyAlignment="1">
      <alignment horizontal="center" vertical="center"/>
    </xf>
    <xf numFmtId="20" fontId="74" fillId="0" borderId="8" xfId="0" applyNumberFormat="1" applyFont="1" applyBorder="1" applyAlignment="1">
      <alignment horizontal="center" vertical="center" wrapText="1"/>
    </xf>
    <xf numFmtId="20" fontId="74" fillId="0" borderId="8" xfId="0" applyNumberFormat="1" applyFont="1" applyBorder="1" applyAlignment="1">
      <alignment vertical="center" wrapText="1"/>
    </xf>
    <xf numFmtId="4" fontId="4" fillId="0" borderId="50" xfId="0" applyNumberFormat="1" applyFont="1" applyBorder="1"/>
    <xf numFmtId="2" fontId="27" fillId="0" borderId="0" xfId="0" applyNumberFormat="1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0" fontId="29" fillId="0" borderId="4" xfId="0" applyFont="1" applyFill="1" applyBorder="1"/>
    <xf numFmtId="0" fontId="29" fillId="0" borderId="0" xfId="0" applyFont="1" applyFill="1" applyBorder="1"/>
    <xf numFmtId="0" fontId="29" fillId="0" borderId="24" xfId="0" applyFont="1" applyFill="1" applyBorder="1"/>
    <xf numFmtId="0" fontId="29" fillId="0" borderId="14" xfId="0" applyFont="1" applyFill="1" applyBorder="1"/>
    <xf numFmtId="0" fontId="31" fillId="0" borderId="0" xfId="0" applyFont="1" applyFill="1" applyBorder="1"/>
    <xf numFmtId="0" fontId="28" fillId="0" borderId="4" xfId="0" applyFont="1" applyFill="1" applyBorder="1"/>
    <xf numFmtId="2" fontId="28" fillId="0" borderId="0" xfId="0" applyNumberFormat="1" applyFont="1" applyFill="1" applyBorder="1" applyAlignment="1">
      <alignment horizontal="center"/>
    </xf>
    <xf numFmtId="0" fontId="46" fillId="0" borderId="0" xfId="0" applyFont="1" applyFill="1" applyBorder="1" applyAlignment="1"/>
    <xf numFmtId="2" fontId="29" fillId="0" borderId="0" xfId="0" applyNumberFormat="1" applyFont="1" applyFill="1" applyBorder="1"/>
    <xf numFmtId="1" fontId="32" fillId="0" borderId="0" xfId="0" applyNumberFormat="1" applyFont="1" applyFill="1" applyBorder="1" applyAlignment="1">
      <alignment horizontal="center"/>
    </xf>
    <xf numFmtId="166" fontId="27" fillId="0" borderId="0" xfId="3" applyFont="1" applyFill="1" applyBorder="1" applyAlignment="1">
      <alignment horizontal="center"/>
    </xf>
    <xf numFmtId="2" fontId="29" fillId="0" borderId="0" xfId="0" applyNumberFormat="1" applyFont="1" applyFill="1" applyBorder="1" applyAlignment="1">
      <alignment horizontal="center"/>
    </xf>
    <xf numFmtId="0" fontId="27" fillId="0" borderId="0" xfId="0" applyFont="1" applyFill="1" applyBorder="1" applyAlignment="1"/>
    <xf numFmtId="0" fontId="29" fillId="0" borderId="6" xfId="0" applyFont="1" applyFill="1" applyBorder="1"/>
    <xf numFmtId="0" fontId="28" fillId="0" borderId="1" xfId="0" applyFont="1" applyFill="1" applyBorder="1"/>
    <xf numFmtId="0" fontId="29" fillId="0" borderId="1" xfId="0" applyFont="1" applyFill="1" applyBorder="1"/>
    <xf numFmtId="0" fontId="29" fillId="0" borderId="7" xfId="0" applyFont="1" applyFill="1" applyBorder="1"/>
    <xf numFmtId="0" fontId="31" fillId="0" borderId="0" xfId="0" applyFont="1" applyFill="1" applyBorder="1" applyAlignment="1">
      <alignment horizontal="right"/>
    </xf>
    <xf numFmtId="2" fontId="29" fillId="0" borderId="0" xfId="0" applyNumberFormat="1" applyFont="1" applyFill="1"/>
    <xf numFmtId="0" fontId="29" fillId="0" borderId="0" xfId="0" applyFont="1" applyFill="1" applyBorder="1" applyAlignment="1"/>
    <xf numFmtId="0" fontId="35" fillId="0" borderId="0" xfId="0" applyFont="1" applyFill="1" applyBorder="1" applyAlignment="1"/>
    <xf numFmtId="0" fontId="23" fillId="0" borderId="0" xfId="0" applyFont="1" applyFill="1" applyBorder="1" applyAlignment="1"/>
    <xf numFmtId="0" fontId="23" fillId="0" borderId="0" xfId="0" applyFont="1" applyFill="1" applyBorder="1" applyAlignment="1">
      <alignment horizontal="right"/>
    </xf>
    <xf numFmtId="1" fontId="30" fillId="0" borderId="0" xfId="0" applyNumberFormat="1" applyFont="1" applyFill="1" applyBorder="1" applyAlignment="1">
      <alignment horizontal="center"/>
    </xf>
    <xf numFmtId="4" fontId="30" fillId="0" borderId="0" xfId="0" applyNumberFormat="1" applyFont="1" applyFill="1" applyBorder="1" applyAlignment="1">
      <alignment horizontal="center"/>
    </xf>
    <xf numFmtId="0" fontId="26" fillId="0" borderId="0" xfId="0" applyFont="1" applyFill="1" applyBorder="1"/>
    <xf numFmtId="0" fontId="0" fillId="0" borderId="0" xfId="0" applyFill="1" applyBorder="1" applyAlignment="1"/>
    <xf numFmtId="0" fontId="35" fillId="0" borderId="0" xfId="0" applyFont="1" applyFill="1" applyBorder="1"/>
    <xf numFmtId="0" fontId="29" fillId="0" borderId="0" xfId="0" applyFont="1" applyFill="1"/>
    <xf numFmtId="0" fontId="29" fillId="0" borderId="20" xfId="0" applyFont="1" applyFill="1" applyBorder="1"/>
    <xf numFmtId="0" fontId="29" fillId="0" borderId="5" xfId="0" applyFont="1" applyFill="1" applyBorder="1"/>
    <xf numFmtId="174" fontId="9" fillId="0" borderId="0" xfId="0" applyNumberFormat="1" applyFont="1" applyAlignment="1">
      <alignment horizontal="center" vertical="center"/>
    </xf>
    <xf numFmtId="174" fontId="0" fillId="2" borderId="0" xfId="0" applyNumberFormat="1" applyFill="1" applyAlignment="1">
      <alignment horizontal="center" vertical="center"/>
    </xf>
    <xf numFmtId="174" fontId="0" fillId="0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29" fillId="4" borderId="51" xfId="0" applyFont="1" applyFill="1" applyBorder="1" applyAlignment="1">
      <alignment horizontal="left"/>
    </xf>
    <xf numFmtId="0" fontId="31" fillId="4" borderId="1" xfId="0" applyFont="1" applyFill="1" applyBorder="1"/>
    <xf numFmtId="14" fontId="70" fillId="6" borderId="8" xfId="6" applyNumberFormat="1" applyFont="1" applyFill="1" applyBorder="1" applyProtection="1">
      <protection hidden="1"/>
    </xf>
    <xf numFmtId="14" fontId="70" fillId="7" borderId="8" xfId="6" applyNumberFormat="1" applyFont="1" applyFill="1" applyBorder="1" applyProtection="1">
      <protection hidden="1"/>
    </xf>
    <xf numFmtId="0" fontId="29" fillId="0" borderId="37" xfId="0" applyFont="1" applyBorder="1"/>
    <xf numFmtId="0" fontId="28" fillId="0" borderId="37" xfId="0" applyFont="1" applyBorder="1" applyAlignment="1">
      <alignment horizontal="right"/>
    </xf>
    <xf numFmtId="2" fontId="33" fillId="0" borderId="42" xfId="0" applyNumberFormat="1" applyFont="1" applyBorder="1" applyAlignment="1">
      <alignment horizontal="center"/>
    </xf>
    <xf numFmtId="2" fontId="33" fillId="0" borderId="18" xfId="0" applyNumberFormat="1" applyFont="1" applyBorder="1" applyAlignment="1">
      <alignment horizontal="center"/>
    </xf>
    <xf numFmtId="172" fontId="24" fillId="2" borderId="52" xfId="0" applyNumberFormat="1" applyFont="1" applyFill="1" applyBorder="1" applyAlignment="1">
      <alignment horizontal="left"/>
    </xf>
    <xf numFmtId="169" fontId="64" fillId="0" borderId="53" xfId="0" applyNumberFormat="1" applyFont="1" applyBorder="1" applyAlignment="1">
      <alignment horizontal="center" vertical="center"/>
    </xf>
    <xf numFmtId="169" fontId="63" fillId="0" borderId="26" xfId="0" applyNumberFormat="1" applyFont="1" applyBorder="1" applyAlignment="1">
      <alignment horizontal="center" vertical="center"/>
    </xf>
    <xf numFmtId="0" fontId="0" fillId="0" borderId="26" xfId="0" applyBorder="1"/>
    <xf numFmtId="169" fontId="49" fillId="0" borderId="26" xfId="0" applyNumberFormat="1" applyFont="1" applyBorder="1" applyAlignment="1">
      <alignment horizontal="center" vertical="center"/>
    </xf>
    <xf numFmtId="0" fontId="63" fillId="0" borderId="26" xfId="0" applyFont="1" applyBorder="1"/>
    <xf numFmtId="0" fontId="65" fillId="0" borderId="26" xfId="0" applyFont="1" applyBorder="1" applyAlignment="1">
      <alignment horizontal="center"/>
    </xf>
    <xf numFmtId="2" fontId="33" fillId="0" borderId="54" xfId="0" applyNumberFormat="1" applyFont="1" applyBorder="1" applyAlignment="1">
      <alignment horizontal="center" vertical="center"/>
    </xf>
    <xf numFmtId="0" fontId="34" fillId="0" borderId="37" xfId="0" applyFont="1" applyBorder="1" applyAlignment="1">
      <alignment horizontal="centerContinuous"/>
    </xf>
    <xf numFmtId="0" fontId="1" fillId="0" borderId="8" xfId="0" applyFont="1" applyBorder="1" applyAlignment="1" applyProtection="1">
      <alignment horizontal="center" vertical="center"/>
      <protection hidden="1"/>
    </xf>
    <xf numFmtId="0" fontId="0" fillId="8" borderId="0" xfId="0" applyFill="1"/>
    <xf numFmtId="0" fontId="14" fillId="8" borderId="8" xfId="7" applyFont="1" applyFill="1" applyBorder="1" applyAlignment="1">
      <alignment vertical="center"/>
    </xf>
    <xf numFmtId="20" fontId="66" fillId="8" borderId="8" xfId="0" applyNumberFormat="1" applyFont="1" applyFill="1" applyBorder="1" applyAlignment="1">
      <alignment horizontal="center" vertical="center" wrapText="1"/>
    </xf>
    <xf numFmtId="20" fontId="74" fillId="8" borderId="8" xfId="0" applyNumberFormat="1" applyFont="1" applyFill="1" applyBorder="1" applyAlignment="1">
      <alignment horizontal="center" vertical="center" wrapText="1"/>
    </xf>
    <xf numFmtId="20" fontId="66" fillId="8" borderId="0" xfId="0" applyNumberFormat="1" applyFont="1" applyFill="1" applyAlignment="1">
      <alignment horizontal="center"/>
    </xf>
    <xf numFmtId="0" fontId="66" fillId="8" borderId="0" xfId="0" applyFont="1" applyFill="1" applyAlignment="1">
      <alignment horizontal="center" vertical="center"/>
    </xf>
    <xf numFmtId="2" fontId="66" fillId="8" borderId="0" xfId="0" applyNumberFormat="1" applyFont="1" applyFill="1" applyAlignment="1">
      <alignment horizontal="center" vertical="center"/>
    </xf>
    <xf numFmtId="173" fontId="66" fillId="8" borderId="0" xfId="0" applyNumberFormat="1" applyFont="1" applyFill="1"/>
    <xf numFmtId="0" fontId="76" fillId="0" borderId="0" xfId="2" applyAlignment="1" applyProtection="1"/>
    <xf numFmtId="0" fontId="28" fillId="0" borderId="68" xfId="0" applyFont="1" applyFill="1" applyBorder="1" applyAlignment="1"/>
    <xf numFmtId="0" fontId="28" fillId="0" borderId="37" xfId="0" applyFont="1" applyFill="1" applyBorder="1" applyAlignment="1"/>
    <xf numFmtId="0" fontId="28" fillId="0" borderId="42" xfId="0" applyFont="1" applyFill="1" applyBorder="1" applyAlignment="1"/>
    <xf numFmtId="168" fontId="24" fillId="0" borderId="0" xfId="0" applyNumberFormat="1" applyFont="1" applyFill="1" applyBorder="1" applyAlignment="1"/>
    <xf numFmtId="2" fontId="24" fillId="0" borderId="0" xfId="0" applyNumberFormat="1" applyFont="1" applyFill="1" applyBorder="1" applyAlignment="1"/>
    <xf numFmtId="2" fontId="4" fillId="0" borderId="0" xfId="0" applyNumberFormat="1" applyFont="1" applyFill="1" applyBorder="1" applyAlignment="1"/>
    <xf numFmtId="2" fontId="33" fillId="0" borderId="0" xfId="0" applyNumberFormat="1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68" fillId="0" borderId="0" xfId="0" applyFont="1" applyFill="1" applyBorder="1" applyAlignment="1">
      <alignment horizontal="center"/>
    </xf>
    <xf numFmtId="2" fontId="29" fillId="0" borderId="0" xfId="0" applyNumberFormat="1" applyFont="1" applyFill="1" applyBorder="1" applyAlignment="1">
      <alignment horizontal="center"/>
    </xf>
    <xf numFmtId="0" fontId="39" fillId="0" borderId="0" xfId="0" applyFont="1" applyFill="1" applyAlignment="1">
      <alignment horizontal="center"/>
    </xf>
    <xf numFmtId="0" fontId="31" fillId="0" borderId="0" xfId="0" applyFont="1" applyFill="1" applyBorder="1" applyAlignment="1">
      <alignment horizontal="center" wrapText="1"/>
    </xf>
    <xf numFmtId="0" fontId="24" fillId="0" borderId="0" xfId="0" applyFont="1" applyFill="1" applyBorder="1" applyAlignment="1">
      <alignment horizontal="center"/>
    </xf>
    <xf numFmtId="169" fontId="30" fillId="0" borderId="0" xfId="0" applyNumberFormat="1" applyFont="1" applyFill="1" applyBorder="1" applyAlignment="1">
      <alignment horizontal="center" vertical="center" wrapText="1"/>
    </xf>
    <xf numFmtId="2" fontId="33" fillId="0" borderId="0" xfId="0" applyNumberFormat="1" applyFont="1" applyBorder="1" applyAlignment="1">
      <alignment horizontal="center" vertical="center"/>
    </xf>
    <xf numFmtId="11" fontId="26" fillId="5" borderId="0" xfId="0" applyNumberFormat="1" applyFont="1" applyFill="1" applyBorder="1" applyAlignment="1">
      <alignment horizontal="center" vertical="center" textRotation="90" wrapText="1"/>
    </xf>
    <xf numFmtId="0" fontId="11" fillId="0" borderId="0" xfId="0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/>
    <xf numFmtId="0" fontId="0" fillId="0" borderId="0" xfId="0" applyBorder="1" applyAlignment="1">
      <alignment horizontal="center"/>
    </xf>
    <xf numFmtId="20" fontId="66" fillId="0" borderId="0" xfId="0" applyNumberFormat="1" applyFont="1" applyBorder="1" applyAlignment="1">
      <alignment horizontal="center" vertical="center" wrapText="1"/>
    </xf>
    <xf numFmtId="20" fontId="74" fillId="0" borderId="0" xfId="0" applyNumberFormat="1" applyFont="1" applyBorder="1" applyAlignment="1">
      <alignment horizontal="center" vertical="center" wrapText="1"/>
    </xf>
    <xf numFmtId="20" fontId="74" fillId="8" borderId="0" xfId="0" applyNumberFormat="1" applyFont="1" applyFill="1" applyBorder="1" applyAlignment="1">
      <alignment horizontal="center" vertical="center" wrapText="1"/>
    </xf>
    <xf numFmtId="20" fontId="74" fillId="0" borderId="0" xfId="0" applyNumberFormat="1" applyFont="1" applyBorder="1" applyAlignment="1">
      <alignment horizontal="center" vertical="center"/>
    </xf>
    <xf numFmtId="20" fontId="74" fillId="0" borderId="0" xfId="0" applyNumberFormat="1" applyFont="1" applyBorder="1" applyAlignment="1">
      <alignment vertical="center" wrapText="1"/>
    </xf>
    <xf numFmtId="0" fontId="48" fillId="0" borderId="4" xfId="0" applyFont="1" applyBorder="1" applyAlignment="1">
      <alignment horizontal="center"/>
    </xf>
    <xf numFmtId="0" fontId="48" fillId="0" borderId="0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2" fontId="33" fillId="0" borderId="0" xfId="0" applyNumberFormat="1" applyFont="1" applyBorder="1" applyAlignment="1">
      <alignment horizontal="center"/>
    </xf>
    <xf numFmtId="2" fontId="33" fillId="0" borderId="5" xfId="0" applyNumberFormat="1" applyFont="1" applyBorder="1" applyAlignment="1">
      <alignment horizontal="center"/>
    </xf>
    <xf numFmtId="169" fontId="56" fillId="0" borderId="4" xfId="0" applyNumberFormat="1" applyFont="1" applyBorder="1" applyAlignment="1">
      <alignment horizontal="center" vertical="center"/>
    </xf>
    <xf numFmtId="169" fontId="49" fillId="0" borderId="0" xfId="0" applyNumberFormat="1" applyFont="1" applyBorder="1" applyAlignment="1">
      <alignment horizontal="center" vertical="center"/>
    </xf>
    <xf numFmtId="169" fontId="49" fillId="0" borderId="4" xfId="0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right"/>
    </xf>
    <xf numFmtId="0" fontId="23" fillId="0" borderId="0" xfId="0" applyFont="1" applyBorder="1" applyAlignment="1">
      <alignment horizontal="center"/>
    </xf>
    <xf numFmtId="0" fontId="38" fillId="4" borderId="23" xfId="0" applyFont="1" applyFill="1" applyBorder="1" applyAlignment="1">
      <alignment horizontal="center" wrapText="1"/>
    </xf>
    <xf numFmtId="0" fontId="38" fillId="4" borderId="3" xfId="0" applyFont="1" applyFill="1" applyBorder="1" applyAlignment="1">
      <alignment horizontal="center" wrapText="1"/>
    </xf>
    <xf numFmtId="0" fontId="34" fillId="0" borderId="3" xfId="0" applyFont="1" applyBorder="1" applyAlignment="1">
      <alignment horizontal="center"/>
    </xf>
    <xf numFmtId="0" fontId="34" fillId="0" borderId="16" xfId="0" applyFont="1" applyBorder="1" applyAlignment="1">
      <alignment horizontal="center"/>
    </xf>
    <xf numFmtId="167" fontId="38" fillId="0" borderId="14" xfId="0" applyNumberFormat="1" applyFont="1" applyFill="1" applyBorder="1" applyAlignment="1">
      <alignment horizontal="center" vertical="center"/>
    </xf>
    <xf numFmtId="0" fontId="23" fillId="0" borderId="14" xfId="0" applyFont="1" applyBorder="1" applyAlignment="1">
      <alignment horizontal="center"/>
    </xf>
    <xf numFmtId="0" fontId="59" fillId="0" borderId="14" xfId="0" applyFont="1" applyBorder="1" applyAlignment="1">
      <alignment horizontal="center"/>
    </xf>
    <xf numFmtId="0" fontId="30" fillId="0" borderId="14" xfId="0" applyFont="1" applyBorder="1" applyAlignment="1">
      <alignment horizontal="right"/>
    </xf>
    <xf numFmtId="2" fontId="33" fillId="0" borderId="14" xfId="0" applyNumberFormat="1" applyFont="1" applyBorder="1" applyAlignment="1">
      <alignment horizontal="center"/>
    </xf>
    <xf numFmtId="2" fontId="33" fillId="0" borderId="20" xfId="0" applyNumberFormat="1" applyFont="1" applyBorder="1" applyAlignment="1">
      <alignment horizontal="center"/>
    </xf>
    <xf numFmtId="0" fontId="24" fillId="4" borderId="6" xfId="0" applyFont="1" applyFill="1" applyBorder="1" applyAlignment="1">
      <alignment horizontal="center" textRotation="90" wrapText="1"/>
    </xf>
    <xf numFmtId="0" fontId="24" fillId="4" borderId="1" xfId="0" applyFont="1" applyFill="1" applyBorder="1" applyAlignment="1">
      <alignment horizontal="center" textRotation="90" wrapText="1"/>
    </xf>
    <xf numFmtId="0" fontId="24" fillId="4" borderId="59" xfId="0" applyFont="1" applyFill="1" applyBorder="1" applyAlignment="1">
      <alignment horizontal="center" textRotation="90" wrapText="1"/>
    </xf>
    <xf numFmtId="4" fontId="16" fillId="2" borderId="23" xfId="0" applyNumberFormat="1" applyFont="1" applyFill="1" applyBorder="1" applyAlignment="1">
      <alignment horizontal="center"/>
    </xf>
    <xf numFmtId="4" fontId="16" fillId="2" borderId="16" xfId="0" applyNumberFormat="1" applyFont="1" applyFill="1" applyBorder="1" applyAlignment="1">
      <alignment horizontal="center"/>
    </xf>
    <xf numFmtId="4" fontId="16" fillId="6" borderId="23" xfId="0" applyNumberFormat="1" applyFont="1" applyFill="1" applyBorder="1" applyAlignment="1">
      <alignment horizontal="center"/>
    </xf>
    <xf numFmtId="4" fontId="16" fillId="6" borderId="3" xfId="0" applyNumberFormat="1" applyFont="1" applyFill="1" applyBorder="1" applyAlignment="1">
      <alignment horizontal="center"/>
    </xf>
    <xf numFmtId="4" fontId="16" fillId="6" borderId="16" xfId="0" applyNumberFormat="1" applyFont="1" applyFill="1" applyBorder="1" applyAlignment="1">
      <alignment horizontal="center"/>
    </xf>
    <xf numFmtId="0" fontId="23" fillId="4" borderId="6" xfId="0" applyFont="1" applyFill="1" applyBorder="1" applyAlignment="1">
      <alignment horizontal="center" textRotation="90" wrapText="1"/>
    </xf>
    <xf numFmtId="0" fontId="23" fillId="4" borderId="1" xfId="0" applyFont="1" applyFill="1" applyBorder="1" applyAlignment="1">
      <alignment horizontal="center" textRotation="90" wrapText="1"/>
    </xf>
    <xf numFmtId="0" fontId="23" fillId="4" borderId="7" xfId="0" applyFont="1" applyFill="1" applyBorder="1" applyAlignment="1">
      <alignment horizontal="center" textRotation="90" wrapText="1"/>
    </xf>
    <xf numFmtId="3" fontId="16" fillId="3" borderId="23" xfId="0" applyNumberFormat="1" applyFont="1" applyFill="1" applyBorder="1" applyAlignment="1">
      <alignment horizontal="center"/>
    </xf>
    <xf numFmtId="3" fontId="16" fillId="3" borderId="57" xfId="0" applyNumberFormat="1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4" fontId="16" fillId="3" borderId="23" xfId="0" applyNumberFormat="1" applyFont="1" applyFill="1" applyBorder="1" applyAlignment="1">
      <alignment horizontal="center"/>
    </xf>
    <xf numFmtId="4" fontId="16" fillId="3" borderId="16" xfId="0" applyNumberFormat="1" applyFont="1" applyFill="1" applyBorder="1" applyAlignment="1">
      <alignment horizontal="center"/>
    </xf>
    <xf numFmtId="2" fontId="33" fillId="0" borderId="1" xfId="0" applyNumberFormat="1" applyFont="1" applyBorder="1" applyAlignment="1">
      <alignment horizontal="center"/>
    </xf>
    <xf numFmtId="2" fontId="33" fillId="0" borderId="7" xfId="0" applyNumberFormat="1" applyFont="1" applyBorder="1" applyAlignment="1">
      <alignment horizontal="center"/>
    </xf>
    <xf numFmtId="15" fontId="33" fillId="0" borderId="27" xfId="0" applyNumberFormat="1" applyFont="1" applyBorder="1" applyAlignment="1">
      <alignment horizontal="center"/>
    </xf>
    <xf numFmtId="0" fontId="23" fillId="4" borderId="29" xfId="0" applyFont="1" applyFill="1" applyBorder="1" applyAlignment="1">
      <alignment horizontal="center"/>
    </xf>
    <xf numFmtId="0" fontId="23" fillId="4" borderId="30" xfId="0" applyFont="1" applyFill="1" applyBorder="1" applyAlignment="1">
      <alignment horizontal="center"/>
    </xf>
    <xf numFmtId="0" fontId="23" fillId="4" borderId="31" xfId="0" applyFont="1" applyFill="1" applyBorder="1" applyAlignment="1">
      <alignment horizontal="center"/>
    </xf>
    <xf numFmtId="4" fontId="4" fillId="3" borderId="50" xfId="0" applyNumberFormat="1" applyFont="1" applyFill="1" applyBorder="1" applyAlignment="1">
      <alignment horizontal="center"/>
    </xf>
    <xf numFmtId="4" fontId="4" fillId="3" borderId="61" xfId="0" applyNumberFormat="1" applyFont="1" applyFill="1" applyBorder="1" applyAlignment="1">
      <alignment horizontal="center"/>
    </xf>
    <xf numFmtId="4" fontId="4" fillId="3" borderId="62" xfId="0" applyNumberFormat="1" applyFont="1" applyFill="1" applyBorder="1" applyAlignment="1">
      <alignment horizontal="center"/>
    </xf>
    <xf numFmtId="0" fontId="25" fillId="5" borderId="25" xfId="0" applyFont="1" applyFill="1" applyBorder="1" applyAlignment="1">
      <alignment horizontal="center" vertical="center" wrapText="1"/>
    </xf>
    <xf numFmtId="0" fontId="25" fillId="5" borderId="28" xfId="0" applyFont="1" applyFill="1" applyBorder="1" applyAlignment="1">
      <alignment horizontal="center" vertical="center" wrapText="1"/>
    </xf>
    <xf numFmtId="0" fontId="55" fillId="4" borderId="6" xfId="0" applyFont="1" applyFill="1" applyBorder="1" applyAlignment="1">
      <alignment horizontal="center" textRotation="90" wrapText="1"/>
    </xf>
    <xf numFmtId="0" fontId="55" fillId="4" borderId="1" xfId="0" applyFont="1" applyFill="1" applyBorder="1" applyAlignment="1">
      <alignment horizontal="center" textRotation="90" wrapText="1"/>
    </xf>
    <xf numFmtId="0" fontId="55" fillId="4" borderId="7" xfId="0" applyFont="1" applyFill="1" applyBorder="1" applyAlignment="1">
      <alignment horizontal="center" textRotation="90" wrapText="1"/>
    </xf>
    <xf numFmtId="4" fontId="17" fillId="3" borderId="23" xfId="0" applyNumberFormat="1" applyFont="1" applyFill="1" applyBorder="1" applyAlignment="1">
      <alignment horizontal="center"/>
    </xf>
    <xf numFmtId="4" fontId="17" fillId="3" borderId="3" xfId="0" applyNumberFormat="1" applyFont="1" applyFill="1" applyBorder="1" applyAlignment="1">
      <alignment horizontal="center"/>
    </xf>
    <xf numFmtId="4" fontId="17" fillId="3" borderId="16" xfId="0" applyNumberFormat="1" applyFont="1" applyFill="1" applyBorder="1" applyAlignment="1">
      <alignment horizontal="center"/>
    </xf>
    <xf numFmtId="4" fontId="0" fillId="3" borderId="3" xfId="0" applyNumberFormat="1" applyFill="1" applyBorder="1" applyAlignment="1">
      <alignment horizontal="center"/>
    </xf>
    <xf numFmtId="4" fontId="0" fillId="3" borderId="16" xfId="0" applyNumberFormat="1" applyFill="1" applyBorder="1" applyAlignment="1">
      <alignment horizontal="center"/>
    </xf>
    <xf numFmtId="4" fontId="0" fillId="3" borderId="23" xfId="0" applyNumberFormat="1" applyFill="1" applyBorder="1" applyAlignment="1">
      <alignment horizontal="center"/>
    </xf>
    <xf numFmtId="0" fontId="38" fillId="4" borderId="26" xfId="0" applyFont="1" applyFill="1" applyBorder="1" applyAlignment="1">
      <alignment horizontal="center" textRotation="90" wrapText="1"/>
    </xf>
    <xf numFmtId="0" fontId="38" fillId="4" borderId="54" xfId="0" applyFont="1" applyFill="1" applyBorder="1" applyAlignment="1">
      <alignment horizontal="center" textRotation="90" wrapText="1"/>
    </xf>
    <xf numFmtId="0" fontId="19" fillId="5" borderId="53" xfId="0" applyFont="1" applyFill="1" applyBorder="1" applyAlignment="1">
      <alignment horizontal="center" vertical="center" wrapText="1"/>
    </xf>
    <xf numFmtId="0" fontId="19" fillId="5" borderId="54" xfId="0" applyFont="1" applyFill="1" applyBorder="1" applyAlignment="1">
      <alignment horizontal="center" vertical="center" wrapText="1"/>
    </xf>
    <xf numFmtId="49" fontId="2" fillId="0" borderId="60" xfId="0" applyNumberFormat="1" applyFont="1" applyFill="1" applyBorder="1" applyAlignment="1">
      <alignment horizontal="center" textRotation="90" wrapText="1"/>
    </xf>
    <xf numFmtId="49" fontId="2" fillId="0" borderId="44" xfId="0" applyNumberFormat="1" applyFont="1" applyFill="1" applyBorder="1" applyAlignment="1">
      <alignment horizontal="center" textRotation="90" wrapText="1"/>
    </xf>
    <xf numFmtId="0" fontId="26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3" fontId="18" fillId="3" borderId="23" xfId="0" applyNumberFormat="1" applyFont="1" applyFill="1" applyBorder="1" applyAlignment="1">
      <alignment horizontal="center"/>
    </xf>
    <xf numFmtId="3" fontId="18" fillId="3" borderId="57" xfId="0" applyNumberFormat="1" applyFont="1" applyFill="1" applyBorder="1" applyAlignment="1">
      <alignment horizontal="center"/>
    </xf>
    <xf numFmtId="0" fontId="19" fillId="0" borderId="53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57" fillId="4" borderId="6" xfId="0" applyFont="1" applyFill="1" applyBorder="1" applyAlignment="1">
      <alignment horizontal="center" vertical="center" wrapText="1"/>
    </xf>
    <xf numFmtId="0" fontId="57" fillId="4" borderId="1" xfId="0" applyFont="1" applyFill="1" applyBorder="1" applyAlignment="1">
      <alignment horizontal="center" vertical="center" wrapText="1"/>
    </xf>
    <xf numFmtId="0" fontId="57" fillId="4" borderId="59" xfId="0" applyFont="1" applyFill="1" applyBorder="1" applyAlignment="1">
      <alignment horizontal="center" vertical="center" wrapText="1"/>
    </xf>
    <xf numFmtId="49" fontId="2" fillId="4" borderId="17" xfId="0" applyNumberFormat="1" applyFont="1" applyFill="1" applyBorder="1" applyAlignment="1">
      <alignment horizontal="center" textRotation="90" wrapText="1"/>
    </xf>
    <xf numFmtId="49" fontId="2" fillId="4" borderId="3" xfId="0" applyNumberFormat="1" applyFont="1" applyFill="1" applyBorder="1" applyAlignment="1">
      <alignment horizontal="center" textRotation="90" wrapText="1"/>
    </xf>
    <xf numFmtId="49" fontId="2" fillId="4" borderId="15" xfId="0" applyNumberFormat="1" applyFont="1" applyFill="1" applyBorder="1" applyAlignment="1">
      <alignment horizontal="center" textRotation="90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4" fontId="16" fillId="3" borderId="3" xfId="0" applyNumberFormat="1" applyFont="1" applyFill="1" applyBorder="1" applyAlignment="1">
      <alignment horizontal="center"/>
    </xf>
    <xf numFmtId="4" fontId="11" fillId="2" borderId="23" xfId="0" applyNumberFormat="1" applyFont="1" applyFill="1" applyBorder="1" applyAlignment="1">
      <alignment horizontal="center"/>
    </xf>
    <xf numFmtId="4" fontId="11" fillId="2" borderId="3" xfId="0" applyNumberFormat="1" applyFont="1" applyFill="1" applyBorder="1" applyAlignment="1">
      <alignment horizontal="center"/>
    </xf>
    <xf numFmtId="4" fontId="11" fillId="2" borderId="15" xfId="0" applyNumberFormat="1" applyFont="1" applyFill="1" applyBorder="1" applyAlignment="1">
      <alignment horizontal="center"/>
    </xf>
    <xf numFmtId="4" fontId="4" fillId="3" borderId="25" xfId="0" applyNumberFormat="1" applyFont="1" applyFill="1" applyBorder="1" applyAlignment="1">
      <alignment horizontal="center"/>
    </xf>
    <xf numFmtId="4" fontId="4" fillId="3" borderId="58" xfId="0" applyNumberFormat="1" applyFont="1" applyFill="1" applyBorder="1" applyAlignment="1">
      <alignment horizontal="center"/>
    </xf>
    <xf numFmtId="4" fontId="16" fillId="2" borderId="33" xfId="0" applyNumberFormat="1" applyFont="1" applyFill="1" applyBorder="1" applyAlignment="1">
      <alignment horizontal="center"/>
    </xf>
    <xf numFmtId="4" fontId="16" fillId="2" borderId="34" xfId="0" applyNumberFormat="1" applyFont="1" applyFill="1" applyBorder="1" applyAlignment="1">
      <alignment horizontal="center"/>
    </xf>
    <xf numFmtId="4" fontId="16" fillId="2" borderId="27" xfId="0" applyNumberFormat="1" applyFont="1" applyFill="1" applyBorder="1" applyAlignment="1">
      <alignment horizontal="center"/>
    </xf>
    <xf numFmtId="4" fontId="11" fillId="2" borderId="56" xfId="0" applyNumberFormat="1" applyFont="1" applyFill="1" applyBorder="1" applyAlignment="1">
      <alignment horizontal="center" vertical="center"/>
    </xf>
    <xf numFmtId="4" fontId="11" fillId="2" borderId="9" xfId="0" applyNumberFormat="1" applyFont="1" applyFill="1" applyBorder="1" applyAlignment="1">
      <alignment horizontal="center" vertical="center"/>
    </xf>
    <xf numFmtId="4" fontId="4" fillId="2" borderId="56" xfId="0" applyNumberFormat="1" applyFont="1" applyFill="1" applyBorder="1" applyAlignment="1">
      <alignment horizontal="center" vertical="center"/>
    </xf>
    <xf numFmtId="4" fontId="4" fillId="2" borderId="30" xfId="0" applyNumberFormat="1" applyFont="1" applyFill="1" applyBorder="1" applyAlignment="1">
      <alignment horizontal="center" vertical="center"/>
    </xf>
    <xf numFmtId="4" fontId="4" fillId="2" borderId="9" xfId="0" applyNumberFormat="1" applyFont="1" applyFill="1" applyBorder="1" applyAlignment="1">
      <alignment horizontal="center" vertical="center"/>
    </xf>
    <xf numFmtId="4" fontId="4" fillId="2" borderId="56" xfId="0" applyNumberFormat="1" applyFont="1" applyFill="1" applyBorder="1" applyAlignment="1">
      <alignment horizontal="center"/>
    </xf>
    <xf numFmtId="4" fontId="4" fillId="2" borderId="30" xfId="0" applyNumberFormat="1" applyFont="1" applyFill="1" applyBorder="1" applyAlignment="1">
      <alignment horizontal="center"/>
    </xf>
    <xf numFmtId="4" fontId="4" fillId="2" borderId="9" xfId="0" applyNumberFormat="1" applyFont="1" applyFill="1" applyBorder="1" applyAlignment="1">
      <alignment horizontal="center"/>
    </xf>
    <xf numFmtId="2" fontId="4" fillId="2" borderId="56" xfId="0" applyNumberFormat="1" applyFont="1" applyFill="1" applyBorder="1" applyAlignment="1">
      <alignment horizontal="center"/>
    </xf>
    <xf numFmtId="2" fontId="4" fillId="2" borderId="30" xfId="0" applyNumberFormat="1" applyFont="1" applyFill="1" applyBorder="1" applyAlignment="1">
      <alignment horizontal="center"/>
    </xf>
    <xf numFmtId="2" fontId="4" fillId="2" borderId="31" xfId="0" applyNumberFormat="1" applyFont="1" applyFill="1" applyBorder="1" applyAlignment="1">
      <alignment horizontal="center"/>
    </xf>
    <xf numFmtId="0" fontId="23" fillId="0" borderId="23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34" fillId="0" borderId="0" xfId="0" applyFont="1" applyBorder="1" applyAlignment="1">
      <alignment horizontal="center" wrapText="1"/>
    </xf>
    <xf numFmtId="2" fontId="27" fillId="2" borderId="23" xfId="0" applyNumberFormat="1" applyFont="1" applyFill="1" applyBorder="1" applyAlignment="1">
      <alignment horizontal="center"/>
    </xf>
    <xf numFmtId="0" fontId="27" fillId="2" borderId="7" xfId="0" applyFont="1" applyFill="1" applyBorder="1" applyAlignment="1">
      <alignment horizontal="center"/>
    </xf>
    <xf numFmtId="0" fontId="24" fillId="3" borderId="24" xfId="0" applyFont="1" applyFill="1" applyBorder="1" applyAlignment="1">
      <alignment horizontal="center" wrapText="1"/>
    </xf>
    <xf numFmtId="0" fontId="24" fillId="3" borderId="14" xfId="0" applyFont="1" applyFill="1" applyBorder="1" applyAlignment="1">
      <alignment horizontal="center" wrapText="1"/>
    </xf>
    <xf numFmtId="0" fontId="24" fillId="3" borderId="20" xfId="0" applyFont="1" applyFill="1" applyBorder="1" applyAlignment="1">
      <alignment horizontal="center" wrapText="1"/>
    </xf>
    <xf numFmtId="0" fontId="24" fillId="3" borderId="6" xfId="0" applyFont="1" applyFill="1" applyBorder="1" applyAlignment="1">
      <alignment horizontal="center" wrapText="1"/>
    </xf>
    <xf numFmtId="0" fontId="24" fillId="3" borderId="1" xfId="0" applyFont="1" applyFill="1" applyBorder="1" applyAlignment="1">
      <alignment horizontal="center" wrapText="1"/>
    </xf>
    <xf numFmtId="0" fontId="24" fillId="3" borderId="7" xfId="0" applyFont="1" applyFill="1" applyBorder="1" applyAlignment="1">
      <alignment horizontal="center" wrapText="1"/>
    </xf>
    <xf numFmtId="168" fontId="24" fillId="2" borderId="55" xfId="0" applyNumberFormat="1" applyFont="1" applyFill="1" applyBorder="1" applyAlignment="1">
      <alignment horizontal="center"/>
    </xf>
    <xf numFmtId="168" fontId="24" fillId="2" borderId="2" xfId="0" applyNumberFormat="1" applyFont="1" applyFill="1" applyBorder="1" applyAlignment="1">
      <alignment horizontal="center"/>
    </xf>
    <xf numFmtId="2" fontId="24" fillId="2" borderId="55" xfId="0" applyNumberFormat="1" applyFont="1" applyFill="1" applyBorder="1" applyAlignment="1">
      <alignment horizontal="center"/>
    </xf>
    <xf numFmtId="2" fontId="24" fillId="2" borderId="2" xfId="0" applyNumberFormat="1" applyFont="1" applyFill="1" applyBorder="1" applyAlignment="1">
      <alignment horizontal="center"/>
    </xf>
    <xf numFmtId="0" fontId="24" fillId="4" borderId="29" xfId="0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24" fillId="3" borderId="24" xfId="0" applyFont="1" applyFill="1" applyBorder="1" applyAlignment="1">
      <alignment horizontal="center"/>
    </xf>
    <xf numFmtId="0" fontId="24" fillId="3" borderId="14" xfId="0" applyFont="1" applyFill="1" applyBorder="1" applyAlignment="1">
      <alignment horizontal="center"/>
    </xf>
    <xf numFmtId="0" fontId="24" fillId="3" borderId="20" xfId="0" applyFont="1" applyFill="1" applyBorder="1" applyAlignment="1">
      <alignment horizontal="center"/>
    </xf>
    <xf numFmtId="0" fontId="24" fillId="0" borderId="0" xfId="0" applyFont="1" applyBorder="1" applyAlignment="1">
      <alignment horizontal="left" vertical="center"/>
    </xf>
    <xf numFmtId="0" fontId="33" fillId="2" borderId="5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/>
    </xf>
    <xf numFmtId="0" fontId="24" fillId="3" borderId="1" xfId="0" applyFont="1" applyFill="1" applyBorder="1" applyAlignment="1">
      <alignment horizontal="center"/>
    </xf>
    <xf numFmtId="0" fontId="24" fillId="3" borderId="7" xfId="0" applyFont="1" applyFill="1" applyBorder="1" applyAlignment="1">
      <alignment horizontal="center"/>
    </xf>
    <xf numFmtId="0" fontId="23" fillId="0" borderId="4" xfId="0" applyFont="1" applyBorder="1" applyAlignment="1">
      <alignment horizontal="center"/>
    </xf>
    <xf numFmtId="43" fontId="23" fillId="0" borderId="24" xfId="0" applyNumberFormat="1" applyFont="1" applyBorder="1" applyAlignment="1">
      <alignment horizontal="center"/>
    </xf>
    <xf numFmtId="0" fontId="23" fillId="0" borderId="20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167" fontId="23" fillId="2" borderId="0" xfId="0" applyNumberFormat="1" applyFont="1" applyFill="1" applyBorder="1" applyAlignment="1">
      <alignment horizontal="center"/>
    </xf>
    <xf numFmtId="0" fontId="37" fillId="2" borderId="0" xfId="0" applyFont="1" applyFill="1" applyBorder="1" applyAlignment="1">
      <alignment horizontal="left" vertical="center" wrapText="1"/>
    </xf>
    <xf numFmtId="2" fontId="26" fillId="2" borderId="55" xfId="0" applyNumberFormat="1" applyFont="1" applyFill="1" applyBorder="1" applyAlignment="1">
      <alignment horizontal="center"/>
    </xf>
    <xf numFmtId="2" fontId="26" fillId="2" borderId="2" xfId="0" applyNumberFormat="1" applyFont="1" applyFill="1" applyBorder="1" applyAlignment="1">
      <alignment horizontal="center"/>
    </xf>
    <xf numFmtId="0" fontId="39" fillId="0" borderId="0" xfId="0" applyFont="1" applyBorder="1" applyAlignment="1">
      <alignment horizontal="left" vertical="center"/>
    </xf>
    <xf numFmtId="2" fontId="4" fillId="2" borderId="55" xfId="0" applyNumberFormat="1" applyFont="1" applyFill="1" applyBorder="1" applyAlignment="1">
      <alignment horizontal="center"/>
    </xf>
    <xf numFmtId="2" fontId="4" fillId="2" borderId="2" xfId="0" applyNumberFormat="1" applyFont="1" applyFill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5" xfId="0" applyFont="1" applyBorder="1" applyAlignment="1">
      <alignment horizontal="center"/>
    </xf>
    <xf numFmtId="0" fontId="46" fillId="0" borderId="23" xfId="0" applyFont="1" applyBorder="1" applyAlignment="1">
      <alignment horizontal="center"/>
    </xf>
    <xf numFmtId="0" fontId="46" fillId="0" borderId="16" xfId="0" applyFont="1" applyBorder="1" applyAlignment="1">
      <alignment horizontal="center"/>
    </xf>
    <xf numFmtId="0" fontId="24" fillId="0" borderId="0" xfId="0" applyFont="1" applyBorder="1" applyAlignment="1">
      <alignment horizontal="center" wrapText="1"/>
    </xf>
    <xf numFmtId="0" fontId="17" fillId="0" borderId="4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Border="1" applyAlignment="1">
      <alignment horizontal="center"/>
    </xf>
    <xf numFmtId="0" fontId="27" fillId="0" borderId="23" xfId="0" applyFont="1" applyBorder="1" applyAlignment="1">
      <alignment horizontal="center"/>
    </xf>
    <xf numFmtId="0" fontId="27" fillId="0" borderId="16" xfId="0" applyFont="1" applyBorder="1" applyAlignment="1">
      <alignment horizontal="center"/>
    </xf>
    <xf numFmtId="0" fontId="24" fillId="0" borderId="0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0" xfId="0" applyFont="1" applyBorder="1" applyAlignment="1">
      <alignment horizontal="left"/>
    </xf>
    <xf numFmtId="1" fontId="32" fillId="2" borderId="55" xfId="0" applyNumberFormat="1" applyFont="1" applyFill="1" applyBorder="1" applyAlignment="1">
      <alignment horizontal="center" vertical="center"/>
    </xf>
    <xf numFmtId="1" fontId="32" fillId="2" borderId="2" xfId="0" applyNumberFormat="1" applyFont="1" applyFill="1" applyBorder="1" applyAlignment="1">
      <alignment horizontal="center" vertical="center"/>
    </xf>
    <xf numFmtId="0" fontId="30" fillId="0" borderId="23" xfId="0" applyFont="1" applyBorder="1" applyAlignment="1">
      <alignment horizontal="center"/>
    </xf>
    <xf numFmtId="0" fontId="30" fillId="0" borderId="16" xfId="0" applyFont="1" applyBorder="1" applyAlignment="1">
      <alignment horizontal="center"/>
    </xf>
    <xf numFmtId="168" fontId="32" fillId="2" borderId="55" xfId="0" applyNumberFormat="1" applyFont="1" applyFill="1" applyBorder="1" applyAlignment="1">
      <alignment horizontal="center" vertical="center"/>
    </xf>
    <xf numFmtId="168" fontId="32" fillId="2" borderId="2" xfId="0" applyNumberFormat="1" applyFont="1" applyFill="1" applyBorder="1" applyAlignment="1">
      <alignment horizontal="center" vertical="center"/>
    </xf>
    <xf numFmtId="43" fontId="27" fillId="0" borderId="23" xfId="0" applyNumberFormat="1" applyFont="1" applyBorder="1" applyAlignment="1">
      <alignment horizontal="center"/>
    </xf>
    <xf numFmtId="166" fontId="11" fillId="0" borderId="23" xfId="3" applyFont="1" applyBorder="1" applyAlignment="1"/>
    <xf numFmtId="166" fontId="11" fillId="0" borderId="16" xfId="3" applyFont="1" applyBorder="1" applyAlignment="1"/>
    <xf numFmtId="0" fontId="24" fillId="0" borderId="0" xfId="0" applyFont="1" applyAlignment="1">
      <alignment horizontal="center"/>
    </xf>
    <xf numFmtId="0" fontId="37" fillId="0" borderId="14" xfId="0" applyFont="1" applyBorder="1" applyAlignment="1">
      <alignment horizontal="center"/>
    </xf>
    <xf numFmtId="0" fontId="37" fillId="0" borderId="3" xfId="0" applyFont="1" applyBorder="1" applyAlignment="1">
      <alignment horizontal="center"/>
    </xf>
    <xf numFmtId="0" fontId="23" fillId="2" borderId="0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6" xfId="0" applyBorder="1" applyAlignment="1">
      <alignment horizontal="center"/>
    </xf>
    <xf numFmtId="0" fontId="29" fillId="0" borderId="23" xfId="0" applyFont="1" applyBorder="1" applyAlignment="1">
      <alignment horizontal="center"/>
    </xf>
    <xf numFmtId="0" fontId="29" fillId="0" borderId="16" xfId="0" applyFont="1" applyBorder="1" applyAlignment="1">
      <alignment horizontal="center"/>
    </xf>
    <xf numFmtId="0" fontId="25" fillId="2" borderId="0" xfId="0" applyFont="1" applyFill="1" applyBorder="1" applyAlignment="1">
      <alignment horizontal="center"/>
    </xf>
    <xf numFmtId="49" fontId="21" fillId="0" borderId="0" xfId="0" applyNumberFormat="1" applyFont="1" applyAlignment="1">
      <alignment horizontal="center"/>
    </xf>
    <xf numFmtId="0" fontId="9" fillId="2" borderId="55" xfId="0" applyFont="1" applyFill="1" applyBorder="1" applyAlignment="1">
      <alignment horizontal="center" vertical="center"/>
    </xf>
    <xf numFmtId="0" fontId="9" fillId="2" borderId="63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0" fontId="67" fillId="0" borderId="37" xfId="0" applyFont="1" applyBorder="1" applyAlignment="1" applyProtection="1">
      <alignment horizontal="center"/>
      <protection locked="0"/>
    </xf>
    <xf numFmtId="4" fontId="16" fillId="0" borderId="29" xfId="0" applyNumberFormat="1" applyFont="1" applyFill="1" applyBorder="1" applyAlignment="1">
      <alignment horizontal="center" vertical="center"/>
    </xf>
    <xf numFmtId="4" fontId="16" fillId="0" borderId="31" xfId="0" applyNumberFormat="1" applyFont="1" applyFill="1" applyBorder="1" applyAlignment="1">
      <alignment horizontal="center" vertical="center"/>
    </xf>
    <xf numFmtId="0" fontId="23" fillId="0" borderId="0" xfId="0" applyFont="1" applyBorder="1" applyAlignment="1">
      <alignment horizontal="left"/>
    </xf>
    <xf numFmtId="0" fontId="38" fillId="0" borderId="37" xfId="0" applyFont="1" applyBorder="1" applyAlignment="1">
      <alignment horizontal="left"/>
    </xf>
    <xf numFmtId="0" fontId="26" fillId="0" borderId="26" xfId="0" applyFont="1" applyBorder="1" applyAlignment="1">
      <alignment horizontal="center"/>
    </xf>
    <xf numFmtId="174" fontId="16" fillId="0" borderId="29" xfId="0" applyNumberFormat="1" applyFont="1" applyFill="1" applyBorder="1" applyAlignment="1">
      <alignment horizontal="center" vertical="center"/>
    </xf>
    <xf numFmtId="174" fontId="16" fillId="0" borderId="31" xfId="0" applyNumberFormat="1" applyFont="1" applyFill="1" applyBorder="1" applyAlignment="1">
      <alignment horizontal="center" vertical="center"/>
    </xf>
    <xf numFmtId="0" fontId="26" fillId="0" borderId="37" xfId="0" applyFont="1" applyBorder="1" applyAlignment="1">
      <alignment horizontal="right"/>
    </xf>
    <xf numFmtId="174" fontId="16" fillId="0" borderId="9" xfId="0" applyNumberFormat="1" applyFont="1" applyFill="1" applyBorder="1" applyAlignment="1">
      <alignment horizontal="center" vertical="center"/>
    </xf>
    <xf numFmtId="2" fontId="16" fillId="0" borderId="29" xfId="0" applyNumberFormat="1" applyFont="1" applyFill="1" applyBorder="1" applyAlignment="1">
      <alignment horizontal="center" vertical="center"/>
    </xf>
    <xf numFmtId="2" fontId="16" fillId="0" borderId="9" xfId="0" applyNumberFormat="1" applyFont="1" applyFill="1" applyBorder="1" applyAlignment="1">
      <alignment horizontal="center" vertical="center"/>
    </xf>
    <xf numFmtId="11" fontId="26" fillId="5" borderId="64" xfId="0" applyNumberFormat="1" applyFont="1" applyFill="1" applyBorder="1" applyAlignment="1">
      <alignment horizontal="center" vertical="center" textRotation="90" wrapText="1"/>
    </xf>
    <xf numFmtId="11" fontId="26" fillId="5" borderId="21" xfId="0" applyNumberFormat="1" applyFont="1" applyFill="1" applyBorder="1" applyAlignment="1">
      <alignment horizontal="center" vertical="center" textRotation="90" wrapText="1"/>
    </xf>
    <xf numFmtId="0" fontId="23" fillId="0" borderId="0" xfId="0" applyFont="1" applyBorder="1" applyAlignment="1">
      <alignment horizontal="right"/>
    </xf>
    <xf numFmtId="169" fontId="60" fillId="0" borderId="52" xfId="0" applyNumberFormat="1" applyFont="1" applyBorder="1" applyAlignment="1">
      <alignment horizontal="center" vertical="center"/>
    </xf>
    <xf numFmtId="169" fontId="60" fillId="0" borderId="0" xfId="0" applyNumberFormat="1" applyFont="1" applyBorder="1" applyAlignment="1">
      <alignment horizontal="center" vertical="center"/>
    </xf>
    <xf numFmtId="0" fontId="25" fillId="5" borderId="29" xfId="0" applyFont="1" applyFill="1" applyBorder="1" applyAlignment="1">
      <alignment horizontal="center" vertical="center" wrapText="1"/>
    </xf>
    <xf numFmtId="0" fontId="25" fillId="5" borderId="30" xfId="0" applyFont="1" applyFill="1" applyBorder="1" applyAlignment="1">
      <alignment horizontal="center" vertical="center" wrapText="1"/>
    </xf>
    <xf numFmtId="0" fontId="25" fillId="5" borderId="31" xfId="0" applyFont="1" applyFill="1" applyBorder="1" applyAlignment="1">
      <alignment horizontal="center" vertical="center" wrapText="1"/>
    </xf>
    <xf numFmtId="0" fontId="51" fillId="0" borderId="42" xfId="0" applyFont="1" applyBorder="1" applyAlignment="1">
      <alignment horizontal="center" vertical="center" wrapText="1"/>
    </xf>
    <xf numFmtId="0" fontId="51" fillId="0" borderId="54" xfId="0" applyFont="1" applyBorder="1" applyAlignment="1">
      <alignment horizontal="center" vertical="center" wrapText="1"/>
    </xf>
    <xf numFmtId="0" fontId="42" fillId="4" borderId="29" xfId="0" applyFont="1" applyFill="1" applyBorder="1" applyAlignment="1">
      <alignment horizontal="center" vertical="center" wrapText="1"/>
    </xf>
    <xf numFmtId="0" fontId="42" fillId="4" borderId="30" xfId="0" applyFont="1" applyFill="1" applyBorder="1" applyAlignment="1">
      <alignment horizontal="center" vertical="center" wrapText="1"/>
    </xf>
    <xf numFmtId="0" fontId="42" fillId="4" borderId="31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/>
    </xf>
    <xf numFmtId="0" fontId="67" fillId="0" borderId="37" xfId="0" applyFont="1" applyBorder="1" applyAlignment="1">
      <alignment horizontal="center"/>
    </xf>
    <xf numFmtId="0" fontId="30" fillId="0" borderId="37" xfId="0" applyFont="1" applyBorder="1" applyAlignment="1">
      <alignment horizontal="right"/>
    </xf>
    <xf numFmtId="0" fontId="23" fillId="4" borderId="53" xfId="0" applyFont="1" applyFill="1" applyBorder="1" applyAlignment="1">
      <alignment horizontal="center"/>
    </xf>
    <xf numFmtId="0" fontId="23" fillId="4" borderId="26" xfId="0" applyFont="1" applyFill="1" applyBorder="1" applyAlignment="1">
      <alignment horizontal="center"/>
    </xf>
    <xf numFmtId="0" fontId="23" fillId="4" borderId="54" xfId="0" applyFont="1" applyFill="1" applyBorder="1" applyAlignment="1">
      <alignment horizontal="center"/>
    </xf>
    <xf numFmtId="4" fontId="4" fillId="3" borderId="52" xfId="0" applyNumberFormat="1" applyFont="1" applyFill="1" applyBorder="1" applyAlignment="1">
      <alignment horizontal="center"/>
    </xf>
    <xf numFmtId="4" fontId="4" fillId="3" borderId="18" xfId="0" applyNumberFormat="1" applyFont="1" applyFill="1" applyBorder="1" applyAlignment="1">
      <alignment horizontal="center"/>
    </xf>
    <xf numFmtId="0" fontId="23" fillId="4" borderId="52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8" xfId="0" applyFont="1" applyFill="1" applyBorder="1" applyAlignment="1">
      <alignment horizontal="center"/>
    </xf>
    <xf numFmtId="49" fontId="46" fillId="0" borderId="44" xfId="0" applyNumberFormat="1" applyFont="1" applyFill="1" applyBorder="1" applyAlignment="1">
      <alignment horizontal="center" textRotation="90" wrapText="1"/>
    </xf>
    <xf numFmtId="0" fontId="48" fillId="0" borderId="52" xfId="0" applyFont="1" applyBorder="1" applyAlignment="1">
      <alignment horizontal="center"/>
    </xf>
    <xf numFmtId="0" fontId="24" fillId="0" borderId="26" xfId="0" applyFont="1" applyBorder="1" applyAlignment="1">
      <alignment horizontal="center"/>
    </xf>
    <xf numFmtId="0" fontId="38" fillId="4" borderId="37" xfId="0" applyFont="1" applyFill="1" applyBorder="1" applyAlignment="1">
      <alignment horizontal="center" wrapText="1"/>
    </xf>
    <xf numFmtId="0" fontId="68" fillId="0" borderId="0" xfId="0" applyFont="1" applyFill="1" applyBorder="1" applyAlignment="1">
      <alignment horizontal="center"/>
    </xf>
    <xf numFmtId="1" fontId="32" fillId="0" borderId="0" xfId="0" applyNumberFormat="1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right"/>
    </xf>
    <xf numFmtId="0" fontId="28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/>
    </xf>
    <xf numFmtId="168" fontId="32" fillId="0" borderId="0" xfId="0" applyNumberFormat="1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wrapText="1"/>
    </xf>
    <xf numFmtId="0" fontId="30" fillId="0" borderId="0" xfId="0" applyFont="1" applyBorder="1" applyAlignment="1">
      <alignment horizontal="center"/>
    </xf>
    <xf numFmtId="0" fontId="39" fillId="0" borderId="0" xfId="0" applyFont="1" applyFill="1" applyAlignment="1">
      <alignment horizontal="center"/>
    </xf>
    <xf numFmtId="0" fontId="23" fillId="0" borderId="24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 wrapText="1"/>
    </xf>
    <xf numFmtId="169" fontId="30" fillId="0" borderId="0" xfId="0" applyNumberFormat="1" applyFont="1" applyFill="1" applyBorder="1" applyAlignment="1">
      <alignment horizontal="center" vertical="center" wrapText="1"/>
    </xf>
    <xf numFmtId="4" fontId="16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 wrapText="1"/>
    </xf>
    <xf numFmtId="0" fontId="24" fillId="0" borderId="6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167" fontId="23" fillId="0" borderId="0" xfId="0" applyNumberFormat="1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 vertical="center" wrapText="1"/>
    </xf>
    <xf numFmtId="4" fontId="15" fillId="0" borderId="0" xfId="0" applyNumberFormat="1" applyFont="1" applyBorder="1" applyAlignment="1">
      <alignment horizontal="center" vertical="center"/>
    </xf>
    <xf numFmtId="4" fontId="15" fillId="0" borderId="18" xfId="0" applyNumberFormat="1" applyFont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/>
    </xf>
    <xf numFmtId="0" fontId="45" fillId="0" borderId="19" xfId="0" applyFont="1" applyBorder="1" applyAlignment="1">
      <alignment horizontal="center" vertical="center" wrapText="1"/>
    </xf>
    <xf numFmtId="0" fontId="45" fillId="0" borderId="14" xfId="0" applyFont="1" applyBorder="1" applyAlignment="1">
      <alignment horizontal="center" vertical="center" wrapText="1"/>
    </xf>
    <xf numFmtId="0" fontId="45" fillId="0" borderId="53" xfId="0" applyFont="1" applyBorder="1" applyAlignment="1">
      <alignment horizontal="center" vertical="center" wrapText="1"/>
    </xf>
    <xf numFmtId="0" fontId="45" fillId="0" borderId="26" xfId="0" applyFont="1" applyBorder="1" applyAlignment="1">
      <alignment horizontal="center" vertical="center" wrapText="1"/>
    </xf>
    <xf numFmtId="0" fontId="24" fillId="4" borderId="31" xfId="0" applyFont="1" applyFill="1" applyBorder="1" applyAlignment="1">
      <alignment horizontal="center" vertical="center"/>
    </xf>
    <xf numFmtId="0" fontId="23" fillId="0" borderId="23" xfId="0" applyFont="1" applyFill="1" applyBorder="1" applyAlignment="1">
      <alignment horizontal="center"/>
    </xf>
    <xf numFmtId="0" fontId="23" fillId="0" borderId="3" xfId="0" applyFont="1" applyFill="1" applyBorder="1" applyAlignment="1">
      <alignment horizontal="center"/>
    </xf>
    <xf numFmtId="4" fontId="17" fillId="0" borderId="0" xfId="0" applyNumberFormat="1" applyFont="1" applyFill="1" applyBorder="1" applyAlignment="1">
      <alignment horizontal="center"/>
    </xf>
    <xf numFmtId="11" fontId="26" fillId="5" borderId="65" xfId="0" applyNumberFormat="1" applyFont="1" applyFill="1" applyBorder="1" applyAlignment="1">
      <alignment horizontal="center" vertical="center" textRotation="90" wrapText="1"/>
    </xf>
    <xf numFmtId="11" fontId="26" fillId="5" borderId="39" xfId="0" applyNumberFormat="1" applyFont="1" applyFill="1" applyBorder="1" applyAlignment="1">
      <alignment horizontal="center" vertical="center" textRotation="90" wrapText="1"/>
    </xf>
    <xf numFmtId="11" fontId="26" fillId="5" borderId="66" xfId="0" applyNumberFormat="1" applyFont="1" applyFill="1" applyBorder="1" applyAlignment="1">
      <alignment horizontal="center" vertical="center" textRotation="90" wrapText="1"/>
    </xf>
    <xf numFmtId="11" fontId="26" fillId="5" borderId="67" xfId="0" applyNumberFormat="1" applyFont="1" applyFill="1" applyBorder="1" applyAlignment="1">
      <alignment horizontal="center" vertical="center" textRotation="90" wrapText="1"/>
    </xf>
    <xf numFmtId="0" fontId="17" fillId="4" borderId="29" xfId="0" applyFont="1" applyFill="1" applyBorder="1" applyAlignment="1">
      <alignment horizontal="center" vertical="center" wrapText="1"/>
    </xf>
    <xf numFmtId="0" fontId="41" fillId="4" borderId="31" xfId="0" applyFont="1" applyFill="1" applyBorder="1" applyAlignment="1">
      <alignment horizontal="center" vertical="center" wrapText="1"/>
    </xf>
    <xf numFmtId="0" fontId="72" fillId="0" borderId="68" xfId="0" applyFont="1" applyBorder="1" applyAlignment="1">
      <alignment horizontal="center"/>
    </xf>
    <xf numFmtId="0" fontId="72" fillId="0" borderId="42" xfId="0" applyFont="1" applyBorder="1" applyAlignment="1">
      <alignment horizontal="center"/>
    </xf>
    <xf numFmtId="0" fontId="71" fillId="0" borderId="29" xfId="0" applyFont="1" applyBorder="1" applyAlignment="1">
      <alignment horizontal="center"/>
    </xf>
    <xf numFmtId="0" fontId="71" fillId="0" borderId="30" xfId="0" applyFont="1" applyBorder="1" applyAlignment="1">
      <alignment horizontal="center"/>
    </xf>
    <xf numFmtId="0" fontId="71" fillId="0" borderId="31" xfId="0" applyFont="1" applyBorder="1" applyAlignment="1">
      <alignment horizontal="center"/>
    </xf>
    <xf numFmtId="0" fontId="14" fillId="0" borderId="23" xfId="7" applyFont="1" applyBorder="1" applyAlignment="1">
      <alignment vertical="center"/>
    </xf>
    <xf numFmtId="0" fontId="14" fillId="2" borderId="23" xfId="7" applyFont="1" applyFill="1" applyBorder="1" applyAlignment="1">
      <alignment horizontal="left" vertical="center"/>
    </xf>
    <xf numFmtId="0" fontId="14" fillId="8" borderId="23" xfId="7" applyFont="1" applyFill="1" applyBorder="1" applyAlignment="1">
      <alignment vertical="center"/>
    </xf>
    <xf numFmtId="20" fontId="74" fillId="0" borderId="66" xfId="0" applyNumberFormat="1" applyFont="1" applyBorder="1" applyAlignment="1">
      <alignment horizontal="center" vertical="center"/>
    </xf>
    <xf numFmtId="20" fontId="74" fillId="0" borderId="64" xfId="0" applyNumberFormat="1" applyFont="1" applyBorder="1" applyAlignment="1">
      <alignment horizontal="center" vertical="center"/>
    </xf>
    <xf numFmtId="20" fontId="66" fillId="0" borderId="64" xfId="0" applyNumberFormat="1" applyFont="1" applyBorder="1" applyAlignment="1">
      <alignment horizontal="center" vertical="center" wrapText="1"/>
    </xf>
    <xf numFmtId="20" fontId="66" fillId="0" borderId="65" xfId="0" applyNumberFormat="1" applyFont="1" applyBorder="1" applyAlignment="1">
      <alignment horizontal="center" vertical="center" wrapText="1"/>
    </xf>
    <xf numFmtId="20" fontId="74" fillId="0" borderId="69" xfId="0" applyNumberFormat="1" applyFont="1" applyBorder="1" applyAlignment="1">
      <alignment horizontal="center" vertical="center" wrapText="1"/>
    </xf>
    <xf numFmtId="20" fontId="74" fillId="0" borderId="38" xfId="0" applyNumberFormat="1" applyFont="1" applyBorder="1" applyAlignment="1">
      <alignment horizontal="center" vertical="center" wrapText="1"/>
    </xf>
    <xf numFmtId="20" fontId="66" fillId="0" borderId="38" xfId="0" applyNumberFormat="1" applyFont="1" applyBorder="1" applyAlignment="1">
      <alignment horizontal="center" vertical="center" wrapText="1"/>
    </xf>
    <xf numFmtId="20" fontId="66" fillId="0" borderId="69" xfId="0" applyNumberFormat="1" applyFont="1" applyBorder="1" applyAlignment="1">
      <alignment horizontal="center" vertical="center" wrapText="1"/>
    </xf>
    <xf numFmtId="20" fontId="74" fillId="0" borderId="69" xfId="0" applyNumberFormat="1" applyFont="1" applyBorder="1" applyAlignment="1">
      <alignment horizontal="center" vertical="center"/>
    </xf>
    <xf numFmtId="20" fontId="66" fillId="8" borderId="69" xfId="0" applyNumberFormat="1" applyFont="1" applyFill="1" applyBorder="1" applyAlignment="1">
      <alignment horizontal="center" vertical="center" wrapText="1"/>
    </xf>
    <xf numFmtId="20" fontId="74" fillId="8" borderId="38" xfId="0" applyNumberFormat="1" applyFont="1" applyFill="1" applyBorder="1" applyAlignment="1">
      <alignment horizontal="center" vertical="center" wrapText="1"/>
    </xf>
    <xf numFmtId="20" fontId="74" fillId="0" borderId="38" xfId="0" applyNumberFormat="1" applyFont="1" applyBorder="1" applyAlignment="1">
      <alignment horizontal="center" vertical="center"/>
    </xf>
    <xf numFmtId="20" fontId="74" fillId="0" borderId="69" xfId="0" applyNumberFormat="1" applyFont="1" applyBorder="1" applyAlignment="1">
      <alignment vertical="center" wrapText="1"/>
    </xf>
    <xf numFmtId="20" fontId="74" fillId="0" borderId="38" xfId="0" applyNumberFormat="1" applyFont="1" applyBorder="1" applyAlignment="1">
      <alignment vertical="center" wrapText="1"/>
    </xf>
    <xf numFmtId="20" fontId="74" fillId="0" borderId="67" xfId="0" applyNumberFormat="1" applyFont="1" applyBorder="1" applyAlignment="1">
      <alignment horizontal="center" vertical="center" wrapText="1"/>
    </xf>
    <xf numFmtId="20" fontId="74" fillId="0" borderId="21" xfId="0" applyNumberFormat="1" applyFont="1" applyBorder="1" applyAlignment="1">
      <alignment horizontal="center" vertical="center" wrapText="1"/>
    </xf>
    <xf numFmtId="20" fontId="74" fillId="0" borderId="39" xfId="0" applyNumberFormat="1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1" xfId="0" applyFont="1" applyBorder="1" applyAlignment="1">
      <alignment horizontal="center"/>
    </xf>
    <xf numFmtId="0" fontId="77" fillId="2" borderId="68" xfId="0" applyFont="1" applyFill="1" applyBorder="1" applyAlignment="1"/>
  </cellXfs>
  <cellStyles count="8">
    <cellStyle name="Euro" xfId="1"/>
    <cellStyle name="Lien hypertexte" xfId="2" builtinId="8"/>
    <cellStyle name="Milliers" xfId="3" builtinId="3"/>
    <cellStyle name="Monétaire" xfId="4" builtinId="4"/>
    <cellStyle name="Normal" xfId="0" builtinId="0"/>
    <cellStyle name="Normal 2" xfId="5"/>
    <cellStyle name="Normal_calendrier_auto_CalendrierMatriciel" xfId="6"/>
    <cellStyle name="Normal_URSSAF" xfId="7"/>
  </cellStyles>
  <dxfs count="2063"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 patternType="lightUp"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indexed="22"/>
        </patternFill>
      </fill>
    </dxf>
    <dxf>
      <fill>
        <patternFill>
          <bgColor indexed="13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rgb="FF9C6500"/>
      </font>
      <fill>
        <patternFill>
          <bgColor rgb="FFFFEB9C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lor rgb="FF9C6500"/>
      </font>
      <fill>
        <patternFill>
          <bgColor rgb="FFFFEB9C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9</xdr:row>
      <xdr:rowOff>438150</xdr:rowOff>
    </xdr:from>
    <xdr:to>
      <xdr:col>6</xdr:col>
      <xdr:colOff>285750</xdr:colOff>
      <xdr:row>10</xdr:row>
      <xdr:rowOff>361950</xdr:rowOff>
    </xdr:to>
    <xdr:cxnSp macro="">
      <xdr:nvCxnSpPr>
        <xdr:cNvPr id="2049" name="Connecteur droit avec flèche 2"/>
        <xdr:cNvCxnSpPr>
          <a:cxnSpLocks noChangeShapeType="1"/>
        </xdr:cNvCxnSpPr>
      </xdr:nvCxnSpPr>
      <xdr:spPr bwMode="auto">
        <a:xfrm>
          <a:off x="3295650" y="5286375"/>
          <a:ext cx="0" cy="7905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9</xdr:col>
      <xdr:colOff>323850</xdr:colOff>
      <xdr:row>9</xdr:row>
      <xdr:rowOff>466725</xdr:rowOff>
    </xdr:from>
    <xdr:to>
      <xdr:col>9</xdr:col>
      <xdr:colOff>323850</xdr:colOff>
      <xdr:row>10</xdr:row>
      <xdr:rowOff>390525</xdr:rowOff>
    </xdr:to>
    <xdr:cxnSp macro="">
      <xdr:nvCxnSpPr>
        <xdr:cNvPr id="2050" name="Connecteur droit avec flèche 2"/>
        <xdr:cNvCxnSpPr>
          <a:cxnSpLocks noChangeShapeType="1"/>
        </xdr:cNvCxnSpPr>
      </xdr:nvCxnSpPr>
      <xdr:spPr bwMode="auto">
        <a:xfrm>
          <a:off x="4714875" y="5314950"/>
          <a:ext cx="0" cy="7905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12</xdr:col>
      <xdr:colOff>295275</xdr:colOff>
      <xdr:row>9</xdr:row>
      <xdr:rowOff>485775</xdr:rowOff>
    </xdr:from>
    <xdr:to>
      <xdr:col>12</xdr:col>
      <xdr:colOff>295275</xdr:colOff>
      <xdr:row>10</xdr:row>
      <xdr:rowOff>419100</xdr:rowOff>
    </xdr:to>
    <xdr:cxnSp macro="">
      <xdr:nvCxnSpPr>
        <xdr:cNvPr id="2051" name="Connecteur droit avec flèche 2"/>
        <xdr:cNvCxnSpPr>
          <a:cxnSpLocks noChangeShapeType="1"/>
        </xdr:cNvCxnSpPr>
      </xdr:nvCxnSpPr>
      <xdr:spPr bwMode="auto">
        <a:xfrm>
          <a:off x="6210300" y="5334000"/>
          <a:ext cx="0" cy="8001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16</xdr:col>
      <xdr:colOff>676275</xdr:colOff>
      <xdr:row>9</xdr:row>
      <xdr:rowOff>514350</xdr:rowOff>
    </xdr:from>
    <xdr:to>
      <xdr:col>16</xdr:col>
      <xdr:colOff>676275</xdr:colOff>
      <xdr:row>11</xdr:row>
      <xdr:rowOff>9525</xdr:rowOff>
    </xdr:to>
    <xdr:cxnSp macro="">
      <xdr:nvCxnSpPr>
        <xdr:cNvPr id="2052" name="Connecteur droit avec flèche 2"/>
        <xdr:cNvCxnSpPr>
          <a:cxnSpLocks noChangeShapeType="1"/>
        </xdr:cNvCxnSpPr>
      </xdr:nvCxnSpPr>
      <xdr:spPr bwMode="auto">
        <a:xfrm>
          <a:off x="8048625" y="5362575"/>
          <a:ext cx="0" cy="8001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9</xdr:row>
      <xdr:rowOff>438150</xdr:rowOff>
    </xdr:from>
    <xdr:to>
      <xdr:col>6</xdr:col>
      <xdr:colOff>285750</xdr:colOff>
      <xdr:row>10</xdr:row>
      <xdr:rowOff>361950</xdr:rowOff>
    </xdr:to>
    <xdr:cxnSp macro="">
      <xdr:nvCxnSpPr>
        <xdr:cNvPr id="3073" name="Connecteur droit avec flèche 2"/>
        <xdr:cNvCxnSpPr>
          <a:cxnSpLocks noChangeShapeType="1"/>
        </xdr:cNvCxnSpPr>
      </xdr:nvCxnSpPr>
      <xdr:spPr bwMode="auto">
        <a:xfrm>
          <a:off x="3295650" y="5286375"/>
          <a:ext cx="0" cy="7905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9</xdr:col>
      <xdr:colOff>323850</xdr:colOff>
      <xdr:row>9</xdr:row>
      <xdr:rowOff>466725</xdr:rowOff>
    </xdr:from>
    <xdr:to>
      <xdr:col>9</xdr:col>
      <xdr:colOff>323850</xdr:colOff>
      <xdr:row>10</xdr:row>
      <xdr:rowOff>390525</xdr:rowOff>
    </xdr:to>
    <xdr:cxnSp macro="">
      <xdr:nvCxnSpPr>
        <xdr:cNvPr id="3074" name="Connecteur droit avec flèche 2"/>
        <xdr:cNvCxnSpPr>
          <a:cxnSpLocks noChangeShapeType="1"/>
        </xdr:cNvCxnSpPr>
      </xdr:nvCxnSpPr>
      <xdr:spPr bwMode="auto">
        <a:xfrm>
          <a:off x="4714875" y="5314950"/>
          <a:ext cx="0" cy="7905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12</xdr:col>
      <xdr:colOff>295275</xdr:colOff>
      <xdr:row>9</xdr:row>
      <xdr:rowOff>485775</xdr:rowOff>
    </xdr:from>
    <xdr:to>
      <xdr:col>12</xdr:col>
      <xdr:colOff>295275</xdr:colOff>
      <xdr:row>10</xdr:row>
      <xdr:rowOff>419100</xdr:rowOff>
    </xdr:to>
    <xdr:cxnSp macro="">
      <xdr:nvCxnSpPr>
        <xdr:cNvPr id="3075" name="Connecteur droit avec flèche 2"/>
        <xdr:cNvCxnSpPr>
          <a:cxnSpLocks noChangeShapeType="1"/>
        </xdr:cNvCxnSpPr>
      </xdr:nvCxnSpPr>
      <xdr:spPr bwMode="auto">
        <a:xfrm>
          <a:off x="6210300" y="5334000"/>
          <a:ext cx="0" cy="8001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  <xdr:twoCellAnchor>
    <xdr:from>
      <xdr:col>16</xdr:col>
      <xdr:colOff>676275</xdr:colOff>
      <xdr:row>9</xdr:row>
      <xdr:rowOff>514350</xdr:rowOff>
    </xdr:from>
    <xdr:to>
      <xdr:col>16</xdr:col>
      <xdr:colOff>676275</xdr:colOff>
      <xdr:row>11</xdr:row>
      <xdr:rowOff>9525</xdr:rowOff>
    </xdr:to>
    <xdr:cxnSp macro="">
      <xdr:nvCxnSpPr>
        <xdr:cNvPr id="3076" name="Connecteur droit avec flèche 2"/>
        <xdr:cNvCxnSpPr>
          <a:cxnSpLocks noChangeShapeType="1"/>
        </xdr:cNvCxnSpPr>
      </xdr:nvCxnSpPr>
      <xdr:spPr bwMode="auto">
        <a:xfrm>
          <a:off x="8048625" y="5362575"/>
          <a:ext cx="0" cy="8001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866775</xdr:colOff>
      <xdr:row>4</xdr:row>
      <xdr:rowOff>57150</xdr:rowOff>
    </xdr:from>
    <xdr:to>
      <xdr:col>21</xdr:col>
      <xdr:colOff>295275</xdr:colOff>
      <xdr:row>7</xdr:row>
      <xdr:rowOff>9525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5448300" y="1533525"/>
          <a:ext cx="5162550" cy="10382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Modification de ta liste de validation :Accents sur Février, Août et Décembre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Modification de la formule en A2 : Pour le numéro du mois</a:t>
          </a:r>
        </a:p>
      </xdr:txBody>
    </xdr:sp>
    <xdr:clientData/>
  </xdr:twoCellAnchor>
  <xdr:twoCellAnchor>
    <xdr:from>
      <xdr:col>0</xdr:col>
      <xdr:colOff>584200</xdr:colOff>
      <xdr:row>41</xdr:row>
      <xdr:rowOff>88900</xdr:rowOff>
    </xdr:from>
    <xdr:to>
      <xdr:col>12</xdr:col>
      <xdr:colOff>228600</xdr:colOff>
      <xdr:row>44</xdr:row>
      <xdr:rowOff>127000</xdr:rowOff>
    </xdr:to>
    <xdr:sp macro="" textlink="">
      <xdr:nvSpPr>
        <xdr:cNvPr id="2" name="Rectangle à coins arrondis 1"/>
        <xdr:cNvSpPr/>
      </xdr:nvSpPr>
      <xdr:spPr bwMode="auto">
        <a:xfrm>
          <a:off x="584200" y="15176500"/>
          <a:ext cx="4267200" cy="1168400"/>
        </a:xfrm>
        <a:prstGeom prst="wedgeRoundRectCallout">
          <a:avLst>
            <a:gd name="adj1" fmla="val -26786"/>
            <a:gd name="adj2" fmla="val -106125"/>
            <a:gd name="adj3" fmla="val 16667"/>
          </a:avLst>
        </a:prstGeom>
        <a:solidFill>
          <a:schemeClr val="accent6">
            <a:lumMod val="40000"/>
            <a:lumOff val="6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600"/>
            <a:t>J'ai affiné</a:t>
          </a:r>
          <a:r>
            <a:rPr lang="fr-FR" sz="1600" baseline="0"/>
            <a:t> les formules pour que #valeur n'apparaisse plus, ce qui  me permet d'avoir le calcul de la somme en bas de colonne qui ce fait correctement, notamment en février.</a:t>
          </a:r>
          <a:endParaRPr lang="fr-FR" sz="1600"/>
        </a:p>
      </xdr:txBody>
    </xdr:sp>
    <xdr:clientData/>
  </xdr:twoCellAnchor>
  <xdr:twoCellAnchor>
    <xdr:from>
      <xdr:col>22</xdr:col>
      <xdr:colOff>25400</xdr:colOff>
      <xdr:row>39</xdr:row>
      <xdr:rowOff>12700</xdr:rowOff>
    </xdr:from>
    <xdr:to>
      <xdr:col>27</xdr:col>
      <xdr:colOff>711200</xdr:colOff>
      <xdr:row>41</xdr:row>
      <xdr:rowOff>228600</xdr:rowOff>
    </xdr:to>
    <xdr:sp macro="" textlink="">
      <xdr:nvSpPr>
        <xdr:cNvPr id="4" name="Rectangle à coins arrondis 3"/>
        <xdr:cNvSpPr/>
      </xdr:nvSpPr>
      <xdr:spPr bwMode="auto">
        <a:xfrm>
          <a:off x="11036300" y="14389100"/>
          <a:ext cx="4267200" cy="927100"/>
        </a:xfrm>
        <a:prstGeom prst="wedgeRoundRectCallout">
          <a:avLst>
            <a:gd name="adj1" fmla="val -26786"/>
            <a:gd name="adj2" fmla="val -106125"/>
            <a:gd name="adj3" fmla="val 16667"/>
          </a:avLst>
        </a:prstGeom>
        <a:solidFill>
          <a:schemeClr val="accent6">
            <a:lumMod val="40000"/>
            <a:lumOff val="6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600"/>
            <a:t>J'ai formulisé</a:t>
          </a:r>
          <a:r>
            <a:rPr lang="fr-FR" sz="1600" baseline="0"/>
            <a:t> les formules pour que le numéro de semaine soit renseigné. Je ne sais pas si cela est pertinent pour la formule???</a:t>
          </a:r>
          <a:endParaRPr lang="fr-FR" sz="1600"/>
        </a:p>
      </xdr:txBody>
    </xdr:sp>
    <xdr:clientData/>
  </xdr:twoCellAnchor>
  <xdr:twoCellAnchor>
    <xdr:from>
      <xdr:col>7</xdr:col>
      <xdr:colOff>342900</xdr:colOff>
      <xdr:row>2</xdr:row>
      <xdr:rowOff>317500</xdr:rowOff>
    </xdr:from>
    <xdr:to>
      <xdr:col>12</xdr:col>
      <xdr:colOff>584200</xdr:colOff>
      <xdr:row>6</xdr:row>
      <xdr:rowOff>292100</xdr:rowOff>
    </xdr:to>
    <xdr:sp macro="" textlink="">
      <xdr:nvSpPr>
        <xdr:cNvPr id="6" name="Rectangle à coins arrondis 5"/>
        <xdr:cNvSpPr/>
      </xdr:nvSpPr>
      <xdr:spPr bwMode="auto">
        <a:xfrm>
          <a:off x="3187700" y="1092200"/>
          <a:ext cx="2019300" cy="1397000"/>
        </a:xfrm>
        <a:prstGeom prst="wedgeRoundRectCallout">
          <a:avLst>
            <a:gd name="adj1" fmla="val -62890"/>
            <a:gd name="adj2" fmla="val -31796"/>
            <a:gd name="adj3" fmla="val 16667"/>
          </a:avLst>
        </a:prstGeom>
        <a:solidFill>
          <a:schemeClr val="accent6">
            <a:lumMod val="40000"/>
            <a:lumOff val="6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600"/>
            <a:t>J'ai affiné</a:t>
          </a:r>
          <a:r>
            <a:rPr lang="fr-FR" sz="1600" baseline="0"/>
            <a:t> la formules pour que la date de remise de doc soit automatique. Merci le forum</a:t>
          </a:r>
          <a:endParaRPr lang="fr-FR" sz="16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alendrierBDFormu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Calendrier"/>
    </sheetNames>
    <sheetDataSet>
      <sheetData sheetId="0">
        <row r="2">
          <cell r="C2" t="str">
            <v>Marquet</v>
          </cell>
          <cell r="D2" t="str">
            <v>Gilles</v>
          </cell>
          <cell r="F2" t="str">
            <v>Accepte</v>
          </cell>
          <cell r="G2">
            <v>39818</v>
          </cell>
          <cell r="H2">
            <v>39821</v>
          </cell>
        </row>
        <row r="3">
          <cell r="C3" t="str">
            <v>Marquet</v>
          </cell>
          <cell r="D3" t="str">
            <v>Paul</v>
          </cell>
          <cell r="F3" t="str">
            <v>Attente</v>
          </cell>
          <cell r="G3">
            <v>39854</v>
          </cell>
          <cell r="H3">
            <v>39857</v>
          </cell>
        </row>
        <row r="4">
          <cell r="C4" t="str">
            <v>Sncf</v>
          </cell>
          <cell r="D4" t="str">
            <v>Martin</v>
          </cell>
          <cell r="F4" t="str">
            <v>Accepte</v>
          </cell>
          <cell r="G4">
            <v>39944</v>
          </cell>
          <cell r="H4">
            <v>39947</v>
          </cell>
        </row>
        <row r="5">
          <cell r="C5" t="str">
            <v>Marquet</v>
          </cell>
          <cell r="D5" t="str">
            <v>Martin</v>
          </cell>
          <cell r="F5" t="str">
            <v>Accepte</v>
          </cell>
          <cell r="G5">
            <v>39874</v>
          </cell>
          <cell r="H5">
            <v>39878</v>
          </cell>
        </row>
        <row r="6">
          <cell r="C6" t="str">
            <v>Sncf</v>
          </cell>
          <cell r="D6" t="str">
            <v>Zoe</v>
          </cell>
          <cell r="F6" t="str">
            <v>Accepte</v>
          </cell>
          <cell r="G6">
            <v>39967</v>
          </cell>
          <cell r="H6">
            <v>39969</v>
          </cell>
        </row>
        <row r="7">
          <cell r="C7" t="str">
            <v>Marquet</v>
          </cell>
          <cell r="D7" t="str">
            <v>Paul</v>
          </cell>
          <cell r="F7" t="str">
            <v>Accepte</v>
          </cell>
          <cell r="G7">
            <v>39993</v>
          </cell>
          <cell r="H7">
            <v>39997</v>
          </cell>
        </row>
        <row r="8">
          <cell r="C8">
            <v>0</v>
          </cell>
          <cell r="D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  <cell r="H11">
            <v>0</v>
          </cell>
        </row>
        <row r="12">
          <cell r="C12">
            <v>0</v>
          </cell>
          <cell r="D12">
            <v>0</v>
          </cell>
          <cell r="F12">
            <v>0</v>
          </cell>
          <cell r="G12">
            <v>0</v>
          </cell>
          <cell r="H12">
            <v>0</v>
          </cell>
        </row>
      </sheetData>
      <sheetData sheetId="1">
        <row r="2">
          <cell r="AT2" t="str">
            <v>Marquet</v>
          </cell>
        </row>
        <row r="3">
          <cell r="AT3" t="str">
            <v>Sncf</v>
          </cell>
        </row>
        <row r="4">
          <cell r="AT4">
            <v>0</v>
          </cell>
        </row>
        <row r="5">
          <cell r="AT5">
            <v>0</v>
          </cell>
        </row>
        <row r="6">
          <cell r="AT6">
            <v>0</v>
          </cell>
        </row>
        <row r="7">
          <cell r="AT7">
            <v>0</v>
          </cell>
        </row>
        <row r="8">
          <cell r="AT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forum.excel-pratique.com/excel/fonction-decaler-et-choisir-t35667.html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U67"/>
  <sheetViews>
    <sheetView showZeros="0" zoomScale="70" workbookViewId="0">
      <selection activeCell="I16" sqref="I16:K16"/>
    </sheetView>
  </sheetViews>
  <sheetFormatPr baseColWidth="10" defaultRowHeight="12.75"/>
  <cols>
    <col min="1" max="1" width="13.28515625" customWidth="1"/>
    <col min="2" max="2" width="4.28515625" customWidth="1"/>
    <col min="3" max="3" width="1.42578125" customWidth="1"/>
    <col min="4" max="4" width="10.5703125" customWidth="1"/>
    <col min="5" max="5" width="8.85546875" customWidth="1"/>
    <col min="6" max="6" width="6.7109375" customWidth="1"/>
    <col min="7" max="7" width="6.140625" customWidth="1"/>
    <col min="8" max="8" width="7.85546875" customWidth="1"/>
    <col min="9" max="10" width="6.7109375" customWidth="1"/>
    <col min="11" max="11" width="9.42578125" customWidth="1"/>
    <col min="12" max="13" width="6.7109375" customWidth="1"/>
    <col min="14" max="14" width="9.28515625" customWidth="1"/>
    <col min="15" max="15" width="4" customWidth="1"/>
    <col min="16" max="16" width="1.85546875" customWidth="1"/>
    <col min="17" max="17" width="19.140625" customWidth="1"/>
    <col min="18" max="18" width="3.28515625" customWidth="1"/>
    <col min="19" max="19" width="10.85546875" customWidth="1"/>
    <col min="20" max="26" width="12.7109375" customWidth="1"/>
    <col min="27" max="27" width="3.42578125" customWidth="1"/>
    <col min="28" max="28" width="4.140625" customWidth="1"/>
    <col min="29" max="29" width="2.85546875" customWidth="1"/>
    <col min="39" max="39" width="14.42578125" customWidth="1"/>
  </cols>
  <sheetData>
    <row r="1" spans="1:40" s="32" customFormat="1" ht="33" customHeight="1">
      <c r="A1" s="148" t="s">
        <v>105</v>
      </c>
      <c r="B1" s="42"/>
      <c r="C1" s="42"/>
      <c r="D1" s="42"/>
      <c r="E1" s="43"/>
      <c r="F1" s="43"/>
      <c r="G1" s="448" t="s">
        <v>130</v>
      </c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"/>
      <c r="S1" s="450" t="s">
        <v>0</v>
      </c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40" ht="35.25" customHeight="1">
      <c r="A2" s="149"/>
      <c r="B2" s="143" t="s">
        <v>1</v>
      </c>
      <c r="C2" s="150"/>
      <c r="D2" s="452" t="s">
        <v>125</v>
      </c>
      <c r="E2" s="452"/>
      <c r="F2" s="452"/>
      <c r="G2" s="452"/>
      <c r="H2" s="453">
        <v>2012</v>
      </c>
      <c r="I2" s="453"/>
      <c r="J2" s="151"/>
      <c r="K2" s="152" t="s">
        <v>2</v>
      </c>
      <c r="L2" s="454" t="s">
        <v>131</v>
      </c>
      <c r="M2" s="454"/>
      <c r="N2" s="454"/>
      <c r="O2" s="454"/>
      <c r="P2" s="454"/>
      <c r="Q2" s="454"/>
      <c r="R2" s="455" t="s">
        <v>25</v>
      </c>
      <c r="S2" s="455"/>
      <c r="T2" s="455"/>
      <c r="U2" s="455"/>
      <c r="V2" s="455"/>
      <c r="W2" s="455"/>
      <c r="X2" s="455"/>
      <c r="Y2" s="455"/>
      <c r="Z2" s="455"/>
      <c r="AA2" s="456">
        <v>4.2</v>
      </c>
      <c r="AB2" s="456" t="e">
        <f>VLOOKUP($S$3,#REF!,9)</f>
        <v>#REF!</v>
      </c>
      <c r="AC2" s="457" t="e">
        <f>VLOOKUP($S$3,#REF!,9)</f>
        <v>#REF!</v>
      </c>
    </row>
    <row r="3" spans="1:40" ht="33" customHeight="1">
      <c r="A3" s="438" t="e">
        <f>#REF!</f>
        <v>#REF!</v>
      </c>
      <c r="B3" s="439"/>
      <c r="C3" s="439"/>
      <c r="D3" s="439"/>
      <c r="E3" s="29"/>
      <c r="F3" s="27"/>
      <c r="G3" s="28"/>
      <c r="H3" s="26"/>
      <c r="I3" s="26"/>
      <c r="J3" s="26"/>
      <c r="K3" s="65" t="s">
        <v>3</v>
      </c>
      <c r="L3" s="440" t="s">
        <v>132</v>
      </c>
      <c r="M3" s="440"/>
      <c r="N3" s="440"/>
      <c r="O3" s="440"/>
      <c r="P3" s="440"/>
      <c r="Q3" s="440"/>
      <c r="R3" s="27"/>
      <c r="S3" s="28">
        <v>34</v>
      </c>
      <c r="T3" s="37"/>
      <c r="U3" s="38"/>
      <c r="V3" s="38"/>
      <c r="W3" s="38"/>
      <c r="X3" s="38"/>
      <c r="Y3" s="39"/>
      <c r="Z3" s="65" t="s">
        <v>23</v>
      </c>
      <c r="AA3" s="441">
        <v>91</v>
      </c>
      <c r="AB3" s="441"/>
      <c r="AC3" s="442"/>
    </row>
    <row r="4" spans="1:40" ht="31.5" customHeight="1">
      <c r="A4" s="443">
        <v>41022</v>
      </c>
      <c r="B4" s="444"/>
      <c r="C4" s="444"/>
      <c r="D4" s="444"/>
      <c r="E4" s="444"/>
      <c r="F4" s="444"/>
      <c r="G4" s="444"/>
      <c r="H4" s="444"/>
      <c r="I4" s="26"/>
      <c r="J4" s="26"/>
      <c r="K4" s="27"/>
      <c r="L4" s="36"/>
      <c r="M4" s="36"/>
      <c r="N4" s="36"/>
      <c r="O4" s="36"/>
      <c r="P4" s="36"/>
      <c r="Q4" s="36"/>
      <c r="R4" s="446" t="s">
        <v>26</v>
      </c>
      <c r="S4" s="446"/>
      <c r="T4" s="446"/>
      <c r="U4" s="446"/>
      <c r="V4" s="446"/>
      <c r="W4" s="446"/>
      <c r="X4" s="446"/>
      <c r="Y4" s="446"/>
      <c r="Z4" s="446"/>
      <c r="AA4" s="441">
        <v>3.5</v>
      </c>
      <c r="AB4" s="441" t="e">
        <f>VLOOKUP($S$3,#REF!,9)</f>
        <v>#REF!</v>
      </c>
      <c r="AC4" s="442" t="e">
        <f>VLOOKUP($S$3,#REF!,9)</f>
        <v>#REF!</v>
      </c>
    </row>
    <row r="5" spans="1:40" ht="39" customHeight="1">
      <c r="A5" s="445"/>
      <c r="B5" s="444"/>
      <c r="C5" s="444"/>
      <c r="D5" s="444"/>
      <c r="E5" s="444"/>
      <c r="F5" s="444"/>
      <c r="G5" s="444"/>
      <c r="H5" s="444"/>
      <c r="I5" s="26"/>
      <c r="J5" s="26"/>
      <c r="K5" s="27"/>
      <c r="L5" s="36"/>
      <c r="M5" s="36"/>
      <c r="N5" s="36"/>
      <c r="O5" s="36"/>
      <c r="P5" s="36"/>
      <c r="Q5" s="36"/>
      <c r="R5" s="33" t="e">
        <f>VLOOKUP($S$3,#REF!,7)</f>
        <v>#REF!</v>
      </c>
      <c r="S5" s="447" t="s">
        <v>103</v>
      </c>
      <c r="T5" s="447"/>
      <c r="U5" s="447"/>
      <c r="V5" s="447"/>
      <c r="W5" s="447"/>
      <c r="X5" s="447"/>
      <c r="Y5" s="447"/>
      <c r="Z5" s="447"/>
      <c r="AA5" s="441">
        <v>21</v>
      </c>
      <c r="AB5" s="441"/>
      <c r="AC5" s="442"/>
    </row>
    <row r="6" spans="1:40" s="9" customFormat="1" ht="38.25" customHeight="1">
      <c r="A6" s="171" t="e">
        <f>VLOOKUP($S$3,#REF!,40)</f>
        <v>#REF!</v>
      </c>
      <c r="B6" s="172" t="s">
        <v>37</v>
      </c>
      <c r="C6" s="197" t="e">
        <f>VLOOKUP($S$3,#REF!,34)</f>
        <v>#REF!</v>
      </c>
      <c r="D6" s="169"/>
      <c r="E6" s="169"/>
      <c r="F6" s="169"/>
      <c r="G6" s="169"/>
      <c r="H6" s="169"/>
      <c r="I6" s="502" t="s">
        <v>4</v>
      </c>
      <c r="J6" s="502"/>
      <c r="K6" s="502"/>
      <c r="L6" s="41"/>
      <c r="M6" s="24"/>
      <c r="N6" s="24"/>
      <c r="O6" s="24"/>
      <c r="P6" s="25"/>
      <c r="Q6" s="25"/>
      <c r="R6" s="24" t="e">
        <f>VLOOKUP($S$3,#REF!,6)</f>
        <v>#REF!</v>
      </c>
      <c r="S6" s="503" t="s">
        <v>104</v>
      </c>
      <c r="T6" s="503"/>
      <c r="U6" s="503"/>
      <c r="V6" s="503"/>
      <c r="W6" s="503"/>
      <c r="X6" s="503"/>
      <c r="Y6" s="503"/>
      <c r="Z6" s="170" t="s">
        <v>106</v>
      </c>
      <c r="AA6" s="476">
        <v>22.5</v>
      </c>
      <c r="AB6" s="476"/>
      <c r="AC6" s="477"/>
    </row>
    <row r="7" spans="1:40" ht="28.5" customHeight="1" thickBot="1">
      <c r="A7" s="153"/>
      <c r="B7" s="154"/>
      <c r="C7" s="155"/>
      <c r="D7" s="156"/>
      <c r="E7" s="157" t="s">
        <v>27</v>
      </c>
      <c r="F7" s="158"/>
      <c r="G7" s="154"/>
      <c r="H7" s="478" t="e">
        <f>VLOOKUP($S$3,#REF!,22)</f>
        <v>#REF!</v>
      </c>
      <c r="I7" s="478"/>
      <c r="J7" s="478"/>
      <c r="K7" s="478"/>
      <c r="L7" s="154"/>
      <c r="M7" s="154"/>
      <c r="N7" s="154"/>
      <c r="O7" s="154"/>
      <c r="P7" s="159"/>
      <c r="Q7" s="159"/>
      <c r="R7" s="154"/>
      <c r="S7" s="160"/>
      <c r="T7" s="155"/>
      <c r="U7" s="161"/>
      <c r="V7" s="162"/>
      <c r="W7" s="162"/>
      <c r="X7" s="162"/>
      <c r="Y7" s="163"/>
      <c r="Z7" s="164"/>
      <c r="AA7" s="164"/>
      <c r="AB7" s="165"/>
      <c r="AC7" s="166"/>
    </row>
    <row r="8" spans="1:40" ht="30" customHeight="1" thickBot="1">
      <c r="A8" s="74"/>
      <c r="B8" s="75"/>
      <c r="C8" s="146"/>
      <c r="D8" s="479" t="s">
        <v>118</v>
      </c>
      <c r="E8" s="480"/>
      <c r="F8" s="480"/>
      <c r="G8" s="480"/>
      <c r="H8" s="480"/>
      <c r="I8" s="480"/>
      <c r="J8" s="480"/>
      <c r="K8" s="480"/>
      <c r="L8" s="480"/>
      <c r="M8" s="480"/>
      <c r="N8" s="480"/>
      <c r="O8" s="480"/>
      <c r="P8" s="480"/>
      <c r="Q8" s="481"/>
      <c r="R8" s="482">
        <f>SUM(R10:R40)</f>
        <v>0</v>
      </c>
      <c r="S8" s="479" t="s">
        <v>20</v>
      </c>
      <c r="T8" s="480"/>
      <c r="U8" s="480"/>
      <c r="V8" s="480"/>
      <c r="W8" s="480"/>
      <c r="X8" s="480"/>
      <c r="Y8" s="480"/>
      <c r="Z8" s="480"/>
      <c r="AA8" s="480"/>
      <c r="AB8" s="480"/>
      <c r="AC8" s="481"/>
      <c r="AG8" t="s">
        <v>70</v>
      </c>
      <c r="AH8" t="s">
        <v>39</v>
      </c>
      <c r="AI8" t="s">
        <v>73</v>
      </c>
      <c r="AJ8" t="s">
        <v>75</v>
      </c>
      <c r="AK8" t="s">
        <v>77</v>
      </c>
      <c r="AL8" t="s">
        <v>79</v>
      </c>
      <c r="AM8" t="s">
        <v>81</v>
      </c>
      <c r="AN8" t="s">
        <v>83</v>
      </c>
    </row>
    <row r="9" spans="1:40" s="8" customFormat="1" ht="113.25" customHeight="1" thickBot="1">
      <c r="A9" s="141"/>
      <c r="B9" s="142"/>
      <c r="C9" s="22"/>
      <c r="D9" s="485" t="s">
        <v>47</v>
      </c>
      <c r="E9" s="486"/>
      <c r="F9" s="487" t="s">
        <v>124</v>
      </c>
      <c r="G9" s="488"/>
      <c r="H9" s="489"/>
      <c r="I9" s="466" t="str">
        <f>IF(L3="karine","CSAPA SAUMUROISE","PREVENTION")</f>
        <v>PREVENTION</v>
      </c>
      <c r="J9" s="467"/>
      <c r="K9" s="468"/>
      <c r="L9" s="496" t="s">
        <v>123</v>
      </c>
      <c r="M9" s="496"/>
      <c r="N9" s="497"/>
      <c r="O9" s="498"/>
      <c r="P9" s="499"/>
      <c r="Q9" s="168" t="s">
        <v>116</v>
      </c>
      <c r="R9" s="483"/>
      <c r="S9" s="101" t="s">
        <v>93</v>
      </c>
      <c r="T9" s="76" t="s">
        <v>100</v>
      </c>
      <c r="U9" s="76" t="str">
        <f>IF(W44="","","Congés RTT")</f>
        <v>Congés RTT</v>
      </c>
      <c r="V9" s="76" t="s">
        <v>101</v>
      </c>
      <c r="W9" s="76" t="str">
        <f>IF(Y44="","",IF(Y44="J.D. (5)","Congés de conversion prime (JD)"))</f>
        <v>Congés de conversion prime (JD)</v>
      </c>
      <c r="X9" s="76" t="s">
        <v>102</v>
      </c>
      <c r="Y9" s="77" t="s">
        <v>21</v>
      </c>
      <c r="Z9" s="147" t="s">
        <v>31</v>
      </c>
      <c r="AA9" s="458" t="s">
        <v>49</v>
      </c>
      <c r="AB9" s="459"/>
      <c r="AC9" s="460"/>
      <c r="AG9" s="72" t="s">
        <v>71</v>
      </c>
      <c r="AH9" s="88" t="s">
        <v>72</v>
      </c>
      <c r="AI9" s="8" t="s">
        <v>74</v>
      </c>
      <c r="AJ9" s="8" t="s">
        <v>76</v>
      </c>
      <c r="AK9" s="8" t="s">
        <v>78</v>
      </c>
      <c r="AL9" s="8" t="s">
        <v>80</v>
      </c>
      <c r="AM9" s="8" t="s">
        <v>82</v>
      </c>
      <c r="AN9" s="90">
        <v>40344</v>
      </c>
    </row>
    <row r="10" spans="1:40" s="12" customFormat="1" ht="68.25" customHeight="1" thickBot="1">
      <c r="A10" s="506" t="s">
        <v>94</v>
      </c>
      <c r="B10" s="507"/>
      <c r="C10" s="23"/>
      <c r="D10" s="508" t="s">
        <v>154</v>
      </c>
      <c r="E10" s="509"/>
      <c r="F10" s="509"/>
      <c r="G10" s="509"/>
      <c r="H10" s="509"/>
      <c r="I10" s="509"/>
      <c r="J10" s="509"/>
      <c r="K10" s="509"/>
      <c r="L10" s="509"/>
      <c r="M10" s="509"/>
      <c r="N10" s="509"/>
      <c r="O10" s="509"/>
      <c r="P10" s="509"/>
      <c r="Q10" s="510"/>
      <c r="R10" s="483"/>
      <c r="S10" s="511"/>
      <c r="T10" s="512"/>
      <c r="U10" s="512"/>
      <c r="V10" s="512"/>
      <c r="W10" s="512"/>
      <c r="X10" s="512"/>
      <c r="Y10" s="512"/>
      <c r="Z10" s="512"/>
      <c r="AA10" s="512"/>
      <c r="AB10" s="512"/>
      <c r="AC10" s="513"/>
    </row>
    <row r="11" spans="1:40" s="19" customFormat="1" ht="35.1" customHeight="1">
      <c r="A11" s="203" t="s">
        <v>9</v>
      </c>
      <c r="B11" s="120">
        <v>1</v>
      </c>
      <c r="C11" s="121"/>
      <c r="D11" s="474">
        <v>0</v>
      </c>
      <c r="E11" s="475"/>
      <c r="F11" s="490"/>
      <c r="G11" s="491"/>
      <c r="H11" s="492"/>
      <c r="I11" s="493"/>
      <c r="J11" s="493"/>
      <c r="K11" s="494"/>
      <c r="L11" s="495"/>
      <c r="M11" s="493"/>
      <c r="N11" s="494"/>
      <c r="O11" s="504"/>
      <c r="P11" s="505"/>
      <c r="Q11" s="207"/>
      <c r="R11" s="483"/>
      <c r="S11" s="500"/>
      <c r="T11" s="122"/>
      <c r="U11" s="123"/>
      <c r="V11" s="123"/>
      <c r="W11" s="123"/>
      <c r="X11" s="123"/>
      <c r="Y11" s="188"/>
      <c r="Z11" s="188"/>
      <c r="AA11" s="471"/>
      <c r="AB11" s="472"/>
      <c r="AC11" s="473"/>
      <c r="AE11" s="12"/>
    </row>
    <row r="12" spans="1:40" s="10" customFormat="1" ht="35.1" customHeight="1">
      <c r="A12" s="203" t="s">
        <v>10</v>
      </c>
      <c r="B12" s="103">
        <f>1+B11</f>
        <v>2</v>
      </c>
      <c r="C12" s="124"/>
      <c r="D12" s="461">
        <v>6.5</v>
      </c>
      <c r="E12" s="462"/>
      <c r="F12" s="463">
        <v>7</v>
      </c>
      <c r="G12" s="464"/>
      <c r="H12" s="465"/>
      <c r="I12" s="464"/>
      <c r="J12" s="464"/>
      <c r="K12" s="465"/>
      <c r="L12" s="463">
        <v>0.5</v>
      </c>
      <c r="M12" s="464"/>
      <c r="N12" s="465"/>
      <c r="O12" s="469"/>
      <c r="P12" s="470"/>
      <c r="Q12" s="234"/>
      <c r="R12" s="483"/>
      <c r="S12" s="501"/>
      <c r="T12" s="117"/>
      <c r="U12" s="104"/>
      <c r="V12" s="104"/>
      <c r="W12" s="104"/>
      <c r="X12" s="104"/>
      <c r="Y12" s="105"/>
      <c r="Z12" s="134"/>
      <c r="AA12" s="514"/>
      <c r="AB12" s="515"/>
      <c r="AC12" s="516"/>
      <c r="AD12" s="19"/>
      <c r="AE12" s="12"/>
    </row>
    <row r="13" spans="1:40" s="10" customFormat="1" ht="35.1" customHeight="1">
      <c r="A13" s="203" t="s">
        <v>11</v>
      </c>
      <c r="B13" s="103">
        <f>1+B12</f>
        <v>3</v>
      </c>
      <c r="C13" s="124"/>
      <c r="D13" s="461">
        <v>4</v>
      </c>
      <c r="E13" s="462"/>
      <c r="F13" s="463">
        <v>8</v>
      </c>
      <c r="G13" s="464"/>
      <c r="H13" s="465"/>
      <c r="I13" s="463"/>
      <c r="J13" s="464"/>
      <c r="K13" s="465"/>
      <c r="L13" s="463"/>
      <c r="M13" s="464"/>
      <c r="N13" s="465"/>
      <c r="O13" s="469"/>
      <c r="P13" s="470"/>
      <c r="Q13" s="234"/>
      <c r="R13" s="483"/>
      <c r="S13" s="501"/>
      <c r="T13" s="184"/>
      <c r="U13" s="104"/>
      <c r="V13" s="104"/>
      <c r="W13" s="104"/>
      <c r="X13" s="104"/>
      <c r="Y13" s="105"/>
      <c r="Z13" s="129"/>
      <c r="AA13" s="107"/>
      <c r="AB13" s="108"/>
      <c r="AC13" s="109"/>
      <c r="AD13" s="19"/>
      <c r="AE13" s="100">
        <f>D12+D13+D15+3.5</f>
        <v>18</v>
      </c>
    </row>
    <row r="14" spans="1:40" s="10" customFormat="1" ht="35.1" customHeight="1">
      <c r="A14" s="203" t="s">
        <v>5</v>
      </c>
      <c r="B14" s="103">
        <f t="shared" ref="B14:B25" si="0">1+B13</f>
        <v>4</v>
      </c>
      <c r="C14" s="124"/>
      <c r="D14" s="461">
        <v>4</v>
      </c>
      <c r="E14" s="462"/>
      <c r="F14" s="463">
        <v>8</v>
      </c>
      <c r="G14" s="464"/>
      <c r="H14" s="465"/>
      <c r="I14" s="464"/>
      <c r="J14" s="464"/>
      <c r="K14" s="465"/>
      <c r="L14" s="463"/>
      <c r="M14" s="464"/>
      <c r="N14" s="465"/>
      <c r="O14" s="469"/>
      <c r="P14" s="470"/>
      <c r="Q14" s="234"/>
      <c r="R14" s="483"/>
      <c r="S14" s="501"/>
      <c r="T14" s="105"/>
      <c r="U14" s="104"/>
      <c r="V14" s="115"/>
      <c r="W14" s="144"/>
      <c r="X14" s="144"/>
      <c r="Y14" s="105"/>
      <c r="Z14" s="130"/>
      <c r="AA14" s="107"/>
      <c r="AB14" s="108"/>
      <c r="AC14" s="109"/>
      <c r="AD14" s="19"/>
      <c r="AE14" s="12"/>
    </row>
    <row r="15" spans="1:40" s="10" customFormat="1" ht="35.1" customHeight="1">
      <c r="A15" s="203" t="s">
        <v>6</v>
      </c>
      <c r="B15" s="103">
        <f t="shared" si="0"/>
        <v>5</v>
      </c>
      <c r="C15" s="124"/>
      <c r="D15" s="461">
        <v>4</v>
      </c>
      <c r="E15" s="462"/>
      <c r="F15" s="463">
        <v>4</v>
      </c>
      <c r="G15" s="464"/>
      <c r="H15" s="465"/>
      <c r="I15" s="464"/>
      <c r="J15" s="464"/>
      <c r="K15" s="465"/>
      <c r="L15" s="463"/>
      <c r="M15" s="464"/>
      <c r="N15" s="465"/>
      <c r="O15" s="469"/>
      <c r="P15" s="470"/>
      <c r="Q15" s="233"/>
      <c r="R15" s="483"/>
      <c r="S15" s="501"/>
      <c r="T15" s="114"/>
      <c r="U15" s="104"/>
      <c r="V15" s="104"/>
      <c r="W15" s="104"/>
      <c r="X15" s="104"/>
      <c r="Y15" s="105"/>
      <c r="Z15" s="130"/>
      <c r="AA15" s="107"/>
      <c r="AB15" s="108"/>
      <c r="AC15" s="109"/>
      <c r="AD15" s="19"/>
      <c r="AE15" s="12"/>
    </row>
    <row r="16" spans="1:40" s="10" customFormat="1" ht="35.1" customHeight="1">
      <c r="A16" s="203" t="s">
        <v>7</v>
      </c>
      <c r="B16" s="103">
        <f t="shared" si="0"/>
        <v>6</v>
      </c>
      <c r="C16" s="124"/>
      <c r="D16" s="461">
        <v>4</v>
      </c>
      <c r="E16" s="462"/>
      <c r="F16" s="463">
        <v>4</v>
      </c>
      <c r="G16" s="464"/>
      <c r="H16" s="465"/>
      <c r="I16" s="464"/>
      <c r="J16" s="464"/>
      <c r="K16" s="465"/>
      <c r="L16" s="463"/>
      <c r="M16" s="464"/>
      <c r="N16" s="465"/>
      <c r="O16" s="469"/>
      <c r="P16" s="470"/>
      <c r="Q16" s="233"/>
      <c r="R16" s="483"/>
      <c r="S16" s="501"/>
      <c r="T16" s="104"/>
      <c r="U16" s="116"/>
      <c r="V16" s="104"/>
      <c r="W16" s="104"/>
      <c r="X16" s="104"/>
      <c r="Y16" s="105"/>
      <c r="Z16" s="134"/>
      <c r="AA16" s="107"/>
      <c r="AB16" s="108"/>
      <c r="AC16" s="109"/>
      <c r="AD16" s="19"/>
    </row>
    <row r="17" spans="1:99" s="10" customFormat="1" ht="35.1" customHeight="1">
      <c r="A17" s="203" t="s">
        <v>8</v>
      </c>
      <c r="B17" s="103">
        <f t="shared" si="0"/>
        <v>7</v>
      </c>
      <c r="C17" s="124"/>
      <c r="D17" s="461">
        <v>0</v>
      </c>
      <c r="E17" s="462"/>
      <c r="F17" s="463"/>
      <c r="G17" s="464"/>
      <c r="H17" s="465"/>
      <c r="I17" s="464"/>
      <c r="J17" s="464"/>
      <c r="K17" s="465"/>
      <c r="L17" s="463"/>
      <c r="M17" s="464"/>
      <c r="N17" s="465"/>
      <c r="O17" s="469"/>
      <c r="P17" s="470"/>
      <c r="Q17" s="233"/>
      <c r="R17" s="483"/>
      <c r="S17" s="501"/>
      <c r="T17" s="104"/>
      <c r="U17" s="104"/>
      <c r="V17" s="104"/>
      <c r="W17" s="104"/>
      <c r="X17" s="104"/>
      <c r="Y17" s="105"/>
      <c r="Z17" s="134"/>
      <c r="AA17" s="198"/>
      <c r="AB17" s="108"/>
      <c r="AC17" s="199"/>
      <c r="AD17" s="19"/>
      <c r="AE17" s="81"/>
    </row>
    <row r="18" spans="1:99" s="10" customFormat="1" ht="35.1" customHeight="1">
      <c r="A18" s="119" t="s">
        <v>9</v>
      </c>
      <c r="B18" s="120">
        <f t="shared" si="0"/>
        <v>8</v>
      </c>
      <c r="C18" s="124"/>
      <c r="D18" s="474">
        <f t="shared" ref="D18:D25" si="1">D11</f>
        <v>0</v>
      </c>
      <c r="E18" s="475"/>
      <c r="F18" s="474">
        <v>0</v>
      </c>
      <c r="G18" s="517"/>
      <c r="H18" s="475"/>
      <c r="I18" s="474"/>
      <c r="J18" s="517"/>
      <c r="K18" s="475"/>
      <c r="L18" s="474"/>
      <c r="M18" s="517"/>
      <c r="N18" s="475"/>
      <c r="O18" s="469"/>
      <c r="P18" s="470"/>
      <c r="Q18" s="235"/>
      <c r="R18" s="483"/>
      <c r="S18" s="501"/>
      <c r="T18" s="123"/>
      <c r="U18" s="123"/>
      <c r="V18" s="123"/>
      <c r="W18" s="123"/>
      <c r="X18" s="123"/>
      <c r="Y18" s="125"/>
      <c r="Z18" s="215"/>
      <c r="AA18" s="200"/>
      <c r="AB18" s="201"/>
      <c r="AC18" s="202"/>
      <c r="AD18" s="19"/>
    </row>
    <row r="19" spans="1:99" s="10" customFormat="1" ht="35.1" customHeight="1">
      <c r="A19" s="119" t="s">
        <v>10</v>
      </c>
      <c r="B19" s="120">
        <f>1+B18</f>
        <v>9</v>
      </c>
      <c r="C19" s="124"/>
      <c r="D19" s="474">
        <f t="shared" si="1"/>
        <v>6.5</v>
      </c>
      <c r="E19" s="475"/>
      <c r="F19" s="474"/>
      <c r="G19" s="517"/>
      <c r="H19" s="475"/>
      <c r="I19" s="474"/>
      <c r="J19" s="517"/>
      <c r="K19" s="475"/>
      <c r="L19" s="474"/>
      <c r="M19" s="517"/>
      <c r="N19" s="475"/>
      <c r="O19" s="469"/>
      <c r="P19" s="470"/>
      <c r="Q19" s="235"/>
      <c r="R19" s="483"/>
      <c r="S19" s="501"/>
      <c r="T19" s="123" t="s">
        <v>142</v>
      </c>
      <c r="U19" s="123"/>
      <c r="V19" s="123"/>
      <c r="W19" s="123"/>
      <c r="X19" s="123"/>
      <c r="Y19" s="125"/>
      <c r="Z19" s="215"/>
      <c r="AA19" s="200"/>
      <c r="AB19" s="201"/>
      <c r="AC19" s="202"/>
      <c r="AD19" s="19"/>
      <c r="AE19" s="81"/>
    </row>
    <row r="20" spans="1:99" s="10" customFormat="1" ht="35.1" customHeight="1">
      <c r="A20" s="203" t="s">
        <v>11</v>
      </c>
      <c r="B20" s="103">
        <f>1+B19</f>
        <v>10</v>
      </c>
      <c r="C20" s="124"/>
      <c r="D20" s="461">
        <f t="shared" si="1"/>
        <v>4</v>
      </c>
      <c r="E20" s="462"/>
      <c r="F20" s="463">
        <v>5</v>
      </c>
      <c r="G20" s="464"/>
      <c r="H20" s="465"/>
      <c r="I20" s="463"/>
      <c r="J20" s="464"/>
      <c r="K20" s="465"/>
      <c r="L20" s="463"/>
      <c r="M20" s="464"/>
      <c r="N20" s="465"/>
      <c r="O20" s="469"/>
      <c r="P20" s="470"/>
      <c r="Q20" s="233">
        <v>1</v>
      </c>
      <c r="R20" s="483"/>
      <c r="S20" s="501"/>
      <c r="T20" s="104"/>
      <c r="U20" s="104"/>
      <c r="V20" s="104"/>
      <c r="W20" s="104"/>
      <c r="X20" s="104"/>
      <c r="Y20" s="105"/>
      <c r="Z20" s="134"/>
      <c r="AA20" s="198"/>
      <c r="AB20" s="108"/>
      <c r="AC20" s="199"/>
      <c r="AD20" s="113"/>
    </row>
    <row r="21" spans="1:99" s="10" customFormat="1" ht="35.1" customHeight="1">
      <c r="A21" s="203" t="s">
        <v>5</v>
      </c>
      <c r="B21" s="103">
        <f t="shared" si="0"/>
        <v>11</v>
      </c>
      <c r="C21" s="124"/>
      <c r="D21" s="461">
        <f t="shared" si="1"/>
        <v>4</v>
      </c>
      <c r="E21" s="462"/>
      <c r="F21" s="463">
        <v>4</v>
      </c>
      <c r="G21" s="464"/>
      <c r="H21" s="465"/>
      <c r="I21" s="463"/>
      <c r="J21" s="464"/>
      <c r="K21" s="465"/>
      <c r="L21" s="463"/>
      <c r="M21" s="464"/>
      <c r="N21" s="465"/>
      <c r="O21" s="469"/>
      <c r="P21" s="470"/>
      <c r="Q21" s="233"/>
      <c r="R21" s="483"/>
      <c r="S21" s="501"/>
      <c r="T21" s="114"/>
      <c r="U21" s="104"/>
      <c r="V21" s="115"/>
      <c r="W21" s="115"/>
      <c r="X21" s="115"/>
      <c r="Y21" s="212"/>
      <c r="Z21" s="213"/>
      <c r="AA21" s="518"/>
      <c r="AB21" s="519"/>
      <c r="AC21" s="520"/>
      <c r="AD21" s="113"/>
    </row>
    <row r="22" spans="1:99" s="10" customFormat="1" ht="35.1" customHeight="1">
      <c r="A22" s="203" t="s">
        <v>6</v>
      </c>
      <c r="B22" s="103">
        <f t="shared" si="0"/>
        <v>12</v>
      </c>
      <c r="C22" s="124"/>
      <c r="D22" s="461">
        <f t="shared" si="1"/>
        <v>4</v>
      </c>
      <c r="E22" s="462"/>
      <c r="F22" s="463">
        <v>4</v>
      </c>
      <c r="G22" s="464"/>
      <c r="H22" s="465"/>
      <c r="I22" s="463"/>
      <c r="J22" s="464"/>
      <c r="K22" s="465"/>
      <c r="L22" s="463"/>
      <c r="M22" s="464"/>
      <c r="N22" s="465"/>
      <c r="O22" s="469"/>
      <c r="P22" s="470"/>
      <c r="Q22" s="233"/>
      <c r="R22" s="483"/>
      <c r="S22" s="501"/>
      <c r="T22" s="208"/>
      <c r="U22" s="104"/>
      <c r="V22" s="104"/>
      <c r="W22" s="104"/>
      <c r="X22" s="104"/>
      <c r="Y22" s="105"/>
      <c r="Z22" s="130"/>
      <c r="AA22" s="198"/>
      <c r="AB22" s="108"/>
      <c r="AC22" s="199"/>
      <c r="AD22" s="19"/>
      <c r="AF22" s="81"/>
    </row>
    <row r="23" spans="1:99" s="10" customFormat="1" ht="35.1" customHeight="1">
      <c r="A23" s="203" t="s">
        <v>7</v>
      </c>
      <c r="B23" s="103">
        <f t="shared" si="0"/>
        <v>13</v>
      </c>
      <c r="C23" s="124"/>
      <c r="D23" s="461">
        <f t="shared" si="1"/>
        <v>4</v>
      </c>
      <c r="E23" s="462"/>
      <c r="F23" s="463">
        <v>3</v>
      </c>
      <c r="G23" s="464"/>
      <c r="H23" s="465"/>
      <c r="I23" s="463"/>
      <c r="J23" s="464"/>
      <c r="K23" s="465"/>
      <c r="L23" s="463"/>
      <c r="M23" s="464"/>
      <c r="N23" s="465"/>
      <c r="O23" s="469"/>
      <c r="P23" s="470"/>
      <c r="Q23" s="233">
        <v>-1</v>
      </c>
      <c r="R23" s="483"/>
      <c r="S23" s="501"/>
      <c r="T23" s="114"/>
      <c r="U23" s="186"/>
      <c r="V23" s="184"/>
      <c r="W23" s="104"/>
      <c r="X23" s="104"/>
      <c r="Y23" s="105"/>
      <c r="Z23" s="130"/>
      <c r="AA23" s="198"/>
      <c r="AB23" s="108"/>
      <c r="AC23" s="199"/>
      <c r="AD23" s="19"/>
    </row>
    <row r="24" spans="1:99" s="10" customFormat="1" ht="35.1" customHeight="1">
      <c r="A24" s="203" t="s">
        <v>8</v>
      </c>
      <c r="B24" s="103">
        <f t="shared" si="0"/>
        <v>14</v>
      </c>
      <c r="C24" s="124"/>
      <c r="D24" s="461">
        <f t="shared" si="1"/>
        <v>0</v>
      </c>
      <c r="E24" s="462"/>
      <c r="F24" s="227"/>
      <c r="G24" s="228"/>
      <c r="H24" s="229"/>
      <c r="I24" s="463"/>
      <c r="J24" s="464"/>
      <c r="K24" s="465"/>
      <c r="L24" s="463"/>
      <c r="M24" s="464"/>
      <c r="N24" s="465"/>
      <c r="O24" s="469"/>
      <c r="P24" s="470"/>
      <c r="Q24" s="233"/>
      <c r="R24" s="483"/>
      <c r="S24" s="501"/>
      <c r="T24" s="114"/>
      <c r="U24" s="186"/>
      <c r="V24" s="184"/>
      <c r="W24" s="104"/>
      <c r="X24" s="104"/>
      <c r="Y24" s="105"/>
      <c r="Z24" s="134"/>
      <c r="AA24" s="198"/>
      <c r="AB24" s="108"/>
      <c r="AC24" s="199"/>
      <c r="AD24" s="19"/>
    </row>
    <row r="25" spans="1:99" s="10" customFormat="1" ht="35.1" customHeight="1">
      <c r="A25" s="119" t="s">
        <v>9</v>
      </c>
      <c r="B25" s="120">
        <f t="shared" si="0"/>
        <v>15</v>
      </c>
      <c r="C25" s="124"/>
      <c r="D25" s="474">
        <f t="shared" si="1"/>
        <v>0</v>
      </c>
      <c r="E25" s="475"/>
      <c r="F25" s="209"/>
      <c r="G25" s="210"/>
      <c r="H25" s="211"/>
      <c r="I25" s="474"/>
      <c r="J25" s="517"/>
      <c r="K25" s="475"/>
      <c r="L25" s="474"/>
      <c r="M25" s="517"/>
      <c r="N25" s="475"/>
      <c r="O25" s="469"/>
      <c r="P25" s="470"/>
      <c r="Q25" s="235"/>
      <c r="R25" s="483"/>
      <c r="S25" s="501"/>
      <c r="T25" s="122"/>
      <c r="U25" s="216"/>
      <c r="V25" s="189"/>
      <c r="W25" s="123"/>
      <c r="X25" s="123"/>
      <c r="Y25" s="125"/>
      <c r="Z25" s="132"/>
      <c r="AA25" s="200"/>
      <c r="AB25" s="201"/>
      <c r="AC25" s="202"/>
      <c r="AD25" s="19"/>
    </row>
    <row r="26" spans="1:99" s="10" customFormat="1" ht="35.1" customHeight="1">
      <c r="A26" s="203" t="s">
        <v>10</v>
      </c>
      <c r="B26" s="103">
        <f>1+B25</f>
        <v>16</v>
      </c>
      <c r="C26" s="124"/>
      <c r="D26" s="461">
        <f t="shared" ref="D26:D32" si="2">D12</f>
        <v>6.5</v>
      </c>
      <c r="E26" s="462"/>
      <c r="F26" s="227"/>
      <c r="G26" s="228">
        <v>7</v>
      </c>
      <c r="H26" s="229"/>
      <c r="I26" s="463"/>
      <c r="J26" s="464"/>
      <c r="K26" s="465"/>
      <c r="L26" s="463"/>
      <c r="M26" s="464"/>
      <c r="N26" s="465"/>
      <c r="O26" s="469"/>
      <c r="P26" s="470"/>
      <c r="Q26" s="233">
        <v>0.5</v>
      </c>
      <c r="R26" s="483"/>
      <c r="S26" s="501"/>
      <c r="T26" s="114"/>
      <c r="U26" s="186"/>
      <c r="V26" s="184"/>
      <c r="W26" s="104"/>
      <c r="X26" s="104"/>
      <c r="Y26" s="105"/>
      <c r="Z26" s="106"/>
      <c r="AA26" s="198"/>
      <c r="AB26" s="108"/>
      <c r="AC26" s="199"/>
      <c r="AD26" s="19"/>
      <c r="AE26" s="66" t="e">
        <f>VLOOKUP($S$3,#REF!,9)</f>
        <v>#REF!</v>
      </c>
    </row>
    <row r="27" spans="1:99" s="10" customFormat="1" ht="35.1" customHeight="1">
      <c r="A27" s="203" t="s">
        <v>11</v>
      </c>
      <c r="B27" s="103">
        <f t="shared" ref="B27:B40" si="3">1+B26</f>
        <v>17</v>
      </c>
      <c r="C27" s="124"/>
      <c r="D27" s="461">
        <f t="shared" si="2"/>
        <v>4</v>
      </c>
      <c r="E27" s="462"/>
      <c r="F27" s="227"/>
      <c r="G27" s="228"/>
      <c r="H27" s="229"/>
      <c r="I27" s="463"/>
      <c r="J27" s="464"/>
      <c r="K27" s="465"/>
      <c r="L27" s="463">
        <v>4</v>
      </c>
      <c r="M27" s="464"/>
      <c r="N27" s="465"/>
      <c r="O27" s="469"/>
      <c r="P27" s="470"/>
      <c r="Q27" s="233"/>
      <c r="R27" s="483"/>
      <c r="S27" s="501"/>
      <c r="T27" s="114"/>
      <c r="U27" s="104"/>
      <c r="V27" s="184"/>
      <c r="W27" s="104"/>
      <c r="X27" s="104"/>
      <c r="Y27" s="105"/>
      <c r="Z27" s="129"/>
      <c r="AA27" s="198"/>
      <c r="AB27" s="108"/>
      <c r="AC27" s="199"/>
      <c r="AD27" s="19"/>
    </row>
    <row r="28" spans="1:99" s="61" customFormat="1" ht="35.1" customHeight="1">
      <c r="A28" s="203" t="s">
        <v>5</v>
      </c>
      <c r="B28" s="103">
        <f t="shared" si="3"/>
        <v>18</v>
      </c>
      <c r="C28" s="124"/>
      <c r="D28" s="461">
        <f t="shared" si="2"/>
        <v>4</v>
      </c>
      <c r="E28" s="462"/>
      <c r="F28" s="227"/>
      <c r="G28" s="228"/>
      <c r="H28" s="229"/>
      <c r="I28" s="463"/>
      <c r="J28" s="464"/>
      <c r="K28" s="465"/>
      <c r="L28" s="463">
        <v>4</v>
      </c>
      <c r="M28" s="464"/>
      <c r="N28" s="465"/>
      <c r="O28" s="469"/>
      <c r="P28" s="470"/>
      <c r="Q28" s="233"/>
      <c r="R28" s="483"/>
      <c r="S28" s="501"/>
      <c r="T28" s="114"/>
      <c r="U28" s="116"/>
      <c r="V28" s="184"/>
      <c r="W28" s="104"/>
      <c r="X28" s="104"/>
      <c r="Y28" s="105"/>
      <c r="Z28" s="129"/>
      <c r="AA28" s="198"/>
      <c r="AB28" s="108"/>
      <c r="AC28" s="199"/>
      <c r="AD28" s="71"/>
      <c r="AE28" s="11"/>
      <c r="AF28" s="11"/>
      <c r="AG28" s="11"/>
      <c r="AH28" s="89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</row>
    <row r="29" spans="1:99" s="10" customFormat="1" ht="35.1" customHeight="1">
      <c r="A29" s="203" t="s">
        <v>6</v>
      </c>
      <c r="B29" s="103">
        <f t="shared" si="3"/>
        <v>19</v>
      </c>
      <c r="C29" s="124"/>
      <c r="D29" s="461">
        <f t="shared" si="2"/>
        <v>4</v>
      </c>
      <c r="E29" s="462"/>
      <c r="F29" s="230"/>
      <c r="G29" s="231">
        <v>5</v>
      </c>
      <c r="H29" s="232"/>
      <c r="I29" s="463"/>
      <c r="J29" s="464"/>
      <c r="K29" s="465"/>
      <c r="L29" s="463"/>
      <c r="M29" s="464"/>
      <c r="N29" s="465"/>
      <c r="O29" s="469"/>
      <c r="P29" s="470"/>
      <c r="Q29" s="233">
        <v>1</v>
      </c>
      <c r="R29" s="483"/>
      <c r="S29" s="501"/>
      <c r="T29" s="105"/>
      <c r="U29" s="116"/>
      <c r="V29" s="115"/>
      <c r="W29" s="144"/>
      <c r="X29" s="144"/>
      <c r="Y29" s="105"/>
      <c r="Z29" s="134"/>
      <c r="AA29" s="198"/>
      <c r="AB29" s="108"/>
      <c r="AC29" s="199"/>
      <c r="AD29" s="19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</row>
    <row r="30" spans="1:99" s="10" customFormat="1" ht="35.1" customHeight="1">
      <c r="A30" s="203" t="s">
        <v>7</v>
      </c>
      <c r="B30" s="103">
        <f t="shared" si="3"/>
        <v>20</v>
      </c>
      <c r="C30" s="124"/>
      <c r="D30" s="461">
        <f t="shared" si="2"/>
        <v>4</v>
      </c>
      <c r="E30" s="462"/>
      <c r="F30" s="463">
        <v>5</v>
      </c>
      <c r="G30" s="464"/>
      <c r="H30" s="465"/>
      <c r="I30" s="463"/>
      <c r="J30" s="464"/>
      <c r="K30" s="465"/>
      <c r="L30" s="463"/>
      <c r="M30" s="464"/>
      <c r="N30" s="465"/>
      <c r="O30" s="469"/>
      <c r="P30" s="470"/>
      <c r="Q30" s="233">
        <v>1</v>
      </c>
      <c r="R30" s="483"/>
      <c r="S30" s="501"/>
      <c r="T30" s="206"/>
      <c r="U30" s="116"/>
      <c r="V30" s="104"/>
      <c r="W30" s="104"/>
      <c r="X30" s="104"/>
      <c r="Y30" s="105"/>
      <c r="Z30" s="134"/>
      <c r="AA30" s="198"/>
      <c r="AB30" s="108"/>
      <c r="AC30" s="199"/>
      <c r="AD30" s="19"/>
    </row>
    <row r="31" spans="1:99" s="10" customFormat="1" ht="35.1" customHeight="1">
      <c r="A31" s="203" t="s">
        <v>8</v>
      </c>
      <c r="B31" s="103">
        <f t="shared" si="3"/>
        <v>21</v>
      </c>
      <c r="C31" s="124"/>
      <c r="D31" s="461">
        <f t="shared" si="2"/>
        <v>0</v>
      </c>
      <c r="E31" s="462"/>
      <c r="F31" s="463"/>
      <c r="G31" s="464"/>
      <c r="H31" s="465"/>
      <c r="I31" s="463"/>
      <c r="J31" s="464"/>
      <c r="K31" s="465"/>
      <c r="L31" s="463"/>
      <c r="M31" s="464"/>
      <c r="N31" s="465"/>
      <c r="O31" s="469"/>
      <c r="P31" s="470"/>
      <c r="Q31" s="233"/>
      <c r="R31" s="483"/>
      <c r="S31" s="501"/>
      <c r="T31" s="183"/>
      <c r="U31" s="116"/>
      <c r="V31" s="104"/>
      <c r="W31" s="104"/>
      <c r="X31" s="104"/>
      <c r="Y31" s="105"/>
      <c r="Z31" s="134"/>
      <c r="AA31" s="198"/>
      <c r="AB31" s="108"/>
      <c r="AC31" s="199"/>
      <c r="AD31" s="19"/>
    </row>
    <row r="32" spans="1:99" s="10" customFormat="1" ht="35.1" customHeight="1">
      <c r="A32" s="203" t="s">
        <v>9</v>
      </c>
      <c r="B32" s="120">
        <f t="shared" si="3"/>
        <v>22</v>
      </c>
      <c r="C32" s="124"/>
      <c r="D32" s="474">
        <f t="shared" si="2"/>
        <v>0</v>
      </c>
      <c r="E32" s="475"/>
      <c r="F32" s="474"/>
      <c r="G32" s="517"/>
      <c r="H32" s="475"/>
      <c r="I32" s="474"/>
      <c r="J32" s="517"/>
      <c r="K32" s="475"/>
      <c r="L32" s="474"/>
      <c r="M32" s="517"/>
      <c r="N32" s="475"/>
      <c r="O32" s="469"/>
      <c r="P32" s="470"/>
      <c r="Q32" s="235"/>
      <c r="R32" s="483"/>
      <c r="S32" s="501"/>
      <c r="T32" s="190"/>
      <c r="U32" s="217"/>
      <c r="V32" s="123"/>
      <c r="W32" s="123"/>
      <c r="X32" s="123"/>
      <c r="Y32" s="125"/>
      <c r="Z32" s="215"/>
      <c r="AA32" s="200"/>
      <c r="AB32" s="201"/>
      <c r="AC32" s="202"/>
      <c r="AD32" s="19"/>
    </row>
    <row r="33" spans="1:37" s="20" customFormat="1" ht="35.1" customHeight="1">
      <c r="A33" s="203" t="s">
        <v>10</v>
      </c>
      <c r="B33" s="103">
        <f t="shared" si="3"/>
        <v>23</v>
      </c>
      <c r="C33" s="124"/>
      <c r="D33" s="461">
        <f t="shared" ref="D33:D38" si="4">D12</f>
        <v>6.5</v>
      </c>
      <c r="E33" s="462"/>
      <c r="F33" s="463">
        <v>6.5</v>
      </c>
      <c r="G33" s="464"/>
      <c r="H33" s="465"/>
      <c r="I33" s="463"/>
      <c r="J33" s="464"/>
      <c r="K33" s="465"/>
      <c r="L33" s="463"/>
      <c r="M33" s="464"/>
      <c r="N33" s="465"/>
      <c r="O33" s="469"/>
      <c r="P33" s="470"/>
      <c r="Q33" s="233"/>
      <c r="R33" s="483"/>
      <c r="S33" s="501"/>
      <c r="T33" s="184"/>
      <c r="U33" s="133"/>
      <c r="V33" s="104"/>
      <c r="W33" s="104"/>
      <c r="X33" s="184"/>
      <c r="Y33" s="204"/>
      <c r="Z33" s="134"/>
      <c r="AA33" s="198"/>
      <c r="AB33" s="108"/>
      <c r="AC33" s="199"/>
      <c r="AD33" s="70"/>
    </row>
    <row r="34" spans="1:37" s="10" customFormat="1" ht="35.1" customHeight="1">
      <c r="A34" s="203" t="s">
        <v>11</v>
      </c>
      <c r="B34" s="103">
        <f t="shared" si="3"/>
        <v>24</v>
      </c>
      <c r="C34" s="124"/>
      <c r="D34" s="461">
        <f t="shared" si="4"/>
        <v>4</v>
      </c>
      <c r="E34" s="462"/>
      <c r="F34" s="463">
        <v>6</v>
      </c>
      <c r="G34" s="464"/>
      <c r="H34" s="465"/>
      <c r="I34" s="463"/>
      <c r="J34" s="464"/>
      <c r="K34" s="465"/>
      <c r="L34" s="463"/>
      <c r="M34" s="464"/>
      <c r="N34" s="465"/>
      <c r="O34" s="469"/>
      <c r="P34" s="470"/>
      <c r="Q34" s="233"/>
      <c r="R34" s="483"/>
      <c r="S34" s="501"/>
      <c r="T34" s="184"/>
      <c r="U34" s="116"/>
      <c r="V34" s="104"/>
      <c r="W34" s="104"/>
      <c r="X34" s="184"/>
      <c r="Y34" s="204"/>
      <c r="Z34" s="134"/>
      <c r="AA34" s="198"/>
      <c r="AB34" s="108"/>
      <c r="AC34" s="199"/>
      <c r="AD34" s="19"/>
    </row>
    <row r="35" spans="1:37" s="61" customFormat="1" ht="35.1" customHeight="1">
      <c r="A35" s="203" t="s">
        <v>5</v>
      </c>
      <c r="B35" s="103">
        <f t="shared" si="3"/>
        <v>25</v>
      </c>
      <c r="C35" s="124"/>
      <c r="D35" s="461">
        <f t="shared" si="4"/>
        <v>4</v>
      </c>
      <c r="E35" s="462"/>
      <c r="F35" s="463"/>
      <c r="G35" s="464"/>
      <c r="H35" s="465"/>
      <c r="I35" s="463"/>
      <c r="J35" s="464"/>
      <c r="K35" s="465"/>
      <c r="L35" s="463">
        <v>4</v>
      </c>
      <c r="M35" s="464"/>
      <c r="N35" s="465"/>
      <c r="O35" s="469"/>
      <c r="P35" s="470"/>
      <c r="Q35" s="233"/>
      <c r="R35" s="483"/>
      <c r="S35" s="501"/>
      <c r="T35" s="214"/>
      <c r="U35" s="116"/>
      <c r="V35" s="115"/>
      <c r="W35" s="144"/>
      <c r="X35" s="144"/>
      <c r="Y35" s="105"/>
      <c r="Z35" s="129"/>
      <c r="AA35" s="110"/>
      <c r="AB35" s="111"/>
      <c r="AC35" s="112"/>
      <c r="AD35" s="71"/>
      <c r="AE35" s="11"/>
      <c r="AF35" s="11"/>
      <c r="AG35" s="11"/>
      <c r="AH35" s="11"/>
      <c r="AI35" s="11"/>
      <c r="AJ35" s="11"/>
      <c r="AK35" s="11"/>
    </row>
    <row r="36" spans="1:37" s="10" customFormat="1" ht="35.1" customHeight="1">
      <c r="A36" s="203" t="s">
        <v>6</v>
      </c>
      <c r="B36" s="103">
        <f t="shared" si="3"/>
        <v>26</v>
      </c>
      <c r="C36" s="124"/>
      <c r="D36" s="461">
        <f t="shared" si="4"/>
        <v>4</v>
      </c>
      <c r="E36" s="462"/>
      <c r="F36" s="463"/>
      <c r="G36" s="464"/>
      <c r="H36" s="465"/>
      <c r="I36" s="463"/>
      <c r="J36" s="464"/>
      <c r="K36" s="465"/>
      <c r="L36" s="463">
        <v>4</v>
      </c>
      <c r="M36" s="464"/>
      <c r="N36" s="465"/>
      <c r="O36" s="469"/>
      <c r="P36" s="470"/>
      <c r="Q36" s="233"/>
      <c r="R36" s="483"/>
      <c r="S36" s="501"/>
      <c r="T36" s="104"/>
      <c r="U36" s="133"/>
      <c r="V36" s="104"/>
      <c r="W36" s="104"/>
      <c r="X36" s="104"/>
      <c r="Y36" s="105"/>
      <c r="Z36" s="134"/>
      <c r="AA36" s="110"/>
      <c r="AB36" s="111"/>
      <c r="AC36" s="112"/>
      <c r="AD36" s="19"/>
      <c r="AE36" s="11"/>
      <c r="AF36" s="11"/>
      <c r="AG36" s="11"/>
      <c r="AH36" s="11"/>
      <c r="AI36" s="11"/>
      <c r="AJ36" s="11"/>
      <c r="AK36" s="11"/>
    </row>
    <row r="37" spans="1:37" s="10" customFormat="1" ht="35.1" customHeight="1">
      <c r="A37" s="203" t="s">
        <v>7</v>
      </c>
      <c r="B37" s="103">
        <f t="shared" si="3"/>
        <v>27</v>
      </c>
      <c r="C37" s="124"/>
      <c r="D37" s="461">
        <f t="shared" si="4"/>
        <v>4</v>
      </c>
      <c r="E37" s="462"/>
      <c r="F37" s="463">
        <v>4</v>
      </c>
      <c r="G37" s="464"/>
      <c r="H37" s="465"/>
      <c r="I37" s="463"/>
      <c r="J37" s="464"/>
      <c r="K37" s="465"/>
      <c r="L37" s="463"/>
      <c r="M37" s="464"/>
      <c r="N37" s="465"/>
      <c r="O37" s="469"/>
      <c r="P37" s="470"/>
      <c r="Q37" s="233"/>
      <c r="R37" s="483"/>
      <c r="S37" s="501"/>
      <c r="T37" s="184"/>
      <c r="U37" s="184"/>
      <c r="V37" s="104"/>
      <c r="W37" s="104"/>
      <c r="X37" s="104"/>
      <c r="Y37" s="105"/>
      <c r="Z37" s="184"/>
      <c r="AA37" s="110"/>
      <c r="AB37" s="111"/>
      <c r="AC37" s="112"/>
      <c r="AD37" s="19"/>
      <c r="AE37" s="81">
        <f>D36+D37+D38+D39+D40</f>
        <v>14.5</v>
      </c>
    </row>
    <row r="38" spans="1:37" s="10" customFormat="1" ht="35.1" customHeight="1">
      <c r="A38" s="203" t="s">
        <v>8</v>
      </c>
      <c r="B38" s="103">
        <f t="shared" si="3"/>
        <v>28</v>
      </c>
      <c r="C38" s="124"/>
      <c r="D38" s="461">
        <f t="shared" si="4"/>
        <v>0</v>
      </c>
      <c r="E38" s="462"/>
      <c r="F38" s="463"/>
      <c r="G38" s="464"/>
      <c r="H38" s="465"/>
      <c r="I38" s="463"/>
      <c r="J38" s="464"/>
      <c r="K38" s="465"/>
      <c r="L38" s="463"/>
      <c r="M38" s="464"/>
      <c r="N38" s="465"/>
      <c r="O38" s="469"/>
      <c r="P38" s="470"/>
      <c r="Q38" s="233"/>
      <c r="R38" s="483"/>
      <c r="S38" s="501"/>
      <c r="T38" s="181"/>
      <c r="U38" s="116"/>
      <c r="V38" s="104"/>
      <c r="W38" s="104"/>
      <c r="X38" s="104"/>
      <c r="Y38" s="105"/>
      <c r="Z38" s="184"/>
      <c r="AA38" s="110"/>
      <c r="AB38" s="111"/>
      <c r="AC38" s="112"/>
      <c r="AD38" s="19"/>
    </row>
    <row r="39" spans="1:37" s="10" customFormat="1" ht="35.1" customHeight="1">
      <c r="A39" s="203" t="s">
        <v>9</v>
      </c>
      <c r="B39" s="120">
        <f t="shared" si="3"/>
        <v>29</v>
      </c>
      <c r="C39" s="124"/>
      <c r="D39" s="474">
        <f>D25</f>
        <v>0</v>
      </c>
      <c r="E39" s="475"/>
      <c r="F39" s="474"/>
      <c r="G39" s="517"/>
      <c r="H39" s="475"/>
      <c r="I39" s="474"/>
      <c r="J39" s="517"/>
      <c r="K39" s="475"/>
      <c r="L39" s="474"/>
      <c r="M39" s="517"/>
      <c r="N39" s="475"/>
      <c r="O39" s="469"/>
      <c r="P39" s="470"/>
      <c r="Q39" s="235"/>
      <c r="R39" s="483"/>
      <c r="S39" s="501"/>
      <c r="T39" s="218"/>
      <c r="U39" s="217"/>
      <c r="V39" s="123"/>
      <c r="W39" s="123"/>
      <c r="X39" s="123"/>
      <c r="Y39" s="125"/>
      <c r="Z39" s="189"/>
      <c r="AA39" s="126"/>
      <c r="AB39" s="127"/>
      <c r="AC39" s="128"/>
      <c r="AD39" s="19"/>
      <c r="AF39" s="10">
        <f>151.67*3</f>
        <v>455.01</v>
      </c>
      <c r="AG39" s="10">
        <v>3</v>
      </c>
    </row>
    <row r="40" spans="1:37" s="10" customFormat="1" ht="35.1" customHeight="1">
      <c r="A40" s="203" t="s">
        <v>10</v>
      </c>
      <c r="B40" s="103">
        <f t="shared" si="3"/>
        <v>30</v>
      </c>
      <c r="C40" s="124"/>
      <c r="D40" s="461">
        <f>D12</f>
        <v>6.5</v>
      </c>
      <c r="E40" s="462"/>
      <c r="F40" s="463">
        <v>5</v>
      </c>
      <c r="G40" s="464"/>
      <c r="H40" s="465"/>
      <c r="I40" s="463"/>
      <c r="J40" s="464"/>
      <c r="K40" s="465"/>
      <c r="L40" s="463"/>
      <c r="M40" s="464"/>
      <c r="N40" s="465"/>
      <c r="O40" s="469"/>
      <c r="P40" s="470"/>
      <c r="Q40" s="233">
        <v>-1.5</v>
      </c>
      <c r="R40" s="483"/>
      <c r="S40" s="501"/>
      <c r="T40" s="118"/>
      <c r="U40" s="116"/>
      <c r="V40" s="104"/>
      <c r="W40" s="104"/>
      <c r="X40" s="133"/>
      <c r="Y40" s="105"/>
      <c r="Z40" s="184"/>
      <c r="AA40" s="182"/>
      <c r="AB40" s="111"/>
      <c r="AC40" s="112"/>
      <c r="AD40" s="19"/>
      <c r="AF40" s="10">
        <v>75.83</v>
      </c>
      <c r="AG40" s="82">
        <f>AF40*AG39/AF39</f>
        <v>0.49996703369156725</v>
      </c>
    </row>
    <row r="41" spans="1:37" s="10" customFormat="1" ht="35.1" customHeight="1" thickBot="1">
      <c r="A41" s="203"/>
      <c r="B41" s="103"/>
      <c r="C41" s="145"/>
      <c r="D41" s="523"/>
      <c r="E41" s="524"/>
      <c r="F41" s="523"/>
      <c r="G41" s="525"/>
      <c r="H41" s="524"/>
      <c r="I41" s="236"/>
      <c r="J41" s="237"/>
      <c r="K41" s="238"/>
      <c r="L41" s="236"/>
      <c r="M41" s="237"/>
      <c r="N41" s="238"/>
      <c r="O41" s="239"/>
      <c r="P41" s="240"/>
      <c r="Q41" s="241"/>
      <c r="R41" s="483"/>
      <c r="S41" s="135"/>
      <c r="T41" s="180"/>
      <c r="U41" s="136"/>
      <c r="V41" s="137"/>
      <c r="W41" s="137"/>
      <c r="X41" s="137"/>
      <c r="Y41" s="138"/>
      <c r="Z41" s="137"/>
      <c r="AA41" s="139"/>
      <c r="AB41" s="131"/>
      <c r="AC41" s="140"/>
      <c r="AD41" s="19"/>
      <c r="AG41" s="82"/>
    </row>
    <row r="42" spans="1:37" s="3" customFormat="1" ht="73.5" customHeight="1" thickBot="1">
      <c r="A42" s="553" t="s">
        <v>12</v>
      </c>
      <c r="B42" s="554"/>
      <c r="C42" s="80"/>
      <c r="D42" s="526">
        <f>SUM(D11:E41)</f>
        <v>96.5</v>
      </c>
      <c r="E42" s="527"/>
      <c r="F42" s="528">
        <f>SUM(F12:H41)</f>
        <v>85.5</v>
      </c>
      <c r="G42" s="529"/>
      <c r="H42" s="530"/>
      <c r="I42" s="531">
        <f>SUM(I12:K41)</f>
        <v>0</v>
      </c>
      <c r="J42" s="532"/>
      <c r="K42" s="533"/>
      <c r="L42" s="528">
        <f>SUM(L12:N41)</f>
        <v>16.5</v>
      </c>
      <c r="M42" s="529"/>
      <c r="N42" s="530"/>
      <c r="O42" s="521">
        <f>SUM(P11:P38)</f>
        <v>0</v>
      </c>
      <c r="P42" s="522"/>
      <c r="Q42" s="242">
        <f>F42+L42</f>
        <v>102</v>
      </c>
      <c r="R42" s="484"/>
      <c r="S42" s="68"/>
      <c r="T42" s="243">
        <v>6.5</v>
      </c>
      <c r="U42" s="73"/>
      <c r="V42" s="73"/>
      <c r="W42" s="73"/>
      <c r="X42" s="73"/>
      <c r="Y42" s="69">
        <f>SUM(Y10:Y40)</f>
        <v>0</v>
      </c>
      <c r="Z42" s="69"/>
      <c r="AA42" s="534"/>
      <c r="AB42" s="535"/>
      <c r="AC42" s="536"/>
    </row>
    <row r="43" spans="1:37" s="3" customFormat="1" ht="27.75" customHeight="1" thickBot="1">
      <c r="A43" s="18"/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 t="s">
        <v>144</v>
      </c>
      <c r="M43" s="17"/>
      <c r="N43" s="17"/>
      <c r="O43" s="17"/>
      <c r="P43" s="17"/>
      <c r="Q43" s="192">
        <f>Q42+T42</f>
        <v>108.5</v>
      </c>
      <c r="R43" s="193"/>
      <c r="S43" s="194"/>
      <c r="T43" s="194"/>
      <c r="U43" s="194"/>
      <c r="V43" s="194"/>
      <c r="W43" s="194"/>
      <c r="X43" s="194"/>
      <c r="Y43" s="194"/>
      <c r="Z43" s="194"/>
      <c r="AA43" s="194"/>
      <c r="AB43" s="195"/>
      <c r="AC43" s="196"/>
    </row>
    <row r="44" spans="1:37" ht="37.5" customHeight="1">
      <c r="A44" s="537" t="s">
        <v>92</v>
      </c>
      <c r="B44" s="538"/>
      <c r="C44" s="538"/>
      <c r="D44" s="538"/>
      <c r="E44" s="538"/>
      <c r="F44" s="538"/>
      <c r="G44" s="538"/>
      <c r="H44" s="538"/>
      <c r="I44" s="539"/>
      <c r="J44" s="28"/>
      <c r="K44" s="540" t="s">
        <v>143</v>
      </c>
      <c r="L44" s="540"/>
      <c r="M44" s="540"/>
      <c r="N44" s="187" t="str">
        <f>D2</f>
        <v>AVRIL</v>
      </c>
      <c r="O44" s="28"/>
      <c r="P44" s="541">
        <f>Q43-D42</f>
        <v>12</v>
      </c>
      <c r="Q44" s="542" t="str">
        <f>IF(Y3="CH1",#REF!,"")</f>
        <v/>
      </c>
      <c r="R44" s="45"/>
      <c r="S44" s="569" t="s">
        <v>139</v>
      </c>
      <c r="T44" s="569"/>
      <c r="U44" s="45"/>
      <c r="V44" s="191" t="s">
        <v>13</v>
      </c>
      <c r="W44" s="191" t="str">
        <f>IF(W50="1,25","RTT 15",IF(W50="1,5","RTT  18",IF(W50="","",IF(W50="0,5","RTT 6",IF(W50="1,92","RTT 23",IF(W50="1","RTT 12",IF(W50="1,46","RTT 17,5")))))))</f>
        <v>RTT 15</v>
      </c>
      <c r="X44" s="191" t="s">
        <v>114</v>
      </c>
      <c r="Y44" s="191" t="s">
        <v>145</v>
      </c>
      <c r="Z44" s="191" t="s">
        <v>113</v>
      </c>
      <c r="AA44" s="58"/>
      <c r="AB44" s="28"/>
      <c r="AC44" s="28"/>
    </row>
    <row r="45" spans="1:37" ht="22.5" customHeight="1">
      <c r="A45" s="543" t="e">
        <f>IF(R6="c","signature du directeur: M. Manceau",IF(R6="E","signature du chef de service éducatif",IF(R6="s","signature de la coordinatrice")))</f>
        <v>#REF!</v>
      </c>
      <c r="B45" s="544"/>
      <c r="C45" s="544"/>
      <c r="D45" s="545"/>
      <c r="E45" s="555" t="str">
        <f>L3</f>
        <v>avec RTT</v>
      </c>
      <c r="F45" s="556"/>
      <c r="G45" s="556"/>
      <c r="H45" s="556"/>
      <c r="I45" s="557"/>
      <c r="J45" s="28"/>
      <c r="K45" s="28"/>
      <c r="L45" s="28"/>
      <c r="M45" s="28"/>
      <c r="N45" s="28"/>
      <c r="O45" s="28"/>
      <c r="P45" s="28"/>
      <c r="Q45" s="28"/>
      <c r="S45" s="244">
        <v>9.1</v>
      </c>
      <c r="T45" s="247" t="s">
        <v>146</v>
      </c>
      <c r="U45" s="559" t="str">
        <f>J54</f>
        <v>Report du Solde du 31/03/12</v>
      </c>
      <c r="V45" s="549" t="e">
        <f>VLOOKUP($S$3,#REF!,15)</f>
        <v>#REF!</v>
      </c>
      <c r="W45" s="551" t="e">
        <f>VLOOKUP($S$3,#REF!,16)</f>
        <v>#REF!</v>
      </c>
      <c r="X45" s="549" t="e">
        <f>VLOOKUP($S$3,#REF!,17)</f>
        <v>#REF!</v>
      </c>
      <c r="Y45" s="551">
        <v>0.84</v>
      </c>
      <c r="Z45" s="573" t="e">
        <f>VLOOKUP($S$3,#REF!,19)</f>
        <v>#REF!</v>
      </c>
      <c r="AA45" s="58"/>
      <c r="AB45" s="28"/>
      <c r="AC45" s="28"/>
    </row>
    <row r="46" spans="1:37" s="21" customFormat="1" ht="23.25" customHeight="1">
      <c r="A46" s="546"/>
      <c r="B46" s="547"/>
      <c r="C46" s="547"/>
      <c r="D46" s="548"/>
      <c r="E46" s="560" t="str">
        <f>L2</f>
        <v>Temps partiel</v>
      </c>
      <c r="F46" s="561"/>
      <c r="G46" s="561"/>
      <c r="H46" s="561"/>
      <c r="I46" s="562"/>
      <c r="J46" s="563" t="s">
        <v>141</v>
      </c>
      <c r="K46" s="447"/>
      <c r="L46" s="447"/>
      <c r="M46" s="447"/>
      <c r="N46" s="447"/>
      <c r="O46" s="177"/>
      <c r="P46" s="564">
        <f>S45+S46+S47</f>
        <v>12.725</v>
      </c>
      <c r="Q46" s="565"/>
      <c r="R46" s="219"/>
      <c r="S46" s="245">
        <f>(P44-S45)*1.25</f>
        <v>3.6250000000000004</v>
      </c>
      <c r="T46" s="221">
        <v>0.25</v>
      </c>
      <c r="U46" s="559"/>
      <c r="V46" s="550"/>
      <c r="W46" s="552" t="e">
        <f>VLOOKUP($P$3,#REF!,15)</f>
        <v>#REF!</v>
      </c>
      <c r="X46" s="550" t="e">
        <f>VLOOKUP($P$3,#REF!,16)</f>
        <v>#REF!</v>
      </c>
      <c r="Y46" s="552"/>
      <c r="Z46" s="574" t="e">
        <f>VLOOKUP($P$3,#REF!,18)</f>
        <v>#REF!</v>
      </c>
      <c r="AA46" s="59"/>
      <c r="AB46" s="558" t="s">
        <v>24</v>
      </c>
      <c r="AC46" s="558"/>
      <c r="AD46" s="558"/>
    </row>
    <row r="47" spans="1:37" ht="22.5" customHeight="1">
      <c r="A47" s="46"/>
      <c r="B47" s="28"/>
      <c r="C47" s="26"/>
      <c r="D47" s="26"/>
      <c r="E47" s="46"/>
      <c r="F47" s="26"/>
      <c r="G47" s="26"/>
      <c r="H47" s="26"/>
      <c r="I47" s="47"/>
      <c r="J47" s="178"/>
      <c r="K47" s="568" t="str">
        <f>D2</f>
        <v>AVRIL</v>
      </c>
      <c r="L47" s="568"/>
      <c r="M47" s="568"/>
      <c r="N47" s="568"/>
      <c r="O47" s="568"/>
      <c r="P47" s="566"/>
      <c r="Q47" s="567"/>
      <c r="R47" s="32"/>
      <c r="S47" s="223"/>
      <c r="T47" s="222" t="s">
        <v>147</v>
      </c>
      <c r="U47" s="48"/>
      <c r="V47" s="570" t="e">
        <f>VLOOKUP($S$3,#REF!,21)</f>
        <v>#REF!</v>
      </c>
      <c r="W47" s="570" t="e">
        <f>VLOOKUP($S$3,#REF!,22)</f>
        <v>#REF!</v>
      </c>
      <c r="X47" s="570" t="e">
        <f>VLOOKUP($S$3,#REF!,23)</f>
        <v>#REF!</v>
      </c>
      <c r="Y47" s="570"/>
      <c r="Z47" s="570" t="e">
        <f>VLOOKUP($S$3,#REF!,25)</f>
        <v>#REF!</v>
      </c>
      <c r="AA47" s="34"/>
      <c r="AB47" s="572" t="s">
        <v>18</v>
      </c>
      <c r="AC47" s="572"/>
      <c r="AD47" s="572"/>
    </row>
    <row r="48" spans="1:37" ht="17.25" customHeight="1">
      <c r="A48" s="46"/>
      <c r="B48" s="26"/>
      <c r="C48" s="28"/>
      <c r="D48" s="26"/>
      <c r="E48" s="50"/>
      <c r="F48" s="26"/>
      <c r="G48" s="26"/>
      <c r="H48" s="26"/>
      <c r="I48" s="47"/>
      <c r="R48" s="35"/>
      <c r="S48" s="32" t="s">
        <v>140</v>
      </c>
      <c r="T48" s="26"/>
      <c r="U48" s="48"/>
      <c r="V48" s="571"/>
      <c r="W48" s="571"/>
      <c r="X48" s="571"/>
      <c r="Y48" s="571"/>
      <c r="Z48" s="571"/>
      <c r="AA48" s="34"/>
      <c r="AB48" s="572"/>
      <c r="AC48" s="572"/>
      <c r="AD48" s="572"/>
    </row>
    <row r="49" spans="1:35" ht="23.25" customHeight="1">
      <c r="A49" s="46"/>
      <c r="B49" s="28"/>
      <c r="C49" s="26"/>
      <c r="D49" s="26"/>
      <c r="E49" s="50"/>
      <c r="F49" s="26"/>
      <c r="G49" s="26"/>
      <c r="H49" s="26"/>
      <c r="I49" s="47"/>
      <c r="J49" s="575" t="s">
        <v>115</v>
      </c>
      <c r="K49" s="576"/>
      <c r="L49" s="577"/>
      <c r="M49" s="578">
        <v>2.5</v>
      </c>
      <c r="N49" s="579"/>
      <c r="O49" s="32"/>
      <c r="Q49" s="15"/>
      <c r="R49" s="580" t="s">
        <v>85</v>
      </c>
      <c r="S49" s="580"/>
      <c r="T49" s="580"/>
      <c r="U49" s="580"/>
      <c r="V49" s="79"/>
      <c r="W49" s="175"/>
      <c r="X49" s="175"/>
      <c r="Y49" s="175"/>
      <c r="Z49" s="51"/>
      <c r="AA49" s="34"/>
      <c r="AB49" s="49"/>
      <c r="AC49" s="49"/>
    </row>
    <row r="50" spans="1:35" ht="27.75" customHeight="1">
      <c r="A50" s="46"/>
      <c r="B50" s="26"/>
      <c r="C50" s="28"/>
      <c r="D50" s="26"/>
      <c r="E50" s="50"/>
      <c r="F50" s="26"/>
      <c r="G50" s="26"/>
      <c r="H50" s="26"/>
      <c r="I50" s="47"/>
      <c r="J50" s="581" t="s">
        <v>119</v>
      </c>
      <c r="K50" s="582"/>
      <c r="L50" s="583"/>
      <c r="M50" s="578">
        <v>-9.3000000000000007</v>
      </c>
      <c r="N50" s="579"/>
      <c r="O50" s="167"/>
      <c r="Q50">
        <v>0</v>
      </c>
      <c r="R50" s="580"/>
      <c r="S50" s="580"/>
      <c r="T50" s="580"/>
      <c r="U50" s="580"/>
      <c r="V50" s="174">
        <v>1</v>
      </c>
      <c r="W50" s="174" t="str">
        <f>IF(Z6="chc","1,25",IF(Z6="chb","1,5",IF(Z6="ch1","",IF(Z6="chl","",IF(Z6="CHE","0,5",IF(Z6="CHA","1,92",IF(Z6="CHD","1",IF(Z6="CHS","1,46"))))))))</f>
        <v>1,25</v>
      </c>
      <c r="X50" s="174"/>
      <c r="Y50" s="246">
        <f>5/12</f>
        <v>0.41666666666666669</v>
      </c>
      <c r="Z50" s="173" t="str">
        <f>IF(B6="C","0,33",IF(B6="0",""))</f>
        <v>0,33</v>
      </c>
      <c r="AA50" s="34"/>
      <c r="AB50" s="588" t="s">
        <v>24</v>
      </c>
      <c r="AC50" s="588"/>
      <c r="AD50" s="588"/>
    </row>
    <row r="51" spans="1:35" ht="23.25" customHeight="1">
      <c r="A51" s="46"/>
      <c r="B51" s="28"/>
      <c r="C51" s="26"/>
      <c r="D51" s="26"/>
      <c r="E51" s="46"/>
      <c r="F51" s="26"/>
      <c r="G51" s="26"/>
      <c r="H51" s="26"/>
      <c r="I51" s="47"/>
      <c r="J51" s="581" t="s">
        <v>120</v>
      </c>
      <c r="K51" s="582"/>
      <c r="L51" s="583"/>
      <c r="M51" s="584">
        <v>5.5</v>
      </c>
      <c r="N51" s="585"/>
      <c r="O51" s="32"/>
      <c r="P51" s="30"/>
      <c r="Q51" s="27"/>
      <c r="R51" s="586" t="s">
        <v>35</v>
      </c>
      <c r="S51" s="586"/>
      <c r="T51" s="586"/>
      <c r="U51" s="587"/>
      <c r="V51" s="593">
        <v>1</v>
      </c>
      <c r="W51" s="589"/>
      <c r="X51" s="589"/>
      <c r="Y51" s="589"/>
      <c r="Z51" s="589">
        <v>0</v>
      </c>
      <c r="AA51" s="34"/>
      <c r="AB51" s="558" t="s">
        <v>24</v>
      </c>
      <c r="AC51" s="558"/>
      <c r="AD51" s="558"/>
    </row>
    <row r="52" spans="1:35" ht="23.25" customHeight="1">
      <c r="A52" s="46"/>
      <c r="B52" s="26"/>
      <c r="C52" s="28"/>
      <c r="D52" s="26"/>
      <c r="E52" s="50"/>
      <c r="F52" s="26"/>
      <c r="G52" s="26"/>
      <c r="H52" s="26"/>
      <c r="I52" s="47"/>
      <c r="J52" s="581" t="s">
        <v>121</v>
      </c>
      <c r="K52" s="582"/>
      <c r="L52" s="583"/>
      <c r="M52" s="584">
        <v>2</v>
      </c>
      <c r="N52" s="585"/>
      <c r="O52" s="220"/>
      <c r="P52" s="176" t="e">
        <f>VLOOKUP($S$3,#REF!,14)</f>
        <v>#REF!</v>
      </c>
      <c r="Q52" s="176"/>
      <c r="R52" s="586"/>
      <c r="S52" s="586"/>
      <c r="T52" s="586"/>
      <c r="U52" s="587"/>
      <c r="V52" s="594"/>
      <c r="W52" s="590"/>
      <c r="X52" s="590"/>
      <c r="Y52" s="590"/>
      <c r="Z52" s="590"/>
      <c r="AA52" s="60"/>
      <c r="AB52" s="558"/>
      <c r="AC52" s="558"/>
      <c r="AD52" s="558"/>
    </row>
    <row r="53" spans="1:35" ht="20.25" customHeight="1">
      <c r="A53" s="52"/>
      <c r="B53" s="41"/>
      <c r="C53" s="40"/>
      <c r="D53" s="40"/>
      <c r="E53" s="52"/>
      <c r="F53" s="40"/>
      <c r="G53" s="40"/>
      <c r="H53" s="40"/>
      <c r="I53" s="53"/>
      <c r="J53" s="581" t="s">
        <v>122</v>
      </c>
      <c r="K53" s="582"/>
      <c r="L53" s="583"/>
      <c r="M53" s="595">
        <f>P46</f>
        <v>12.725</v>
      </c>
      <c r="N53" s="585"/>
      <c r="O53" s="28"/>
      <c r="P53" s="176"/>
      <c r="Q53" s="176"/>
      <c r="R53" s="32"/>
      <c r="S53" s="32"/>
      <c r="T53" s="32"/>
      <c r="U53" s="30"/>
      <c r="V53" s="79"/>
      <c r="W53" s="175"/>
      <c r="X53" s="175"/>
      <c r="Y53" s="175"/>
      <c r="Z53" s="51"/>
      <c r="AA53" s="34"/>
      <c r="AB53" s="49"/>
      <c r="AC53" s="49"/>
    </row>
    <row r="54" spans="1:35" ht="40.5" customHeight="1">
      <c r="A54" s="26"/>
      <c r="B54" s="32"/>
      <c r="C54" s="28"/>
      <c r="D54" s="26"/>
      <c r="E54" s="599" t="s">
        <v>126</v>
      </c>
      <c r="F54" s="599"/>
      <c r="G54" s="599"/>
      <c r="H54" s="600" t="s">
        <v>127</v>
      </c>
      <c r="I54" s="600"/>
      <c r="J54" s="601" t="s">
        <v>128</v>
      </c>
      <c r="K54" s="601"/>
      <c r="L54" s="601"/>
      <c r="M54" s="601"/>
      <c r="N54" s="601"/>
      <c r="O54" s="601"/>
      <c r="P54" s="537">
        <v>35</v>
      </c>
      <c r="Q54" s="539"/>
      <c r="R54" s="32"/>
      <c r="S54" s="54"/>
      <c r="T54" s="32"/>
      <c r="U54" s="64" t="str">
        <f>K55</f>
        <v>Solde au 30/04/2012</v>
      </c>
      <c r="V54" s="102"/>
      <c r="W54" s="185" t="e">
        <f>W45+W50-W51</f>
        <v>#REF!</v>
      </c>
      <c r="X54" s="185"/>
      <c r="Y54" s="185">
        <f>Y45+Y50</f>
        <v>1.2566666666666666</v>
      </c>
      <c r="Z54" s="205">
        <v>1.33</v>
      </c>
      <c r="AA54" s="34"/>
      <c r="AB54" s="558" t="s">
        <v>24</v>
      </c>
      <c r="AC54" s="558"/>
      <c r="AD54" s="558"/>
    </row>
    <row r="55" spans="1:35" ht="39.75" customHeight="1">
      <c r="A55" s="33" t="s">
        <v>96</v>
      </c>
      <c r="B55" s="28"/>
      <c r="C55" s="28"/>
      <c r="D55" s="26"/>
      <c r="E55" s="28"/>
      <c r="F55" s="602">
        <v>58</v>
      </c>
      <c r="G55" s="603"/>
      <c r="H55" s="604"/>
      <c r="I55" s="605"/>
      <c r="J55" s="26"/>
      <c r="K55" s="606" t="s">
        <v>129</v>
      </c>
      <c r="L55" s="606"/>
      <c r="M55" s="606"/>
      <c r="N55" s="606"/>
      <c r="O55" s="606"/>
      <c r="P55" s="596">
        <f>M53+P54</f>
        <v>47.725000000000001</v>
      </c>
      <c r="Q55" s="597"/>
      <c r="R55" s="28"/>
      <c r="S55" s="32"/>
      <c r="T55" s="28"/>
      <c r="U55" s="28"/>
      <c r="V55" s="55"/>
      <c r="W55" s="55"/>
      <c r="X55" s="55"/>
      <c r="Y55" s="32"/>
      <c r="Z55" s="32"/>
      <c r="AA55" s="56"/>
      <c r="AB55" s="28"/>
      <c r="AC55" s="28"/>
      <c r="AH55" s="591" t="e">
        <f>VLOOKUP($S$3,#REF!,39)</f>
        <v>#REF!</v>
      </c>
      <c r="AI55" s="592"/>
    </row>
    <row r="56" spans="1:35" ht="5.0999999999999996" customHeight="1">
      <c r="A56" s="33"/>
      <c r="B56" s="28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48"/>
      <c r="Q56" s="48"/>
      <c r="R56" s="30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</row>
    <row r="57" spans="1:35" ht="15" customHeight="1">
      <c r="A57" s="63"/>
      <c r="B57" s="57"/>
      <c r="C57" s="56"/>
      <c r="D57" s="48"/>
      <c r="E57" s="31"/>
      <c r="F57" s="29"/>
      <c r="G57" s="29"/>
      <c r="H57" s="29"/>
      <c r="I57" s="29"/>
      <c r="J57" s="598" t="e">
        <f>#REF!</f>
        <v>#REF!</v>
      </c>
      <c r="K57" s="598"/>
      <c r="L57" s="598"/>
      <c r="M57" s="598"/>
      <c r="N57" s="598"/>
      <c r="O57" s="598"/>
      <c r="P57" s="598"/>
      <c r="Q57" s="598"/>
      <c r="R57" s="598"/>
      <c r="S57" s="598"/>
      <c r="T57" s="598"/>
      <c r="U57" s="598"/>
      <c r="V57" s="598"/>
      <c r="W57" s="598"/>
      <c r="X57" s="598"/>
      <c r="Y57" s="598"/>
      <c r="Z57" s="598"/>
      <c r="AA57" s="598"/>
      <c r="AB57" s="598"/>
      <c r="AC57" s="30"/>
    </row>
    <row r="58" spans="1:35" ht="21" customHeight="1">
      <c r="A58" s="14"/>
      <c r="B58" s="13"/>
      <c r="C58" s="14"/>
      <c r="D58" s="14"/>
      <c r="E58" s="67" t="s">
        <v>107</v>
      </c>
      <c r="F58" s="14"/>
      <c r="G58" s="14"/>
      <c r="H58" s="14"/>
      <c r="I58" s="14"/>
      <c r="J58" s="14"/>
      <c r="K58" s="14"/>
      <c r="L58" s="14"/>
      <c r="M58" s="14"/>
      <c r="O58" s="14"/>
      <c r="P58" s="14"/>
      <c r="Q58" s="14"/>
      <c r="R58" s="13"/>
      <c r="S58" s="7"/>
      <c r="T58" s="6"/>
      <c r="U58" s="6"/>
      <c r="V58" s="6"/>
      <c r="W58" s="6"/>
      <c r="X58" s="6"/>
      <c r="Y58" s="5"/>
      <c r="Z58" s="4"/>
      <c r="AA58" s="4"/>
      <c r="AB58" s="2"/>
      <c r="AC58" s="6"/>
    </row>
    <row r="59" spans="1:35">
      <c r="A59" s="1"/>
    </row>
    <row r="60" spans="1:35" ht="21" customHeight="1">
      <c r="A60" s="224" t="s">
        <v>109</v>
      </c>
      <c r="B60" s="225"/>
      <c r="C60" s="225"/>
      <c r="D60" s="226"/>
      <c r="E60" s="225" t="s">
        <v>133</v>
      </c>
      <c r="F60" s="225"/>
      <c r="G60" s="225"/>
      <c r="H60" s="225"/>
      <c r="I60" s="225"/>
      <c r="J60" s="225"/>
      <c r="K60" s="225"/>
      <c r="L60" s="225"/>
      <c r="M60" s="225"/>
      <c r="N60" s="225"/>
      <c r="O60" s="225"/>
      <c r="P60" s="225"/>
      <c r="Q60" s="225"/>
      <c r="R60" s="225"/>
      <c r="S60" s="225"/>
      <c r="T60" s="225"/>
      <c r="U60" s="225"/>
    </row>
    <row r="61" spans="1:35" ht="23.25" customHeight="1">
      <c r="A61" s="224"/>
      <c r="B61" s="225"/>
      <c r="C61" s="225"/>
      <c r="D61" s="225"/>
      <c r="E61" s="225"/>
      <c r="F61" s="225"/>
      <c r="G61" s="225"/>
      <c r="H61" s="225"/>
      <c r="I61" s="225"/>
      <c r="J61" s="225"/>
      <c r="K61" s="225"/>
      <c r="L61" s="225"/>
      <c r="M61" s="225"/>
      <c r="N61" s="225"/>
      <c r="O61" s="225"/>
      <c r="P61" s="225"/>
      <c r="Q61" s="225"/>
      <c r="R61" s="225"/>
      <c r="S61" s="225"/>
      <c r="T61" s="225"/>
      <c r="U61" s="225"/>
    </row>
    <row r="62" spans="1:35" ht="20.100000000000001" customHeight="1">
      <c r="A62" s="225" t="s">
        <v>135</v>
      </c>
      <c r="B62" s="225"/>
      <c r="C62" s="225"/>
      <c r="D62" s="225"/>
      <c r="E62" s="225"/>
      <c r="F62" s="225"/>
      <c r="G62" s="225"/>
      <c r="H62" s="225"/>
      <c r="I62" s="225"/>
      <c r="J62" s="225"/>
      <c r="K62" s="225"/>
      <c r="L62" s="225"/>
      <c r="M62" s="225"/>
      <c r="N62" s="225"/>
      <c r="O62" s="225"/>
      <c r="P62" s="225"/>
      <c r="Q62" s="225"/>
      <c r="R62" s="225"/>
      <c r="S62" s="225"/>
      <c r="T62" s="225"/>
      <c r="U62" s="225"/>
    </row>
    <row r="63" spans="1:35" ht="20.100000000000001" customHeight="1">
      <c r="A63" s="225" t="s">
        <v>134</v>
      </c>
      <c r="B63" s="225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  <c r="N63" s="225"/>
      <c r="O63" s="225"/>
      <c r="P63" s="225"/>
      <c r="Q63" s="225"/>
      <c r="R63" s="225"/>
      <c r="S63" s="225"/>
      <c r="T63" s="225"/>
      <c r="U63" s="225"/>
    </row>
    <row r="64" spans="1:35" ht="22.5" customHeight="1">
      <c r="A64" s="225"/>
      <c r="B64" s="225"/>
      <c r="C64" s="225"/>
      <c r="D64" s="225"/>
      <c r="E64" s="225"/>
      <c r="F64" s="225"/>
      <c r="G64" s="225"/>
      <c r="H64" s="225"/>
      <c r="I64" s="225"/>
      <c r="J64" s="225"/>
      <c r="K64" s="225"/>
      <c r="L64" s="225"/>
      <c r="M64" s="225"/>
      <c r="N64" s="225"/>
      <c r="O64" s="225"/>
      <c r="P64" s="225"/>
      <c r="Q64" s="225"/>
      <c r="R64" s="225"/>
      <c r="S64" s="225"/>
      <c r="T64" s="225"/>
      <c r="U64" s="225"/>
    </row>
    <row r="65" spans="1:21" ht="20.100000000000001" customHeight="1">
      <c r="A65" s="225" t="s">
        <v>136</v>
      </c>
      <c r="B65" s="225"/>
      <c r="C65" s="225"/>
      <c r="D65" s="225"/>
      <c r="E65" s="225"/>
      <c r="F65" s="225"/>
      <c r="G65" s="225"/>
      <c r="H65" s="225"/>
      <c r="I65" s="225"/>
      <c r="J65" s="225"/>
      <c r="K65" s="225"/>
      <c r="L65" s="225"/>
      <c r="M65" s="225"/>
      <c r="N65" s="225"/>
      <c r="O65" s="225"/>
      <c r="P65" s="225"/>
      <c r="Q65" s="225"/>
      <c r="R65" s="225"/>
      <c r="S65" s="225"/>
      <c r="T65" s="225"/>
      <c r="U65" s="225"/>
    </row>
    <row r="66" spans="1:21" ht="20.100000000000001" customHeight="1">
      <c r="A66" s="225" t="s">
        <v>137</v>
      </c>
      <c r="B66" s="225"/>
      <c r="C66" s="225"/>
      <c r="D66" s="225"/>
      <c r="E66" s="225"/>
      <c r="F66" s="225"/>
      <c r="G66" s="225"/>
      <c r="H66" s="225"/>
      <c r="I66" s="225"/>
      <c r="J66" s="225"/>
      <c r="K66" s="225"/>
      <c r="L66" s="225"/>
      <c r="M66" s="225"/>
      <c r="N66" s="225"/>
      <c r="O66" s="225"/>
      <c r="P66" s="225"/>
      <c r="Q66" s="225"/>
      <c r="R66" s="225"/>
      <c r="S66" s="225"/>
      <c r="T66" s="225"/>
      <c r="U66" s="225"/>
    </row>
    <row r="67" spans="1:21" ht="20.100000000000001" customHeight="1">
      <c r="A67" s="225" t="s">
        <v>138</v>
      </c>
      <c r="B67" s="225"/>
      <c r="C67" s="225"/>
      <c r="D67" s="225"/>
      <c r="E67" s="225"/>
      <c r="F67" s="225"/>
      <c r="G67" s="225"/>
      <c r="H67" s="225"/>
      <c r="I67" s="225"/>
      <c r="J67" s="225"/>
      <c r="K67" s="225"/>
      <c r="L67" s="225"/>
      <c r="M67" s="225"/>
      <c r="N67" s="225"/>
      <c r="O67" s="225"/>
      <c r="P67" s="225"/>
      <c r="Q67" s="225"/>
      <c r="R67" s="225"/>
      <c r="S67" s="225"/>
      <c r="T67" s="225"/>
      <c r="U67" s="225"/>
    </row>
  </sheetData>
  <customSheetViews>
    <customSheetView guid="{29ED3FAA-43E2-4BA8-8C96-37141622C57A}" scale="70" zeroValues="0">
      <selection activeCell="I16" sqref="I16:K16"/>
      <pageMargins left="0" right="0" top="0" bottom="0" header="0" footer="0"/>
      <printOptions horizontalCentered="1" verticalCentered="1"/>
      <pageSetup paperSize="9" scale="42" orientation="portrait" r:id="rId1"/>
      <headerFooter alignWithMargins="0"/>
    </customSheetView>
  </customSheetViews>
  <mergeCells count="241">
    <mergeCell ref="J57:AB57"/>
    <mergeCell ref="E54:G54"/>
    <mergeCell ref="H54:I54"/>
    <mergeCell ref="J54:O54"/>
    <mergeCell ref="P54:Q54"/>
    <mergeCell ref="AB54:AD54"/>
    <mergeCell ref="F55:G55"/>
    <mergeCell ref="H55:I55"/>
    <mergeCell ref="K55:O55"/>
    <mergeCell ref="AB50:AD50"/>
    <mergeCell ref="Y51:Y52"/>
    <mergeCell ref="Z51:Z52"/>
    <mergeCell ref="AB51:AD52"/>
    <mergeCell ref="W51:W52"/>
    <mergeCell ref="X51:X52"/>
    <mergeCell ref="AH55:AI55"/>
    <mergeCell ref="V51:V52"/>
    <mergeCell ref="J52:L52"/>
    <mergeCell ref="M52:N52"/>
    <mergeCell ref="J53:L53"/>
    <mergeCell ref="M53:N53"/>
    <mergeCell ref="P55:Q55"/>
    <mergeCell ref="Z45:Z46"/>
    <mergeCell ref="J49:L49"/>
    <mergeCell ref="M49:N49"/>
    <mergeCell ref="R49:U50"/>
    <mergeCell ref="J50:L50"/>
    <mergeCell ref="M50:N50"/>
    <mergeCell ref="J51:L51"/>
    <mergeCell ref="M51:N51"/>
    <mergeCell ref="R51:U52"/>
    <mergeCell ref="AA42:AC42"/>
    <mergeCell ref="A44:I44"/>
    <mergeCell ref="K44:M44"/>
    <mergeCell ref="P44:Q44"/>
    <mergeCell ref="A45:D46"/>
    <mergeCell ref="V45:V46"/>
    <mergeCell ref="W45:W46"/>
    <mergeCell ref="A42:B42"/>
    <mergeCell ref="E45:I45"/>
    <mergeCell ref="AB46:AD46"/>
    <mergeCell ref="U45:U46"/>
    <mergeCell ref="E46:I46"/>
    <mergeCell ref="J46:N46"/>
    <mergeCell ref="P46:Q47"/>
    <mergeCell ref="K47:O47"/>
    <mergeCell ref="S44:T44"/>
    <mergeCell ref="V47:V48"/>
    <mergeCell ref="W47:W48"/>
    <mergeCell ref="X47:X48"/>
    <mergeCell ref="Y47:Y48"/>
    <mergeCell ref="Z47:Z48"/>
    <mergeCell ref="AB47:AD48"/>
    <mergeCell ref="X45:X46"/>
    <mergeCell ref="Y45:Y46"/>
    <mergeCell ref="I39:K39"/>
    <mergeCell ref="L39:N39"/>
    <mergeCell ref="O39:P39"/>
    <mergeCell ref="O42:P42"/>
    <mergeCell ref="D40:E40"/>
    <mergeCell ref="F40:H40"/>
    <mergeCell ref="O40:P40"/>
    <mergeCell ref="D41:E41"/>
    <mergeCell ref="F41:H41"/>
    <mergeCell ref="D42:E42"/>
    <mergeCell ref="F42:H42"/>
    <mergeCell ref="I42:K42"/>
    <mergeCell ref="L42:N42"/>
    <mergeCell ref="I35:K35"/>
    <mergeCell ref="L35:N35"/>
    <mergeCell ref="O35:P35"/>
    <mergeCell ref="D36:E36"/>
    <mergeCell ref="F36:H36"/>
    <mergeCell ref="D37:E37"/>
    <mergeCell ref="F37:H37"/>
    <mergeCell ref="I40:K40"/>
    <mergeCell ref="L40:N40"/>
    <mergeCell ref="I38:K38"/>
    <mergeCell ref="L38:N38"/>
    <mergeCell ref="O38:P38"/>
    <mergeCell ref="D35:E35"/>
    <mergeCell ref="F35:H35"/>
    <mergeCell ref="I37:K37"/>
    <mergeCell ref="L37:N37"/>
    <mergeCell ref="O37:P37"/>
    <mergeCell ref="D38:E38"/>
    <mergeCell ref="F38:H38"/>
    <mergeCell ref="I36:K36"/>
    <mergeCell ref="L36:N36"/>
    <mergeCell ref="O36:P36"/>
    <mergeCell ref="D39:E39"/>
    <mergeCell ref="F39:H39"/>
    <mergeCell ref="D33:E33"/>
    <mergeCell ref="F33:H33"/>
    <mergeCell ref="I33:K33"/>
    <mergeCell ref="L33:N33"/>
    <mergeCell ref="O33:P33"/>
    <mergeCell ref="D34:E34"/>
    <mergeCell ref="F34:H34"/>
    <mergeCell ref="I34:K34"/>
    <mergeCell ref="L34:N34"/>
    <mergeCell ref="O34:P34"/>
    <mergeCell ref="D31:E31"/>
    <mergeCell ref="F31:H31"/>
    <mergeCell ref="I31:K31"/>
    <mergeCell ref="L31:N31"/>
    <mergeCell ref="O31:P31"/>
    <mergeCell ref="D32:E32"/>
    <mergeCell ref="F32:H32"/>
    <mergeCell ref="I32:K32"/>
    <mergeCell ref="L32:N32"/>
    <mergeCell ref="O32:P32"/>
    <mergeCell ref="D29:E29"/>
    <mergeCell ref="I29:K29"/>
    <mergeCell ref="L29:N29"/>
    <mergeCell ref="O29:P29"/>
    <mergeCell ref="D30:E30"/>
    <mergeCell ref="F30:H30"/>
    <mergeCell ref="I30:K30"/>
    <mergeCell ref="L30:N30"/>
    <mergeCell ref="O30:P30"/>
    <mergeCell ref="D27:E27"/>
    <mergeCell ref="I27:K27"/>
    <mergeCell ref="L27:N27"/>
    <mergeCell ref="O27:P27"/>
    <mergeCell ref="D28:E28"/>
    <mergeCell ref="I28:K28"/>
    <mergeCell ref="L28:N28"/>
    <mergeCell ref="O28:P28"/>
    <mergeCell ref="D26:E26"/>
    <mergeCell ref="I26:K26"/>
    <mergeCell ref="L26:N26"/>
    <mergeCell ref="L19:N19"/>
    <mergeCell ref="O26:P26"/>
    <mergeCell ref="D25:E25"/>
    <mergeCell ref="I25:K25"/>
    <mergeCell ref="L25:N25"/>
    <mergeCell ref="O25:P25"/>
    <mergeCell ref="O23:P23"/>
    <mergeCell ref="D24:E24"/>
    <mergeCell ref="I24:K24"/>
    <mergeCell ref="L24:N24"/>
    <mergeCell ref="O24:P24"/>
    <mergeCell ref="D23:E23"/>
    <mergeCell ref="O19:P19"/>
    <mergeCell ref="F23:H23"/>
    <mergeCell ref="I23:K23"/>
    <mergeCell ref="L23:N23"/>
    <mergeCell ref="AA21:AC21"/>
    <mergeCell ref="D22:E22"/>
    <mergeCell ref="F22:H22"/>
    <mergeCell ref="I22:K22"/>
    <mergeCell ref="L22:N22"/>
    <mergeCell ref="O22:P22"/>
    <mergeCell ref="D20:E20"/>
    <mergeCell ref="F20:H20"/>
    <mergeCell ref="I20:K20"/>
    <mergeCell ref="F16:H16"/>
    <mergeCell ref="I16:K16"/>
    <mergeCell ref="L16:N16"/>
    <mergeCell ref="L20:N20"/>
    <mergeCell ref="O20:P20"/>
    <mergeCell ref="D21:E21"/>
    <mergeCell ref="F21:H21"/>
    <mergeCell ref="I21:K21"/>
    <mergeCell ref="L21:N21"/>
    <mergeCell ref="O21:P21"/>
    <mergeCell ref="F18:H18"/>
    <mergeCell ref="I18:K18"/>
    <mergeCell ref="L18:N18"/>
    <mergeCell ref="O16:P16"/>
    <mergeCell ref="D17:E17"/>
    <mergeCell ref="F17:H17"/>
    <mergeCell ref="I17:K17"/>
    <mergeCell ref="L17:N17"/>
    <mergeCell ref="O17:P17"/>
    <mergeCell ref="D16:E16"/>
    <mergeCell ref="O18:P18"/>
    <mergeCell ref="D19:E19"/>
    <mergeCell ref="F19:H19"/>
    <mergeCell ref="I19:K19"/>
    <mergeCell ref="A10:B10"/>
    <mergeCell ref="D10:Q10"/>
    <mergeCell ref="S10:AC10"/>
    <mergeCell ref="I14:K14"/>
    <mergeCell ref="L14:N14"/>
    <mergeCell ref="O14:P14"/>
    <mergeCell ref="I12:K12"/>
    <mergeCell ref="L12:N12"/>
    <mergeCell ref="O12:P12"/>
    <mergeCell ref="AA12:AC12"/>
    <mergeCell ref="D11:E11"/>
    <mergeCell ref="D15:E15"/>
    <mergeCell ref="F15:H15"/>
    <mergeCell ref="I15:K15"/>
    <mergeCell ref="D18:E18"/>
    <mergeCell ref="AA6:AC6"/>
    <mergeCell ref="H7:K7"/>
    <mergeCell ref="D8:Q8"/>
    <mergeCell ref="R8:R42"/>
    <mergeCell ref="S8:AC8"/>
    <mergeCell ref="D9:E9"/>
    <mergeCell ref="F9:H9"/>
    <mergeCell ref="F11:H11"/>
    <mergeCell ref="I11:K11"/>
    <mergeCell ref="L11:N11"/>
    <mergeCell ref="D14:E14"/>
    <mergeCell ref="F14:H14"/>
    <mergeCell ref="L9:N9"/>
    <mergeCell ref="O9:P9"/>
    <mergeCell ref="S11:S40"/>
    <mergeCell ref="I6:K6"/>
    <mergeCell ref="S6:Y6"/>
    <mergeCell ref="O11:P11"/>
    <mergeCell ref="L15:N15"/>
    <mergeCell ref="O15:P15"/>
    <mergeCell ref="AA9:AC9"/>
    <mergeCell ref="D13:E13"/>
    <mergeCell ref="F13:H13"/>
    <mergeCell ref="I13:K13"/>
    <mergeCell ref="I9:K9"/>
    <mergeCell ref="L13:N13"/>
    <mergeCell ref="O13:P13"/>
    <mergeCell ref="AA11:AC11"/>
    <mergeCell ref="D12:E12"/>
    <mergeCell ref="F12:H12"/>
    <mergeCell ref="A3:D3"/>
    <mergeCell ref="L3:Q3"/>
    <mergeCell ref="AA3:AC3"/>
    <mergeCell ref="A4:H5"/>
    <mergeCell ref="R4:Z4"/>
    <mergeCell ref="AA4:AC4"/>
    <mergeCell ref="S5:Z5"/>
    <mergeCell ref="AA5:AC5"/>
    <mergeCell ref="G1:Q1"/>
    <mergeCell ref="S1:AC1"/>
    <mergeCell ref="D2:G2"/>
    <mergeCell ref="H2:I2"/>
    <mergeCell ref="L2:Q2"/>
    <mergeCell ref="R2:Z2"/>
    <mergeCell ref="AA2:AC2"/>
  </mergeCells>
  <phoneticPr fontId="75" type="noConversion"/>
  <conditionalFormatting sqref="B11:F11 I11 L11:L41 D12:E12 D20:D30">
    <cfRule type="cellIs" dxfId="2062" priority="3" stopIfTrue="1" operator="equal">
      <formula>"Dimanche"</formula>
    </cfRule>
  </conditionalFormatting>
  <conditionalFormatting sqref="U29 T13 F12 U19 U26 B12:C12 T12:U12 C13 Y12:Z12 I12">
    <cfRule type="expression" dxfId="2061" priority="4" stopIfTrue="1">
      <formula>"Dimanche"</formula>
    </cfRule>
  </conditionalFormatting>
  <conditionalFormatting sqref="A11:A41">
    <cfRule type="cellIs" dxfId="2060" priority="5" stopIfTrue="1" operator="equal">
      <formula>"Dimanche"</formula>
    </cfRule>
  </conditionalFormatting>
  <conditionalFormatting sqref="U13">
    <cfRule type="expression" dxfId="2059" priority="2" stopIfTrue="1">
      <formula>"Dimanche"</formula>
    </cfRule>
  </conditionalFormatting>
  <conditionalFormatting sqref="W45:W46">
    <cfRule type="containsText" dxfId="2058" priority="1" stopIfTrue="1" operator="containsText" text="BATTREAU">
      <formula>NOT(ISERROR(SEARCH("BATTREAU",W45)))</formula>
    </cfRule>
  </conditionalFormatting>
  <printOptions horizontalCentered="1" verticalCentered="1"/>
  <pageMargins left="0" right="0" top="0" bottom="0" header="0" footer="0"/>
  <pageSetup paperSize="9" scale="42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67"/>
  <sheetViews>
    <sheetView showZeros="0" zoomScale="70" workbookViewId="0">
      <selection activeCell="D11" sqref="D11:E11"/>
    </sheetView>
  </sheetViews>
  <sheetFormatPr baseColWidth="10" defaultRowHeight="12.75"/>
  <cols>
    <col min="1" max="1" width="13.28515625" customWidth="1"/>
    <col min="2" max="2" width="4.28515625" customWidth="1"/>
    <col min="3" max="3" width="1.42578125" customWidth="1"/>
    <col min="4" max="4" width="10.5703125" customWidth="1"/>
    <col min="5" max="5" width="8.85546875" customWidth="1"/>
    <col min="6" max="6" width="6.7109375" customWidth="1"/>
    <col min="7" max="7" width="6.140625" customWidth="1"/>
    <col min="8" max="8" width="7.85546875" customWidth="1"/>
    <col min="9" max="10" width="6.7109375" customWidth="1"/>
    <col min="11" max="11" width="9.42578125" customWidth="1"/>
    <col min="12" max="13" width="6.7109375" customWidth="1"/>
    <col min="14" max="14" width="9.28515625" customWidth="1"/>
    <col min="15" max="15" width="4" customWidth="1"/>
    <col min="16" max="16" width="1.85546875" customWidth="1"/>
    <col min="17" max="17" width="19.140625" customWidth="1"/>
    <col min="18" max="18" width="3.28515625" customWidth="1"/>
    <col min="19" max="19" width="10.85546875" customWidth="1"/>
    <col min="20" max="26" width="12.7109375" customWidth="1"/>
    <col min="27" max="27" width="3.42578125" customWidth="1"/>
    <col min="28" max="28" width="4.140625" customWidth="1"/>
    <col min="29" max="29" width="2.85546875" customWidth="1"/>
    <col min="39" max="39" width="14.42578125" customWidth="1"/>
  </cols>
  <sheetData>
    <row r="1" spans="1:40" s="32" customFormat="1" ht="33" customHeight="1">
      <c r="A1" s="148" t="s">
        <v>105</v>
      </c>
      <c r="B1" s="42"/>
      <c r="C1" s="42"/>
      <c r="D1" s="42"/>
      <c r="E1" s="43"/>
      <c r="F1" s="43"/>
      <c r="G1" s="448" t="s">
        <v>130</v>
      </c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"/>
      <c r="S1" s="450" t="s">
        <v>0</v>
      </c>
      <c r="T1" s="450"/>
      <c r="U1" s="450"/>
      <c r="V1" s="450"/>
      <c r="W1" s="450"/>
      <c r="X1" s="450"/>
      <c r="Y1" s="450"/>
      <c r="Z1" s="450"/>
      <c r="AA1" s="450"/>
      <c r="AB1" s="450"/>
      <c r="AC1" s="451"/>
    </row>
    <row r="2" spans="1:40" ht="35.25" customHeight="1">
      <c r="A2" s="149"/>
      <c r="B2" s="143" t="s">
        <v>1</v>
      </c>
      <c r="C2" s="150"/>
      <c r="D2" s="452" t="s">
        <v>125</v>
      </c>
      <c r="E2" s="452"/>
      <c r="F2" s="452"/>
      <c r="G2" s="452"/>
      <c r="H2" s="453">
        <v>2012</v>
      </c>
      <c r="I2" s="453"/>
      <c r="J2" s="151"/>
      <c r="K2" s="152" t="s">
        <v>2</v>
      </c>
      <c r="L2" s="454" t="s">
        <v>148</v>
      </c>
      <c r="M2" s="454"/>
      <c r="N2" s="454"/>
      <c r="O2" s="454"/>
      <c r="P2" s="454"/>
      <c r="Q2" s="454"/>
      <c r="R2" s="455" t="s">
        <v>25</v>
      </c>
      <c r="S2" s="455"/>
      <c r="T2" s="455"/>
      <c r="U2" s="455"/>
      <c r="V2" s="455"/>
      <c r="W2" s="455"/>
      <c r="X2" s="455"/>
      <c r="Y2" s="455"/>
      <c r="Z2" s="455"/>
      <c r="AA2" s="456">
        <v>7</v>
      </c>
      <c r="AB2" s="456" t="e">
        <f>VLOOKUP($S$3,#REF!,9)</f>
        <v>#REF!</v>
      </c>
      <c r="AC2" s="457" t="e">
        <f>VLOOKUP($S$3,#REF!,9)</f>
        <v>#REF!</v>
      </c>
    </row>
    <row r="3" spans="1:40" ht="33" customHeight="1">
      <c r="A3" s="438" t="e">
        <f>#REF!</f>
        <v>#REF!</v>
      </c>
      <c r="B3" s="439"/>
      <c r="C3" s="439"/>
      <c r="D3" s="439"/>
      <c r="E3" s="29"/>
      <c r="F3" s="27"/>
      <c r="G3" s="28"/>
      <c r="H3" s="26"/>
      <c r="I3" s="26"/>
      <c r="J3" s="26"/>
      <c r="K3" s="65" t="s">
        <v>3</v>
      </c>
      <c r="L3" s="440" t="s">
        <v>132</v>
      </c>
      <c r="M3" s="440"/>
      <c r="N3" s="440"/>
      <c r="O3" s="440"/>
      <c r="P3" s="440"/>
      <c r="Q3" s="440"/>
      <c r="R3" s="27"/>
      <c r="S3" s="28">
        <v>34</v>
      </c>
      <c r="T3" s="37"/>
      <c r="U3" s="38"/>
      <c r="V3" s="38"/>
      <c r="W3" s="38"/>
      <c r="X3" s="38"/>
      <c r="Y3" s="39"/>
      <c r="Z3" s="65" t="s">
        <v>23</v>
      </c>
      <c r="AA3" s="441">
        <v>151.66999999999999</v>
      </c>
      <c r="AB3" s="441"/>
      <c r="AC3" s="442"/>
    </row>
    <row r="4" spans="1:40" ht="31.5" customHeight="1">
      <c r="A4" s="443">
        <v>41022</v>
      </c>
      <c r="B4" s="444"/>
      <c r="C4" s="444"/>
      <c r="D4" s="444"/>
      <c r="E4" s="444"/>
      <c r="F4" s="444"/>
      <c r="G4" s="444"/>
      <c r="H4" s="444"/>
      <c r="I4" s="26"/>
      <c r="J4" s="26"/>
      <c r="K4" s="27"/>
      <c r="L4" s="36"/>
      <c r="M4" s="36"/>
      <c r="N4" s="36"/>
      <c r="O4" s="36"/>
      <c r="P4" s="36"/>
      <c r="Q4" s="36"/>
      <c r="R4" s="446" t="s">
        <v>26</v>
      </c>
      <c r="S4" s="446"/>
      <c r="T4" s="446"/>
      <c r="U4" s="446"/>
      <c r="V4" s="446"/>
      <c r="W4" s="446"/>
      <c r="X4" s="446"/>
      <c r="Y4" s="446"/>
      <c r="Z4" s="446"/>
      <c r="AA4" s="441">
        <v>5.83</v>
      </c>
      <c r="AB4" s="441" t="e">
        <f>VLOOKUP($S$3,#REF!,9)</f>
        <v>#REF!</v>
      </c>
      <c r="AC4" s="442" t="e">
        <f>VLOOKUP($S$3,#REF!,9)</f>
        <v>#REF!</v>
      </c>
    </row>
    <row r="5" spans="1:40" ht="39" customHeight="1">
      <c r="A5" s="445"/>
      <c r="B5" s="444"/>
      <c r="C5" s="444"/>
      <c r="D5" s="444"/>
      <c r="E5" s="444"/>
      <c r="F5" s="444"/>
      <c r="G5" s="444"/>
      <c r="H5" s="444"/>
      <c r="I5" s="26"/>
      <c r="J5" s="26"/>
      <c r="K5" s="27"/>
      <c r="L5" s="36"/>
      <c r="M5" s="36"/>
      <c r="N5" s="36"/>
      <c r="O5" s="36"/>
      <c r="P5" s="36"/>
      <c r="Q5" s="36"/>
      <c r="R5" s="33" t="e">
        <f>VLOOKUP($S$3,#REF!,7)</f>
        <v>#REF!</v>
      </c>
      <c r="S5" s="447" t="s">
        <v>103</v>
      </c>
      <c r="T5" s="447"/>
      <c r="U5" s="447"/>
      <c r="V5" s="447"/>
      <c r="W5" s="447"/>
      <c r="X5" s="447"/>
      <c r="Y5" s="447"/>
      <c r="Z5" s="447"/>
      <c r="AA5" s="441">
        <v>35</v>
      </c>
      <c r="AB5" s="441"/>
      <c r="AC5" s="442"/>
    </row>
    <row r="6" spans="1:40" s="9" customFormat="1" ht="38.25" customHeight="1">
      <c r="A6" s="171" t="e">
        <f>VLOOKUP($S$3,#REF!,40)</f>
        <v>#REF!</v>
      </c>
      <c r="B6" s="172" t="s">
        <v>37</v>
      </c>
      <c r="C6" s="197" t="e">
        <f>VLOOKUP($S$3,#REF!,34)</f>
        <v>#REF!</v>
      </c>
      <c r="D6" s="169"/>
      <c r="E6" s="169"/>
      <c r="F6" s="169"/>
      <c r="G6" s="169"/>
      <c r="H6" s="169"/>
      <c r="I6" s="502" t="s">
        <v>4</v>
      </c>
      <c r="J6" s="502"/>
      <c r="K6" s="502"/>
      <c r="L6" s="41"/>
      <c r="M6" s="24"/>
      <c r="N6" s="24"/>
      <c r="O6" s="24"/>
      <c r="P6" s="25"/>
      <c r="Q6" s="25"/>
      <c r="R6" s="24" t="e">
        <f>VLOOKUP($S$3,#REF!,6)</f>
        <v>#REF!</v>
      </c>
      <c r="S6" s="503" t="s">
        <v>104</v>
      </c>
      <c r="T6" s="503"/>
      <c r="U6" s="503"/>
      <c r="V6" s="503"/>
      <c r="W6" s="503"/>
      <c r="X6" s="503"/>
      <c r="Y6" s="503"/>
      <c r="Z6" s="170" t="s">
        <v>110</v>
      </c>
      <c r="AA6" s="476">
        <v>37</v>
      </c>
      <c r="AB6" s="476"/>
      <c r="AC6" s="477"/>
    </row>
    <row r="7" spans="1:40" ht="28.5" customHeight="1" thickBot="1">
      <c r="A7" s="153"/>
      <c r="B7" s="154"/>
      <c r="C7" s="155"/>
      <c r="D7" s="156"/>
      <c r="E7" s="157" t="s">
        <v>27</v>
      </c>
      <c r="F7" s="158"/>
      <c r="G7" s="154"/>
      <c r="H7" s="478" t="e">
        <f>VLOOKUP($S$3,#REF!,22)</f>
        <v>#REF!</v>
      </c>
      <c r="I7" s="478"/>
      <c r="J7" s="478"/>
      <c r="K7" s="478"/>
      <c r="L7" s="154"/>
      <c r="M7" s="154"/>
      <c r="N7" s="154"/>
      <c r="O7" s="154"/>
      <c r="P7" s="159"/>
      <c r="Q7" s="159"/>
      <c r="R7" s="154"/>
      <c r="S7" s="160"/>
      <c r="T7" s="155"/>
      <c r="U7" s="161"/>
      <c r="V7" s="162"/>
      <c r="W7" s="162"/>
      <c r="X7" s="162"/>
      <c r="Y7" s="163"/>
      <c r="Z7" s="164"/>
      <c r="AA7" s="164"/>
      <c r="AB7" s="165"/>
      <c r="AC7" s="166"/>
    </row>
    <row r="8" spans="1:40" ht="30" customHeight="1" thickBot="1">
      <c r="A8" s="74"/>
      <c r="B8" s="75"/>
      <c r="C8" s="146"/>
      <c r="D8" s="479" t="s">
        <v>118</v>
      </c>
      <c r="E8" s="480"/>
      <c r="F8" s="480"/>
      <c r="G8" s="480"/>
      <c r="H8" s="480"/>
      <c r="I8" s="480"/>
      <c r="J8" s="480"/>
      <c r="K8" s="480"/>
      <c r="L8" s="480"/>
      <c r="M8" s="480"/>
      <c r="N8" s="480"/>
      <c r="O8" s="480"/>
      <c r="P8" s="480"/>
      <c r="Q8" s="481"/>
      <c r="R8" s="482">
        <f>SUM(R10:R40)</f>
        <v>0</v>
      </c>
      <c r="S8" s="479" t="s">
        <v>20</v>
      </c>
      <c r="T8" s="480"/>
      <c r="U8" s="480"/>
      <c r="V8" s="480"/>
      <c r="W8" s="480"/>
      <c r="X8" s="480"/>
      <c r="Y8" s="480"/>
      <c r="Z8" s="480"/>
      <c r="AA8" s="480"/>
      <c r="AB8" s="480"/>
      <c r="AC8" s="481"/>
      <c r="AG8" t="s">
        <v>70</v>
      </c>
      <c r="AH8" t="s">
        <v>39</v>
      </c>
      <c r="AI8" t="s">
        <v>73</v>
      </c>
      <c r="AJ8" t="s">
        <v>75</v>
      </c>
      <c r="AK8" t="s">
        <v>77</v>
      </c>
      <c r="AL8" t="s">
        <v>79</v>
      </c>
      <c r="AM8" t="s">
        <v>81</v>
      </c>
      <c r="AN8" t="s">
        <v>83</v>
      </c>
    </row>
    <row r="9" spans="1:40" s="8" customFormat="1" ht="113.25" customHeight="1" thickBot="1">
      <c r="A9" s="141"/>
      <c r="B9" s="142"/>
      <c r="C9" s="22"/>
      <c r="D9" s="485" t="s">
        <v>47</v>
      </c>
      <c r="E9" s="486"/>
      <c r="F9" s="487" t="s">
        <v>124</v>
      </c>
      <c r="G9" s="488"/>
      <c r="H9" s="489"/>
      <c r="I9" s="466" t="str">
        <f>IF(L3="karine","CSAPA SAUMUROISE","PREVENTION")</f>
        <v>PREVENTION</v>
      </c>
      <c r="J9" s="467"/>
      <c r="K9" s="468"/>
      <c r="L9" s="496" t="s">
        <v>123</v>
      </c>
      <c r="M9" s="496"/>
      <c r="N9" s="497"/>
      <c r="O9" s="498"/>
      <c r="P9" s="499"/>
      <c r="Q9" s="168" t="s">
        <v>116</v>
      </c>
      <c r="R9" s="483"/>
      <c r="S9" s="101" t="s">
        <v>93</v>
      </c>
      <c r="T9" s="76" t="s">
        <v>100</v>
      </c>
      <c r="U9" s="76" t="str">
        <f>IF(W44="","","Congés RTT")</f>
        <v>Congés RTT</v>
      </c>
      <c r="V9" s="76" t="s">
        <v>101</v>
      </c>
      <c r="W9" s="76" t="str">
        <f>IF(Y44="","",IF(Y44="J.D. (5)","Congés de conversion prime (JD)"))</f>
        <v>Congés de conversion prime (JD)</v>
      </c>
      <c r="X9" s="76" t="s">
        <v>102</v>
      </c>
      <c r="Y9" s="77" t="s">
        <v>21</v>
      </c>
      <c r="Z9" s="147" t="s">
        <v>31</v>
      </c>
      <c r="AA9" s="458" t="s">
        <v>49</v>
      </c>
      <c r="AB9" s="459"/>
      <c r="AC9" s="460"/>
      <c r="AG9" s="72" t="s">
        <v>71</v>
      </c>
      <c r="AH9" s="88" t="s">
        <v>72</v>
      </c>
      <c r="AI9" s="8" t="s">
        <v>74</v>
      </c>
      <c r="AJ9" s="8" t="s">
        <v>76</v>
      </c>
      <c r="AK9" s="8" t="s">
        <v>78</v>
      </c>
      <c r="AL9" s="8" t="s">
        <v>80</v>
      </c>
      <c r="AM9" s="8" t="s">
        <v>82</v>
      </c>
      <c r="AN9" s="90">
        <v>40344</v>
      </c>
    </row>
    <row r="10" spans="1:40" s="12" customFormat="1" ht="68.25" customHeight="1" thickBot="1">
      <c r="A10" s="506" t="s">
        <v>94</v>
      </c>
      <c r="B10" s="507"/>
      <c r="C10" s="23"/>
      <c r="D10" s="508" t="s">
        <v>154</v>
      </c>
      <c r="E10" s="509"/>
      <c r="F10" s="509"/>
      <c r="G10" s="509"/>
      <c r="H10" s="509"/>
      <c r="I10" s="509"/>
      <c r="J10" s="509"/>
      <c r="K10" s="509"/>
      <c r="L10" s="509"/>
      <c r="M10" s="509"/>
      <c r="N10" s="509"/>
      <c r="O10" s="509"/>
      <c r="P10" s="509"/>
      <c r="Q10" s="510"/>
      <c r="R10" s="483"/>
      <c r="S10" s="511"/>
      <c r="T10" s="512"/>
      <c r="U10" s="512"/>
      <c r="V10" s="512"/>
      <c r="W10" s="512"/>
      <c r="X10" s="512"/>
      <c r="Y10" s="512"/>
      <c r="Z10" s="512"/>
      <c r="AA10" s="512"/>
      <c r="AB10" s="512"/>
      <c r="AC10" s="513"/>
    </row>
    <row r="11" spans="1:40" s="19" customFormat="1" ht="35.1" customHeight="1">
      <c r="A11" s="203" t="s">
        <v>9</v>
      </c>
      <c r="B11" s="120">
        <v>1</v>
      </c>
      <c r="C11" s="121"/>
      <c r="D11" s="474">
        <v>0</v>
      </c>
      <c r="E11" s="475"/>
      <c r="F11" s="490"/>
      <c r="G11" s="491"/>
      <c r="H11" s="492"/>
      <c r="I11" s="493"/>
      <c r="J11" s="493"/>
      <c r="K11" s="494"/>
      <c r="L11" s="495"/>
      <c r="M11" s="493"/>
      <c r="N11" s="494"/>
      <c r="O11" s="504"/>
      <c r="P11" s="505"/>
      <c r="Q11" s="207"/>
      <c r="R11" s="483"/>
      <c r="S11" s="500"/>
      <c r="T11" s="122"/>
      <c r="U11" s="123"/>
      <c r="V11" s="123"/>
      <c r="W11" s="123"/>
      <c r="X11" s="123"/>
      <c r="Y11" s="188"/>
      <c r="Z11" s="188"/>
      <c r="AA11" s="471"/>
      <c r="AB11" s="472"/>
      <c r="AC11" s="473"/>
      <c r="AE11" s="12"/>
    </row>
    <row r="12" spans="1:40" s="10" customFormat="1" ht="35.1" customHeight="1">
      <c r="A12" s="203" t="s">
        <v>10</v>
      </c>
      <c r="B12" s="103">
        <f>1+B11</f>
        <v>2</v>
      </c>
      <c r="C12" s="124"/>
      <c r="D12" s="461">
        <v>9.25</v>
      </c>
      <c r="E12" s="462"/>
      <c r="F12" s="463">
        <v>10</v>
      </c>
      <c r="G12" s="464"/>
      <c r="H12" s="465"/>
      <c r="I12" s="464"/>
      <c r="J12" s="464"/>
      <c r="K12" s="465"/>
      <c r="L12" s="463">
        <v>0</v>
      </c>
      <c r="M12" s="464"/>
      <c r="N12" s="465"/>
      <c r="O12" s="469"/>
      <c r="P12" s="470"/>
      <c r="Q12" s="234">
        <f t="shared" ref="Q12:Q17" si="0">F12+I12+L12-D12</f>
        <v>0.75</v>
      </c>
      <c r="R12" s="483"/>
      <c r="S12" s="501"/>
      <c r="T12" s="117"/>
      <c r="U12" s="104"/>
      <c r="V12" s="104"/>
      <c r="W12" s="104"/>
      <c r="X12" s="104"/>
      <c r="Y12" s="105"/>
      <c r="Z12" s="134"/>
      <c r="AA12" s="514"/>
      <c r="AB12" s="515"/>
      <c r="AC12" s="516"/>
      <c r="AD12" s="19"/>
      <c r="AE12" s="12"/>
    </row>
    <row r="13" spans="1:40" s="10" customFormat="1" ht="35.1" customHeight="1">
      <c r="A13" s="203" t="s">
        <v>11</v>
      </c>
      <c r="B13" s="103">
        <f>1+B12</f>
        <v>3</v>
      </c>
      <c r="C13" s="124"/>
      <c r="D13" s="461">
        <v>9.25</v>
      </c>
      <c r="E13" s="462"/>
      <c r="F13" s="463">
        <v>9.25</v>
      </c>
      <c r="G13" s="464"/>
      <c r="H13" s="465"/>
      <c r="I13" s="463"/>
      <c r="J13" s="464"/>
      <c r="K13" s="465"/>
      <c r="L13" s="463"/>
      <c r="M13" s="464"/>
      <c r="N13" s="465"/>
      <c r="O13" s="469"/>
      <c r="P13" s="470"/>
      <c r="Q13" s="234">
        <f t="shared" si="0"/>
        <v>0</v>
      </c>
      <c r="R13" s="483"/>
      <c r="S13" s="501"/>
      <c r="T13" s="184"/>
      <c r="U13" s="104"/>
      <c r="V13" s="104"/>
      <c r="W13" s="104"/>
      <c r="X13" s="104"/>
      <c r="Y13" s="105"/>
      <c r="Z13" s="129"/>
      <c r="AA13" s="107"/>
      <c r="AB13" s="108"/>
      <c r="AC13" s="109"/>
      <c r="AD13" s="19"/>
      <c r="AE13" s="100">
        <f>D12+D13+D15+3.5</f>
        <v>31.25</v>
      </c>
    </row>
    <row r="14" spans="1:40" s="10" customFormat="1" ht="35.1" customHeight="1">
      <c r="A14" s="203" t="s">
        <v>5</v>
      </c>
      <c r="B14" s="103">
        <f t="shared" ref="B14:B25" si="1">1+B13</f>
        <v>4</v>
      </c>
      <c r="C14" s="124"/>
      <c r="D14" s="461">
        <v>0</v>
      </c>
      <c r="E14" s="462"/>
      <c r="F14" s="463">
        <v>0</v>
      </c>
      <c r="G14" s="464"/>
      <c r="H14" s="465"/>
      <c r="I14" s="464"/>
      <c r="J14" s="464"/>
      <c r="K14" s="465"/>
      <c r="L14" s="463"/>
      <c r="M14" s="464"/>
      <c r="N14" s="465"/>
      <c r="O14" s="469"/>
      <c r="P14" s="470"/>
      <c r="Q14" s="234">
        <f t="shared" si="0"/>
        <v>0</v>
      </c>
      <c r="R14" s="483"/>
      <c r="S14" s="501"/>
      <c r="T14" s="105"/>
      <c r="U14" s="104"/>
      <c r="V14" s="115"/>
      <c r="W14" s="144"/>
      <c r="X14" s="144"/>
      <c r="Y14" s="105"/>
      <c r="Z14" s="130"/>
      <c r="AA14" s="107"/>
      <c r="AB14" s="108"/>
      <c r="AC14" s="109"/>
      <c r="AD14" s="19"/>
      <c r="AE14" s="12"/>
    </row>
    <row r="15" spans="1:40" s="10" customFormat="1" ht="35.1" customHeight="1">
      <c r="A15" s="203" t="s">
        <v>6</v>
      </c>
      <c r="B15" s="103">
        <f t="shared" si="1"/>
        <v>5</v>
      </c>
      <c r="C15" s="124"/>
      <c r="D15" s="461">
        <v>9.25</v>
      </c>
      <c r="E15" s="462"/>
      <c r="F15" s="463">
        <v>9.25</v>
      </c>
      <c r="G15" s="464"/>
      <c r="H15" s="465"/>
      <c r="I15" s="464"/>
      <c r="J15" s="464"/>
      <c r="K15" s="465"/>
      <c r="L15" s="463"/>
      <c r="M15" s="464"/>
      <c r="N15" s="465"/>
      <c r="O15" s="469"/>
      <c r="P15" s="470"/>
      <c r="Q15" s="234">
        <f t="shared" si="0"/>
        <v>0</v>
      </c>
      <c r="R15" s="483"/>
      <c r="S15" s="501"/>
      <c r="T15" s="114"/>
      <c r="U15" s="104"/>
      <c r="V15" s="104"/>
      <c r="W15" s="104"/>
      <c r="X15" s="104"/>
      <c r="Y15" s="105"/>
      <c r="Z15" s="130"/>
      <c r="AA15" s="107"/>
      <c r="AB15" s="108"/>
      <c r="AC15" s="109"/>
      <c r="AD15" s="19"/>
      <c r="AE15" s="12"/>
    </row>
    <row r="16" spans="1:40" s="10" customFormat="1" ht="35.1" customHeight="1">
      <c r="A16" s="203" t="s">
        <v>7</v>
      </c>
      <c r="B16" s="103">
        <f t="shared" si="1"/>
        <v>6</v>
      </c>
      <c r="C16" s="124"/>
      <c r="D16" s="461">
        <v>9.25</v>
      </c>
      <c r="E16" s="462"/>
      <c r="F16" s="463">
        <v>9.25</v>
      </c>
      <c r="G16" s="464"/>
      <c r="H16" s="465"/>
      <c r="I16" s="464"/>
      <c r="J16" s="464"/>
      <c r="K16" s="465"/>
      <c r="L16" s="463"/>
      <c r="M16" s="464"/>
      <c r="N16" s="465"/>
      <c r="O16" s="469"/>
      <c r="P16" s="470"/>
      <c r="Q16" s="234">
        <f t="shared" si="0"/>
        <v>0</v>
      </c>
      <c r="R16" s="483"/>
      <c r="S16" s="501"/>
      <c r="T16" s="104"/>
      <c r="U16" s="116"/>
      <c r="V16" s="104"/>
      <c r="W16" s="104"/>
      <c r="X16" s="104"/>
      <c r="Y16" s="105"/>
      <c r="Z16" s="134"/>
      <c r="AA16" s="107"/>
      <c r="AB16" s="108"/>
      <c r="AC16" s="109"/>
      <c r="AD16" s="19"/>
    </row>
    <row r="17" spans="1:99" s="10" customFormat="1" ht="35.1" customHeight="1">
      <c r="A17" s="203" t="s">
        <v>8</v>
      </c>
      <c r="B17" s="103">
        <f t="shared" si="1"/>
        <v>7</v>
      </c>
      <c r="C17" s="124"/>
      <c r="D17" s="461">
        <v>0</v>
      </c>
      <c r="E17" s="462"/>
      <c r="F17" s="463"/>
      <c r="G17" s="464"/>
      <c r="H17" s="465"/>
      <c r="I17" s="464"/>
      <c r="J17" s="464"/>
      <c r="K17" s="465"/>
      <c r="L17" s="463"/>
      <c r="M17" s="464"/>
      <c r="N17" s="465"/>
      <c r="O17" s="469"/>
      <c r="P17" s="470"/>
      <c r="Q17" s="234">
        <f t="shared" si="0"/>
        <v>0</v>
      </c>
      <c r="R17" s="483"/>
      <c r="S17" s="501"/>
      <c r="T17" s="104"/>
      <c r="U17" s="104"/>
      <c r="V17" s="104"/>
      <c r="W17" s="104"/>
      <c r="X17" s="104"/>
      <c r="Y17" s="105"/>
      <c r="Z17" s="134"/>
      <c r="AA17" s="198"/>
      <c r="AB17" s="108"/>
      <c r="AC17" s="199"/>
      <c r="AD17" s="19"/>
      <c r="AE17" s="81"/>
    </row>
    <row r="18" spans="1:99" s="10" customFormat="1" ht="35.1" customHeight="1">
      <c r="A18" s="119" t="s">
        <v>9</v>
      </c>
      <c r="B18" s="120">
        <f t="shared" si="1"/>
        <v>8</v>
      </c>
      <c r="C18" s="124"/>
      <c r="D18" s="474">
        <f t="shared" ref="D18:D25" si="2">D11</f>
        <v>0</v>
      </c>
      <c r="E18" s="475"/>
      <c r="F18" s="474">
        <v>0</v>
      </c>
      <c r="G18" s="517"/>
      <c r="H18" s="475"/>
      <c r="I18" s="474"/>
      <c r="J18" s="517"/>
      <c r="K18" s="475"/>
      <c r="L18" s="474"/>
      <c r="M18" s="517"/>
      <c r="N18" s="475"/>
      <c r="O18" s="469"/>
      <c r="P18" s="470"/>
      <c r="Q18" s="235"/>
      <c r="R18" s="483"/>
      <c r="S18" s="501"/>
      <c r="T18" s="123"/>
      <c r="U18" s="123"/>
      <c r="V18" s="123"/>
      <c r="W18" s="123"/>
      <c r="X18" s="123"/>
      <c r="Y18" s="125"/>
      <c r="Z18" s="215"/>
      <c r="AA18" s="200"/>
      <c r="AB18" s="201"/>
      <c r="AC18" s="202"/>
      <c r="AD18" s="19"/>
    </row>
    <row r="19" spans="1:99" s="10" customFormat="1" ht="35.1" customHeight="1">
      <c r="A19" s="119" t="s">
        <v>10</v>
      </c>
      <c r="B19" s="120">
        <f>1+B18</f>
        <v>9</v>
      </c>
      <c r="C19" s="124"/>
      <c r="D19" s="474">
        <f t="shared" si="2"/>
        <v>9.25</v>
      </c>
      <c r="E19" s="475"/>
      <c r="F19" s="474"/>
      <c r="G19" s="517"/>
      <c r="H19" s="475"/>
      <c r="I19" s="474"/>
      <c r="J19" s="517"/>
      <c r="K19" s="475"/>
      <c r="L19" s="474"/>
      <c r="M19" s="517"/>
      <c r="N19" s="475"/>
      <c r="O19" s="469"/>
      <c r="P19" s="470"/>
      <c r="Q19" s="235"/>
      <c r="R19" s="483"/>
      <c r="S19" s="501"/>
      <c r="T19" s="123" t="s">
        <v>142</v>
      </c>
      <c r="U19" s="123"/>
      <c r="V19" s="123"/>
      <c r="W19" s="123"/>
      <c r="X19" s="123"/>
      <c r="Y19" s="125"/>
      <c r="Z19" s="215"/>
      <c r="AA19" s="200"/>
      <c r="AB19" s="201"/>
      <c r="AC19" s="202"/>
      <c r="AD19" s="19"/>
      <c r="AE19" s="81"/>
    </row>
    <row r="20" spans="1:99" s="10" customFormat="1" ht="35.1" customHeight="1">
      <c r="A20" s="203" t="s">
        <v>11</v>
      </c>
      <c r="B20" s="103">
        <f>1+B19</f>
        <v>10</v>
      </c>
      <c r="C20" s="124"/>
      <c r="D20" s="461">
        <f t="shared" si="2"/>
        <v>9.25</v>
      </c>
      <c r="E20" s="462"/>
      <c r="F20" s="463">
        <v>9.25</v>
      </c>
      <c r="G20" s="464"/>
      <c r="H20" s="465"/>
      <c r="I20" s="463"/>
      <c r="J20" s="464"/>
      <c r="K20" s="465"/>
      <c r="L20" s="463"/>
      <c r="M20" s="464"/>
      <c r="N20" s="465"/>
      <c r="O20" s="469"/>
      <c r="P20" s="470"/>
      <c r="Q20" s="233">
        <f>F20+I20+L20-D20</f>
        <v>0</v>
      </c>
      <c r="R20" s="483"/>
      <c r="S20" s="501"/>
      <c r="T20" s="104"/>
      <c r="U20" s="104"/>
      <c r="V20" s="104"/>
      <c r="W20" s="104"/>
      <c r="X20" s="104"/>
      <c r="Y20" s="105"/>
      <c r="Z20" s="134"/>
      <c r="AA20" s="198"/>
      <c r="AB20" s="108"/>
      <c r="AC20" s="199"/>
      <c r="AD20" s="113"/>
    </row>
    <row r="21" spans="1:99" s="10" customFormat="1" ht="35.1" customHeight="1">
      <c r="A21" s="203" t="s">
        <v>5</v>
      </c>
      <c r="B21" s="103">
        <f t="shared" si="1"/>
        <v>11</v>
      </c>
      <c r="C21" s="124"/>
      <c r="D21" s="461">
        <f t="shared" si="2"/>
        <v>0</v>
      </c>
      <c r="E21" s="462"/>
      <c r="F21" s="463">
        <v>0</v>
      </c>
      <c r="G21" s="464"/>
      <c r="H21" s="465"/>
      <c r="I21" s="463"/>
      <c r="J21" s="464"/>
      <c r="K21" s="465"/>
      <c r="L21" s="463"/>
      <c r="M21" s="464"/>
      <c r="N21" s="465"/>
      <c r="O21" s="469"/>
      <c r="P21" s="470"/>
      <c r="Q21" s="233">
        <f>F21+I21+L21-D21</f>
        <v>0</v>
      </c>
      <c r="R21" s="483"/>
      <c r="S21" s="501"/>
      <c r="T21" s="114"/>
      <c r="U21" s="104"/>
      <c r="V21" s="115"/>
      <c r="W21" s="115"/>
      <c r="X21" s="115"/>
      <c r="Y21" s="212"/>
      <c r="Z21" s="213"/>
      <c r="AA21" s="518"/>
      <c r="AB21" s="519"/>
      <c r="AC21" s="520"/>
      <c r="AD21" s="113"/>
    </row>
    <row r="22" spans="1:99" s="10" customFormat="1" ht="35.1" customHeight="1">
      <c r="A22" s="203" t="s">
        <v>6</v>
      </c>
      <c r="B22" s="103">
        <f t="shared" si="1"/>
        <v>12</v>
      </c>
      <c r="C22" s="124"/>
      <c r="D22" s="461">
        <f t="shared" si="2"/>
        <v>9.25</v>
      </c>
      <c r="E22" s="462"/>
      <c r="F22" s="463">
        <v>9.25</v>
      </c>
      <c r="G22" s="464"/>
      <c r="H22" s="465"/>
      <c r="I22" s="463"/>
      <c r="J22" s="464"/>
      <c r="K22" s="465"/>
      <c r="L22" s="463"/>
      <c r="M22" s="464"/>
      <c r="N22" s="465"/>
      <c r="O22" s="469"/>
      <c r="P22" s="470"/>
      <c r="Q22" s="233">
        <f>F22+I22+L22-D22</f>
        <v>0</v>
      </c>
      <c r="R22" s="483"/>
      <c r="S22" s="501"/>
      <c r="T22" s="208"/>
      <c r="U22" s="104"/>
      <c r="V22" s="104"/>
      <c r="W22" s="104"/>
      <c r="X22" s="104"/>
      <c r="Y22" s="105"/>
      <c r="Z22" s="130"/>
      <c r="AA22" s="198"/>
      <c r="AB22" s="108"/>
      <c r="AC22" s="199"/>
      <c r="AD22" s="19"/>
      <c r="AF22" s="81"/>
    </row>
    <row r="23" spans="1:99" s="10" customFormat="1" ht="35.1" customHeight="1">
      <c r="A23" s="203" t="s">
        <v>7</v>
      </c>
      <c r="B23" s="103">
        <f t="shared" si="1"/>
        <v>13</v>
      </c>
      <c r="C23" s="124"/>
      <c r="D23" s="461">
        <f t="shared" si="2"/>
        <v>9.25</v>
      </c>
      <c r="E23" s="462"/>
      <c r="F23" s="463">
        <v>9.25</v>
      </c>
      <c r="G23" s="464"/>
      <c r="H23" s="465"/>
      <c r="I23" s="463"/>
      <c r="J23" s="464"/>
      <c r="K23" s="465"/>
      <c r="L23" s="463"/>
      <c r="M23" s="464"/>
      <c r="N23" s="465"/>
      <c r="O23" s="469"/>
      <c r="P23" s="470"/>
      <c r="Q23" s="233">
        <f>F23+I23+L23-D23</f>
        <v>0</v>
      </c>
      <c r="R23" s="483"/>
      <c r="S23" s="501"/>
      <c r="T23" s="114"/>
      <c r="U23" s="186"/>
      <c r="V23" s="184"/>
      <c r="W23" s="104"/>
      <c r="X23" s="104"/>
      <c r="Y23" s="105"/>
      <c r="Z23" s="130"/>
      <c r="AA23" s="198"/>
      <c r="AB23" s="108"/>
      <c r="AC23" s="199"/>
      <c r="AD23" s="19"/>
    </row>
    <row r="24" spans="1:99" s="10" customFormat="1" ht="35.1" customHeight="1">
      <c r="A24" s="203" t="s">
        <v>8</v>
      </c>
      <c r="B24" s="103">
        <f t="shared" si="1"/>
        <v>14</v>
      </c>
      <c r="C24" s="124"/>
      <c r="D24" s="461">
        <f t="shared" si="2"/>
        <v>0</v>
      </c>
      <c r="E24" s="462"/>
      <c r="F24" s="227"/>
      <c r="G24" s="228"/>
      <c r="H24" s="229"/>
      <c r="I24" s="463"/>
      <c r="J24" s="464"/>
      <c r="K24" s="465"/>
      <c r="L24" s="463"/>
      <c r="M24" s="464"/>
      <c r="N24" s="465"/>
      <c r="O24" s="469"/>
      <c r="P24" s="470"/>
      <c r="Q24" s="233"/>
      <c r="R24" s="483"/>
      <c r="S24" s="501"/>
      <c r="T24" s="114"/>
      <c r="U24" s="186"/>
      <c r="V24" s="184"/>
      <c r="W24" s="104"/>
      <c r="X24" s="104"/>
      <c r="Y24" s="105"/>
      <c r="Z24" s="134"/>
      <c r="AA24" s="198"/>
      <c r="AB24" s="108"/>
      <c r="AC24" s="199"/>
      <c r="AD24" s="19"/>
    </row>
    <row r="25" spans="1:99" s="10" customFormat="1" ht="35.1" customHeight="1">
      <c r="A25" s="119" t="s">
        <v>9</v>
      </c>
      <c r="B25" s="120">
        <f t="shared" si="1"/>
        <v>15</v>
      </c>
      <c r="C25" s="124"/>
      <c r="D25" s="474">
        <f t="shared" si="2"/>
        <v>0</v>
      </c>
      <c r="E25" s="475"/>
      <c r="F25" s="209"/>
      <c r="G25" s="210"/>
      <c r="H25" s="211"/>
      <c r="I25" s="474"/>
      <c r="J25" s="517"/>
      <c r="K25" s="475"/>
      <c r="L25" s="474"/>
      <c r="M25" s="517"/>
      <c r="N25" s="475"/>
      <c r="O25" s="469"/>
      <c r="P25" s="470"/>
      <c r="Q25" s="235"/>
      <c r="R25" s="483"/>
      <c r="S25" s="501"/>
      <c r="T25" s="122"/>
      <c r="U25" s="216"/>
      <c r="V25" s="189"/>
      <c r="W25" s="123"/>
      <c r="X25" s="123"/>
      <c r="Y25" s="125"/>
      <c r="Z25" s="132"/>
      <c r="AA25" s="200"/>
      <c r="AB25" s="201"/>
      <c r="AC25" s="202"/>
      <c r="AD25" s="19"/>
    </row>
    <row r="26" spans="1:99" s="10" customFormat="1" ht="35.1" customHeight="1">
      <c r="A26" s="203" t="s">
        <v>10</v>
      </c>
      <c r="B26" s="103">
        <f>1+B25</f>
        <v>16</v>
      </c>
      <c r="C26" s="124"/>
      <c r="D26" s="461">
        <f t="shared" ref="D26:D32" si="3">D12</f>
        <v>9.25</v>
      </c>
      <c r="E26" s="462"/>
      <c r="F26" s="227">
        <v>0</v>
      </c>
      <c r="G26" s="228">
        <v>9.5</v>
      </c>
      <c r="H26" s="229"/>
      <c r="I26" s="463"/>
      <c r="J26" s="464"/>
      <c r="K26" s="465"/>
      <c r="L26" s="463"/>
      <c r="M26" s="464"/>
      <c r="N26" s="465"/>
      <c r="O26" s="469"/>
      <c r="P26" s="470"/>
      <c r="Q26" s="233">
        <f>G26+I26+L26-D26</f>
        <v>0.25</v>
      </c>
      <c r="R26" s="483"/>
      <c r="S26" s="501"/>
      <c r="T26" s="114"/>
      <c r="U26" s="186"/>
      <c r="V26" s="184"/>
      <c r="W26" s="104"/>
      <c r="X26" s="104"/>
      <c r="Y26" s="105"/>
      <c r="Z26" s="106"/>
      <c r="AA26" s="198"/>
      <c r="AB26" s="108"/>
      <c r="AC26" s="199"/>
      <c r="AD26" s="19"/>
      <c r="AE26" s="66" t="e">
        <f>VLOOKUP($S$3,#REF!,9)</f>
        <v>#REF!</v>
      </c>
    </row>
    <row r="27" spans="1:99" s="10" customFormat="1" ht="35.1" customHeight="1">
      <c r="A27" s="203" t="s">
        <v>11</v>
      </c>
      <c r="B27" s="103">
        <f t="shared" ref="B27:B40" si="4">1+B26</f>
        <v>17</v>
      </c>
      <c r="C27" s="124"/>
      <c r="D27" s="461">
        <f t="shared" si="3"/>
        <v>9.25</v>
      </c>
      <c r="E27" s="462"/>
      <c r="F27" s="227"/>
      <c r="G27" s="228">
        <v>9.5</v>
      </c>
      <c r="H27" s="229"/>
      <c r="I27" s="463"/>
      <c r="J27" s="464"/>
      <c r="K27" s="465"/>
      <c r="L27" s="463"/>
      <c r="M27" s="464"/>
      <c r="N27" s="465"/>
      <c r="O27" s="469"/>
      <c r="P27" s="470"/>
      <c r="Q27" s="233">
        <f>G27+I27+L27-D27</f>
        <v>0.25</v>
      </c>
      <c r="R27" s="483"/>
      <c r="S27" s="501"/>
      <c r="T27" s="114"/>
      <c r="U27" s="104"/>
      <c r="V27" s="184"/>
      <c r="W27" s="104"/>
      <c r="X27" s="104"/>
      <c r="Y27" s="105"/>
      <c r="Z27" s="129"/>
      <c r="AA27" s="198"/>
      <c r="AB27" s="108"/>
      <c r="AC27" s="199"/>
      <c r="AD27" s="19"/>
    </row>
    <row r="28" spans="1:99" s="61" customFormat="1" ht="35.1" customHeight="1">
      <c r="A28" s="203" t="s">
        <v>5</v>
      </c>
      <c r="B28" s="103">
        <f t="shared" si="4"/>
        <v>18</v>
      </c>
      <c r="C28" s="124"/>
      <c r="D28" s="461">
        <f t="shared" si="3"/>
        <v>0</v>
      </c>
      <c r="E28" s="462"/>
      <c r="F28" s="227"/>
      <c r="G28" s="228"/>
      <c r="H28" s="229"/>
      <c r="I28" s="463"/>
      <c r="J28" s="464"/>
      <c r="K28" s="465"/>
      <c r="L28" s="463"/>
      <c r="M28" s="464"/>
      <c r="N28" s="465"/>
      <c r="O28" s="469"/>
      <c r="P28" s="470"/>
      <c r="Q28" s="233">
        <f>G28+I28+L28-D28</f>
        <v>0</v>
      </c>
      <c r="R28" s="483"/>
      <c r="S28" s="501"/>
      <c r="T28" s="114"/>
      <c r="U28" s="116"/>
      <c r="V28" s="184"/>
      <c r="W28" s="104"/>
      <c r="X28" s="104"/>
      <c r="Y28" s="105"/>
      <c r="Z28" s="129"/>
      <c r="AA28" s="198"/>
      <c r="AB28" s="108"/>
      <c r="AC28" s="199"/>
      <c r="AD28" s="71"/>
      <c r="AE28" s="11"/>
      <c r="AF28" s="11"/>
      <c r="AG28" s="11"/>
      <c r="AH28" s="89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</row>
    <row r="29" spans="1:99" s="10" customFormat="1" ht="35.1" customHeight="1">
      <c r="A29" s="203" t="s">
        <v>6</v>
      </c>
      <c r="B29" s="103">
        <f t="shared" si="4"/>
        <v>19</v>
      </c>
      <c r="C29" s="124"/>
      <c r="D29" s="461">
        <f t="shared" si="3"/>
        <v>9.25</v>
      </c>
      <c r="E29" s="462"/>
      <c r="F29" s="230"/>
      <c r="G29" s="231">
        <v>9.25</v>
      </c>
      <c r="H29" s="232"/>
      <c r="I29" s="463"/>
      <c r="J29" s="464"/>
      <c r="K29" s="465"/>
      <c r="L29" s="463"/>
      <c r="M29" s="464"/>
      <c r="N29" s="465"/>
      <c r="O29" s="469"/>
      <c r="P29" s="470"/>
      <c r="Q29" s="233">
        <f>G29+I29+L29-D29</f>
        <v>0</v>
      </c>
      <c r="R29" s="483"/>
      <c r="S29" s="501"/>
      <c r="T29" s="105"/>
      <c r="U29" s="116"/>
      <c r="V29" s="115"/>
      <c r="W29" s="144"/>
      <c r="X29" s="144"/>
      <c r="Y29" s="105"/>
      <c r="Z29" s="134"/>
      <c r="AA29" s="198"/>
      <c r="AB29" s="108"/>
      <c r="AC29" s="199"/>
      <c r="AD29" s="19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</row>
    <row r="30" spans="1:99" s="10" customFormat="1" ht="35.1" customHeight="1">
      <c r="A30" s="203" t="s">
        <v>7</v>
      </c>
      <c r="B30" s="103">
        <f t="shared" si="4"/>
        <v>20</v>
      </c>
      <c r="C30" s="124"/>
      <c r="D30" s="461">
        <f t="shared" si="3"/>
        <v>9.25</v>
      </c>
      <c r="E30" s="462"/>
      <c r="F30" s="463">
        <v>9.25</v>
      </c>
      <c r="G30" s="464"/>
      <c r="H30" s="465"/>
      <c r="I30" s="463"/>
      <c r="J30" s="464"/>
      <c r="K30" s="465"/>
      <c r="L30" s="463"/>
      <c r="M30" s="464"/>
      <c r="N30" s="465"/>
      <c r="O30" s="469"/>
      <c r="P30" s="470"/>
      <c r="Q30" s="233">
        <f>G30+I30+L30-D30</f>
        <v>-9.25</v>
      </c>
      <c r="R30" s="483"/>
      <c r="S30" s="501"/>
      <c r="T30" s="206"/>
      <c r="U30" s="116"/>
      <c r="V30" s="104"/>
      <c r="W30" s="104"/>
      <c r="X30" s="104"/>
      <c r="Y30" s="105"/>
      <c r="Z30" s="134"/>
      <c r="AA30" s="198"/>
      <c r="AB30" s="108"/>
      <c r="AC30" s="199"/>
      <c r="AD30" s="19"/>
    </row>
    <row r="31" spans="1:99" s="10" customFormat="1" ht="35.1" customHeight="1">
      <c r="A31" s="203" t="s">
        <v>8</v>
      </c>
      <c r="B31" s="103">
        <f t="shared" si="4"/>
        <v>21</v>
      </c>
      <c r="C31" s="124"/>
      <c r="D31" s="461">
        <f t="shared" si="3"/>
        <v>0</v>
      </c>
      <c r="E31" s="462"/>
      <c r="F31" s="463"/>
      <c r="G31" s="464"/>
      <c r="H31" s="465"/>
      <c r="I31" s="463"/>
      <c r="J31" s="464"/>
      <c r="K31" s="465"/>
      <c r="L31" s="463"/>
      <c r="M31" s="464"/>
      <c r="N31" s="465"/>
      <c r="O31" s="469"/>
      <c r="P31" s="470"/>
      <c r="Q31" s="233"/>
      <c r="R31" s="483"/>
      <c r="S31" s="501"/>
      <c r="T31" s="183"/>
      <c r="U31" s="116"/>
      <c r="V31" s="104"/>
      <c r="W31" s="104"/>
      <c r="X31" s="104"/>
      <c r="Y31" s="105"/>
      <c r="Z31" s="134"/>
      <c r="AA31" s="198"/>
      <c r="AB31" s="108"/>
      <c r="AC31" s="199"/>
      <c r="AD31" s="19"/>
    </row>
    <row r="32" spans="1:99" s="10" customFormat="1" ht="35.1" customHeight="1">
      <c r="A32" s="203" t="s">
        <v>9</v>
      </c>
      <c r="B32" s="120">
        <f t="shared" si="4"/>
        <v>22</v>
      </c>
      <c r="C32" s="124"/>
      <c r="D32" s="474">
        <f t="shared" si="3"/>
        <v>0</v>
      </c>
      <c r="E32" s="475"/>
      <c r="F32" s="474"/>
      <c r="G32" s="517"/>
      <c r="H32" s="475"/>
      <c r="I32" s="474"/>
      <c r="J32" s="517"/>
      <c r="K32" s="475"/>
      <c r="L32" s="474"/>
      <c r="M32" s="517"/>
      <c r="N32" s="475"/>
      <c r="O32" s="469"/>
      <c r="P32" s="470"/>
      <c r="Q32" s="235"/>
      <c r="R32" s="483"/>
      <c r="S32" s="501"/>
      <c r="T32" s="190"/>
      <c r="U32" s="217"/>
      <c r="V32" s="123"/>
      <c r="W32" s="123"/>
      <c r="X32" s="123"/>
      <c r="Y32" s="125"/>
      <c r="Z32" s="215"/>
      <c r="AA32" s="200"/>
      <c r="AB32" s="201"/>
      <c r="AC32" s="202"/>
      <c r="AD32" s="19"/>
    </row>
    <row r="33" spans="1:37" s="20" customFormat="1" ht="35.1" customHeight="1">
      <c r="A33" s="203" t="s">
        <v>10</v>
      </c>
      <c r="B33" s="103">
        <f t="shared" si="4"/>
        <v>23</v>
      </c>
      <c r="C33" s="124"/>
      <c r="D33" s="461">
        <f t="shared" ref="D33:D38" si="5">D12</f>
        <v>9.25</v>
      </c>
      <c r="E33" s="462"/>
      <c r="F33" s="463">
        <v>9.25</v>
      </c>
      <c r="G33" s="464"/>
      <c r="H33" s="465"/>
      <c r="I33" s="463"/>
      <c r="J33" s="464"/>
      <c r="K33" s="465"/>
      <c r="L33" s="463"/>
      <c r="M33" s="464"/>
      <c r="N33" s="465"/>
      <c r="O33" s="469"/>
      <c r="P33" s="470"/>
      <c r="Q33" s="233">
        <f>F33+I33+L33-D33</f>
        <v>0</v>
      </c>
      <c r="R33" s="483"/>
      <c r="S33" s="501"/>
      <c r="T33" s="184"/>
      <c r="U33" s="133"/>
      <c r="V33" s="104"/>
      <c r="W33" s="104"/>
      <c r="X33" s="184"/>
      <c r="Y33" s="204"/>
      <c r="Z33" s="134"/>
      <c r="AA33" s="198"/>
      <c r="AB33" s="108"/>
      <c r="AC33" s="199"/>
      <c r="AD33" s="70"/>
    </row>
    <row r="34" spans="1:37" s="10" customFormat="1" ht="35.1" customHeight="1">
      <c r="A34" s="203" t="s">
        <v>11</v>
      </c>
      <c r="B34" s="103">
        <f t="shared" si="4"/>
        <v>24</v>
      </c>
      <c r="C34" s="124"/>
      <c r="D34" s="461">
        <f t="shared" si="5"/>
        <v>9.25</v>
      </c>
      <c r="E34" s="462"/>
      <c r="F34" s="463">
        <v>9.25</v>
      </c>
      <c r="G34" s="464"/>
      <c r="H34" s="465"/>
      <c r="I34" s="463"/>
      <c r="J34" s="464"/>
      <c r="K34" s="465"/>
      <c r="L34" s="463"/>
      <c r="M34" s="464"/>
      <c r="N34" s="465"/>
      <c r="O34" s="469"/>
      <c r="P34" s="470"/>
      <c r="Q34" s="233">
        <f>F34+I34+L34-D34</f>
        <v>0</v>
      </c>
      <c r="R34" s="483"/>
      <c r="S34" s="501"/>
      <c r="T34" s="184"/>
      <c r="U34" s="116"/>
      <c r="V34" s="104"/>
      <c r="W34" s="104"/>
      <c r="X34" s="184"/>
      <c r="Y34" s="204"/>
      <c r="Z34" s="134"/>
      <c r="AA34" s="198"/>
      <c r="AB34" s="108"/>
      <c r="AC34" s="199"/>
      <c r="AD34" s="19"/>
    </row>
    <row r="35" spans="1:37" s="61" customFormat="1" ht="35.1" customHeight="1">
      <c r="A35" s="203" t="s">
        <v>5</v>
      </c>
      <c r="B35" s="103">
        <f t="shared" si="4"/>
        <v>25</v>
      </c>
      <c r="C35" s="124"/>
      <c r="D35" s="461">
        <f t="shared" si="5"/>
        <v>0</v>
      </c>
      <c r="E35" s="462"/>
      <c r="F35" s="463"/>
      <c r="G35" s="464"/>
      <c r="H35" s="465"/>
      <c r="I35" s="463"/>
      <c r="J35" s="464"/>
      <c r="K35" s="465"/>
      <c r="L35" s="463"/>
      <c r="M35" s="464"/>
      <c r="N35" s="465"/>
      <c r="O35" s="469"/>
      <c r="P35" s="470"/>
      <c r="Q35" s="233">
        <f>F35+I35+L35-D35</f>
        <v>0</v>
      </c>
      <c r="R35" s="483"/>
      <c r="S35" s="501"/>
      <c r="T35" s="214"/>
      <c r="U35" s="116"/>
      <c r="V35" s="115"/>
      <c r="W35" s="144"/>
      <c r="X35" s="144"/>
      <c r="Y35" s="105"/>
      <c r="Z35" s="129"/>
      <c r="AA35" s="110"/>
      <c r="AB35" s="111"/>
      <c r="AC35" s="112"/>
      <c r="AD35" s="71"/>
      <c r="AE35" s="11"/>
      <c r="AF35" s="11"/>
      <c r="AG35" s="11"/>
      <c r="AH35" s="11"/>
      <c r="AI35" s="11"/>
      <c r="AJ35" s="11"/>
      <c r="AK35" s="11"/>
    </row>
    <row r="36" spans="1:37" s="10" customFormat="1" ht="35.1" customHeight="1">
      <c r="A36" s="203" t="s">
        <v>6</v>
      </c>
      <c r="B36" s="103">
        <f t="shared" si="4"/>
        <v>26</v>
      </c>
      <c r="C36" s="124"/>
      <c r="D36" s="461">
        <f t="shared" si="5"/>
        <v>9.25</v>
      </c>
      <c r="E36" s="462"/>
      <c r="F36" s="463">
        <v>9.25</v>
      </c>
      <c r="G36" s="464"/>
      <c r="H36" s="465"/>
      <c r="I36" s="463"/>
      <c r="J36" s="464"/>
      <c r="K36" s="465"/>
      <c r="L36" s="463"/>
      <c r="M36" s="464"/>
      <c r="N36" s="465"/>
      <c r="O36" s="469"/>
      <c r="P36" s="470"/>
      <c r="Q36" s="233">
        <f>F36+I36+L36-D36</f>
        <v>0</v>
      </c>
      <c r="R36" s="483"/>
      <c r="S36" s="501"/>
      <c r="T36" s="104"/>
      <c r="U36" s="133"/>
      <c r="V36" s="104"/>
      <c r="W36" s="104"/>
      <c r="X36" s="104"/>
      <c r="Y36" s="105"/>
      <c r="Z36" s="134"/>
      <c r="AA36" s="110"/>
      <c r="AB36" s="111"/>
      <c r="AC36" s="112"/>
      <c r="AD36" s="19"/>
      <c r="AE36" s="11"/>
      <c r="AF36" s="11"/>
      <c r="AG36" s="11"/>
      <c r="AH36" s="11"/>
      <c r="AI36" s="11"/>
      <c r="AJ36" s="11"/>
      <c r="AK36" s="11"/>
    </row>
    <row r="37" spans="1:37" s="10" customFormat="1" ht="35.1" customHeight="1">
      <c r="A37" s="203" t="s">
        <v>7</v>
      </c>
      <c r="B37" s="103">
        <f t="shared" si="4"/>
        <v>27</v>
      </c>
      <c r="C37" s="124"/>
      <c r="D37" s="461">
        <f t="shared" si="5"/>
        <v>9.25</v>
      </c>
      <c r="E37" s="462"/>
      <c r="F37" s="463">
        <v>9.25</v>
      </c>
      <c r="G37" s="464"/>
      <c r="H37" s="465"/>
      <c r="I37" s="463"/>
      <c r="J37" s="464"/>
      <c r="K37" s="465"/>
      <c r="L37" s="463"/>
      <c r="M37" s="464"/>
      <c r="N37" s="465"/>
      <c r="O37" s="469"/>
      <c r="P37" s="470"/>
      <c r="Q37" s="233">
        <f>F37+I37+L37-D37</f>
        <v>0</v>
      </c>
      <c r="R37" s="483"/>
      <c r="S37" s="501"/>
      <c r="T37" s="184"/>
      <c r="U37" s="184"/>
      <c r="V37" s="104"/>
      <c r="W37" s="104"/>
      <c r="X37" s="104"/>
      <c r="Y37" s="105"/>
      <c r="Z37" s="184"/>
      <c r="AA37" s="110"/>
      <c r="AB37" s="111"/>
      <c r="AC37" s="112"/>
      <c r="AD37" s="19"/>
      <c r="AE37" s="81">
        <f>D36+D37+D38+D39+D40</f>
        <v>27.75</v>
      </c>
    </row>
    <row r="38" spans="1:37" s="10" customFormat="1" ht="35.1" customHeight="1">
      <c r="A38" s="203" t="s">
        <v>8</v>
      </c>
      <c r="B38" s="103">
        <f t="shared" si="4"/>
        <v>28</v>
      </c>
      <c r="C38" s="124"/>
      <c r="D38" s="461">
        <f t="shared" si="5"/>
        <v>0</v>
      </c>
      <c r="E38" s="462"/>
      <c r="F38" s="463"/>
      <c r="G38" s="464"/>
      <c r="H38" s="465"/>
      <c r="I38" s="463"/>
      <c r="J38" s="464"/>
      <c r="K38" s="465"/>
      <c r="L38" s="463"/>
      <c r="M38" s="464"/>
      <c r="N38" s="465"/>
      <c r="O38" s="469"/>
      <c r="P38" s="470"/>
      <c r="Q38" s="233"/>
      <c r="R38" s="483"/>
      <c r="S38" s="501"/>
      <c r="T38" s="181"/>
      <c r="U38" s="116"/>
      <c r="V38" s="104"/>
      <c r="W38" s="104"/>
      <c r="X38" s="104"/>
      <c r="Y38" s="105"/>
      <c r="Z38" s="184"/>
      <c r="AA38" s="110"/>
      <c r="AB38" s="111"/>
      <c r="AC38" s="112"/>
      <c r="AD38" s="19"/>
    </row>
    <row r="39" spans="1:37" s="10" customFormat="1" ht="35.1" customHeight="1">
      <c r="A39" s="203" t="s">
        <v>9</v>
      </c>
      <c r="B39" s="120">
        <f t="shared" si="4"/>
        <v>29</v>
      </c>
      <c r="C39" s="124"/>
      <c r="D39" s="474">
        <f>D25</f>
        <v>0</v>
      </c>
      <c r="E39" s="475"/>
      <c r="F39" s="474"/>
      <c r="G39" s="517"/>
      <c r="H39" s="475"/>
      <c r="I39" s="474"/>
      <c r="J39" s="517"/>
      <c r="K39" s="475"/>
      <c r="L39" s="474"/>
      <c r="M39" s="517"/>
      <c r="N39" s="475"/>
      <c r="O39" s="469"/>
      <c r="P39" s="470"/>
      <c r="Q39" s="235"/>
      <c r="R39" s="483"/>
      <c r="S39" s="501"/>
      <c r="T39" s="218"/>
      <c r="U39" s="217"/>
      <c r="V39" s="123"/>
      <c r="W39" s="123"/>
      <c r="X39" s="123"/>
      <c r="Y39" s="125"/>
      <c r="Z39" s="189"/>
      <c r="AA39" s="126"/>
      <c r="AB39" s="127"/>
      <c r="AC39" s="128"/>
      <c r="AD39" s="19"/>
      <c r="AF39" s="10">
        <f>151.67*3</f>
        <v>455.01</v>
      </c>
      <c r="AG39" s="10">
        <v>3</v>
      </c>
    </row>
    <row r="40" spans="1:37" s="10" customFormat="1" ht="35.1" customHeight="1">
      <c r="A40" s="203" t="s">
        <v>10</v>
      </c>
      <c r="B40" s="103">
        <f t="shared" si="4"/>
        <v>30</v>
      </c>
      <c r="C40" s="124"/>
      <c r="D40" s="461">
        <f>D12</f>
        <v>9.25</v>
      </c>
      <c r="E40" s="462"/>
      <c r="F40" s="463">
        <v>10</v>
      </c>
      <c r="G40" s="464"/>
      <c r="H40" s="465"/>
      <c r="I40" s="463"/>
      <c r="J40" s="464"/>
      <c r="K40" s="465"/>
      <c r="L40" s="463"/>
      <c r="M40" s="464"/>
      <c r="N40" s="465"/>
      <c r="O40" s="469"/>
      <c r="P40" s="470"/>
      <c r="Q40" s="233">
        <f>F40+I40+L40-D40</f>
        <v>0.75</v>
      </c>
      <c r="R40" s="483"/>
      <c r="S40" s="501"/>
      <c r="T40" s="118"/>
      <c r="U40" s="116"/>
      <c r="V40" s="104"/>
      <c r="W40" s="104"/>
      <c r="X40" s="133"/>
      <c r="Y40" s="105"/>
      <c r="Z40" s="184"/>
      <c r="AA40" s="182"/>
      <c r="AB40" s="111"/>
      <c r="AC40" s="112"/>
      <c r="AD40" s="19"/>
      <c r="AF40" s="10">
        <v>75.83</v>
      </c>
      <c r="AG40" s="82">
        <f>AF40*AG39/AF39</f>
        <v>0.49996703369156725</v>
      </c>
    </row>
    <row r="41" spans="1:37" s="10" customFormat="1" ht="35.1" customHeight="1" thickBot="1">
      <c r="A41" s="203"/>
      <c r="B41" s="103"/>
      <c r="C41" s="145"/>
      <c r="D41" s="523"/>
      <c r="E41" s="524"/>
      <c r="F41" s="523"/>
      <c r="G41" s="525"/>
      <c r="H41" s="524"/>
      <c r="I41" s="236"/>
      <c r="J41" s="237"/>
      <c r="K41" s="238"/>
      <c r="L41" s="236"/>
      <c r="M41" s="237"/>
      <c r="N41" s="238"/>
      <c r="O41" s="239"/>
      <c r="P41" s="240"/>
      <c r="Q41" s="241"/>
      <c r="R41" s="483"/>
      <c r="S41" s="135"/>
      <c r="T41" s="180"/>
      <c r="U41" s="136"/>
      <c r="V41" s="137"/>
      <c r="W41" s="137"/>
      <c r="X41" s="137"/>
      <c r="Y41" s="138"/>
      <c r="Z41" s="137"/>
      <c r="AA41" s="139"/>
      <c r="AB41" s="131"/>
      <c r="AC41" s="140"/>
      <c r="AD41" s="19"/>
      <c r="AG41" s="82"/>
    </row>
    <row r="42" spans="1:37" s="3" customFormat="1" ht="73.5" customHeight="1" thickBot="1">
      <c r="A42" s="553" t="s">
        <v>12</v>
      </c>
      <c r="B42" s="554"/>
      <c r="C42" s="80"/>
      <c r="D42" s="526">
        <f>SUM(D11:E41)</f>
        <v>157.25</v>
      </c>
      <c r="E42" s="527"/>
      <c r="F42" s="528">
        <f>SUM(F12:H41)</f>
        <v>150</v>
      </c>
      <c r="G42" s="529"/>
      <c r="H42" s="530"/>
      <c r="I42" s="531">
        <f>SUM(I12:K41)</f>
        <v>0</v>
      </c>
      <c r="J42" s="532"/>
      <c r="K42" s="533"/>
      <c r="L42" s="528">
        <f>SUM(L12:N41)</f>
        <v>0</v>
      </c>
      <c r="M42" s="529"/>
      <c r="N42" s="530"/>
      <c r="O42" s="521">
        <f>SUM(P11:P38)</f>
        <v>0</v>
      </c>
      <c r="P42" s="522"/>
      <c r="Q42" s="242">
        <f>F42+L42</f>
        <v>150</v>
      </c>
      <c r="R42" s="484"/>
      <c r="S42" s="68"/>
      <c r="T42" s="243">
        <v>9.25</v>
      </c>
      <c r="U42" s="73"/>
      <c r="V42" s="73"/>
      <c r="W42" s="73"/>
      <c r="X42" s="73"/>
      <c r="Y42" s="69">
        <f>SUM(Y10:Y40)</f>
        <v>0</v>
      </c>
      <c r="Z42" s="69"/>
      <c r="AA42" s="534"/>
      <c r="AB42" s="535"/>
      <c r="AC42" s="536"/>
    </row>
    <row r="43" spans="1:37" s="3" customFormat="1" ht="27.75" customHeight="1" thickBot="1">
      <c r="A43" s="18"/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 t="s">
        <v>144</v>
      </c>
      <c r="M43" s="17"/>
      <c r="N43" s="17"/>
      <c r="O43" s="17"/>
      <c r="P43" s="17"/>
      <c r="Q43" s="192">
        <f>Q42+T42</f>
        <v>159.25</v>
      </c>
      <c r="R43" s="193"/>
      <c r="S43" s="194"/>
      <c r="T43" s="194"/>
      <c r="U43" s="194"/>
      <c r="V43" s="194"/>
      <c r="W43" s="194"/>
      <c r="X43" s="194"/>
      <c r="Y43" s="194"/>
      <c r="Z43" s="194"/>
      <c r="AA43" s="194"/>
      <c r="AB43" s="195"/>
      <c r="AC43" s="196"/>
    </row>
    <row r="44" spans="1:37" ht="37.5" customHeight="1">
      <c r="A44" s="537" t="s">
        <v>92</v>
      </c>
      <c r="B44" s="538"/>
      <c r="C44" s="538"/>
      <c r="D44" s="538"/>
      <c r="E44" s="538"/>
      <c r="F44" s="538"/>
      <c r="G44" s="538"/>
      <c r="H44" s="538"/>
      <c r="I44" s="539"/>
      <c r="J44" s="28"/>
      <c r="K44" s="540" t="s">
        <v>143</v>
      </c>
      <c r="L44" s="540"/>
      <c r="M44" s="540"/>
      <c r="N44" s="187" t="str">
        <f>D2</f>
        <v>AVRIL</v>
      </c>
      <c r="O44" s="28"/>
      <c r="P44" s="541">
        <f>Q43-D42</f>
        <v>2</v>
      </c>
      <c r="Q44" s="542" t="str">
        <f>IF(Y3="CH1",#REF!,"")</f>
        <v/>
      </c>
      <c r="R44" s="45"/>
      <c r="S44" s="569" t="s">
        <v>139</v>
      </c>
      <c r="T44" s="569"/>
      <c r="U44" s="45"/>
      <c r="V44" s="191" t="s">
        <v>13</v>
      </c>
      <c r="W44" s="191" t="str">
        <f>IF(W50="1,25","RTT 15",IF(W50="1,5","RTT  18",IF(W50="","",IF(W50="0,5","RTT 6",IF(W50="1,92","RTT 23",IF(W50="1","RTT 12",IF(W50="1,46","RTT 17,5")))))))</f>
        <v>RTT 12</v>
      </c>
      <c r="X44" s="191" t="s">
        <v>114</v>
      </c>
      <c r="Y44" s="191" t="s">
        <v>145</v>
      </c>
      <c r="Z44" s="191" t="s">
        <v>113</v>
      </c>
      <c r="AA44" s="58"/>
      <c r="AB44" s="28"/>
      <c r="AC44" s="28"/>
    </row>
    <row r="45" spans="1:37" ht="22.5" customHeight="1">
      <c r="A45" s="543" t="e">
        <f>IF(R6="c","signature du directeur: M. Manceau",IF(R6="E","signature du chef de service éducatif",IF(R6="s","signature de la coordinatrice")))</f>
        <v>#REF!</v>
      </c>
      <c r="B45" s="544"/>
      <c r="C45" s="544"/>
      <c r="D45" s="545"/>
      <c r="E45" s="555" t="str">
        <f>L3</f>
        <v>avec RTT</v>
      </c>
      <c r="F45" s="556"/>
      <c r="G45" s="556"/>
      <c r="H45" s="556"/>
      <c r="I45" s="557"/>
      <c r="J45" s="28"/>
      <c r="K45" s="28"/>
      <c r="L45" s="28"/>
      <c r="M45" s="28"/>
      <c r="N45" s="28"/>
      <c r="O45" s="28"/>
      <c r="P45" s="28"/>
      <c r="Q45" s="28"/>
      <c r="S45" s="244">
        <v>0</v>
      </c>
      <c r="T45" s="247"/>
      <c r="U45" s="559" t="str">
        <f>J54</f>
        <v>Report du Solde du 31/03/12</v>
      </c>
      <c r="V45" s="549" t="e">
        <f>VLOOKUP($S$3,#REF!,15)</f>
        <v>#REF!</v>
      </c>
      <c r="W45" s="551" t="e">
        <f>VLOOKUP($S$3,#REF!,16)</f>
        <v>#REF!</v>
      </c>
      <c r="X45" s="549" t="e">
        <f>VLOOKUP($S$3,#REF!,17)</f>
        <v>#REF!</v>
      </c>
      <c r="Y45" s="551">
        <v>0.84</v>
      </c>
      <c r="Z45" s="573" t="e">
        <f>VLOOKUP($S$3,#REF!,19)</f>
        <v>#REF!</v>
      </c>
      <c r="AA45" s="58"/>
      <c r="AB45" s="28"/>
      <c r="AC45" s="28"/>
    </row>
    <row r="46" spans="1:37" s="21" customFormat="1" ht="23.25" customHeight="1">
      <c r="A46" s="546"/>
      <c r="B46" s="547"/>
      <c r="C46" s="547"/>
      <c r="D46" s="548"/>
      <c r="E46" s="560" t="str">
        <f>L2</f>
        <v>Temps  complet</v>
      </c>
      <c r="F46" s="561"/>
      <c r="G46" s="561"/>
      <c r="H46" s="561"/>
      <c r="I46" s="562"/>
      <c r="J46" s="563" t="s">
        <v>149</v>
      </c>
      <c r="K46" s="447"/>
      <c r="L46" s="447"/>
      <c r="M46" s="447"/>
      <c r="N46" s="447"/>
      <c r="O46" s="177"/>
      <c r="P46" s="564">
        <f>S45+S46+S47</f>
        <v>0</v>
      </c>
      <c r="Q46" s="565"/>
      <c r="R46" s="219"/>
      <c r="S46" s="245">
        <v>0</v>
      </c>
      <c r="T46" s="248">
        <v>0.25</v>
      </c>
      <c r="U46" s="559"/>
      <c r="V46" s="550"/>
      <c r="W46" s="552" t="e">
        <f>VLOOKUP($P$3,#REF!,15)</f>
        <v>#REF!</v>
      </c>
      <c r="X46" s="550" t="e">
        <f>VLOOKUP($P$3,#REF!,16)</f>
        <v>#REF!</v>
      </c>
      <c r="Y46" s="552"/>
      <c r="Z46" s="574" t="e">
        <f>VLOOKUP($P$3,#REF!,18)</f>
        <v>#REF!</v>
      </c>
      <c r="AA46" s="59"/>
      <c r="AB46" s="558" t="s">
        <v>24</v>
      </c>
      <c r="AC46" s="558"/>
      <c r="AD46" s="558"/>
    </row>
    <row r="47" spans="1:37" ht="22.5" customHeight="1">
      <c r="A47" s="46"/>
      <c r="B47" s="28"/>
      <c r="C47" s="26"/>
      <c r="D47" s="26"/>
      <c r="E47" s="46"/>
      <c r="F47" s="26"/>
      <c r="G47" s="26"/>
      <c r="H47" s="26"/>
      <c r="I47" s="47"/>
      <c r="J47" s="178"/>
      <c r="K47" s="568" t="str">
        <f>D2</f>
        <v>AVRIL</v>
      </c>
      <c r="L47" s="568"/>
      <c r="M47" s="568"/>
      <c r="N47" s="568"/>
      <c r="O47" s="568"/>
      <c r="P47" s="566"/>
      <c r="Q47" s="567"/>
      <c r="R47" s="32"/>
      <c r="S47" s="223"/>
      <c r="T47" s="222">
        <v>0.5</v>
      </c>
      <c r="U47" s="48"/>
      <c r="V47" s="570" t="e">
        <f>VLOOKUP($S$3,#REF!,21)</f>
        <v>#REF!</v>
      </c>
      <c r="W47" s="570" t="e">
        <f>VLOOKUP($S$3,#REF!,22)</f>
        <v>#REF!</v>
      </c>
      <c r="X47" s="570" t="e">
        <f>VLOOKUP($S$3,#REF!,23)</f>
        <v>#REF!</v>
      </c>
      <c r="Y47" s="570"/>
      <c r="Z47" s="570" t="e">
        <f>VLOOKUP($S$3,#REF!,25)</f>
        <v>#REF!</v>
      </c>
      <c r="AA47" s="34"/>
      <c r="AB47" s="572" t="s">
        <v>18</v>
      </c>
      <c r="AC47" s="572"/>
      <c r="AD47" s="572"/>
    </row>
    <row r="48" spans="1:37" ht="17.25" customHeight="1">
      <c r="A48" s="46"/>
      <c r="B48" s="26"/>
      <c r="C48" s="28"/>
      <c r="D48" s="26"/>
      <c r="E48" s="50"/>
      <c r="F48" s="26"/>
      <c r="G48" s="26"/>
      <c r="H48" s="26"/>
      <c r="I48" s="47"/>
      <c r="R48" s="35"/>
      <c r="S48" s="32" t="s">
        <v>140</v>
      </c>
      <c r="T48" s="26"/>
      <c r="U48" s="48"/>
      <c r="V48" s="571"/>
      <c r="W48" s="571"/>
      <c r="X48" s="571"/>
      <c r="Y48" s="571"/>
      <c r="Z48" s="571"/>
      <c r="AA48" s="34"/>
      <c r="AB48" s="572"/>
      <c r="AC48" s="572"/>
      <c r="AD48" s="572"/>
    </row>
    <row r="49" spans="1:35" ht="23.25" customHeight="1">
      <c r="A49" s="46"/>
      <c r="B49" s="28"/>
      <c r="C49" s="26"/>
      <c r="D49" s="26"/>
      <c r="E49" s="50"/>
      <c r="F49" s="26"/>
      <c r="G49" s="26"/>
      <c r="H49" s="26"/>
      <c r="I49" s="47"/>
      <c r="J49" s="575" t="s">
        <v>115</v>
      </c>
      <c r="K49" s="576"/>
      <c r="L49" s="577"/>
      <c r="M49" s="578">
        <v>2.5</v>
      </c>
      <c r="N49" s="579"/>
      <c r="O49" s="32"/>
      <c r="Q49" s="15"/>
      <c r="R49" s="580" t="s">
        <v>85</v>
      </c>
      <c r="S49" s="580"/>
      <c r="T49" s="580"/>
      <c r="U49" s="580"/>
      <c r="V49" s="79"/>
      <c r="W49" s="175"/>
      <c r="X49" s="175"/>
      <c r="Y49" s="175"/>
      <c r="Z49" s="51"/>
      <c r="AA49" s="34"/>
      <c r="AB49" s="49"/>
      <c r="AC49" s="49"/>
    </row>
    <row r="50" spans="1:35" ht="27.75" customHeight="1">
      <c r="A50" s="46"/>
      <c r="B50" s="26"/>
      <c r="C50" s="28"/>
      <c r="D50" s="26"/>
      <c r="E50" s="50"/>
      <c r="F50" s="26"/>
      <c r="G50" s="26"/>
      <c r="H50" s="26"/>
      <c r="I50" s="47"/>
      <c r="J50" s="581" t="s">
        <v>119</v>
      </c>
      <c r="K50" s="582"/>
      <c r="L50" s="583"/>
      <c r="M50" s="578">
        <v>-9.3000000000000007</v>
      </c>
      <c r="N50" s="579"/>
      <c r="O50" s="167"/>
      <c r="Q50">
        <v>0</v>
      </c>
      <c r="R50" s="580"/>
      <c r="S50" s="580"/>
      <c r="T50" s="580"/>
      <c r="U50" s="580"/>
      <c r="V50" s="174">
        <v>1</v>
      </c>
      <c r="W50" s="174" t="str">
        <f>IF(Z6="chc","1,25",IF(Z6="chb","1,5",IF(Z6="ch1","",IF(Z6="chl","",IF(Z6="CHE","0,5",IF(Z6="CHA","1,92",IF(Z6="CHD","1",IF(Z6="CHS","1,46"))))))))</f>
        <v>1</v>
      </c>
      <c r="X50" s="174"/>
      <c r="Y50" s="246">
        <f>5/12</f>
        <v>0.41666666666666669</v>
      </c>
      <c r="Z50" s="173" t="str">
        <f>IF(B6="C","0,33",IF(B6="0",""))</f>
        <v>0,33</v>
      </c>
      <c r="AA50" s="34"/>
      <c r="AB50" s="588" t="s">
        <v>24</v>
      </c>
      <c r="AC50" s="588"/>
      <c r="AD50" s="588"/>
    </row>
    <row r="51" spans="1:35" ht="23.25" customHeight="1">
      <c r="A51" s="46"/>
      <c r="B51" s="28"/>
      <c r="C51" s="26"/>
      <c r="D51" s="26"/>
      <c r="E51" s="46"/>
      <c r="F51" s="26"/>
      <c r="G51" s="26"/>
      <c r="H51" s="26"/>
      <c r="I51" s="47"/>
      <c r="J51" s="581" t="s">
        <v>120</v>
      </c>
      <c r="K51" s="582"/>
      <c r="L51" s="583"/>
      <c r="M51" s="584">
        <v>5.5</v>
      </c>
      <c r="N51" s="585"/>
      <c r="O51" s="32"/>
      <c r="P51" s="30"/>
      <c r="Q51" s="27"/>
      <c r="R51" s="586" t="s">
        <v>35</v>
      </c>
      <c r="S51" s="586"/>
      <c r="T51" s="586"/>
      <c r="U51" s="587"/>
      <c r="V51" s="593">
        <v>1</v>
      </c>
      <c r="W51" s="589"/>
      <c r="X51" s="589"/>
      <c r="Y51" s="589"/>
      <c r="Z51" s="589">
        <v>0</v>
      </c>
      <c r="AA51" s="34"/>
      <c r="AB51" s="558" t="s">
        <v>24</v>
      </c>
      <c r="AC51" s="558"/>
      <c r="AD51" s="558"/>
    </row>
    <row r="52" spans="1:35" ht="23.25" customHeight="1">
      <c r="A52" s="46"/>
      <c r="B52" s="26"/>
      <c r="C52" s="28"/>
      <c r="D52" s="26"/>
      <c r="E52" s="50"/>
      <c r="F52" s="26"/>
      <c r="G52" s="26"/>
      <c r="H52" s="26"/>
      <c r="I52" s="47"/>
      <c r="J52" s="581" t="s">
        <v>121</v>
      </c>
      <c r="K52" s="582"/>
      <c r="L52" s="583"/>
      <c r="M52" s="584">
        <v>2</v>
      </c>
      <c r="N52" s="585"/>
      <c r="O52" s="220"/>
      <c r="P52" s="176" t="e">
        <f>VLOOKUP($S$3,#REF!,14)</f>
        <v>#REF!</v>
      </c>
      <c r="Q52" s="176"/>
      <c r="R52" s="586"/>
      <c r="S52" s="586"/>
      <c r="T52" s="586"/>
      <c r="U52" s="587"/>
      <c r="V52" s="594"/>
      <c r="W52" s="590"/>
      <c r="X52" s="590"/>
      <c r="Y52" s="590"/>
      <c r="Z52" s="590"/>
      <c r="AA52" s="60"/>
      <c r="AB52" s="558"/>
      <c r="AC52" s="558"/>
      <c r="AD52" s="558"/>
    </row>
    <row r="53" spans="1:35" ht="20.25" customHeight="1">
      <c r="A53" s="52"/>
      <c r="B53" s="41"/>
      <c r="C53" s="40"/>
      <c r="D53" s="40"/>
      <c r="E53" s="52"/>
      <c r="F53" s="40"/>
      <c r="G53" s="40"/>
      <c r="H53" s="40"/>
      <c r="I53" s="53"/>
      <c r="J53" s="581" t="s">
        <v>122</v>
      </c>
      <c r="K53" s="582"/>
      <c r="L53" s="583"/>
      <c r="M53" s="595">
        <f>P46</f>
        <v>0</v>
      </c>
      <c r="N53" s="585"/>
      <c r="O53" s="28"/>
      <c r="P53" s="176"/>
      <c r="Q53" s="176"/>
      <c r="R53" s="32"/>
      <c r="S53" s="32"/>
      <c r="T53" s="32"/>
      <c r="U53" s="30"/>
      <c r="V53" s="79"/>
      <c r="W53" s="175"/>
      <c r="X53" s="175"/>
      <c r="Y53" s="175"/>
      <c r="Z53" s="51"/>
      <c r="AA53" s="34"/>
      <c r="AB53" s="49"/>
      <c r="AC53" s="49"/>
    </row>
    <row r="54" spans="1:35" ht="40.5" customHeight="1">
      <c r="A54" s="26"/>
      <c r="B54" s="32"/>
      <c r="C54" s="28"/>
      <c r="D54" s="26"/>
      <c r="E54" s="599" t="s">
        <v>126</v>
      </c>
      <c r="F54" s="599"/>
      <c r="G54" s="599"/>
      <c r="H54" s="600" t="s">
        <v>127</v>
      </c>
      <c r="I54" s="600"/>
      <c r="J54" s="601" t="s">
        <v>128</v>
      </c>
      <c r="K54" s="601"/>
      <c r="L54" s="601"/>
      <c r="M54" s="601"/>
      <c r="N54" s="601"/>
      <c r="O54" s="601"/>
      <c r="P54" s="537">
        <v>35</v>
      </c>
      <c r="Q54" s="539"/>
      <c r="R54" s="32"/>
      <c r="S54" s="54"/>
      <c r="T54" s="32"/>
      <c r="U54" s="64" t="str">
        <f>K55</f>
        <v>Solde au 30/04/2012</v>
      </c>
      <c r="V54" s="102"/>
      <c r="W54" s="185" t="e">
        <f>W45+W50-W51</f>
        <v>#REF!</v>
      </c>
      <c r="X54" s="185"/>
      <c r="Y54" s="185">
        <f>Y45+Y50</f>
        <v>1.2566666666666666</v>
      </c>
      <c r="Z54" s="205">
        <v>1.33</v>
      </c>
      <c r="AA54" s="34"/>
      <c r="AB54" s="558" t="s">
        <v>24</v>
      </c>
      <c r="AC54" s="558"/>
      <c r="AD54" s="558"/>
    </row>
    <row r="55" spans="1:35" ht="39.75" customHeight="1">
      <c r="A55" s="33" t="s">
        <v>96</v>
      </c>
      <c r="B55" s="28"/>
      <c r="C55" s="28"/>
      <c r="D55" s="26"/>
      <c r="E55" s="28"/>
      <c r="F55" s="602">
        <v>47</v>
      </c>
      <c r="G55" s="603"/>
      <c r="H55" s="604"/>
      <c r="I55" s="605"/>
      <c r="J55" s="26"/>
      <c r="K55" s="606" t="s">
        <v>129</v>
      </c>
      <c r="L55" s="606"/>
      <c r="M55" s="606"/>
      <c r="N55" s="606"/>
      <c r="O55" s="606"/>
      <c r="P55" s="596">
        <f>M53+P54</f>
        <v>35</v>
      </c>
      <c r="Q55" s="597"/>
      <c r="R55" s="28"/>
      <c r="S55" s="32"/>
      <c r="T55" s="28"/>
      <c r="U55" s="28"/>
      <c r="V55" s="55"/>
      <c r="W55" s="55"/>
      <c r="X55" s="55"/>
      <c r="Y55" s="32"/>
      <c r="Z55" s="32"/>
      <c r="AA55" s="56"/>
      <c r="AB55" s="28"/>
      <c r="AC55" s="28"/>
      <c r="AH55" s="591" t="e">
        <f>VLOOKUP($S$3,#REF!,39)</f>
        <v>#REF!</v>
      </c>
      <c r="AI55" s="592"/>
    </row>
    <row r="56" spans="1:35" ht="5.0999999999999996" customHeight="1">
      <c r="A56" s="33"/>
      <c r="B56" s="28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48"/>
      <c r="Q56" s="48"/>
      <c r="R56" s="30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</row>
    <row r="57" spans="1:35" ht="15" customHeight="1">
      <c r="A57" s="63"/>
      <c r="B57" s="57"/>
      <c r="C57" s="56"/>
      <c r="D57" s="48"/>
      <c r="E57" s="31"/>
      <c r="F57" s="29"/>
      <c r="G57" s="29"/>
      <c r="H57" s="29"/>
      <c r="I57" s="29"/>
      <c r="J57" s="598" t="e">
        <f>#REF!</f>
        <v>#REF!</v>
      </c>
      <c r="K57" s="598"/>
      <c r="L57" s="598"/>
      <c r="M57" s="598"/>
      <c r="N57" s="598"/>
      <c r="O57" s="598"/>
      <c r="P57" s="598"/>
      <c r="Q57" s="598"/>
      <c r="R57" s="598"/>
      <c r="S57" s="598"/>
      <c r="T57" s="598"/>
      <c r="U57" s="598"/>
      <c r="V57" s="598"/>
      <c r="W57" s="598"/>
      <c r="X57" s="598"/>
      <c r="Y57" s="598"/>
      <c r="Z57" s="598"/>
      <c r="AA57" s="598"/>
      <c r="AB57" s="598"/>
      <c r="AC57" s="30"/>
    </row>
    <row r="58" spans="1:35" ht="21" customHeight="1">
      <c r="A58" s="14"/>
      <c r="B58" s="13"/>
      <c r="C58" s="14"/>
      <c r="D58" s="14"/>
      <c r="E58" s="67" t="s">
        <v>107</v>
      </c>
      <c r="F58" s="14"/>
      <c r="G58" s="14"/>
      <c r="H58" s="14"/>
      <c r="I58" s="14"/>
      <c r="J58" s="14"/>
      <c r="K58" s="14"/>
      <c r="L58" s="14"/>
      <c r="M58" s="14"/>
      <c r="O58" s="14"/>
      <c r="P58" s="14"/>
      <c r="Q58" s="14"/>
      <c r="R58" s="13"/>
      <c r="S58" s="7"/>
      <c r="T58" s="6"/>
      <c r="U58" s="6"/>
      <c r="V58" s="6"/>
      <c r="W58" s="6"/>
      <c r="X58" s="6"/>
      <c r="Y58" s="5"/>
      <c r="Z58" s="4"/>
      <c r="AA58" s="4"/>
      <c r="AB58" s="2"/>
      <c r="AC58" s="6"/>
    </row>
    <row r="59" spans="1:35">
      <c r="A59" s="1"/>
    </row>
    <row r="60" spans="1:35" ht="21" customHeight="1">
      <c r="A60" s="224" t="s">
        <v>109</v>
      </c>
      <c r="B60" s="225"/>
      <c r="C60" s="225"/>
      <c r="D60" s="226"/>
      <c r="E60" s="225" t="s">
        <v>133</v>
      </c>
      <c r="F60" s="225"/>
      <c r="G60" s="225"/>
      <c r="H60" s="225"/>
      <c r="I60" s="225"/>
      <c r="J60" s="225"/>
      <c r="K60" s="225"/>
      <c r="L60" s="225"/>
      <c r="M60" s="225"/>
      <c r="N60" s="225"/>
      <c r="O60" s="225"/>
      <c r="P60" s="225"/>
      <c r="Q60" s="225"/>
      <c r="R60" s="225"/>
      <c r="S60" s="225"/>
      <c r="T60" s="225"/>
      <c r="U60" s="225"/>
    </row>
    <row r="61" spans="1:35" ht="23.25" customHeight="1">
      <c r="A61" s="224"/>
      <c r="B61" s="225"/>
      <c r="C61" s="225"/>
      <c r="D61" s="225"/>
      <c r="E61" s="225"/>
      <c r="F61" s="225"/>
      <c r="G61" s="225"/>
      <c r="H61" s="225"/>
      <c r="I61" s="225"/>
      <c r="J61" s="225"/>
      <c r="K61" s="225"/>
      <c r="L61" s="225"/>
      <c r="M61" s="225"/>
      <c r="N61" s="225"/>
      <c r="O61" s="225"/>
      <c r="P61" s="225"/>
      <c r="Q61" s="225"/>
      <c r="R61" s="225"/>
      <c r="S61" s="225"/>
      <c r="T61" s="225"/>
      <c r="U61" s="225"/>
    </row>
    <row r="62" spans="1:35" ht="20.100000000000001" customHeight="1">
      <c r="A62" s="225" t="s">
        <v>135</v>
      </c>
      <c r="B62" s="225"/>
      <c r="C62" s="225"/>
      <c r="D62" s="225"/>
      <c r="E62" s="225"/>
      <c r="F62" s="225"/>
      <c r="G62" s="225"/>
      <c r="H62" s="225"/>
      <c r="I62" s="225"/>
      <c r="J62" s="225"/>
      <c r="K62" s="225"/>
      <c r="L62" s="225"/>
      <c r="M62" s="225"/>
      <c r="N62" s="225"/>
      <c r="O62" s="225"/>
      <c r="P62" s="225"/>
      <c r="Q62" s="225"/>
      <c r="R62" s="225"/>
      <c r="S62" s="225"/>
      <c r="T62" s="225"/>
      <c r="U62" s="225"/>
    </row>
    <row r="63" spans="1:35" ht="20.100000000000001" customHeight="1">
      <c r="A63" s="225" t="s">
        <v>134</v>
      </c>
      <c r="B63" s="225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  <c r="N63" s="225"/>
      <c r="O63" s="225"/>
      <c r="P63" s="225"/>
      <c r="Q63" s="225"/>
      <c r="R63" s="225"/>
      <c r="S63" s="225"/>
      <c r="T63" s="225"/>
      <c r="U63" s="225"/>
    </row>
    <row r="64" spans="1:35" ht="20.100000000000001" customHeight="1">
      <c r="A64" s="225"/>
      <c r="B64" s="225"/>
      <c r="C64" s="225"/>
      <c r="D64" s="225"/>
      <c r="E64" s="225"/>
      <c r="F64" s="225"/>
      <c r="G64" s="225"/>
      <c r="H64" s="225"/>
      <c r="I64" s="225"/>
      <c r="J64" s="225"/>
      <c r="K64" s="225"/>
      <c r="L64" s="225"/>
      <c r="M64" s="225"/>
      <c r="N64" s="225"/>
      <c r="O64" s="225"/>
      <c r="P64" s="225"/>
      <c r="Q64" s="225"/>
      <c r="R64" s="225"/>
      <c r="S64" s="225"/>
      <c r="T64" s="225"/>
      <c r="U64" s="225"/>
    </row>
    <row r="65" spans="1:21" ht="20.100000000000001" customHeight="1">
      <c r="A65" s="225" t="s">
        <v>136</v>
      </c>
      <c r="B65" s="225"/>
      <c r="C65" s="225"/>
      <c r="D65" s="225"/>
      <c r="E65" s="225"/>
      <c r="F65" s="225"/>
      <c r="G65" s="225"/>
      <c r="H65" s="225"/>
      <c r="I65" s="225"/>
      <c r="J65" s="225"/>
      <c r="K65" s="225"/>
      <c r="L65" s="225"/>
      <c r="M65" s="225"/>
      <c r="N65" s="225"/>
      <c r="O65" s="225"/>
      <c r="P65" s="225"/>
      <c r="Q65" s="225"/>
      <c r="R65" s="225"/>
      <c r="S65" s="225"/>
      <c r="T65" s="225"/>
      <c r="U65" s="225"/>
    </row>
    <row r="66" spans="1:21" ht="20.100000000000001" customHeight="1">
      <c r="A66" s="225" t="s">
        <v>137</v>
      </c>
      <c r="B66" s="225"/>
      <c r="C66" s="225"/>
      <c r="D66" s="225"/>
      <c r="E66" s="225"/>
      <c r="F66" s="225"/>
      <c r="G66" s="225"/>
      <c r="H66" s="225"/>
      <c r="I66" s="225"/>
      <c r="J66" s="225"/>
      <c r="K66" s="225"/>
      <c r="L66" s="225"/>
      <c r="M66" s="225"/>
      <c r="N66" s="225"/>
      <c r="O66" s="225"/>
      <c r="P66" s="225"/>
      <c r="Q66" s="225"/>
      <c r="R66" s="225"/>
      <c r="S66" s="225"/>
      <c r="T66" s="225"/>
      <c r="U66" s="225"/>
    </row>
    <row r="67" spans="1:21" ht="20.100000000000001" customHeight="1">
      <c r="A67" s="225" t="s">
        <v>138</v>
      </c>
      <c r="B67" s="225"/>
      <c r="C67" s="225"/>
      <c r="D67" s="225"/>
      <c r="E67" s="225"/>
      <c r="F67" s="225"/>
      <c r="G67" s="225"/>
      <c r="H67" s="225"/>
      <c r="I67" s="225"/>
      <c r="J67" s="225"/>
      <c r="K67" s="225"/>
      <c r="L67" s="225"/>
      <c r="M67" s="225"/>
      <c r="N67" s="225"/>
      <c r="O67" s="225"/>
      <c r="P67" s="225"/>
      <c r="Q67" s="225"/>
      <c r="R67" s="225"/>
      <c r="S67" s="225"/>
      <c r="T67" s="225"/>
      <c r="U67" s="225"/>
    </row>
  </sheetData>
  <customSheetViews>
    <customSheetView guid="{29ED3FAA-43E2-4BA8-8C96-37141622C57A}" scale="70" zeroValues="0">
      <selection activeCell="D11" sqref="D11:E11"/>
      <pageMargins left="0" right="0" top="0" bottom="0" header="0" footer="0"/>
      <printOptions horizontalCentered="1" verticalCentered="1"/>
      <pageSetup paperSize="9" scale="42" orientation="portrait" r:id="rId1"/>
      <headerFooter alignWithMargins="0"/>
    </customSheetView>
  </customSheetViews>
  <mergeCells count="241">
    <mergeCell ref="AH55:AI55"/>
    <mergeCell ref="V51:V52"/>
    <mergeCell ref="J52:L52"/>
    <mergeCell ref="M52:N52"/>
    <mergeCell ref="J53:L53"/>
    <mergeCell ref="M53:N53"/>
    <mergeCell ref="P55:Q55"/>
    <mergeCell ref="J57:AB57"/>
    <mergeCell ref="E54:G54"/>
    <mergeCell ref="H54:I54"/>
    <mergeCell ref="J54:O54"/>
    <mergeCell ref="P54:Q54"/>
    <mergeCell ref="AB54:AD54"/>
    <mergeCell ref="F55:G55"/>
    <mergeCell ref="H55:I55"/>
    <mergeCell ref="K55:O55"/>
    <mergeCell ref="J49:L49"/>
    <mergeCell ref="M49:N49"/>
    <mergeCell ref="R49:U50"/>
    <mergeCell ref="J50:L50"/>
    <mergeCell ref="M50:N50"/>
    <mergeCell ref="J51:L51"/>
    <mergeCell ref="M51:N51"/>
    <mergeCell ref="R51:U52"/>
    <mergeCell ref="AB50:AD50"/>
    <mergeCell ref="Y51:Y52"/>
    <mergeCell ref="Z51:Z52"/>
    <mergeCell ref="AB51:AD52"/>
    <mergeCell ref="W51:W52"/>
    <mergeCell ref="X51:X52"/>
    <mergeCell ref="AA42:AC42"/>
    <mergeCell ref="A44:I44"/>
    <mergeCell ref="K44:M44"/>
    <mergeCell ref="P44:Q44"/>
    <mergeCell ref="S44:T44"/>
    <mergeCell ref="V45:V46"/>
    <mergeCell ref="W45:W46"/>
    <mergeCell ref="A42:B42"/>
    <mergeCell ref="P46:Q47"/>
    <mergeCell ref="D42:E42"/>
    <mergeCell ref="F42:H42"/>
    <mergeCell ref="I42:K42"/>
    <mergeCell ref="L42:N42"/>
    <mergeCell ref="Y45:Y46"/>
    <mergeCell ref="AB46:AD46"/>
    <mergeCell ref="K47:O47"/>
    <mergeCell ref="V47:V48"/>
    <mergeCell ref="W47:W48"/>
    <mergeCell ref="X47:X48"/>
    <mergeCell ref="Y47:Y48"/>
    <mergeCell ref="Z47:Z48"/>
    <mergeCell ref="AB47:AD48"/>
    <mergeCell ref="X45:X46"/>
    <mergeCell ref="Z45:Z46"/>
    <mergeCell ref="U45:U46"/>
    <mergeCell ref="D39:E39"/>
    <mergeCell ref="F39:H39"/>
    <mergeCell ref="I39:K39"/>
    <mergeCell ref="L39:N39"/>
    <mergeCell ref="O39:P39"/>
    <mergeCell ref="O42:P42"/>
    <mergeCell ref="D40:E40"/>
    <mergeCell ref="F40:H40"/>
    <mergeCell ref="I40:K40"/>
    <mergeCell ref="O40:P40"/>
    <mergeCell ref="D41:E41"/>
    <mergeCell ref="F41:H41"/>
    <mergeCell ref="A45:D46"/>
    <mergeCell ref="E45:I45"/>
    <mergeCell ref="L40:N40"/>
    <mergeCell ref="E46:I46"/>
    <mergeCell ref="J46:N46"/>
    <mergeCell ref="O37:P37"/>
    <mergeCell ref="D38:E38"/>
    <mergeCell ref="F38:H38"/>
    <mergeCell ref="I38:K38"/>
    <mergeCell ref="L38:N38"/>
    <mergeCell ref="O38:P38"/>
    <mergeCell ref="D37:E37"/>
    <mergeCell ref="F37:H37"/>
    <mergeCell ref="I37:K37"/>
    <mergeCell ref="L37:N37"/>
    <mergeCell ref="O35:P35"/>
    <mergeCell ref="D36:E36"/>
    <mergeCell ref="F36:H36"/>
    <mergeCell ref="I36:K36"/>
    <mergeCell ref="L36:N36"/>
    <mergeCell ref="O36:P36"/>
    <mergeCell ref="D35:E35"/>
    <mergeCell ref="F35:H35"/>
    <mergeCell ref="I35:K35"/>
    <mergeCell ref="L35:N35"/>
    <mergeCell ref="O33:P33"/>
    <mergeCell ref="D34:E34"/>
    <mergeCell ref="F34:H34"/>
    <mergeCell ref="I34:K34"/>
    <mergeCell ref="L34:N34"/>
    <mergeCell ref="O34:P34"/>
    <mergeCell ref="D33:E33"/>
    <mergeCell ref="F33:H33"/>
    <mergeCell ref="I33:K33"/>
    <mergeCell ref="L33:N33"/>
    <mergeCell ref="O31:P31"/>
    <mergeCell ref="D32:E32"/>
    <mergeCell ref="F32:H32"/>
    <mergeCell ref="I32:K32"/>
    <mergeCell ref="L32:N32"/>
    <mergeCell ref="O32:P32"/>
    <mergeCell ref="D31:E31"/>
    <mergeCell ref="F31:H31"/>
    <mergeCell ref="I31:K31"/>
    <mergeCell ref="L31:N31"/>
    <mergeCell ref="O30:P30"/>
    <mergeCell ref="D27:E27"/>
    <mergeCell ref="I27:K27"/>
    <mergeCell ref="L27:N27"/>
    <mergeCell ref="O27:P27"/>
    <mergeCell ref="D28:E28"/>
    <mergeCell ref="I28:K28"/>
    <mergeCell ref="L28:N28"/>
    <mergeCell ref="O28:P28"/>
    <mergeCell ref="D30:E30"/>
    <mergeCell ref="F30:H30"/>
    <mergeCell ref="I30:K30"/>
    <mergeCell ref="L30:N30"/>
    <mergeCell ref="D29:E29"/>
    <mergeCell ref="I29:K29"/>
    <mergeCell ref="L29:N29"/>
    <mergeCell ref="O29:P29"/>
    <mergeCell ref="D26:E26"/>
    <mergeCell ref="I26:K26"/>
    <mergeCell ref="L26:N26"/>
    <mergeCell ref="D19:E19"/>
    <mergeCell ref="F19:H19"/>
    <mergeCell ref="I19:K19"/>
    <mergeCell ref="L19:N19"/>
    <mergeCell ref="O26:P26"/>
    <mergeCell ref="D25:E25"/>
    <mergeCell ref="I25:K25"/>
    <mergeCell ref="L25:N25"/>
    <mergeCell ref="O25:P25"/>
    <mergeCell ref="O23:P23"/>
    <mergeCell ref="D24:E24"/>
    <mergeCell ref="I24:K24"/>
    <mergeCell ref="L24:N24"/>
    <mergeCell ref="O24:P24"/>
    <mergeCell ref="D23:E23"/>
    <mergeCell ref="O19:P19"/>
    <mergeCell ref="F23:H23"/>
    <mergeCell ref="I23:K23"/>
    <mergeCell ref="L23:N23"/>
    <mergeCell ref="AA21:AC21"/>
    <mergeCell ref="D22:E22"/>
    <mergeCell ref="F22:H22"/>
    <mergeCell ref="I22:K22"/>
    <mergeCell ref="L22:N22"/>
    <mergeCell ref="O22:P22"/>
    <mergeCell ref="D20:E20"/>
    <mergeCell ref="F20:H20"/>
    <mergeCell ref="I20:K20"/>
    <mergeCell ref="F16:H16"/>
    <mergeCell ref="I16:K16"/>
    <mergeCell ref="L16:N16"/>
    <mergeCell ref="L20:N20"/>
    <mergeCell ref="O20:P20"/>
    <mergeCell ref="D21:E21"/>
    <mergeCell ref="F21:H21"/>
    <mergeCell ref="I21:K21"/>
    <mergeCell ref="L21:N21"/>
    <mergeCell ref="O21:P21"/>
    <mergeCell ref="F18:H18"/>
    <mergeCell ref="I18:K18"/>
    <mergeCell ref="L18:N18"/>
    <mergeCell ref="O16:P16"/>
    <mergeCell ref="D17:E17"/>
    <mergeCell ref="F17:H17"/>
    <mergeCell ref="I17:K17"/>
    <mergeCell ref="L17:N17"/>
    <mergeCell ref="O17:P17"/>
    <mergeCell ref="D16:E16"/>
    <mergeCell ref="O18:P18"/>
    <mergeCell ref="A10:B10"/>
    <mergeCell ref="D10:Q10"/>
    <mergeCell ref="S10:AC10"/>
    <mergeCell ref="I14:K14"/>
    <mergeCell ref="L14:N14"/>
    <mergeCell ref="O14:P14"/>
    <mergeCell ref="I12:K12"/>
    <mergeCell ref="L12:N12"/>
    <mergeCell ref="O12:P12"/>
    <mergeCell ref="AA12:AC12"/>
    <mergeCell ref="D11:E11"/>
    <mergeCell ref="D15:E15"/>
    <mergeCell ref="F15:H15"/>
    <mergeCell ref="I15:K15"/>
    <mergeCell ref="D18:E18"/>
    <mergeCell ref="AA6:AC6"/>
    <mergeCell ref="H7:K7"/>
    <mergeCell ref="D8:Q8"/>
    <mergeCell ref="R8:R42"/>
    <mergeCell ref="S8:AC8"/>
    <mergeCell ref="D9:E9"/>
    <mergeCell ref="F9:H9"/>
    <mergeCell ref="F11:H11"/>
    <mergeCell ref="I11:K11"/>
    <mergeCell ref="L11:N11"/>
    <mergeCell ref="D14:E14"/>
    <mergeCell ref="F14:H14"/>
    <mergeCell ref="L9:N9"/>
    <mergeCell ref="O9:P9"/>
    <mergeCell ref="S11:S40"/>
    <mergeCell ref="I6:K6"/>
    <mergeCell ref="S6:Y6"/>
    <mergeCell ref="O11:P11"/>
    <mergeCell ref="L15:N15"/>
    <mergeCell ref="O15:P15"/>
    <mergeCell ref="AA9:AC9"/>
    <mergeCell ref="D13:E13"/>
    <mergeCell ref="F13:H13"/>
    <mergeCell ref="I13:K13"/>
    <mergeCell ref="I9:K9"/>
    <mergeCell ref="L13:N13"/>
    <mergeCell ref="O13:P13"/>
    <mergeCell ref="AA11:AC11"/>
    <mergeCell ref="D12:E12"/>
    <mergeCell ref="F12:H12"/>
    <mergeCell ref="A3:D3"/>
    <mergeCell ref="L3:Q3"/>
    <mergeCell ref="AA3:AC3"/>
    <mergeCell ref="A4:H5"/>
    <mergeCell ref="R4:Z4"/>
    <mergeCell ref="AA4:AC4"/>
    <mergeCell ref="S5:Z5"/>
    <mergeCell ref="AA5:AC5"/>
    <mergeCell ref="G1:Q1"/>
    <mergeCell ref="S1:AC1"/>
    <mergeCell ref="D2:G2"/>
    <mergeCell ref="H2:I2"/>
    <mergeCell ref="L2:Q2"/>
    <mergeCell ref="R2:Z2"/>
    <mergeCell ref="AA2:AC2"/>
  </mergeCells>
  <phoneticPr fontId="75" type="noConversion"/>
  <conditionalFormatting sqref="B11:F11 I11 L11:L41 D12:E12 D20:D30">
    <cfRule type="cellIs" dxfId="2057" priority="3" stopIfTrue="1" operator="equal">
      <formula>"Dimanche"</formula>
    </cfRule>
  </conditionalFormatting>
  <conditionalFormatting sqref="U29 T13 F12 U19 U26 B12:C12 T12:U12 C13 Y12:Z12 I12">
    <cfRule type="expression" dxfId="2056" priority="4" stopIfTrue="1">
      <formula>"Dimanche"</formula>
    </cfRule>
  </conditionalFormatting>
  <conditionalFormatting sqref="A11:A41">
    <cfRule type="cellIs" dxfId="2055" priority="5" stopIfTrue="1" operator="equal">
      <formula>"Dimanche"</formula>
    </cfRule>
  </conditionalFormatting>
  <conditionalFormatting sqref="U13">
    <cfRule type="expression" dxfId="2054" priority="2" stopIfTrue="1">
      <formula>"Dimanche"</formula>
    </cfRule>
  </conditionalFormatting>
  <conditionalFormatting sqref="W45:W46">
    <cfRule type="containsText" dxfId="2053" priority="1" stopIfTrue="1" operator="containsText" text="BATTREAU">
      <formula>NOT(ISERROR(SEARCH("BATTREAU",W45)))</formula>
    </cfRule>
  </conditionalFormatting>
  <printOptions horizontalCentered="1" verticalCentered="1"/>
  <pageMargins left="0" right="0" top="0" bottom="0" header="0" footer="0"/>
  <pageSetup paperSize="9" scale="42" orientation="portrait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42"/>
  <sheetViews>
    <sheetView topLeftCell="A22" workbookViewId="0">
      <selection activeCell="J42" sqref="J42"/>
    </sheetView>
  </sheetViews>
  <sheetFormatPr baseColWidth="10" defaultRowHeight="12.75"/>
  <cols>
    <col min="1" max="1" width="18.85546875" customWidth="1"/>
    <col min="2" max="2" width="11.5703125" customWidth="1"/>
    <col min="3" max="3" width="22.42578125" customWidth="1"/>
    <col min="4" max="5" width="19.5703125" customWidth="1"/>
  </cols>
  <sheetData>
    <row r="1" spans="1:6" ht="18.75">
      <c r="A1" s="86" t="s">
        <v>51</v>
      </c>
      <c r="B1" s="86"/>
      <c r="C1" s="86"/>
    </row>
    <row r="2" spans="1:6" ht="18.75">
      <c r="A2" s="83" t="s">
        <v>52</v>
      </c>
      <c r="B2" s="611" t="s">
        <v>53</v>
      </c>
      <c r="C2" s="611"/>
    </row>
    <row r="3" spans="1:6" ht="36.75" customHeight="1">
      <c r="A3" s="84" t="s">
        <v>54</v>
      </c>
      <c r="E3" s="84" t="s">
        <v>55</v>
      </c>
    </row>
    <row r="4" spans="1:6" ht="42.75" customHeight="1">
      <c r="A4" s="87" t="s">
        <v>56</v>
      </c>
      <c r="B4" s="87"/>
      <c r="E4" s="84">
        <v>7</v>
      </c>
    </row>
    <row r="5" spans="1:6" ht="51.75" customHeight="1">
      <c r="A5" s="87" t="s">
        <v>57</v>
      </c>
      <c r="B5" s="87"/>
      <c r="C5" s="87"/>
    </row>
    <row r="6" spans="1:6" ht="18.75">
      <c r="A6" s="84"/>
    </row>
    <row r="7" spans="1:6" ht="51" customHeight="1">
      <c r="A7" s="612" t="s">
        <v>58</v>
      </c>
      <c r="B7" s="612"/>
      <c r="C7" s="612"/>
    </row>
    <row r="8" spans="1:6" ht="53.25" customHeight="1">
      <c r="A8" s="613" t="s">
        <v>59</v>
      </c>
      <c r="B8" s="613"/>
      <c r="C8" s="613"/>
      <c r="D8" s="613"/>
      <c r="E8" s="84" t="s">
        <v>60</v>
      </c>
    </row>
    <row r="9" spans="1:6" ht="39" customHeight="1">
      <c r="A9" s="611" t="s">
        <v>61</v>
      </c>
      <c r="B9" s="611"/>
      <c r="E9" s="84">
        <v>3.5</v>
      </c>
    </row>
    <row r="10" spans="1:6" ht="27.75" customHeight="1">
      <c r="A10" s="607" t="s">
        <v>89</v>
      </c>
      <c r="B10" s="607"/>
      <c r="C10" s="607"/>
      <c r="D10" s="607"/>
      <c r="E10" s="607"/>
      <c r="F10" s="84"/>
    </row>
    <row r="11" spans="1:6" ht="31.5" customHeight="1">
      <c r="A11" s="78" t="s">
        <v>69</v>
      </c>
      <c r="B11" s="78"/>
      <c r="C11" s="85" t="s">
        <v>62</v>
      </c>
      <c r="D11" s="85" t="s">
        <v>63</v>
      </c>
      <c r="E11" s="85" t="s">
        <v>64</v>
      </c>
    </row>
    <row r="12" spans="1:6" ht="19.5">
      <c r="A12" s="91" t="s">
        <v>7</v>
      </c>
      <c r="B12" s="92">
        <v>1</v>
      </c>
      <c r="C12" s="78" t="s">
        <v>65</v>
      </c>
      <c r="D12" s="98" t="s">
        <v>84</v>
      </c>
      <c r="E12" s="78" t="s">
        <v>66</v>
      </c>
    </row>
    <row r="13" spans="1:6" ht="19.5">
      <c r="A13" s="93" t="s">
        <v>8</v>
      </c>
      <c r="B13" s="94">
        <f t="shared" ref="B13:B41" si="0">1+B12</f>
        <v>2</v>
      </c>
      <c r="C13" s="95"/>
      <c r="D13" s="96"/>
      <c r="E13" s="95"/>
    </row>
    <row r="14" spans="1:6" ht="21.95" customHeight="1">
      <c r="A14" s="93" t="s">
        <v>9</v>
      </c>
      <c r="B14" s="94">
        <f t="shared" si="0"/>
        <v>3</v>
      </c>
      <c r="C14" s="95"/>
      <c r="D14" s="95"/>
      <c r="E14" s="95"/>
    </row>
    <row r="15" spans="1:6" ht="21.95" customHeight="1">
      <c r="A15" s="91" t="s">
        <v>10</v>
      </c>
      <c r="B15" s="92">
        <f t="shared" si="0"/>
        <v>4</v>
      </c>
      <c r="C15" s="97" t="s">
        <v>28</v>
      </c>
      <c r="D15" s="78" t="s">
        <v>68</v>
      </c>
      <c r="E15" s="78" t="s">
        <v>66</v>
      </c>
    </row>
    <row r="16" spans="1:6" ht="21.95" customHeight="1">
      <c r="A16" s="91" t="s">
        <v>11</v>
      </c>
      <c r="B16" s="92">
        <f t="shared" si="0"/>
        <v>5</v>
      </c>
      <c r="C16" s="99"/>
      <c r="D16" s="78" t="s">
        <v>68</v>
      </c>
      <c r="E16" s="78" t="s">
        <v>66</v>
      </c>
    </row>
    <row r="17" spans="1:5" ht="21.95" customHeight="1">
      <c r="A17" s="91" t="s">
        <v>5</v>
      </c>
      <c r="B17" s="92">
        <f t="shared" si="0"/>
        <v>6</v>
      </c>
      <c r="C17" s="78" t="s">
        <v>67</v>
      </c>
      <c r="D17" s="78" t="s">
        <v>68</v>
      </c>
      <c r="E17" s="95"/>
    </row>
    <row r="18" spans="1:5" ht="21.95" customHeight="1">
      <c r="A18" s="91" t="s">
        <v>6</v>
      </c>
      <c r="B18" s="92">
        <f t="shared" si="0"/>
        <v>7</v>
      </c>
      <c r="C18" s="78" t="s">
        <v>88</v>
      </c>
      <c r="D18" s="78" t="s">
        <v>68</v>
      </c>
      <c r="E18" s="78" t="s">
        <v>66</v>
      </c>
    </row>
    <row r="19" spans="1:5" ht="19.5">
      <c r="A19" s="91" t="s">
        <v>7</v>
      </c>
      <c r="B19" s="92">
        <f t="shared" si="0"/>
        <v>8</v>
      </c>
      <c r="C19" s="95"/>
      <c r="D19" s="78" t="s">
        <v>68</v>
      </c>
      <c r="E19" s="78" t="s">
        <v>66</v>
      </c>
    </row>
    <row r="20" spans="1:5" ht="19.5">
      <c r="A20" s="93" t="s">
        <v>8</v>
      </c>
      <c r="B20" s="94">
        <f t="shared" si="0"/>
        <v>9</v>
      </c>
      <c r="C20" s="95"/>
      <c r="D20" s="96"/>
      <c r="E20" s="95"/>
    </row>
    <row r="21" spans="1:5" ht="21.95" customHeight="1">
      <c r="A21" s="91" t="s">
        <v>9</v>
      </c>
      <c r="B21" s="94">
        <f t="shared" si="0"/>
        <v>10</v>
      </c>
      <c r="C21" s="95"/>
      <c r="D21" s="95"/>
      <c r="E21" s="95"/>
    </row>
    <row r="22" spans="1:5" ht="21.95" customHeight="1">
      <c r="A22" s="91" t="s">
        <v>10</v>
      </c>
      <c r="B22" s="92">
        <f t="shared" si="0"/>
        <v>11</v>
      </c>
      <c r="C22" s="97" t="s">
        <v>90</v>
      </c>
      <c r="D22" s="608" t="s">
        <v>84</v>
      </c>
      <c r="E22" s="78" t="s">
        <v>66</v>
      </c>
    </row>
    <row r="23" spans="1:5" ht="21.95" customHeight="1">
      <c r="A23" s="91" t="s">
        <v>11</v>
      </c>
      <c r="B23" s="92">
        <f t="shared" si="0"/>
        <v>12</v>
      </c>
      <c r="C23" s="95"/>
      <c r="D23" s="609"/>
      <c r="E23" s="78" t="s">
        <v>66</v>
      </c>
    </row>
    <row r="24" spans="1:5" ht="19.5">
      <c r="A24" s="91" t="s">
        <v>5</v>
      </c>
      <c r="B24" s="92">
        <f t="shared" si="0"/>
        <v>13</v>
      </c>
      <c r="C24" s="97" t="s">
        <v>90</v>
      </c>
      <c r="D24" s="609"/>
      <c r="E24" s="95"/>
    </row>
    <row r="25" spans="1:5" ht="21.95" customHeight="1">
      <c r="A25" s="91" t="s">
        <v>6</v>
      </c>
      <c r="B25" s="92">
        <f t="shared" si="0"/>
        <v>14</v>
      </c>
      <c r="C25" s="97" t="s">
        <v>90</v>
      </c>
      <c r="D25" s="609"/>
      <c r="E25" s="78" t="s">
        <v>66</v>
      </c>
    </row>
    <row r="26" spans="1:5" ht="19.5">
      <c r="A26" s="91" t="s">
        <v>7</v>
      </c>
      <c r="B26" s="92">
        <f t="shared" si="0"/>
        <v>15</v>
      </c>
      <c r="C26" s="97" t="s">
        <v>91</v>
      </c>
      <c r="D26" s="610"/>
      <c r="E26" s="78" t="s">
        <v>66</v>
      </c>
    </row>
    <row r="27" spans="1:5" ht="19.5">
      <c r="A27" s="93" t="s">
        <v>8</v>
      </c>
      <c r="B27" s="94">
        <f t="shared" si="0"/>
        <v>16</v>
      </c>
      <c r="C27" s="95"/>
      <c r="D27" s="95"/>
      <c r="E27" s="95"/>
    </row>
    <row r="28" spans="1:5" ht="21.95" customHeight="1">
      <c r="A28" s="91" t="s">
        <v>9</v>
      </c>
      <c r="B28" s="94">
        <f t="shared" si="0"/>
        <v>17</v>
      </c>
      <c r="C28" s="95"/>
      <c r="D28" s="95"/>
      <c r="E28" s="95"/>
    </row>
    <row r="29" spans="1:5" ht="21.95" customHeight="1">
      <c r="A29" s="91" t="s">
        <v>10</v>
      </c>
      <c r="B29" s="92">
        <f t="shared" si="0"/>
        <v>18</v>
      </c>
      <c r="C29" s="78" t="s">
        <v>88</v>
      </c>
      <c r="D29" s="78" t="s">
        <v>68</v>
      </c>
      <c r="E29" s="78" t="s">
        <v>66</v>
      </c>
    </row>
    <row r="30" spans="1:5" ht="21.95" customHeight="1">
      <c r="A30" s="91" t="s">
        <v>11</v>
      </c>
      <c r="B30" s="92">
        <f t="shared" si="0"/>
        <v>19</v>
      </c>
      <c r="C30" s="95"/>
      <c r="D30" s="78" t="s">
        <v>68</v>
      </c>
      <c r="E30" s="78" t="s">
        <v>66</v>
      </c>
    </row>
    <row r="31" spans="1:5" ht="21.95" customHeight="1">
      <c r="A31" s="91" t="s">
        <v>5</v>
      </c>
      <c r="B31" s="92">
        <f t="shared" si="0"/>
        <v>20</v>
      </c>
      <c r="C31" s="78" t="s">
        <v>67</v>
      </c>
      <c r="D31" s="78" t="s">
        <v>68</v>
      </c>
      <c r="E31" s="95"/>
    </row>
    <row r="32" spans="1:5" ht="21.95" customHeight="1">
      <c r="A32" s="91" t="s">
        <v>6</v>
      </c>
      <c r="B32" s="92">
        <f t="shared" si="0"/>
        <v>21</v>
      </c>
      <c r="C32" s="78" t="s">
        <v>88</v>
      </c>
      <c r="D32" s="78" t="s">
        <v>68</v>
      </c>
      <c r="E32" s="78" t="s">
        <v>66</v>
      </c>
    </row>
    <row r="33" spans="1:5" ht="19.5">
      <c r="A33" s="91" t="s">
        <v>7</v>
      </c>
      <c r="B33" s="92">
        <f t="shared" si="0"/>
        <v>22</v>
      </c>
      <c r="C33" s="95"/>
      <c r="D33" s="78" t="s">
        <v>68</v>
      </c>
      <c r="E33" s="78" t="s">
        <v>66</v>
      </c>
    </row>
    <row r="34" spans="1:5" ht="19.5">
      <c r="A34" s="93" t="s">
        <v>8</v>
      </c>
      <c r="B34" s="94">
        <f t="shared" si="0"/>
        <v>23</v>
      </c>
      <c r="C34" s="95"/>
      <c r="D34" s="95"/>
      <c r="E34" s="95"/>
    </row>
    <row r="35" spans="1:5" ht="19.5">
      <c r="A35" s="91" t="s">
        <v>9</v>
      </c>
      <c r="B35" s="94">
        <f t="shared" si="0"/>
        <v>24</v>
      </c>
      <c r="C35" s="95"/>
      <c r="D35" s="95"/>
      <c r="E35" s="95"/>
    </row>
    <row r="36" spans="1:5" ht="21.95" customHeight="1">
      <c r="A36" s="91" t="s">
        <v>10</v>
      </c>
      <c r="B36" s="92">
        <f t="shared" si="0"/>
        <v>25</v>
      </c>
      <c r="C36" s="78" t="s">
        <v>88</v>
      </c>
      <c r="D36" s="78" t="s">
        <v>68</v>
      </c>
      <c r="E36" s="78" t="s">
        <v>66</v>
      </c>
    </row>
    <row r="37" spans="1:5" ht="21.95" customHeight="1">
      <c r="A37" s="91" t="s">
        <v>11</v>
      </c>
      <c r="B37" s="92">
        <f t="shared" si="0"/>
        <v>26</v>
      </c>
      <c r="C37" s="95"/>
      <c r="D37" s="78" t="s">
        <v>68</v>
      </c>
      <c r="E37" s="78" t="s">
        <v>66</v>
      </c>
    </row>
    <row r="38" spans="1:5" ht="21.95" customHeight="1">
      <c r="A38" s="91" t="s">
        <v>5</v>
      </c>
      <c r="B38" s="92">
        <f t="shared" si="0"/>
        <v>27</v>
      </c>
      <c r="C38" s="78" t="s">
        <v>67</v>
      </c>
      <c r="D38" s="78" t="s">
        <v>68</v>
      </c>
      <c r="E38" s="95"/>
    </row>
    <row r="39" spans="1:5" ht="21.95" customHeight="1">
      <c r="A39" s="91" t="s">
        <v>6</v>
      </c>
      <c r="B39" s="92">
        <f t="shared" si="0"/>
        <v>28</v>
      </c>
      <c r="C39" s="78" t="s">
        <v>88</v>
      </c>
      <c r="D39" s="78" t="s">
        <v>68</v>
      </c>
      <c r="E39" s="78" t="s">
        <v>66</v>
      </c>
    </row>
    <row r="40" spans="1:5" ht="19.5">
      <c r="A40" s="91" t="s">
        <v>7</v>
      </c>
      <c r="B40" s="92">
        <f t="shared" si="0"/>
        <v>29</v>
      </c>
      <c r="C40" s="95"/>
      <c r="D40" s="78" t="s">
        <v>68</v>
      </c>
      <c r="E40" s="78" t="s">
        <v>66</v>
      </c>
    </row>
    <row r="41" spans="1:5" ht="19.5">
      <c r="A41" s="93" t="s">
        <v>8</v>
      </c>
      <c r="B41" s="94">
        <f t="shared" si="0"/>
        <v>30</v>
      </c>
      <c r="C41" s="95"/>
      <c r="D41" s="95"/>
      <c r="E41" s="95"/>
    </row>
    <row r="42" spans="1:5" ht="19.5">
      <c r="A42" s="91" t="s">
        <v>9</v>
      </c>
      <c r="B42" s="94">
        <v>31</v>
      </c>
      <c r="C42" s="95"/>
      <c r="D42" s="95"/>
      <c r="E42" s="95"/>
    </row>
  </sheetData>
  <customSheetViews>
    <customSheetView guid="{29ED3FAA-43E2-4BA8-8C96-37141622C57A}" topLeftCell="A22">
      <selection activeCell="J42" sqref="J42"/>
      <pageMargins left="0.39370078740157483" right="0" top="0" bottom="0" header="0.51181102362204722" footer="0.51181102362204722"/>
      <pageSetup paperSize="9" orientation="portrait" r:id="rId1"/>
      <headerFooter alignWithMargins="0"/>
    </customSheetView>
  </customSheetViews>
  <mergeCells count="6">
    <mergeCell ref="A10:E10"/>
    <mergeCell ref="D22:D26"/>
    <mergeCell ref="B2:C2"/>
    <mergeCell ref="A7:C7"/>
    <mergeCell ref="A8:D8"/>
    <mergeCell ref="A9:B9"/>
  </mergeCells>
  <phoneticPr fontId="6" type="noConversion"/>
  <conditionalFormatting sqref="B12">
    <cfRule type="cellIs" dxfId="2052" priority="3" stopIfTrue="1" operator="equal">
      <formula>"Dimanche"</formula>
    </cfRule>
  </conditionalFormatting>
  <conditionalFormatting sqref="B13">
    <cfRule type="expression" dxfId="2051" priority="2" stopIfTrue="1">
      <formula>"Dimanche"</formula>
    </cfRule>
  </conditionalFormatting>
  <conditionalFormatting sqref="A12:A42">
    <cfRule type="cellIs" dxfId="2050" priority="1" stopIfTrue="1" operator="equal">
      <formula>"Dimanche"</formula>
    </cfRule>
  </conditionalFormatting>
  <pageMargins left="0.39370078740157483" right="0" top="0" bottom="0" header="0.51181102362204722" footer="0.51181102362204722"/>
  <pageSetup paperSize="9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2">
    <tabColor rgb="FFFFC000"/>
  </sheetPr>
  <dimension ref="A1:CP83"/>
  <sheetViews>
    <sheetView showGridLines="0" showZeros="0" tabSelected="1" zoomScale="75" zoomScaleNormal="70" workbookViewId="0">
      <pane ySplit="5" topLeftCell="A33" activePane="bottomLeft" state="frozen"/>
      <selection pane="bottomLeft" activeCell="D3" sqref="D3"/>
    </sheetView>
  </sheetViews>
  <sheetFormatPr baseColWidth="10" defaultRowHeight="12.75"/>
  <cols>
    <col min="1" max="1" width="11" customWidth="1"/>
    <col min="2" max="2" width="4.85546875" customWidth="1"/>
    <col min="3" max="12" width="5.28515625" customWidth="1"/>
    <col min="13" max="13" width="15.7109375" customWidth="1"/>
    <col min="14" max="14" width="2.28515625" customWidth="1"/>
    <col min="15" max="24" width="9.7109375" customWidth="1"/>
    <col min="34" max="34" width="14.42578125" customWidth="1"/>
    <col min="42" max="42" width="19.42578125" customWidth="1"/>
  </cols>
  <sheetData>
    <row r="1" spans="1:42" s="32" customFormat="1" ht="33" customHeight="1" thickBot="1">
      <c r="A1" s="447"/>
      <c r="B1" s="447"/>
      <c r="C1" s="447"/>
      <c r="D1" s="447"/>
      <c r="E1" s="447"/>
      <c r="F1" s="447"/>
      <c r="G1" s="653"/>
      <c r="H1" s="653"/>
      <c r="I1" s="653"/>
      <c r="J1" s="653"/>
      <c r="K1" s="653"/>
      <c r="L1" s="653"/>
      <c r="M1" s="653"/>
      <c r="N1" s="401"/>
      <c r="O1" s="639" t="s">
        <v>0</v>
      </c>
      <c r="P1" s="639"/>
      <c r="Q1" s="639"/>
      <c r="R1" s="639"/>
      <c r="S1" s="639"/>
      <c r="T1" s="639"/>
      <c r="U1" s="639"/>
      <c r="V1" s="639"/>
      <c r="W1" s="639"/>
      <c r="X1" s="419"/>
      <c r="AA1" s="411" t="s">
        <v>195</v>
      </c>
      <c r="AP1" s="312" t="s">
        <v>192</v>
      </c>
    </row>
    <row r="2" spans="1:42" ht="27.75" customHeight="1">
      <c r="A2" s="731">
        <f>MONTH("1"&amp;D2)</f>
        <v>2</v>
      </c>
      <c r="B2" s="622" t="s">
        <v>1</v>
      </c>
      <c r="C2" s="622"/>
      <c r="D2" s="614" t="s">
        <v>196</v>
      </c>
      <c r="E2" s="614"/>
      <c r="F2" s="614"/>
      <c r="G2" s="614"/>
      <c r="H2" s="640">
        <v>2013</v>
      </c>
      <c r="I2" s="640"/>
      <c r="J2" s="389"/>
      <c r="K2" s="390" t="s">
        <v>2</v>
      </c>
      <c r="L2" s="618">
        <f>VLOOKUP(Q3,horaires!$A$4:$V$85,2)</f>
        <v>0</v>
      </c>
      <c r="M2" s="618"/>
      <c r="N2" s="618"/>
      <c r="O2" s="618"/>
      <c r="P2" s="618"/>
      <c r="Q2" s="618"/>
      <c r="R2" s="641" t="s">
        <v>25</v>
      </c>
      <c r="S2" s="641"/>
      <c r="T2" s="641"/>
      <c r="U2" s="641"/>
      <c r="V2" s="641"/>
      <c r="W2" s="391"/>
      <c r="X2" s="418"/>
      <c r="Z2" s="290"/>
      <c r="AA2" s="290"/>
      <c r="AB2" s="1"/>
      <c r="AP2" s="313">
        <f>ROUND(DATE(H2,4,MOD(234-11*MOD(H2,19),30))/7,0)*7-6</f>
        <v>41364</v>
      </c>
    </row>
    <row r="3" spans="1:42" ht="27.75" customHeight="1">
      <c r="A3" s="651"/>
      <c r="B3" s="439"/>
      <c r="C3" s="439"/>
      <c r="D3" s="342"/>
      <c r="E3" s="29"/>
      <c r="F3" s="27"/>
      <c r="G3" s="49"/>
      <c r="H3" s="26"/>
      <c r="I3" s="26"/>
      <c r="J3" s="26"/>
      <c r="K3" s="65" t="s">
        <v>3</v>
      </c>
      <c r="L3" s="617" t="str">
        <f>VLOOKUP(Q3,horaires!$A$4:$V$85,3)</f>
        <v>MARYVONNE</v>
      </c>
      <c r="M3" s="617"/>
      <c r="N3" s="617"/>
      <c r="O3" s="617"/>
      <c r="P3" s="617"/>
      <c r="Q3" s="28">
        <v>62</v>
      </c>
      <c r="R3" s="38"/>
      <c r="S3" s="38"/>
      <c r="T3" s="38"/>
      <c r="U3" s="39"/>
      <c r="V3" s="65" t="s">
        <v>23</v>
      </c>
      <c r="W3" s="392"/>
      <c r="X3" s="418"/>
      <c r="Z3" s="1"/>
      <c r="AA3" s="1"/>
      <c r="AB3" s="1"/>
      <c r="AP3" s="310"/>
    </row>
    <row r="4" spans="1:42" ht="27.75" customHeight="1">
      <c r="A4" s="629">
        <f>WORKDAY(EOMONTH(A10,0),-2,fériés)</f>
        <v>41331</v>
      </c>
      <c r="B4" s="630"/>
      <c r="C4" s="630"/>
      <c r="D4" s="630"/>
      <c r="E4" s="630"/>
      <c r="F4" s="630"/>
      <c r="G4" s="630"/>
      <c r="H4" s="630"/>
      <c r="I4" s="26"/>
      <c r="J4" s="26"/>
      <c r="K4" s="27"/>
      <c r="L4" s="36"/>
      <c r="M4" s="36"/>
      <c r="N4" s="1"/>
      <c r="O4" s="179"/>
      <c r="P4" s="179"/>
      <c r="Q4" s="179"/>
      <c r="R4" s="446" t="s">
        <v>26</v>
      </c>
      <c r="S4" s="446"/>
      <c r="T4" s="446"/>
      <c r="U4" s="446"/>
      <c r="V4" s="446"/>
      <c r="W4" s="392"/>
      <c r="X4" s="418"/>
      <c r="Z4" s="290"/>
      <c r="AA4" s="1"/>
      <c r="AB4" s="1"/>
      <c r="AP4" s="311"/>
    </row>
    <row r="5" spans="1:42" ht="27.75" customHeight="1">
      <c r="A5" s="393"/>
      <c r="B5" s="323"/>
      <c r="C5" s="322"/>
      <c r="D5" s="322"/>
      <c r="E5" s="322"/>
      <c r="F5" s="322"/>
      <c r="G5" s="322"/>
      <c r="H5" s="322"/>
      <c r="I5" s="26"/>
      <c r="J5" s="26"/>
      <c r="K5" s="258"/>
      <c r="L5" s="36"/>
      <c r="M5" s="36"/>
      <c r="N5" s="256"/>
      <c r="O5" s="1"/>
      <c r="P5" s="167"/>
      <c r="Q5" s="167"/>
      <c r="R5" s="628" t="s">
        <v>103</v>
      </c>
      <c r="S5" s="628"/>
      <c r="T5" s="628"/>
      <c r="U5" s="628"/>
      <c r="V5" s="628"/>
      <c r="W5" s="392"/>
      <c r="X5" s="418"/>
      <c r="AP5" s="402" t="s">
        <v>191</v>
      </c>
    </row>
    <row r="6" spans="1:42" s="1" customFormat="1" ht="27.75" customHeight="1" thickBot="1">
      <c r="A6" s="394"/>
      <c r="B6" s="395"/>
      <c r="C6" s="395"/>
      <c r="D6" s="304" t="s">
        <v>4</v>
      </c>
      <c r="E6" s="396"/>
      <c r="F6" s="397"/>
      <c r="G6" s="619"/>
      <c r="H6" s="619"/>
      <c r="I6" s="619"/>
      <c r="J6" s="619"/>
      <c r="K6" s="619"/>
      <c r="L6" s="619"/>
      <c r="M6" s="619"/>
      <c r="N6" s="398"/>
      <c r="O6" s="652" t="s">
        <v>104</v>
      </c>
      <c r="P6" s="652"/>
      <c r="Q6" s="652"/>
      <c r="R6" s="652"/>
      <c r="S6" s="652"/>
      <c r="T6" s="652"/>
      <c r="U6" s="652"/>
      <c r="V6" s="399"/>
      <c r="W6" s="400"/>
      <c r="X6" s="427"/>
      <c r="AP6" s="387">
        <f>DATE(H2,1,1)</f>
        <v>41275</v>
      </c>
    </row>
    <row r="7" spans="1:42" ht="30" customHeight="1" thickBot="1">
      <c r="A7" s="385"/>
      <c r="B7" s="386"/>
      <c r="C7" s="642" t="s">
        <v>118</v>
      </c>
      <c r="D7" s="643"/>
      <c r="E7" s="643"/>
      <c r="F7" s="643"/>
      <c r="G7" s="643"/>
      <c r="H7" s="643"/>
      <c r="I7" s="643"/>
      <c r="J7" s="643"/>
      <c r="K7" s="643"/>
      <c r="L7" s="643"/>
      <c r="M7" s="644"/>
      <c r="N7" s="483">
        <f>SUM(N9:N39)</f>
        <v>0</v>
      </c>
      <c r="O7" s="647" t="s">
        <v>20</v>
      </c>
      <c r="P7" s="648"/>
      <c r="Q7" s="648"/>
      <c r="R7" s="648"/>
      <c r="S7" s="648"/>
      <c r="T7" s="648"/>
      <c r="U7" s="648"/>
      <c r="V7" s="648"/>
      <c r="W7" s="649"/>
      <c r="X7" s="420"/>
      <c r="Z7" s="384"/>
      <c r="AP7" s="387">
        <f>DATE(H2,5,1)</f>
        <v>41395</v>
      </c>
    </row>
    <row r="8" spans="1:42" s="8" customFormat="1" ht="30.75" customHeight="1" thickBot="1">
      <c r="A8" s="689" t="s">
        <v>94</v>
      </c>
      <c r="B8" s="690"/>
      <c r="C8" s="631" t="s">
        <v>47</v>
      </c>
      <c r="D8" s="632"/>
      <c r="E8" s="632"/>
      <c r="F8" s="632"/>
      <c r="G8" s="632"/>
      <c r="H8" s="632"/>
      <c r="I8" s="632"/>
      <c r="J8" s="632"/>
      <c r="K8" s="632"/>
      <c r="L8" s="633"/>
      <c r="M8" s="634" t="s">
        <v>108</v>
      </c>
      <c r="N8" s="645"/>
      <c r="O8" s="699" t="s">
        <v>93</v>
      </c>
      <c r="P8" s="626" t="s">
        <v>100</v>
      </c>
      <c r="Q8" s="626" t="str">
        <f>IF(S49="","","congés RTT")</f>
        <v/>
      </c>
      <c r="R8" s="626" t="s">
        <v>101</v>
      </c>
      <c r="S8" s="626" t="str">
        <f>IF(U43="","",IF(U43="J.D. (5)","Congés de conversion prime (JD)"))</f>
        <v/>
      </c>
      <c r="T8" s="626" t="s">
        <v>102</v>
      </c>
      <c r="U8" s="626" t="s">
        <v>21</v>
      </c>
      <c r="V8" s="626" t="s">
        <v>31</v>
      </c>
      <c r="W8" s="697" t="str">
        <f>IF(L3="AUDREY","réduction tps grossesse","maladie")</f>
        <v>maladie</v>
      </c>
      <c r="X8" s="428"/>
      <c r="AB8" s="72"/>
      <c r="AC8" s="88"/>
      <c r="AI8" s="90"/>
      <c r="AP8" s="387">
        <f>DATE(H2,5,8)</f>
        <v>41402</v>
      </c>
    </row>
    <row r="9" spans="1:42" s="12" customFormat="1" ht="57.75" customHeight="1" thickBot="1">
      <c r="A9" s="691"/>
      <c r="B9" s="692"/>
      <c r="C9" s="636" t="s">
        <v>189</v>
      </c>
      <c r="D9" s="637"/>
      <c r="E9" s="637"/>
      <c r="F9" s="638"/>
      <c r="G9" s="636" t="s">
        <v>190</v>
      </c>
      <c r="H9" s="637"/>
      <c r="I9" s="637"/>
      <c r="J9" s="638"/>
      <c r="K9" s="701" t="s">
        <v>193</v>
      </c>
      <c r="L9" s="702"/>
      <c r="M9" s="635"/>
      <c r="N9" s="645"/>
      <c r="O9" s="700"/>
      <c r="P9" s="627"/>
      <c r="Q9" s="627"/>
      <c r="R9" s="627"/>
      <c r="S9" s="627"/>
      <c r="T9" s="627"/>
      <c r="U9" s="627"/>
      <c r="V9" s="627"/>
      <c r="W9" s="698"/>
      <c r="X9" s="428"/>
      <c r="Y9" s="324"/>
      <c r="AP9" s="387">
        <f>DATE(H2,7,14)</f>
        <v>41469</v>
      </c>
    </row>
    <row r="10" spans="1:42" s="19" customFormat="1" ht="27.75" customHeight="1" thickBot="1">
      <c r="A10" s="305">
        <f>DATE(H2,A2,1)</f>
        <v>41306</v>
      </c>
      <c r="B10" s="317">
        <f>DATE(H2,A2,1)</f>
        <v>41306</v>
      </c>
      <c r="C10" s="620">
        <f ca="1">IF(OR(COUNTIF(fériés,$B10),WEEKDAY($B10,2)&gt;5),0,OFFSET(horaires!$C$3,MATCH($Q$3,horaires!$A$4:$A$85,0),INT(COLUMN()/2)+((WEEKDAY($B10,2)-1)*4)))</f>
        <v>0</v>
      </c>
      <c r="D10" s="623"/>
      <c r="E10" s="620">
        <f ca="1">IF(OR(COUNTIF(fériés,$B10),WEEKDAY($B10,2)&gt;5),0,OFFSET(horaires!$C$3,MATCH($Q$3,horaires!$A$4:$A$85,0),INT(COLUMN()/2)+((WEEKDAY($B10,2)-1)*4)))</f>
        <v>0</v>
      </c>
      <c r="F10" s="623"/>
      <c r="G10" s="620">
        <f ca="1">IF(OR(COUNTIF(fériés,$B10),WEEKDAY($B10,2)&gt;5),0,OFFSET(horaires!$C$3,MATCH($Q$3,horaires!$A$4:$A$85,0),INT(COLUMN()/2)+((WEEKDAY($B10,2)-1)*4)))</f>
        <v>0.54166666666666663</v>
      </c>
      <c r="H10" s="623"/>
      <c r="I10" s="620">
        <f ca="1">IF(OR(COUNTIF(fériés,$B10),WEEKDAY($B10,2)&gt;5),0,OFFSET(horaires!$C$3,MATCH($Q$3,horaires!$A$4:$A$85,0),INT(COLUMN()/2)+((WEEKDAY($B10,2)-1)*4)))</f>
        <v>0.72916666666666663</v>
      </c>
      <c r="J10" s="623"/>
      <c r="K10" s="624">
        <f ca="1">AF10</f>
        <v>4.5</v>
      </c>
      <c r="L10" s="625"/>
      <c r="M10" s="319"/>
      <c r="N10" s="646"/>
      <c r="O10" s="650"/>
      <c r="P10" s="314"/>
      <c r="Q10" s="251"/>
      <c r="R10" s="251"/>
      <c r="S10" s="252"/>
      <c r="T10" s="252"/>
      <c r="U10" s="315"/>
      <c r="V10" s="315"/>
      <c r="W10" s="316"/>
      <c r="X10" s="429">
        <f>WEEKNUM(B10,2)</f>
        <v>5</v>
      </c>
      <c r="Y10" s="10"/>
      <c r="Z10" s="380">
        <f ca="1">C10</f>
        <v>0</v>
      </c>
      <c r="AA10" s="380">
        <f ca="1">E10</f>
        <v>0</v>
      </c>
      <c r="AB10" s="381">
        <f ca="1">(AA10-Z10)</f>
        <v>0</v>
      </c>
      <c r="AC10" s="382">
        <f ca="1">G10</f>
        <v>0.54166666666666663</v>
      </c>
      <c r="AD10" s="382">
        <f ca="1">I10</f>
        <v>0.72916666666666663</v>
      </c>
      <c r="AE10" s="381">
        <f ca="1">AD10-AC10</f>
        <v>0.1875</v>
      </c>
      <c r="AF10" s="383">
        <f ca="1">((AB10+AE10)-INT(AB10+AE10))*24</f>
        <v>4.5</v>
      </c>
      <c r="AG10" s="10"/>
      <c r="AH10" s="10"/>
      <c r="AI10" s="10"/>
      <c r="AJ10" s="10"/>
      <c r="AK10" s="10"/>
      <c r="AL10" s="10"/>
      <c r="AM10" s="10"/>
      <c r="AN10" s="10"/>
      <c r="AO10" s="10"/>
      <c r="AP10" s="387">
        <f>DATE(H2,8,15)</f>
        <v>41501</v>
      </c>
    </row>
    <row r="11" spans="1:42" s="10" customFormat="1" ht="27.75" customHeight="1" thickBot="1">
      <c r="A11" s="257">
        <f t="shared" ref="A11:A36" si="0">IF(MONTH(A10+1)=$A$2,A10+1,"")</f>
        <v>41307</v>
      </c>
      <c r="B11" s="318">
        <f t="shared" ref="B11:B36" si="1">IF(MONTH(B10+1)=$A$2,B10+1,"")</f>
        <v>41307</v>
      </c>
      <c r="C11" s="620">
        <f ca="1">IF(OR(COUNTIF(fériés,$B11),WEEKDAY($B11,2)&gt;5),0,OFFSET(horaires!$C$3,MATCH($Q$3,horaires!$A$4:$A$85,0),INT(COLUMN()/2)+((WEEKDAY($B11,2)-1)*4)))</f>
        <v>0</v>
      </c>
      <c r="D11" s="621"/>
      <c r="E11" s="620">
        <f ca="1">IF(OR(COUNTIF(fériés,$B11),WEEKDAY($B11,2)&gt;5),0,OFFSET(horaires!$C$3,MATCH($Q$3,horaires!$A$4:$A$85,0),INT(COLUMN()/2)+((WEEKDAY($B11,2)-1)*4)))</f>
        <v>0</v>
      </c>
      <c r="F11" s="621"/>
      <c r="G11" s="620">
        <f ca="1">IF(OR(COUNTIF(fériés,$B11),WEEKDAY($B11,2)&gt;5),0,OFFSET(horaires!$C$3,MATCH($Q$3,horaires!$A$4:$A$85,0),INT(COLUMN()/2)+((WEEKDAY($B11,2)-1)*4)))</f>
        <v>0</v>
      </c>
      <c r="H11" s="621"/>
      <c r="I11" s="620">
        <f ca="1">IF(OR(COUNTIF(fériés,$B11),WEEKDAY($B11,2)&gt;5),0,OFFSET(horaires!$C$3,MATCH($Q$3,horaires!$A$4:$A$85,0),INT(COLUMN()/2)+((WEEKDAY($B11,2)-1)*4)))</f>
        <v>0</v>
      </c>
      <c r="J11" s="621"/>
      <c r="K11" s="615">
        <f ca="1">AF11</f>
        <v>0</v>
      </c>
      <c r="L11" s="616"/>
      <c r="M11" s="320"/>
      <c r="N11" s="646"/>
      <c r="O11" s="650"/>
      <c r="P11" s="260"/>
      <c r="Q11" s="251"/>
      <c r="R11" s="251"/>
      <c r="S11" s="252"/>
      <c r="T11" s="250"/>
      <c r="U11" s="250"/>
      <c r="V11" s="261"/>
      <c r="W11" s="291"/>
      <c r="X11" s="429">
        <f t="shared" ref="X11:X36" si="2">WEEKNUM(B11,2)</f>
        <v>5</v>
      </c>
      <c r="Z11" s="380">
        <f t="shared" ref="Z11:Z40" ca="1" si="3">C11</f>
        <v>0</v>
      </c>
      <c r="AA11" s="380">
        <f t="shared" ref="AA11:AA40" ca="1" si="4">E11</f>
        <v>0</v>
      </c>
      <c r="AB11" s="381">
        <f t="shared" ref="AB11:AB40" ca="1" si="5">AA11-Z11</f>
        <v>0</v>
      </c>
      <c r="AC11" s="382">
        <f t="shared" ref="AC11:AC40" ca="1" si="6">G11</f>
        <v>0</v>
      </c>
      <c r="AD11" s="382">
        <f t="shared" ref="AD11:AD40" ca="1" si="7">I11</f>
        <v>0</v>
      </c>
      <c r="AE11" s="381">
        <f t="shared" ref="AE11:AE40" ca="1" si="8">AD11-AC11</f>
        <v>0</v>
      </c>
      <c r="AF11" s="383">
        <f t="shared" ref="AF11:AF40" ca="1" si="9">((AB11+AE11)-INT(AB11+AE11))*24</f>
        <v>0</v>
      </c>
      <c r="AP11" s="387">
        <f>DATE(H2,11,1)</f>
        <v>41579</v>
      </c>
    </row>
    <row r="12" spans="1:42" s="10" customFormat="1" ht="27.75" customHeight="1" thickBot="1">
      <c r="A12" s="257">
        <f t="shared" si="0"/>
        <v>41308</v>
      </c>
      <c r="B12" s="318">
        <f t="shared" si="1"/>
        <v>41308</v>
      </c>
      <c r="C12" s="620">
        <f ca="1">IF(OR(COUNTIF(fériés,$B12),WEEKDAY($B12,2)&gt;5),0,OFFSET(horaires!$C$3,MATCH($Q$3,horaires!$A$4:$A$85,0),INT(COLUMN()/2)+((WEEKDAY($B12,2)-1)*4)))</f>
        <v>0</v>
      </c>
      <c r="D12" s="621"/>
      <c r="E12" s="620">
        <f ca="1">IF(OR(COUNTIF(fériés,$B12),WEEKDAY($B12,2)&gt;5),0,OFFSET(horaires!$C$3,MATCH($Q$3,horaires!$A$4:$A$85,0),INT(COLUMN()/2)+((WEEKDAY($B12,2)-1)*4)))</f>
        <v>0</v>
      </c>
      <c r="F12" s="621"/>
      <c r="G12" s="620">
        <f ca="1">IF(OR(COUNTIF(fériés,$B12),WEEKDAY($B12,2)&gt;5),0,OFFSET(horaires!$C$3,MATCH($Q$3,horaires!$A$4:$A$85,0),INT(COLUMN()/2)+((WEEKDAY($B12,2)-1)*4)))</f>
        <v>0</v>
      </c>
      <c r="H12" s="621"/>
      <c r="I12" s="620">
        <f ca="1">IF(OR(COUNTIF(fériés,$B12),WEEKDAY($B12,2)&gt;5),0,OFFSET(horaires!$C$3,MATCH($Q$3,horaires!$A$4:$A$85,0),INT(COLUMN()/2)+((WEEKDAY($B12,2)-1)*4)))</f>
        <v>0</v>
      </c>
      <c r="J12" s="621"/>
      <c r="K12" s="615">
        <f ca="1">AF12</f>
        <v>0</v>
      </c>
      <c r="L12" s="616"/>
      <c r="M12" s="320"/>
      <c r="N12" s="646"/>
      <c r="O12" s="308"/>
      <c r="P12" s="250"/>
      <c r="Q12" s="251"/>
      <c r="R12" s="251"/>
      <c r="S12" s="250"/>
      <c r="T12" s="252"/>
      <c r="U12" s="249"/>
      <c r="V12" s="253"/>
      <c r="W12" s="292"/>
      <c r="X12" s="429">
        <f t="shared" si="2"/>
        <v>5</v>
      </c>
      <c r="Z12" s="380">
        <f t="shared" ca="1" si="3"/>
        <v>0</v>
      </c>
      <c r="AA12" s="380">
        <f t="shared" ca="1" si="4"/>
        <v>0</v>
      </c>
      <c r="AB12" s="381">
        <f t="shared" ca="1" si="5"/>
        <v>0</v>
      </c>
      <c r="AC12" s="382">
        <f t="shared" ca="1" si="6"/>
        <v>0</v>
      </c>
      <c r="AD12" s="382">
        <f t="shared" ca="1" si="7"/>
        <v>0</v>
      </c>
      <c r="AE12" s="381">
        <f t="shared" ca="1" si="8"/>
        <v>0</v>
      </c>
      <c r="AF12" s="383">
        <f t="shared" ca="1" si="9"/>
        <v>0</v>
      </c>
      <c r="AP12" s="387">
        <f>DATE(H2,11,11)</f>
        <v>41589</v>
      </c>
    </row>
    <row r="13" spans="1:42" s="10" customFormat="1" ht="27.75" customHeight="1" thickBot="1">
      <c r="A13" s="257">
        <f t="shared" si="0"/>
        <v>41309</v>
      </c>
      <c r="B13" s="318">
        <f t="shared" si="1"/>
        <v>41309</v>
      </c>
      <c r="C13" s="620">
        <f ca="1">IF(OR(COUNTIF(fériés,$B13),WEEKDAY($B13,2)&gt;5),0,OFFSET(horaires!$C$3,MATCH($Q$3,horaires!$A$4:$A$85,0),INT(COLUMN()/2)+((WEEKDAY($B13,2)-1)*4)))</f>
        <v>0</v>
      </c>
      <c r="D13" s="621"/>
      <c r="E13" s="620">
        <f ca="1">IF(OR(COUNTIF(fériés,$B13),WEEKDAY($B13,2)&gt;5),0,OFFSET(horaires!$C$3,MATCH($Q$3,horaires!$A$4:$A$85,0),INT(COLUMN()/2)+((WEEKDAY($B13,2)-1)*4)))</f>
        <v>0</v>
      </c>
      <c r="F13" s="621"/>
      <c r="G13" s="620">
        <f ca="1">IF(OR(COUNTIF(fériés,$B13),WEEKDAY($B13,2)&gt;5),0,OFFSET(horaires!$C$3,MATCH($Q$3,horaires!$A$4:$A$85,0),INT(COLUMN()/2)+((WEEKDAY($B13,2)-1)*4)))</f>
        <v>0.52083333333333337</v>
      </c>
      <c r="H13" s="621"/>
      <c r="I13" s="620">
        <f ca="1">IF(OR(COUNTIF(fériés,$B13),WEEKDAY($B13,2)&gt;5),0,OFFSET(horaires!$C$3,MATCH($Q$3,horaires!$A$4:$A$85,0),INT(COLUMN()/2)+((WEEKDAY($B13,2)-1)*4)))</f>
        <v>0.83333333333333337</v>
      </c>
      <c r="J13" s="621"/>
      <c r="K13" s="615">
        <f ca="1">AF13</f>
        <v>7.5</v>
      </c>
      <c r="L13" s="616"/>
      <c r="M13" s="320"/>
      <c r="N13" s="646"/>
      <c r="O13" s="308"/>
      <c r="P13" s="262"/>
      <c r="Q13" s="251"/>
      <c r="R13" s="263"/>
      <c r="S13" s="264"/>
      <c r="T13" s="264"/>
      <c r="U13" s="249"/>
      <c r="V13" s="265"/>
      <c r="W13" s="292"/>
      <c r="X13" s="429">
        <f t="shared" si="2"/>
        <v>6</v>
      </c>
      <c r="Z13" s="380">
        <f t="shared" ca="1" si="3"/>
        <v>0</v>
      </c>
      <c r="AA13" s="380">
        <f t="shared" ca="1" si="4"/>
        <v>0</v>
      </c>
      <c r="AB13" s="381">
        <f t="shared" ca="1" si="5"/>
        <v>0</v>
      </c>
      <c r="AC13" s="382">
        <f t="shared" ca="1" si="6"/>
        <v>0.52083333333333337</v>
      </c>
      <c r="AD13" s="382">
        <f t="shared" ca="1" si="7"/>
        <v>0.83333333333333337</v>
      </c>
      <c r="AE13" s="381">
        <f t="shared" ca="1" si="8"/>
        <v>0.3125</v>
      </c>
      <c r="AF13" s="383">
        <f t="shared" ca="1" si="9"/>
        <v>7.5</v>
      </c>
      <c r="AP13" s="387">
        <f>DATE(H2,12,25)</f>
        <v>41633</v>
      </c>
    </row>
    <row r="14" spans="1:42" s="10" customFormat="1" ht="27.75" customHeight="1" thickBot="1">
      <c r="A14" s="257">
        <f t="shared" si="0"/>
        <v>41310</v>
      </c>
      <c r="B14" s="318">
        <f t="shared" si="1"/>
        <v>41310</v>
      </c>
      <c r="C14" s="620">
        <f ca="1">IF(OR(COUNTIF(fériés,$B14),WEEKDAY($B14,2)&gt;5),0,OFFSET(horaires!$C$3,MATCH($Q$3,horaires!$A$4:$A$85,0),INT(COLUMN()/2)+((WEEKDAY($B14,2)-1)*4)))</f>
        <v>0.375</v>
      </c>
      <c r="D14" s="621"/>
      <c r="E14" s="620">
        <f ca="1">IF(OR(COUNTIF(fériés,$B14),WEEKDAY($B14,2)&gt;5),0,OFFSET(horaires!$C$3,MATCH($Q$3,horaires!$A$4:$A$85,0),INT(COLUMN()/2)+((WEEKDAY($B14,2)-1)*4)))</f>
        <v>0.54166666666666663</v>
      </c>
      <c r="F14" s="621"/>
      <c r="G14" s="620">
        <f ca="1">IF(OR(COUNTIF(fériés,$B14),WEEKDAY($B14,2)&gt;5),0,OFFSET(horaires!$C$3,MATCH($Q$3,horaires!$A$4:$A$85,0),INT(COLUMN()/2)+((WEEKDAY($B14,2)-1)*4)))</f>
        <v>0.58333333333333337</v>
      </c>
      <c r="H14" s="621"/>
      <c r="I14" s="620">
        <f ca="1">IF(OR(COUNTIF(fériés,$B14),WEEKDAY($B14,2)&gt;5),0,OFFSET(horaires!$C$3,MATCH($Q$3,horaires!$A$4:$A$85,0),INT(COLUMN()/2)+((WEEKDAY($B14,2)-1)*4)))</f>
        <v>0.75</v>
      </c>
      <c r="J14" s="621"/>
      <c r="K14" s="615">
        <f t="shared" ref="K14:K40" ca="1" si="10">AF14</f>
        <v>7.9999999999999982</v>
      </c>
      <c r="L14" s="616"/>
      <c r="M14" s="320"/>
      <c r="N14" s="646"/>
      <c r="O14" s="308"/>
      <c r="P14" s="266"/>
      <c r="Q14" s="251"/>
      <c r="R14" s="251"/>
      <c r="S14" s="252"/>
      <c r="T14" s="251"/>
      <c r="U14" s="249"/>
      <c r="V14" s="265"/>
      <c r="W14" s="292"/>
      <c r="X14" s="429">
        <f t="shared" si="2"/>
        <v>6</v>
      </c>
      <c r="Z14" s="380">
        <f ca="1">C14</f>
        <v>0.375</v>
      </c>
      <c r="AA14" s="380">
        <f t="shared" ca="1" si="4"/>
        <v>0.54166666666666663</v>
      </c>
      <c r="AB14" s="381">
        <f ca="1">AA14-Z14</f>
        <v>0.16666666666666663</v>
      </c>
      <c r="AC14" s="382">
        <f t="shared" ca="1" si="6"/>
        <v>0.58333333333333337</v>
      </c>
      <c r="AD14" s="382">
        <f t="shared" ca="1" si="7"/>
        <v>0.75</v>
      </c>
      <c r="AE14" s="381">
        <f t="shared" ca="1" si="8"/>
        <v>0.16666666666666663</v>
      </c>
      <c r="AF14" s="383">
        <f t="shared" ca="1" si="9"/>
        <v>7.9999999999999982</v>
      </c>
      <c r="AP14" s="388">
        <f>AP2+1</f>
        <v>41365</v>
      </c>
    </row>
    <row r="15" spans="1:42" s="10" customFormat="1" ht="27.75" customHeight="1" thickBot="1">
      <c r="A15" s="257">
        <f t="shared" si="0"/>
        <v>41311</v>
      </c>
      <c r="B15" s="318">
        <f t="shared" si="1"/>
        <v>41311</v>
      </c>
      <c r="C15" s="620">
        <f ca="1">IF(OR(COUNTIF(fériés,$B15),WEEKDAY($B15,2)&gt;5),0,OFFSET(horaires!$C$3,MATCH($Q$3,horaires!$A$4:$A$85,0),INT(COLUMN()/2)+((WEEKDAY($B15,2)-1)*4)))</f>
        <v>0</v>
      </c>
      <c r="D15" s="621"/>
      <c r="E15" s="620">
        <f ca="1">IF(OR(COUNTIF(fériés,$B15),WEEKDAY($B15,2)&gt;5),0,OFFSET(horaires!$C$3,MATCH($Q$3,horaires!$A$4:$A$85,0),INT(COLUMN()/2)+((WEEKDAY($B15,2)-1)*4)))</f>
        <v>0</v>
      </c>
      <c r="F15" s="621"/>
      <c r="G15" s="620">
        <f ca="1">IF(OR(COUNTIF(fériés,$B15),WEEKDAY($B15,2)&gt;5),0,OFFSET(horaires!$C$3,MATCH($Q$3,horaires!$A$4:$A$85,0),INT(COLUMN()/2)+((WEEKDAY($B15,2)-1)*4)))</f>
        <v>0</v>
      </c>
      <c r="H15" s="621"/>
      <c r="I15" s="620">
        <f ca="1">IF(OR(COUNTIF(fériés,$B15),WEEKDAY($B15,2)&gt;5),0,OFFSET(horaires!$C$3,MATCH($Q$3,horaires!$A$4:$A$85,0),INT(COLUMN()/2)+((WEEKDAY($B15,2)-1)*4)))</f>
        <v>0</v>
      </c>
      <c r="J15" s="621"/>
      <c r="K15" s="615">
        <f t="shared" ca="1" si="10"/>
        <v>0</v>
      </c>
      <c r="L15" s="616"/>
      <c r="M15" s="320"/>
      <c r="N15" s="646"/>
      <c r="O15" s="308"/>
      <c r="P15" s="262"/>
      <c r="Q15" s="251"/>
      <c r="R15" s="251"/>
      <c r="S15" s="252"/>
      <c r="T15" s="251"/>
      <c r="U15" s="249"/>
      <c r="V15" s="261"/>
      <c r="W15" s="292"/>
      <c r="X15" s="429">
        <f t="shared" si="2"/>
        <v>6</v>
      </c>
      <c r="Z15" s="380">
        <f t="shared" ca="1" si="3"/>
        <v>0</v>
      </c>
      <c r="AA15" s="380">
        <f t="shared" ca="1" si="4"/>
        <v>0</v>
      </c>
      <c r="AB15" s="381">
        <f t="shared" ca="1" si="5"/>
        <v>0</v>
      </c>
      <c r="AC15" s="382">
        <f t="shared" ca="1" si="6"/>
        <v>0</v>
      </c>
      <c r="AD15" s="382">
        <f t="shared" ca="1" si="7"/>
        <v>0</v>
      </c>
      <c r="AE15" s="381">
        <f t="shared" ca="1" si="8"/>
        <v>0</v>
      </c>
      <c r="AF15" s="383">
        <f t="shared" ca="1" si="9"/>
        <v>0</v>
      </c>
      <c r="AP15" s="388">
        <f>AP2+39</f>
        <v>41403</v>
      </c>
    </row>
    <row r="16" spans="1:42" s="10" customFormat="1" ht="27.75" customHeight="1" thickBot="1">
      <c r="A16" s="257">
        <f t="shared" si="0"/>
        <v>41312</v>
      </c>
      <c r="B16" s="318">
        <f t="shared" si="1"/>
        <v>41312</v>
      </c>
      <c r="C16" s="620">
        <f ca="1">IF(OR(COUNTIF(fériés,$B16),WEEKDAY($B16,2)&gt;5),0,OFFSET(horaires!$C$3,MATCH($Q$3,horaires!$A$4:$A$85,0),INT(COLUMN()/2)+((WEEKDAY($B16,2)-1)*4)))</f>
        <v>0.375</v>
      </c>
      <c r="D16" s="621"/>
      <c r="E16" s="620">
        <f ca="1">IF(OR(COUNTIF(fériés,$B16),WEEKDAY($B16,2)&gt;5),0,OFFSET(horaires!$C$3,MATCH($Q$3,horaires!$A$4:$A$85,0),INT(COLUMN()/2)+((WEEKDAY($B16,2)-1)*4)))</f>
        <v>0.54166666666666663</v>
      </c>
      <c r="F16" s="621"/>
      <c r="G16" s="620">
        <f ca="1">IF(OR(COUNTIF(fériés,$B16),WEEKDAY($B16,2)&gt;5),0,OFFSET(horaires!$C$3,MATCH($Q$3,horaires!$A$4:$A$85,0),INT(COLUMN()/2)+((WEEKDAY($B16,2)-1)*4)))</f>
        <v>0.58333333333333337</v>
      </c>
      <c r="H16" s="621"/>
      <c r="I16" s="620">
        <f ca="1">IF(OR(COUNTIF(fériés,$B16),WEEKDAY($B16,2)&gt;5),0,OFFSET(horaires!$C$3,MATCH($Q$3,horaires!$A$4:$A$85,0),INT(COLUMN()/2)+((WEEKDAY($B16,2)-1)*4)))</f>
        <v>0.75</v>
      </c>
      <c r="J16" s="621"/>
      <c r="K16" s="615">
        <f t="shared" ca="1" si="10"/>
        <v>7.9999999999999982</v>
      </c>
      <c r="L16" s="616"/>
      <c r="M16" s="320"/>
      <c r="N16" s="646"/>
      <c r="O16" s="307"/>
      <c r="P16" s="262"/>
      <c r="Q16" s="251"/>
      <c r="R16" s="251"/>
      <c r="S16" s="252"/>
      <c r="T16" s="251"/>
      <c r="U16" s="249"/>
      <c r="V16" s="261"/>
      <c r="W16" s="293"/>
      <c r="X16" s="429">
        <f t="shared" si="2"/>
        <v>6</v>
      </c>
      <c r="Z16" s="380">
        <f ca="1">C16</f>
        <v>0.375</v>
      </c>
      <c r="AA16" s="380">
        <f t="shared" ca="1" si="4"/>
        <v>0.54166666666666663</v>
      </c>
      <c r="AB16" s="381">
        <f ca="1">AA16-Z16</f>
        <v>0.16666666666666663</v>
      </c>
      <c r="AC16" s="382">
        <f t="shared" ca="1" si="6"/>
        <v>0.58333333333333337</v>
      </c>
      <c r="AD16" s="382">
        <f t="shared" ca="1" si="7"/>
        <v>0.75</v>
      </c>
      <c r="AE16" s="381">
        <f t="shared" ca="1" si="8"/>
        <v>0.16666666666666663</v>
      </c>
      <c r="AF16" s="383">
        <f t="shared" ca="1" si="9"/>
        <v>7.9999999999999982</v>
      </c>
      <c r="AP16" s="388">
        <f>AP2+50</f>
        <v>41414</v>
      </c>
    </row>
    <row r="17" spans="1:94" s="10" customFormat="1" ht="27.75" customHeight="1" thickBot="1">
      <c r="A17" s="257">
        <f t="shared" si="0"/>
        <v>41313</v>
      </c>
      <c r="B17" s="318">
        <f t="shared" si="1"/>
        <v>41313</v>
      </c>
      <c r="C17" s="620">
        <f ca="1">IF(OR(COUNTIF(fériés,$B17),WEEKDAY($B17,2)&gt;5),0,OFFSET(horaires!$C$3,MATCH($Q$3,horaires!$A$4:$A$85,0),INT(COLUMN()/2)+((WEEKDAY($B17,2)-1)*4)))</f>
        <v>0</v>
      </c>
      <c r="D17" s="621"/>
      <c r="E17" s="620">
        <f ca="1">IF(OR(COUNTIF(fériés,$B17),WEEKDAY($B17,2)&gt;5),0,OFFSET(horaires!$C$3,MATCH($Q$3,horaires!$A$4:$A$85,0),INT(COLUMN()/2)+((WEEKDAY($B17,2)-1)*4)))</f>
        <v>0</v>
      </c>
      <c r="F17" s="621"/>
      <c r="G17" s="620">
        <f ca="1">IF(OR(COUNTIF(fériés,$B17),WEEKDAY($B17,2)&gt;5),0,OFFSET(horaires!$C$3,MATCH($Q$3,horaires!$A$4:$A$85,0),INT(COLUMN()/2)+((WEEKDAY($B17,2)-1)*4)))</f>
        <v>0.54166666666666663</v>
      </c>
      <c r="H17" s="621"/>
      <c r="I17" s="620">
        <f ca="1">IF(OR(COUNTIF(fériés,$B17),WEEKDAY($B17,2)&gt;5),0,OFFSET(horaires!$C$3,MATCH($Q$3,horaires!$A$4:$A$85,0),INT(COLUMN()/2)+((WEEKDAY($B17,2)-1)*4)))</f>
        <v>0.72916666666666663</v>
      </c>
      <c r="J17" s="621"/>
      <c r="K17" s="615">
        <f t="shared" ca="1" si="10"/>
        <v>4.5</v>
      </c>
      <c r="L17" s="616"/>
      <c r="M17" s="320"/>
      <c r="N17" s="646"/>
      <c r="O17" s="308"/>
      <c r="P17" s="251"/>
      <c r="Q17" s="251"/>
      <c r="R17" s="251"/>
      <c r="S17" s="252"/>
      <c r="T17" s="251"/>
      <c r="U17" s="249"/>
      <c r="V17" s="261"/>
      <c r="W17" s="293"/>
      <c r="X17" s="429">
        <f t="shared" si="2"/>
        <v>6</v>
      </c>
      <c r="Z17" s="380">
        <f t="shared" ca="1" si="3"/>
        <v>0</v>
      </c>
      <c r="AA17" s="380">
        <f t="shared" ca="1" si="4"/>
        <v>0</v>
      </c>
      <c r="AB17" s="381">
        <f t="shared" ca="1" si="5"/>
        <v>0</v>
      </c>
      <c r="AC17" s="382">
        <f t="shared" ca="1" si="6"/>
        <v>0.54166666666666663</v>
      </c>
      <c r="AD17" s="382">
        <f t="shared" ca="1" si="7"/>
        <v>0.72916666666666663</v>
      </c>
      <c r="AE17" s="381">
        <f t="shared" ca="1" si="8"/>
        <v>0.1875</v>
      </c>
      <c r="AF17" s="383">
        <f t="shared" ca="1" si="9"/>
        <v>4.5</v>
      </c>
    </row>
    <row r="18" spans="1:94" s="10" customFormat="1" ht="27.75" customHeight="1" thickBot="1">
      <c r="A18" s="257">
        <f t="shared" si="0"/>
        <v>41314</v>
      </c>
      <c r="B18" s="318">
        <f t="shared" si="1"/>
        <v>41314</v>
      </c>
      <c r="C18" s="620">
        <f ca="1">IF(OR(COUNTIF(fériés,$B18),WEEKDAY($B18,2)&gt;5),0,OFFSET(horaires!$C$3,MATCH($Q$3,horaires!$A$4:$A$85,0),INT(COLUMN()/2)+((WEEKDAY($B18,2)-1)*4)))</f>
        <v>0</v>
      </c>
      <c r="D18" s="621"/>
      <c r="E18" s="620">
        <f ca="1">IF(OR(COUNTIF(fériés,$B18),WEEKDAY($B18,2)&gt;5),0,OFFSET(horaires!$C$3,MATCH($Q$3,horaires!$A$4:$A$85,0),INT(COLUMN()/2)+((WEEKDAY($B18,2)-1)*4)))</f>
        <v>0</v>
      </c>
      <c r="F18" s="621"/>
      <c r="G18" s="620">
        <f ca="1">IF(OR(COUNTIF(fériés,$B18),WEEKDAY($B18,2)&gt;5),0,OFFSET(horaires!$C$3,MATCH($Q$3,horaires!$A$4:$A$85,0),INT(COLUMN()/2)+((WEEKDAY($B18,2)-1)*4)))</f>
        <v>0</v>
      </c>
      <c r="H18" s="621"/>
      <c r="I18" s="620">
        <f ca="1">IF(OR(COUNTIF(fériés,$B18),WEEKDAY($B18,2)&gt;5),0,OFFSET(horaires!$C$3,MATCH($Q$3,horaires!$A$4:$A$85,0),INT(COLUMN()/2)+((WEEKDAY($B18,2)-1)*4)))</f>
        <v>0</v>
      </c>
      <c r="J18" s="621"/>
      <c r="K18" s="615">
        <f t="shared" ca="1" si="10"/>
        <v>0</v>
      </c>
      <c r="L18" s="616"/>
      <c r="M18" s="320"/>
      <c r="N18" s="646"/>
      <c r="O18" s="308"/>
      <c r="P18" s="252"/>
      <c r="Q18" s="251"/>
      <c r="R18" s="251"/>
      <c r="S18" s="252"/>
      <c r="T18" s="251"/>
      <c r="U18" s="249"/>
      <c r="V18" s="261"/>
      <c r="W18" s="293"/>
      <c r="X18" s="429">
        <f t="shared" si="2"/>
        <v>6</v>
      </c>
      <c r="Z18" s="380">
        <f t="shared" ca="1" si="3"/>
        <v>0</v>
      </c>
      <c r="AA18" s="380">
        <f t="shared" ca="1" si="4"/>
        <v>0</v>
      </c>
      <c r="AB18" s="381">
        <f t="shared" ca="1" si="5"/>
        <v>0</v>
      </c>
      <c r="AC18" s="382">
        <f t="shared" ca="1" si="6"/>
        <v>0</v>
      </c>
      <c r="AD18" s="382">
        <f t="shared" ca="1" si="7"/>
        <v>0</v>
      </c>
      <c r="AE18" s="381">
        <f t="shared" ca="1" si="8"/>
        <v>0</v>
      </c>
      <c r="AF18" s="383">
        <f t="shared" ca="1" si="9"/>
        <v>0</v>
      </c>
    </row>
    <row r="19" spans="1:94" s="10" customFormat="1" ht="27.75" customHeight="1" thickBot="1">
      <c r="A19" s="257">
        <f t="shared" si="0"/>
        <v>41315</v>
      </c>
      <c r="B19" s="318">
        <f t="shared" si="1"/>
        <v>41315</v>
      </c>
      <c r="C19" s="620">
        <f ca="1">IF(OR(COUNTIF(fériés,$B19),WEEKDAY($B19,2)&gt;5),0,OFFSET(horaires!$C$3,MATCH($Q$3,horaires!$A$4:$A$85,0),INT(COLUMN()/2)+((WEEKDAY($B19,2)-1)*4)))</f>
        <v>0</v>
      </c>
      <c r="D19" s="621"/>
      <c r="E19" s="620">
        <f ca="1">IF(OR(COUNTIF(fériés,$B19),WEEKDAY($B19,2)&gt;5),0,OFFSET(horaires!$C$3,MATCH($Q$3,horaires!$A$4:$A$85,0),INT(COLUMN()/2)+((WEEKDAY($B19,2)-1)*4)))</f>
        <v>0</v>
      </c>
      <c r="F19" s="621"/>
      <c r="G19" s="620">
        <f ca="1">IF(OR(COUNTIF(fériés,$B19),WEEKDAY($B19,2)&gt;5),0,OFFSET(horaires!$C$3,MATCH($Q$3,horaires!$A$4:$A$85,0),INT(COLUMN()/2)+((WEEKDAY($B19,2)-1)*4)))</f>
        <v>0</v>
      </c>
      <c r="H19" s="621"/>
      <c r="I19" s="620">
        <f ca="1">IF(OR(COUNTIF(fériés,$B19),WEEKDAY($B19,2)&gt;5),0,OFFSET(horaires!$C$3,MATCH($Q$3,horaires!$A$4:$A$85,0),INT(COLUMN()/2)+((WEEKDAY($B19,2)-1)*4)))</f>
        <v>0</v>
      </c>
      <c r="J19" s="621"/>
      <c r="K19" s="615">
        <f t="shared" ca="1" si="10"/>
        <v>0</v>
      </c>
      <c r="L19" s="616"/>
      <c r="M19" s="320"/>
      <c r="N19" s="646"/>
      <c r="O19" s="308"/>
      <c r="P19" s="252"/>
      <c r="Q19" s="251"/>
      <c r="R19" s="251"/>
      <c r="S19" s="252"/>
      <c r="T19" s="251"/>
      <c r="U19" s="267"/>
      <c r="V19" s="254"/>
      <c r="W19" s="293"/>
      <c r="X19" s="429">
        <f t="shared" si="2"/>
        <v>6</v>
      </c>
      <c r="Z19" s="380">
        <f t="shared" ca="1" si="3"/>
        <v>0</v>
      </c>
      <c r="AA19" s="380">
        <f t="shared" ca="1" si="4"/>
        <v>0</v>
      </c>
      <c r="AB19" s="381">
        <f t="shared" ca="1" si="5"/>
        <v>0</v>
      </c>
      <c r="AC19" s="382">
        <f t="shared" ca="1" si="6"/>
        <v>0</v>
      </c>
      <c r="AD19" s="382">
        <f t="shared" ca="1" si="7"/>
        <v>0</v>
      </c>
      <c r="AE19" s="381">
        <f t="shared" ca="1" si="8"/>
        <v>0</v>
      </c>
      <c r="AF19" s="383">
        <f t="shared" ca="1" si="9"/>
        <v>0</v>
      </c>
    </row>
    <row r="20" spans="1:94" s="10" customFormat="1" ht="27.75" customHeight="1" thickBot="1">
      <c r="A20" s="257">
        <f t="shared" si="0"/>
        <v>41316</v>
      </c>
      <c r="B20" s="318">
        <f t="shared" si="1"/>
        <v>41316</v>
      </c>
      <c r="C20" s="620">
        <f ca="1">IF(OR(COUNTIF(fériés,$B20),WEEKDAY($B20,2)&gt;5),0,OFFSET(horaires!$C$3,MATCH($Q$3,horaires!$A$4:$A$85,0),INT(COLUMN()/2)+((WEEKDAY($B20,2)-1)*4)))</f>
        <v>0</v>
      </c>
      <c r="D20" s="621"/>
      <c r="E20" s="620">
        <f ca="1">IF(OR(COUNTIF(fériés,$B20),WEEKDAY($B20,2)&gt;5),0,OFFSET(horaires!$C$3,MATCH($Q$3,horaires!$A$4:$A$85,0),INT(COLUMN()/2)+((WEEKDAY($B20,2)-1)*4)))</f>
        <v>0</v>
      </c>
      <c r="F20" s="621"/>
      <c r="G20" s="620">
        <f ca="1">IF(OR(COUNTIF(fériés,$B20),WEEKDAY($B20,2)&gt;5),0,OFFSET(horaires!$C$3,MATCH($Q$3,horaires!$A$4:$A$85,0),INT(COLUMN()/2)+((WEEKDAY($B20,2)-1)*4)))</f>
        <v>0.52083333333333337</v>
      </c>
      <c r="H20" s="621"/>
      <c r="I20" s="620">
        <f ca="1">IF(OR(COUNTIF(fériés,$B20),WEEKDAY($B20,2)&gt;5),0,OFFSET(horaires!$C$3,MATCH($Q$3,horaires!$A$4:$A$85,0),INT(COLUMN()/2)+((WEEKDAY($B20,2)-1)*4)))</f>
        <v>0.83333333333333337</v>
      </c>
      <c r="J20" s="621"/>
      <c r="K20" s="615">
        <f t="shared" ca="1" si="10"/>
        <v>7.5</v>
      </c>
      <c r="L20" s="616"/>
      <c r="M20" s="320"/>
      <c r="N20" s="646"/>
      <c r="O20" s="308"/>
      <c r="P20" s="259"/>
      <c r="Q20" s="251"/>
      <c r="R20" s="251"/>
      <c r="S20" s="268"/>
      <c r="T20" s="263"/>
      <c r="U20" s="269"/>
      <c r="V20" s="263"/>
      <c r="W20" s="294"/>
      <c r="X20" s="429">
        <f t="shared" si="2"/>
        <v>7</v>
      </c>
      <c r="Z20" s="380">
        <f t="shared" ca="1" si="3"/>
        <v>0</v>
      </c>
      <c r="AA20" s="380">
        <f t="shared" ca="1" si="4"/>
        <v>0</v>
      </c>
      <c r="AB20" s="381">
        <f t="shared" ca="1" si="5"/>
        <v>0</v>
      </c>
      <c r="AC20" s="382">
        <f t="shared" ca="1" si="6"/>
        <v>0.52083333333333337</v>
      </c>
      <c r="AD20" s="382">
        <f t="shared" ca="1" si="7"/>
        <v>0.83333333333333337</v>
      </c>
      <c r="AE20" s="381">
        <f t="shared" ca="1" si="8"/>
        <v>0.3125</v>
      </c>
      <c r="AF20" s="383">
        <f t="shared" ca="1" si="9"/>
        <v>7.5</v>
      </c>
    </row>
    <row r="21" spans="1:94" s="10" customFormat="1" ht="27.75" customHeight="1" thickBot="1">
      <c r="A21" s="257">
        <f t="shared" si="0"/>
        <v>41317</v>
      </c>
      <c r="B21" s="318">
        <f t="shared" si="1"/>
        <v>41317</v>
      </c>
      <c r="C21" s="620">
        <f ca="1">IF(OR(COUNTIF(fériés,$B21),WEEKDAY($B21,2)&gt;5),0,OFFSET(horaires!$C$3,MATCH($Q$3,horaires!$A$4:$A$85,0),INT(COLUMN()/2)+((WEEKDAY($B21,2)-1)*4)))</f>
        <v>0.375</v>
      </c>
      <c r="D21" s="621"/>
      <c r="E21" s="620">
        <f ca="1">IF(OR(COUNTIF(fériés,$B21),WEEKDAY($B21,2)&gt;5),0,OFFSET(horaires!$C$3,MATCH($Q$3,horaires!$A$4:$A$85,0),INT(COLUMN()/2)+((WEEKDAY($B21,2)-1)*4)))</f>
        <v>0.54166666666666663</v>
      </c>
      <c r="F21" s="621"/>
      <c r="G21" s="620">
        <f ca="1">IF(OR(COUNTIF(fériés,$B21),WEEKDAY($B21,2)&gt;5),0,OFFSET(horaires!$C$3,MATCH($Q$3,horaires!$A$4:$A$85,0),INT(COLUMN()/2)+((WEEKDAY($B21,2)-1)*4)))</f>
        <v>0.58333333333333337</v>
      </c>
      <c r="H21" s="621"/>
      <c r="I21" s="620">
        <f ca="1">IF(OR(COUNTIF(fériés,$B21),WEEKDAY($B21,2)&gt;5),0,OFFSET(horaires!$C$3,MATCH($Q$3,horaires!$A$4:$A$85,0),INT(COLUMN()/2)+((WEEKDAY($B21,2)-1)*4)))</f>
        <v>0.75</v>
      </c>
      <c r="J21" s="621"/>
      <c r="K21" s="615">
        <f t="shared" ca="1" si="10"/>
        <v>7.9999999999999982</v>
      </c>
      <c r="L21" s="616"/>
      <c r="M21" s="320"/>
      <c r="N21" s="646"/>
      <c r="O21" s="308"/>
      <c r="P21" s="270"/>
      <c r="Q21" s="251"/>
      <c r="R21" s="251"/>
      <c r="S21" s="252"/>
      <c r="T21" s="251"/>
      <c r="U21" s="267"/>
      <c r="V21" s="254"/>
      <c r="W21" s="293"/>
      <c r="X21" s="429">
        <f t="shared" si="2"/>
        <v>7</v>
      </c>
      <c r="Z21" s="380">
        <f t="shared" ca="1" si="3"/>
        <v>0.375</v>
      </c>
      <c r="AA21" s="380">
        <f t="shared" ca="1" si="4"/>
        <v>0.54166666666666663</v>
      </c>
      <c r="AB21" s="381">
        <f t="shared" ca="1" si="5"/>
        <v>0.16666666666666663</v>
      </c>
      <c r="AC21" s="382">
        <f t="shared" ca="1" si="6"/>
        <v>0.58333333333333337</v>
      </c>
      <c r="AD21" s="382">
        <f t="shared" ca="1" si="7"/>
        <v>0.75</v>
      </c>
      <c r="AE21" s="381">
        <f t="shared" ca="1" si="8"/>
        <v>0.16666666666666663</v>
      </c>
      <c r="AF21" s="383">
        <f t="shared" ca="1" si="9"/>
        <v>7.9999999999999982</v>
      </c>
    </row>
    <row r="22" spans="1:94" s="10" customFormat="1" ht="27.75" customHeight="1" thickBot="1">
      <c r="A22" s="257">
        <f t="shared" si="0"/>
        <v>41318</v>
      </c>
      <c r="B22" s="318">
        <f t="shared" si="1"/>
        <v>41318</v>
      </c>
      <c r="C22" s="620">
        <f ca="1">IF(OR(COUNTIF(fériés,$B22),WEEKDAY($B22,2)&gt;5),0,OFFSET(horaires!$C$3,MATCH($Q$3,horaires!$A$4:$A$85,0),INT(COLUMN()/2)+((WEEKDAY($B22,2)-1)*4)))</f>
        <v>0</v>
      </c>
      <c r="D22" s="621"/>
      <c r="E22" s="620">
        <f ca="1">IF(OR(COUNTIF(fériés,$B22),WEEKDAY($B22,2)&gt;5),0,OFFSET(horaires!$C$3,MATCH($Q$3,horaires!$A$4:$A$85,0),INT(COLUMN()/2)+((WEEKDAY($B22,2)-1)*4)))</f>
        <v>0</v>
      </c>
      <c r="F22" s="621"/>
      <c r="G22" s="620">
        <f ca="1">IF(OR(COUNTIF(fériés,$B22),WEEKDAY($B22,2)&gt;5),0,OFFSET(horaires!$C$3,MATCH($Q$3,horaires!$A$4:$A$85,0),INT(COLUMN()/2)+((WEEKDAY($B22,2)-1)*4)))</f>
        <v>0</v>
      </c>
      <c r="H22" s="621"/>
      <c r="I22" s="620">
        <f ca="1">IF(OR(COUNTIF(fériés,$B22),WEEKDAY($B22,2)&gt;5),0,OFFSET(horaires!$C$3,MATCH($Q$3,horaires!$A$4:$A$85,0),INT(COLUMN()/2)+((WEEKDAY($B22,2)-1)*4)))</f>
        <v>0</v>
      </c>
      <c r="J22" s="621"/>
      <c r="K22" s="615">
        <f t="shared" ca="1" si="10"/>
        <v>0</v>
      </c>
      <c r="L22" s="616"/>
      <c r="M22" s="320"/>
      <c r="N22" s="646"/>
      <c r="O22" s="308"/>
      <c r="P22" s="259"/>
      <c r="Q22" s="251"/>
      <c r="R22" s="251"/>
      <c r="S22" s="252"/>
      <c r="T22" s="251"/>
      <c r="U22" s="267"/>
      <c r="V22" s="254"/>
      <c r="W22" s="293"/>
      <c r="X22" s="429">
        <f t="shared" si="2"/>
        <v>7</v>
      </c>
      <c r="Z22" s="380">
        <f t="shared" ca="1" si="3"/>
        <v>0</v>
      </c>
      <c r="AA22" s="380">
        <f t="shared" ca="1" si="4"/>
        <v>0</v>
      </c>
      <c r="AB22" s="381">
        <f t="shared" ca="1" si="5"/>
        <v>0</v>
      </c>
      <c r="AC22" s="382">
        <f t="shared" ca="1" si="6"/>
        <v>0</v>
      </c>
      <c r="AD22" s="382">
        <f t="shared" ca="1" si="7"/>
        <v>0</v>
      </c>
      <c r="AE22" s="381">
        <f t="shared" ca="1" si="8"/>
        <v>0</v>
      </c>
      <c r="AF22" s="383">
        <f t="shared" ca="1" si="9"/>
        <v>0</v>
      </c>
    </row>
    <row r="23" spans="1:94" s="10" customFormat="1" ht="27.75" customHeight="1" thickBot="1">
      <c r="A23" s="257">
        <f t="shared" si="0"/>
        <v>41319</v>
      </c>
      <c r="B23" s="318">
        <f t="shared" si="1"/>
        <v>41319</v>
      </c>
      <c r="C23" s="620">
        <f ca="1">IF(OR(COUNTIF(fériés,$B23),WEEKDAY($B23,2)&gt;5),0,OFFSET(horaires!$C$3,MATCH($Q$3,horaires!$A$4:$A$85,0),INT(COLUMN()/2)+((WEEKDAY($B23,2)-1)*4)))</f>
        <v>0.375</v>
      </c>
      <c r="D23" s="621"/>
      <c r="E23" s="620">
        <f ca="1">IF(OR(COUNTIF(fériés,$B23),WEEKDAY($B23,2)&gt;5),0,OFFSET(horaires!$C$3,MATCH($Q$3,horaires!$A$4:$A$85,0),INT(COLUMN()/2)+((WEEKDAY($B23,2)-1)*4)))</f>
        <v>0.54166666666666663</v>
      </c>
      <c r="F23" s="621"/>
      <c r="G23" s="620">
        <f ca="1">IF(OR(COUNTIF(fériés,$B23),WEEKDAY($B23,2)&gt;5),0,OFFSET(horaires!$C$3,MATCH($Q$3,horaires!$A$4:$A$85,0),INT(COLUMN()/2)+((WEEKDAY($B23,2)-1)*4)))</f>
        <v>0.58333333333333337</v>
      </c>
      <c r="H23" s="621"/>
      <c r="I23" s="620">
        <f ca="1">IF(OR(COUNTIF(fériés,$B23),WEEKDAY($B23,2)&gt;5),0,OFFSET(horaires!$C$3,MATCH($Q$3,horaires!$A$4:$A$85,0),INT(COLUMN()/2)+((WEEKDAY($B23,2)-1)*4)))</f>
        <v>0.75</v>
      </c>
      <c r="J23" s="621"/>
      <c r="K23" s="615">
        <f t="shared" ca="1" si="10"/>
        <v>7.9999999999999982</v>
      </c>
      <c r="L23" s="616"/>
      <c r="M23" s="320"/>
      <c r="N23" s="646"/>
      <c r="O23" s="308"/>
      <c r="P23" s="271"/>
      <c r="Q23" s="272"/>
      <c r="R23" s="251"/>
      <c r="S23" s="252"/>
      <c r="T23" s="251"/>
      <c r="U23" s="267"/>
      <c r="V23" s="254"/>
      <c r="W23" s="293"/>
      <c r="X23" s="429">
        <f t="shared" si="2"/>
        <v>7</v>
      </c>
      <c r="Z23" s="380">
        <f t="shared" ca="1" si="3"/>
        <v>0.375</v>
      </c>
      <c r="AA23" s="380">
        <f t="shared" ca="1" si="4"/>
        <v>0.54166666666666663</v>
      </c>
      <c r="AB23" s="381">
        <f t="shared" ca="1" si="5"/>
        <v>0.16666666666666663</v>
      </c>
      <c r="AC23" s="382">
        <f t="shared" ca="1" si="6"/>
        <v>0.58333333333333337</v>
      </c>
      <c r="AD23" s="382">
        <f t="shared" ca="1" si="7"/>
        <v>0.75</v>
      </c>
      <c r="AE23" s="381">
        <f t="shared" ca="1" si="8"/>
        <v>0.16666666666666663</v>
      </c>
      <c r="AF23" s="383">
        <f t="shared" ca="1" si="9"/>
        <v>7.9999999999999982</v>
      </c>
    </row>
    <row r="24" spans="1:94" s="10" customFormat="1" ht="27.75" customHeight="1" thickBot="1">
      <c r="A24" s="257">
        <f t="shared" si="0"/>
        <v>41320</v>
      </c>
      <c r="B24" s="318">
        <f t="shared" si="1"/>
        <v>41320</v>
      </c>
      <c r="C24" s="620">
        <f ca="1">IF(OR(COUNTIF(fériés,$B24),WEEKDAY($B24,2)&gt;5),0,OFFSET(horaires!$C$3,MATCH($Q$3,horaires!$A$4:$A$85,0),INT(COLUMN()/2)+((WEEKDAY($B24,2)-1)*4)))</f>
        <v>0</v>
      </c>
      <c r="D24" s="621"/>
      <c r="E24" s="620">
        <f ca="1">IF(OR(COUNTIF(fériés,$B24),WEEKDAY($B24,2)&gt;5),0,OFFSET(horaires!$C$3,MATCH($Q$3,horaires!$A$4:$A$85,0),INT(COLUMN()/2)+((WEEKDAY($B24,2)-1)*4)))</f>
        <v>0</v>
      </c>
      <c r="F24" s="621"/>
      <c r="G24" s="620">
        <f ca="1">IF(OR(COUNTIF(fériés,$B24),WEEKDAY($B24,2)&gt;5),0,OFFSET(horaires!$C$3,MATCH($Q$3,horaires!$A$4:$A$85,0),INT(COLUMN()/2)+((WEEKDAY($B24,2)-1)*4)))</f>
        <v>0.54166666666666663</v>
      </c>
      <c r="H24" s="621"/>
      <c r="I24" s="620">
        <f ca="1">IF(OR(COUNTIF(fériés,$B24),WEEKDAY($B24,2)&gt;5),0,OFFSET(horaires!$C$3,MATCH($Q$3,horaires!$A$4:$A$85,0),INT(COLUMN()/2)+((WEEKDAY($B24,2)-1)*4)))</f>
        <v>0.72916666666666663</v>
      </c>
      <c r="J24" s="621"/>
      <c r="K24" s="615">
        <f t="shared" ca="1" si="10"/>
        <v>4.5</v>
      </c>
      <c r="L24" s="616"/>
      <c r="M24" s="320"/>
      <c r="N24" s="646"/>
      <c r="O24" s="308"/>
      <c r="P24" s="259"/>
      <c r="Q24" s="251"/>
      <c r="R24" s="251"/>
      <c r="S24" s="252"/>
      <c r="T24" s="252"/>
      <c r="U24" s="249"/>
      <c r="V24" s="265"/>
      <c r="W24" s="293"/>
      <c r="X24" s="429">
        <f t="shared" si="2"/>
        <v>7</v>
      </c>
      <c r="Z24" s="380">
        <f t="shared" ca="1" si="3"/>
        <v>0</v>
      </c>
      <c r="AA24" s="380">
        <f t="shared" ca="1" si="4"/>
        <v>0</v>
      </c>
      <c r="AB24" s="381">
        <f t="shared" ca="1" si="5"/>
        <v>0</v>
      </c>
      <c r="AC24" s="382">
        <f t="shared" ca="1" si="6"/>
        <v>0.54166666666666663</v>
      </c>
      <c r="AD24" s="382">
        <f t="shared" ca="1" si="7"/>
        <v>0.72916666666666663</v>
      </c>
      <c r="AE24" s="381">
        <f t="shared" ca="1" si="8"/>
        <v>0.1875</v>
      </c>
      <c r="AF24" s="383">
        <f t="shared" ca="1" si="9"/>
        <v>4.5</v>
      </c>
    </row>
    <row r="25" spans="1:94" s="10" customFormat="1" ht="27.75" customHeight="1" thickBot="1">
      <c r="A25" s="257">
        <f t="shared" si="0"/>
        <v>41321</v>
      </c>
      <c r="B25" s="318">
        <f t="shared" si="1"/>
        <v>41321</v>
      </c>
      <c r="C25" s="620">
        <f ca="1">IF(OR(COUNTIF(fériés,$B25),WEEKDAY($B25,2)&gt;5),0,OFFSET(horaires!$C$3,MATCH($Q$3,horaires!$A$4:$A$85,0),INT(COLUMN()/2)+((WEEKDAY($B25,2)-1)*4)))</f>
        <v>0</v>
      </c>
      <c r="D25" s="621"/>
      <c r="E25" s="620">
        <f ca="1">IF(OR(COUNTIF(fériés,$B25),WEEKDAY($B25,2)&gt;5),0,OFFSET(horaires!$C$3,MATCH($Q$3,horaires!$A$4:$A$85,0),INT(COLUMN()/2)+((WEEKDAY($B25,2)-1)*4)))</f>
        <v>0</v>
      </c>
      <c r="F25" s="621"/>
      <c r="G25" s="620">
        <f ca="1">IF(OR(COUNTIF(fériés,$B25),WEEKDAY($B25,2)&gt;5),0,OFFSET(horaires!$C$3,MATCH($Q$3,horaires!$A$4:$A$85,0),INT(COLUMN()/2)+((WEEKDAY($B25,2)-1)*4)))</f>
        <v>0</v>
      </c>
      <c r="H25" s="621"/>
      <c r="I25" s="620">
        <f ca="1">IF(OR(COUNTIF(fériés,$B25),WEEKDAY($B25,2)&gt;5),0,OFFSET(horaires!$C$3,MATCH($Q$3,horaires!$A$4:$A$85,0),INT(COLUMN()/2)+((WEEKDAY($B25,2)-1)*4)))</f>
        <v>0</v>
      </c>
      <c r="J25" s="621"/>
      <c r="K25" s="615">
        <f t="shared" ca="1" si="10"/>
        <v>0</v>
      </c>
      <c r="L25" s="616"/>
      <c r="M25" s="320"/>
      <c r="N25" s="646"/>
      <c r="O25" s="308"/>
      <c r="P25" s="259"/>
      <c r="Q25" s="251"/>
      <c r="R25" s="251"/>
      <c r="S25" s="252"/>
      <c r="T25" s="252"/>
      <c r="U25" s="249"/>
      <c r="V25" s="254"/>
      <c r="W25" s="293"/>
      <c r="X25" s="429">
        <f t="shared" si="2"/>
        <v>7</v>
      </c>
      <c r="Z25" s="380">
        <f t="shared" ca="1" si="3"/>
        <v>0</v>
      </c>
      <c r="AA25" s="380">
        <f t="shared" ca="1" si="4"/>
        <v>0</v>
      </c>
      <c r="AB25" s="381">
        <f t="shared" ca="1" si="5"/>
        <v>0</v>
      </c>
      <c r="AC25" s="382">
        <f t="shared" ca="1" si="6"/>
        <v>0</v>
      </c>
      <c r="AD25" s="382">
        <f t="shared" ca="1" si="7"/>
        <v>0</v>
      </c>
      <c r="AE25" s="381">
        <f t="shared" ca="1" si="8"/>
        <v>0</v>
      </c>
      <c r="AF25" s="383">
        <f t="shared" ca="1" si="9"/>
        <v>0</v>
      </c>
    </row>
    <row r="26" spans="1:94" s="10" customFormat="1" ht="27.75" customHeight="1" thickBot="1">
      <c r="A26" s="257">
        <f t="shared" si="0"/>
        <v>41322</v>
      </c>
      <c r="B26" s="318">
        <f t="shared" si="1"/>
        <v>41322</v>
      </c>
      <c r="C26" s="620">
        <f ca="1">IF(OR(COUNTIF(fériés,$B26),WEEKDAY($B26,2)&gt;5),0,OFFSET(horaires!$C$3,MATCH($Q$3,horaires!$A$4:$A$85,0),INT(COLUMN()/2)+((WEEKDAY($B26,2)-1)*4)))</f>
        <v>0</v>
      </c>
      <c r="D26" s="621"/>
      <c r="E26" s="620">
        <f ca="1">IF(OR(COUNTIF(fériés,$B26),WEEKDAY($B26,2)&gt;5),0,OFFSET(horaires!$C$3,MATCH($Q$3,horaires!$A$4:$A$85,0),INT(COLUMN()/2)+((WEEKDAY($B26,2)-1)*4)))</f>
        <v>0</v>
      </c>
      <c r="F26" s="621"/>
      <c r="G26" s="620">
        <f ca="1">IF(OR(COUNTIF(fériés,$B26),WEEKDAY($B26,2)&gt;5),0,OFFSET(horaires!$C$3,MATCH($Q$3,horaires!$A$4:$A$85,0),INT(COLUMN()/2)+((WEEKDAY($B26,2)-1)*4)))</f>
        <v>0</v>
      </c>
      <c r="H26" s="621"/>
      <c r="I26" s="620">
        <f ca="1">IF(OR(COUNTIF(fériés,$B26),WEEKDAY($B26,2)&gt;5),0,OFFSET(horaires!$C$3,MATCH($Q$3,horaires!$A$4:$A$85,0),INT(COLUMN()/2)+((WEEKDAY($B26,2)-1)*4)))</f>
        <v>0</v>
      </c>
      <c r="J26" s="621"/>
      <c r="K26" s="615">
        <f t="shared" ca="1" si="10"/>
        <v>0</v>
      </c>
      <c r="L26" s="616"/>
      <c r="M26" s="320"/>
      <c r="N26" s="646"/>
      <c r="O26" s="308"/>
      <c r="P26" s="266"/>
      <c r="Q26" s="251"/>
      <c r="R26" s="251"/>
      <c r="S26" s="252"/>
      <c r="T26" s="251"/>
      <c r="U26" s="249"/>
      <c r="V26" s="254"/>
      <c r="W26" s="293"/>
      <c r="X26" s="429">
        <f t="shared" si="2"/>
        <v>7</v>
      </c>
      <c r="Z26" s="380">
        <f t="shared" ca="1" si="3"/>
        <v>0</v>
      </c>
      <c r="AA26" s="380">
        <f t="shared" ca="1" si="4"/>
        <v>0</v>
      </c>
      <c r="AB26" s="381">
        <f t="shared" ca="1" si="5"/>
        <v>0</v>
      </c>
      <c r="AC26" s="382">
        <f t="shared" ca="1" si="6"/>
        <v>0</v>
      </c>
      <c r="AD26" s="382">
        <f t="shared" ca="1" si="7"/>
        <v>0</v>
      </c>
      <c r="AE26" s="381">
        <f t="shared" ca="1" si="8"/>
        <v>0</v>
      </c>
      <c r="AF26" s="383">
        <f t="shared" ca="1" si="9"/>
        <v>0</v>
      </c>
    </row>
    <row r="27" spans="1:94" s="61" customFormat="1" ht="27.75" customHeight="1" thickBot="1">
      <c r="A27" s="257">
        <f t="shared" si="0"/>
        <v>41323</v>
      </c>
      <c r="B27" s="318">
        <f t="shared" si="1"/>
        <v>41323</v>
      </c>
      <c r="C27" s="620">
        <f ca="1">IF(OR(COUNTIF(fériés,$B27),WEEKDAY($B27,2)&gt;5),0,OFFSET(horaires!$C$3,MATCH($Q$3,horaires!$A$4:$A$85,0),INT(COLUMN()/2)+((WEEKDAY($B27,2)-1)*4)))</f>
        <v>0</v>
      </c>
      <c r="D27" s="621"/>
      <c r="E27" s="620">
        <f ca="1">IF(OR(COUNTIF(fériés,$B27),WEEKDAY($B27,2)&gt;5),0,OFFSET(horaires!$C$3,MATCH($Q$3,horaires!$A$4:$A$85,0),INT(COLUMN()/2)+((WEEKDAY($B27,2)-1)*4)))</f>
        <v>0</v>
      </c>
      <c r="F27" s="621"/>
      <c r="G27" s="620">
        <f ca="1">IF(OR(COUNTIF(fériés,$B27),WEEKDAY($B27,2)&gt;5),0,OFFSET(horaires!$C$3,MATCH($Q$3,horaires!$A$4:$A$85,0),INT(COLUMN()/2)+((WEEKDAY($B27,2)-1)*4)))</f>
        <v>0.52083333333333337</v>
      </c>
      <c r="H27" s="621"/>
      <c r="I27" s="620">
        <f ca="1">IF(OR(COUNTIF(fériés,$B27),WEEKDAY($B27,2)&gt;5),0,OFFSET(horaires!$C$3,MATCH($Q$3,horaires!$A$4:$A$85,0),INT(COLUMN()/2)+((WEEKDAY($B27,2)-1)*4)))</f>
        <v>0.83333333333333337</v>
      </c>
      <c r="J27" s="621"/>
      <c r="K27" s="615">
        <f t="shared" ca="1" si="10"/>
        <v>7.5</v>
      </c>
      <c r="L27" s="616"/>
      <c r="M27" s="320"/>
      <c r="N27" s="646"/>
      <c r="O27" s="308"/>
      <c r="P27" s="273"/>
      <c r="Q27" s="251"/>
      <c r="R27" s="251"/>
      <c r="S27" s="252"/>
      <c r="T27" s="252"/>
      <c r="U27" s="249"/>
      <c r="V27" s="254"/>
      <c r="W27" s="293"/>
      <c r="X27" s="429">
        <f t="shared" si="2"/>
        <v>8</v>
      </c>
      <c r="Y27" s="11"/>
      <c r="Z27" s="380">
        <f t="shared" ca="1" si="3"/>
        <v>0</v>
      </c>
      <c r="AA27" s="380">
        <f t="shared" ca="1" si="4"/>
        <v>0</v>
      </c>
      <c r="AB27" s="381">
        <f t="shared" ca="1" si="5"/>
        <v>0</v>
      </c>
      <c r="AC27" s="382">
        <f t="shared" ca="1" si="6"/>
        <v>0.52083333333333337</v>
      </c>
      <c r="AD27" s="382">
        <f t="shared" ca="1" si="7"/>
        <v>0.83333333333333337</v>
      </c>
      <c r="AE27" s="381">
        <f t="shared" ca="1" si="8"/>
        <v>0.3125</v>
      </c>
      <c r="AF27" s="383">
        <f t="shared" ca="1" si="9"/>
        <v>7.5</v>
      </c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</row>
    <row r="28" spans="1:94" s="10" customFormat="1" ht="27.75" customHeight="1" thickBot="1">
      <c r="A28" s="257">
        <f t="shared" si="0"/>
        <v>41324</v>
      </c>
      <c r="B28" s="318">
        <f t="shared" si="1"/>
        <v>41324</v>
      </c>
      <c r="C28" s="620">
        <f ca="1">IF(OR(COUNTIF(fériés,$B28),WEEKDAY($B28,2)&gt;5),0,OFFSET(horaires!$C$3,MATCH($Q$3,horaires!$A$4:$A$85,0),INT(COLUMN()/2)+((WEEKDAY($B28,2)-1)*4)))</f>
        <v>0.375</v>
      </c>
      <c r="D28" s="621"/>
      <c r="E28" s="620">
        <f ca="1">IF(OR(COUNTIF(fériés,$B28),WEEKDAY($B28,2)&gt;5),0,OFFSET(horaires!$C$3,MATCH($Q$3,horaires!$A$4:$A$85,0),INT(COLUMN()/2)+((WEEKDAY($B28,2)-1)*4)))</f>
        <v>0.54166666666666663</v>
      </c>
      <c r="F28" s="621"/>
      <c r="G28" s="620">
        <f ca="1">IF(OR(COUNTIF(fériés,$B28),WEEKDAY($B28,2)&gt;5),0,OFFSET(horaires!$C$3,MATCH($Q$3,horaires!$A$4:$A$85,0),INT(COLUMN()/2)+((WEEKDAY($B28,2)-1)*4)))</f>
        <v>0.58333333333333337</v>
      </c>
      <c r="H28" s="621"/>
      <c r="I28" s="620">
        <f ca="1">IF(OR(COUNTIF(fériés,$B28),WEEKDAY($B28,2)&gt;5),0,OFFSET(horaires!$C$3,MATCH($Q$3,horaires!$A$4:$A$85,0),INT(COLUMN()/2)+((WEEKDAY($B28,2)-1)*4)))</f>
        <v>0.75</v>
      </c>
      <c r="J28" s="621"/>
      <c r="K28" s="615">
        <f t="shared" ca="1" si="10"/>
        <v>7.9999999999999982</v>
      </c>
      <c r="L28" s="616"/>
      <c r="M28" s="320"/>
      <c r="N28" s="646"/>
      <c r="O28" s="308"/>
      <c r="P28" s="249"/>
      <c r="Q28" s="251"/>
      <c r="R28" s="263"/>
      <c r="S28" s="264"/>
      <c r="T28" s="274"/>
      <c r="U28" s="249"/>
      <c r="V28" s="253"/>
      <c r="W28" s="293"/>
      <c r="X28" s="429">
        <f t="shared" si="2"/>
        <v>8</v>
      </c>
      <c r="Y28" s="11"/>
      <c r="Z28" s="380">
        <f t="shared" ca="1" si="3"/>
        <v>0.375</v>
      </c>
      <c r="AA28" s="380">
        <f t="shared" ca="1" si="4"/>
        <v>0.54166666666666663</v>
      </c>
      <c r="AB28" s="381">
        <f t="shared" ca="1" si="5"/>
        <v>0.16666666666666663</v>
      </c>
      <c r="AC28" s="382">
        <f t="shared" ca="1" si="6"/>
        <v>0.58333333333333337</v>
      </c>
      <c r="AD28" s="382">
        <f t="shared" ca="1" si="7"/>
        <v>0.75</v>
      </c>
      <c r="AE28" s="381">
        <f t="shared" ca="1" si="8"/>
        <v>0.16666666666666663</v>
      </c>
      <c r="AF28" s="383">
        <f t="shared" ca="1" si="9"/>
        <v>7.9999999999999982</v>
      </c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</row>
    <row r="29" spans="1:94" s="10" customFormat="1" ht="27.75" customHeight="1" thickBot="1">
      <c r="A29" s="257">
        <f t="shared" si="0"/>
        <v>41325</v>
      </c>
      <c r="B29" s="318">
        <f t="shared" si="1"/>
        <v>41325</v>
      </c>
      <c r="C29" s="620">
        <f ca="1">IF(OR(COUNTIF(fériés,$B29),WEEKDAY($B29,2)&gt;5),0,OFFSET(horaires!$C$3,MATCH($Q$3,horaires!$A$4:$A$85,0),INT(COLUMN()/2)+((WEEKDAY($B29,2)-1)*4)))</f>
        <v>0</v>
      </c>
      <c r="D29" s="621"/>
      <c r="E29" s="620">
        <f ca="1">IF(OR(COUNTIF(fériés,$B29),WEEKDAY($B29,2)&gt;5),0,OFFSET(horaires!$C$3,MATCH($Q$3,horaires!$A$4:$A$85,0),INT(COLUMN()/2)+((WEEKDAY($B29,2)-1)*4)))</f>
        <v>0</v>
      </c>
      <c r="F29" s="621"/>
      <c r="G29" s="620">
        <f ca="1">IF(OR(COUNTIF(fériés,$B29),WEEKDAY($B29,2)&gt;5),0,OFFSET(horaires!$C$3,MATCH($Q$3,horaires!$A$4:$A$85,0),INT(COLUMN()/2)+((WEEKDAY($B29,2)-1)*4)))</f>
        <v>0</v>
      </c>
      <c r="H29" s="621"/>
      <c r="I29" s="620">
        <f ca="1">IF(OR(COUNTIF(fériés,$B29),WEEKDAY($B29,2)&gt;5),0,OFFSET(horaires!$C$3,MATCH($Q$3,horaires!$A$4:$A$85,0),INT(COLUMN()/2)+((WEEKDAY($B29,2)-1)*4)))</f>
        <v>0</v>
      </c>
      <c r="J29" s="621"/>
      <c r="K29" s="615">
        <f t="shared" ca="1" si="10"/>
        <v>0</v>
      </c>
      <c r="L29" s="616"/>
      <c r="M29" s="320"/>
      <c r="N29" s="646"/>
      <c r="O29" s="308"/>
      <c r="P29" s="275"/>
      <c r="Q29" s="251"/>
      <c r="R29" s="251"/>
      <c r="S29" s="252"/>
      <c r="T29" s="252"/>
      <c r="U29" s="249"/>
      <c r="V29" s="253"/>
      <c r="W29" s="293"/>
      <c r="X29" s="429">
        <f t="shared" si="2"/>
        <v>8</v>
      </c>
      <c r="Z29" s="380">
        <f t="shared" ca="1" si="3"/>
        <v>0</v>
      </c>
      <c r="AA29" s="380">
        <f t="shared" ca="1" si="4"/>
        <v>0</v>
      </c>
      <c r="AB29" s="381">
        <f t="shared" ca="1" si="5"/>
        <v>0</v>
      </c>
      <c r="AC29" s="382">
        <f t="shared" ca="1" si="6"/>
        <v>0</v>
      </c>
      <c r="AD29" s="382">
        <f t="shared" ca="1" si="7"/>
        <v>0</v>
      </c>
      <c r="AE29" s="381">
        <f t="shared" ca="1" si="8"/>
        <v>0</v>
      </c>
      <c r="AF29" s="383">
        <f t="shared" ca="1" si="9"/>
        <v>0</v>
      </c>
    </row>
    <row r="30" spans="1:94" s="10" customFormat="1" ht="27.75" customHeight="1" thickBot="1">
      <c r="A30" s="257">
        <f t="shared" si="0"/>
        <v>41326</v>
      </c>
      <c r="B30" s="318">
        <f t="shared" si="1"/>
        <v>41326</v>
      </c>
      <c r="C30" s="620">
        <f ca="1">IF(OR(COUNTIF(fériés,$B30),WEEKDAY($B30,2)&gt;5),0,OFFSET(horaires!$C$3,MATCH($Q$3,horaires!$A$4:$A$85,0),INT(COLUMN()/2)+((WEEKDAY($B30,2)-1)*4)))</f>
        <v>0.375</v>
      </c>
      <c r="D30" s="621"/>
      <c r="E30" s="620">
        <f ca="1">IF(OR(COUNTIF(fériés,$B30),WEEKDAY($B30,2)&gt;5),0,OFFSET(horaires!$C$3,MATCH($Q$3,horaires!$A$4:$A$85,0),INT(COLUMN()/2)+((WEEKDAY($B30,2)-1)*4)))</f>
        <v>0.54166666666666663</v>
      </c>
      <c r="F30" s="621"/>
      <c r="G30" s="620">
        <f ca="1">IF(OR(COUNTIF(fériés,$B30),WEEKDAY($B30,2)&gt;5),0,OFFSET(horaires!$C$3,MATCH($Q$3,horaires!$A$4:$A$85,0),INT(COLUMN()/2)+((WEEKDAY($B30,2)-1)*4)))</f>
        <v>0.58333333333333337</v>
      </c>
      <c r="H30" s="621"/>
      <c r="I30" s="620">
        <f ca="1">IF(OR(COUNTIF(fériés,$B30),WEEKDAY($B30,2)&gt;5),0,OFFSET(horaires!$C$3,MATCH($Q$3,horaires!$A$4:$A$85,0),INT(COLUMN()/2)+((WEEKDAY($B30,2)-1)*4)))</f>
        <v>0.75</v>
      </c>
      <c r="J30" s="621"/>
      <c r="K30" s="615">
        <f t="shared" ca="1" si="10"/>
        <v>7.9999999999999982</v>
      </c>
      <c r="L30" s="616"/>
      <c r="M30" s="320"/>
      <c r="N30" s="646"/>
      <c r="O30" s="308"/>
      <c r="P30" s="276"/>
      <c r="Q30" s="251"/>
      <c r="R30" s="251"/>
      <c r="S30" s="252"/>
      <c r="T30" s="252"/>
      <c r="U30" s="249"/>
      <c r="V30" s="261"/>
      <c r="W30" s="293"/>
      <c r="X30" s="429">
        <f t="shared" si="2"/>
        <v>8</v>
      </c>
      <c r="Z30" s="380">
        <f t="shared" ca="1" si="3"/>
        <v>0.375</v>
      </c>
      <c r="AA30" s="380">
        <f t="shared" ca="1" si="4"/>
        <v>0.54166666666666663</v>
      </c>
      <c r="AB30" s="381">
        <f t="shared" ca="1" si="5"/>
        <v>0.16666666666666663</v>
      </c>
      <c r="AC30" s="382">
        <f t="shared" ca="1" si="6"/>
        <v>0.58333333333333337</v>
      </c>
      <c r="AD30" s="382">
        <f t="shared" ca="1" si="7"/>
        <v>0.75</v>
      </c>
      <c r="AE30" s="381">
        <f t="shared" ca="1" si="8"/>
        <v>0.16666666666666663</v>
      </c>
      <c r="AF30" s="383">
        <f t="shared" ca="1" si="9"/>
        <v>7.9999999999999982</v>
      </c>
    </row>
    <row r="31" spans="1:94" s="10" customFormat="1" ht="27.75" customHeight="1" thickBot="1">
      <c r="A31" s="257">
        <f t="shared" si="0"/>
        <v>41327</v>
      </c>
      <c r="B31" s="318">
        <f t="shared" si="1"/>
        <v>41327</v>
      </c>
      <c r="C31" s="620">
        <f ca="1">IF(OR(COUNTIF(fériés,$B31),WEEKDAY($B31,2)&gt;5),0,OFFSET(horaires!$C$3,MATCH($Q$3,horaires!$A$4:$A$85,0),INT(COLUMN()/2)+((WEEKDAY($B31,2)-1)*4)))</f>
        <v>0</v>
      </c>
      <c r="D31" s="621"/>
      <c r="E31" s="620">
        <f ca="1">IF(OR(COUNTIF(fériés,$B31),WEEKDAY($B31,2)&gt;5),0,OFFSET(horaires!$C$3,MATCH($Q$3,horaires!$A$4:$A$85,0),INT(COLUMN()/2)+((WEEKDAY($B31,2)-1)*4)))</f>
        <v>0</v>
      </c>
      <c r="F31" s="621"/>
      <c r="G31" s="620">
        <f ca="1">IF(OR(COUNTIF(fériés,$B31),WEEKDAY($B31,2)&gt;5),0,OFFSET(horaires!$C$3,MATCH($Q$3,horaires!$A$4:$A$85,0),INT(COLUMN()/2)+((WEEKDAY($B31,2)-1)*4)))</f>
        <v>0.54166666666666663</v>
      </c>
      <c r="H31" s="621"/>
      <c r="I31" s="620">
        <f ca="1">IF(OR(COUNTIF(fériés,$B31),WEEKDAY($B31,2)&gt;5),0,OFFSET(horaires!$C$3,MATCH($Q$3,horaires!$A$4:$A$85,0),INT(COLUMN()/2)+((WEEKDAY($B31,2)-1)*4)))</f>
        <v>0.72916666666666663</v>
      </c>
      <c r="J31" s="621"/>
      <c r="K31" s="615">
        <f t="shared" ca="1" si="10"/>
        <v>4.5</v>
      </c>
      <c r="L31" s="616"/>
      <c r="M31" s="320"/>
      <c r="N31" s="646"/>
      <c r="O31" s="308"/>
      <c r="P31" s="260"/>
      <c r="Q31" s="251"/>
      <c r="R31" s="251"/>
      <c r="S31" s="252"/>
      <c r="T31" s="252"/>
      <c r="U31" s="249"/>
      <c r="V31" s="261"/>
      <c r="W31" s="293"/>
      <c r="X31" s="429">
        <f t="shared" si="2"/>
        <v>8</v>
      </c>
      <c r="Z31" s="380">
        <f t="shared" ca="1" si="3"/>
        <v>0</v>
      </c>
      <c r="AA31" s="380">
        <f t="shared" ca="1" si="4"/>
        <v>0</v>
      </c>
      <c r="AB31" s="381">
        <f t="shared" ca="1" si="5"/>
        <v>0</v>
      </c>
      <c r="AC31" s="382">
        <f t="shared" ca="1" si="6"/>
        <v>0.54166666666666663</v>
      </c>
      <c r="AD31" s="382">
        <f t="shared" ca="1" si="7"/>
        <v>0.72916666666666663</v>
      </c>
      <c r="AE31" s="381">
        <f t="shared" ca="1" si="8"/>
        <v>0.1875</v>
      </c>
      <c r="AF31" s="383">
        <f t="shared" ca="1" si="9"/>
        <v>4.5</v>
      </c>
    </row>
    <row r="32" spans="1:94" s="20" customFormat="1" ht="27.75" customHeight="1" thickBot="1">
      <c r="A32" s="257">
        <f t="shared" si="0"/>
        <v>41328</v>
      </c>
      <c r="B32" s="318">
        <f t="shared" si="1"/>
        <v>41328</v>
      </c>
      <c r="C32" s="620">
        <f ca="1">IF(OR(COUNTIF(fériés,$B32),WEEKDAY($B32,2)&gt;5),0,OFFSET(horaires!$C$3,MATCH($Q$3,horaires!$A$4:$A$85,0),INT(COLUMN()/2)+((WEEKDAY($B32,2)-1)*4)))</f>
        <v>0</v>
      </c>
      <c r="D32" s="621"/>
      <c r="E32" s="620">
        <f ca="1">IF(OR(COUNTIF(fériés,$B32),WEEKDAY($B32,2)&gt;5),0,OFFSET(horaires!$C$3,MATCH($Q$3,horaires!$A$4:$A$85,0),INT(COLUMN()/2)+((WEEKDAY($B32,2)-1)*4)))</f>
        <v>0</v>
      </c>
      <c r="F32" s="621"/>
      <c r="G32" s="620">
        <f ca="1">IF(OR(COUNTIF(fériés,$B32),WEEKDAY($B32,2)&gt;5),0,OFFSET(horaires!$C$3,MATCH($Q$3,horaires!$A$4:$A$85,0),INT(COLUMN()/2)+((WEEKDAY($B32,2)-1)*4)))</f>
        <v>0</v>
      </c>
      <c r="H32" s="621"/>
      <c r="I32" s="620">
        <f ca="1">IF(OR(COUNTIF(fériés,$B32),WEEKDAY($B32,2)&gt;5),0,OFFSET(horaires!$C$3,MATCH($Q$3,horaires!$A$4:$A$85,0),INT(COLUMN()/2)+((WEEKDAY($B32,2)-1)*4)))</f>
        <v>0</v>
      </c>
      <c r="J32" s="621"/>
      <c r="K32" s="615">
        <f t="shared" ca="1" si="10"/>
        <v>0</v>
      </c>
      <c r="L32" s="616"/>
      <c r="M32" s="320"/>
      <c r="N32" s="646"/>
      <c r="O32" s="308"/>
      <c r="P32" s="250"/>
      <c r="Q32" s="251"/>
      <c r="R32" s="251"/>
      <c r="S32" s="252"/>
      <c r="T32" s="250"/>
      <c r="U32" s="277"/>
      <c r="V32" s="261"/>
      <c r="W32" s="293"/>
      <c r="X32" s="429">
        <f t="shared" si="2"/>
        <v>8</v>
      </c>
      <c r="Z32" s="380">
        <f t="shared" ca="1" si="3"/>
        <v>0</v>
      </c>
      <c r="AA32" s="380">
        <f t="shared" ca="1" si="4"/>
        <v>0</v>
      </c>
      <c r="AB32" s="381">
        <f t="shared" ca="1" si="5"/>
        <v>0</v>
      </c>
      <c r="AC32" s="382">
        <f t="shared" ca="1" si="6"/>
        <v>0</v>
      </c>
      <c r="AD32" s="382">
        <f t="shared" ca="1" si="7"/>
        <v>0</v>
      </c>
      <c r="AE32" s="381">
        <f t="shared" ca="1" si="8"/>
        <v>0</v>
      </c>
      <c r="AF32" s="383">
        <f t="shared" ca="1" si="9"/>
        <v>0</v>
      </c>
    </row>
    <row r="33" spans="1:32" s="10" customFormat="1" ht="27.75" customHeight="1" thickBot="1">
      <c r="A33" s="257">
        <f t="shared" si="0"/>
        <v>41329</v>
      </c>
      <c r="B33" s="318">
        <f t="shared" si="1"/>
        <v>41329</v>
      </c>
      <c r="C33" s="620">
        <f ca="1">IF(OR(COUNTIF(fériés,$B33),WEEKDAY($B33,2)&gt;5),0,OFFSET(horaires!$C$3,MATCH($Q$3,horaires!$A$4:$A$85,0),INT(COLUMN()/2)+((WEEKDAY($B33,2)-1)*4)))</f>
        <v>0</v>
      </c>
      <c r="D33" s="621"/>
      <c r="E33" s="620">
        <f ca="1">IF(OR(COUNTIF(fériés,$B33),WEEKDAY($B33,2)&gt;5),0,OFFSET(horaires!$C$3,MATCH($Q$3,horaires!$A$4:$A$85,0),INT(COLUMN()/2)+((WEEKDAY($B33,2)-1)*4)))</f>
        <v>0</v>
      </c>
      <c r="F33" s="621"/>
      <c r="G33" s="620">
        <f ca="1">IF(OR(COUNTIF(fériés,$B33),WEEKDAY($B33,2)&gt;5),0,OFFSET(horaires!$C$3,MATCH($Q$3,horaires!$A$4:$A$85,0),INT(COLUMN()/2)+((WEEKDAY($B33,2)-1)*4)))</f>
        <v>0</v>
      </c>
      <c r="H33" s="621"/>
      <c r="I33" s="620">
        <f ca="1">IF(OR(COUNTIF(fériés,$B33),WEEKDAY($B33,2)&gt;5),0,OFFSET(horaires!$C$3,MATCH($Q$3,horaires!$A$4:$A$85,0),INT(COLUMN()/2)+((WEEKDAY($B33,2)-1)*4)))</f>
        <v>0</v>
      </c>
      <c r="J33" s="621"/>
      <c r="K33" s="615">
        <f t="shared" ca="1" si="10"/>
        <v>0</v>
      </c>
      <c r="L33" s="616"/>
      <c r="M33" s="320"/>
      <c r="N33" s="646"/>
      <c r="O33" s="308"/>
      <c r="P33" s="250"/>
      <c r="Q33" s="251"/>
      <c r="R33" s="251"/>
      <c r="S33" s="252"/>
      <c r="T33" s="250"/>
      <c r="U33" s="277"/>
      <c r="V33" s="261"/>
      <c r="W33" s="293"/>
      <c r="X33" s="429">
        <f t="shared" si="2"/>
        <v>8</v>
      </c>
      <c r="Z33" s="380">
        <f t="shared" ca="1" si="3"/>
        <v>0</v>
      </c>
      <c r="AA33" s="380">
        <f t="shared" ca="1" si="4"/>
        <v>0</v>
      </c>
      <c r="AB33" s="381">
        <f t="shared" ca="1" si="5"/>
        <v>0</v>
      </c>
      <c r="AC33" s="382">
        <f t="shared" ca="1" si="6"/>
        <v>0</v>
      </c>
      <c r="AD33" s="382">
        <f t="shared" ca="1" si="7"/>
        <v>0</v>
      </c>
      <c r="AE33" s="381">
        <f t="shared" ca="1" si="8"/>
        <v>0</v>
      </c>
      <c r="AF33" s="383">
        <f t="shared" ca="1" si="9"/>
        <v>0</v>
      </c>
    </row>
    <row r="34" spans="1:32" s="61" customFormat="1" ht="27.75" customHeight="1" thickBot="1">
      <c r="A34" s="257">
        <f t="shared" si="0"/>
        <v>41330</v>
      </c>
      <c r="B34" s="318">
        <f t="shared" si="1"/>
        <v>41330</v>
      </c>
      <c r="C34" s="620">
        <f ca="1">IF(OR(COUNTIF(fériés,$B34),WEEKDAY($B34,2)&gt;5),0,OFFSET(horaires!$C$3,MATCH($Q$3,horaires!$A$4:$A$85,0),INT(COLUMN()/2)+((WEEKDAY($B34,2)-1)*4)))</f>
        <v>0</v>
      </c>
      <c r="D34" s="621"/>
      <c r="E34" s="620">
        <f ca="1">IF(OR(COUNTIF(fériés,$B34),WEEKDAY($B34,2)&gt;5),0,OFFSET(horaires!$C$3,MATCH($Q$3,horaires!$A$4:$A$85,0),INT(COLUMN()/2)+((WEEKDAY($B34,2)-1)*4)))</f>
        <v>0</v>
      </c>
      <c r="F34" s="621"/>
      <c r="G34" s="620">
        <f ca="1">IF(OR(COUNTIF(fériés,$B34),WEEKDAY($B34,2)&gt;5),0,OFFSET(horaires!$C$3,MATCH($Q$3,horaires!$A$4:$A$85,0),INT(COLUMN()/2)+((WEEKDAY($B34,2)-1)*4)))</f>
        <v>0.52083333333333337</v>
      </c>
      <c r="H34" s="621"/>
      <c r="I34" s="620">
        <f ca="1">IF(OR(COUNTIF(fériés,$B34),WEEKDAY($B34,2)&gt;5),0,OFFSET(horaires!$C$3,MATCH($Q$3,horaires!$A$4:$A$85,0),INT(COLUMN()/2)+((WEEKDAY($B34,2)-1)*4)))</f>
        <v>0.83333333333333337</v>
      </c>
      <c r="J34" s="621"/>
      <c r="K34" s="615">
        <f t="shared" ca="1" si="10"/>
        <v>7.5</v>
      </c>
      <c r="L34" s="616"/>
      <c r="M34" s="320"/>
      <c r="N34" s="646"/>
      <c r="O34" s="308"/>
      <c r="P34" s="263"/>
      <c r="Q34" s="251"/>
      <c r="R34" s="251"/>
      <c r="S34" s="264"/>
      <c r="T34" s="264"/>
      <c r="U34" s="249"/>
      <c r="V34" s="261"/>
      <c r="W34" s="295"/>
      <c r="X34" s="429">
        <f t="shared" si="2"/>
        <v>9</v>
      </c>
      <c r="Y34" s="11"/>
      <c r="Z34" s="380">
        <f t="shared" ca="1" si="3"/>
        <v>0</v>
      </c>
      <c r="AA34" s="380">
        <f t="shared" ca="1" si="4"/>
        <v>0</v>
      </c>
      <c r="AB34" s="381">
        <f t="shared" ca="1" si="5"/>
        <v>0</v>
      </c>
      <c r="AC34" s="382">
        <f t="shared" ca="1" si="6"/>
        <v>0.52083333333333337</v>
      </c>
      <c r="AD34" s="382">
        <f t="shared" ca="1" si="7"/>
        <v>0.83333333333333337</v>
      </c>
      <c r="AE34" s="381">
        <f t="shared" ca="1" si="8"/>
        <v>0.3125</v>
      </c>
      <c r="AF34" s="383">
        <f t="shared" ca="1" si="9"/>
        <v>7.5</v>
      </c>
    </row>
    <row r="35" spans="1:32" s="10" customFormat="1" ht="27.75" customHeight="1" thickBot="1">
      <c r="A35" s="257">
        <f t="shared" si="0"/>
        <v>41331</v>
      </c>
      <c r="B35" s="318">
        <f t="shared" si="1"/>
        <v>41331</v>
      </c>
      <c r="C35" s="620">
        <f ca="1">IF(OR(COUNTIF(fériés,$B35),WEEKDAY($B35,2)&gt;5),0,OFFSET(horaires!$C$3,MATCH($Q$3,horaires!$A$4:$A$85,0),INT(COLUMN()/2)+((WEEKDAY($B35,2)-1)*4)))</f>
        <v>0.375</v>
      </c>
      <c r="D35" s="621"/>
      <c r="E35" s="620">
        <f ca="1">IF(OR(COUNTIF(fériés,$B35),WEEKDAY($B35,2)&gt;5),0,OFFSET(horaires!$C$3,MATCH($Q$3,horaires!$A$4:$A$85,0),INT(COLUMN()/2)+((WEEKDAY($B35,2)-1)*4)))</f>
        <v>0.54166666666666663</v>
      </c>
      <c r="F35" s="621"/>
      <c r="G35" s="620">
        <f ca="1">IF(OR(COUNTIF(fériés,$B35),WEEKDAY($B35,2)&gt;5),0,OFFSET(horaires!$C$3,MATCH($Q$3,horaires!$A$4:$A$85,0),INT(COLUMN()/2)+((WEEKDAY($B35,2)-1)*4)))</f>
        <v>0.58333333333333337</v>
      </c>
      <c r="H35" s="621"/>
      <c r="I35" s="620">
        <f ca="1">IF(OR(COUNTIF(fériés,$B35),WEEKDAY($B35,2)&gt;5),0,OFFSET(horaires!$C$3,MATCH($Q$3,horaires!$A$4:$A$85,0),INT(COLUMN()/2)+((WEEKDAY($B35,2)-1)*4)))</f>
        <v>0.75</v>
      </c>
      <c r="J35" s="621"/>
      <c r="K35" s="615">
        <f t="shared" ca="1" si="10"/>
        <v>7.9999999999999982</v>
      </c>
      <c r="L35" s="616"/>
      <c r="M35" s="320"/>
      <c r="N35" s="646"/>
      <c r="O35" s="308"/>
      <c r="P35" s="252"/>
      <c r="Q35" s="251"/>
      <c r="R35" s="263"/>
      <c r="S35" s="252"/>
      <c r="T35" s="251"/>
      <c r="U35" s="249"/>
      <c r="V35" s="261"/>
      <c r="W35" s="295"/>
      <c r="X35" s="429">
        <f t="shared" si="2"/>
        <v>9</v>
      </c>
      <c r="Y35" s="11"/>
      <c r="Z35" s="380">
        <f t="shared" ca="1" si="3"/>
        <v>0.375</v>
      </c>
      <c r="AA35" s="380">
        <f t="shared" ca="1" si="4"/>
        <v>0.54166666666666663</v>
      </c>
      <c r="AB35" s="381">
        <f t="shared" ca="1" si="5"/>
        <v>0.16666666666666663</v>
      </c>
      <c r="AC35" s="382">
        <f t="shared" ca="1" si="6"/>
        <v>0.58333333333333337</v>
      </c>
      <c r="AD35" s="382">
        <f t="shared" ca="1" si="7"/>
        <v>0.75</v>
      </c>
      <c r="AE35" s="381">
        <f t="shared" ca="1" si="8"/>
        <v>0.16666666666666663</v>
      </c>
      <c r="AF35" s="383">
        <f t="shared" ca="1" si="9"/>
        <v>7.9999999999999982</v>
      </c>
    </row>
    <row r="36" spans="1:32" s="10" customFormat="1" ht="27.75" customHeight="1" thickBot="1">
      <c r="A36" s="257">
        <f t="shared" si="0"/>
        <v>41332</v>
      </c>
      <c r="B36" s="318">
        <f t="shared" si="1"/>
        <v>41332</v>
      </c>
      <c r="C36" s="620">
        <f ca="1">IF(OR(COUNTIF(fériés,$B36),WEEKDAY($B36,2)&gt;5),0,OFFSET(horaires!$C$3,MATCH($Q$3,horaires!$A$4:$A$85,0),INT(COLUMN()/2)+((WEEKDAY($B36,2)-1)*4)))</f>
        <v>0</v>
      </c>
      <c r="D36" s="621"/>
      <c r="E36" s="620">
        <f ca="1">IF(OR(COUNTIF(fériés,$B36),WEEKDAY($B36,2)&gt;5),0,OFFSET(horaires!$C$3,MATCH($Q$3,horaires!$A$4:$A$85,0),INT(COLUMN()/2)+((WEEKDAY($B36,2)-1)*4)))</f>
        <v>0</v>
      </c>
      <c r="F36" s="621"/>
      <c r="G36" s="620">
        <f ca="1">IF(OR(COUNTIF(fériés,$B36),WEEKDAY($B36,2)&gt;5),0,OFFSET(horaires!$C$3,MATCH($Q$3,horaires!$A$4:$A$85,0),INT(COLUMN()/2)+((WEEKDAY($B36,2)-1)*4)))</f>
        <v>0</v>
      </c>
      <c r="H36" s="621"/>
      <c r="I36" s="620">
        <f ca="1">IF(OR(COUNTIF(fériés,$B36),WEEKDAY($B36,2)&gt;5),0,OFFSET(horaires!$C$3,MATCH($Q$3,horaires!$A$4:$A$85,0),INT(COLUMN()/2)+((WEEKDAY($B36,2)-1)*4)))</f>
        <v>0</v>
      </c>
      <c r="J36" s="621"/>
      <c r="K36" s="615">
        <f t="shared" ca="1" si="10"/>
        <v>0</v>
      </c>
      <c r="L36" s="616"/>
      <c r="M36" s="320"/>
      <c r="N36" s="646"/>
      <c r="O36" s="308"/>
      <c r="P36" s="250"/>
      <c r="Q36" s="251"/>
      <c r="R36" s="251"/>
      <c r="S36" s="252"/>
      <c r="T36" s="252"/>
      <c r="U36" s="249"/>
      <c r="V36" s="250"/>
      <c r="W36" s="295"/>
      <c r="X36" s="429">
        <f t="shared" si="2"/>
        <v>9</v>
      </c>
      <c r="Z36" s="380">
        <f t="shared" ca="1" si="3"/>
        <v>0</v>
      </c>
      <c r="AA36" s="380">
        <f t="shared" ca="1" si="4"/>
        <v>0</v>
      </c>
      <c r="AB36" s="381">
        <f t="shared" ca="1" si="5"/>
        <v>0</v>
      </c>
      <c r="AC36" s="382">
        <f t="shared" ca="1" si="6"/>
        <v>0</v>
      </c>
      <c r="AD36" s="382">
        <f t="shared" ca="1" si="7"/>
        <v>0</v>
      </c>
      <c r="AE36" s="381">
        <f t="shared" ca="1" si="8"/>
        <v>0</v>
      </c>
      <c r="AF36" s="383">
        <f t="shared" ca="1" si="9"/>
        <v>0</v>
      </c>
    </row>
    <row r="37" spans="1:32" s="10" customFormat="1" ht="27.75" customHeight="1" thickBot="1">
      <c r="A37" s="257">
        <f>IF(A36="",0,IF(MONTH(A36+1)=$A$2,A36+1,""))</f>
        <v>41333</v>
      </c>
      <c r="B37" s="318">
        <f>IF(B36="",0,IF(MONTH(B36+1)=$A$2,B36+1,""))</f>
        <v>41333</v>
      </c>
      <c r="C37" s="620">
        <f ca="1">IF($A37="",0,IF(OR(COUNTIF(fériés,$B37),WEEKDAY($B37,2)&gt;5),0,OFFSET(horaires!$C$3,MATCH($Q$3,horaires!$A$4:$A$85,0),INT(COLUMN()/2)+((WEEKDAY($B37,2)-1)*4))))</f>
        <v>0.375</v>
      </c>
      <c r="D37" s="621"/>
      <c r="E37" s="620">
        <f ca="1">IF($A37="",0,IF(OR(COUNTIF(fériés,$B37),WEEKDAY($B37,2)&gt;5),0,OFFSET(horaires!$C$3,MATCH($Q$3,horaires!$A$4:$A$85,0),INT(COLUMN()/2)+((WEEKDAY($B37,2)-1)*4))))</f>
        <v>0.54166666666666663</v>
      </c>
      <c r="F37" s="621"/>
      <c r="G37" s="620">
        <f ca="1">IF($A37="",0,IF(OR(COUNTIF(fériés,$B37),WEEKDAY($B37,2)&gt;5),0,OFFSET(horaires!$C$3,MATCH($Q$3,horaires!$A$4:$A$85,0),INT(COLUMN()/2)+((WEEKDAY($B37,2)-1)*4))))</f>
        <v>0.58333333333333337</v>
      </c>
      <c r="H37" s="621"/>
      <c r="I37" s="620">
        <f ca="1">IF($A37="",0,IF(OR(COUNTIF(fériés,$B37),WEEKDAY($B37,2)&gt;5),0,OFFSET(horaires!$C$3,MATCH($Q$3,horaires!$A$4:$A$85,0),INT(COLUMN()/2)+((WEEKDAY($B37,2)-1)*4))))</f>
        <v>0.75</v>
      </c>
      <c r="J37" s="621"/>
      <c r="K37" s="615">
        <f t="shared" ca="1" si="10"/>
        <v>7.9999999999999982</v>
      </c>
      <c r="L37" s="616"/>
      <c r="M37" s="320"/>
      <c r="N37" s="646"/>
      <c r="O37" s="308"/>
      <c r="P37" s="266"/>
      <c r="Q37" s="251"/>
      <c r="R37" s="251"/>
      <c r="S37" s="252"/>
      <c r="T37" s="252"/>
      <c r="U37" s="249"/>
      <c r="V37" s="250"/>
      <c r="W37" s="295"/>
      <c r="X37" s="429">
        <f>IF(A37="",0,WEEKNUM(B37,2))</f>
        <v>9</v>
      </c>
      <c r="Z37" s="380">
        <f t="shared" ca="1" si="3"/>
        <v>0.375</v>
      </c>
      <c r="AA37" s="380">
        <f t="shared" ca="1" si="4"/>
        <v>0.54166666666666663</v>
      </c>
      <c r="AB37" s="381">
        <f t="shared" ca="1" si="5"/>
        <v>0.16666666666666663</v>
      </c>
      <c r="AC37" s="382">
        <f t="shared" ca="1" si="6"/>
        <v>0.58333333333333337</v>
      </c>
      <c r="AD37" s="382">
        <f t="shared" ca="1" si="7"/>
        <v>0.75</v>
      </c>
      <c r="AE37" s="381">
        <f t="shared" ca="1" si="8"/>
        <v>0.16666666666666663</v>
      </c>
      <c r="AF37" s="383">
        <f t="shared" ca="1" si="9"/>
        <v>7.9999999999999982</v>
      </c>
    </row>
    <row r="38" spans="1:32" s="10" customFormat="1" ht="27.75" customHeight="1" thickBot="1">
      <c r="A38" s="257" t="str">
        <f t="shared" ref="A38:B39" si="11">IF(A37="",0,IF(MONTH(A37+1)=$A$2,A37+1,""))</f>
        <v/>
      </c>
      <c r="B38" s="318" t="str">
        <f t="shared" si="11"/>
        <v/>
      </c>
      <c r="C38" s="620">
        <f ca="1">IF($A38="",0,IF(OR(COUNTIF(fériés,$B38),WEEKDAY($B38,2)&gt;5),0,OFFSET(horaires!$C$3,MATCH($Q$3,horaires!$A$4:$A$85,0),INT(COLUMN()/2)+((WEEKDAY($B38,2)-1)*4))))</f>
        <v>0</v>
      </c>
      <c r="D38" s="621"/>
      <c r="E38" s="620">
        <f ca="1">IF($A38="",0,IF(OR(COUNTIF(fériés,$B38),WEEKDAY($B38,2)&gt;5),0,OFFSET(horaires!$C$3,MATCH($Q$3,horaires!$A$4:$A$85,0),INT(COLUMN()/2)+((WEEKDAY($B38,2)-1)*4))))</f>
        <v>0</v>
      </c>
      <c r="F38" s="621"/>
      <c r="G38" s="620">
        <f ca="1">IF($A38="",0,IF(OR(COUNTIF(fériés,$B38),WEEKDAY($B38,2)&gt;5),0,OFFSET(horaires!$C$3,MATCH($Q$3,horaires!$A$4:$A$85,0),INT(COLUMN()/2)+((WEEKDAY($B38,2)-1)*4))))</f>
        <v>0</v>
      </c>
      <c r="H38" s="621"/>
      <c r="I38" s="620">
        <f ca="1">IF($A38="",0,IF(OR(COUNTIF(fériés,$B38),WEEKDAY($B38,2)&gt;5),0,OFFSET(horaires!$C$3,MATCH($Q$3,horaires!$A$4:$A$85,0),INT(COLUMN()/2)+((WEEKDAY($B38,2)-1)*4))))</f>
        <v>0</v>
      </c>
      <c r="J38" s="621"/>
      <c r="K38" s="615">
        <f t="shared" ca="1" si="10"/>
        <v>0</v>
      </c>
      <c r="L38" s="616"/>
      <c r="M38" s="320"/>
      <c r="N38" s="646"/>
      <c r="O38" s="308"/>
      <c r="P38" s="278"/>
      <c r="Q38" s="251"/>
      <c r="R38" s="251"/>
      <c r="S38" s="252"/>
      <c r="T38" s="252"/>
      <c r="U38" s="249"/>
      <c r="V38" s="250"/>
      <c r="W38" s="295"/>
      <c r="X38" s="429">
        <f>IF(A38="",0,WEEKNUM(B38,2))</f>
        <v>0</v>
      </c>
      <c r="Z38" s="380">
        <f t="shared" ca="1" si="3"/>
        <v>0</v>
      </c>
      <c r="AA38" s="380">
        <f t="shared" ca="1" si="4"/>
        <v>0</v>
      </c>
      <c r="AB38" s="381">
        <f t="shared" ca="1" si="5"/>
        <v>0</v>
      </c>
      <c r="AC38" s="382">
        <f t="shared" ca="1" si="6"/>
        <v>0</v>
      </c>
      <c r="AD38" s="382">
        <f t="shared" ca="1" si="7"/>
        <v>0</v>
      </c>
      <c r="AE38" s="381">
        <f t="shared" ca="1" si="8"/>
        <v>0</v>
      </c>
      <c r="AF38" s="383">
        <f t="shared" ca="1" si="9"/>
        <v>0</v>
      </c>
    </row>
    <row r="39" spans="1:32" s="10" customFormat="1" ht="27.75" customHeight="1" thickBot="1">
      <c r="A39" s="257">
        <f t="shared" si="11"/>
        <v>0</v>
      </c>
      <c r="B39" s="318">
        <f t="shared" si="11"/>
        <v>0</v>
      </c>
      <c r="C39" s="620">
        <f ca="1">IF($A39="",0,IF(OR(COUNTIF(fériés,$B39),WEEKDAY($B39,2)&gt;5),0,OFFSET(horaires!$C$3,MATCH($Q$3,horaires!$A$4:$A$85,0),INT(COLUMN()/2)+((WEEKDAY($B39,2)-1)*4))))</f>
        <v>0</v>
      </c>
      <c r="D39" s="621"/>
      <c r="E39" s="620">
        <f ca="1">IF($A39="",0,IF(OR(COUNTIF(fériés,$B39),WEEKDAY($B39,2)&gt;5),0,OFFSET(horaires!$C$3,MATCH($Q$3,horaires!$A$4:$A$85,0),INT(COLUMN()/2)+((WEEKDAY($B39,2)-1)*4))))</f>
        <v>0</v>
      </c>
      <c r="F39" s="621"/>
      <c r="G39" s="620">
        <f ca="1">IF($A39="",0,IF(OR(COUNTIF(fériés,$B39),WEEKDAY($B39,2)&gt;5),0,OFFSET(horaires!$C$3,MATCH($Q$3,horaires!$A$4:$A$85,0),INT(COLUMN()/2)+((WEEKDAY($B39,2)-1)*4))))</f>
        <v>0</v>
      </c>
      <c r="H39" s="621"/>
      <c r="I39" s="620">
        <f ca="1">IF($A39="",0,IF(OR(COUNTIF(fériés,$B39),WEEKDAY($B39,2)&gt;5),0,OFFSET(horaires!$C$3,MATCH($Q$3,horaires!$A$4:$A$85,0),INT(COLUMN()/2)+((WEEKDAY($B39,2)-1)*4))))</f>
        <v>0</v>
      </c>
      <c r="J39" s="621"/>
      <c r="K39" s="615">
        <f t="shared" ca="1" si="10"/>
        <v>0</v>
      </c>
      <c r="L39" s="616"/>
      <c r="M39" s="320"/>
      <c r="N39" s="646"/>
      <c r="O39" s="308"/>
      <c r="P39" s="278"/>
      <c r="Q39" s="251"/>
      <c r="R39" s="251"/>
      <c r="S39" s="252"/>
      <c r="T39" s="262"/>
      <c r="U39" s="249"/>
      <c r="V39" s="250"/>
      <c r="W39" s="295"/>
      <c r="X39" s="429">
        <f t="shared" ref="X39:X40" si="12">IF(A39="",0,WEEKNUM(B39,2))</f>
        <v>1</v>
      </c>
      <c r="Z39" s="380">
        <f t="shared" ca="1" si="3"/>
        <v>0</v>
      </c>
      <c r="AA39" s="380">
        <f t="shared" ca="1" si="4"/>
        <v>0</v>
      </c>
      <c r="AB39" s="381">
        <f t="shared" ca="1" si="5"/>
        <v>0</v>
      </c>
      <c r="AC39" s="382">
        <f t="shared" ca="1" si="6"/>
        <v>0</v>
      </c>
      <c r="AD39" s="382">
        <f t="shared" ca="1" si="7"/>
        <v>0</v>
      </c>
      <c r="AE39" s="381">
        <f t="shared" ca="1" si="8"/>
        <v>0</v>
      </c>
      <c r="AF39" s="383">
        <f t="shared" ca="1" si="9"/>
        <v>0</v>
      </c>
    </row>
    <row r="40" spans="1:32" s="10" customFormat="1" ht="27.75" customHeight="1" thickBot="1">
      <c r="A40" s="257" t="str">
        <f>IF(A39="",0,IF(MONTH(A39+1)=$A$2,A39+1,""))</f>
        <v/>
      </c>
      <c r="B40" s="318" t="str">
        <f>IF(B39="",0,IF(MONTH(B39+1)=$A$2,B39+1,""))</f>
        <v/>
      </c>
      <c r="C40" s="620">
        <f ca="1">IF($A40="",0,IF(OR(COUNTIF(fériés,$B40),WEEKDAY($B40,2)&gt;5),0,OFFSET(horaires!$C$3,MATCH($Q$3,horaires!$A$4:$A$85,0),INT(COLUMN()/2)+((WEEKDAY($B40,2)-1)*4))))</f>
        <v>0</v>
      </c>
      <c r="D40" s="621"/>
      <c r="E40" s="620">
        <f ca="1">IF($A40="",0,IF(OR(COUNTIF(fériés,$B40),WEEKDAY($B40,2)&gt;5),0,OFFSET(horaires!$C$3,MATCH($Q$3,horaires!$A$4:$A$85,0),INT(COLUMN()/2)+((WEEKDAY($B40,2)-1)*4))))</f>
        <v>0</v>
      </c>
      <c r="F40" s="621"/>
      <c r="G40" s="620">
        <f ca="1">IF($A40="",0,IF(OR(COUNTIF(fériés,$B40),WEEKDAY($B40,2)&gt;5),0,OFFSET(horaires!$C$3,MATCH($Q$3,horaires!$A$4:$A$85,0),INT(COLUMN()/2)+((WEEKDAY($B40,2)-1)*4))))</f>
        <v>0</v>
      </c>
      <c r="H40" s="621"/>
      <c r="I40" s="620">
        <f ca="1">IF($A40="",0,IF(OR(COUNTIF(fériés,$B40),WEEKDAY($B40,2)&gt;5),0,OFFSET(horaires!$C$3,MATCH($Q$3,horaires!$A$4:$A$85,0),INT(COLUMN()/2)+((WEEKDAY($B40,2)-1)*4))))</f>
        <v>0</v>
      </c>
      <c r="J40" s="621"/>
      <c r="K40" s="615">
        <f t="shared" ca="1" si="10"/>
        <v>0</v>
      </c>
      <c r="L40" s="616"/>
      <c r="M40" s="321"/>
      <c r="N40" s="646"/>
      <c r="O40" s="299"/>
      <c r="P40" s="300"/>
      <c r="Q40" s="301"/>
      <c r="R40" s="301"/>
      <c r="S40" s="302"/>
      <c r="T40" s="302"/>
      <c r="U40" s="303"/>
      <c r="V40" s="302"/>
      <c r="W40" s="296"/>
      <c r="X40" s="429">
        <f t="shared" si="12"/>
        <v>0</v>
      </c>
      <c r="Z40" s="380">
        <f t="shared" ca="1" si="3"/>
        <v>0</v>
      </c>
      <c r="AA40" s="380">
        <f t="shared" ca="1" si="4"/>
        <v>0</v>
      </c>
      <c r="AB40" s="381">
        <f t="shared" ca="1" si="5"/>
        <v>0</v>
      </c>
      <c r="AC40" s="382">
        <f t="shared" ca="1" si="6"/>
        <v>0</v>
      </c>
      <c r="AD40" s="382">
        <f t="shared" ca="1" si="7"/>
        <v>0</v>
      </c>
      <c r="AE40" s="381">
        <f t="shared" ca="1" si="8"/>
        <v>0</v>
      </c>
      <c r="AF40" s="383">
        <f t="shared" ca="1" si="9"/>
        <v>0</v>
      </c>
    </row>
    <row r="41" spans="1:32" s="3" customFormat="1" ht="27.75" customHeight="1" thickBot="1">
      <c r="A41" s="553" t="s">
        <v>12</v>
      </c>
      <c r="B41" s="693"/>
      <c r="C41" s="675"/>
      <c r="D41" s="675"/>
      <c r="E41" s="675"/>
      <c r="F41" s="675"/>
      <c r="G41" s="696"/>
      <c r="H41" s="696"/>
      <c r="I41" s="688"/>
      <c r="J41" s="688"/>
      <c r="K41" s="615">
        <f ca="1">SUM(K10:L40)</f>
        <v>112</v>
      </c>
      <c r="L41" s="616"/>
      <c r="M41" s="309"/>
      <c r="N41" s="484"/>
      <c r="O41" s="297"/>
      <c r="P41" s="69"/>
      <c r="Q41" s="73"/>
      <c r="R41" s="73"/>
      <c r="S41" s="73"/>
      <c r="T41" s="73"/>
      <c r="U41" s="69">
        <f>SUM(U8:U39)</f>
        <v>0</v>
      </c>
      <c r="V41" s="69"/>
      <c r="W41" s="298"/>
      <c r="X41" s="430"/>
      <c r="Y41" s="62"/>
    </row>
    <row r="42" spans="1:32" s="3" customFormat="1" ht="27.75" customHeight="1">
      <c r="A42" s="18"/>
      <c r="B42" s="16"/>
      <c r="C42" s="17"/>
      <c r="D42" s="17"/>
      <c r="E42" s="17"/>
      <c r="F42" s="17"/>
      <c r="G42" s="17"/>
      <c r="H42" s="17"/>
      <c r="I42" s="17"/>
      <c r="J42" s="686"/>
      <c r="K42" s="686"/>
      <c r="L42" s="687"/>
      <c r="M42" s="346"/>
      <c r="N42" s="412"/>
      <c r="O42" s="413"/>
      <c r="P42" s="413"/>
      <c r="Q42" s="413"/>
      <c r="R42" s="413"/>
      <c r="S42" s="413"/>
      <c r="T42" s="413"/>
      <c r="U42" s="413"/>
      <c r="V42" s="413"/>
      <c r="W42" s="414"/>
      <c r="X42" s="431"/>
      <c r="Y42" s="62"/>
    </row>
    <row r="43" spans="1:32" ht="37.5" customHeight="1">
      <c r="A43" s="694" t="s">
        <v>92</v>
      </c>
      <c r="B43" s="695"/>
      <c r="C43" s="695"/>
      <c r="D43" s="695"/>
      <c r="E43" s="695"/>
      <c r="F43" s="695"/>
      <c r="G43" s="695"/>
      <c r="H43" s="695"/>
      <c r="I43" s="695"/>
      <c r="J43" s="45"/>
      <c r="K43" s="662"/>
      <c r="L43" s="662"/>
      <c r="M43" s="347"/>
      <c r="N43" s="45"/>
      <c r="O43" s="45"/>
      <c r="P43" s="685"/>
      <c r="Q43" s="685"/>
      <c r="R43" s="255"/>
      <c r="S43" s="255"/>
      <c r="T43" s="255"/>
      <c r="U43" s="255"/>
      <c r="V43" s="255"/>
      <c r="W43" s="255"/>
      <c r="X43" s="425"/>
      <c r="Y43" s="11"/>
    </row>
    <row r="44" spans="1:32" ht="22.5" customHeight="1">
      <c r="A44" s="668"/>
      <c r="B44" s="669"/>
      <c r="C44" s="669"/>
      <c r="D44" s="670"/>
      <c r="E44" s="680"/>
      <c r="F44" s="681"/>
      <c r="G44" s="681"/>
      <c r="H44" s="681"/>
      <c r="I44" s="682"/>
      <c r="R44" s="415"/>
      <c r="S44" s="416"/>
      <c r="T44" s="415"/>
      <c r="U44" s="416"/>
      <c r="V44" s="417"/>
      <c r="W44" s="676"/>
      <c r="X44" s="424"/>
      <c r="Y44" s="11"/>
    </row>
    <row r="45" spans="1:32" s="21" customFormat="1" ht="23.25" customHeight="1">
      <c r="A45" s="671"/>
      <c r="B45" s="672"/>
      <c r="C45" s="672"/>
      <c r="D45" s="673"/>
      <c r="E45" s="677">
        <f>L2</f>
        <v>0</v>
      </c>
      <c r="F45" s="678"/>
      <c r="G45" s="678"/>
      <c r="H45" s="678"/>
      <c r="I45" s="679"/>
      <c r="J45" s="683"/>
      <c r="K45" s="683"/>
      <c r="L45" s="683"/>
      <c r="M45" s="370"/>
      <c r="N45" s="348"/>
      <c r="O45" s="348"/>
      <c r="P45" s="674"/>
      <c r="Q45" s="674"/>
      <c r="R45" s="674"/>
      <c r="S45" s="674"/>
      <c r="T45" s="674"/>
      <c r="U45" s="674"/>
      <c r="V45" s="674"/>
      <c r="W45" s="676"/>
      <c r="X45" s="424"/>
      <c r="Y45" s="325"/>
    </row>
    <row r="46" spans="1:32" ht="22.5" customHeight="1">
      <c r="A46" s="349"/>
      <c r="B46" s="45"/>
      <c r="C46" s="350"/>
      <c r="D46" s="350"/>
      <c r="E46" s="351"/>
      <c r="F46" s="352"/>
      <c r="G46" s="352"/>
      <c r="H46" s="352"/>
      <c r="I46" s="378"/>
      <c r="J46" s="684"/>
      <c r="K46" s="684"/>
      <c r="L46" s="684"/>
      <c r="M46" s="370"/>
      <c r="N46" s="45"/>
      <c r="O46" s="674"/>
      <c r="P46" s="674"/>
      <c r="Q46" s="674"/>
      <c r="R46" s="674"/>
      <c r="S46" s="674"/>
      <c r="T46" s="674"/>
      <c r="U46" s="674"/>
      <c r="V46" s="674"/>
      <c r="W46" s="674"/>
      <c r="X46" s="426"/>
      <c r="Y46" s="326"/>
    </row>
    <row r="47" spans="1:32" ht="17.25" customHeight="1">
      <c r="A47" s="349"/>
      <c r="B47" s="350"/>
      <c r="C47" s="350"/>
      <c r="D47" s="350"/>
      <c r="E47" s="354"/>
      <c r="F47" s="350"/>
      <c r="G47" s="350"/>
      <c r="H47" s="350"/>
      <c r="I47" s="379"/>
      <c r="J47" s="11"/>
      <c r="K47" s="11"/>
      <c r="L47" s="11"/>
      <c r="M47" s="370"/>
      <c r="N47" s="355"/>
      <c r="O47" s="674"/>
      <c r="P47" s="674"/>
      <c r="Q47" s="674"/>
      <c r="R47" s="674"/>
      <c r="S47" s="674"/>
      <c r="T47" s="674"/>
      <c r="U47" s="674"/>
      <c r="V47" s="674"/>
      <c r="W47" s="674"/>
      <c r="X47" s="426"/>
      <c r="Y47" s="326"/>
    </row>
    <row r="48" spans="1:32" ht="20.100000000000001" customHeight="1">
      <c r="A48" s="349"/>
      <c r="B48" s="45"/>
      <c r="C48" s="350"/>
      <c r="D48" s="350"/>
      <c r="E48" s="354"/>
      <c r="F48" s="350"/>
      <c r="G48" s="350"/>
      <c r="H48" s="350"/>
      <c r="I48" s="379"/>
      <c r="J48" s="657"/>
      <c r="K48" s="657"/>
      <c r="L48" s="657"/>
      <c r="M48" s="370"/>
      <c r="N48" s="659"/>
      <c r="O48" s="659"/>
      <c r="P48" s="659"/>
      <c r="Q48" s="659"/>
      <c r="R48" s="357"/>
      <c r="S48" s="357"/>
      <c r="T48" s="357"/>
      <c r="U48" s="357"/>
      <c r="V48" s="357"/>
      <c r="W48" s="357"/>
      <c r="X48" s="357"/>
      <c r="Y48" s="11"/>
    </row>
    <row r="49" spans="1:30" ht="20.100000000000001" customHeight="1">
      <c r="A49" s="349"/>
      <c r="B49" s="350"/>
      <c r="C49" s="350"/>
      <c r="D49" s="350"/>
      <c r="E49" s="354"/>
      <c r="F49" s="350"/>
      <c r="G49" s="350"/>
      <c r="H49" s="350"/>
      <c r="I49" s="379"/>
      <c r="J49" s="657"/>
      <c r="K49" s="657"/>
      <c r="L49" s="657"/>
      <c r="M49" s="356"/>
      <c r="N49" s="659"/>
      <c r="O49" s="659"/>
      <c r="P49" s="659"/>
      <c r="Q49" s="659"/>
      <c r="R49" s="358"/>
      <c r="S49" s="358"/>
      <c r="T49" s="358"/>
      <c r="U49" s="358"/>
      <c r="V49" s="359"/>
      <c r="W49" s="360"/>
      <c r="X49" s="422"/>
      <c r="Y49" s="327"/>
    </row>
    <row r="50" spans="1:30" ht="20.100000000000001" customHeight="1">
      <c r="A50" s="349"/>
      <c r="B50" s="45"/>
      <c r="C50" s="350"/>
      <c r="D50" s="350"/>
      <c r="E50" s="349"/>
      <c r="F50" s="350"/>
      <c r="G50" s="350"/>
      <c r="H50" s="350"/>
      <c r="I50" s="379"/>
      <c r="J50" s="657"/>
      <c r="K50" s="657"/>
      <c r="L50" s="657"/>
      <c r="M50" s="361"/>
      <c r="N50" s="663"/>
      <c r="O50" s="663"/>
      <c r="P50" s="663"/>
      <c r="Q50" s="663"/>
      <c r="R50" s="664"/>
      <c r="S50" s="655"/>
      <c r="T50" s="655"/>
      <c r="U50" s="655"/>
      <c r="V50" s="655"/>
      <c r="W50" s="656"/>
      <c r="X50" s="422"/>
      <c r="Y50" s="325"/>
    </row>
    <row r="51" spans="1:30" ht="20.100000000000001" customHeight="1">
      <c r="A51" s="349"/>
      <c r="B51" s="350"/>
      <c r="C51" s="350"/>
      <c r="D51" s="350"/>
      <c r="E51" s="354"/>
      <c r="F51" s="350"/>
      <c r="G51" s="350"/>
      <c r="H51" s="350"/>
      <c r="I51" s="379"/>
      <c r="J51" s="657"/>
      <c r="K51" s="657"/>
      <c r="L51" s="657"/>
      <c r="M51" s="361"/>
      <c r="N51" s="663"/>
      <c r="O51" s="663"/>
      <c r="P51" s="663"/>
      <c r="Q51" s="663"/>
      <c r="R51" s="664"/>
      <c r="S51" s="655"/>
      <c r="T51" s="655"/>
      <c r="U51" s="655"/>
      <c r="V51" s="655"/>
      <c r="W51" s="656"/>
      <c r="X51" s="422"/>
      <c r="Y51" s="325"/>
    </row>
    <row r="52" spans="1:30" ht="20.100000000000001" customHeight="1">
      <c r="A52" s="362"/>
      <c r="B52" s="363"/>
      <c r="C52" s="364"/>
      <c r="D52" s="364"/>
      <c r="E52" s="362"/>
      <c r="F52" s="364"/>
      <c r="G52" s="364"/>
      <c r="H52" s="364"/>
      <c r="I52" s="365"/>
      <c r="J52" s="657"/>
      <c r="K52" s="657"/>
      <c r="L52" s="657"/>
      <c r="M52" s="361"/>
      <c r="N52" s="54"/>
      <c r="O52" s="54"/>
      <c r="P52" s="54"/>
      <c r="Q52" s="366"/>
      <c r="R52" s="367"/>
      <c r="S52" s="367"/>
      <c r="T52" s="367"/>
      <c r="U52" s="367"/>
      <c r="V52" s="367"/>
      <c r="W52" s="357"/>
      <c r="X52" s="357"/>
      <c r="Y52" s="10"/>
    </row>
    <row r="53" spans="1:30" ht="40.5" customHeight="1">
      <c r="A53" s="350"/>
      <c r="B53" s="54"/>
      <c r="C53" s="350"/>
      <c r="D53" s="368"/>
      <c r="E53" s="369"/>
      <c r="F53" s="369"/>
      <c r="G53" s="369"/>
      <c r="H53" s="658"/>
      <c r="I53" s="658"/>
      <c r="J53" s="665"/>
      <c r="K53" s="665"/>
      <c r="L53" s="665"/>
      <c r="M53" s="370"/>
      <c r="N53" s="54"/>
      <c r="O53" s="54"/>
      <c r="P53" s="54"/>
      <c r="Q53" s="371"/>
      <c r="R53" s="372"/>
      <c r="S53" s="373"/>
      <c r="T53" s="373"/>
      <c r="U53" s="373"/>
      <c r="V53" s="373"/>
      <c r="W53" s="360"/>
      <c r="X53" s="422"/>
      <c r="Y53" s="325"/>
    </row>
    <row r="54" spans="1:30" ht="39.75" customHeight="1">
      <c r="A54" s="374"/>
      <c r="B54" s="45"/>
      <c r="C54" s="350"/>
      <c r="D54" s="350"/>
      <c r="E54" s="45"/>
      <c r="F54" s="660"/>
      <c r="G54" s="660"/>
      <c r="H54" s="661"/>
      <c r="I54" s="661"/>
      <c r="J54" s="662"/>
      <c r="K54" s="662"/>
      <c r="L54" s="662"/>
      <c r="M54" s="375"/>
      <c r="N54" s="45"/>
      <c r="O54" s="54"/>
      <c r="P54" s="45"/>
      <c r="Q54" s="45"/>
      <c r="R54" s="376"/>
      <c r="S54" s="376"/>
      <c r="T54" s="376"/>
      <c r="U54" s="54"/>
      <c r="V54" s="54"/>
      <c r="W54" s="377"/>
      <c r="X54" s="377"/>
      <c r="Y54" s="10"/>
      <c r="AC54" s="666" t="e">
        <f>VLOOKUP($Q$3,#REF!,39)</f>
        <v>#REF!</v>
      </c>
      <c r="AD54" s="666"/>
    </row>
    <row r="55" spans="1:30" ht="5.0999999999999996" customHeight="1">
      <c r="A55" s="374"/>
      <c r="B55" s="45"/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3"/>
      <c r="N55" s="366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10"/>
    </row>
    <row r="56" spans="1:30" ht="19.5" customHeight="1">
      <c r="A56" s="667"/>
      <c r="B56" s="667"/>
      <c r="C56" s="667"/>
      <c r="D56" s="667"/>
      <c r="E56" s="667"/>
      <c r="F56" s="667"/>
      <c r="G56" s="667"/>
      <c r="H56" s="667"/>
      <c r="I56" s="667"/>
      <c r="J56" s="667"/>
      <c r="K56" s="667"/>
      <c r="L56" s="667"/>
      <c r="M56" s="667"/>
      <c r="N56" s="667"/>
      <c r="O56" s="667"/>
      <c r="P56" s="667"/>
      <c r="Q56" s="667"/>
      <c r="R56" s="667"/>
      <c r="S56" s="667"/>
      <c r="T56" s="667"/>
      <c r="U56" s="667"/>
      <c r="V56" s="667"/>
      <c r="W56" s="667"/>
      <c r="X56" s="423"/>
      <c r="Y56" s="10"/>
    </row>
    <row r="57" spans="1:30" ht="21" customHeight="1">
      <c r="A57" s="654"/>
      <c r="B57" s="654"/>
      <c r="C57" s="654"/>
      <c r="D57" s="654"/>
      <c r="E57" s="654"/>
      <c r="F57" s="654"/>
      <c r="G57" s="654"/>
      <c r="H57" s="654"/>
      <c r="I57" s="654"/>
      <c r="J57" s="654"/>
      <c r="K57" s="654"/>
      <c r="L57" s="654"/>
      <c r="M57" s="654"/>
      <c r="N57" s="654"/>
      <c r="O57" s="654"/>
      <c r="P57" s="654"/>
      <c r="Q57" s="654"/>
      <c r="R57" s="654"/>
      <c r="S57" s="654"/>
      <c r="T57" s="654"/>
      <c r="U57" s="654"/>
      <c r="V57" s="654"/>
      <c r="W57" s="654"/>
      <c r="X57" s="421"/>
      <c r="Y57" s="10"/>
    </row>
    <row r="58" spans="1:30">
      <c r="A58" s="1"/>
    </row>
    <row r="59" spans="1:30">
      <c r="A59" s="1"/>
    </row>
    <row r="60" spans="1:30">
      <c r="A60" s="1"/>
    </row>
    <row r="61" spans="1:30" ht="6" customHeight="1"/>
    <row r="83" spans="23:24">
      <c r="W83" s="403"/>
      <c r="X83" s="403"/>
    </row>
  </sheetData>
  <mergeCells count="231">
    <mergeCell ref="T8:T9"/>
    <mergeCell ref="U8:U9"/>
    <mergeCell ref="V8:V9"/>
    <mergeCell ref="W8:W9"/>
    <mergeCell ref="E11:F11"/>
    <mergeCell ref="E12:F12"/>
    <mergeCell ref="E13:F13"/>
    <mergeCell ref="E14:F14"/>
    <mergeCell ref="E15:F15"/>
    <mergeCell ref="P8:P9"/>
    <mergeCell ref="G11:H11"/>
    <mergeCell ref="G12:H12"/>
    <mergeCell ref="G13:H13"/>
    <mergeCell ref="G14:H14"/>
    <mergeCell ref="K13:L13"/>
    <mergeCell ref="K14:L14"/>
    <mergeCell ref="O8:O9"/>
    <mergeCell ref="R8:R9"/>
    <mergeCell ref="S8:S9"/>
    <mergeCell ref="G9:J9"/>
    <mergeCell ref="K9:L9"/>
    <mergeCell ref="G38:H38"/>
    <mergeCell ref="A43:I43"/>
    <mergeCell ref="C41:D41"/>
    <mergeCell ref="G41:H41"/>
    <mergeCell ref="G26:H26"/>
    <mergeCell ref="G27:H27"/>
    <mergeCell ref="G28:H28"/>
    <mergeCell ref="G21:H21"/>
    <mergeCell ref="G22:H22"/>
    <mergeCell ref="G23:H23"/>
    <mergeCell ref="G24:H24"/>
    <mergeCell ref="G29:H29"/>
    <mergeCell ref="E29:F29"/>
    <mergeCell ref="G25:H25"/>
    <mergeCell ref="I25:J25"/>
    <mergeCell ref="I33:J33"/>
    <mergeCell ref="I34:J34"/>
    <mergeCell ref="I35:J35"/>
    <mergeCell ref="I26:J26"/>
    <mergeCell ref="I27:J27"/>
    <mergeCell ref="I28:J28"/>
    <mergeCell ref="I29:J29"/>
    <mergeCell ref="I30:J30"/>
    <mergeCell ref="K43:L43"/>
    <mergeCell ref="J42:L42"/>
    <mergeCell ref="I41:J41"/>
    <mergeCell ref="K41:L41"/>
    <mergeCell ref="A8:B9"/>
    <mergeCell ref="A41:B41"/>
    <mergeCell ref="C11:D11"/>
    <mergeCell ref="C12:D12"/>
    <mergeCell ref="E21:F21"/>
    <mergeCell ref="E22:F22"/>
    <mergeCell ref="E23:F23"/>
    <mergeCell ref="E24:F24"/>
    <mergeCell ref="E25:F25"/>
    <mergeCell ref="E36:F36"/>
    <mergeCell ref="G36:H36"/>
    <mergeCell ref="C35:D35"/>
    <mergeCell ref="C26:D26"/>
    <mergeCell ref="G37:H37"/>
    <mergeCell ref="G31:H31"/>
    <mergeCell ref="G32:H32"/>
    <mergeCell ref="G33:H33"/>
    <mergeCell ref="G34:H34"/>
    <mergeCell ref="G35:H35"/>
    <mergeCell ref="E39:F39"/>
    <mergeCell ref="AC54:AD54"/>
    <mergeCell ref="A56:W56"/>
    <mergeCell ref="G39:H39"/>
    <mergeCell ref="G40:H40"/>
    <mergeCell ref="I40:J40"/>
    <mergeCell ref="I39:J39"/>
    <mergeCell ref="K40:L40"/>
    <mergeCell ref="E37:F37"/>
    <mergeCell ref="E38:F38"/>
    <mergeCell ref="I37:J37"/>
    <mergeCell ref="A44:D45"/>
    <mergeCell ref="O47:U47"/>
    <mergeCell ref="V47:W47"/>
    <mergeCell ref="E41:F41"/>
    <mergeCell ref="I38:J38"/>
    <mergeCell ref="W44:W45"/>
    <mergeCell ref="E45:I45"/>
    <mergeCell ref="E44:I44"/>
    <mergeCell ref="J45:L45"/>
    <mergeCell ref="J46:L46"/>
    <mergeCell ref="P45:V45"/>
    <mergeCell ref="O46:U46"/>
    <mergeCell ref="V46:W46"/>
    <mergeCell ref="P43:Q43"/>
    <mergeCell ref="A57:W57"/>
    <mergeCell ref="V50:V51"/>
    <mergeCell ref="W50:W51"/>
    <mergeCell ref="J51:L51"/>
    <mergeCell ref="J52:L52"/>
    <mergeCell ref="H53:I53"/>
    <mergeCell ref="J48:L48"/>
    <mergeCell ref="N48:Q49"/>
    <mergeCell ref="F54:G54"/>
    <mergeCell ref="H54:I54"/>
    <mergeCell ref="J54:L54"/>
    <mergeCell ref="U50:U51"/>
    <mergeCell ref="N50:Q51"/>
    <mergeCell ref="R50:R51"/>
    <mergeCell ref="J53:L53"/>
    <mergeCell ref="J50:L50"/>
    <mergeCell ref="J49:L49"/>
    <mergeCell ref="S50:S51"/>
    <mergeCell ref="T50:T51"/>
    <mergeCell ref="A1:F1"/>
    <mergeCell ref="G1:M1"/>
    <mergeCell ref="C32:D32"/>
    <mergeCell ref="C33:D33"/>
    <mergeCell ref="C34:D34"/>
    <mergeCell ref="C21:D21"/>
    <mergeCell ref="C22:D22"/>
    <mergeCell ref="C23:D23"/>
    <mergeCell ref="C24:D24"/>
    <mergeCell ref="C20:D20"/>
    <mergeCell ref="E26:F26"/>
    <mergeCell ref="E27:F27"/>
    <mergeCell ref="E28:F28"/>
    <mergeCell ref="C16:D16"/>
    <mergeCell ref="C17:D17"/>
    <mergeCell ref="C18:D18"/>
    <mergeCell ref="C19:D19"/>
    <mergeCell ref="C27:D27"/>
    <mergeCell ref="C28:D28"/>
    <mergeCell ref="C29:D29"/>
    <mergeCell ref="C30:D30"/>
    <mergeCell ref="E17:F17"/>
    <mergeCell ref="E18:F18"/>
    <mergeCell ref="E19:F19"/>
    <mergeCell ref="O1:W1"/>
    <mergeCell ref="H2:I2"/>
    <mergeCell ref="R2:V2"/>
    <mergeCell ref="C7:M7"/>
    <mergeCell ref="N7:N41"/>
    <mergeCell ref="O7:W7"/>
    <mergeCell ref="O10:O11"/>
    <mergeCell ref="C40:D40"/>
    <mergeCell ref="C31:D31"/>
    <mergeCell ref="C36:D36"/>
    <mergeCell ref="C37:D37"/>
    <mergeCell ref="C38:D38"/>
    <mergeCell ref="C39:D39"/>
    <mergeCell ref="A3:C3"/>
    <mergeCell ref="O6:U6"/>
    <mergeCell ref="C10:D10"/>
    <mergeCell ref="E40:F40"/>
    <mergeCell ref="E31:F31"/>
    <mergeCell ref="E32:F32"/>
    <mergeCell ref="E33:F33"/>
    <mergeCell ref="E34:F34"/>
    <mergeCell ref="E35:F35"/>
    <mergeCell ref="E30:F30"/>
    <mergeCell ref="G16:H16"/>
    <mergeCell ref="G19:H19"/>
    <mergeCell ref="K37:L37"/>
    <mergeCell ref="K38:L38"/>
    <mergeCell ref="K39:L39"/>
    <mergeCell ref="K31:L31"/>
    <mergeCell ref="K32:L32"/>
    <mergeCell ref="K33:L33"/>
    <mergeCell ref="K34:L34"/>
    <mergeCell ref="K35:L35"/>
    <mergeCell ref="K36:L36"/>
    <mergeCell ref="K30:L30"/>
    <mergeCell ref="K21:L21"/>
    <mergeCell ref="K22:L22"/>
    <mergeCell ref="K23:L23"/>
    <mergeCell ref="G30:H30"/>
    <mergeCell ref="K26:L26"/>
    <mergeCell ref="K27:L27"/>
    <mergeCell ref="K28:L28"/>
    <mergeCell ref="K29:L29"/>
    <mergeCell ref="I36:J36"/>
    <mergeCell ref="I21:J21"/>
    <mergeCell ref="I22:J22"/>
    <mergeCell ref="I23:J23"/>
    <mergeCell ref="I24:J24"/>
    <mergeCell ref="I31:J31"/>
    <mergeCell ref="I32:J32"/>
    <mergeCell ref="I18:J18"/>
    <mergeCell ref="I19:J19"/>
    <mergeCell ref="I20:J20"/>
    <mergeCell ref="K15:L15"/>
    <mergeCell ref="R5:V5"/>
    <mergeCell ref="R4:V4"/>
    <mergeCell ref="A4:H4"/>
    <mergeCell ref="I15:J15"/>
    <mergeCell ref="I16:J16"/>
    <mergeCell ref="K11:L11"/>
    <mergeCell ref="K12:L12"/>
    <mergeCell ref="G20:H20"/>
    <mergeCell ref="C8:L8"/>
    <mergeCell ref="M8:M9"/>
    <mergeCell ref="E20:F20"/>
    <mergeCell ref="G17:H17"/>
    <mergeCell ref="G18:H18"/>
    <mergeCell ref="G15:H15"/>
    <mergeCell ref="C13:D13"/>
    <mergeCell ref="C14:D14"/>
    <mergeCell ref="C15:D15"/>
    <mergeCell ref="C9:F9"/>
    <mergeCell ref="D2:G2"/>
    <mergeCell ref="K24:L24"/>
    <mergeCell ref="K25:L25"/>
    <mergeCell ref="K16:L16"/>
    <mergeCell ref="K17:L17"/>
    <mergeCell ref="K18:L18"/>
    <mergeCell ref="K19:L19"/>
    <mergeCell ref="K20:L20"/>
    <mergeCell ref="L3:P3"/>
    <mergeCell ref="L2:Q2"/>
    <mergeCell ref="G6:M6"/>
    <mergeCell ref="C25:D25"/>
    <mergeCell ref="E16:F16"/>
    <mergeCell ref="B2:C2"/>
    <mergeCell ref="E10:F10"/>
    <mergeCell ref="G10:H10"/>
    <mergeCell ref="I10:J10"/>
    <mergeCell ref="K10:L10"/>
    <mergeCell ref="Q8:Q9"/>
    <mergeCell ref="I11:J11"/>
    <mergeCell ref="I12:J12"/>
    <mergeCell ref="I13:J13"/>
    <mergeCell ref="I14:J14"/>
    <mergeCell ref="I17:J17"/>
  </mergeCells>
  <phoneticPr fontId="75" type="noConversion"/>
  <conditionalFormatting sqref="S44">
    <cfRule type="containsText" dxfId="2049" priority="29" stopIfTrue="1" operator="containsText" text="BATTREAU">
      <formula>NOT(ISERROR(SEARCH("BATTREAU",S44)))</formula>
    </cfRule>
  </conditionalFormatting>
  <conditionalFormatting sqref="C41">
    <cfRule type="expression" dxfId="2048" priority="16">
      <formula>WEEKDAY(A41,2)&gt;6</formula>
    </cfRule>
    <cfRule type="expression" dxfId="2047" priority="25">
      <formula>COUNTIF(fériés,A41)</formula>
    </cfRule>
  </conditionalFormatting>
  <conditionalFormatting sqref="G41">
    <cfRule type="expression" dxfId="2046" priority="15">
      <formula>WEEKDAY(B41,2)&gt;6</formula>
    </cfRule>
    <cfRule type="expression" dxfId="2045" priority="24">
      <formula>COUNTIF(fériés,B41)</formula>
    </cfRule>
  </conditionalFormatting>
  <conditionalFormatting sqref="I41">
    <cfRule type="expression" dxfId="2044" priority="14">
      <formula>WEEKDAY(A41,2)&gt;6</formula>
    </cfRule>
    <cfRule type="expression" dxfId="2043" priority="23">
      <formula>COUNTIF(fériés,A41)</formula>
    </cfRule>
  </conditionalFormatting>
  <conditionalFormatting sqref="E41">
    <cfRule type="expression" dxfId="2042" priority="54">
      <formula>WEEKDAY(B41,2)&gt;6</formula>
    </cfRule>
    <cfRule type="expression" dxfId="2041" priority="55">
      <formula>COUNTIF(fériés,B41)</formula>
    </cfRule>
  </conditionalFormatting>
  <conditionalFormatting sqref="K41">
    <cfRule type="expression" dxfId="2040" priority="6">
      <formula>WEEKDAY(A41,2)&gt;6</formula>
    </cfRule>
    <cfRule type="expression" dxfId="2039" priority="7">
      <formula>COUNTIF(fériés,A41)</formula>
    </cfRule>
  </conditionalFormatting>
  <conditionalFormatting sqref="A5">
    <cfRule type="expression" dxfId="2038" priority="4" stopIfTrue="1">
      <formula>COUNTIF(fériés,A5)</formula>
    </cfRule>
    <cfRule type="expression" dxfId="2037" priority="5">
      <formula>WEEKDAY(A5,2)&gt;6</formula>
    </cfRule>
  </conditionalFormatting>
  <conditionalFormatting sqref="B5">
    <cfRule type="expression" dxfId="2036" priority="2" stopIfTrue="1">
      <formula>COUNTIF(fériés,B5)</formula>
    </cfRule>
    <cfRule type="expression" dxfId="2035" priority="3">
      <formula>WEEKDAY(B5,2)&gt;6</formula>
    </cfRule>
  </conditionalFormatting>
  <conditionalFormatting sqref="A10:M40 P10:X40">
    <cfRule type="expression" dxfId="2034" priority="71" stopIfTrue="1">
      <formula>COUNTIF(fériés,$A10)</formula>
    </cfRule>
    <cfRule type="expression" dxfId="2033" priority="72" stopIfTrue="1">
      <formula>WEEKDAY($A10,2)&gt;6</formula>
    </cfRule>
  </conditionalFormatting>
  <conditionalFormatting sqref="X39">
    <cfRule type="cellIs" dxfId="2032" priority="1" operator="equal">
      <formula>1</formula>
    </cfRule>
  </conditionalFormatting>
  <dataValidations count="1">
    <dataValidation type="list" allowBlank="1" showInputMessage="1" showErrorMessage="1" promptTitle="Choix du mois" prompt="a préparer" sqref="D2:G2">
      <formula1>"JANVIER,FÉVRIER,MARS,AVRIL,MAI,JUIN,JUILLET,AOÛT,SEPTEMBRE,OCTOBRE,NOVEMBRE,DÉCEMBRE"</formula1>
    </dataValidation>
  </dataValidations>
  <hyperlinks>
    <hyperlink ref="AA1" r:id="rId1"/>
  </hyperlinks>
  <printOptions horizontalCentered="1" verticalCentered="1"/>
  <pageMargins left="0" right="0" top="0" bottom="0" header="0" footer="0"/>
  <pageSetup paperSize="9" scale="40" orientation="portrait" r:id="rId2"/>
  <headerFooter alignWithMargins="0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5"/>
  <sheetViews>
    <sheetView workbookViewId="0">
      <pane xSplit="3" ySplit="3" topLeftCell="D4" activePane="bottomRight" state="frozen"/>
      <selection pane="topRight" activeCell="D1" sqref="D1"/>
      <selection pane="bottomLeft" activeCell="A3" sqref="A3"/>
      <selection pane="bottomRight" activeCell="D1" sqref="D1:W1"/>
    </sheetView>
  </sheetViews>
  <sheetFormatPr baseColWidth="10" defaultRowHeight="12.75"/>
  <cols>
    <col min="1" max="1" width="13.5703125" style="279" customWidth="1"/>
    <col min="2" max="2" width="18" style="279" customWidth="1"/>
    <col min="3" max="3" width="20" style="279" customWidth="1"/>
    <col min="4" max="43" width="5.28515625" customWidth="1"/>
    <col min="44" max="44" width="5.28515625" style="1" customWidth="1"/>
    <col min="45" max="54" width="5.28515625" style="332" customWidth="1"/>
    <col min="55" max="60" width="5.28515625" style="339" customWidth="1"/>
    <col min="61" max="61" width="5.28515625" style="332" customWidth="1"/>
  </cols>
  <sheetData>
    <row r="1" spans="1:66" ht="19.5" customHeight="1" thickBot="1">
      <c r="D1" s="728" t="s">
        <v>197</v>
      </c>
      <c r="E1" s="729"/>
      <c r="F1" s="729"/>
      <c r="G1" s="729"/>
      <c r="H1" s="729"/>
      <c r="I1" s="729"/>
      <c r="J1" s="729"/>
      <c r="K1" s="729"/>
      <c r="L1" s="729"/>
      <c r="M1" s="729"/>
      <c r="N1" s="729"/>
      <c r="O1" s="729"/>
      <c r="P1" s="729"/>
      <c r="Q1" s="729"/>
      <c r="R1" s="729"/>
      <c r="S1" s="729"/>
      <c r="T1" s="729"/>
      <c r="U1" s="729"/>
      <c r="V1" s="729"/>
      <c r="W1" s="730"/>
      <c r="X1" s="728" t="s">
        <v>198</v>
      </c>
      <c r="Y1" s="729"/>
      <c r="Z1" s="729"/>
      <c r="AA1" s="729"/>
      <c r="AB1" s="729"/>
      <c r="AC1" s="729"/>
      <c r="AD1" s="729"/>
      <c r="AE1" s="729"/>
      <c r="AF1" s="729"/>
      <c r="AG1" s="729"/>
      <c r="AH1" s="729"/>
      <c r="AI1" s="729"/>
      <c r="AJ1" s="729"/>
      <c r="AK1" s="729"/>
      <c r="AL1" s="729"/>
      <c r="AM1" s="729"/>
      <c r="AN1" s="729"/>
      <c r="AO1" s="729"/>
      <c r="AP1" s="729"/>
      <c r="AQ1" s="730"/>
      <c r="AR1" s="432"/>
    </row>
    <row r="2" spans="1:66" ht="16.5" customHeight="1" thickBot="1">
      <c r="D2" s="705" t="s">
        <v>159</v>
      </c>
      <c r="E2" s="706"/>
      <c r="F2" s="706"/>
      <c r="G2" s="707"/>
      <c r="H2" s="705" t="s">
        <v>160</v>
      </c>
      <c r="I2" s="706"/>
      <c r="J2" s="706"/>
      <c r="K2" s="707"/>
      <c r="L2" s="705" t="s">
        <v>161</v>
      </c>
      <c r="M2" s="706"/>
      <c r="N2" s="706"/>
      <c r="O2" s="707"/>
      <c r="P2" s="705" t="s">
        <v>157</v>
      </c>
      <c r="Q2" s="706"/>
      <c r="R2" s="706"/>
      <c r="S2" s="707"/>
      <c r="T2" s="705" t="s">
        <v>158</v>
      </c>
      <c r="U2" s="706"/>
      <c r="V2" s="706"/>
      <c r="W2" s="707"/>
      <c r="X2" s="705" t="s">
        <v>159</v>
      </c>
      <c r="Y2" s="706"/>
      <c r="Z2" s="706"/>
      <c r="AA2" s="707"/>
      <c r="AB2" s="705" t="s">
        <v>160</v>
      </c>
      <c r="AC2" s="706"/>
      <c r="AD2" s="706"/>
      <c r="AE2" s="707"/>
      <c r="AF2" s="705" t="s">
        <v>161</v>
      </c>
      <c r="AG2" s="706"/>
      <c r="AH2" s="706"/>
      <c r="AI2" s="707"/>
      <c r="AJ2" s="705" t="s">
        <v>157</v>
      </c>
      <c r="AK2" s="706"/>
      <c r="AL2" s="706"/>
      <c r="AM2" s="707"/>
      <c r="AN2" s="705" t="s">
        <v>158</v>
      </c>
      <c r="AO2" s="706"/>
      <c r="AP2" s="706"/>
      <c r="AQ2" s="707"/>
      <c r="AR2" s="328"/>
      <c r="AS2" s="705" t="s">
        <v>159</v>
      </c>
      <c r="AT2" s="707"/>
      <c r="AU2" s="705" t="s">
        <v>160</v>
      </c>
      <c r="AV2" s="707"/>
      <c r="AW2" s="705" t="s">
        <v>161</v>
      </c>
      <c r="AX2" s="707"/>
      <c r="AY2" s="705" t="s">
        <v>157</v>
      </c>
      <c r="AZ2" s="707"/>
      <c r="BA2" s="705" t="s">
        <v>158</v>
      </c>
      <c r="BB2" s="707"/>
      <c r="BC2" s="337"/>
      <c r="BD2" s="337"/>
      <c r="BE2" s="337"/>
      <c r="BF2" s="337"/>
      <c r="BG2" s="337"/>
      <c r="BH2" s="337"/>
      <c r="BI2" s="328"/>
      <c r="BJ2" s="328"/>
      <c r="BK2" s="328"/>
      <c r="BL2" s="328"/>
      <c r="BM2" s="328"/>
      <c r="BN2" s="1"/>
    </row>
    <row r="3" spans="1:66" ht="13.5" customHeight="1" thickBot="1">
      <c r="D3" s="703" t="s">
        <v>189</v>
      </c>
      <c r="E3" s="704"/>
      <c r="F3" s="703" t="s">
        <v>190</v>
      </c>
      <c r="G3" s="704"/>
      <c r="H3" s="703" t="s">
        <v>189</v>
      </c>
      <c r="I3" s="704"/>
      <c r="J3" s="703" t="s">
        <v>190</v>
      </c>
      <c r="K3" s="704"/>
      <c r="L3" s="703" t="s">
        <v>189</v>
      </c>
      <c r="M3" s="704"/>
      <c r="N3" s="703" t="s">
        <v>190</v>
      </c>
      <c r="O3" s="704"/>
      <c r="P3" s="703" t="s">
        <v>189</v>
      </c>
      <c r="Q3" s="704"/>
      <c r="R3" s="703" t="s">
        <v>190</v>
      </c>
      <c r="S3" s="704"/>
      <c r="T3" s="703" t="s">
        <v>189</v>
      </c>
      <c r="U3" s="704"/>
      <c r="V3" s="703" t="s">
        <v>190</v>
      </c>
      <c r="W3" s="704"/>
      <c r="X3" s="703" t="s">
        <v>189</v>
      </c>
      <c r="Y3" s="704"/>
      <c r="Z3" s="703" t="s">
        <v>190</v>
      </c>
      <c r="AA3" s="704"/>
      <c r="AB3" s="703" t="s">
        <v>189</v>
      </c>
      <c r="AC3" s="704"/>
      <c r="AD3" s="703" t="s">
        <v>190</v>
      </c>
      <c r="AE3" s="704"/>
      <c r="AF3" s="703" t="s">
        <v>189</v>
      </c>
      <c r="AG3" s="704"/>
      <c r="AH3" s="703" t="s">
        <v>190</v>
      </c>
      <c r="AI3" s="704"/>
      <c r="AJ3" s="703" t="s">
        <v>189</v>
      </c>
      <c r="AK3" s="704"/>
      <c r="AL3" s="703" t="s">
        <v>190</v>
      </c>
      <c r="AM3" s="704"/>
      <c r="AN3" s="703" t="s">
        <v>189</v>
      </c>
      <c r="AO3" s="704"/>
      <c r="AP3" s="703" t="s">
        <v>190</v>
      </c>
      <c r="AQ3" s="704"/>
      <c r="AR3" s="331"/>
      <c r="AS3" s="329" t="s">
        <v>189</v>
      </c>
      <c r="AT3" s="336" t="s">
        <v>194</v>
      </c>
      <c r="AU3" s="329" t="s">
        <v>189</v>
      </c>
      <c r="AV3" s="336" t="s">
        <v>194</v>
      </c>
      <c r="AW3" s="329" t="s">
        <v>189</v>
      </c>
      <c r="AX3" s="336" t="s">
        <v>194</v>
      </c>
      <c r="AY3" s="329" t="s">
        <v>189</v>
      </c>
      <c r="AZ3" s="336" t="s">
        <v>194</v>
      </c>
      <c r="BA3" s="329" t="s">
        <v>189</v>
      </c>
      <c r="BB3" s="336" t="s">
        <v>194</v>
      </c>
      <c r="BC3" s="338"/>
      <c r="BD3" s="338"/>
      <c r="BE3" s="338"/>
      <c r="BF3" s="338"/>
      <c r="BG3" s="338"/>
      <c r="BH3" s="338"/>
      <c r="BI3" s="331"/>
      <c r="BJ3" s="331"/>
      <c r="BK3" s="330"/>
      <c r="BL3" s="331"/>
      <c r="BM3" s="331"/>
      <c r="BN3" s="1"/>
    </row>
    <row r="4" spans="1:66" ht="9.9499999999999993" customHeight="1">
      <c r="A4" s="282">
        <f>1</f>
        <v>1</v>
      </c>
      <c r="B4" s="283"/>
      <c r="C4" s="284" t="s">
        <v>15</v>
      </c>
      <c r="D4" s="711">
        <v>0.375</v>
      </c>
      <c r="E4" s="712">
        <v>0.54166666666666663</v>
      </c>
      <c r="F4" s="712">
        <v>0.58333333333333337</v>
      </c>
      <c r="G4" s="712">
        <v>0.75</v>
      </c>
      <c r="H4" s="712">
        <v>0.35416666666666669</v>
      </c>
      <c r="I4" s="712">
        <v>0.54166666666666663</v>
      </c>
      <c r="J4" s="712">
        <v>0.58333333333333337</v>
      </c>
      <c r="K4" s="712">
        <v>0.75</v>
      </c>
      <c r="L4" s="712">
        <v>0.35416666666666669</v>
      </c>
      <c r="M4" s="712">
        <v>0.52083333333333337</v>
      </c>
      <c r="N4" s="712">
        <v>0.58333333333333337</v>
      </c>
      <c r="O4" s="712">
        <v>0.83333333333333337</v>
      </c>
      <c r="P4" s="712">
        <v>0.375</v>
      </c>
      <c r="Q4" s="712">
        <v>0.5625</v>
      </c>
      <c r="R4" s="712">
        <v>0.58333333333333337</v>
      </c>
      <c r="S4" s="712">
        <v>0.75</v>
      </c>
      <c r="T4" s="712">
        <v>0.375</v>
      </c>
      <c r="U4" s="712">
        <v>0.54166666666666663</v>
      </c>
      <c r="V4" s="713">
        <v>0</v>
      </c>
      <c r="W4" s="714">
        <v>0</v>
      </c>
      <c r="X4" s="711">
        <v>0.375</v>
      </c>
      <c r="Y4" s="712">
        <v>0.54166666666666663</v>
      </c>
      <c r="Z4" s="712">
        <v>0.58333333333333337</v>
      </c>
      <c r="AA4" s="712">
        <v>0.75</v>
      </c>
      <c r="AB4" s="712">
        <v>0.35416666666666669</v>
      </c>
      <c r="AC4" s="712">
        <v>0.54166666666666663</v>
      </c>
      <c r="AD4" s="712">
        <v>0.58333333333333337</v>
      </c>
      <c r="AE4" s="712">
        <v>0.75</v>
      </c>
      <c r="AF4" s="712">
        <v>0.35416666666666669</v>
      </c>
      <c r="AG4" s="712">
        <v>0.52083333333333337</v>
      </c>
      <c r="AH4" s="712">
        <v>0.58333333333333337</v>
      </c>
      <c r="AI4" s="712">
        <v>0.83333333333333337</v>
      </c>
      <c r="AJ4" s="712">
        <v>0.375</v>
      </c>
      <c r="AK4" s="712">
        <v>0.5625</v>
      </c>
      <c r="AL4" s="712">
        <v>0.58333333333333337</v>
      </c>
      <c r="AM4" s="712">
        <v>0.75</v>
      </c>
      <c r="AN4" s="712">
        <v>0.375</v>
      </c>
      <c r="AO4" s="712">
        <v>0.54166666666666663</v>
      </c>
      <c r="AP4" s="713">
        <v>0</v>
      </c>
      <c r="AQ4" s="714">
        <v>0</v>
      </c>
      <c r="AR4" s="433"/>
      <c r="AS4" s="333">
        <f>E4-D4</f>
        <v>0.16666666666666663</v>
      </c>
      <c r="AT4" s="333">
        <f>G4-F4</f>
        <v>0.16666666666666663</v>
      </c>
      <c r="AU4" s="333">
        <f>I4-H4</f>
        <v>0.18749999999999994</v>
      </c>
      <c r="AV4" s="333">
        <f>K4-J4</f>
        <v>0.16666666666666663</v>
      </c>
      <c r="AW4" s="333">
        <f>M4-L4</f>
        <v>0.16666666666666669</v>
      </c>
      <c r="AX4" s="333">
        <f>O4-N4</f>
        <v>0.25</v>
      </c>
      <c r="AY4" s="333">
        <f>Q4-P4</f>
        <v>0.1875</v>
      </c>
      <c r="AZ4" s="333">
        <f>S4-R4</f>
        <v>0.16666666666666663</v>
      </c>
      <c r="BA4" s="333">
        <f>U4-T4</f>
        <v>0.16666666666666663</v>
      </c>
      <c r="BB4" s="333">
        <f>W4-V4</f>
        <v>0</v>
      </c>
      <c r="BC4" s="340">
        <f>((AS4+AT4)-INT(AS4+AT4))*24</f>
        <v>7.9999999999999982</v>
      </c>
      <c r="BD4" s="340">
        <f>((AU4+AV4)-INT(AU4+AV4))*24</f>
        <v>8.4999999999999982</v>
      </c>
      <c r="BE4" s="340">
        <f>((AW4+AX4)-INT(AW4+AX4))*24</f>
        <v>10</v>
      </c>
      <c r="BF4" s="340">
        <f>((AY4+AZ4)-INT(AY4+AZ4))*24</f>
        <v>8.5</v>
      </c>
      <c r="BG4" s="340">
        <f>((BA4+BB4)-INT(BA4+BB4))*24</f>
        <v>3.9999999999999991</v>
      </c>
      <c r="BH4" s="341">
        <f>SUM(BC4:BG4)</f>
        <v>39</v>
      </c>
      <c r="BI4" s="335"/>
    </row>
    <row r="5" spans="1:66" ht="9.9499999999999993" customHeight="1">
      <c r="A5" s="285">
        <f>A4+1</f>
        <v>2</v>
      </c>
      <c r="B5" s="283"/>
      <c r="C5" s="283" t="s">
        <v>29</v>
      </c>
      <c r="D5" s="715">
        <v>0.375</v>
      </c>
      <c r="E5" s="344">
        <v>0.5</v>
      </c>
      <c r="F5" s="344">
        <v>0.54166666666666663</v>
      </c>
      <c r="G5" s="344">
        <v>0.75</v>
      </c>
      <c r="H5" s="344">
        <v>0.33333333333333331</v>
      </c>
      <c r="I5" s="344">
        <v>0.5</v>
      </c>
      <c r="J5" s="344">
        <v>0.54166666666666663</v>
      </c>
      <c r="K5" s="344">
        <v>0.75</v>
      </c>
      <c r="L5" s="344">
        <v>0.33333333333333331</v>
      </c>
      <c r="M5" s="344">
        <v>0.5</v>
      </c>
      <c r="N5" s="344">
        <v>0.58333333333333337</v>
      </c>
      <c r="O5" s="344">
        <v>0.83333333333333337</v>
      </c>
      <c r="P5" s="344">
        <v>0.375</v>
      </c>
      <c r="Q5" s="344">
        <v>0.5</v>
      </c>
      <c r="R5" s="344">
        <v>0.54166666666666663</v>
      </c>
      <c r="S5" s="344">
        <v>0.75</v>
      </c>
      <c r="T5" s="334">
        <v>0</v>
      </c>
      <c r="U5" s="334">
        <v>0</v>
      </c>
      <c r="V5" s="344">
        <v>0.58333333333333337</v>
      </c>
      <c r="W5" s="716">
        <v>0.75</v>
      </c>
      <c r="X5" s="715">
        <v>0.375</v>
      </c>
      <c r="Y5" s="344">
        <v>0.5</v>
      </c>
      <c r="Z5" s="344">
        <v>0.54166666666666663</v>
      </c>
      <c r="AA5" s="344">
        <v>0.75</v>
      </c>
      <c r="AB5" s="344">
        <v>0.33333333333333331</v>
      </c>
      <c r="AC5" s="344">
        <v>0.5</v>
      </c>
      <c r="AD5" s="344">
        <v>0.54166666666666663</v>
      </c>
      <c r="AE5" s="344">
        <v>0.75</v>
      </c>
      <c r="AF5" s="344">
        <v>0.33333333333333331</v>
      </c>
      <c r="AG5" s="344">
        <v>0.5</v>
      </c>
      <c r="AH5" s="344">
        <v>0.58333333333333337</v>
      </c>
      <c r="AI5" s="344">
        <v>0.83333333333333337</v>
      </c>
      <c r="AJ5" s="344">
        <v>0.375</v>
      </c>
      <c r="AK5" s="344">
        <v>0.5</v>
      </c>
      <c r="AL5" s="344">
        <v>0.54166666666666663</v>
      </c>
      <c r="AM5" s="344">
        <v>0.75</v>
      </c>
      <c r="AN5" s="334">
        <v>0</v>
      </c>
      <c r="AO5" s="334">
        <v>0</v>
      </c>
      <c r="AP5" s="344">
        <v>0.58333333333333337</v>
      </c>
      <c r="AQ5" s="716">
        <v>0.75</v>
      </c>
      <c r="AR5" s="434"/>
      <c r="AS5" s="333">
        <f t="shared" ref="AS5:AS68" si="0">E5-D5</f>
        <v>0.125</v>
      </c>
      <c r="AT5" s="333">
        <f t="shared" ref="AT5:AT68" si="1">G5-F5</f>
        <v>0.20833333333333337</v>
      </c>
      <c r="AU5" s="333">
        <f t="shared" ref="AU5:AU68" si="2">I5-H5</f>
        <v>0.16666666666666669</v>
      </c>
      <c r="AV5" s="333">
        <f t="shared" ref="AV5:AV68" si="3">K5-J5</f>
        <v>0.20833333333333337</v>
      </c>
      <c r="AW5" s="333">
        <f t="shared" ref="AW5:AW68" si="4">M5-L5</f>
        <v>0.16666666666666669</v>
      </c>
      <c r="AX5" s="333">
        <f t="shared" ref="AX5:AX68" si="5">O5-N5</f>
        <v>0.25</v>
      </c>
      <c r="AY5" s="333">
        <f t="shared" ref="AY5:AY68" si="6">Q5-P5</f>
        <v>0.125</v>
      </c>
      <c r="AZ5" s="333">
        <f t="shared" ref="AZ5:AZ68" si="7">S5-R5</f>
        <v>0.20833333333333337</v>
      </c>
      <c r="BA5" s="333">
        <f t="shared" ref="BA5:BA68" si="8">U5-T5</f>
        <v>0</v>
      </c>
      <c r="BB5" s="333">
        <f t="shared" ref="BB5:BB68" si="9">W5-V5</f>
        <v>0.16666666666666663</v>
      </c>
      <c r="BC5" s="340">
        <f t="shared" ref="BC5:BC68" si="10">((AS5+AT5)-INT(AS5+AT5))*24</f>
        <v>8</v>
      </c>
      <c r="BD5" s="340">
        <f t="shared" ref="BD5:BD68" si="11">((AU5+AV5)-INT(AU5+AV5))*24</f>
        <v>9.0000000000000018</v>
      </c>
      <c r="BE5" s="340">
        <f t="shared" ref="BE5:BE68" si="12">((AW5+AX5)-INT(AW5+AX5))*24</f>
        <v>10</v>
      </c>
      <c r="BF5" s="340">
        <f t="shared" ref="BF5:BF68" si="13">((AY5+AZ5)-INT(AY5+AZ5))*24</f>
        <v>8</v>
      </c>
      <c r="BG5" s="340">
        <f t="shared" ref="BG5:BG68" si="14">((BA5+BB5)-INT(BA5+BB5))*24</f>
        <v>3.9999999999999991</v>
      </c>
      <c r="BH5" s="341">
        <f t="shared" ref="BH5:BH68" si="15">SUM(BC5:BG5)</f>
        <v>39</v>
      </c>
      <c r="BI5" s="335"/>
    </row>
    <row r="6" spans="1:66" ht="9.9499999999999993" customHeight="1">
      <c r="A6" s="285">
        <f t="shared" ref="A6:A11" si="16">A5+1</f>
        <v>3</v>
      </c>
      <c r="B6" s="283"/>
      <c r="C6" s="283" t="s">
        <v>33</v>
      </c>
      <c r="D6" s="715">
        <v>0.33333333333333331</v>
      </c>
      <c r="E6" s="344">
        <v>0.5</v>
      </c>
      <c r="F6" s="344">
        <v>0.5625</v>
      </c>
      <c r="G6" s="344">
        <v>0.75</v>
      </c>
      <c r="H6" s="344">
        <v>0.33333333333333331</v>
      </c>
      <c r="I6" s="344">
        <v>0.5</v>
      </c>
      <c r="J6" s="344">
        <v>0.54166666666666663</v>
      </c>
      <c r="K6" s="344">
        <v>0.75</v>
      </c>
      <c r="L6" s="334">
        <v>0</v>
      </c>
      <c r="M6" s="334">
        <v>0</v>
      </c>
      <c r="N6" s="344">
        <v>0.54166666666666663</v>
      </c>
      <c r="O6" s="344">
        <v>0.75</v>
      </c>
      <c r="P6" s="344">
        <v>0.35416666666666669</v>
      </c>
      <c r="Q6" s="344">
        <v>0.52083333333333337</v>
      </c>
      <c r="R6" s="344">
        <v>0.5625</v>
      </c>
      <c r="S6" s="344">
        <v>0.75</v>
      </c>
      <c r="T6" s="344">
        <v>0.35416666666666669</v>
      </c>
      <c r="U6" s="344">
        <v>0.5</v>
      </c>
      <c r="V6" s="344">
        <v>0.5625</v>
      </c>
      <c r="W6" s="716">
        <v>0.75</v>
      </c>
      <c r="X6" s="715">
        <v>0.33333333333333331</v>
      </c>
      <c r="Y6" s="344">
        <v>0.5</v>
      </c>
      <c r="Z6" s="344">
        <v>0.5625</v>
      </c>
      <c r="AA6" s="344">
        <v>0.75</v>
      </c>
      <c r="AB6" s="344">
        <v>0.33333333333333331</v>
      </c>
      <c r="AC6" s="344">
        <v>0.5</v>
      </c>
      <c r="AD6" s="344">
        <v>0.54166666666666663</v>
      </c>
      <c r="AE6" s="344">
        <v>0.75</v>
      </c>
      <c r="AF6" s="334">
        <v>0</v>
      </c>
      <c r="AG6" s="334">
        <v>0</v>
      </c>
      <c r="AH6" s="344">
        <v>0.54166666666666663</v>
      </c>
      <c r="AI6" s="344">
        <v>0.75</v>
      </c>
      <c r="AJ6" s="344">
        <v>0.35416666666666669</v>
      </c>
      <c r="AK6" s="344">
        <v>0.52083333333333337</v>
      </c>
      <c r="AL6" s="344">
        <v>0.5625</v>
      </c>
      <c r="AM6" s="344">
        <v>0.75</v>
      </c>
      <c r="AN6" s="344">
        <v>0.35416666666666669</v>
      </c>
      <c r="AO6" s="344">
        <v>0.5</v>
      </c>
      <c r="AP6" s="344">
        <v>0.5625</v>
      </c>
      <c r="AQ6" s="716">
        <v>0.75</v>
      </c>
      <c r="AR6" s="434"/>
      <c r="AS6" s="333">
        <f t="shared" si="0"/>
        <v>0.16666666666666669</v>
      </c>
      <c r="AT6" s="333">
        <f t="shared" si="1"/>
        <v>0.1875</v>
      </c>
      <c r="AU6" s="333">
        <f t="shared" si="2"/>
        <v>0.16666666666666669</v>
      </c>
      <c r="AV6" s="333">
        <f t="shared" si="3"/>
        <v>0.20833333333333337</v>
      </c>
      <c r="AW6" s="333">
        <f t="shared" si="4"/>
        <v>0</v>
      </c>
      <c r="AX6" s="333">
        <f t="shared" si="5"/>
        <v>0.20833333333333337</v>
      </c>
      <c r="AY6" s="333">
        <f t="shared" si="6"/>
        <v>0.16666666666666669</v>
      </c>
      <c r="AZ6" s="333">
        <f t="shared" si="7"/>
        <v>0.1875</v>
      </c>
      <c r="BA6" s="333">
        <f t="shared" si="8"/>
        <v>0.14583333333333331</v>
      </c>
      <c r="BB6" s="333">
        <f t="shared" si="9"/>
        <v>0.1875</v>
      </c>
      <c r="BC6" s="340">
        <f t="shared" si="10"/>
        <v>8.5</v>
      </c>
      <c r="BD6" s="340">
        <f t="shared" si="11"/>
        <v>9.0000000000000018</v>
      </c>
      <c r="BE6" s="340">
        <f t="shared" si="12"/>
        <v>5.0000000000000009</v>
      </c>
      <c r="BF6" s="340">
        <f t="shared" si="13"/>
        <v>8.5</v>
      </c>
      <c r="BG6" s="340">
        <f t="shared" si="14"/>
        <v>8</v>
      </c>
      <c r="BH6" s="341">
        <f t="shared" si="15"/>
        <v>39</v>
      </c>
      <c r="BI6" s="335"/>
    </row>
    <row r="7" spans="1:66" ht="9.9499999999999993" customHeight="1">
      <c r="A7" s="285">
        <f t="shared" si="16"/>
        <v>4</v>
      </c>
      <c r="B7" s="283"/>
      <c r="C7" s="283" t="s">
        <v>39</v>
      </c>
      <c r="D7" s="715">
        <v>0.375</v>
      </c>
      <c r="E7" s="344">
        <v>0.54166666666666663</v>
      </c>
      <c r="F7" s="344">
        <v>0.5625</v>
      </c>
      <c r="G7" s="344">
        <v>0.71875</v>
      </c>
      <c r="H7" s="344">
        <v>0.375</v>
      </c>
      <c r="I7" s="344">
        <v>0.54166666666666663</v>
      </c>
      <c r="J7" s="344">
        <v>0.5625</v>
      </c>
      <c r="K7" s="344">
        <v>0.72916666666666663</v>
      </c>
      <c r="L7" s="334">
        <v>0</v>
      </c>
      <c r="M7" s="334">
        <v>0</v>
      </c>
      <c r="N7" s="334">
        <v>0</v>
      </c>
      <c r="O7" s="334">
        <v>0</v>
      </c>
      <c r="P7" s="344">
        <v>0.375</v>
      </c>
      <c r="Q7" s="344">
        <v>0.54166666666666663</v>
      </c>
      <c r="R7" s="344">
        <v>0.5625</v>
      </c>
      <c r="S7" s="344">
        <v>0.71875</v>
      </c>
      <c r="T7" s="344">
        <v>0.375</v>
      </c>
      <c r="U7" s="344">
        <v>0.5</v>
      </c>
      <c r="V7" s="344">
        <v>0.52083333333333337</v>
      </c>
      <c r="W7" s="716">
        <v>0.75</v>
      </c>
      <c r="X7" s="715">
        <v>0.375</v>
      </c>
      <c r="Y7" s="344">
        <v>0.54166666666666663</v>
      </c>
      <c r="Z7" s="344">
        <v>0.5625</v>
      </c>
      <c r="AA7" s="344">
        <v>0.71875</v>
      </c>
      <c r="AB7" s="344">
        <v>0.375</v>
      </c>
      <c r="AC7" s="344">
        <v>0.54166666666666663</v>
      </c>
      <c r="AD7" s="344">
        <v>0.5625</v>
      </c>
      <c r="AE7" s="344">
        <v>0.72916666666666663</v>
      </c>
      <c r="AF7" s="334">
        <v>0</v>
      </c>
      <c r="AG7" s="334">
        <v>0</v>
      </c>
      <c r="AH7" s="334">
        <v>0</v>
      </c>
      <c r="AI7" s="334">
        <v>0</v>
      </c>
      <c r="AJ7" s="344">
        <v>0.375</v>
      </c>
      <c r="AK7" s="344">
        <v>0.54166666666666663</v>
      </c>
      <c r="AL7" s="344">
        <v>0.5625</v>
      </c>
      <c r="AM7" s="344">
        <v>0.71875</v>
      </c>
      <c r="AN7" s="344">
        <v>0.375</v>
      </c>
      <c r="AO7" s="344">
        <v>0.5</v>
      </c>
      <c r="AP7" s="344">
        <v>0.52083333333333337</v>
      </c>
      <c r="AQ7" s="716">
        <v>0.75</v>
      </c>
      <c r="AR7" s="434"/>
      <c r="AS7" s="333">
        <f t="shared" si="0"/>
        <v>0.16666666666666663</v>
      </c>
      <c r="AT7" s="333">
        <f t="shared" si="1"/>
        <v>0.15625</v>
      </c>
      <c r="AU7" s="333">
        <f t="shared" si="2"/>
        <v>0.16666666666666663</v>
      </c>
      <c r="AV7" s="333">
        <f t="shared" si="3"/>
        <v>0.16666666666666663</v>
      </c>
      <c r="AW7" s="333">
        <f t="shared" si="4"/>
        <v>0</v>
      </c>
      <c r="AX7" s="333">
        <f t="shared" si="5"/>
        <v>0</v>
      </c>
      <c r="AY7" s="333">
        <f t="shared" si="6"/>
        <v>0.16666666666666663</v>
      </c>
      <c r="AZ7" s="333">
        <f t="shared" si="7"/>
        <v>0.15625</v>
      </c>
      <c r="BA7" s="333">
        <f t="shared" si="8"/>
        <v>0.125</v>
      </c>
      <c r="BB7" s="333">
        <f t="shared" si="9"/>
        <v>0.22916666666666663</v>
      </c>
      <c r="BC7" s="340">
        <f t="shared" si="10"/>
        <v>7.7499999999999991</v>
      </c>
      <c r="BD7" s="340">
        <f t="shared" si="11"/>
        <v>7.9999999999999982</v>
      </c>
      <c r="BE7" s="340">
        <f t="shared" si="12"/>
        <v>0</v>
      </c>
      <c r="BF7" s="340">
        <f t="shared" si="13"/>
        <v>7.7499999999999991</v>
      </c>
      <c r="BG7" s="340">
        <f t="shared" si="14"/>
        <v>8.5</v>
      </c>
      <c r="BH7" s="341">
        <f t="shared" si="15"/>
        <v>31.999999999999996</v>
      </c>
      <c r="BI7" s="335"/>
    </row>
    <row r="8" spans="1:66" ht="9.9499999999999993" customHeight="1">
      <c r="A8" s="285">
        <f t="shared" si="16"/>
        <v>5</v>
      </c>
      <c r="B8" s="283"/>
      <c r="C8" s="283" t="s">
        <v>111</v>
      </c>
      <c r="D8" s="715">
        <v>0.35416666666666669</v>
      </c>
      <c r="E8" s="344">
        <v>0.54166666666666663</v>
      </c>
      <c r="F8" s="344">
        <v>0.5625</v>
      </c>
      <c r="G8" s="344">
        <v>0.75</v>
      </c>
      <c r="H8" s="344">
        <v>0.35416666666666669</v>
      </c>
      <c r="I8" s="344">
        <v>0.54166666666666663</v>
      </c>
      <c r="J8" s="344">
        <v>0.58333333333333337</v>
      </c>
      <c r="K8" s="344">
        <v>0.70833333333333337</v>
      </c>
      <c r="L8" s="344">
        <v>0.35416666666666669</v>
      </c>
      <c r="M8" s="344">
        <v>0.54166666666666663</v>
      </c>
      <c r="N8" s="344">
        <v>0.58333333333333337</v>
      </c>
      <c r="O8" s="344">
        <v>0.75</v>
      </c>
      <c r="P8" s="344">
        <v>0.35416666666666669</v>
      </c>
      <c r="Q8" s="344">
        <v>0.54166666666666663</v>
      </c>
      <c r="R8" s="344">
        <v>0.5625</v>
      </c>
      <c r="S8" s="344">
        <v>0.75</v>
      </c>
      <c r="T8" s="334">
        <v>0</v>
      </c>
      <c r="U8" s="334">
        <v>0</v>
      </c>
      <c r="V8" s="344">
        <v>0.5625</v>
      </c>
      <c r="W8" s="716">
        <v>0.75</v>
      </c>
      <c r="X8" s="715">
        <v>0.35416666666666669</v>
      </c>
      <c r="Y8" s="344">
        <v>0.54166666666666663</v>
      </c>
      <c r="Z8" s="344">
        <v>0.5625</v>
      </c>
      <c r="AA8" s="344">
        <v>0.75</v>
      </c>
      <c r="AB8" s="344">
        <v>0.35416666666666669</v>
      </c>
      <c r="AC8" s="344">
        <v>0.54166666666666663</v>
      </c>
      <c r="AD8" s="344">
        <v>0.58333333333333337</v>
      </c>
      <c r="AE8" s="344">
        <v>0.70833333333333337</v>
      </c>
      <c r="AF8" s="344">
        <v>0.35416666666666669</v>
      </c>
      <c r="AG8" s="344">
        <v>0.54166666666666663</v>
      </c>
      <c r="AH8" s="344">
        <v>0.58333333333333337</v>
      </c>
      <c r="AI8" s="344">
        <v>0.75</v>
      </c>
      <c r="AJ8" s="344">
        <v>0.35416666666666669</v>
      </c>
      <c r="AK8" s="344">
        <v>0.54166666666666663</v>
      </c>
      <c r="AL8" s="344">
        <v>0.5625</v>
      </c>
      <c r="AM8" s="344">
        <v>0.75</v>
      </c>
      <c r="AN8" s="334">
        <v>0</v>
      </c>
      <c r="AO8" s="334">
        <v>0</v>
      </c>
      <c r="AP8" s="344">
        <v>0.5625</v>
      </c>
      <c r="AQ8" s="716">
        <v>0.75</v>
      </c>
      <c r="AR8" s="434"/>
      <c r="AS8" s="333">
        <f t="shared" si="0"/>
        <v>0.18749999999999994</v>
      </c>
      <c r="AT8" s="333">
        <f t="shared" si="1"/>
        <v>0.1875</v>
      </c>
      <c r="AU8" s="333">
        <f t="shared" si="2"/>
        <v>0.18749999999999994</v>
      </c>
      <c r="AV8" s="333">
        <f t="shared" si="3"/>
        <v>0.125</v>
      </c>
      <c r="AW8" s="333">
        <f t="shared" si="4"/>
        <v>0.18749999999999994</v>
      </c>
      <c r="AX8" s="333">
        <f t="shared" si="5"/>
        <v>0.16666666666666663</v>
      </c>
      <c r="AY8" s="333">
        <f t="shared" si="6"/>
        <v>0.18749999999999994</v>
      </c>
      <c r="AZ8" s="333">
        <f t="shared" si="7"/>
        <v>0.1875</v>
      </c>
      <c r="BA8" s="333">
        <f t="shared" si="8"/>
        <v>0</v>
      </c>
      <c r="BB8" s="333">
        <f t="shared" si="9"/>
        <v>0.1875</v>
      </c>
      <c r="BC8" s="340">
        <f t="shared" si="10"/>
        <v>8.9999999999999982</v>
      </c>
      <c r="BD8" s="340">
        <f t="shared" si="11"/>
        <v>7.4999999999999982</v>
      </c>
      <c r="BE8" s="340">
        <f t="shared" si="12"/>
        <v>8.4999999999999982</v>
      </c>
      <c r="BF8" s="340">
        <f t="shared" si="13"/>
        <v>8.9999999999999982</v>
      </c>
      <c r="BG8" s="340">
        <f t="shared" si="14"/>
        <v>4.5</v>
      </c>
      <c r="BH8" s="341">
        <f t="shared" si="15"/>
        <v>38.499999999999993</v>
      </c>
      <c r="BI8" s="335"/>
    </row>
    <row r="9" spans="1:66" ht="9.9499999999999993" customHeight="1">
      <c r="A9" s="285">
        <v>6</v>
      </c>
      <c r="B9" s="283"/>
      <c r="C9" s="283" t="s">
        <v>95</v>
      </c>
      <c r="D9" s="715">
        <v>0.45833333333333331</v>
      </c>
      <c r="E9" s="344">
        <v>0.54166666666666663</v>
      </c>
      <c r="F9" s="344">
        <v>0.58333333333333337</v>
      </c>
      <c r="G9" s="344">
        <v>0.83333333333333337</v>
      </c>
      <c r="H9" s="344">
        <v>0.375</v>
      </c>
      <c r="I9" s="344">
        <v>0.5</v>
      </c>
      <c r="J9" s="344">
        <v>0.58333333333333337</v>
      </c>
      <c r="K9" s="344">
        <v>0.75</v>
      </c>
      <c r="L9" s="334">
        <v>0</v>
      </c>
      <c r="M9" s="334">
        <v>0</v>
      </c>
      <c r="N9" s="344">
        <v>0.54166666666666663</v>
      </c>
      <c r="O9" s="344">
        <v>0.625</v>
      </c>
      <c r="P9" s="344">
        <v>0.375</v>
      </c>
      <c r="Q9" s="344">
        <v>0.5</v>
      </c>
      <c r="R9" s="344">
        <v>0.58333333333333337</v>
      </c>
      <c r="S9" s="344">
        <v>0.83333333333333337</v>
      </c>
      <c r="T9" s="344">
        <v>0.375</v>
      </c>
      <c r="U9" s="344">
        <v>0.5</v>
      </c>
      <c r="V9" s="344">
        <v>0.54166666666666663</v>
      </c>
      <c r="W9" s="716">
        <v>0.75</v>
      </c>
      <c r="X9" s="715">
        <v>0.45833333333333331</v>
      </c>
      <c r="Y9" s="344">
        <v>0.54166666666666663</v>
      </c>
      <c r="Z9" s="344">
        <v>0.58333333333333337</v>
      </c>
      <c r="AA9" s="344">
        <v>0.83333333333333337</v>
      </c>
      <c r="AB9" s="344">
        <v>0.375</v>
      </c>
      <c r="AC9" s="344">
        <v>0.5</v>
      </c>
      <c r="AD9" s="344">
        <v>0.58333333333333337</v>
      </c>
      <c r="AE9" s="344">
        <v>0.75</v>
      </c>
      <c r="AF9" s="334">
        <v>0</v>
      </c>
      <c r="AG9" s="334">
        <v>0</v>
      </c>
      <c r="AH9" s="344">
        <v>0.54166666666666663</v>
      </c>
      <c r="AI9" s="344">
        <v>0.625</v>
      </c>
      <c r="AJ9" s="344">
        <v>0.375</v>
      </c>
      <c r="AK9" s="344">
        <v>0.5</v>
      </c>
      <c r="AL9" s="344">
        <v>0.58333333333333337</v>
      </c>
      <c r="AM9" s="344">
        <v>0.83333333333333337</v>
      </c>
      <c r="AN9" s="344">
        <v>0.375</v>
      </c>
      <c r="AO9" s="344">
        <v>0.5</v>
      </c>
      <c r="AP9" s="344">
        <v>0.54166666666666663</v>
      </c>
      <c r="AQ9" s="716">
        <v>0.75</v>
      </c>
      <c r="AR9" s="434"/>
      <c r="AS9" s="333">
        <f t="shared" si="0"/>
        <v>8.3333333333333315E-2</v>
      </c>
      <c r="AT9" s="333">
        <f t="shared" si="1"/>
        <v>0.25</v>
      </c>
      <c r="AU9" s="333">
        <f t="shared" si="2"/>
        <v>0.125</v>
      </c>
      <c r="AV9" s="333">
        <f t="shared" si="3"/>
        <v>0.16666666666666663</v>
      </c>
      <c r="AW9" s="333">
        <f t="shared" si="4"/>
        <v>0</v>
      </c>
      <c r="AX9" s="333">
        <f t="shared" si="5"/>
        <v>8.333333333333337E-2</v>
      </c>
      <c r="AY9" s="333">
        <f t="shared" si="6"/>
        <v>0.125</v>
      </c>
      <c r="AZ9" s="333">
        <f t="shared" si="7"/>
        <v>0.25</v>
      </c>
      <c r="BA9" s="333">
        <f t="shared" si="8"/>
        <v>0.125</v>
      </c>
      <c r="BB9" s="333">
        <f t="shared" si="9"/>
        <v>0.20833333333333337</v>
      </c>
      <c r="BC9" s="340">
        <f t="shared" si="10"/>
        <v>8</v>
      </c>
      <c r="BD9" s="340">
        <f t="shared" si="11"/>
        <v>6.9999999999999991</v>
      </c>
      <c r="BE9" s="340">
        <f t="shared" si="12"/>
        <v>2.0000000000000009</v>
      </c>
      <c r="BF9" s="340">
        <f t="shared" si="13"/>
        <v>9</v>
      </c>
      <c r="BG9" s="340">
        <f t="shared" si="14"/>
        <v>8</v>
      </c>
      <c r="BH9" s="341">
        <f t="shared" si="15"/>
        <v>34</v>
      </c>
      <c r="BI9" s="335"/>
    </row>
    <row r="10" spans="1:66" ht="9.9499999999999993" customHeight="1">
      <c r="A10" s="285">
        <v>6</v>
      </c>
      <c r="B10" s="283"/>
      <c r="C10" s="284" t="s">
        <v>17</v>
      </c>
      <c r="D10" s="715">
        <v>0.33333333333333331</v>
      </c>
      <c r="E10" s="344">
        <v>0.52083333333333337</v>
      </c>
      <c r="F10" s="344">
        <v>0.58333333333333337</v>
      </c>
      <c r="G10" s="344">
        <v>0.79166666666666663</v>
      </c>
      <c r="H10" s="344">
        <v>0.33333333333333331</v>
      </c>
      <c r="I10" s="344">
        <v>0.54166666666666663</v>
      </c>
      <c r="J10" s="344">
        <v>0.58333333333333337</v>
      </c>
      <c r="K10" s="344">
        <v>0.83333333333333337</v>
      </c>
      <c r="L10" s="344">
        <v>0.33333333333333331</v>
      </c>
      <c r="M10" s="344">
        <v>0.52083333333333337</v>
      </c>
      <c r="N10" s="334">
        <v>0</v>
      </c>
      <c r="O10" s="334">
        <v>0</v>
      </c>
      <c r="P10" s="344">
        <v>0.33333333333333331</v>
      </c>
      <c r="Q10" s="344">
        <v>0.52083333333333337</v>
      </c>
      <c r="R10" s="344">
        <v>0.58333333333333337</v>
      </c>
      <c r="S10" s="344">
        <v>0.75</v>
      </c>
      <c r="T10" s="334">
        <v>0</v>
      </c>
      <c r="U10" s="334">
        <v>0</v>
      </c>
      <c r="V10" s="334">
        <v>0</v>
      </c>
      <c r="W10" s="717">
        <v>0</v>
      </c>
      <c r="X10" s="715">
        <v>0.33333333333333331</v>
      </c>
      <c r="Y10" s="344">
        <v>0.52083333333333337</v>
      </c>
      <c r="Z10" s="344">
        <v>0.58333333333333337</v>
      </c>
      <c r="AA10" s="344">
        <v>0.79166666666666663</v>
      </c>
      <c r="AB10" s="344">
        <v>0.33333333333333331</v>
      </c>
      <c r="AC10" s="344">
        <v>0.54166666666666663</v>
      </c>
      <c r="AD10" s="344">
        <v>0.58333333333333337</v>
      </c>
      <c r="AE10" s="344">
        <v>0.83333333333333337</v>
      </c>
      <c r="AF10" s="344">
        <v>0.33333333333333331</v>
      </c>
      <c r="AG10" s="344">
        <v>0.52083333333333337</v>
      </c>
      <c r="AH10" s="334">
        <v>0</v>
      </c>
      <c r="AI10" s="334">
        <v>0</v>
      </c>
      <c r="AJ10" s="344">
        <v>0.33333333333333331</v>
      </c>
      <c r="AK10" s="344">
        <v>0.52083333333333337</v>
      </c>
      <c r="AL10" s="344">
        <v>0.58333333333333337</v>
      </c>
      <c r="AM10" s="344">
        <v>0.75</v>
      </c>
      <c r="AN10" s="334">
        <v>0</v>
      </c>
      <c r="AO10" s="334">
        <v>0</v>
      </c>
      <c r="AP10" s="334">
        <v>0</v>
      </c>
      <c r="AQ10" s="717">
        <v>0</v>
      </c>
      <c r="AR10" s="433"/>
      <c r="AS10" s="333">
        <f t="shared" si="0"/>
        <v>0.18750000000000006</v>
      </c>
      <c r="AT10" s="333">
        <f t="shared" si="1"/>
        <v>0.20833333333333326</v>
      </c>
      <c r="AU10" s="333">
        <f t="shared" si="2"/>
        <v>0.20833333333333331</v>
      </c>
      <c r="AV10" s="333">
        <f t="shared" si="3"/>
        <v>0.25</v>
      </c>
      <c r="AW10" s="333">
        <f t="shared" si="4"/>
        <v>0.18750000000000006</v>
      </c>
      <c r="AX10" s="333">
        <f t="shared" si="5"/>
        <v>0</v>
      </c>
      <c r="AY10" s="333">
        <f t="shared" si="6"/>
        <v>0.18750000000000006</v>
      </c>
      <c r="AZ10" s="333">
        <f t="shared" si="7"/>
        <v>0.16666666666666663</v>
      </c>
      <c r="BA10" s="333">
        <f t="shared" si="8"/>
        <v>0</v>
      </c>
      <c r="BB10" s="333">
        <f t="shared" si="9"/>
        <v>0</v>
      </c>
      <c r="BC10" s="340">
        <f t="shared" si="10"/>
        <v>9.5</v>
      </c>
      <c r="BD10" s="340">
        <f t="shared" si="11"/>
        <v>11</v>
      </c>
      <c r="BE10" s="340">
        <f t="shared" si="12"/>
        <v>4.5000000000000018</v>
      </c>
      <c r="BF10" s="340">
        <f t="shared" si="13"/>
        <v>8.5</v>
      </c>
      <c r="BG10" s="340">
        <f t="shared" si="14"/>
        <v>0</v>
      </c>
      <c r="BH10" s="341">
        <f t="shared" si="15"/>
        <v>33.5</v>
      </c>
      <c r="BI10" s="335"/>
    </row>
    <row r="11" spans="1:66" ht="9.9499999999999993" customHeight="1">
      <c r="A11" s="285">
        <f t="shared" si="16"/>
        <v>7</v>
      </c>
      <c r="B11" s="283"/>
      <c r="C11" s="283" t="s">
        <v>30</v>
      </c>
      <c r="D11" s="715">
        <v>0.38541666666666669</v>
      </c>
      <c r="E11" s="344">
        <v>0.51041666666666663</v>
      </c>
      <c r="F11" s="344">
        <v>0.5625</v>
      </c>
      <c r="G11" s="344">
        <v>0.75</v>
      </c>
      <c r="H11" s="344">
        <v>0.375</v>
      </c>
      <c r="I11" s="344">
        <v>0.52083333333333337</v>
      </c>
      <c r="J11" s="344">
        <v>0.58333333333333337</v>
      </c>
      <c r="K11" s="344">
        <v>0.75</v>
      </c>
      <c r="L11" s="334">
        <v>0</v>
      </c>
      <c r="M11" s="334">
        <v>0</v>
      </c>
      <c r="N11" s="334">
        <v>0</v>
      </c>
      <c r="O11" s="334">
        <v>0</v>
      </c>
      <c r="P11" s="344">
        <v>0.375</v>
      </c>
      <c r="Q11" s="344">
        <v>0.5</v>
      </c>
      <c r="R11" s="344">
        <v>0.5625</v>
      </c>
      <c r="S11" s="344">
        <v>0.72916666666666663</v>
      </c>
      <c r="T11" s="344">
        <v>0.375</v>
      </c>
      <c r="U11" s="344">
        <v>0.52083333333333337</v>
      </c>
      <c r="V11" s="344">
        <v>0.58333333333333337</v>
      </c>
      <c r="W11" s="716">
        <v>0.75</v>
      </c>
      <c r="X11" s="715">
        <v>0.38541666666666669</v>
      </c>
      <c r="Y11" s="344">
        <v>0.51041666666666663</v>
      </c>
      <c r="Z11" s="344">
        <v>0.5625</v>
      </c>
      <c r="AA11" s="344">
        <v>0.75</v>
      </c>
      <c r="AB11" s="344">
        <v>0.375</v>
      </c>
      <c r="AC11" s="344">
        <v>0.52083333333333337</v>
      </c>
      <c r="AD11" s="344">
        <v>0.58333333333333337</v>
      </c>
      <c r="AE11" s="344">
        <v>0.75</v>
      </c>
      <c r="AF11" s="334">
        <v>0</v>
      </c>
      <c r="AG11" s="334">
        <v>0</v>
      </c>
      <c r="AH11" s="334">
        <v>0</v>
      </c>
      <c r="AI11" s="334">
        <v>0</v>
      </c>
      <c r="AJ11" s="344">
        <v>0.375</v>
      </c>
      <c r="AK11" s="344">
        <v>0.5</v>
      </c>
      <c r="AL11" s="344">
        <v>0.5625</v>
      </c>
      <c r="AM11" s="344">
        <v>0.72916666666666663</v>
      </c>
      <c r="AN11" s="344">
        <v>0.375</v>
      </c>
      <c r="AO11" s="344">
        <v>0.52083333333333337</v>
      </c>
      <c r="AP11" s="344">
        <v>0.58333333333333337</v>
      </c>
      <c r="AQ11" s="716">
        <v>0.75</v>
      </c>
      <c r="AR11" s="434"/>
      <c r="AS11" s="333">
        <f t="shared" si="0"/>
        <v>0.12499999999999994</v>
      </c>
      <c r="AT11" s="333">
        <f t="shared" si="1"/>
        <v>0.1875</v>
      </c>
      <c r="AU11" s="333">
        <f t="shared" si="2"/>
        <v>0.14583333333333337</v>
      </c>
      <c r="AV11" s="333">
        <f t="shared" si="3"/>
        <v>0.16666666666666663</v>
      </c>
      <c r="AW11" s="333">
        <f t="shared" si="4"/>
        <v>0</v>
      </c>
      <c r="AX11" s="333">
        <f t="shared" si="5"/>
        <v>0</v>
      </c>
      <c r="AY11" s="333">
        <f t="shared" si="6"/>
        <v>0.125</v>
      </c>
      <c r="AZ11" s="333">
        <f t="shared" si="7"/>
        <v>0.16666666666666663</v>
      </c>
      <c r="BA11" s="333">
        <f t="shared" si="8"/>
        <v>0.14583333333333337</v>
      </c>
      <c r="BB11" s="333">
        <f t="shared" si="9"/>
        <v>0.16666666666666663</v>
      </c>
      <c r="BC11" s="340">
        <f t="shared" si="10"/>
        <v>7.4999999999999982</v>
      </c>
      <c r="BD11" s="340">
        <f t="shared" si="11"/>
        <v>7.5</v>
      </c>
      <c r="BE11" s="340">
        <f t="shared" si="12"/>
        <v>0</v>
      </c>
      <c r="BF11" s="340">
        <f t="shared" si="13"/>
        <v>6.9999999999999991</v>
      </c>
      <c r="BG11" s="340">
        <f t="shared" si="14"/>
        <v>7.5</v>
      </c>
      <c r="BH11" s="341">
        <f t="shared" si="15"/>
        <v>29.499999999999996</v>
      </c>
      <c r="BI11" s="335"/>
    </row>
    <row r="12" spans="1:66" ht="9.9499999999999993" customHeight="1">
      <c r="A12" s="280"/>
      <c r="B12" s="281"/>
      <c r="C12" s="280"/>
      <c r="D12" s="715"/>
      <c r="E12" s="344"/>
      <c r="F12" s="344"/>
      <c r="G12" s="344"/>
      <c r="H12" s="344"/>
      <c r="I12" s="344"/>
      <c r="J12" s="344"/>
      <c r="K12" s="344"/>
      <c r="L12" s="334"/>
      <c r="M12" s="334"/>
      <c r="N12" s="344"/>
      <c r="O12" s="344"/>
      <c r="P12" s="344"/>
      <c r="Q12" s="344"/>
      <c r="R12" s="344"/>
      <c r="S12" s="344"/>
      <c r="T12" s="344"/>
      <c r="U12" s="344"/>
      <c r="V12" s="344"/>
      <c r="W12" s="716"/>
      <c r="X12" s="715"/>
      <c r="Y12" s="344"/>
      <c r="Z12" s="344"/>
      <c r="AA12" s="344"/>
      <c r="AB12" s="344"/>
      <c r="AC12" s="344"/>
      <c r="AD12" s="344"/>
      <c r="AE12" s="344"/>
      <c r="AF12" s="334"/>
      <c r="AG12" s="334"/>
      <c r="AH12" s="344"/>
      <c r="AI12" s="344"/>
      <c r="AJ12" s="344"/>
      <c r="AK12" s="344"/>
      <c r="AL12" s="344"/>
      <c r="AM12" s="344"/>
      <c r="AN12" s="344"/>
      <c r="AO12" s="344"/>
      <c r="AP12" s="344"/>
      <c r="AQ12" s="716"/>
      <c r="AR12" s="434"/>
      <c r="AS12" s="333">
        <f t="shared" si="0"/>
        <v>0</v>
      </c>
      <c r="AT12" s="333">
        <f t="shared" si="1"/>
        <v>0</v>
      </c>
      <c r="AU12" s="333">
        <f t="shared" si="2"/>
        <v>0</v>
      </c>
      <c r="AV12" s="333">
        <f t="shared" si="3"/>
        <v>0</v>
      </c>
      <c r="AW12" s="333">
        <f t="shared" si="4"/>
        <v>0</v>
      </c>
      <c r="AX12" s="333">
        <f t="shared" si="5"/>
        <v>0</v>
      </c>
      <c r="AY12" s="333">
        <f t="shared" si="6"/>
        <v>0</v>
      </c>
      <c r="AZ12" s="333">
        <f t="shared" si="7"/>
        <v>0</v>
      </c>
      <c r="BA12" s="333">
        <f t="shared" si="8"/>
        <v>0</v>
      </c>
      <c r="BB12" s="333">
        <f t="shared" si="9"/>
        <v>0</v>
      </c>
      <c r="BC12" s="340">
        <f t="shared" si="10"/>
        <v>0</v>
      </c>
      <c r="BD12" s="340">
        <f t="shared" si="11"/>
        <v>0</v>
      </c>
      <c r="BE12" s="340">
        <f t="shared" si="12"/>
        <v>0</v>
      </c>
      <c r="BF12" s="340">
        <f t="shared" si="13"/>
        <v>0</v>
      </c>
      <c r="BG12" s="340">
        <f t="shared" si="14"/>
        <v>0</v>
      </c>
      <c r="BH12" s="341">
        <f t="shared" si="15"/>
        <v>0</v>
      </c>
      <c r="BI12" s="335"/>
    </row>
    <row r="13" spans="1:66" ht="9.9499999999999993" customHeight="1">
      <c r="A13" s="285">
        <f>A11+1</f>
        <v>8</v>
      </c>
      <c r="B13" s="283"/>
      <c r="C13" s="283" t="s">
        <v>40</v>
      </c>
      <c r="D13" s="718">
        <v>0</v>
      </c>
      <c r="E13" s="334">
        <v>0</v>
      </c>
      <c r="F13" s="334">
        <v>0</v>
      </c>
      <c r="G13" s="334">
        <v>0</v>
      </c>
      <c r="H13" s="334">
        <v>0</v>
      </c>
      <c r="I13" s="334">
        <v>0</v>
      </c>
      <c r="J13" s="334">
        <v>0</v>
      </c>
      <c r="K13" s="334">
        <v>0</v>
      </c>
      <c r="L13" s="334">
        <v>0</v>
      </c>
      <c r="M13" s="334">
        <v>0</v>
      </c>
      <c r="N13" s="334">
        <v>0</v>
      </c>
      <c r="O13" s="334">
        <v>0</v>
      </c>
      <c r="P13" s="334">
        <v>0</v>
      </c>
      <c r="Q13" s="334">
        <v>0</v>
      </c>
      <c r="R13" s="334">
        <v>0</v>
      </c>
      <c r="S13" s="334">
        <v>0</v>
      </c>
      <c r="T13" s="334">
        <v>0</v>
      </c>
      <c r="U13" s="334">
        <v>0</v>
      </c>
      <c r="V13" s="334">
        <v>0</v>
      </c>
      <c r="W13" s="717">
        <v>0</v>
      </c>
      <c r="X13" s="718">
        <v>0</v>
      </c>
      <c r="Y13" s="334">
        <v>0</v>
      </c>
      <c r="Z13" s="334">
        <v>0</v>
      </c>
      <c r="AA13" s="334">
        <v>0</v>
      </c>
      <c r="AB13" s="334">
        <v>0</v>
      </c>
      <c r="AC13" s="334">
        <v>0</v>
      </c>
      <c r="AD13" s="334">
        <v>0</v>
      </c>
      <c r="AE13" s="334">
        <v>0</v>
      </c>
      <c r="AF13" s="334">
        <v>0</v>
      </c>
      <c r="AG13" s="334">
        <v>0</v>
      </c>
      <c r="AH13" s="334">
        <v>0</v>
      </c>
      <c r="AI13" s="334">
        <v>0</v>
      </c>
      <c r="AJ13" s="334">
        <v>0</v>
      </c>
      <c r="AK13" s="334">
        <v>0</v>
      </c>
      <c r="AL13" s="334">
        <v>0</v>
      </c>
      <c r="AM13" s="334">
        <v>0</v>
      </c>
      <c r="AN13" s="334">
        <v>0</v>
      </c>
      <c r="AO13" s="334">
        <v>0</v>
      </c>
      <c r="AP13" s="334">
        <v>0</v>
      </c>
      <c r="AQ13" s="717">
        <v>0</v>
      </c>
      <c r="AR13" s="433"/>
      <c r="AS13" s="333">
        <f t="shared" si="0"/>
        <v>0</v>
      </c>
      <c r="AT13" s="333">
        <f t="shared" si="1"/>
        <v>0</v>
      </c>
      <c r="AU13" s="333">
        <f t="shared" si="2"/>
        <v>0</v>
      </c>
      <c r="AV13" s="333">
        <f t="shared" si="3"/>
        <v>0</v>
      </c>
      <c r="AW13" s="333">
        <f t="shared" si="4"/>
        <v>0</v>
      </c>
      <c r="AX13" s="333">
        <f t="shared" si="5"/>
        <v>0</v>
      </c>
      <c r="AY13" s="333">
        <f t="shared" si="6"/>
        <v>0</v>
      </c>
      <c r="AZ13" s="333">
        <f t="shared" si="7"/>
        <v>0</v>
      </c>
      <c r="BA13" s="333">
        <f t="shared" si="8"/>
        <v>0</v>
      </c>
      <c r="BB13" s="333">
        <f t="shared" si="9"/>
        <v>0</v>
      </c>
      <c r="BC13" s="340">
        <f t="shared" si="10"/>
        <v>0</v>
      </c>
      <c r="BD13" s="340">
        <f t="shared" si="11"/>
        <v>0</v>
      </c>
      <c r="BE13" s="340">
        <f t="shared" si="12"/>
        <v>0</v>
      </c>
      <c r="BF13" s="340">
        <f t="shared" si="13"/>
        <v>0</v>
      </c>
      <c r="BG13" s="340">
        <f t="shared" si="14"/>
        <v>0</v>
      </c>
      <c r="BH13" s="341">
        <f t="shared" si="15"/>
        <v>0</v>
      </c>
      <c r="BI13" s="335"/>
    </row>
    <row r="14" spans="1:66" ht="9.9499999999999993" customHeight="1">
      <c r="A14" s="285">
        <f>A13+1</f>
        <v>9</v>
      </c>
      <c r="B14" s="283"/>
      <c r="C14" s="283" t="s">
        <v>152</v>
      </c>
      <c r="D14" s="718">
        <v>0</v>
      </c>
      <c r="E14" s="334">
        <v>0</v>
      </c>
      <c r="F14" s="334">
        <v>0</v>
      </c>
      <c r="G14" s="334">
        <v>0</v>
      </c>
      <c r="H14" s="334">
        <v>0</v>
      </c>
      <c r="I14" s="334">
        <v>0</v>
      </c>
      <c r="J14" s="334">
        <v>0</v>
      </c>
      <c r="K14" s="334">
        <v>0</v>
      </c>
      <c r="L14" s="334">
        <v>0</v>
      </c>
      <c r="M14" s="334">
        <v>0</v>
      </c>
      <c r="N14" s="334">
        <v>0</v>
      </c>
      <c r="O14" s="334">
        <v>0</v>
      </c>
      <c r="P14" s="334">
        <v>0</v>
      </c>
      <c r="Q14" s="334">
        <v>0</v>
      </c>
      <c r="R14" s="334">
        <v>0</v>
      </c>
      <c r="S14" s="334">
        <v>0</v>
      </c>
      <c r="T14" s="334">
        <v>0</v>
      </c>
      <c r="U14" s="334">
        <v>0</v>
      </c>
      <c r="V14" s="334">
        <v>0</v>
      </c>
      <c r="W14" s="717">
        <v>0</v>
      </c>
      <c r="X14" s="718">
        <v>0</v>
      </c>
      <c r="Y14" s="334">
        <v>0</v>
      </c>
      <c r="Z14" s="334">
        <v>0</v>
      </c>
      <c r="AA14" s="334">
        <v>0</v>
      </c>
      <c r="AB14" s="334">
        <v>0</v>
      </c>
      <c r="AC14" s="334">
        <v>0</v>
      </c>
      <c r="AD14" s="334">
        <v>0</v>
      </c>
      <c r="AE14" s="334">
        <v>0</v>
      </c>
      <c r="AF14" s="334">
        <v>0</v>
      </c>
      <c r="AG14" s="334">
        <v>0</v>
      </c>
      <c r="AH14" s="334">
        <v>0</v>
      </c>
      <c r="AI14" s="334">
        <v>0</v>
      </c>
      <c r="AJ14" s="334">
        <v>0</v>
      </c>
      <c r="AK14" s="334">
        <v>0</v>
      </c>
      <c r="AL14" s="334">
        <v>0</v>
      </c>
      <c r="AM14" s="334">
        <v>0</v>
      </c>
      <c r="AN14" s="334">
        <v>0</v>
      </c>
      <c r="AO14" s="334">
        <v>0</v>
      </c>
      <c r="AP14" s="334">
        <v>0</v>
      </c>
      <c r="AQ14" s="717">
        <v>0</v>
      </c>
      <c r="AR14" s="433"/>
      <c r="AS14" s="333">
        <f t="shared" si="0"/>
        <v>0</v>
      </c>
      <c r="AT14" s="333">
        <f t="shared" si="1"/>
        <v>0</v>
      </c>
      <c r="AU14" s="333">
        <f t="shared" si="2"/>
        <v>0</v>
      </c>
      <c r="AV14" s="333">
        <f t="shared" si="3"/>
        <v>0</v>
      </c>
      <c r="AW14" s="333">
        <f t="shared" si="4"/>
        <v>0</v>
      </c>
      <c r="AX14" s="333">
        <f t="shared" si="5"/>
        <v>0</v>
      </c>
      <c r="AY14" s="333">
        <f t="shared" si="6"/>
        <v>0</v>
      </c>
      <c r="AZ14" s="333">
        <f t="shared" si="7"/>
        <v>0</v>
      </c>
      <c r="BA14" s="333">
        <f t="shared" si="8"/>
        <v>0</v>
      </c>
      <c r="BB14" s="333">
        <f t="shared" si="9"/>
        <v>0</v>
      </c>
      <c r="BC14" s="340">
        <f t="shared" si="10"/>
        <v>0</v>
      </c>
      <c r="BD14" s="340">
        <f t="shared" si="11"/>
        <v>0</v>
      </c>
      <c r="BE14" s="340">
        <f t="shared" si="12"/>
        <v>0</v>
      </c>
      <c r="BF14" s="340">
        <f t="shared" si="13"/>
        <v>0</v>
      </c>
      <c r="BG14" s="340">
        <f t="shared" si="14"/>
        <v>0</v>
      </c>
      <c r="BH14" s="341">
        <f t="shared" si="15"/>
        <v>0</v>
      </c>
      <c r="BI14" s="335"/>
    </row>
    <row r="15" spans="1:66" ht="9.9499999999999993" customHeight="1">
      <c r="A15" s="285">
        <f>A14+1</f>
        <v>10</v>
      </c>
      <c r="B15" s="283"/>
      <c r="C15" s="283" t="s">
        <v>16</v>
      </c>
      <c r="D15" s="718">
        <v>0</v>
      </c>
      <c r="E15" s="334">
        <v>0</v>
      </c>
      <c r="F15" s="344">
        <v>0.52083333333333337</v>
      </c>
      <c r="G15" s="344">
        <v>0.83333333333333337</v>
      </c>
      <c r="H15" s="344">
        <v>0.375</v>
      </c>
      <c r="I15" s="344">
        <v>0.54166666666666663</v>
      </c>
      <c r="J15" s="344">
        <v>0.58333333333333337</v>
      </c>
      <c r="K15" s="344">
        <v>0.75</v>
      </c>
      <c r="L15" s="334">
        <v>0</v>
      </c>
      <c r="M15" s="334">
        <v>0</v>
      </c>
      <c r="N15" s="334">
        <v>0</v>
      </c>
      <c r="O15" s="334">
        <v>0</v>
      </c>
      <c r="P15" s="344">
        <v>0.375</v>
      </c>
      <c r="Q15" s="344">
        <v>0.54166666666666663</v>
      </c>
      <c r="R15" s="344">
        <v>0.58333333333333337</v>
      </c>
      <c r="S15" s="344">
        <v>0.75</v>
      </c>
      <c r="T15" s="334">
        <v>0</v>
      </c>
      <c r="U15" s="334">
        <v>0</v>
      </c>
      <c r="V15" s="344">
        <v>0.54166666666666663</v>
      </c>
      <c r="W15" s="716">
        <v>0.72916666666666663</v>
      </c>
      <c r="X15" s="718">
        <v>0</v>
      </c>
      <c r="Y15" s="334">
        <v>0</v>
      </c>
      <c r="Z15" s="344">
        <v>0.52083333333333337</v>
      </c>
      <c r="AA15" s="344">
        <v>0.83333333333333337</v>
      </c>
      <c r="AB15" s="344">
        <v>0.375</v>
      </c>
      <c r="AC15" s="344">
        <v>0.54166666666666663</v>
      </c>
      <c r="AD15" s="344">
        <v>0.58333333333333337</v>
      </c>
      <c r="AE15" s="344">
        <v>0.75</v>
      </c>
      <c r="AF15" s="334">
        <v>0</v>
      </c>
      <c r="AG15" s="334">
        <v>0</v>
      </c>
      <c r="AH15" s="334">
        <v>0</v>
      </c>
      <c r="AI15" s="334">
        <v>0</v>
      </c>
      <c r="AJ15" s="344">
        <v>0.375</v>
      </c>
      <c r="AK15" s="344">
        <v>0.54166666666666663</v>
      </c>
      <c r="AL15" s="344">
        <v>0.58333333333333337</v>
      </c>
      <c r="AM15" s="344">
        <v>0.75</v>
      </c>
      <c r="AN15" s="334">
        <v>0</v>
      </c>
      <c r="AO15" s="334">
        <v>0</v>
      </c>
      <c r="AP15" s="344">
        <v>0.54166666666666663</v>
      </c>
      <c r="AQ15" s="716">
        <v>0.72916666666666663</v>
      </c>
      <c r="AR15" s="434"/>
      <c r="AS15" s="333">
        <f t="shared" si="0"/>
        <v>0</v>
      </c>
      <c r="AT15" s="333">
        <f t="shared" si="1"/>
        <v>0.3125</v>
      </c>
      <c r="AU15" s="333">
        <f t="shared" si="2"/>
        <v>0.16666666666666663</v>
      </c>
      <c r="AV15" s="333">
        <f t="shared" si="3"/>
        <v>0.16666666666666663</v>
      </c>
      <c r="AW15" s="333">
        <f t="shared" si="4"/>
        <v>0</v>
      </c>
      <c r="AX15" s="333">
        <f t="shared" si="5"/>
        <v>0</v>
      </c>
      <c r="AY15" s="333">
        <f t="shared" si="6"/>
        <v>0.16666666666666663</v>
      </c>
      <c r="AZ15" s="333">
        <f t="shared" si="7"/>
        <v>0.16666666666666663</v>
      </c>
      <c r="BA15" s="333">
        <f t="shared" si="8"/>
        <v>0</v>
      </c>
      <c r="BB15" s="333">
        <f t="shared" si="9"/>
        <v>0.1875</v>
      </c>
      <c r="BC15" s="340">
        <f t="shared" si="10"/>
        <v>7.5</v>
      </c>
      <c r="BD15" s="340">
        <f t="shared" si="11"/>
        <v>7.9999999999999982</v>
      </c>
      <c r="BE15" s="340">
        <f t="shared" si="12"/>
        <v>0</v>
      </c>
      <c r="BF15" s="340">
        <f t="shared" si="13"/>
        <v>7.9999999999999982</v>
      </c>
      <c r="BG15" s="340">
        <f t="shared" si="14"/>
        <v>4.5</v>
      </c>
      <c r="BH15" s="341">
        <f t="shared" si="15"/>
        <v>27.999999999999996</v>
      </c>
      <c r="BI15" s="335"/>
    </row>
    <row r="16" spans="1:66" ht="9.9499999999999993" customHeight="1">
      <c r="A16" s="285">
        <f>A15+1</f>
        <v>11</v>
      </c>
      <c r="B16" s="283"/>
      <c r="C16" s="283" t="s">
        <v>34</v>
      </c>
      <c r="D16" s="719">
        <v>0.375</v>
      </c>
      <c r="E16" s="343">
        <v>0.54166666666666663</v>
      </c>
      <c r="F16" s="343">
        <v>0.58333333333333337</v>
      </c>
      <c r="G16" s="343">
        <v>0.75</v>
      </c>
      <c r="H16" s="343">
        <v>0.35416666666666669</v>
      </c>
      <c r="I16" s="343">
        <v>0.54166666666666663</v>
      </c>
      <c r="J16" s="343">
        <v>0.58333333333333337</v>
      </c>
      <c r="K16" s="343">
        <v>0.75</v>
      </c>
      <c r="L16" s="343">
        <v>0.35416666666666669</v>
      </c>
      <c r="M16" s="343">
        <v>0.52083333333333337</v>
      </c>
      <c r="N16" s="343">
        <v>0.58333333333333337</v>
      </c>
      <c r="O16" s="343">
        <v>0.83333333333333337</v>
      </c>
      <c r="P16" s="343">
        <v>0.375</v>
      </c>
      <c r="Q16" s="343">
        <v>0.5625</v>
      </c>
      <c r="R16" s="343">
        <v>0.58333333333333337</v>
      </c>
      <c r="S16" s="343">
        <v>0.75</v>
      </c>
      <c r="T16" s="343">
        <v>0.375</v>
      </c>
      <c r="U16" s="343">
        <v>0.54166666666666663</v>
      </c>
      <c r="V16" s="334">
        <v>0</v>
      </c>
      <c r="W16" s="717">
        <v>0</v>
      </c>
      <c r="X16" s="719">
        <v>0.375</v>
      </c>
      <c r="Y16" s="343">
        <v>0.54166666666666663</v>
      </c>
      <c r="Z16" s="343">
        <v>0.58333333333333337</v>
      </c>
      <c r="AA16" s="343">
        <v>0.75</v>
      </c>
      <c r="AB16" s="343">
        <v>0.35416666666666669</v>
      </c>
      <c r="AC16" s="343">
        <v>0.54166666666666663</v>
      </c>
      <c r="AD16" s="343">
        <v>0.58333333333333337</v>
      </c>
      <c r="AE16" s="343">
        <v>0.75</v>
      </c>
      <c r="AF16" s="343">
        <v>0.35416666666666669</v>
      </c>
      <c r="AG16" s="343">
        <v>0.52083333333333337</v>
      </c>
      <c r="AH16" s="343">
        <v>0.58333333333333337</v>
      </c>
      <c r="AI16" s="343">
        <v>0.83333333333333337</v>
      </c>
      <c r="AJ16" s="343">
        <v>0.375</v>
      </c>
      <c r="AK16" s="343">
        <v>0.5625</v>
      </c>
      <c r="AL16" s="343">
        <v>0.58333333333333337</v>
      </c>
      <c r="AM16" s="343">
        <v>0.75</v>
      </c>
      <c r="AN16" s="343">
        <v>0.375</v>
      </c>
      <c r="AO16" s="343">
        <v>0.54166666666666663</v>
      </c>
      <c r="AP16" s="334">
        <v>0</v>
      </c>
      <c r="AQ16" s="717">
        <v>0</v>
      </c>
      <c r="AR16" s="433"/>
      <c r="AS16" s="333">
        <f t="shared" si="0"/>
        <v>0.16666666666666663</v>
      </c>
      <c r="AT16" s="333">
        <f t="shared" si="1"/>
        <v>0.16666666666666663</v>
      </c>
      <c r="AU16" s="333">
        <f t="shared" si="2"/>
        <v>0.18749999999999994</v>
      </c>
      <c r="AV16" s="333">
        <f t="shared" si="3"/>
        <v>0.16666666666666663</v>
      </c>
      <c r="AW16" s="333">
        <f t="shared" si="4"/>
        <v>0.16666666666666669</v>
      </c>
      <c r="AX16" s="333">
        <f t="shared" si="5"/>
        <v>0.25</v>
      </c>
      <c r="AY16" s="333">
        <f t="shared" si="6"/>
        <v>0.1875</v>
      </c>
      <c r="AZ16" s="333">
        <f t="shared" si="7"/>
        <v>0.16666666666666663</v>
      </c>
      <c r="BA16" s="333">
        <f t="shared" si="8"/>
        <v>0.16666666666666663</v>
      </c>
      <c r="BB16" s="333">
        <f t="shared" si="9"/>
        <v>0</v>
      </c>
      <c r="BC16" s="340">
        <f t="shared" si="10"/>
        <v>7.9999999999999982</v>
      </c>
      <c r="BD16" s="340">
        <f t="shared" si="11"/>
        <v>8.4999999999999982</v>
      </c>
      <c r="BE16" s="340">
        <f t="shared" si="12"/>
        <v>10</v>
      </c>
      <c r="BF16" s="340">
        <f t="shared" si="13"/>
        <v>8.5</v>
      </c>
      <c r="BG16" s="340">
        <f t="shared" si="14"/>
        <v>3.9999999999999991</v>
      </c>
      <c r="BH16" s="341">
        <f t="shared" si="15"/>
        <v>39</v>
      </c>
      <c r="BI16" s="335"/>
    </row>
    <row r="17" spans="1:61" ht="9.9499999999999993" customHeight="1">
      <c r="A17" s="285">
        <f>A16+1</f>
        <v>12</v>
      </c>
      <c r="B17" s="283"/>
      <c r="C17" s="283" t="s">
        <v>97</v>
      </c>
      <c r="D17" s="715">
        <v>0.375</v>
      </c>
      <c r="E17" s="344">
        <v>0.5</v>
      </c>
      <c r="F17" s="344">
        <v>0.54166666666666663</v>
      </c>
      <c r="G17" s="344">
        <v>0.75</v>
      </c>
      <c r="H17" s="344">
        <v>0.33333333333333331</v>
      </c>
      <c r="I17" s="344">
        <v>0.5</v>
      </c>
      <c r="J17" s="344">
        <v>0.54166666666666663</v>
      </c>
      <c r="K17" s="344">
        <v>0.75</v>
      </c>
      <c r="L17" s="344">
        <v>0.33333333333333331</v>
      </c>
      <c r="M17" s="344">
        <v>0.5</v>
      </c>
      <c r="N17" s="344">
        <v>0.58333333333333337</v>
      </c>
      <c r="O17" s="344">
        <v>0.83333333333333337</v>
      </c>
      <c r="P17" s="344">
        <v>0.375</v>
      </c>
      <c r="Q17" s="344">
        <v>0.5</v>
      </c>
      <c r="R17" s="344">
        <v>0.54166666666666663</v>
      </c>
      <c r="S17" s="344">
        <v>0.75</v>
      </c>
      <c r="T17" s="334">
        <v>0</v>
      </c>
      <c r="U17" s="334">
        <v>0</v>
      </c>
      <c r="V17" s="344">
        <v>0.58333333333333337</v>
      </c>
      <c r="W17" s="716">
        <v>0.75</v>
      </c>
      <c r="X17" s="715">
        <v>0.375</v>
      </c>
      <c r="Y17" s="344">
        <v>0.5</v>
      </c>
      <c r="Z17" s="344">
        <v>0.54166666666666663</v>
      </c>
      <c r="AA17" s="344">
        <v>0.75</v>
      </c>
      <c r="AB17" s="344">
        <v>0.33333333333333331</v>
      </c>
      <c r="AC17" s="344">
        <v>0.5</v>
      </c>
      <c r="AD17" s="344">
        <v>0.54166666666666663</v>
      </c>
      <c r="AE17" s="344">
        <v>0.75</v>
      </c>
      <c r="AF17" s="344">
        <v>0.33333333333333331</v>
      </c>
      <c r="AG17" s="344">
        <v>0.5</v>
      </c>
      <c r="AH17" s="344">
        <v>0.58333333333333337</v>
      </c>
      <c r="AI17" s="344">
        <v>0.83333333333333337</v>
      </c>
      <c r="AJ17" s="344">
        <v>0.375</v>
      </c>
      <c r="AK17" s="344">
        <v>0.5</v>
      </c>
      <c r="AL17" s="344">
        <v>0.54166666666666663</v>
      </c>
      <c r="AM17" s="344">
        <v>0.75</v>
      </c>
      <c r="AN17" s="334">
        <v>0</v>
      </c>
      <c r="AO17" s="334">
        <v>0</v>
      </c>
      <c r="AP17" s="344">
        <v>0.58333333333333337</v>
      </c>
      <c r="AQ17" s="716">
        <v>0.75</v>
      </c>
      <c r="AR17" s="434"/>
      <c r="AS17" s="333">
        <f t="shared" si="0"/>
        <v>0.125</v>
      </c>
      <c r="AT17" s="333">
        <f t="shared" si="1"/>
        <v>0.20833333333333337</v>
      </c>
      <c r="AU17" s="333">
        <f t="shared" si="2"/>
        <v>0.16666666666666669</v>
      </c>
      <c r="AV17" s="333">
        <f t="shared" si="3"/>
        <v>0.20833333333333337</v>
      </c>
      <c r="AW17" s="333">
        <f t="shared" si="4"/>
        <v>0.16666666666666669</v>
      </c>
      <c r="AX17" s="333">
        <f t="shared" si="5"/>
        <v>0.25</v>
      </c>
      <c r="AY17" s="333">
        <f t="shared" si="6"/>
        <v>0.125</v>
      </c>
      <c r="AZ17" s="333">
        <f t="shared" si="7"/>
        <v>0.20833333333333337</v>
      </c>
      <c r="BA17" s="333">
        <f t="shared" si="8"/>
        <v>0</v>
      </c>
      <c r="BB17" s="333">
        <f t="shared" si="9"/>
        <v>0.16666666666666663</v>
      </c>
      <c r="BC17" s="340">
        <f t="shared" si="10"/>
        <v>8</v>
      </c>
      <c r="BD17" s="340">
        <f t="shared" si="11"/>
        <v>9.0000000000000018</v>
      </c>
      <c r="BE17" s="340">
        <f t="shared" si="12"/>
        <v>10</v>
      </c>
      <c r="BF17" s="340">
        <f t="shared" si="13"/>
        <v>8</v>
      </c>
      <c r="BG17" s="340">
        <f t="shared" si="14"/>
        <v>3.9999999999999991</v>
      </c>
      <c r="BH17" s="341">
        <f t="shared" si="15"/>
        <v>39</v>
      </c>
      <c r="BI17" s="335"/>
    </row>
    <row r="18" spans="1:61" ht="9.9499999999999993" customHeight="1">
      <c r="A18" s="285">
        <f>A17+1</f>
        <v>13</v>
      </c>
      <c r="B18" s="283"/>
      <c r="C18" s="283" t="s">
        <v>95</v>
      </c>
      <c r="D18" s="715">
        <v>0.33333333333333331</v>
      </c>
      <c r="E18" s="344">
        <v>0.5</v>
      </c>
      <c r="F18" s="344">
        <v>0.5625</v>
      </c>
      <c r="G18" s="344">
        <v>0.75</v>
      </c>
      <c r="H18" s="344">
        <v>0.33333333333333331</v>
      </c>
      <c r="I18" s="344">
        <v>0.5</v>
      </c>
      <c r="J18" s="344">
        <v>0.54166666666666663</v>
      </c>
      <c r="K18" s="344">
        <v>0.75</v>
      </c>
      <c r="L18" s="334">
        <v>0</v>
      </c>
      <c r="M18" s="334">
        <v>0</v>
      </c>
      <c r="N18" s="344">
        <v>0.54166666666666663</v>
      </c>
      <c r="O18" s="344">
        <v>0.75</v>
      </c>
      <c r="P18" s="344">
        <v>0.35416666666666669</v>
      </c>
      <c r="Q18" s="344">
        <v>0.52083333333333337</v>
      </c>
      <c r="R18" s="344">
        <v>0.5625</v>
      </c>
      <c r="S18" s="344">
        <v>0.75</v>
      </c>
      <c r="T18" s="344">
        <v>0.35416666666666669</v>
      </c>
      <c r="U18" s="344">
        <v>0.5</v>
      </c>
      <c r="V18" s="344">
        <v>0.5625</v>
      </c>
      <c r="W18" s="716">
        <v>0.75</v>
      </c>
      <c r="X18" s="715">
        <v>0.33333333333333331</v>
      </c>
      <c r="Y18" s="344">
        <v>0.5</v>
      </c>
      <c r="Z18" s="344">
        <v>0.5625</v>
      </c>
      <c r="AA18" s="344">
        <v>0.75</v>
      </c>
      <c r="AB18" s="344">
        <v>0.33333333333333331</v>
      </c>
      <c r="AC18" s="344">
        <v>0.5</v>
      </c>
      <c r="AD18" s="344">
        <v>0.54166666666666663</v>
      </c>
      <c r="AE18" s="344">
        <v>0.75</v>
      </c>
      <c r="AF18" s="334">
        <v>0</v>
      </c>
      <c r="AG18" s="334">
        <v>0</v>
      </c>
      <c r="AH18" s="344">
        <v>0.54166666666666663</v>
      </c>
      <c r="AI18" s="344">
        <v>0.75</v>
      </c>
      <c r="AJ18" s="344">
        <v>0.35416666666666669</v>
      </c>
      <c r="AK18" s="344">
        <v>0.52083333333333337</v>
      </c>
      <c r="AL18" s="344">
        <v>0.5625</v>
      </c>
      <c r="AM18" s="344">
        <v>0.75</v>
      </c>
      <c r="AN18" s="344">
        <v>0.35416666666666669</v>
      </c>
      <c r="AO18" s="344">
        <v>0.5</v>
      </c>
      <c r="AP18" s="344">
        <v>0.5625</v>
      </c>
      <c r="AQ18" s="716">
        <v>0.75</v>
      </c>
      <c r="AR18" s="434"/>
      <c r="AS18" s="333">
        <f t="shared" si="0"/>
        <v>0.16666666666666669</v>
      </c>
      <c r="AT18" s="333">
        <f t="shared" si="1"/>
        <v>0.1875</v>
      </c>
      <c r="AU18" s="333">
        <f t="shared" si="2"/>
        <v>0.16666666666666669</v>
      </c>
      <c r="AV18" s="333">
        <f t="shared" si="3"/>
        <v>0.20833333333333337</v>
      </c>
      <c r="AW18" s="333">
        <f t="shared" si="4"/>
        <v>0</v>
      </c>
      <c r="AX18" s="333">
        <f t="shared" si="5"/>
        <v>0.20833333333333337</v>
      </c>
      <c r="AY18" s="333">
        <f t="shared" si="6"/>
        <v>0.16666666666666669</v>
      </c>
      <c r="AZ18" s="333">
        <f t="shared" si="7"/>
        <v>0.1875</v>
      </c>
      <c r="BA18" s="333">
        <f t="shared" si="8"/>
        <v>0.14583333333333331</v>
      </c>
      <c r="BB18" s="333">
        <f t="shared" si="9"/>
        <v>0.1875</v>
      </c>
      <c r="BC18" s="340">
        <f t="shared" si="10"/>
        <v>8.5</v>
      </c>
      <c r="BD18" s="340">
        <f t="shared" si="11"/>
        <v>9.0000000000000018</v>
      </c>
      <c r="BE18" s="340">
        <f t="shared" si="12"/>
        <v>5.0000000000000009</v>
      </c>
      <c r="BF18" s="340">
        <f t="shared" si="13"/>
        <v>8.5</v>
      </c>
      <c r="BG18" s="340">
        <f t="shared" si="14"/>
        <v>8</v>
      </c>
      <c r="BH18" s="341">
        <f t="shared" si="15"/>
        <v>39</v>
      </c>
      <c r="BI18" s="335"/>
    </row>
    <row r="19" spans="1:61" ht="9.9499999999999993" customHeight="1">
      <c r="A19" s="280"/>
      <c r="B19" s="281"/>
      <c r="C19" s="280"/>
      <c r="D19" s="715"/>
      <c r="E19" s="344"/>
      <c r="F19" s="344"/>
      <c r="G19" s="344"/>
      <c r="H19" s="344"/>
      <c r="I19" s="344"/>
      <c r="J19" s="344"/>
      <c r="K19" s="344"/>
      <c r="L19" s="334"/>
      <c r="M19" s="334"/>
      <c r="N19" s="334"/>
      <c r="O19" s="334"/>
      <c r="P19" s="344"/>
      <c r="Q19" s="344"/>
      <c r="R19" s="344"/>
      <c r="S19" s="344"/>
      <c r="T19" s="344"/>
      <c r="U19" s="344"/>
      <c r="V19" s="344"/>
      <c r="W19" s="716"/>
      <c r="X19" s="715"/>
      <c r="Y19" s="344"/>
      <c r="Z19" s="344"/>
      <c r="AA19" s="344"/>
      <c r="AB19" s="344"/>
      <c r="AC19" s="344"/>
      <c r="AD19" s="344"/>
      <c r="AE19" s="344"/>
      <c r="AF19" s="334"/>
      <c r="AG19" s="334"/>
      <c r="AH19" s="334"/>
      <c r="AI19" s="334"/>
      <c r="AJ19" s="344"/>
      <c r="AK19" s="344"/>
      <c r="AL19" s="344"/>
      <c r="AM19" s="344"/>
      <c r="AN19" s="344"/>
      <c r="AO19" s="344"/>
      <c r="AP19" s="344"/>
      <c r="AQ19" s="716"/>
      <c r="AR19" s="434"/>
      <c r="AS19" s="333">
        <f t="shared" si="0"/>
        <v>0</v>
      </c>
      <c r="AT19" s="333">
        <f t="shared" si="1"/>
        <v>0</v>
      </c>
      <c r="AU19" s="333">
        <f t="shared" si="2"/>
        <v>0</v>
      </c>
      <c r="AV19" s="333">
        <f t="shared" si="3"/>
        <v>0</v>
      </c>
      <c r="AW19" s="333">
        <f t="shared" si="4"/>
        <v>0</v>
      </c>
      <c r="AX19" s="333">
        <f t="shared" si="5"/>
        <v>0</v>
      </c>
      <c r="AY19" s="333">
        <f t="shared" si="6"/>
        <v>0</v>
      </c>
      <c r="AZ19" s="333">
        <f t="shared" si="7"/>
        <v>0</v>
      </c>
      <c r="BA19" s="333">
        <f t="shared" si="8"/>
        <v>0</v>
      </c>
      <c r="BB19" s="333">
        <f t="shared" si="9"/>
        <v>0</v>
      </c>
      <c r="BC19" s="340">
        <f t="shared" si="10"/>
        <v>0</v>
      </c>
      <c r="BD19" s="340">
        <f t="shared" si="11"/>
        <v>0</v>
      </c>
      <c r="BE19" s="340">
        <f t="shared" si="12"/>
        <v>0</v>
      </c>
      <c r="BF19" s="340">
        <f t="shared" si="13"/>
        <v>0</v>
      </c>
      <c r="BG19" s="340">
        <f t="shared" si="14"/>
        <v>0</v>
      </c>
      <c r="BH19" s="341">
        <f t="shared" si="15"/>
        <v>0</v>
      </c>
      <c r="BI19" s="335"/>
    </row>
    <row r="20" spans="1:61" ht="9.9499999999999993" customHeight="1">
      <c r="A20" s="282">
        <f>A18+1</f>
        <v>14</v>
      </c>
      <c r="B20" s="283"/>
      <c r="C20" s="283" t="s">
        <v>14</v>
      </c>
      <c r="D20" s="715">
        <v>0.35416666666666669</v>
      </c>
      <c r="E20" s="344">
        <v>0.54166666666666663</v>
      </c>
      <c r="F20" s="344">
        <v>0.5625</v>
      </c>
      <c r="G20" s="344">
        <v>0.75</v>
      </c>
      <c r="H20" s="344">
        <v>0.35416666666666669</v>
      </c>
      <c r="I20" s="344">
        <v>0.54166666666666663</v>
      </c>
      <c r="J20" s="344">
        <v>0.58333333333333337</v>
      </c>
      <c r="K20" s="344">
        <v>0.70833333333333337</v>
      </c>
      <c r="L20" s="344">
        <v>0.35416666666666669</v>
      </c>
      <c r="M20" s="344">
        <v>0.54166666666666663</v>
      </c>
      <c r="N20" s="344">
        <v>0.58333333333333337</v>
      </c>
      <c r="O20" s="344">
        <v>0.75</v>
      </c>
      <c r="P20" s="344">
        <v>0.35416666666666669</v>
      </c>
      <c r="Q20" s="344">
        <v>0.54166666666666663</v>
      </c>
      <c r="R20" s="344">
        <v>0.5625</v>
      </c>
      <c r="S20" s="344">
        <v>0.75</v>
      </c>
      <c r="T20" s="334">
        <v>0</v>
      </c>
      <c r="U20" s="334">
        <v>0</v>
      </c>
      <c r="V20" s="344">
        <v>0.5625</v>
      </c>
      <c r="W20" s="716">
        <v>0.75</v>
      </c>
      <c r="X20" s="715">
        <v>0.35416666666666669</v>
      </c>
      <c r="Y20" s="344">
        <v>0.54166666666666663</v>
      </c>
      <c r="Z20" s="344">
        <v>0.5625</v>
      </c>
      <c r="AA20" s="344">
        <v>0.75</v>
      </c>
      <c r="AB20" s="344">
        <v>0.35416666666666669</v>
      </c>
      <c r="AC20" s="344">
        <v>0.54166666666666663</v>
      </c>
      <c r="AD20" s="344">
        <v>0.58333333333333337</v>
      </c>
      <c r="AE20" s="344">
        <v>0.70833333333333337</v>
      </c>
      <c r="AF20" s="344">
        <v>0.35416666666666669</v>
      </c>
      <c r="AG20" s="344">
        <v>0.54166666666666663</v>
      </c>
      <c r="AH20" s="344">
        <v>0.58333333333333337</v>
      </c>
      <c r="AI20" s="344">
        <v>0.75</v>
      </c>
      <c r="AJ20" s="344">
        <v>0.35416666666666669</v>
      </c>
      <c r="AK20" s="344">
        <v>0.54166666666666663</v>
      </c>
      <c r="AL20" s="344">
        <v>0.5625</v>
      </c>
      <c r="AM20" s="344">
        <v>0.75</v>
      </c>
      <c r="AN20" s="334">
        <v>0</v>
      </c>
      <c r="AO20" s="334">
        <v>0</v>
      </c>
      <c r="AP20" s="344">
        <v>0.5625</v>
      </c>
      <c r="AQ20" s="716">
        <v>0.75</v>
      </c>
      <c r="AR20" s="434"/>
      <c r="AS20" s="333">
        <f t="shared" si="0"/>
        <v>0.18749999999999994</v>
      </c>
      <c r="AT20" s="333">
        <f t="shared" si="1"/>
        <v>0.1875</v>
      </c>
      <c r="AU20" s="333">
        <f t="shared" si="2"/>
        <v>0.18749999999999994</v>
      </c>
      <c r="AV20" s="333">
        <f t="shared" si="3"/>
        <v>0.125</v>
      </c>
      <c r="AW20" s="333">
        <f t="shared" si="4"/>
        <v>0.18749999999999994</v>
      </c>
      <c r="AX20" s="333">
        <f t="shared" si="5"/>
        <v>0.16666666666666663</v>
      </c>
      <c r="AY20" s="333">
        <f t="shared" si="6"/>
        <v>0.18749999999999994</v>
      </c>
      <c r="AZ20" s="333">
        <f t="shared" si="7"/>
        <v>0.1875</v>
      </c>
      <c r="BA20" s="333">
        <f t="shared" si="8"/>
        <v>0</v>
      </c>
      <c r="BB20" s="333">
        <f t="shared" si="9"/>
        <v>0.1875</v>
      </c>
      <c r="BC20" s="340">
        <f t="shared" si="10"/>
        <v>8.9999999999999982</v>
      </c>
      <c r="BD20" s="340">
        <f t="shared" si="11"/>
        <v>7.4999999999999982</v>
      </c>
      <c r="BE20" s="340">
        <f t="shared" si="12"/>
        <v>8.4999999999999982</v>
      </c>
      <c r="BF20" s="340">
        <f t="shared" si="13"/>
        <v>8.9999999999999982</v>
      </c>
      <c r="BG20" s="340">
        <f t="shared" si="14"/>
        <v>4.5</v>
      </c>
      <c r="BH20" s="341">
        <f t="shared" si="15"/>
        <v>38.499999999999993</v>
      </c>
      <c r="BI20" s="335"/>
    </row>
    <row r="21" spans="1:61" ht="9.9499999999999993" customHeight="1">
      <c r="A21" s="285">
        <f>A20+1</f>
        <v>15</v>
      </c>
      <c r="B21" s="283"/>
      <c r="C21" s="284" t="s">
        <v>98</v>
      </c>
      <c r="D21" s="715">
        <v>0.45833333333333331</v>
      </c>
      <c r="E21" s="344">
        <v>0.54166666666666663</v>
      </c>
      <c r="F21" s="344">
        <v>0.58333333333333337</v>
      </c>
      <c r="G21" s="344">
        <v>0.83333333333333337</v>
      </c>
      <c r="H21" s="344">
        <v>0.375</v>
      </c>
      <c r="I21" s="344">
        <v>0.5</v>
      </c>
      <c r="J21" s="344">
        <v>0.58333333333333337</v>
      </c>
      <c r="K21" s="344">
        <v>0.75</v>
      </c>
      <c r="L21" s="334">
        <v>0</v>
      </c>
      <c r="M21" s="334">
        <v>0</v>
      </c>
      <c r="N21" s="344">
        <v>0.54166666666666663</v>
      </c>
      <c r="O21" s="344">
        <v>0.625</v>
      </c>
      <c r="P21" s="344">
        <v>0.375</v>
      </c>
      <c r="Q21" s="344">
        <v>0.5</v>
      </c>
      <c r="R21" s="344">
        <v>0.58333333333333337</v>
      </c>
      <c r="S21" s="344">
        <v>0.83333333333333337</v>
      </c>
      <c r="T21" s="344">
        <v>0.375</v>
      </c>
      <c r="U21" s="344">
        <v>0.5</v>
      </c>
      <c r="V21" s="344">
        <v>0.54166666666666663</v>
      </c>
      <c r="W21" s="716">
        <v>0.75</v>
      </c>
      <c r="X21" s="715">
        <v>0.45833333333333331</v>
      </c>
      <c r="Y21" s="344">
        <v>0.54166666666666663</v>
      </c>
      <c r="Z21" s="344">
        <v>0.58333333333333337</v>
      </c>
      <c r="AA21" s="344">
        <v>0.83333333333333337</v>
      </c>
      <c r="AB21" s="344">
        <v>0.375</v>
      </c>
      <c r="AC21" s="344">
        <v>0.5</v>
      </c>
      <c r="AD21" s="344">
        <v>0.58333333333333337</v>
      </c>
      <c r="AE21" s="344">
        <v>0.75</v>
      </c>
      <c r="AF21" s="334">
        <v>0</v>
      </c>
      <c r="AG21" s="334">
        <v>0</v>
      </c>
      <c r="AH21" s="344">
        <v>0.54166666666666663</v>
      </c>
      <c r="AI21" s="344">
        <v>0.625</v>
      </c>
      <c r="AJ21" s="344">
        <v>0.375</v>
      </c>
      <c r="AK21" s="344">
        <v>0.5</v>
      </c>
      <c r="AL21" s="344">
        <v>0.58333333333333337</v>
      </c>
      <c r="AM21" s="344">
        <v>0.83333333333333337</v>
      </c>
      <c r="AN21" s="344">
        <v>0.375</v>
      </c>
      <c r="AO21" s="344">
        <v>0.5</v>
      </c>
      <c r="AP21" s="344">
        <v>0.54166666666666663</v>
      </c>
      <c r="AQ21" s="716">
        <v>0.75</v>
      </c>
      <c r="AR21" s="434"/>
      <c r="AS21" s="333">
        <f t="shared" si="0"/>
        <v>8.3333333333333315E-2</v>
      </c>
      <c r="AT21" s="333">
        <f t="shared" si="1"/>
        <v>0.25</v>
      </c>
      <c r="AU21" s="333">
        <f t="shared" si="2"/>
        <v>0.125</v>
      </c>
      <c r="AV21" s="333">
        <f t="shared" si="3"/>
        <v>0.16666666666666663</v>
      </c>
      <c r="AW21" s="333">
        <f t="shared" si="4"/>
        <v>0</v>
      </c>
      <c r="AX21" s="333">
        <f t="shared" si="5"/>
        <v>8.333333333333337E-2</v>
      </c>
      <c r="AY21" s="333">
        <f t="shared" si="6"/>
        <v>0.125</v>
      </c>
      <c r="AZ21" s="333">
        <f t="shared" si="7"/>
        <v>0.25</v>
      </c>
      <c r="BA21" s="333">
        <f t="shared" si="8"/>
        <v>0.125</v>
      </c>
      <c r="BB21" s="333">
        <f t="shared" si="9"/>
        <v>0.20833333333333337</v>
      </c>
      <c r="BC21" s="340">
        <f t="shared" si="10"/>
        <v>8</v>
      </c>
      <c r="BD21" s="340">
        <f t="shared" si="11"/>
        <v>6.9999999999999991</v>
      </c>
      <c r="BE21" s="340">
        <f t="shared" si="12"/>
        <v>2.0000000000000009</v>
      </c>
      <c r="BF21" s="340">
        <f t="shared" si="13"/>
        <v>9</v>
      </c>
      <c r="BG21" s="340">
        <f t="shared" si="14"/>
        <v>8</v>
      </c>
      <c r="BH21" s="341">
        <f t="shared" si="15"/>
        <v>34</v>
      </c>
      <c r="BI21" s="335"/>
    </row>
    <row r="22" spans="1:61" ht="9.9499999999999993" customHeight="1">
      <c r="A22" s="285">
        <f>A21+1</f>
        <v>16</v>
      </c>
      <c r="B22" s="283"/>
      <c r="C22" s="284" t="s">
        <v>48</v>
      </c>
      <c r="D22" s="715">
        <v>0.33333333333333331</v>
      </c>
      <c r="E22" s="344">
        <v>0.52083333333333337</v>
      </c>
      <c r="F22" s="344">
        <v>0.58333333333333337</v>
      </c>
      <c r="G22" s="344">
        <v>0.79166666666666663</v>
      </c>
      <c r="H22" s="344">
        <v>0.33333333333333331</v>
      </c>
      <c r="I22" s="344">
        <v>0.54166666666666663</v>
      </c>
      <c r="J22" s="344">
        <v>0.58333333333333337</v>
      </c>
      <c r="K22" s="344">
        <v>0.83333333333333337</v>
      </c>
      <c r="L22" s="344">
        <v>0.33333333333333331</v>
      </c>
      <c r="M22" s="344">
        <v>0.52083333333333337</v>
      </c>
      <c r="N22" s="334">
        <v>0</v>
      </c>
      <c r="O22" s="334">
        <v>0</v>
      </c>
      <c r="P22" s="344">
        <v>0.33333333333333331</v>
      </c>
      <c r="Q22" s="344">
        <v>0.52083333333333337</v>
      </c>
      <c r="R22" s="344">
        <v>0.58333333333333337</v>
      </c>
      <c r="S22" s="344">
        <v>0.75</v>
      </c>
      <c r="T22" s="334">
        <v>0</v>
      </c>
      <c r="U22" s="334">
        <v>0</v>
      </c>
      <c r="V22" s="334">
        <v>0</v>
      </c>
      <c r="W22" s="717">
        <v>0</v>
      </c>
      <c r="X22" s="715">
        <v>0.33333333333333331</v>
      </c>
      <c r="Y22" s="344">
        <v>0.52083333333333337</v>
      </c>
      <c r="Z22" s="344">
        <v>0.58333333333333337</v>
      </c>
      <c r="AA22" s="344">
        <v>0.79166666666666663</v>
      </c>
      <c r="AB22" s="344">
        <v>0.33333333333333331</v>
      </c>
      <c r="AC22" s="344">
        <v>0.54166666666666663</v>
      </c>
      <c r="AD22" s="344">
        <v>0.58333333333333337</v>
      </c>
      <c r="AE22" s="344">
        <v>0.83333333333333337</v>
      </c>
      <c r="AF22" s="344">
        <v>0.33333333333333331</v>
      </c>
      <c r="AG22" s="344">
        <v>0.52083333333333337</v>
      </c>
      <c r="AH22" s="334">
        <v>0</v>
      </c>
      <c r="AI22" s="334">
        <v>0</v>
      </c>
      <c r="AJ22" s="344">
        <v>0.33333333333333331</v>
      </c>
      <c r="AK22" s="344">
        <v>0.52083333333333337</v>
      </c>
      <c r="AL22" s="344">
        <v>0.58333333333333337</v>
      </c>
      <c r="AM22" s="344">
        <v>0.75</v>
      </c>
      <c r="AN22" s="334">
        <v>0</v>
      </c>
      <c r="AO22" s="334">
        <v>0</v>
      </c>
      <c r="AP22" s="334">
        <v>0</v>
      </c>
      <c r="AQ22" s="717">
        <v>0</v>
      </c>
      <c r="AR22" s="433"/>
      <c r="AS22" s="333">
        <f t="shared" si="0"/>
        <v>0.18750000000000006</v>
      </c>
      <c r="AT22" s="333">
        <f t="shared" si="1"/>
        <v>0.20833333333333326</v>
      </c>
      <c r="AU22" s="333">
        <f t="shared" si="2"/>
        <v>0.20833333333333331</v>
      </c>
      <c r="AV22" s="333">
        <f t="shared" si="3"/>
        <v>0.25</v>
      </c>
      <c r="AW22" s="333">
        <f t="shared" si="4"/>
        <v>0.18750000000000006</v>
      </c>
      <c r="AX22" s="333">
        <f t="shared" si="5"/>
        <v>0</v>
      </c>
      <c r="AY22" s="333">
        <f t="shared" si="6"/>
        <v>0.18750000000000006</v>
      </c>
      <c r="AZ22" s="333">
        <f t="shared" si="7"/>
        <v>0.16666666666666663</v>
      </c>
      <c r="BA22" s="333">
        <f t="shared" si="8"/>
        <v>0</v>
      </c>
      <c r="BB22" s="333">
        <f t="shared" si="9"/>
        <v>0</v>
      </c>
      <c r="BC22" s="340">
        <f t="shared" si="10"/>
        <v>9.5</v>
      </c>
      <c r="BD22" s="340">
        <f t="shared" si="11"/>
        <v>11</v>
      </c>
      <c r="BE22" s="340">
        <f t="shared" si="12"/>
        <v>4.5000000000000018</v>
      </c>
      <c r="BF22" s="340">
        <f t="shared" si="13"/>
        <v>8.5</v>
      </c>
      <c r="BG22" s="340">
        <f t="shared" si="14"/>
        <v>0</v>
      </c>
      <c r="BH22" s="341">
        <f t="shared" si="15"/>
        <v>33.5</v>
      </c>
      <c r="BI22" s="335"/>
    </row>
    <row r="23" spans="1:61" ht="9.9499999999999993" customHeight="1">
      <c r="A23" s="285">
        <f>A22+1</f>
        <v>17</v>
      </c>
      <c r="B23" s="283"/>
      <c r="C23" s="283" t="s">
        <v>19</v>
      </c>
      <c r="D23" s="715">
        <v>0.38541666666666669</v>
      </c>
      <c r="E23" s="344">
        <v>0.51041666666666663</v>
      </c>
      <c r="F23" s="344">
        <v>0.5625</v>
      </c>
      <c r="G23" s="344">
        <v>0.75</v>
      </c>
      <c r="H23" s="344">
        <v>0.375</v>
      </c>
      <c r="I23" s="344">
        <v>0.52083333333333337</v>
      </c>
      <c r="J23" s="344">
        <v>0.58333333333333337</v>
      </c>
      <c r="K23" s="344">
        <v>0.75</v>
      </c>
      <c r="L23" s="334">
        <v>0</v>
      </c>
      <c r="M23" s="334">
        <v>0</v>
      </c>
      <c r="N23" s="334">
        <v>0</v>
      </c>
      <c r="O23" s="334">
        <v>0</v>
      </c>
      <c r="P23" s="344">
        <v>0.375</v>
      </c>
      <c r="Q23" s="344">
        <v>0.5</v>
      </c>
      <c r="R23" s="344">
        <v>0.5625</v>
      </c>
      <c r="S23" s="344">
        <v>0.72916666666666663</v>
      </c>
      <c r="T23" s="344">
        <v>0.375</v>
      </c>
      <c r="U23" s="344">
        <v>0.52083333333333337</v>
      </c>
      <c r="V23" s="344">
        <v>0.58333333333333337</v>
      </c>
      <c r="W23" s="716">
        <v>0.75</v>
      </c>
      <c r="X23" s="715">
        <v>0.38541666666666669</v>
      </c>
      <c r="Y23" s="344">
        <v>0.51041666666666663</v>
      </c>
      <c r="Z23" s="344">
        <v>0.5625</v>
      </c>
      <c r="AA23" s="344">
        <v>0.75</v>
      </c>
      <c r="AB23" s="344">
        <v>0.375</v>
      </c>
      <c r="AC23" s="344">
        <v>0.52083333333333337</v>
      </c>
      <c r="AD23" s="344">
        <v>0.58333333333333337</v>
      </c>
      <c r="AE23" s="344">
        <v>0.75</v>
      </c>
      <c r="AF23" s="334">
        <v>0</v>
      </c>
      <c r="AG23" s="334">
        <v>0</v>
      </c>
      <c r="AH23" s="334">
        <v>0</v>
      </c>
      <c r="AI23" s="334">
        <v>0</v>
      </c>
      <c r="AJ23" s="344">
        <v>0.375</v>
      </c>
      <c r="AK23" s="344">
        <v>0.5</v>
      </c>
      <c r="AL23" s="344">
        <v>0.5625</v>
      </c>
      <c r="AM23" s="344">
        <v>0.72916666666666663</v>
      </c>
      <c r="AN23" s="344">
        <v>0.375</v>
      </c>
      <c r="AO23" s="344">
        <v>0.52083333333333337</v>
      </c>
      <c r="AP23" s="344">
        <v>0.58333333333333337</v>
      </c>
      <c r="AQ23" s="716">
        <v>0.75</v>
      </c>
      <c r="AR23" s="434"/>
      <c r="AS23" s="333">
        <f t="shared" si="0"/>
        <v>0.12499999999999994</v>
      </c>
      <c r="AT23" s="333">
        <f t="shared" si="1"/>
        <v>0.1875</v>
      </c>
      <c r="AU23" s="333">
        <f t="shared" si="2"/>
        <v>0.14583333333333337</v>
      </c>
      <c r="AV23" s="333">
        <f t="shared" si="3"/>
        <v>0.16666666666666663</v>
      </c>
      <c r="AW23" s="333">
        <f t="shared" si="4"/>
        <v>0</v>
      </c>
      <c r="AX23" s="333">
        <f t="shared" si="5"/>
        <v>0</v>
      </c>
      <c r="AY23" s="333">
        <f t="shared" si="6"/>
        <v>0.125</v>
      </c>
      <c r="AZ23" s="333">
        <f t="shared" si="7"/>
        <v>0.16666666666666663</v>
      </c>
      <c r="BA23" s="333">
        <f t="shared" si="8"/>
        <v>0.14583333333333337</v>
      </c>
      <c r="BB23" s="333">
        <f t="shared" si="9"/>
        <v>0.16666666666666663</v>
      </c>
      <c r="BC23" s="340">
        <f t="shared" si="10"/>
        <v>7.4999999999999982</v>
      </c>
      <c r="BD23" s="340">
        <f t="shared" si="11"/>
        <v>7.5</v>
      </c>
      <c r="BE23" s="340">
        <f t="shared" si="12"/>
        <v>0</v>
      </c>
      <c r="BF23" s="340">
        <f t="shared" si="13"/>
        <v>6.9999999999999991</v>
      </c>
      <c r="BG23" s="340">
        <f t="shared" si="14"/>
        <v>7.5</v>
      </c>
      <c r="BH23" s="341">
        <f t="shared" si="15"/>
        <v>29.499999999999996</v>
      </c>
      <c r="BI23" s="335"/>
    </row>
    <row r="24" spans="1:61" ht="9.9499999999999993" customHeight="1">
      <c r="A24" s="280"/>
      <c r="B24" s="281"/>
      <c r="C24" s="280"/>
      <c r="D24" s="715"/>
      <c r="E24" s="344"/>
      <c r="F24" s="344"/>
      <c r="G24" s="344"/>
      <c r="H24" s="344"/>
      <c r="I24" s="344"/>
      <c r="J24" s="344"/>
      <c r="K24" s="344"/>
      <c r="L24" s="334"/>
      <c r="M24" s="334"/>
      <c r="N24" s="344"/>
      <c r="O24" s="344"/>
      <c r="P24" s="344"/>
      <c r="Q24" s="344"/>
      <c r="R24" s="344"/>
      <c r="S24" s="344"/>
      <c r="T24" s="344"/>
      <c r="U24" s="344"/>
      <c r="V24" s="344"/>
      <c r="W24" s="716"/>
      <c r="X24" s="715"/>
      <c r="Y24" s="344"/>
      <c r="Z24" s="344"/>
      <c r="AA24" s="344"/>
      <c r="AB24" s="344"/>
      <c r="AC24" s="344"/>
      <c r="AD24" s="344"/>
      <c r="AE24" s="344"/>
      <c r="AF24" s="334"/>
      <c r="AG24" s="334"/>
      <c r="AH24" s="344"/>
      <c r="AI24" s="344"/>
      <c r="AJ24" s="344"/>
      <c r="AK24" s="344"/>
      <c r="AL24" s="344"/>
      <c r="AM24" s="344"/>
      <c r="AN24" s="344"/>
      <c r="AO24" s="344"/>
      <c r="AP24" s="344"/>
      <c r="AQ24" s="716"/>
      <c r="AR24" s="434"/>
      <c r="AS24" s="333">
        <f t="shared" si="0"/>
        <v>0</v>
      </c>
      <c r="AT24" s="333">
        <f t="shared" si="1"/>
        <v>0</v>
      </c>
      <c r="AU24" s="333">
        <f t="shared" si="2"/>
        <v>0</v>
      </c>
      <c r="AV24" s="333">
        <f t="shared" si="3"/>
        <v>0</v>
      </c>
      <c r="AW24" s="333">
        <f t="shared" si="4"/>
        <v>0</v>
      </c>
      <c r="AX24" s="333">
        <f t="shared" si="5"/>
        <v>0</v>
      </c>
      <c r="AY24" s="333">
        <f t="shared" si="6"/>
        <v>0</v>
      </c>
      <c r="AZ24" s="333">
        <f t="shared" si="7"/>
        <v>0</v>
      </c>
      <c r="BA24" s="333">
        <f t="shared" si="8"/>
        <v>0</v>
      </c>
      <c r="BB24" s="333">
        <f t="shared" si="9"/>
        <v>0</v>
      </c>
      <c r="BC24" s="340">
        <f t="shared" si="10"/>
        <v>0</v>
      </c>
      <c r="BD24" s="340">
        <f t="shared" si="11"/>
        <v>0</v>
      </c>
      <c r="BE24" s="340">
        <f t="shared" si="12"/>
        <v>0</v>
      </c>
      <c r="BF24" s="340">
        <f t="shared" si="13"/>
        <v>0</v>
      </c>
      <c r="BG24" s="340">
        <f t="shared" si="14"/>
        <v>0</v>
      </c>
      <c r="BH24" s="341">
        <f t="shared" si="15"/>
        <v>0</v>
      </c>
      <c r="BI24" s="335"/>
    </row>
    <row r="25" spans="1:61" ht="9.9499999999999993" customHeight="1">
      <c r="A25" s="285">
        <f>A23+1</f>
        <v>18</v>
      </c>
      <c r="B25" s="283"/>
      <c r="C25" s="286" t="s">
        <v>38</v>
      </c>
      <c r="D25" s="718">
        <v>0</v>
      </c>
      <c r="E25" s="334">
        <v>0</v>
      </c>
      <c r="F25" s="334">
        <v>0</v>
      </c>
      <c r="G25" s="334">
        <v>0</v>
      </c>
      <c r="H25" s="334">
        <v>0</v>
      </c>
      <c r="I25" s="334">
        <v>0</v>
      </c>
      <c r="J25" s="334">
        <v>0</v>
      </c>
      <c r="K25" s="334">
        <v>0</v>
      </c>
      <c r="L25" s="334">
        <v>0</v>
      </c>
      <c r="M25" s="334">
        <v>0</v>
      </c>
      <c r="N25" s="334">
        <v>0</v>
      </c>
      <c r="O25" s="334">
        <v>0</v>
      </c>
      <c r="P25" s="334">
        <v>0</v>
      </c>
      <c r="Q25" s="334">
        <v>0</v>
      </c>
      <c r="R25" s="334">
        <v>0</v>
      </c>
      <c r="S25" s="334">
        <v>0</v>
      </c>
      <c r="T25" s="334">
        <v>0</v>
      </c>
      <c r="U25" s="334">
        <v>0</v>
      </c>
      <c r="V25" s="334">
        <v>0</v>
      </c>
      <c r="W25" s="717">
        <v>0</v>
      </c>
      <c r="X25" s="718">
        <v>0</v>
      </c>
      <c r="Y25" s="334">
        <v>0</v>
      </c>
      <c r="Z25" s="334">
        <v>0</v>
      </c>
      <c r="AA25" s="334">
        <v>0</v>
      </c>
      <c r="AB25" s="334">
        <v>0</v>
      </c>
      <c r="AC25" s="334">
        <v>0</v>
      </c>
      <c r="AD25" s="334">
        <v>0</v>
      </c>
      <c r="AE25" s="334">
        <v>0</v>
      </c>
      <c r="AF25" s="334">
        <v>0</v>
      </c>
      <c r="AG25" s="334">
        <v>0</v>
      </c>
      <c r="AH25" s="334">
        <v>0</v>
      </c>
      <c r="AI25" s="334">
        <v>0</v>
      </c>
      <c r="AJ25" s="334">
        <v>0</v>
      </c>
      <c r="AK25" s="334">
        <v>0</v>
      </c>
      <c r="AL25" s="334">
        <v>0</v>
      </c>
      <c r="AM25" s="334">
        <v>0</v>
      </c>
      <c r="AN25" s="334">
        <v>0</v>
      </c>
      <c r="AO25" s="334">
        <v>0</v>
      </c>
      <c r="AP25" s="334">
        <v>0</v>
      </c>
      <c r="AQ25" s="717">
        <v>0</v>
      </c>
      <c r="AR25" s="433"/>
      <c r="AS25" s="333">
        <f t="shared" si="0"/>
        <v>0</v>
      </c>
      <c r="AT25" s="333">
        <f t="shared" si="1"/>
        <v>0</v>
      </c>
      <c r="AU25" s="333">
        <f t="shared" si="2"/>
        <v>0</v>
      </c>
      <c r="AV25" s="333">
        <f t="shared" si="3"/>
        <v>0</v>
      </c>
      <c r="AW25" s="333">
        <f t="shared" si="4"/>
        <v>0</v>
      </c>
      <c r="AX25" s="333">
        <f t="shared" si="5"/>
        <v>0</v>
      </c>
      <c r="AY25" s="333">
        <f t="shared" si="6"/>
        <v>0</v>
      </c>
      <c r="AZ25" s="333">
        <f t="shared" si="7"/>
        <v>0</v>
      </c>
      <c r="BA25" s="333">
        <f t="shared" si="8"/>
        <v>0</v>
      </c>
      <c r="BB25" s="333">
        <f t="shared" si="9"/>
        <v>0</v>
      </c>
      <c r="BC25" s="340">
        <f t="shared" si="10"/>
        <v>0</v>
      </c>
      <c r="BD25" s="340">
        <f t="shared" si="11"/>
        <v>0</v>
      </c>
      <c r="BE25" s="340">
        <f t="shared" si="12"/>
        <v>0</v>
      </c>
      <c r="BF25" s="340">
        <f t="shared" si="13"/>
        <v>0</v>
      </c>
      <c r="BG25" s="340">
        <f t="shared" si="14"/>
        <v>0</v>
      </c>
      <c r="BH25" s="341">
        <f t="shared" si="15"/>
        <v>0</v>
      </c>
      <c r="BI25" s="335"/>
    </row>
    <row r="26" spans="1:61" ht="9.9499999999999993" customHeight="1">
      <c r="A26" s="285">
        <f>A25+1</f>
        <v>19</v>
      </c>
      <c r="B26" s="283"/>
      <c r="C26" s="286" t="s">
        <v>156</v>
      </c>
      <c r="D26" s="718">
        <v>0</v>
      </c>
      <c r="E26" s="334">
        <v>0</v>
      </c>
      <c r="F26" s="334">
        <v>0</v>
      </c>
      <c r="G26" s="334">
        <v>0</v>
      </c>
      <c r="H26" s="334">
        <v>0</v>
      </c>
      <c r="I26" s="334">
        <v>0</v>
      </c>
      <c r="J26" s="334">
        <v>0</v>
      </c>
      <c r="K26" s="334">
        <v>0</v>
      </c>
      <c r="L26" s="334">
        <v>0</v>
      </c>
      <c r="M26" s="334">
        <v>0</v>
      </c>
      <c r="N26" s="334">
        <v>0</v>
      </c>
      <c r="O26" s="334">
        <v>0</v>
      </c>
      <c r="P26" s="334">
        <v>0</v>
      </c>
      <c r="Q26" s="334">
        <v>0</v>
      </c>
      <c r="R26" s="334">
        <v>0</v>
      </c>
      <c r="S26" s="334">
        <v>0</v>
      </c>
      <c r="T26" s="334">
        <v>0</v>
      </c>
      <c r="U26" s="334">
        <v>0</v>
      </c>
      <c r="V26" s="334">
        <v>0</v>
      </c>
      <c r="W26" s="717">
        <v>0</v>
      </c>
      <c r="X26" s="718">
        <v>0</v>
      </c>
      <c r="Y26" s="334">
        <v>0</v>
      </c>
      <c r="Z26" s="334">
        <v>0</v>
      </c>
      <c r="AA26" s="334">
        <v>0</v>
      </c>
      <c r="AB26" s="334">
        <v>0</v>
      </c>
      <c r="AC26" s="334">
        <v>0</v>
      </c>
      <c r="AD26" s="334">
        <v>0</v>
      </c>
      <c r="AE26" s="334">
        <v>0</v>
      </c>
      <c r="AF26" s="334">
        <v>0</v>
      </c>
      <c r="AG26" s="334">
        <v>0</v>
      </c>
      <c r="AH26" s="334">
        <v>0</v>
      </c>
      <c r="AI26" s="334">
        <v>0</v>
      </c>
      <c r="AJ26" s="334">
        <v>0</v>
      </c>
      <c r="AK26" s="334">
        <v>0</v>
      </c>
      <c r="AL26" s="334">
        <v>0</v>
      </c>
      <c r="AM26" s="334">
        <v>0</v>
      </c>
      <c r="AN26" s="334">
        <v>0</v>
      </c>
      <c r="AO26" s="334">
        <v>0</v>
      </c>
      <c r="AP26" s="334">
        <v>0</v>
      </c>
      <c r="AQ26" s="717">
        <v>0</v>
      </c>
      <c r="AR26" s="433"/>
      <c r="AS26" s="333">
        <f t="shared" si="0"/>
        <v>0</v>
      </c>
      <c r="AT26" s="333">
        <f t="shared" si="1"/>
        <v>0</v>
      </c>
      <c r="AU26" s="333">
        <f t="shared" si="2"/>
        <v>0</v>
      </c>
      <c r="AV26" s="333">
        <f t="shared" si="3"/>
        <v>0</v>
      </c>
      <c r="AW26" s="333">
        <f t="shared" si="4"/>
        <v>0</v>
      </c>
      <c r="AX26" s="333">
        <f t="shared" si="5"/>
        <v>0</v>
      </c>
      <c r="AY26" s="333">
        <f t="shared" si="6"/>
        <v>0</v>
      </c>
      <c r="AZ26" s="333">
        <f t="shared" si="7"/>
        <v>0</v>
      </c>
      <c r="BA26" s="333">
        <f t="shared" si="8"/>
        <v>0</v>
      </c>
      <c r="BB26" s="333">
        <f t="shared" si="9"/>
        <v>0</v>
      </c>
      <c r="BC26" s="340">
        <f t="shared" si="10"/>
        <v>0</v>
      </c>
      <c r="BD26" s="340">
        <f t="shared" si="11"/>
        <v>0</v>
      </c>
      <c r="BE26" s="340">
        <f t="shared" si="12"/>
        <v>0</v>
      </c>
      <c r="BF26" s="340">
        <f t="shared" si="13"/>
        <v>0</v>
      </c>
      <c r="BG26" s="340">
        <f t="shared" si="14"/>
        <v>0</v>
      </c>
      <c r="BH26" s="341">
        <f t="shared" si="15"/>
        <v>0</v>
      </c>
      <c r="BI26" s="335"/>
    </row>
    <row r="27" spans="1:61" ht="9.9499999999999993" customHeight="1">
      <c r="A27" s="285">
        <f>A26+1</f>
        <v>20</v>
      </c>
      <c r="B27" s="282"/>
      <c r="C27" s="708" t="s">
        <v>44</v>
      </c>
      <c r="D27" s="718">
        <v>0</v>
      </c>
      <c r="E27" s="334">
        <v>0</v>
      </c>
      <c r="F27" s="344">
        <v>0.52083333333333337</v>
      </c>
      <c r="G27" s="344">
        <v>0.83333333333333337</v>
      </c>
      <c r="H27" s="344">
        <v>0.375</v>
      </c>
      <c r="I27" s="344">
        <v>0.54166666666666663</v>
      </c>
      <c r="J27" s="344">
        <v>0.58333333333333337</v>
      </c>
      <c r="K27" s="344">
        <v>0.75</v>
      </c>
      <c r="L27" s="334">
        <v>0</v>
      </c>
      <c r="M27" s="334">
        <v>0</v>
      </c>
      <c r="N27" s="334">
        <v>0</v>
      </c>
      <c r="O27" s="334">
        <v>0</v>
      </c>
      <c r="P27" s="344">
        <v>0.375</v>
      </c>
      <c r="Q27" s="344">
        <v>0.54166666666666663</v>
      </c>
      <c r="R27" s="344">
        <v>0.58333333333333337</v>
      </c>
      <c r="S27" s="344">
        <v>0.75</v>
      </c>
      <c r="T27" s="334">
        <v>0</v>
      </c>
      <c r="U27" s="334">
        <v>0</v>
      </c>
      <c r="V27" s="344">
        <v>0.54166666666666663</v>
      </c>
      <c r="W27" s="716">
        <v>0.72916666666666663</v>
      </c>
      <c r="X27" s="718">
        <v>0</v>
      </c>
      <c r="Y27" s="334">
        <v>0</v>
      </c>
      <c r="Z27" s="344">
        <v>0.52083333333333337</v>
      </c>
      <c r="AA27" s="344">
        <v>0.83333333333333337</v>
      </c>
      <c r="AB27" s="344">
        <v>0.375</v>
      </c>
      <c r="AC27" s="344">
        <v>0.54166666666666663</v>
      </c>
      <c r="AD27" s="344">
        <v>0.58333333333333337</v>
      </c>
      <c r="AE27" s="344">
        <v>0.75</v>
      </c>
      <c r="AF27" s="334">
        <v>0</v>
      </c>
      <c r="AG27" s="334">
        <v>0</v>
      </c>
      <c r="AH27" s="334">
        <v>0</v>
      </c>
      <c r="AI27" s="334">
        <v>0</v>
      </c>
      <c r="AJ27" s="344">
        <v>0.375</v>
      </c>
      <c r="AK27" s="344">
        <v>0.54166666666666663</v>
      </c>
      <c r="AL27" s="344">
        <v>0.58333333333333337</v>
      </c>
      <c r="AM27" s="344">
        <v>0.75</v>
      </c>
      <c r="AN27" s="334">
        <v>0</v>
      </c>
      <c r="AO27" s="334">
        <v>0</v>
      </c>
      <c r="AP27" s="344">
        <v>0.54166666666666663</v>
      </c>
      <c r="AQ27" s="716">
        <v>0.72916666666666663</v>
      </c>
      <c r="AR27" s="434"/>
      <c r="AS27" s="333">
        <f t="shared" si="0"/>
        <v>0</v>
      </c>
      <c r="AT27" s="333">
        <f t="shared" si="1"/>
        <v>0.3125</v>
      </c>
      <c r="AU27" s="333">
        <f t="shared" si="2"/>
        <v>0.16666666666666663</v>
      </c>
      <c r="AV27" s="333">
        <f t="shared" si="3"/>
        <v>0.16666666666666663</v>
      </c>
      <c r="AW27" s="333">
        <f t="shared" si="4"/>
        <v>0</v>
      </c>
      <c r="AX27" s="333">
        <f t="shared" si="5"/>
        <v>0</v>
      </c>
      <c r="AY27" s="333">
        <f t="shared" si="6"/>
        <v>0.16666666666666663</v>
      </c>
      <c r="AZ27" s="333">
        <f t="shared" si="7"/>
        <v>0.16666666666666663</v>
      </c>
      <c r="BA27" s="333">
        <f t="shared" si="8"/>
        <v>0</v>
      </c>
      <c r="BB27" s="333">
        <f t="shared" si="9"/>
        <v>0.1875</v>
      </c>
      <c r="BC27" s="340">
        <f t="shared" si="10"/>
        <v>7.5</v>
      </c>
      <c r="BD27" s="340">
        <f t="shared" si="11"/>
        <v>7.9999999999999982</v>
      </c>
      <c r="BE27" s="340">
        <f t="shared" si="12"/>
        <v>0</v>
      </c>
      <c r="BF27" s="340">
        <f t="shared" si="13"/>
        <v>7.9999999999999982</v>
      </c>
      <c r="BG27" s="340">
        <f t="shared" si="14"/>
        <v>4.5</v>
      </c>
      <c r="BH27" s="341">
        <f t="shared" si="15"/>
        <v>27.999999999999996</v>
      </c>
      <c r="BI27" s="335"/>
    </row>
    <row r="28" spans="1:61" ht="9.9499999999999993" customHeight="1">
      <c r="A28" s="285">
        <f t="shared" ref="A28:A39" si="17">A27+1</f>
        <v>21</v>
      </c>
      <c r="B28" s="282"/>
      <c r="C28" s="708" t="s">
        <v>43</v>
      </c>
      <c r="D28" s="715">
        <v>0.375</v>
      </c>
      <c r="E28" s="344">
        <v>0.54166666666666663</v>
      </c>
      <c r="F28" s="344">
        <v>0.5625</v>
      </c>
      <c r="G28" s="344">
        <v>0.71875</v>
      </c>
      <c r="H28" s="344">
        <v>0.375</v>
      </c>
      <c r="I28" s="344">
        <v>0.54166666666666663</v>
      </c>
      <c r="J28" s="344">
        <v>0.5625</v>
      </c>
      <c r="K28" s="344">
        <v>0.72916666666666663</v>
      </c>
      <c r="L28" s="334">
        <v>0</v>
      </c>
      <c r="M28" s="334">
        <v>0</v>
      </c>
      <c r="N28" s="334">
        <v>0</v>
      </c>
      <c r="O28" s="334">
        <v>0</v>
      </c>
      <c r="P28" s="344">
        <v>0.375</v>
      </c>
      <c r="Q28" s="344">
        <v>0.54166666666666663</v>
      </c>
      <c r="R28" s="344">
        <v>0.5625</v>
      </c>
      <c r="S28" s="344">
        <v>0.71875</v>
      </c>
      <c r="T28" s="344">
        <v>0.375</v>
      </c>
      <c r="U28" s="344">
        <v>0.5</v>
      </c>
      <c r="V28" s="344">
        <v>0.52083333333333337</v>
      </c>
      <c r="W28" s="716">
        <v>0.75</v>
      </c>
      <c r="X28" s="715">
        <v>0.375</v>
      </c>
      <c r="Y28" s="344">
        <v>0.54166666666666663</v>
      </c>
      <c r="Z28" s="344">
        <v>0.5625</v>
      </c>
      <c r="AA28" s="344">
        <v>0.71875</v>
      </c>
      <c r="AB28" s="344">
        <v>0.375</v>
      </c>
      <c r="AC28" s="344">
        <v>0.54166666666666663</v>
      </c>
      <c r="AD28" s="344">
        <v>0.5625</v>
      </c>
      <c r="AE28" s="344">
        <v>0.72916666666666663</v>
      </c>
      <c r="AF28" s="334">
        <v>0</v>
      </c>
      <c r="AG28" s="334">
        <v>0</v>
      </c>
      <c r="AH28" s="334">
        <v>0</v>
      </c>
      <c r="AI28" s="334">
        <v>0</v>
      </c>
      <c r="AJ28" s="344">
        <v>0.375</v>
      </c>
      <c r="AK28" s="344">
        <v>0.54166666666666663</v>
      </c>
      <c r="AL28" s="344">
        <v>0.5625</v>
      </c>
      <c r="AM28" s="344">
        <v>0.71875</v>
      </c>
      <c r="AN28" s="344">
        <v>0.375</v>
      </c>
      <c r="AO28" s="344">
        <v>0.5</v>
      </c>
      <c r="AP28" s="344">
        <v>0.52083333333333337</v>
      </c>
      <c r="AQ28" s="716">
        <v>0.75</v>
      </c>
      <c r="AR28" s="434"/>
      <c r="AS28" s="333">
        <f t="shared" si="0"/>
        <v>0.16666666666666663</v>
      </c>
      <c r="AT28" s="333">
        <f t="shared" si="1"/>
        <v>0.15625</v>
      </c>
      <c r="AU28" s="333">
        <f t="shared" si="2"/>
        <v>0.16666666666666663</v>
      </c>
      <c r="AV28" s="333">
        <f t="shared" si="3"/>
        <v>0.16666666666666663</v>
      </c>
      <c r="AW28" s="333">
        <f t="shared" si="4"/>
        <v>0</v>
      </c>
      <c r="AX28" s="333">
        <f t="shared" si="5"/>
        <v>0</v>
      </c>
      <c r="AY28" s="333">
        <f t="shared" si="6"/>
        <v>0.16666666666666663</v>
      </c>
      <c r="AZ28" s="333">
        <f t="shared" si="7"/>
        <v>0.15625</v>
      </c>
      <c r="BA28" s="333">
        <f t="shared" si="8"/>
        <v>0.125</v>
      </c>
      <c r="BB28" s="333">
        <f t="shared" si="9"/>
        <v>0.22916666666666663</v>
      </c>
      <c r="BC28" s="340">
        <f t="shared" si="10"/>
        <v>7.7499999999999991</v>
      </c>
      <c r="BD28" s="340">
        <f t="shared" si="11"/>
        <v>7.9999999999999982</v>
      </c>
      <c r="BE28" s="340">
        <f t="shared" si="12"/>
        <v>0</v>
      </c>
      <c r="BF28" s="340">
        <f t="shared" si="13"/>
        <v>7.7499999999999991</v>
      </c>
      <c r="BG28" s="340">
        <f t="shared" si="14"/>
        <v>8.5</v>
      </c>
      <c r="BH28" s="341">
        <f t="shared" si="15"/>
        <v>31.999999999999996</v>
      </c>
      <c r="BI28" s="335"/>
    </row>
    <row r="29" spans="1:61" ht="9.9499999999999993" customHeight="1">
      <c r="A29" s="285">
        <f t="shared" si="17"/>
        <v>22</v>
      </c>
      <c r="B29" s="282"/>
      <c r="C29" s="708" t="s">
        <v>150</v>
      </c>
      <c r="D29" s="715">
        <v>0.35416666666666669</v>
      </c>
      <c r="E29" s="344">
        <v>0.54166666666666663</v>
      </c>
      <c r="F29" s="344">
        <v>0.5625</v>
      </c>
      <c r="G29" s="344">
        <v>0.75</v>
      </c>
      <c r="H29" s="344">
        <v>0.35416666666666669</v>
      </c>
      <c r="I29" s="344">
        <v>0.54166666666666663</v>
      </c>
      <c r="J29" s="344">
        <v>0.58333333333333337</v>
      </c>
      <c r="K29" s="344">
        <v>0.70833333333333337</v>
      </c>
      <c r="L29" s="344">
        <v>0.35416666666666669</v>
      </c>
      <c r="M29" s="344">
        <v>0.54166666666666663</v>
      </c>
      <c r="N29" s="344">
        <v>0.58333333333333337</v>
      </c>
      <c r="O29" s="344">
        <v>0.75</v>
      </c>
      <c r="P29" s="344">
        <v>0.35416666666666669</v>
      </c>
      <c r="Q29" s="344">
        <v>0.54166666666666663</v>
      </c>
      <c r="R29" s="344">
        <v>0.5625</v>
      </c>
      <c r="S29" s="344">
        <v>0.75</v>
      </c>
      <c r="T29" s="334">
        <v>0</v>
      </c>
      <c r="U29" s="334">
        <v>0</v>
      </c>
      <c r="V29" s="344">
        <v>0.5625</v>
      </c>
      <c r="W29" s="716">
        <v>0.75</v>
      </c>
      <c r="X29" s="715">
        <v>0.35416666666666669</v>
      </c>
      <c r="Y29" s="344">
        <v>0.54166666666666663</v>
      </c>
      <c r="Z29" s="344">
        <v>0.5625</v>
      </c>
      <c r="AA29" s="344">
        <v>0.75</v>
      </c>
      <c r="AB29" s="344">
        <v>0.35416666666666669</v>
      </c>
      <c r="AC29" s="344">
        <v>0.54166666666666663</v>
      </c>
      <c r="AD29" s="344">
        <v>0.58333333333333337</v>
      </c>
      <c r="AE29" s="344">
        <v>0.70833333333333337</v>
      </c>
      <c r="AF29" s="344">
        <v>0.35416666666666669</v>
      </c>
      <c r="AG29" s="344">
        <v>0.54166666666666663</v>
      </c>
      <c r="AH29" s="344">
        <v>0.58333333333333337</v>
      </c>
      <c r="AI29" s="344">
        <v>0.75</v>
      </c>
      <c r="AJ29" s="344">
        <v>0.35416666666666669</v>
      </c>
      <c r="AK29" s="344">
        <v>0.54166666666666663</v>
      </c>
      <c r="AL29" s="344">
        <v>0.5625</v>
      </c>
      <c r="AM29" s="344">
        <v>0.75</v>
      </c>
      <c r="AN29" s="334">
        <v>0</v>
      </c>
      <c r="AO29" s="334">
        <v>0</v>
      </c>
      <c r="AP29" s="344">
        <v>0.5625</v>
      </c>
      <c r="AQ29" s="716">
        <v>0.75</v>
      </c>
      <c r="AR29" s="434"/>
      <c r="AS29" s="333">
        <f t="shared" si="0"/>
        <v>0.18749999999999994</v>
      </c>
      <c r="AT29" s="333">
        <f t="shared" si="1"/>
        <v>0.1875</v>
      </c>
      <c r="AU29" s="333">
        <f t="shared" si="2"/>
        <v>0.18749999999999994</v>
      </c>
      <c r="AV29" s="333">
        <f t="shared" si="3"/>
        <v>0.125</v>
      </c>
      <c r="AW29" s="333">
        <f t="shared" si="4"/>
        <v>0.18749999999999994</v>
      </c>
      <c r="AX29" s="333">
        <f t="shared" si="5"/>
        <v>0.16666666666666663</v>
      </c>
      <c r="AY29" s="333">
        <f t="shared" si="6"/>
        <v>0.18749999999999994</v>
      </c>
      <c r="AZ29" s="333">
        <f t="shared" si="7"/>
        <v>0.1875</v>
      </c>
      <c r="BA29" s="333">
        <f t="shared" si="8"/>
        <v>0</v>
      </c>
      <c r="BB29" s="333">
        <f t="shared" si="9"/>
        <v>0.1875</v>
      </c>
      <c r="BC29" s="340">
        <f t="shared" si="10"/>
        <v>8.9999999999999982</v>
      </c>
      <c r="BD29" s="340">
        <f t="shared" si="11"/>
        <v>7.4999999999999982</v>
      </c>
      <c r="BE29" s="340">
        <f t="shared" si="12"/>
        <v>8.4999999999999982</v>
      </c>
      <c r="BF29" s="340">
        <f t="shared" si="13"/>
        <v>8.9999999999999982</v>
      </c>
      <c r="BG29" s="340">
        <f t="shared" si="14"/>
        <v>4.5</v>
      </c>
      <c r="BH29" s="341">
        <f t="shared" si="15"/>
        <v>38.499999999999993</v>
      </c>
      <c r="BI29" s="335"/>
    </row>
    <row r="30" spans="1:61" ht="9.9499999999999993" customHeight="1">
      <c r="A30" s="285">
        <f t="shared" si="17"/>
        <v>23</v>
      </c>
      <c r="B30" s="282"/>
      <c r="C30" s="708" t="s">
        <v>45</v>
      </c>
      <c r="D30" s="715">
        <v>0.45833333333333331</v>
      </c>
      <c r="E30" s="344">
        <v>0.54166666666666663</v>
      </c>
      <c r="F30" s="344">
        <v>0.58333333333333337</v>
      </c>
      <c r="G30" s="344">
        <v>0.83333333333333337</v>
      </c>
      <c r="H30" s="344">
        <v>0.375</v>
      </c>
      <c r="I30" s="344">
        <v>0.5</v>
      </c>
      <c r="J30" s="344">
        <v>0.58333333333333337</v>
      </c>
      <c r="K30" s="344">
        <v>0.75</v>
      </c>
      <c r="L30" s="334">
        <v>0</v>
      </c>
      <c r="M30" s="334">
        <v>0</v>
      </c>
      <c r="N30" s="344">
        <v>0.54166666666666663</v>
      </c>
      <c r="O30" s="344">
        <v>0.625</v>
      </c>
      <c r="P30" s="344">
        <v>0.375</v>
      </c>
      <c r="Q30" s="344">
        <v>0.5</v>
      </c>
      <c r="R30" s="344">
        <v>0.58333333333333337</v>
      </c>
      <c r="S30" s="344">
        <v>0.83333333333333337</v>
      </c>
      <c r="T30" s="344">
        <v>0.375</v>
      </c>
      <c r="U30" s="344">
        <v>0.5</v>
      </c>
      <c r="V30" s="344">
        <v>0.54166666666666663</v>
      </c>
      <c r="W30" s="716">
        <v>0.75</v>
      </c>
      <c r="X30" s="715">
        <v>0.45833333333333331</v>
      </c>
      <c r="Y30" s="344">
        <v>0.54166666666666663</v>
      </c>
      <c r="Z30" s="344">
        <v>0.58333333333333337</v>
      </c>
      <c r="AA30" s="344">
        <v>0.83333333333333337</v>
      </c>
      <c r="AB30" s="344">
        <v>0.375</v>
      </c>
      <c r="AC30" s="344">
        <v>0.5</v>
      </c>
      <c r="AD30" s="344">
        <v>0.58333333333333337</v>
      </c>
      <c r="AE30" s="344">
        <v>0.75</v>
      </c>
      <c r="AF30" s="334">
        <v>0</v>
      </c>
      <c r="AG30" s="334">
        <v>0</v>
      </c>
      <c r="AH30" s="344">
        <v>0.54166666666666663</v>
      </c>
      <c r="AI30" s="344">
        <v>0.625</v>
      </c>
      <c r="AJ30" s="344">
        <v>0.375</v>
      </c>
      <c r="AK30" s="344">
        <v>0.5</v>
      </c>
      <c r="AL30" s="344">
        <v>0.58333333333333337</v>
      </c>
      <c r="AM30" s="344">
        <v>0.83333333333333337</v>
      </c>
      <c r="AN30" s="344">
        <v>0.375</v>
      </c>
      <c r="AO30" s="344">
        <v>0.5</v>
      </c>
      <c r="AP30" s="344">
        <v>0.54166666666666663</v>
      </c>
      <c r="AQ30" s="716">
        <v>0.75</v>
      </c>
      <c r="AR30" s="434"/>
      <c r="AS30" s="333">
        <f t="shared" si="0"/>
        <v>8.3333333333333315E-2</v>
      </c>
      <c r="AT30" s="333">
        <f t="shared" si="1"/>
        <v>0.25</v>
      </c>
      <c r="AU30" s="333">
        <f t="shared" si="2"/>
        <v>0.125</v>
      </c>
      <c r="AV30" s="333">
        <f t="shared" si="3"/>
        <v>0.16666666666666663</v>
      </c>
      <c r="AW30" s="333">
        <f t="shared" si="4"/>
        <v>0</v>
      </c>
      <c r="AX30" s="333">
        <f t="shared" si="5"/>
        <v>8.333333333333337E-2</v>
      </c>
      <c r="AY30" s="333">
        <f t="shared" si="6"/>
        <v>0.125</v>
      </c>
      <c r="AZ30" s="333">
        <f t="shared" si="7"/>
        <v>0.25</v>
      </c>
      <c r="BA30" s="333">
        <f t="shared" si="8"/>
        <v>0.125</v>
      </c>
      <c r="BB30" s="333">
        <f t="shared" si="9"/>
        <v>0.20833333333333337</v>
      </c>
      <c r="BC30" s="340">
        <f t="shared" si="10"/>
        <v>8</v>
      </c>
      <c r="BD30" s="340">
        <f t="shared" si="11"/>
        <v>6.9999999999999991</v>
      </c>
      <c r="BE30" s="340">
        <f t="shared" si="12"/>
        <v>2.0000000000000009</v>
      </c>
      <c r="BF30" s="340">
        <f t="shared" si="13"/>
        <v>9</v>
      </c>
      <c r="BG30" s="340">
        <f t="shared" si="14"/>
        <v>8</v>
      </c>
      <c r="BH30" s="341">
        <f t="shared" si="15"/>
        <v>34</v>
      </c>
      <c r="BI30" s="335"/>
    </row>
    <row r="31" spans="1:61" ht="9.9499999999999993" customHeight="1">
      <c r="A31" s="285">
        <f t="shared" si="17"/>
        <v>24</v>
      </c>
      <c r="B31" s="282"/>
      <c r="C31" s="708" t="s">
        <v>155</v>
      </c>
      <c r="D31" s="715">
        <v>0.33333333333333331</v>
      </c>
      <c r="E31" s="344">
        <v>0.52083333333333337</v>
      </c>
      <c r="F31" s="344">
        <v>0.58333333333333337</v>
      </c>
      <c r="G31" s="344">
        <v>0.79166666666666663</v>
      </c>
      <c r="H31" s="344">
        <v>0.33333333333333331</v>
      </c>
      <c r="I31" s="344">
        <v>0.54166666666666663</v>
      </c>
      <c r="J31" s="344">
        <v>0.58333333333333337</v>
      </c>
      <c r="K31" s="344">
        <v>0.83333333333333337</v>
      </c>
      <c r="L31" s="344">
        <v>0.33333333333333331</v>
      </c>
      <c r="M31" s="344">
        <v>0.52083333333333337</v>
      </c>
      <c r="N31" s="334">
        <v>0</v>
      </c>
      <c r="O31" s="334">
        <v>0</v>
      </c>
      <c r="P31" s="344">
        <v>0.33333333333333331</v>
      </c>
      <c r="Q31" s="344">
        <v>0.52083333333333337</v>
      </c>
      <c r="R31" s="344">
        <v>0.58333333333333337</v>
      </c>
      <c r="S31" s="344">
        <v>0.75</v>
      </c>
      <c r="T31" s="334">
        <v>0</v>
      </c>
      <c r="U31" s="334">
        <v>0</v>
      </c>
      <c r="V31" s="334">
        <v>0</v>
      </c>
      <c r="W31" s="717">
        <v>0</v>
      </c>
      <c r="X31" s="715">
        <v>0.33333333333333331</v>
      </c>
      <c r="Y31" s="344">
        <v>0.52083333333333337</v>
      </c>
      <c r="Z31" s="344">
        <v>0.58333333333333337</v>
      </c>
      <c r="AA31" s="344">
        <v>0.79166666666666663</v>
      </c>
      <c r="AB31" s="344">
        <v>0.33333333333333331</v>
      </c>
      <c r="AC31" s="344">
        <v>0.54166666666666663</v>
      </c>
      <c r="AD31" s="344">
        <v>0.58333333333333337</v>
      </c>
      <c r="AE31" s="344">
        <v>0.83333333333333337</v>
      </c>
      <c r="AF31" s="344">
        <v>0.33333333333333331</v>
      </c>
      <c r="AG31" s="344">
        <v>0.52083333333333337</v>
      </c>
      <c r="AH31" s="334">
        <v>0</v>
      </c>
      <c r="AI31" s="334">
        <v>0</v>
      </c>
      <c r="AJ31" s="344">
        <v>0.33333333333333331</v>
      </c>
      <c r="AK31" s="344">
        <v>0.52083333333333337</v>
      </c>
      <c r="AL31" s="344">
        <v>0.58333333333333337</v>
      </c>
      <c r="AM31" s="344">
        <v>0.75</v>
      </c>
      <c r="AN31" s="334">
        <v>0</v>
      </c>
      <c r="AO31" s="334">
        <v>0</v>
      </c>
      <c r="AP31" s="334">
        <v>0</v>
      </c>
      <c r="AQ31" s="717">
        <v>0</v>
      </c>
      <c r="AR31" s="433"/>
      <c r="AS31" s="333">
        <f t="shared" si="0"/>
        <v>0.18750000000000006</v>
      </c>
      <c r="AT31" s="333">
        <f t="shared" si="1"/>
        <v>0.20833333333333326</v>
      </c>
      <c r="AU31" s="333">
        <f t="shared" si="2"/>
        <v>0.20833333333333331</v>
      </c>
      <c r="AV31" s="333">
        <f t="shared" si="3"/>
        <v>0.25</v>
      </c>
      <c r="AW31" s="333">
        <f t="shared" si="4"/>
        <v>0.18750000000000006</v>
      </c>
      <c r="AX31" s="333">
        <f t="shared" si="5"/>
        <v>0</v>
      </c>
      <c r="AY31" s="333">
        <f t="shared" si="6"/>
        <v>0.18750000000000006</v>
      </c>
      <c r="AZ31" s="333">
        <f t="shared" si="7"/>
        <v>0.16666666666666663</v>
      </c>
      <c r="BA31" s="333">
        <f t="shared" si="8"/>
        <v>0</v>
      </c>
      <c r="BB31" s="333">
        <f t="shared" si="9"/>
        <v>0</v>
      </c>
      <c r="BC31" s="340">
        <f t="shared" si="10"/>
        <v>9.5</v>
      </c>
      <c r="BD31" s="340">
        <f t="shared" si="11"/>
        <v>11</v>
      </c>
      <c r="BE31" s="340">
        <f t="shared" si="12"/>
        <v>4.5000000000000018</v>
      </c>
      <c r="BF31" s="340">
        <f t="shared" si="13"/>
        <v>8.5</v>
      </c>
      <c r="BG31" s="340">
        <f t="shared" si="14"/>
        <v>0</v>
      </c>
      <c r="BH31" s="341">
        <f t="shared" si="15"/>
        <v>33.5</v>
      </c>
      <c r="BI31" s="335"/>
    </row>
    <row r="32" spans="1:61" ht="9.9499999999999993" customHeight="1">
      <c r="A32" s="285">
        <f t="shared" si="17"/>
        <v>25</v>
      </c>
      <c r="B32" s="282"/>
      <c r="C32" s="708" t="s">
        <v>99</v>
      </c>
      <c r="D32" s="715">
        <v>0.38541666666666669</v>
      </c>
      <c r="E32" s="344">
        <v>0.51041666666666663</v>
      </c>
      <c r="F32" s="344">
        <v>0.5625</v>
      </c>
      <c r="G32" s="344">
        <v>0.75</v>
      </c>
      <c r="H32" s="344">
        <v>0.375</v>
      </c>
      <c r="I32" s="344">
        <v>0.52083333333333337</v>
      </c>
      <c r="J32" s="344">
        <v>0.58333333333333337</v>
      </c>
      <c r="K32" s="344">
        <v>0.75</v>
      </c>
      <c r="L32" s="334">
        <v>0</v>
      </c>
      <c r="M32" s="334">
        <v>0</v>
      </c>
      <c r="N32" s="334">
        <v>0</v>
      </c>
      <c r="O32" s="334">
        <v>0</v>
      </c>
      <c r="P32" s="344">
        <v>0.375</v>
      </c>
      <c r="Q32" s="344">
        <v>0.5</v>
      </c>
      <c r="R32" s="344">
        <v>0.5625</v>
      </c>
      <c r="S32" s="344">
        <v>0.72916666666666663</v>
      </c>
      <c r="T32" s="344">
        <v>0.375</v>
      </c>
      <c r="U32" s="344">
        <v>0.52083333333333337</v>
      </c>
      <c r="V32" s="344">
        <v>0.58333333333333337</v>
      </c>
      <c r="W32" s="716">
        <v>0.75</v>
      </c>
      <c r="X32" s="715">
        <v>0.38541666666666669</v>
      </c>
      <c r="Y32" s="344">
        <v>0.51041666666666663</v>
      </c>
      <c r="Z32" s="344">
        <v>0.5625</v>
      </c>
      <c r="AA32" s="344">
        <v>0.75</v>
      </c>
      <c r="AB32" s="344">
        <v>0.375</v>
      </c>
      <c r="AC32" s="344">
        <v>0.52083333333333337</v>
      </c>
      <c r="AD32" s="344">
        <v>0.58333333333333337</v>
      </c>
      <c r="AE32" s="344">
        <v>0.75</v>
      </c>
      <c r="AF32" s="334">
        <v>0</v>
      </c>
      <c r="AG32" s="334">
        <v>0</v>
      </c>
      <c r="AH32" s="334">
        <v>0</v>
      </c>
      <c r="AI32" s="334">
        <v>0</v>
      </c>
      <c r="AJ32" s="344">
        <v>0.375</v>
      </c>
      <c r="AK32" s="344">
        <v>0.5</v>
      </c>
      <c r="AL32" s="344">
        <v>0.5625</v>
      </c>
      <c r="AM32" s="344">
        <v>0.72916666666666663</v>
      </c>
      <c r="AN32" s="344">
        <v>0.375</v>
      </c>
      <c r="AO32" s="344">
        <v>0.52083333333333337</v>
      </c>
      <c r="AP32" s="344">
        <v>0.58333333333333337</v>
      </c>
      <c r="AQ32" s="716">
        <v>0.75</v>
      </c>
      <c r="AR32" s="434"/>
      <c r="AS32" s="333">
        <f t="shared" si="0"/>
        <v>0.12499999999999994</v>
      </c>
      <c r="AT32" s="333">
        <f t="shared" si="1"/>
        <v>0.1875</v>
      </c>
      <c r="AU32" s="333">
        <f t="shared" si="2"/>
        <v>0.14583333333333337</v>
      </c>
      <c r="AV32" s="333">
        <f t="shared" si="3"/>
        <v>0.16666666666666663</v>
      </c>
      <c r="AW32" s="333">
        <f t="shared" si="4"/>
        <v>0</v>
      </c>
      <c r="AX32" s="333">
        <f t="shared" si="5"/>
        <v>0</v>
      </c>
      <c r="AY32" s="333">
        <f t="shared" si="6"/>
        <v>0.125</v>
      </c>
      <c r="AZ32" s="333">
        <f t="shared" si="7"/>
        <v>0.16666666666666663</v>
      </c>
      <c r="BA32" s="333">
        <f t="shared" si="8"/>
        <v>0.14583333333333337</v>
      </c>
      <c r="BB32" s="333">
        <f t="shared" si="9"/>
        <v>0.16666666666666663</v>
      </c>
      <c r="BC32" s="340">
        <f t="shared" si="10"/>
        <v>7.4999999999999982</v>
      </c>
      <c r="BD32" s="340">
        <f t="shared" si="11"/>
        <v>7.5</v>
      </c>
      <c r="BE32" s="340">
        <f t="shared" si="12"/>
        <v>0</v>
      </c>
      <c r="BF32" s="340">
        <f t="shared" si="13"/>
        <v>6.9999999999999991</v>
      </c>
      <c r="BG32" s="340">
        <f t="shared" si="14"/>
        <v>7.5</v>
      </c>
      <c r="BH32" s="341">
        <f t="shared" si="15"/>
        <v>29.499999999999996</v>
      </c>
      <c r="BI32" s="335"/>
    </row>
    <row r="33" spans="1:61" ht="9.9499999999999993" customHeight="1">
      <c r="A33" s="285">
        <f t="shared" si="17"/>
        <v>26</v>
      </c>
      <c r="B33" s="283"/>
      <c r="C33" s="283" t="s">
        <v>36</v>
      </c>
      <c r="D33" s="715">
        <v>0.375</v>
      </c>
      <c r="E33" s="344">
        <v>0.52083333333333337</v>
      </c>
      <c r="F33" s="344">
        <v>0.58333333333333337</v>
      </c>
      <c r="G33" s="344">
        <v>0.79166666666666663</v>
      </c>
      <c r="H33" s="344">
        <v>0.33333333333333331</v>
      </c>
      <c r="I33" s="344">
        <v>0.52083333333333337</v>
      </c>
      <c r="J33" s="344">
        <v>0.54166666666666663</v>
      </c>
      <c r="K33" s="344">
        <v>0.75</v>
      </c>
      <c r="L33" s="334">
        <v>0</v>
      </c>
      <c r="M33" s="334">
        <v>0</v>
      </c>
      <c r="N33" s="344">
        <v>0.5625</v>
      </c>
      <c r="O33" s="344">
        <v>0.75</v>
      </c>
      <c r="P33" s="344">
        <v>0.375</v>
      </c>
      <c r="Q33" s="344">
        <v>0.52083333333333337</v>
      </c>
      <c r="R33" s="344">
        <v>0.54166666666666663</v>
      </c>
      <c r="S33" s="344">
        <v>0.75</v>
      </c>
      <c r="T33" s="344">
        <v>0.33333333333333331</v>
      </c>
      <c r="U33" s="344">
        <v>0.52083333333333337</v>
      </c>
      <c r="V33" s="344">
        <v>0.54166666666666663</v>
      </c>
      <c r="W33" s="716">
        <v>0.6875</v>
      </c>
      <c r="X33" s="715">
        <v>0.375</v>
      </c>
      <c r="Y33" s="344">
        <v>0.52083333333333337</v>
      </c>
      <c r="Z33" s="344">
        <v>0.58333333333333337</v>
      </c>
      <c r="AA33" s="344">
        <v>0.79166666666666663</v>
      </c>
      <c r="AB33" s="344">
        <v>0.33333333333333331</v>
      </c>
      <c r="AC33" s="344">
        <v>0.52083333333333337</v>
      </c>
      <c r="AD33" s="344">
        <v>0.54166666666666663</v>
      </c>
      <c r="AE33" s="344">
        <v>0.75</v>
      </c>
      <c r="AF33" s="334">
        <v>0</v>
      </c>
      <c r="AG33" s="334">
        <v>0</v>
      </c>
      <c r="AH33" s="344">
        <v>0.5625</v>
      </c>
      <c r="AI33" s="344">
        <v>0.75</v>
      </c>
      <c r="AJ33" s="344">
        <v>0.375</v>
      </c>
      <c r="AK33" s="344">
        <v>0.52083333333333337</v>
      </c>
      <c r="AL33" s="344">
        <v>0.54166666666666663</v>
      </c>
      <c r="AM33" s="344">
        <v>0.75</v>
      </c>
      <c r="AN33" s="344">
        <v>0.33333333333333331</v>
      </c>
      <c r="AO33" s="344">
        <v>0.52083333333333337</v>
      </c>
      <c r="AP33" s="344">
        <v>0.54166666666666663</v>
      </c>
      <c r="AQ33" s="716">
        <v>0.6875</v>
      </c>
      <c r="AR33" s="434"/>
      <c r="AS33" s="333">
        <f t="shared" si="0"/>
        <v>0.14583333333333337</v>
      </c>
      <c r="AT33" s="333">
        <f t="shared" si="1"/>
        <v>0.20833333333333326</v>
      </c>
      <c r="AU33" s="333">
        <f t="shared" si="2"/>
        <v>0.18750000000000006</v>
      </c>
      <c r="AV33" s="333">
        <f t="shared" si="3"/>
        <v>0.20833333333333337</v>
      </c>
      <c r="AW33" s="333">
        <f t="shared" si="4"/>
        <v>0</v>
      </c>
      <c r="AX33" s="333">
        <f t="shared" si="5"/>
        <v>0.1875</v>
      </c>
      <c r="AY33" s="333">
        <f t="shared" si="6"/>
        <v>0.14583333333333337</v>
      </c>
      <c r="AZ33" s="333">
        <f t="shared" si="7"/>
        <v>0.20833333333333337</v>
      </c>
      <c r="BA33" s="333">
        <f t="shared" si="8"/>
        <v>0.18750000000000006</v>
      </c>
      <c r="BB33" s="333">
        <f t="shared" si="9"/>
        <v>0.14583333333333337</v>
      </c>
      <c r="BC33" s="340">
        <f t="shared" si="10"/>
        <v>8.5</v>
      </c>
      <c r="BD33" s="340">
        <f t="shared" si="11"/>
        <v>9.5000000000000018</v>
      </c>
      <c r="BE33" s="340">
        <f t="shared" si="12"/>
        <v>4.5</v>
      </c>
      <c r="BF33" s="340">
        <f t="shared" si="13"/>
        <v>8.5000000000000018</v>
      </c>
      <c r="BG33" s="340">
        <f t="shared" si="14"/>
        <v>8.0000000000000018</v>
      </c>
      <c r="BH33" s="341">
        <f t="shared" si="15"/>
        <v>39</v>
      </c>
      <c r="BI33" s="335"/>
    </row>
    <row r="34" spans="1:61" ht="9.9499999999999993" customHeight="1">
      <c r="A34" s="285">
        <f t="shared" si="17"/>
        <v>27</v>
      </c>
      <c r="B34" s="282"/>
      <c r="C34" s="708" t="s">
        <v>117</v>
      </c>
      <c r="D34" s="718">
        <v>0</v>
      </c>
      <c r="E34" s="334">
        <v>0</v>
      </c>
      <c r="F34" s="334">
        <v>0</v>
      </c>
      <c r="G34" s="334">
        <v>0</v>
      </c>
      <c r="H34" s="334">
        <v>0</v>
      </c>
      <c r="I34" s="334">
        <v>0</v>
      </c>
      <c r="J34" s="334">
        <v>0</v>
      </c>
      <c r="K34" s="334">
        <v>0</v>
      </c>
      <c r="L34" s="334">
        <v>0</v>
      </c>
      <c r="M34" s="334">
        <v>0</v>
      </c>
      <c r="N34" s="334">
        <v>0</v>
      </c>
      <c r="O34" s="334">
        <v>0</v>
      </c>
      <c r="P34" s="334">
        <v>0</v>
      </c>
      <c r="Q34" s="334">
        <v>0</v>
      </c>
      <c r="R34" s="334">
        <v>0</v>
      </c>
      <c r="S34" s="334">
        <v>0</v>
      </c>
      <c r="T34" s="334">
        <v>0</v>
      </c>
      <c r="U34" s="334">
        <v>0</v>
      </c>
      <c r="V34" s="334">
        <v>0</v>
      </c>
      <c r="W34" s="717">
        <v>0</v>
      </c>
      <c r="X34" s="718">
        <v>0</v>
      </c>
      <c r="Y34" s="334">
        <v>0</v>
      </c>
      <c r="Z34" s="334">
        <v>0</v>
      </c>
      <c r="AA34" s="334">
        <v>0</v>
      </c>
      <c r="AB34" s="334">
        <v>0</v>
      </c>
      <c r="AC34" s="334">
        <v>0</v>
      </c>
      <c r="AD34" s="334">
        <v>0</v>
      </c>
      <c r="AE34" s="334">
        <v>0</v>
      </c>
      <c r="AF34" s="334">
        <v>0</v>
      </c>
      <c r="AG34" s="334">
        <v>0</v>
      </c>
      <c r="AH34" s="334">
        <v>0</v>
      </c>
      <c r="AI34" s="334">
        <v>0</v>
      </c>
      <c r="AJ34" s="334">
        <v>0</v>
      </c>
      <c r="AK34" s="334">
        <v>0</v>
      </c>
      <c r="AL34" s="334">
        <v>0</v>
      </c>
      <c r="AM34" s="334">
        <v>0</v>
      </c>
      <c r="AN34" s="334">
        <v>0</v>
      </c>
      <c r="AO34" s="334">
        <v>0</v>
      </c>
      <c r="AP34" s="334">
        <v>0</v>
      </c>
      <c r="AQ34" s="717">
        <v>0</v>
      </c>
      <c r="AR34" s="433"/>
      <c r="AS34" s="333">
        <f t="shared" si="0"/>
        <v>0</v>
      </c>
      <c r="AT34" s="333">
        <f t="shared" si="1"/>
        <v>0</v>
      </c>
      <c r="AU34" s="333">
        <f t="shared" si="2"/>
        <v>0</v>
      </c>
      <c r="AV34" s="333">
        <f t="shared" si="3"/>
        <v>0</v>
      </c>
      <c r="AW34" s="333">
        <f t="shared" si="4"/>
        <v>0</v>
      </c>
      <c r="AX34" s="333">
        <f t="shared" si="5"/>
        <v>0</v>
      </c>
      <c r="AY34" s="333">
        <f t="shared" si="6"/>
        <v>0</v>
      </c>
      <c r="AZ34" s="333">
        <f t="shared" si="7"/>
        <v>0</v>
      </c>
      <c r="BA34" s="333">
        <f t="shared" si="8"/>
        <v>0</v>
      </c>
      <c r="BB34" s="333">
        <f t="shared" si="9"/>
        <v>0</v>
      </c>
      <c r="BC34" s="340">
        <f t="shared" si="10"/>
        <v>0</v>
      </c>
      <c r="BD34" s="340">
        <f t="shared" si="11"/>
        <v>0</v>
      </c>
      <c r="BE34" s="340">
        <f t="shared" si="12"/>
        <v>0</v>
      </c>
      <c r="BF34" s="340">
        <f t="shared" si="13"/>
        <v>0</v>
      </c>
      <c r="BG34" s="340">
        <f t="shared" si="14"/>
        <v>0</v>
      </c>
      <c r="BH34" s="341">
        <f t="shared" si="15"/>
        <v>0</v>
      </c>
      <c r="BI34" s="335"/>
    </row>
    <row r="35" spans="1:61" ht="9.9499999999999993" customHeight="1">
      <c r="A35" s="285">
        <f t="shared" si="17"/>
        <v>28</v>
      </c>
      <c r="B35" s="282"/>
      <c r="C35" s="708" t="s">
        <v>46</v>
      </c>
      <c r="D35" s="718">
        <v>0</v>
      </c>
      <c r="E35" s="334">
        <v>0</v>
      </c>
      <c r="F35" s="334">
        <v>0</v>
      </c>
      <c r="G35" s="334">
        <v>0</v>
      </c>
      <c r="H35" s="334">
        <v>0</v>
      </c>
      <c r="I35" s="334">
        <v>0</v>
      </c>
      <c r="J35" s="334">
        <v>0</v>
      </c>
      <c r="K35" s="334">
        <v>0</v>
      </c>
      <c r="L35" s="334">
        <v>0</v>
      </c>
      <c r="M35" s="334">
        <v>0</v>
      </c>
      <c r="N35" s="334">
        <v>0</v>
      </c>
      <c r="O35" s="334">
        <v>0</v>
      </c>
      <c r="P35" s="334">
        <v>0</v>
      </c>
      <c r="Q35" s="334">
        <v>0</v>
      </c>
      <c r="R35" s="334">
        <v>0</v>
      </c>
      <c r="S35" s="334">
        <v>0</v>
      </c>
      <c r="T35" s="334">
        <v>0</v>
      </c>
      <c r="U35" s="334">
        <v>0</v>
      </c>
      <c r="V35" s="334">
        <v>0</v>
      </c>
      <c r="W35" s="717">
        <v>0</v>
      </c>
      <c r="X35" s="718">
        <v>0</v>
      </c>
      <c r="Y35" s="334">
        <v>0</v>
      </c>
      <c r="Z35" s="334">
        <v>0</v>
      </c>
      <c r="AA35" s="334">
        <v>0</v>
      </c>
      <c r="AB35" s="334">
        <v>0</v>
      </c>
      <c r="AC35" s="334">
        <v>0</v>
      </c>
      <c r="AD35" s="334">
        <v>0</v>
      </c>
      <c r="AE35" s="334">
        <v>0</v>
      </c>
      <c r="AF35" s="334">
        <v>0</v>
      </c>
      <c r="AG35" s="334">
        <v>0</v>
      </c>
      <c r="AH35" s="334">
        <v>0</v>
      </c>
      <c r="AI35" s="334">
        <v>0</v>
      </c>
      <c r="AJ35" s="334">
        <v>0</v>
      </c>
      <c r="AK35" s="334">
        <v>0</v>
      </c>
      <c r="AL35" s="334">
        <v>0</v>
      </c>
      <c r="AM35" s="334">
        <v>0</v>
      </c>
      <c r="AN35" s="334">
        <v>0</v>
      </c>
      <c r="AO35" s="334">
        <v>0</v>
      </c>
      <c r="AP35" s="334">
        <v>0</v>
      </c>
      <c r="AQ35" s="717">
        <v>0</v>
      </c>
      <c r="AR35" s="433"/>
      <c r="AS35" s="333">
        <f t="shared" si="0"/>
        <v>0</v>
      </c>
      <c r="AT35" s="333">
        <f t="shared" si="1"/>
        <v>0</v>
      </c>
      <c r="AU35" s="333">
        <f t="shared" si="2"/>
        <v>0</v>
      </c>
      <c r="AV35" s="333">
        <f t="shared" si="3"/>
        <v>0</v>
      </c>
      <c r="AW35" s="333">
        <f t="shared" si="4"/>
        <v>0</v>
      </c>
      <c r="AX35" s="333">
        <f t="shared" si="5"/>
        <v>0</v>
      </c>
      <c r="AY35" s="333">
        <f t="shared" si="6"/>
        <v>0</v>
      </c>
      <c r="AZ35" s="333">
        <f t="shared" si="7"/>
        <v>0</v>
      </c>
      <c r="BA35" s="333">
        <f t="shared" si="8"/>
        <v>0</v>
      </c>
      <c r="BB35" s="333">
        <f t="shared" si="9"/>
        <v>0</v>
      </c>
      <c r="BC35" s="340">
        <f t="shared" si="10"/>
        <v>0</v>
      </c>
      <c r="BD35" s="340">
        <f t="shared" si="11"/>
        <v>0</v>
      </c>
      <c r="BE35" s="340">
        <f t="shared" si="12"/>
        <v>0</v>
      </c>
      <c r="BF35" s="340">
        <f t="shared" si="13"/>
        <v>0</v>
      </c>
      <c r="BG35" s="340">
        <f t="shared" si="14"/>
        <v>0</v>
      </c>
      <c r="BH35" s="341">
        <f t="shared" si="15"/>
        <v>0</v>
      </c>
      <c r="BI35" s="335"/>
    </row>
    <row r="36" spans="1:61" ht="9.9499999999999993" customHeight="1">
      <c r="A36" s="285">
        <f t="shared" si="17"/>
        <v>29</v>
      </c>
      <c r="B36" s="287"/>
      <c r="C36" s="284" t="s">
        <v>112</v>
      </c>
      <c r="D36" s="718">
        <v>0</v>
      </c>
      <c r="E36" s="334">
        <v>0</v>
      </c>
      <c r="F36" s="344">
        <v>0.52083333333333337</v>
      </c>
      <c r="G36" s="344">
        <v>0.83333333333333337</v>
      </c>
      <c r="H36" s="344">
        <v>0.375</v>
      </c>
      <c r="I36" s="344">
        <v>0.54166666666666663</v>
      </c>
      <c r="J36" s="344">
        <v>0.58333333333333337</v>
      </c>
      <c r="K36" s="344">
        <v>0.75</v>
      </c>
      <c r="L36" s="334">
        <v>0</v>
      </c>
      <c r="M36" s="334">
        <v>0</v>
      </c>
      <c r="N36" s="334">
        <v>0</v>
      </c>
      <c r="O36" s="334">
        <v>0</v>
      </c>
      <c r="P36" s="344">
        <v>0.375</v>
      </c>
      <c r="Q36" s="344">
        <v>0.54166666666666663</v>
      </c>
      <c r="R36" s="344">
        <v>0.58333333333333337</v>
      </c>
      <c r="S36" s="344">
        <v>0.75</v>
      </c>
      <c r="T36" s="334">
        <v>0</v>
      </c>
      <c r="U36" s="334">
        <v>0</v>
      </c>
      <c r="V36" s="344">
        <v>0.54166666666666663</v>
      </c>
      <c r="W36" s="716">
        <v>0.72916666666666663</v>
      </c>
      <c r="X36" s="718">
        <v>0</v>
      </c>
      <c r="Y36" s="334">
        <v>0</v>
      </c>
      <c r="Z36" s="344">
        <v>0.52083333333333337</v>
      </c>
      <c r="AA36" s="344">
        <v>0.83333333333333337</v>
      </c>
      <c r="AB36" s="344">
        <v>0.375</v>
      </c>
      <c r="AC36" s="344">
        <v>0.54166666666666663</v>
      </c>
      <c r="AD36" s="344">
        <v>0.58333333333333337</v>
      </c>
      <c r="AE36" s="344">
        <v>0.75</v>
      </c>
      <c r="AF36" s="334">
        <v>0</v>
      </c>
      <c r="AG36" s="334">
        <v>0</v>
      </c>
      <c r="AH36" s="334">
        <v>0</v>
      </c>
      <c r="AI36" s="334">
        <v>0</v>
      </c>
      <c r="AJ36" s="344">
        <v>0.375</v>
      </c>
      <c r="AK36" s="344">
        <v>0.54166666666666663</v>
      </c>
      <c r="AL36" s="344">
        <v>0.58333333333333337</v>
      </c>
      <c r="AM36" s="344">
        <v>0.75</v>
      </c>
      <c r="AN36" s="334">
        <v>0</v>
      </c>
      <c r="AO36" s="334">
        <v>0</v>
      </c>
      <c r="AP36" s="344">
        <v>0.54166666666666663</v>
      </c>
      <c r="AQ36" s="716">
        <v>0.72916666666666663</v>
      </c>
      <c r="AR36" s="434"/>
      <c r="AS36" s="333">
        <f t="shared" si="0"/>
        <v>0</v>
      </c>
      <c r="AT36" s="333">
        <f t="shared" si="1"/>
        <v>0.3125</v>
      </c>
      <c r="AU36" s="333">
        <f t="shared" si="2"/>
        <v>0.16666666666666663</v>
      </c>
      <c r="AV36" s="333">
        <f t="shared" si="3"/>
        <v>0.16666666666666663</v>
      </c>
      <c r="AW36" s="333">
        <f t="shared" si="4"/>
        <v>0</v>
      </c>
      <c r="AX36" s="333">
        <f t="shared" si="5"/>
        <v>0</v>
      </c>
      <c r="AY36" s="333">
        <f t="shared" si="6"/>
        <v>0.16666666666666663</v>
      </c>
      <c r="AZ36" s="333">
        <f t="shared" si="7"/>
        <v>0.16666666666666663</v>
      </c>
      <c r="BA36" s="333">
        <f t="shared" si="8"/>
        <v>0</v>
      </c>
      <c r="BB36" s="333">
        <f t="shared" si="9"/>
        <v>0.1875</v>
      </c>
      <c r="BC36" s="340">
        <f t="shared" si="10"/>
        <v>7.5</v>
      </c>
      <c r="BD36" s="340">
        <f t="shared" si="11"/>
        <v>7.9999999999999982</v>
      </c>
      <c r="BE36" s="340">
        <f t="shared" si="12"/>
        <v>0</v>
      </c>
      <c r="BF36" s="340">
        <f t="shared" si="13"/>
        <v>7.9999999999999982</v>
      </c>
      <c r="BG36" s="340">
        <f t="shared" si="14"/>
        <v>4.5</v>
      </c>
      <c r="BH36" s="341">
        <f t="shared" si="15"/>
        <v>27.999999999999996</v>
      </c>
      <c r="BI36" s="335"/>
    </row>
    <row r="37" spans="1:61" ht="9.9499999999999993" customHeight="1">
      <c r="A37" s="285">
        <f t="shared" si="17"/>
        <v>30</v>
      </c>
      <c r="B37" s="283"/>
      <c r="C37" s="283" t="s">
        <v>86</v>
      </c>
      <c r="D37" s="719">
        <v>0.375</v>
      </c>
      <c r="E37" s="343">
        <v>0.54166666666666663</v>
      </c>
      <c r="F37" s="343">
        <v>0.58333333333333337</v>
      </c>
      <c r="G37" s="343">
        <v>0.75</v>
      </c>
      <c r="H37" s="343">
        <v>0.35416666666666669</v>
      </c>
      <c r="I37" s="343">
        <v>0.54166666666666663</v>
      </c>
      <c r="J37" s="343">
        <v>0.58333333333333337</v>
      </c>
      <c r="K37" s="343">
        <v>0.75</v>
      </c>
      <c r="L37" s="343">
        <v>0.35416666666666669</v>
      </c>
      <c r="M37" s="343">
        <v>0.52083333333333337</v>
      </c>
      <c r="N37" s="343">
        <v>0.58333333333333337</v>
      </c>
      <c r="O37" s="343">
        <v>0.83333333333333337</v>
      </c>
      <c r="P37" s="343">
        <v>0.375</v>
      </c>
      <c r="Q37" s="343">
        <v>0.5625</v>
      </c>
      <c r="R37" s="343">
        <v>0.58333333333333337</v>
      </c>
      <c r="S37" s="343">
        <v>0.75</v>
      </c>
      <c r="T37" s="343">
        <v>0.375</v>
      </c>
      <c r="U37" s="343">
        <v>0.54166666666666663</v>
      </c>
      <c r="V37" s="334">
        <v>0</v>
      </c>
      <c r="W37" s="717">
        <v>0</v>
      </c>
      <c r="X37" s="719">
        <v>0.375</v>
      </c>
      <c r="Y37" s="343">
        <v>0.54166666666666663</v>
      </c>
      <c r="Z37" s="343">
        <v>0.58333333333333337</v>
      </c>
      <c r="AA37" s="343">
        <v>0.75</v>
      </c>
      <c r="AB37" s="343">
        <v>0.35416666666666669</v>
      </c>
      <c r="AC37" s="343">
        <v>0.54166666666666663</v>
      </c>
      <c r="AD37" s="343">
        <v>0.58333333333333337</v>
      </c>
      <c r="AE37" s="343">
        <v>0.75</v>
      </c>
      <c r="AF37" s="343">
        <v>0.35416666666666669</v>
      </c>
      <c r="AG37" s="343">
        <v>0.52083333333333337</v>
      </c>
      <c r="AH37" s="343">
        <v>0.58333333333333337</v>
      </c>
      <c r="AI37" s="343">
        <v>0.83333333333333337</v>
      </c>
      <c r="AJ37" s="343">
        <v>0.375</v>
      </c>
      <c r="AK37" s="343">
        <v>0.5625</v>
      </c>
      <c r="AL37" s="343">
        <v>0.58333333333333337</v>
      </c>
      <c r="AM37" s="343">
        <v>0.75</v>
      </c>
      <c r="AN37" s="343">
        <v>0.375</v>
      </c>
      <c r="AO37" s="343">
        <v>0.54166666666666663</v>
      </c>
      <c r="AP37" s="334">
        <v>0</v>
      </c>
      <c r="AQ37" s="717">
        <v>0</v>
      </c>
      <c r="AR37" s="433"/>
      <c r="AS37" s="333">
        <f t="shared" si="0"/>
        <v>0.16666666666666663</v>
      </c>
      <c r="AT37" s="333">
        <f t="shared" si="1"/>
        <v>0.16666666666666663</v>
      </c>
      <c r="AU37" s="333">
        <f t="shared" si="2"/>
        <v>0.18749999999999994</v>
      </c>
      <c r="AV37" s="333">
        <f t="shared" si="3"/>
        <v>0.16666666666666663</v>
      </c>
      <c r="AW37" s="333">
        <f t="shared" si="4"/>
        <v>0.16666666666666669</v>
      </c>
      <c r="AX37" s="333">
        <f t="shared" si="5"/>
        <v>0.25</v>
      </c>
      <c r="AY37" s="333">
        <f t="shared" si="6"/>
        <v>0.1875</v>
      </c>
      <c r="AZ37" s="333">
        <f t="shared" si="7"/>
        <v>0.16666666666666663</v>
      </c>
      <c r="BA37" s="333">
        <f t="shared" si="8"/>
        <v>0.16666666666666663</v>
      </c>
      <c r="BB37" s="333">
        <f t="shared" si="9"/>
        <v>0</v>
      </c>
      <c r="BC37" s="340">
        <f t="shared" si="10"/>
        <v>7.9999999999999982</v>
      </c>
      <c r="BD37" s="340">
        <f t="shared" si="11"/>
        <v>8.4999999999999982</v>
      </c>
      <c r="BE37" s="340">
        <f t="shared" si="12"/>
        <v>10</v>
      </c>
      <c r="BF37" s="340">
        <f t="shared" si="13"/>
        <v>8.5</v>
      </c>
      <c r="BG37" s="340">
        <f t="shared" si="14"/>
        <v>3.9999999999999991</v>
      </c>
      <c r="BH37" s="341">
        <f t="shared" si="15"/>
        <v>39</v>
      </c>
      <c r="BI37" s="335"/>
    </row>
    <row r="38" spans="1:61" ht="9.9499999999999993" customHeight="1">
      <c r="A38" s="285">
        <f t="shared" si="17"/>
        <v>31</v>
      </c>
      <c r="B38" s="283"/>
      <c r="C38" s="283" t="s">
        <v>151</v>
      </c>
      <c r="D38" s="715">
        <v>0.375</v>
      </c>
      <c r="E38" s="344">
        <v>0.5</v>
      </c>
      <c r="F38" s="344">
        <v>0.54166666666666663</v>
      </c>
      <c r="G38" s="344">
        <v>0.75</v>
      </c>
      <c r="H38" s="344">
        <v>0.33333333333333331</v>
      </c>
      <c r="I38" s="344">
        <v>0.5</v>
      </c>
      <c r="J38" s="344">
        <v>0.54166666666666663</v>
      </c>
      <c r="K38" s="344">
        <v>0.75</v>
      </c>
      <c r="L38" s="344">
        <v>0.33333333333333331</v>
      </c>
      <c r="M38" s="344">
        <v>0.5</v>
      </c>
      <c r="N38" s="344">
        <v>0.58333333333333337</v>
      </c>
      <c r="O38" s="344">
        <v>0.83333333333333337</v>
      </c>
      <c r="P38" s="344">
        <v>0.375</v>
      </c>
      <c r="Q38" s="344">
        <v>0.5</v>
      </c>
      <c r="R38" s="344">
        <v>0.54166666666666663</v>
      </c>
      <c r="S38" s="344">
        <v>0.75</v>
      </c>
      <c r="T38" s="334">
        <v>0</v>
      </c>
      <c r="U38" s="334">
        <v>0</v>
      </c>
      <c r="V38" s="344">
        <v>0.58333333333333337</v>
      </c>
      <c r="W38" s="716">
        <v>0.75</v>
      </c>
      <c r="X38" s="715">
        <v>0.375</v>
      </c>
      <c r="Y38" s="344">
        <v>0.5</v>
      </c>
      <c r="Z38" s="344">
        <v>0.54166666666666663</v>
      </c>
      <c r="AA38" s="344">
        <v>0.75</v>
      </c>
      <c r="AB38" s="344">
        <v>0.33333333333333331</v>
      </c>
      <c r="AC38" s="344">
        <v>0.5</v>
      </c>
      <c r="AD38" s="344">
        <v>0.54166666666666663</v>
      </c>
      <c r="AE38" s="344">
        <v>0.75</v>
      </c>
      <c r="AF38" s="344">
        <v>0.33333333333333331</v>
      </c>
      <c r="AG38" s="344">
        <v>0.5</v>
      </c>
      <c r="AH38" s="344">
        <v>0.58333333333333337</v>
      </c>
      <c r="AI38" s="344">
        <v>0.83333333333333337</v>
      </c>
      <c r="AJ38" s="344">
        <v>0.375</v>
      </c>
      <c r="AK38" s="344">
        <v>0.5</v>
      </c>
      <c r="AL38" s="344">
        <v>0.54166666666666663</v>
      </c>
      <c r="AM38" s="344">
        <v>0.75</v>
      </c>
      <c r="AN38" s="334">
        <v>0</v>
      </c>
      <c r="AO38" s="334">
        <v>0</v>
      </c>
      <c r="AP38" s="344">
        <v>0.58333333333333337</v>
      </c>
      <c r="AQ38" s="716">
        <v>0.75</v>
      </c>
      <c r="AR38" s="434"/>
      <c r="AS38" s="333">
        <f t="shared" si="0"/>
        <v>0.125</v>
      </c>
      <c r="AT38" s="333">
        <f t="shared" si="1"/>
        <v>0.20833333333333337</v>
      </c>
      <c r="AU38" s="333">
        <f t="shared" si="2"/>
        <v>0.16666666666666669</v>
      </c>
      <c r="AV38" s="333">
        <f t="shared" si="3"/>
        <v>0.20833333333333337</v>
      </c>
      <c r="AW38" s="333">
        <f t="shared" si="4"/>
        <v>0.16666666666666669</v>
      </c>
      <c r="AX38" s="333">
        <f t="shared" si="5"/>
        <v>0.25</v>
      </c>
      <c r="AY38" s="333">
        <f t="shared" si="6"/>
        <v>0.125</v>
      </c>
      <c r="AZ38" s="333">
        <f t="shared" si="7"/>
        <v>0.20833333333333337</v>
      </c>
      <c r="BA38" s="333">
        <f t="shared" si="8"/>
        <v>0</v>
      </c>
      <c r="BB38" s="333">
        <f t="shared" si="9"/>
        <v>0.16666666666666663</v>
      </c>
      <c r="BC38" s="340">
        <f t="shared" si="10"/>
        <v>8</v>
      </c>
      <c r="BD38" s="340">
        <f t="shared" si="11"/>
        <v>9.0000000000000018</v>
      </c>
      <c r="BE38" s="340">
        <f t="shared" si="12"/>
        <v>10</v>
      </c>
      <c r="BF38" s="340">
        <f t="shared" si="13"/>
        <v>8</v>
      </c>
      <c r="BG38" s="340">
        <f t="shared" si="14"/>
        <v>3.9999999999999991</v>
      </c>
      <c r="BH38" s="341">
        <f t="shared" si="15"/>
        <v>39</v>
      </c>
      <c r="BI38" s="335"/>
    </row>
    <row r="39" spans="1:61" ht="9.9499999999999993" customHeight="1">
      <c r="A39" s="285">
        <f t="shared" si="17"/>
        <v>32</v>
      </c>
      <c r="B39" s="282"/>
      <c r="C39" s="708" t="s">
        <v>50</v>
      </c>
      <c r="D39" s="715">
        <v>0.33333333333333331</v>
      </c>
      <c r="E39" s="344">
        <v>0.5</v>
      </c>
      <c r="F39" s="344">
        <v>0.5625</v>
      </c>
      <c r="G39" s="344">
        <v>0.75</v>
      </c>
      <c r="H39" s="344">
        <v>0.33333333333333331</v>
      </c>
      <c r="I39" s="344">
        <v>0.5</v>
      </c>
      <c r="J39" s="344">
        <v>0.54166666666666663</v>
      </c>
      <c r="K39" s="344">
        <v>0.75</v>
      </c>
      <c r="L39" s="334">
        <v>0</v>
      </c>
      <c r="M39" s="334">
        <v>0</v>
      </c>
      <c r="N39" s="344">
        <v>0.54166666666666663</v>
      </c>
      <c r="O39" s="344">
        <v>0.75</v>
      </c>
      <c r="P39" s="344">
        <v>0.35416666666666669</v>
      </c>
      <c r="Q39" s="344">
        <v>0.52083333333333337</v>
      </c>
      <c r="R39" s="344">
        <v>0.5625</v>
      </c>
      <c r="S39" s="344">
        <v>0.75</v>
      </c>
      <c r="T39" s="344">
        <v>0.35416666666666669</v>
      </c>
      <c r="U39" s="344">
        <v>0.5</v>
      </c>
      <c r="V39" s="344">
        <v>0.5625</v>
      </c>
      <c r="W39" s="716">
        <v>0.75</v>
      </c>
      <c r="X39" s="715">
        <v>0.33333333333333331</v>
      </c>
      <c r="Y39" s="344">
        <v>0.5</v>
      </c>
      <c r="Z39" s="344">
        <v>0.5625</v>
      </c>
      <c r="AA39" s="344">
        <v>0.75</v>
      </c>
      <c r="AB39" s="344">
        <v>0.33333333333333331</v>
      </c>
      <c r="AC39" s="344">
        <v>0.5</v>
      </c>
      <c r="AD39" s="344">
        <v>0.54166666666666663</v>
      </c>
      <c r="AE39" s="344">
        <v>0.75</v>
      </c>
      <c r="AF39" s="334">
        <v>0</v>
      </c>
      <c r="AG39" s="334">
        <v>0</v>
      </c>
      <c r="AH39" s="344">
        <v>0.54166666666666663</v>
      </c>
      <c r="AI39" s="344">
        <v>0.75</v>
      </c>
      <c r="AJ39" s="344">
        <v>0.35416666666666669</v>
      </c>
      <c r="AK39" s="344">
        <v>0.52083333333333337</v>
      </c>
      <c r="AL39" s="344">
        <v>0.5625</v>
      </c>
      <c r="AM39" s="344">
        <v>0.75</v>
      </c>
      <c r="AN39" s="344">
        <v>0.35416666666666669</v>
      </c>
      <c r="AO39" s="344">
        <v>0.5</v>
      </c>
      <c r="AP39" s="344">
        <v>0.5625</v>
      </c>
      <c r="AQ39" s="716">
        <v>0.75</v>
      </c>
      <c r="AR39" s="434"/>
      <c r="AS39" s="333">
        <f t="shared" si="0"/>
        <v>0.16666666666666669</v>
      </c>
      <c r="AT39" s="333">
        <f t="shared" si="1"/>
        <v>0.1875</v>
      </c>
      <c r="AU39" s="333">
        <f t="shared" si="2"/>
        <v>0.16666666666666669</v>
      </c>
      <c r="AV39" s="333">
        <f t="shared" si="3"/>
        <v>0.20833333333333337</v>
      </c>
      <c r="AW39" s="333">
        <f t="shared" si="4"/>
        <v>0</v>
      </c>
      <c r="AX39" s="333">
        <f t="shared" si="5"/>
        <v>0.20833333333333337</v>
      </c>
      <c r="AY39" s="333">
        <f t="shared" si="6"/>
        <v>0.16666666666666669</v>
      </c>
      <c r="AZ39" s="333">
        <f t="shared" si="7"/>
        <v>0.1875</v>
      </c>
      <c r="BA39" s="333">
        <f t="shared" si="8"/>
        <v>0.14583333333333331</v>
      </c>
      <c r="BB39" s="333">
        <f t="shared" si="9"/>
        <v>0.1875</v>
      </c>
      <c r="BC39" s="340">
        <f t="shared" si="10"/>
        <v>8.5</v>
      </c>
      <c r="BD39" s="340">
        <f t="shared" si="11"/>
        <v>9.0000000000000018</v>
      </c>
      <c r="BE39" s="340">
        <f t="shared" si="12"/>
        <v>5.0000000000000009</v>
      </c>
      <c r="BF39" s="340">
        <f t="shared" si="13"/>
        <v>8.5</v>
      </c>
      <c r="BG39" s="340">
        <f t="shared" si="14"/>
        <v>8</v>
      </c>
      <c r="BH39" s="341">
        <f t="shared" si="15"/>
        <v>39</v>
      </c>
      <c r="BI39" s="335"/>
    </row>
    <row r="40" spans="1:61" ht="9.9499999999999993" customHeight="1">
      <c r="A40" s="280"/>
      <c r="B40" s="281"/>
      <c r="C40" s="280"/>
      <c r="D40" s="715"/>
      <c r="E40" s="344"/>
      <c r="F40" s="344"/>
      <c r="G40" s="344"/>
      <c r="H40" s="344"/>
      <c r="I40" s="344"/>
      <c r="J40" s="344"/>
      <c r="K40" s="344"/>
      <c r="L40" s="334"/>
      <c r="M40" s="334"/>
      <c r="N40" s="334"/>
      <c r="O40" s="334"/>
      <c r="P40" s="344"/>
      <c r="Q40" s="344"/>
      <c r="R40" s="344"/>
      <c r="S40" s="344"/>
      <c r="T40" s="344"/>
      <c r="U40" s="344"/>
      <c r="V40" s="344"/>
      <c r="W40" s="716"/>
      <c r="X40" s="715"/>
      <c r="Y40" s="344"/>
      <c r="Z40" s="344"/>
      <c r="AA40" s="344"/>
      <c r="AB40" s="344"/>
      <c r="AC40" s="344"/>
      <c r="AD40" s="344"/>
      <c r="AE40" s="344"/>
      <c r="AF40" s="334"/>
      <c r="AG40" s="334"/>
      <c r="AH40" s="334"/>
      <c r="AI40" s="334"/>
      <c r="AJ40" s="344"/>
      <c r="AK40" s="344"/>
      <c r="AL40" s="344"/>
      <c r="AM40" s="344"/>
      <c r="AN40" s="344"/>
      <c r="AO40" s="344"/>
      <c r="AP40" s="344"/>
      <c r="AQ40" s="716"/>
      <c r="AR40" s="434"/>
      <c r="AS40" s="333">
        <f t="shared" si="0"/>
        <v>0</v>
      </c>
      <c r="AT40" s="333">
        <f t="shared" si="1"/>
        <v>0</v>
      </c>
      <c r="AU40" s="333">
        <f t="shared" si="2"/>
        <v>0</v>
      </c>
      <c r="AV40" s="333">
        <f t="shared" si="3"/>
        <v>0</v>
      </c>
      <c r="AW40" s="333">
        <f t="shared" si="4"/>
        <v>0</v>
      </c>
      <c r="AX40" s="333">
        <f t="shared" si="5"/>
        <v>0</v>
      </c>
      <c r="AY40" s="333">
        <f t="shared" si="6"/>
        <v>0</v>
      </c>
      <c r="AZ40" s="333">
        <f t="shared" si="7"/>
        <v>0</v>
      </c>
      <c r="BA40" s="333">
        <f t="shared" si="8"/>
        <v>0</v>
      </c>
      <c r="BB40" s="333">
        <f t="shared" si="9"/>
        <v>0</v>
      </c>
      <c r="BC40" s="340">
        <f t="shared" si="10"/>
        <v>0</v>
      </c>
      <c r="BD40" s="340">
        <f t="shared" si="11"/>
        <v>0</v>
      </c>
      <c r="BE40" s="340">
        <f t="shared" si="12"/>
        <v>0</v>
      </c>
      <c r="BF40" s="340">
        <f t="shared" si="13"/>
        <v>0</v>
      </c>
      <c r="BG40" s="340">
        <f t="shared" si="14"/>
        <v>0</v>
      </c>
      <c r="BH40" s="341">
        <f t="shared" si="15"/>
        <v>0</v>
      </c>
      <c r="BI40" s="335"/>
    </row>
    <row r="41" spans="1:61" ht="9.9499999999999993" customHeight="1">
      <c r="A41" s="285">
        <f>1+42</f>
        <v>43</v>
      </c>
      <c r="B41" s="283"/>
      <c r="C41" s="284" t="s">
        <v>111</v>
      </c>
      <c r="D41" s="715">
        <v>0.35416666666666669</v>
      </c>
      <c r="E41" s="344">
        <v>0.54166666666666663</v>
      </c>
      <c r="F41" s="344">
        <v>0.5625</v>
      </c>
      <c r="G41" s="344">
        <v>0.75</v>
      </c>
      <c r="H41" s="344">
        <v>0.35416666666666669</v>
      </c>
      <c r="I41" s="344">
        <v>0.54166666666666663</v>
      </c>
      <c r="J41" s="344">
        <v>0.58333333333333337</v>
      </c>
      <c r="K41" s="344">
        <v>0.70833333333333337</v>
      </c>
      <c r="L41" s="344">
        <v>0.35416666666666669</v>
      </c>
      <c r="M41" s="344">
        <v>0.54166666666666663</v>
      </c>
      <c r="N41" s="344">
        <v>0.58333333333333337</v>
      </c>
      <c r="O41" s="344">
        <v>0.75</v>
      </c>
      <c r="P41" s="344">
        <v>0.35416666666666669</v>
      </c>
      <c r="Q41" s="344">
        <v>0.54166666666666663</v>
      </c>
      <c r="R41" s="344">
        <v>0.5625</v>
      </c>
      <c r="S41" s="344">
        <v>0.75</v>
      </c>
      <c r="T41" s="334">
        <v>0</v>
      </c>
      <c r="U41" s="334">
        <v>0</v>
      </c>
      <c r="V41" s="344">
        <v>0.5625</v>
      </c>
      <c r="W41" s="716">
        <v>0.75</v>
      </c>
      <c r="X41" s="715">
        <v>0.35416666666666669</v>
      </c>
      <c r="Y41" s="344">
        <v>0.54166666666666663</v>
      </c>
      <c r="Z41" s="344">
        <v>0.5625</v>
      </c>
      <c r="AA41" s="344">
        <v>0.75</v>
      </c>
      <c r="AB41" s="344">
        <v>0.35416666666666669</v>
      </c>
      <c r="AC41" s="344">
        <v>0.54166666666666663</v>
      </c>
      <c r="AD41" s="344">
        <v>0.58333333333333337</v>
      </c>
      <c r="AE41" s="344">
        <v>0.70833333333333337</v>
      </c>
      <c r="AF41" s="344">
        <v>0.35416666666666669</v>
      </c>
      <c r="AG41" s="344">
        <v>0.54166666666666663</v>
      </c>
      <c r="AH41" s="344">
        <v>0.58333333333333337</v>
      </c>
      <c r="AI41" s="344">
        <v>0.75</v>
      </c>
      <c r="AJ41" s="344">
        <v>0.35416666666666669</v>
      </c>
      <c r="AK41" s="344">
        <v>0.54166666666666663</v>
      </c>
      <c r="AL41" s="344">
        <v>0.5625</v>
      </c>
      <c r="AM41" s="344">
        <v>0.75</v>
      </c>
      <c r="AN41" s="334">
        <v>0</v>
      </c>
      <c r="AO41" s="334">
        <v>0</v>
      </c>
      <c r="AP41" s="344">
        <v>0.5625</v>
      </c>
      <c r="AQ41" s="716">
        <v>0.75</v>
      </c>
      <c r="AR41" s="434"/>
      <c r="AS41" s="333">
        <f t="shared" si="0"/>
        <v>0.18749999999999994</v>
      </c>
      <c r="AT41" s="333">
        <f t="shared" si="1"/>
        <v>0.1875</v>
      </c>
      <c r="AU41" s="333">
        <f t="shared" si="2"/>
        <v>0.18749999999999994</v>
      </c>
      <c r="AV41" s="333">
        <f t="shared" si="3"/>
        <v>0.125</v>
      </c>
      <c r="AW41" s="333">
        <f t="shared" si="4"/>
        <v>0.18749999999999994</v>
      </c>
      <c r="AX41" s="333">
        <f t="shared" si="5"/>
        <v>0.16666666666666663</v>
      </c>
      <c r="AY41" s="333">
        <f t="shared" si="6"/>
        <v>0.18749999999999994</v>
      </c>
      <c r="AZ41" s="333">
        <f t="shared" si="7"/>
        <v>0.1875</v>
      </c>
      <c r="BA41" s="333">
        <f t="shared" si="8"/>
        <v>0</v>
      </c>
      <c r="BB41" s="333">
        <f t="shared" si="9"/>
        <v>0.1875</v>
      </c>
      <c r="BC41" s="340">
        <f t="shared" si="10"/>
        <v>8.9999999999999982</v>
      </c>
      <c r="BD41" s="340">
        <f t="shared" si="11"/>
        <v>7.4999999999999982</v>
      </c>
      <c r="BE41" s="340">
        <f t="shared" si="12"/>
        <v>8.4999999999999982</v>
      </c>
      <c r="BF41" s="340">
        <f t="shared" si="13"/>
        <v>8.9999999999999982</v>
      </c>
      <c r="BG41" s="340">
        <f t="shared" si="14"/>
        <v>4.5</v>
      </c>
      <c r="BH41" s="341">
        <f t="shared" si="15"/>
        <v>38.499999999999993</v>
      </c>
      <c r="BI41" s="335"/>
    </row>
    <row r="42" spans="1:61" ht="9.9499999999999993" customHeight="1">
      <c r="A42" s="285">
        <f t="shared" ref="A42:A47" si="18">1+A41</f>
        <v>44</v>
      </c>
      <c r="B42" s="282"/>
      <c r="C42" s="708" t="s">
        <v>41</v>
      </c>
      <c r="D42" s="715">
        <v>0.45833333333333331</v>
      </c>
      <c r="E42" s="344">
        <v>0.54166666666666663</v>
      </c>
      <c r="F42" s="344">
        <v>0.58333333333333337</v>
      </c>
      <c r="G42" s="344">
        <v>0.83333333333333337</v>
      </c>
      <c r="H42" s="344">
        <v>0.375</v>
      </c>
      <c r="I42" s="344">
        <v>0.5</v>
      </c>
      <c r="J42" s="344">
        <v>0.58333333333333337</v>
      </c>
      <c r="K42" s="344">
        <v>0.75</v>
      </c>
      <c r="L42" s="334">
        <v>0</v>
      </c>
      <c r="M42" s="334">
        <v>0</v>
      </c>
      <c r="N42" s="344">
        <v>0.54166666666666663</v>
      </c>
      <c r="O42" s="344">
        <v>0.625</v>
      </c>
      <c r="P42" s="344">
        <v>0.375</v>
      </c>
      <c r="Q42" s="344">
        <v>0.5</v>
      </c>
      <c r="R42" s="344">
        <v>0.58333333333333337</v>
      </c>
      <c r="S42" s="344">
        <v>0.83333333333333337</v>
      </c>
      <c r="T42" s="344">
        <v>0.375</v>
      </c>
      <c r="U42" s="344">
        <v>0.5</v>
      </c>
      <c r="V42" s="344">
        <v>0.54166666666666663</v>
      </c>
      <c r="W42" s="716">
        <v>0.75</v>
      </c>
      <c r="X42" s="715">
        <v>0.45833333333333331</v>
      </c>
      <c r="Y42" s="344">
        <v>0.54166666666666663</v>
      </c>
      <c r="Z42" s="344">
        <v>0.58333333333333337</v>
      </c>
      <c r="AA42" s="344">
        <v>0.83333333333333337</v>
      </c>
      <c r="AB42" s="344">
        <v>0.375</v>
      </c>
      <c r="AC42" s="344">
        <v>0.5</v>
      </c>
      <c r="AD42" s="344">
        <v>0.58333333333333337</v>
      </c>
      <c r="AE42" s="344">
        <v>0.75</v>
      </c>
      <c r="AF42" s="334">
        <v>0</v>
      </c>
      <c r="AG42" s="334">
        <v>0</v>
      </c>
      <c r="AH42" s="344">
        <v>0.54166666666666663</v>
      </c>
      <c r="AI42" s="344">
        <v>0.625</v>
      </c>
      <c r="AJ42" s="344">
        <v>0.375</v>
      </c>
      <c r="AK42" s="344">
        <v>0.5</v>
      </c>
      <c r="AL42" s="344">
        <v>0.58333333333333337</v>
      </c>
      <c r="AM42" s="344">
        <v>0.83333333333333337</v>
      </c>
      <c r="AN42" s="344">
        <v>0.375</v>
      </c>
      <c r="AO42" s="344">
        <v>0.5</v>
      </c>
      <c r="AP42" s="344">
        <v>0.54166666666666663</v>
      </c>
      <c r="AQ42" s="716">
        <v>0.75</v>
      </c>
      <c r="AR42" s="434"/>
      <c r="AS42" s="333">
        <f t="shared" si="0"/>
        <v>8.3333333333333315E-2</v>
      </c>
      <c r="AT42" s="333">
        <f t="shared" si="1"/>
        <v>0.25</v>
      </c>
      <c r="AU42" s="333">
        <f t="shared" si="2"/>
        <v>0.125</v>
      </c>
      <c r="AV42" s="333">
        <f t="shared" si="3"/>
        <v>0.16666666666666663</v>
      </c>
      <c r="AW42" s="333">
        <f t="shared" si="4"/>
        <v>0</v>
      </c>
      <c r="AX42" s="333">
        <f t="shared" si="5"/>
        <v>8.333333333333337E-2</v>
      </c>
      <c r="AY42" s="333">
        <f t="shared" si="6"/>
        <v>0.125</v>
      </c>
      <c r="AZ42" s="333">
        <f t="shared" si="7"/>
        <v>0.25</v>
      </c>
      <c r="BA42" s="333">
        <f t="shared" si="8"/>
        <v>0.125</v>
      </c>
      <c r="BB42" s="333">
        <f t="shared" si="9"/>
        <v>0.20833333333333337</v>
      </c>
      <c r="BC42" s="340">
        <f t="shared" si="10"/>
        <v>8</v>
      </c>
      <c r="BD42" s="340">
        <f t="shared" si="11"/>
        <v>6.9999999999999991</v>
      </c>
      <c r="BE42" s="340">
        <f t="shared" si="12"/>
        <v>2.0000000000000009</v>
      </c>
      <c r="BF42" s="340">
        <f t="shared" si="13"/>
        <v>9</v>
      </c>
      <c r="BG42" s="340">
        <f t="shared" si="14"/>
        <v>8</v>
      </c>
      <c r="BH42" s="341">
        <f t="shared" si="15"/>
        <v>34</v>
      </c>
      <c r="BI42" s="335"/>
    </row>
    <row r="43" spans="1:61" ht="9.9499999999999993" customHeight="1">
      <c r="A43" s="285">
        <f t="shared" si="18"/>
        <v>45</v>
      </c>
      <c r="B43" s="283"/>
      <c r="C43" s="284" t="s">
        <v>29</v>
      </c>
      <c r="D43" s="715">
        <v>0.33333333333333331</v>
      </c>
      <c r="E43" s="344">
        <v>0.52083333333333337</v>
      </c>
      <c r="F43" s="344">
        <v>0.58333333333333337</v>
      </c>
      <c r="G43" s="344">
        <v>0.79166666666666663</v>
      </c>
      <c r="H43" s="344">
        <v>0.33333333333333331</v>
      </c>
      <c r="I43" s="344">
        <v>0.54166666666666663</v>
      </c>
      <c r="J43" s="344">
        <v>0.58333333333333337</v>
      </c>
      <c r="K43" s="344">
        <v>0.83333333333333337</v>
      </c>
      <c r="L43" s="344">
        <v>0.33333333333333331</v>
      </c>
      <c r="M43" s="344">
        <v>0.52083333333333337</v>
      </c>
      <c r="N43" s="334">
        <v>0</v>
      </c>
      <c r="O43" s="334">
        <v>0</v>
      </c>
      <c r="P43" s="344">
        <v>0.33333333333333331</v>
      </c>
      <c r="Q43" s="344">
        <v>0.52083333333333337</v>
      </c>
      <c r="R43" s="344">
        <v>0.58333333333333337</v>
      </c>
      <c r="S43" s="344">
        <v>0.75</v>
      </c>
      <c r="T43" s="334">
        <v>0</v>
      </c>
      <c r="U43" s="334">
        <v>0</v>
      </c>
      <c r="V43" s="334">
        <v>0</v>
      </c>
      <c r="W43" s="717">
        <v>0</v>
      </c>
      <c r="X43" s="715">
        <v>0.33333333333333331</v>
      </c>
      <c r="Y43" s="344">
        <v>0.52083333333333337</v>
      </c>
      <c r="Z43" s="344">
        <v>0.58333333333333337</v>
      </c>
      <c r="AA43" s="344">
        <v>0.79166666666666663</v>
      </c>
      <c r="AB43" s="344">
        <v>0.33333333333333331</v>
      </c>
      <c r="AC43" s="344">
        <v>0.54166666666666663</v>
      </c>
      <c r="AD43" s="344">
        <v>0.58333333333333337</v>
      </c>
      <c r="AE43" s="344">
        <v>0.83333333333333337</v>
      </c>
      <c r="AF43" s="344">
        <v>0.33333333333333331</v>
      </c>
      <c r="AG43" s="344">
        <v>0.52083333333333337</v>
      </c>
      <c r="AH43" s="334">
        <v>0</v>
      </c>
      <c r="AI43" s="334">
        <v>0</v>
      </c>
      <c r="AJ43" s="344">
        <v>0.33333333333333331</v>
      </c>
      <c r="AK43" s="344">
        <v>0.52083333333333337</v>
      </c>
      <c r="AL43" s="344">
        <v>0.58333333333333337</v>
      </c>
      <c r="AM43" s="344">
        <v>0.75</v>
      </c>
      <c r="AN43" s="334">
        <v>0</v>
      </c>
      <c r="AO43" s="334">
        <v>0</v>
      </c>
      <c r="AP43" s="334">
        <v>0</v>
      </c>
      <c r="AQ43" s="717">
        <v>0</v>
      </c>
      <c r="AR43" s="433"/>
      <c r="AS43" s="333">
        <f t="shared" si="0"/>
        <v>0.18750000000000006</v>
      </c>
      <c r="AT43" s="333">
        <f t="shared" si="1"/>
        <v>0.20833333333333326</v>
      </c>
      <c r="AU43" s="333">
        <f t="shared" si="2"/>
        <v>0.20833333333333331</v>
      </c>
      <c r="AV43" s="333">
        <f t="shared" si="3"/>
        <v>0.25</v>
      </c>
      <c r="AW43" s="333">
        <f t="shared" si="4"/>
        <v>0.18750000000000006</v>
      </c>
      <c r="AX43" s="333">
        <f t="shared" si="5"/>
        <v>0</v>
      </c>
      <c r="AY43" s="333">
        <f t="shared" si="6"/>
        <v>0.18750000000000006</v>
      </c>
      <c r="AZ43" s="333">
        <f t="shared" si="7"/>
        <v>0.16666666666666663</v>
      </c>
      <c r="BA43" s="333">
        <f t="shared" si="8"/>
        <v>0</v>
      </c>
      <c r="BB43" s="333">
        <f t="shared" si="9"/>
        <v>0</v>
      </c>
      <c r="BC43" s="340">
        <f t="shared" si="10"/>
        <v>9.5</v>
      </c>
      <c r="BD43" s="340">
        <f t="shared" si="11"/>
        <v>11</v>
      </c>
      <c r="BE43" s="340">
        <f t="shared" si="12"/>
        <v>4.5000000000000018</v>
      </c>
      <c r="BF43" s="340">
        <f t="shared" si="13"/>
        <v>8.5</v>
      </c>
      <c r="BG43" s="340">
        <f t="shared" si="14"/>
        <v>0</v>
      </c>
      <c r="BH43" s="341">
        <f t="shared" si="15"/>
        <v>33.5</v>
      </c>
      <c r="BI43" s="335"/>
    </row>
    <row r="44" spans="1:61" ht="9.9499999999999993" customHeight="1">
      <c r="A44" s="285">
        <f t="shared" si="18"/>
        <v>46</v>
      </c>
      <c r="B44" s="283"/>
      <c r="C44" s="284" t="s">
        <v>22</v>
      </c>
      <c r="D44" s="715">
        <v>0.38541666666666669</v>
      </c>
      <c r="E44" s="344">
        <v>0.51041666666666663</v>
      </c>
      <c r="F44" s="344">
        <v>0.5625</v>
      </c>
      <c r="G44" s="344">
        <v>0.75</v>
      </c>
      <c r="H44" s="344">
        <v>0.375</v>
      </c>
      <c r="I44" s="344">
        <v>0.52083333333333337</v>
      </c>
      <c r="J44" s="344">
        <v>0.58333333333333337</v>
      </c>
      <c r="K44" s="344">
        <v>0.75</v>
      </c>
      <c r="L44" s="334">
        <v>0</v>
      </c>
      <c r="M44" s="334">
        <v>0</v>
      </c>
      <c r="N44" s="334">
        <v>0</v>
      </c>
      <c r="O44" s="334">
        <v>0</v>
      </c>
      <c r="P44" s="344">
        <v>0.375</v>
      </c>
      <c r="Q44" s="344">
        <v>0.5</v>
      </c>
      <c r="R44" s="344">
        <v>0.5625</v>
      </c>
      <c r="S44" s="344">
        <v>0.72916666666666663</v>
      </c>
      <c r="T44" s="344">
        <v>0.375</v>
      </c>
      <c r="U44" s="344">
        <v>0.52083333333333337</v>
      </c>
      <c r="V44" s="344">
        <v>0.58333333333333337</v>
      </c>
      <c r="W44" s="716">
        <v>0.75</v>
      </c>
      <c r="X44" s="715">
        <v>0.38541666666666669</v>
      </c>
      <c r="Y44" s="344">
        <v>0.51041666666666663</v>
      </c>
      <c r="Z44" s="344">
        <v>0.5625</v>
      </c>
      <c r="AA44" s="344">
        <v>0.75</v>
      </c>
      <c r="AB44" s="344">
        <v>0.375</v>
      </c>
      <c r="AC44" s="344">
        <v>0.52083333333333337</v>
      </c>
      <c r="AD44" s="344">
        <v>0.58333333333333337</v>
      </c>
      <c r="AE44" s="344">
        <v>0.75</v>
      </c>
      <c r="AF44" s="334">
        <v>0</v>
      </c>
      <c r="AG44" s="334">
        <v>0</v>
      </c>
      <c r="AH44" s="334">
        <v>0</v>
      </c>
      <c r="AI44" s="334">
        <v>0</v>
      </c>
      <c r="AJ44" s="344">
        <v>0.375</v>
      </c>
      <c r="AK44" s="344">
        <v>0.5</v>
      </c>
      <c r="AL44" s="344">
        <v>0.5625</v>
      </c>
      <c r="AM44" s="344">
        <v>0.72916666666666663</v>
      </c>
      <c r="AN44" s="344">
        <v>0.375</v>
      </c>
      <c r="AO44" s="344">
        <v>0.52083333333333337</v>
      </c>
      <c r="AP44" s="344">
        <v>0.58333333333333337</v>
      </c>
      <c r="AQ44" s="716">
        <v>0.75</v>
      </c>
      <c r="AR44" s="434"/>
      <c r="AS44" s="333">
        <f t="shared" si="0"/>
        <v>0.12499999999999994</v>
      </c>
      <c r="AT44" s="333">
        <f t="shared" si="1"/>
        <v>0.1875</v>
      </c>
      <c r="AU44" s="333">
        <f t="shared" si="2"/>
        <v>0.14583333333333337</v>
      </c>
      <c r="AV44" s="333">
        <f t="shared" si="3"/>
        <v>0.16666666666666663</v>
      </c>
      <c r="AW44" s="333">
        <f t="shared" si="4"/>
        <v>0</v>
      </c>
      <c r="AX44" s="333">
        <f t="shared" si="5"/>
        <v>0</v>
      </c>
      <c r="AY44" s="333">
        <f t="shared" si="6"/>
        <v>0.125</v>
      </c>
      <c r="AZ44" s="333">
        <f t="shared" si="7"/>
        <v>0.16666666666666663</v>
      </c>
      <c r="BA44" s="333">
        <f t="shared" si="8"/>
        <v>0.14583333333333337</v>
      </c>
      <c r="BB44" s="333">
        <f t="shared" si="9"/>
        <v>0.16666666666666663</v>
      </c>
      <c r="BC44" s="340">
        <f t="shared" si="10"/>
        <v>7.4999999999999982</v>
      </c>
      <c r="BD44" s="340">
        <f t="shared" si="11"/>
        <v>7.5</v>
      </c>
      <c r="BE44" s="340">
        <f t="shared" si="12"/>
        <v>0</v>
      </c>
      <c r="BF44" s="340">
        <f t="shared" si="13"/>
        <v>6.9999999999999991</v>
      </c>
      <c r="BG44" s="340">
        <f t="shared" si="14"/>
        <v>7.5</v>
      </c>
      <c r="BH44" s="341">
        <f t="shared" si="15"/>
        <v>29.499999999999996</v>
      </c>
      <c r="BI44" s="335"/>
    </row>
    <row r="45" spans="1:61" ht="9.9499999999999993" customHeight="1">
      <c r="A45" s="285">
        <f t="shared" si="18"/>
        <v>47</v>
      </c>
      <c r="B45" s="282"/>
      <c r="C45" s="708" t="s">
        <v>87</v>
      </c>
      <c r="D45" s="715">
        <v>0.375</v>
      </c>
      <c r="E45" s="344">
        <v>0.52083333333333337</v>
      </c>
      <c r="F45" s="344">
        <v>0.58333333333333337</v>
      </c>
      <c r="G45" s="344">
        <v>0.79166666666666663</v>
      </c>
      <c r="H45" s="344">
        <v>0.33333333333333331</v>
      </c>
      <c r="I45" s="344">
        <v>0.52083333333333337</v>
      </c>
      <c r="J45" s="344">
        <v>0.54166666666666663</v>
      </c>
      <c r="K45" s="344">
        <v>0.75</v>
      </c>
      <c r="L45" s="334">
        <v>0</v>
      </c>
      <c r="M45" s="334">
        <v>0</v>
      </c>
      <c r="N45" s="344">
        <v>0.5625</v>
      </c>
      <c r="O45" s="344">
        <v>0.75</v>
      </c>
      <c r="P45" s="344">
        <v>0.375</v>
      </c>
      <c r="Q45" s="344">
        <v>0.52083333333333337</v>
      </c>
      <c r="R45" s="344">
        <v>0.54166666666666663</v>
      </c>
      <c r="S45" s="344">
        <v>0.75</v>
      </c>
      <c r="T45" s="344">
        <v>0.33333333333333331</v>
      </c>
      <c r="U45" s="344">
        <v>0.52083333333333337</v>
      </c>
      <c r="V45" s="344">
        <v>0.54166666666666663</v>
      </c>
      <c r="W45" s="716">
        <v>0.6875</v>
      </c>
      <c r="X45" s="715">
        <v>0.375</v>
      </c>
      <c r="Y45" s="344">
        <v>0.52083333333333337</v>
      </c>
      <c r="Z45" s="344">
        <v>0.58333333333333337</v>
      </c>
      <c r="AA45" s="344">
        <v>0.79166666666666663</v>
      </c>
      <c r="AB45" s="344">
        <v>0.33333333333333331</v>
      </c>
      <c r="AC45" s="344">
        <v>0.52083333333333337</v>
      </c>
      <c r="AD45" s="344">
        <v>0.54166666666666663</v>
      </c>
      <c r="AE45" s="344">
        <v>0.75</v>
      </c>
      <c r="AF45" s="334">
        <v>0</v>
      </c>
      <c r="AG45" s="334">
        <v>0</v>
      </c>
      <c r="AH45" s="344">
        <v>0.5625</v>
      </c>
      <c r="AI45" s="344">
        <v>0.75</v>
      </c>
      <c r="AJ45" s="344">
        <v>0.375</v>
      </c>
      <c r="AK45" s="344">
        <v>0.52083333333333337</v>
      </c>
      <c r="AL45" s="344">
        <v>0.54166666666666663</v>
      </c>
      <c r="AM45" s="344">
        <v>0.75</v>
      </c>
      <c r="AN45" s="344">
        <v>0.33333333333333331</v>
      </c>
      <c r="AO45" s="344">
        <v>0.52083333333333337</v>
      </c>
      <c r="AP45" s="344">
        <v>0.54166666666666663</v>
      </c>
      <c r="AQ45" s="716">
        <v>0.6875</v>
      </c>
      <c r="AR45" s="434"/>
      <c r="AS45" s="333">
        <f t="shared" si="0"/>
        <v>0.14583333333333337</v>
      </c>
      <c r="AT45" s="333">
        <f t="shared" si="1"/>
        <v>0.20833333333333326</v>
      </c>
      <c r="AU45" s="333">
        <f t="shared" si="2"/>
        <v>0.18750000000000006</v>
      </c>
      <c r="AV45" s="333">
        <f t="shared" si="3"/>
        <v>0.20833333333333337</v>
      </c>
      <c r="AW45" s="333">
        <f t="shared" si="4"/>
        <v>0</v>
      </c>
      <c r="AX45" s="333">
        <f t="shared" si="5"/>
        <v>0.1875</v>
      </c>
      <c r="AY45" s="333">
        <f t="shared" si="6"/>
        <v>0.14583333333333337</v>
      </c>
      <c r="AZ45" s="333">
        <f t="shared" si="7"/>
        <v>0.20833333333333337</v>
      </c>
      <c r="BA45" s="333">
        <f t="shared" si="8"/>
        <v>0.18750000000000006</v>
      </c>
      <c r="BB45" s="333">
        <f t="shared" si="9"/>
        <v>0.14583333333333337</v>
      </c>
      <c r="BC45" s="340">
        <f t="shared" si="10"/>
        <v>8.5</v>
      </c>
      <c r="BD45" s="340">
        <f t="shared" si="11"/>
        <v>9.5000000000000018</v>
      </c>
      <c r="BE45" s="340">
        <f t="shared" si="12"/>
        <v>4.5</v>
      </c>
      <c r="BF45" s="340">
        <f t="shared" si="13"/>
        <v>8.5000000000000018</v>
      </c>
      <c r="BG45" s="340">
        <f t="shared" si="14"/>
        <v>8.0000000000000018</v>
      </c>
      <c r="BH45" s="341">
        <f t="shared" si="15"/>
        <v>39</v>
      </c>
      <c r="BI45" s="335"/>
    </row>
    <row r="46" spans="1:61" ht="9.9499999999999993" customHeight="1">
      <c r="A46" s="285">
        <f t="shared" si="18"/>
        <v>48</v>
      </c>
      <c r="B46" s="282"/>
      <c r="C46" s="708" t="s">
        <v>42</v>
      </c>
      <c r="D46" s="718">
        <v>0</v>
      </c>
      <c r="E46" s="334">
        <v>0</v>
      </c>
      <c r="F46" s="334">
        <v>0</v>
      </c>
      <c r="G46" s="334">
        <v>0</v>
      </c>
      <c r="H46" s="334">
        <v>0</v>
      </c>
      <c r="I46" s="334">
        <v>0</v>
      </c>
      <c r="J46" s="334">
        <v>0</v>
      </c>
      <c r="K46" s="334">
        <v>0</v>
      </c>
      <c r="L46" s="334">
        <v>0</v>
      </c>
      <c r="M46" s="334">
        <v>0</v>
      </c>
      <c r="N46" s="334">
        <v>0</v>
      </c>
      <c r="O46" s="334">
        <v>0</v>
      </c>
      <c r="P46" s="334">
        <v>0</v>
      </c>
      <c r="Q46" s="334">
        <v>0</v>
      </c>
      <c r="R46" s="334">
        <v>0</v>
      </c>
      <c r="S46" s="334">
        <v>0</v>
      </c>
      <c r="T46" s="334">
        <v>0</v>
      </c>
      <c r="U46" s="334">
        <v>0</v>
      </c>
      <c r="V46" s="334">
        <v>0</v>
      </c>
      <c r="W46" s="717">
        <v>0</v>
      </c>
      <c r="X46" s="718">
        <v>0</v>
      </c>
      <c r="Y46" s="334">
        <v>0</v>
      </c>
      <c r="Z46" s="334">
        <v>0</v>
      </c>
      <c r="AA46" s="334">
        <v>0</v>
      </c>
      <c r="AB46" s="334">
        <v>0</v>
      </c>
      <c r="AC46" s="334">
        <v>0</v>
      </c>
      <c r="AD46" s="334">
        <v>0</v>
      </c>
      <c r="AE46" s="334">
        <v>0</v>
      </c>
      <c r="AF46" s="334">
        <v>0</v>
      </c>
      <c r="AG46" s="334">
        <v>0</v>
      </c>
      <c r="AH46" s="334">
        <v>0</v>
      </c>
      <c r="AI46" s="334">
        <v>0</v>
      </c>
      <c r="AJ46" s="334">
        <v>0</v>
      </c>
      <c r="AK46" s="334">
        <v>0</v>
      </c>
      <c r="AL46" s="334">
        <v>0</v>
      </c>
      <c r="AM46" s="334">
        <v>0</v>
      </c>
      <c r="AN46" s="334">
        <v>0</v>
      </c>
      <c r="AO46" s="334">
        <v>0</v>
      </c>
      <c r="AP46" s="334">
        <v>0</v>
      </c>
      <c r="AQ46" s="717">
        <v>0</v>
      </c>
      <c r="AR46" s="433"/>
      <c r="AS46" s="333">
        <f t="shared" si="0"/>
        <v>0</v>
      </c>
      <c r="AT46" s="333">
        <f t="shared" si="1"/>
        <v>0</v>
      </c>
      <c r="AU46" s="333">
        <f t="shared" si="2"/>
        <v>0</v>
      </c>
      <c r="AV46" s="333">
        <f t="shared" si="3"/>
        <v>0</v>
      </c>
      <c r="AW46" s="333">
        <f t="shared" si="4"/>
        <v>0</v>
      </c>
      <c r="AX46" s="333">
        <f t="shared" si="5"/>
        <v>0</v>
      </c>
      <c r="AY46" s="333">
        <f t="shared" si="6"/>
        <v>0</v>
      </c>
      <c r="AZ46" s="333">
        <f t="shared" si="7"/>
        <v>0</v>
      </c>
      <c r="BA46" s="333">
        <f t="shared" si="8"/>
        <v>0</v>
      </c>
      <c r="BB46" s="333">
        <f t="shared" si="9"/>
        <v>0</v>
      </c>
      <c r="BC46" s="340">
        <f t="shared" si="10"/>
        <v>0</v>
      </c>
      <c r="BD46" s="340">
        <f t="shared" si="11"/>
        <v>0</v>
      </c>
      <c r="BE46" s="340">
        <f t="shared" si="12"/>
        <v>0</v>
      </c>
      <c r="BF46" s="340">
        <f t="shared" si="13"/>
        <v>0</v>
      </c>
      <c r="BG46" s="340">
        <f t="shared" si="14"/>
        <v>0</v>
      </c>
      <c r="BH46" s="341">
        <f t="shared" si="15"/>
        <v>0</v>
      </c>
      <c r="BI46" s="335"/>
    </row>
    <row r="47" spans="1:61" ht="9.9499999999999993" customHeight="1">
      <c r="A47" s="285">
        <f t="shared" si="18"/>
        <v>49</v>
      </c>
      <c r="B47" s="283"/>
      <c r="C47" s="284" t="s">
        <v>32</v>
      </c>
      <c r="D47" s="718">
        <v>0</v>
      </c>
      <c r="E47" s="334">
        <v>0</v>
      </c>
      <c r="F47" s="334">
        <v>0</v>
      </c>
      <c r="G47" s="334">
        <v>0</v>
      </c>
      <c r="H47" s="334">
        <v>0</v>
      </c>
      <c r="I47" s="334">
        <v>0</v>
      </c>
      <c r="J47" s="334">
        <v>0</v>
      </c>
      <c r="K47" s="334">
        <v>0</v>
      </c>
      <c r="L47" s="334">
        <v>0</v>
      </c>
      <c r="M47" s="334">
        <v>0</v>
      </c>
      <c r="N47" s="334">
        <v>0</v>
      </c>
      <c r="O47" s="334">
        <v>0</v>
      </c>
      <c r="P47" s="334">
        <v>0</v>
      </c>
      <c r="Q47" s="334">
        <v>0</v>
      </c>
      <c r="R47" s="334">
        <v>0</v>
      </c>
      <c r="S47" s="334">
        <v>0</v>
      </c>
      <c r="T47" s="334">
        <v>0</v>
      </c>
      <c r="U47" s="334">
        <v>0</v>
      </c>
      <c r="V47" s="334">
        <v>0</v>
      </c>
      <c r="W47" s="717">
        <v>0</v>
      </c>
      <c r="X47" s="718">
        <v>0</v>
      </c>
      <c r="Y47" s="334">
        <v>0</v>
      </c>
      <c r="Z47" s="334">
        <v>0</v>
      </c>
      <c r="AA47" s="334">
        <v>0</v>
      </c>
      <c r="AB47" s="334">
        <v>0</v>
      </c>
      <c r="AC47" s="334">
        <v>0</v>
      </c>
      <c r="AD47" s="334">
        <v>0</v>
      </c>
      <c r="AE47" s="334">
        <v>0</v>
      </c>
      <c r="AF47" s="334">
        <v>0</v>
      </c>
      <c r="AG47" s="334">
        <v>0</v>
      </c>
      <c r="AH47" s="334">
        <v>0</v>
      </c>
      <c r="AI47" s="334">
        <v>0</v>
      </c>
      <c r="AJ47" s="334">
        <v>0</v>
      </c>
      <c r="AK47" s="334">
        <v>0</v>
      </c>
      <c r="AL47" s="334">
        <v>0</v>
      </c>
      <c r="AM47" s="334">
        <v>0</v>
      </c>
      <c r="AN47" s="334">
        <v>0</v>
      </c>
      <c r="AO47" s="334">
        <v>0</v>
      </c>
      <c r="AP47" s="334">
        <v>0</v>
      </c>
      <c r="AQ47" s="717">
        <v>0</v>
      </c>
      <c r="AR47" s="433"/>
      <c r="AS47" s="333">
        <f t="shared" si="0"/>
        <v>0</v>
      </c>
      <c r="AT47" s="333">
        <f t="shared" si="1"/>
        <v>0</v>
      </c>
      <c r="AU47" s="333">
        <f t="shared" si="2"/>
        <v>0</v>
      </c>
      <c r="AV47" s="333">
        <f t="shared" si="3"/>
        <v>0</v>
      </c>
      <c r="AW47" s="333">
        <f t="shared" si="4"/>
        <v>0</v>
      </c>
      <c r="AX47" s="333">
        <f t="shared" si="5"/>
        <v>0</v>
      </c>
      <c r="AY47" s="333">
        <f t="shared" si="6"/>
        <v>0</v>
      </c>
      <c r="AZ47" s="333">
        <f t="shared" si="7"/>
        <v>0</v>
      </c>
      <c r="BA47" s="333">
        <f t="shared" si="8"/>
        <v>0</v>
      </c>
      <c r="BB47" s="333">
        <f t="shared" si="9"/>
        <v>0</v>
      </c>
      <c r="BC47" s="340">
        <f t="shared" si="10"/>
        <v>0</v>
      </c>
      <c r="BD47" s="340">
        <f t="shared" si="11"/>
        <v>0</v>
      </c>
      <c r="BE47" s="340">
        <f t="shared" si="12"/>
        <v>0</v>
      </c>
      <c r="BF47" s="340">
        <f t="shared" si="13"/>
        <v>0</v>
      </c>
      <c r="BG47" s="340">
        <f t="shared" si="14"/>
        <v>0</v>
      </c>
      <c r="BH47" s="341">
        <f t="shared" si="15"/>
        <v>0</v>
      </c>
      <c r="BI47" s="335"/>
    </row>
    <row r="48" spans="1:61" ht="9.9499999999999993" customHeight="1">
      <c r="A48" s="280"/>
      <c r="B48" s="281"/>
      <c r="C48" s="280"/>
      <c r="D48" s="718"/>
      <c r="E48" s="334"/>
      <c r="F48" s="344"/>
      <c r="G48" s="344"/>
      <c r="H48" s="344"/>
      <c r="I48" s="344"/>
      <c r="J48" s="344"/>
      <c r="K48" s="344"/>
      <c r="L48" s="334"/>
      <c r="M48" s="334"/>
      <c r="N48" s="334"/>
      <c r="O48" s="334"/>
      <c r="P48" s="344"/>
      <c r="Q48" s="344"/>
      <c r="R48" s="344"/>
      <c r="S48" s="344"/>
      <c r="T48" s="334"/>
      <c r="U48" s="334"/>
      <c r="V48" s="344"/>
      <c r="W48" s="716"/>
      <c r="X48" s="718"/>
      <c r="Y48" s="334"/>
      <c r="Z48" s="344"/>
      <c r="AA48" s="344"/>
      <c r="AB48" s="344"/>
      <c r="AC48" s="344"/>
      <c r="AD48" s="344"/>
      <c r="AE48" s="344"/>
      <c r="AF48" s="334"/>
      <c r="AG48" s="334"/>
      <c r="AH48" s="334"/>
      <c r="AI48" s="334"/>
      <c r="AJ48" s="344"/>
      <c r="AK48" s="344"/>
      <c r="AL48" s="344"/>
      <c r="AM48" s="344"/>
      <c r="AN48" s="334"/>
      <c r="AO48" s="334"/>
      <c r="AP48" s="344"/>
      <c r="AQ48" s="716"/>
      <c r="AR48" s="434"/>
      <c r="AS48" s="333">
        <f t="shared" si="0"/>
        <v>0</v>
      </c>
      <c r="AT48" s="333">
        <f t="shared" si="1"/>
        <v>0</v>
      </c>
      <c r="AU48" s="333">
        <f t="shared" si="2"/>
        <v>0</v>
      </c>
      <c r="AV48" s="333">
        <f t="shared" si="3"/>
        <v>0</v>
      </c>
      <c r="AW48" s="333">
        <f t="shared" si="4"/>
        <v>0</v>
      </c>
      <c r="AX48" s="333">
        <f t="shared" si="5"/>
        <v>0</v>
      </c>
      <c r="AY48" s="333">
        <f t="shared" si="6"/>
        <v>0</v>
      </c>
      <c r="AZ48" s="333">
        <f t="shared" si="7"/>
        <v>0</v>
      </c>
      <c r="BA48" s="333">
        <f t="shared" si="8"/>
        <v>0</v>
      </c>
      <c r="BB48" s="333">
        <f t="shared" si="9"/>
        <v>0</v>
      </c>
      <c r="BC48" s="340">
        <f t="shared" si="10"/>
        <v>0</v>
      </c>
      <c r="BD48" s="340">
        <f t="shared" si="11"/>
        <v>0</v>
      </c>
      <c r="BE48" s="340">
        <f t="shared" si="12"/>
        <v>0</v>
      </c>
      <c r="BF48" s="340">
        <f t="shared" si="13"/>
        <v>0</v>
      </c>
      <c r="BG48" s="340">
        <f t="shared" si="14"/>
        <v>0</v>
      </c>
      <c r="BH48" s="341">
        <f t="shared" si="15"/>
        <v>0</v>
      </c>
      <c r="BI48" s="335"/>
    </row>
    <row r="49" spans="1:61" ht="9.9499999999999993" customHeight="1">
      <c r="A49" s="280"/>
      <c r="B49" s="281"/>
      <c r="C49" s="280"/>
      <c r="D49" s="718"/>
      <c r="E49" s="334"/>
      <c r="F49" s="334"/>
      <c r="G49" s="334"/>
      <c r="H49" s="334"/>
      <c r="I49" s="334"/>
      <c r="J49" s="334"/>
      <c r="K49" s="334"/>
      <c r="L49" s="334"/>
      <c r="M49" s="334"/>
      <c r="N49" s="334"/>
      <c r="O49" s="334"/>
      <c r="P49" s="334"/>
      <c r="Q49" s="334"/>
      <c r="R49" s="334"/>
      <c r="S49" s="334"/>
      <c r="T49" s="334"/>
      <c r="U49" s="334"/>
      <c r="V49" s="334"/>
      <c r="W49" s="717"/>
      <c r="X49" s="718"/>
      <c r="Y49" s="334"/>
      <c r="Z49" s="334"/>
      <c r="AA49" s="334"/>
      <c r="AB49" s="334"/>
      <c r="AC49" s="334"/>
      <c r="AD49" s="334"/>
      <c r="AE49" s="334"/>
      <c r="AF49" s="334"/>
      <c r="AG49" s="334"/>
      <c r="AH49" s="334"/>
      <c r="AI49" s="334"/>
      <c r="AJ49" s="334"/>
      <c r="AK49" s="334"/>
      <c r="AL49" s="334"/>
      <c r="AM49" s="334"/>
      <c r="AN49" s="334"/>
      <c r="AO49" s="334"/>
      <c r="AP49" s="334"/>
      <c r="AQ49" s="717"/>
      <c r="AR49" s="433"/>
      <c r="AS49" s="333">
        <f t="shared" si="0"/>
        <v>0</v>
      </c>
      <c r="AT49" s="333">
        <f t="shared" si="1"/>
        <v>0</v>
      </c>
      <c r="AU49" s="333">
        <f t="shared" si="2"/>
        <v>0</v>
      </c>
      <c r="AV49" s="333">
        <f t="shared" si="3"/>
        <v>0</v>
      </c>
      <c r="AW49" s="333">
        <f t="shared" si="4"/>
        <v>0</v>
      </c>
      <c r="AX49" s="333">
        <f t="shared" si="5"/>
        <v>0</v>
      </c>
      <c r="AY49" s="333">
        <f t="shared" si="6"/>
        <v>0</v>
      </c>
      <c r="AZ49" s="333">
        <f t="shared" si="7"/>
        <v>0</v>
      </c>
      <c r="BA49" s="333">
        <f t="shared" si="8"/>
        <v>0</v>
      </c>
      <c r="BB49" s="333">
        <f t="shared" si="9"/>
        <v>0</v>
      </c>
      <c r="BC49" s="340">
        <f t="shared" si="10"/>
        <v>0</v>
      </c>
      <c r="BD49" s="340">
        <f t="shared" si="11"/>
        <v>0</v>
      </c>
      <c r="BE49" s="340">
        <f t="shared" si="12"/>
        <v>0</v>
      </c>
      <c r="BF49" s="340">
        <f t="shared" si="13"/>
        <v>0</v>
      </c>
      <c r="BG49" s="340">
        <f t="shared" si="14"/>
        <v>0</v>
      </c>
      <c r="BH49" s="341">
        <f t="shared" si="15"/>
        <v>0</v>
      </c>
      <c r="BI49" s="335"/>
    </row>
    <row r="50" spans="1:61" ht="9.9499999999999993" customHeight="1">
      <c r="A50" s="306">
        <f>A47+1</f>
        <v>50</v>
      </c>
      <c r="B50" s="288"/>
      <c r="C50" s="709" t="s">
        <v>176</v>
      </c>
      <c r="D50" s="718">
        <v>0</v>
      </c>
      <c r="E50" s="334">
        <v>0</v>
      </c>
      <c r="F50" s="334">
        <v>0</v>
      </c>
      <c r="G50" s="334">
        <v>0</v>
      </c>
      <c r="H50" s="334">
        <v>0</v>
      </c>
      <c r="I50" s="334">
        <v>0</v>
      </c>
      <c r="J50" s="334">
        <v>0</v>
      </c>
      <c r="K50" s="334">
        <v>0</v>
      </c>
      <c r="L50" s="334">
        <v>0</v>
      </c>
      <c r="M50" s="334">
        <v>0</v>
      </c>
      <c r="N50" s="334">
        <v>0</v>
      </c>
      <c r="O50" s="334">
        <v>0</v>
      </c>
      <c r="P50" s="334">
        <v>0</v>
      </c>
      <c r="Q50" s="334">
        <v>0</v>
      </c>
      <c r="R50" s="334">
        <v>0</v>
      </c>
      <c r="S50" s="334">
        <v>0</v>
      </c>
      <c r="T50" s="334">
        <v>0</v>
      </c>
      <c r="U50" s="334">
        <v>0</v>
      </c>
      <c r="V50" s="334">
        <v>0</v>
      </c>
      <c r="W50" s="717">
        <v>0</v>
      </c>
      <c r="X50" s="718">
        <v>0</v>
      </c>
      <c r="Y50" s="334">
        <v>0</v>
      </c>
      <c r="Z50" s="334">
        <v>0</v>
      </c>
      <c r="AA50" s="334">
        <v>0</v>
      </c>
      <c r="AB50" s="334">
        <v>0</v>
      </c>
      <c r="AC50" s="334">
        <v>0</v>
      </c>
      <c r="AD50" s="334">
        <v>0</v>
      </c>
      <c r="AE50" s="334">
        <v>0</v>
      </c>
      <c r="AF50" s="334">
        <v>0</v>
      </c>
      <c r="AG50" s="334">
        <v>0</v>
      </c>
      <c r="AH50" s="334">
        <v>0</v>
      </c>
      <c r="AI50" s="334">
        <v>0</v>
      </c>
      <c r="AJ50" s="334">
        <v>0</v>
      </c>
      <c r="AK50" s="334">
        <v>0</v>
      </c>
      <c r="AL50" s="334">
        <v>0</v>
      </c>
      <c r="AM50" s="334">
        <v>0</v>
      </c>
      <c r="AN50" s="334">
        <v>0</v>
      </c>
      <c r="AO50" s="334">
        <v>0</v>
      </c>
      <c r="AP50" s="334">
        <v>0</v>
      </c>
      <c r="AQ50" s="717">
        <v>0</v>
      </c>
      <c r="AR50" s="433"/>
      <c r="AS50" s="333">
        <f t="shared" si="0"/>
        <v>0</v>
      </c>
      <c r="AT50" s="333">
        <f t="shared" si="1"/>
        <v>0</v>
      </c>
      <c r="AU50" s="333">
        <f t="shared" si="2"/>
        <v>0</v>
      </c>
      <c r="AV50" s="333">
        <f t="shared" si="3"/>
        <v>0</v>
      </c>
      <c r="AW50" s="333">
        <f t="shared" si="4"/>
        <v>0</v>
      </c>
      <c r="AX50" s="333">
        <f t="shared" si="5"/>
        <v>0</v>
      </c>
      <c r="AY50" s="333">
        <f t="shared" si="6"/>
        <v>0</v>
      </c>
      <c r="AZ50" s="333">
        <f t="shared" si="7"/>
        <v>0</v>
      </c>
      <c r="BA50" s="333">
        <f t="shared" si="8"/>
        <v>0</v>
      </c>
      <c r="BB50" s="333">
        <f t="shared" si="9"/>
        <v>0</v>
      </c>
      <c r="BC50" s="340">
        <f t="shared" si="10"/>
        <v>0</v>
      </c>
      <c r="BD50" s="340">
        <f t="shared" si="11"/>
        <v>0</v>
      </c>
      <c r="BE50" s="340">
        <f t="shared" si="12"/>
        <v>0</v>
      </c>
      <c r="BF50" s="340">
        <f t="shared" si="13"/>
        <v>0</v>
      </c>
      <c r="BG50" s="340">
        <f t="shared" si="14"/>
        <v>0</v>
      </c>
      <c r="BH50" s="341">
        <f t="shared" si="15"/>
        <v>0</v>
      </c>
      <c r="BI50" s="335"/>
    </row>
    <row r="51" spans="1:61" ht="9.9499999999999993" customHeight="1">
      <c r="A51" s="285">
        <f t="shared" ref="A51:A67" si="19">1+A50</f>
        <v>51</v>
      </c>
      <c r="B51" s="285"/>
      <c r="C51" s="708" t="s">
        <v>172</v>
      </c>
      <c r="D51" s="719">
        <v>0.375</v>
      </c>
      <c r="E51" s="343">
        <v>0.54166666666666663</v>
      </c>
      <c r="F51" s="343">
        <v>0.58333333333333337</v>
      </c>
      <c r="G51" s="343">
        <v>0.75</v>
      </c>
      <c r="H51" s="343">
        <v>0.35416666666666669</v>
      </c>
      <c r="I51" s="343">
        <v>0.54166666666666663</v>
      </c>
      <c r="J51" s="343">
        <v>0.58333333333333337</v>
      </c>
      <c r="K51" s="343">
        <v>0.75</v>
      </c>
      <c r="L51" s="343">
        <v>0.35416666666666669</v>
      </c>
      <c r="M51" s="343">
        <v>0.52083333333333337</v>
      </c>
      <c r="N51" s="343">
        <v>0.58333333333333337</v>
      </c>
      <c r="O51" s="343">
        <v>0.83333333333333337</v>
      </c>
      <c r="P51" s="343">
        <v>0.375</v>
      </c>
      <c r="Q51" s="343">
        <v>0.5625</v>
      </c>
      <c r="R51" s="343">
        <v>0.58333333333333337</v>
      </c>
      <c r="S51" s="343">
        <v>0.75</v>
      </c>
      <c r="T51" s="343">
        <v>0.375</v>
      </c>
      <c r="U51" s="343">
        <v>0.54166666666666663</v>
      </c>
      <c r="V51" s="334">
        <v>0</v>
      </c>
      <c r="W51" s="717">
        <v>0</v>
      </c>
      <c r="X51" s="719">
        <v>0.375</v>
      </c>
      <c r="Y51" s="343">
        <v>0.54166666666666663</v>
      </c>
      <c r="Z51" s="343">
        <v>0.58333333333333337</v>
      </c>
      <c r="AA51" s="343">
        <v>0.75</v>
      </c>
      <c r="AB51" s="343">
        <v>0.35416666666666669</v>
      </c>
      <c r="AC51" s="343">
        <v>0.54166666666666663</v>
      </c>
      <c r="AD51" s="343">
        <v>0.58333333333333337</v>
      </c>
      <c r="AE51" s="343">
        <v>0.75</v>
      </c>
      <c r="AF51" s="343">
        <v>0.35416666666666669</v>
      </c>
      <c r="AG51" s="343">
        <v>0.52083333333333337</v>
      </c>
      <c r="AH51" s="343">
        <v>0.58333333333333337</v>
      </c>
      <c r="AI51" s="343">
        <v>0.83333333333333337</v>
      </c>
      <c r="AJ51" s="343">
        <v>0.375</v>
      </c>
      <c r="AK51" s="343">
        <v>0.5625</v>
      </c>
      <c r="AL51" s="343">
        <v>0.58333333333333337</v>
      </c>
      <c r="AM51" s="343">
        <v>0.75</v>
      </c>
      <c r="AN51" s="343">
        <v>0.375</v>
      </c>
      <c r="AO51" s="343">
        <v>0.54166666666666663</v>
      </c>
      <c r="AP51" s="334">
        <v>0</v>
      </c>
      <c r="AQ51" s="717">
        <v>0</v>
      </c>
      <c r="AR51" s="433"/>
      <c r="AS51" s="333">
        <f t="shared" si="0"/>
        <v>0.16666666666666663</v>
      </c>
      <c r="AT51" s="333">
        <f t="shared" si="1"/>
        <v>0.16666666666666663</v>
      </c>
      <c r="AU51" s="333">
        <f t="shared" si="2"/>
        <v>0.18749999999999994</v>
      </c>
      <c r="AV51" s="333">
        <f t="shared" si="3"/>
        <v>0.16666666666666663</v>
      </c>
      <c r="AW51" s="333">
        <f t="shared" si="4"/>
        <v>0.16666666666666669</v>
      </c>
      <c r="AX51" s="333">
        <f t="shared" si="5"/>
        <v>0.25</v>
      </c>
      <c r="AY51" s="333">
        <f t="shared" si="6"/>
        <v>0.1875</v>
      </c>
      <c r="AZ51" s="333">
        <f t="shared" si="7"/>
        <v>0.16666666666666663</v>
      </c>
      <c r="BA51" s="333">
        <f t="shared" si="8"/>
        <v>0.16666666666666663</v>
      </c>
      <c r="BB51" s="333">
        <f t="shared" si="9"/>
        <v>0</v>
      </c>
      <c r="BC51" s="340">
        <f t="shared" si="10"/>
        <v>7.9999999999999982</v>
      </c>
      <c r="BD51" s="340">
        <f t="shared" si="11"/>
        <v>8.4999999999999982</v>
      </c>
      <c r="BE51" s="340">
        <f t="shared" si="12"/>
        <v>10</v>
      </c>
      <c r="BF51" s="340">
        <f t="shared" si="13"/>
        <v>8.5</v>
      </c>
      <c r="BG51" s="340">
        <f t="shared" si="14"/>
        <v>3.9999999999999991</v>
      </c>
      <c r="BH51" s="341">
        <f t="shared" si="15"/>
        <v>39</v>
      </c>
      <c r="BI51" s="335"/>
    </row>
    <row r="52" spans="1:61" ht="9.9499999999999993" customHeight="1">
      <c r="A52" s="285">
        <f t="shared" si="19"/>
        <v>52</v>
      </c>
      <c r="B52" s="285"/>
      <c r="C52" s="708" t="s">
        <v>174</v>
      </c>
      <c r="D52" s="715">
        <v>0.375</v>
      </c>
      <c r="E52" s="344">
        <v>0.5</v>
      </c>
      <c r="F52" s="344">
        <v>0.54166666666666663</v>
      </c>
      <c r="G52" s="344">
        <v>0.75</v>
      </c>
      <c r="H52" s="344">
        <v>0.33333333333333331</v>
      </c>
      <c r="I52" s="344">
        <v>0.5</v>
      </c>
      <c r="J52" s="344">
        <v>0.54166666666666663</v>
      </c>
      <c r="K52" s="344">
        <v>0.75</v>
      </c>
      <c r="L52" s="344">
        <v>0.33333333333333331</v>
      </c>
      <c r="M52" s="344">
        <v>0.5</v>
      </c>
      <c r="N52" s="344">
        <v>0.58333333333333337</v>
      </c>
      <c r="O52" s="344">
        <v>0.83333333333333337</v>
      </c>
      <c r="P52" s="344">
        <v>0.375</v>
      </c>
      <c r="Q52" s="344">
        <v>0.5</v>
      </c>
      <c r="R52" s="344">
        <v>0.54166666666666663</v>
      </c>
      <c r="S52" s="344">
        <v>0.75</v>
      </c>
      <c r="T52" s="334">
        <v>0</v>
      </c>
      <c r="U52" s="334">
        <v>0</v>
      </c>
      <c r="V52" s="344">
        <v>0.58333333333333337</v>
      </c>
      <c r="W52" s="716">
        <v>0.75</v>
      </c>
      <c r="X52" s="715">
        <v>0.375</v>
      </c>
      <c r="Y52" s="344">
        <v>0.5</v>
      </c>
      <c r="Z52" s="344">
        <v>0.54166666666666663</v>
      </c>
      <c r="AA52" s="344">
        <v>0.75</v>
      </c>
      <c r="AB52" s="344">
        <v>0.33333333333333331</v>
      </c>
      <c r="AC52" s="344">
        <v>0.5</v>
      </c>
      <c r="AD52" s="344">
        <v>0.54166666666666663</v>
      </c>
      <c r="AE52" s="344">
        <v>0.75</v>
      </c>
      <c r="AF52" s="344">
        <v>0.33333333333333331</v>
      </c>
      <c r="AG52" s="344">
        <v>0.5</v>
      </c>
      <c r="AH52" s="344">
        <v>0.58333333333333337</v>
      </c>
      <c r="AI52" s="344">
        <v>0.83333333333333337</v>
      </c>
      <c r="AJ52" s="344">
        <v>0.375</v>
      </c>
      <c r="AK52" s="344">
        <v>0.5</v>
      </c>
      <c r="AL52" s="344">
        <v>0.54166666666666663</v>
      </c>
      <c r="AM52" s="344">
        <v>0.75</v>
      </c>
      <c r="AN52" s="334">
        <v>0</v>
      </c>
      <c r="AO52" s="334">
        <v>0</v>
      </c>
      <c r="AP52" s="344">
        <v>0.58333333333333337</v>
      </c>
      <c r="AQ52" s="716">
        <v>0.75</v>
      </c>
      <c r="AR52" s="434"/>
      <c r="AS52" s="333">
        <f t="shared" si="0"/>
        <v>0.125</v>
      </c>
      <c r="AT52" s="333">
        <f t="shared" si="1"/>
        <v>0.20833333333333337</v>
      </c>
      <c r="AU52" s="333">
        <f t="shared" si="2"/>
        <v>0.16666666666666669</v>
      </c>
      <c r="AV52" s="333">
        <f t="shared" si="3"/>
        <v>0.20833333333333337</v>
      </c>
      <c r="AW52" s="333">
        <f t="shared" si="4"/>
        <v>0.16666666666666669</v>
      </c>
      <c r="AX52" s="333">
        <f t="shared" si="5"/>
        <v>0.25</v>
      </c>
      <c r="AY52" s="333">
        <f t="shared" si="6"/>
        <v>0.125</v>
      </c>
      <c r="AZ52" s="333">
        <f t="shared" si="7"/>
        <v>0.20833333333333337</v>
      </c>
      <c r="BA52" s="333">
        <f t="shared" si="8"/>
        <v>0</v>
      </c>
      <c r="BB52" s="333">
        <f t="shared" si="9"/>
        <v>0.16666666666666663</v>
      </c>
      <c r="BC52" s="340">
        <f t="shared" si="10"/>
        <v>8</v>
      </c>
      <c r="BD52" s="340">
        <f t="shared" si="11"/>
        <v>9.0000000000000018</v>
      </c>
      <c r="BE52" s="340">
        <f t="shared" si="12"/>
        <v>10</v>
      </c>
      <c r="BF52" s="340">
        <f t="shared" si="13"/>
        <v>8</v>
      </c>
      <c r="BG52" s="340">
        <f t="shared" si="14"/>
        <v>3.9999999999999991</v>
      </c>
      <c r="BH52" s="341">
        <f t="shared" si="15"/>
        <v>39</v>
      </c>
      <c r="BI52" s="335"/>
    </row>
    <row r="53" spans="1:61" ht="9.9499999999999993" customHeight="1">
      <c r="A53" s="285">
        <f t="shared" si="19"/>
        <v>53</v>
      </c>
      <c r="B53" s="285"/>
      <c r="C53" s="708" t="s">
        <v>167</v>
      </c>
      <c r="D53" s="715">
        <v>0.33333333333333331</v>
      </c>
      <c r="E53" s="344">
        <v>0.5</v>
      </c>
      <c r="F53" s="344">
        <v>0.5625</v>
      </c>
      <c r="G53" s="344">
        <v>0.75</v>
      </c>
      <c r="H53" s="344">
        <v>0.33333333333333331</v>
      </c>
      <c r="I53" s="344">
        <v>0.5</v>
      </c>
      <c r="J53" s="344">
        <v>0.54166666666666663</v>
      </c>
      <c r="K53" s="344">
        <v>0.75</v>
      </c>
      <c r="L53" s="334">
        <v>0</v>
      </c>
      <c r="M53" s="334">
        <v>0</v>
      </c>
      <c r="N53" s="344">
        <v>0.54166666666666663</v>
      </c>
      <c r="O53" s="344">
        <v>0.75</v>
      </c>
      <c r="P53" s="344">
        <v>0.35416666666666669</v>
      </c>
      <c r="Q53" s="344">
        <v>0.52083333333333337</v>
      </c>
      <c r="R53" s="344">
        <v>0.5625</v>
      </c>
      <c r="S53" s="344">
        <v>0.75</v>
      </c>
      <c r="T53" s="344">
        <v>0.35416666666666669</v>
      </c>
      <c r="U53" s="344">
        <v>0.5</v>
      </c>
      <c r="V53" s="344">
        <v>0.5625</v>
      </c>
      <c r="W53" s="716">
        <v>0.75</v>
      </c>
      <c r="X53" s="715">
        <v>0.33333333333333331</v>
      </c>
      <c r="Y53" s="344">
        <v>0.5</v>
      </c>
      <c r="Z53" s="344">
        <v>0.5625</v>
      </c>
      <c r="AA53" s="344">
        <v>0.75</v>
      </c>
      <c r="AB53" s="344">
        <v>0.33333333333333331</v>
      </c>
      <c r="AC53" s="344">
        <v>0.5</v>
      </c>
      <c r="AD53" s="344">
        <v>0.54166666666666663</v>
      </c>
      <c r="AE53" s="344">
        <v>0.75</v>
      </c>
      <c r="AF53" s="334">
        <v>0</v>
      </c>
      <c r="AG53" s="334">
        <v>0</v>
      </c>
      <c r="AH53" s="344">
        <v>0.54166666666666663</v>
      </c>
      <c r="AI53" s="344">
        <v>0.75</v>
      </c>
      <c r="AJ53" s="344">
        <v>0.35416666666666669</v>
      </c>
      <c r="AK53" s="344">
        <v>0.52083333333333337</v>
      </c>
      <c r="AL53" s="344">
        <v>0.5625</v>
      </c>
      <c r="AM53" s="344">
        <v>0.75</v>
      </c>
      <c r="AN53" s="344">
        <v>0.35416666666666669</v>
      </c>
      <c r="AO53" s="344">
        <v>0.5</v>
      </c>
      <c r="AP53" s="344">
        <v>0.5625</v>
      </c>
      <c r="AQ53" s="716">
        <v>0.75</v>
      </c>
      <c r="AR53" s="434"/>
      <c r="AS53" s="333">
        <f t="shared" si="0"/>
        <v>0.16666666666666669</v>
      </c>
      <c r="AT53" s="333">
        <f t="shared" si="1"/>
        <v>0.1875</v>
      </c>
      <c r="AU53" s="333">
        <f t="shared" si="2"/>
        <v>0.16666666666666669</v>
      </c>
      <c r="AV53" s="333">
        <f t="shared" si="3"/>
        <v>0.20833333333333337</v>
      </c>
      <c r="AW53" s="333">
        <f t="shared" si="4"/>
        <v>0</v>
      </c>
      <c r="AX53" s="333">
        <f t="shared" si="5"/>
        <v>0.20833333333333337</v>
      </c>
      <c r="AY53" s="333">
        <f t="shared" si="6"/>
        <v>0.16666666666666669</v>
      </c>
      <c r="AZ53" s="333">
        <f t="shared" si="7"/>
        <v>0.1875</v>
      </c>
      <c r="BA53" s="333">
        <f t="shared" si="8"/>
        <v>0.14583333333333331</v>
      </c>
      <c r="BB53" s="333">
        <f t="shared" si="9"/>
        <v>0.1875</v>
      </c>
      <c r="BC53" s="340">
        <f t="shared" si="10"/>
        <v>8.5</v>
      </c>
      <c r="BD53" s="340">
        <f t="shared" si="11"/>
        <v>9.0000000000000018</v>
      </c>
      <c r="BE53" s="340">
        <f t="shared" si="12"/>
        <v>5.0000000000000009</v>
      </c>
      <c r="BF53" s="340">
        <f t="shared" si="13"/>
        <v>8.5</v>
      </c>
      <c r="BG53" s="340">
        <f t="shared" si="14"/>
        <v>8</v>
      </c>
      <c r="BH53" s="341">
        <f t="shared" si="15"/>
        <v>39</v>
      </c>
      <c r="BI53" s="335"/>
    </row>
    <row r="54" spans="1:61" ht="9.9499999999999993" customHeight="1">
      <c r="A54" s="285">
        <f t="shared" si="19"/>
        <v>54</v>
      </c>
      <c r="B54" s="285"/>
      <c r="C54" s="708" t="s">
        <v>171</v>
      </c>
      <c r="D54" s="715">
        <v>0.375</v>
      </c>
      <c r="E54" s="344">
        <v>0.54166666666666663</v>
      </c>
      <c r="F54" s="344">
        <v>0.5625</v>
      </c>
      <c r="G54" s="344">
        <v>0.71875</v>
      </c>
      <c r="H54" s="344">
        <v>0.375</v>
      </c>
      <c r="I54" s="344">
        <v>0.54166666666666663</v>
      </c>
      <c r="J54" s="344">
        <v>0.5625</v>
      </c>
      <c r="K54" s="344">
        <v>0.72916666666666663</v>
      </c>
      <c r="L54" s="334">
        <v>0</v>
      </c>
      <c r="M54" s="334">
        <v>0</v>
      </c>
      <c r="N54" s="334">
        <v>0</v>
      </c>
      <c r="O54" s="334">
        <v>0</v>
      </c>
      <c r="P54" s="344">
        <v>0.375</v>
      </c>
      <c r="Q54" s="344">
        <v>0.54166666666666663</v>
      </c>
      <c r="R54" s="344">
        <v>0.5625</v>
      </c>
      <c r="S54" s="344">
        <v>0.71875</v>
      </c>
      <c r="T54" s="344">
        <v>0.375</v>
      </c>
      <c r="U54" s="344">
        <v>0.5</v>
      </c>
      <c r="V54" s="344">
        <v>0.52083333333333337</v>
      </c>
      <c r="W54" s="716">
        <v>0.75</v>
      </c>
      <c r="X54" s="715">
        <v>0.375</v>
      </c>
      <c r="Y54" s="344">
        <v>0.54166666666666663</v>
      </c>
      <c r="Z54" s="344">
        <v>0.5625</v>
      </c>
      <c r="AA54" s="344">
        <v>0.71875</v>
      </c>
      <c r="AB54" s="344">
        <v>0.375</v>
      </c>
      <c r="AC54" s="344">
        <v>0.54166666666666663</v>
      </c>
      <c r="AD54" s="344">
        <v>0.5625</v>
      </c>
      <c r="AE54" s="344">
        <v>0.72916666666666663</v>
      </c>
      <c r="AF54" s="334">
        <v>0</v>
      </c>
      <c r="AG54" s="334">
        <v>0</v>
      </c>
      <c r="AH54" s="334">
        <v>0</v>
      </c>
      <c r="AI54" s="334">
        <v>0</v>
      </c>
      <c r="AJ54" s="344">
        <v>0.375</v>
      </c>
      <c r="AK54" s="344">
        <v>0.54166666666666663</v>
      </c>
      <c r="AL54" s="344">
        <v>0.5625</v>
      </c>
      <c r="AM54" s="344">
        <v>0.71875</v>
      </c>
      <c r="AN54" s="344">
        <v>0.375</v>
      </c>
      <c r="AO54" s="344">
        <v>0.5</v>
      </c>
      <c r="AP54" s="344">
        <v>0.52083333333333337</v>
      </c>
      <c r="AQ54" s="716">
        <v>0.75</v>
      </c>
      <c r="AR54" s="434"/>
      <c r="AS54" s="333">
        <f t="shared" si="0"/>
        <v>0.16666666666666663</v>
      </c>
      <c r="AT54" s="333">
        <f t="shared" si="1"/>
        <v>0.15625</v>
      </c>
      <c r="AU54" s="333">
        <f t="shared" si="2"/>
        <v>0.16666666666666663</v>
      </c>
      <c r="AV54" s="333">
        <f t="shared" si="3"/>
        <v>0.16666666666666663</v>
      </c>
      <c r="AW54" s="333">
        <f t="shared" si="4"/>
        <v>0</v>
      </c>
      <c r="AX54" s="333">
        <f t="shared" si="5"/>
        <v>0</v>
      </c>
      <c r="AY54" s="333">
        <f t="shared" si="6"/>
        <v>0.16666666666666663</v>
      </c>
      <c r="AZ54" s="333">
        <f t="shared" si="7"/>
        <v>0.15625</v>
      </c>
      <c r="BA54" s="333">
        <f t="shared" si="8"/>
        <v>0.125</v>
      </c>
      <c r="BB54" s="333">
        <f t="shared" si="9"/>
        <v>0.22916666666666663</v>
      </c>
      <c r="BC54" s="340">
        <f t="shared" si="10"/>
        <v>7.7499999999999991</v>
      </c>
      <c r="BD54" s="340">
        <f t="shared" si="11"/>
        <v>7.9999999999999982</v>
      </c>
      <c r="BE54" s="340">
        <f t="shared" si="12"/>
        <v>0</v>
      </c>
      <c r="BF54" s="340">
        <f t="shared" si="13"/>
        <v>7.7499999999999991</v>
      </c>
      <c r="BG54" s="340">
        <f t="shared" si="14"/>
        <v>8.5</v>
      </c>
      <c r="BH54" s="341">
        <f t="shared" si="15"/>
        <v>31.999999999999996</v>
      </c>
      <c r="BI54" s="335"/>
    </row>
    <row r="55" spans="1:61" ht="9.9499999999999993" customHeight="1">
      <c r="A55" s="285">
        <f t="shared" si="19"/>
        <v>55</v>
      </c>
      <c r="B55" s="285"/>
      <c r="C55" s="708" t="s">
        <v>168</v>
      </c>
      <c r="D55" s="715">
        <v>0.35416666666666669</v>
      </c>
      <c r="E55" s="344">
        <v>0.54166666666666663</v>
      </c>
      <c r="F55" s="344">
        <v>0.5625</v>
      </c>
      <c r="G55" s="344">
        <v>0.75</v>
      </c>
      <c r="H55" s="344">
        <v>0.35416666666666669</v>
      </c>
      <c r="I55" s="344">
        <v>0.54166666666666663</v>
      </c>
      <c r="J55" s="344">
        <v>0.58333333333333337</v>
      </c>
      <c r="K55" s="344">
        <v>0.70833333333333337</v>
      </c>
      <c r="L55" s="344">
        <v>0.35416666666666669</v>
      </c>
      <c r="M55" s="344">
        <v>0.54166666666666663</v>
      </c>
      <c r="N55" s="344">
        <v>0.58333333333333337</v>
      </c>
      <c r="O55" s="344">
        <v>0.75</v>
      </c>
      <c r="P55" s="344">
        <v>0.35416666666666669</v>
      </c>
      <c r="Q55" s="344">
        <v>0.54166666666666663</v>
      </c>
      <c r="R55" s="344">
        <v>0.5625</v>
      </c>
      <c r="S55" s="344">
        <v>0.75</v>
      </c>
      <c r="T55" s="334">
        <v>0</v>
      </c>
      <c r="U55" s="334">
        <v>0</v>
      </c>
      <c r="V55" s="344">
        <v>0.5625</v>
      </c>
      <c r="W55" s="716">
        <v>0.75</v>
      </c>
      <c r="X55" s="715">
        <v>0.35416666666666669</v>
      </c>
      <c r="Y55" s="344">
        <v>0.54166666666666663</v>
      </c>
      <c r="Z55" s="344">
        <v>0.5625</v>
      </c>
      <c r="AA55" s="344">
        <v>0.75</v>
      </c>
      <c r="AB55" s="344">
        <v>0.35416666666666669</v>
      </c>
      <c r="AC55" s="344">
        <v>0.54166666666666663</v>
      </c>
      <c r="AD55" s="344">
        <v>0.58333333333333337</v>
      </c>
      <c r="AE55" s="344">
        <v>0.70833333333333337</v>
      </c>
      <c r="AF55" s="344">
        <v>0.35416666666666669</v>
      </c>
      <c r="AG55" s="344">
        <v>0.54166666666666663</v>
      </c>
      <c r="AH55" s="344">
        <v>0.58333333333333337</v>
      </c>
      <c r="AI55" s="344">
        <v>0.75</v>
      </c>
      <c r="AJ55" s="344">
        <v>0.35416666666666669</v>
      </c>
      <c r="AK55" s="344">
        <v>0.54166666666666663</v>
      </c>
      <c r="AL55" s="344">
        <v>0.5625</v>
      </c>
      <c r="AM55" s="344">
        <v>0.75</v>
      </c>
      <c r="AN55" s="334">
        <v>0</v>
      </c>
      <c r="AO55" s="334">
        <v>0</v>
      </c>
      <c r="AP55" s="344">
        <v>0.5625</v>
      </c>
      <c r="AQ55" s="716">
        <v>0.75</v>
      </c>
      <c r="AR55" s="434"/>
      <c r="AS55" s="333">
        <f t="shared" si="0"/>
        <v>0.18749999999999994</v>
      </c>
      <c r="AT55" s="333">
        <f t="shared" si="1"/>
        <v>0.1875</v>
      </c>
      <c r="AU55" s="333">
        <f t="shared" si="2"/>
        <v>0.18749999999999994</v>
      </c>
      <c r="AV55" s="333">
        <f t="shared" si="3"/>
        <v>0.125</v>
      </c>
      <c r="AW55" s="333">
        <f t="shared" si="4"/>
        <v>0.18749999999999994</v>
      </c>
      <c r="AX55" s="333">
        <f t="shared" si="5"/>
        <v>0.16666666666666663</v>
      </c>
      <c r="AY55" s="333">
        <f t="shared" si="6"/>
        <v>0.18749999999999994</v>
      </c>
      <c r="AZ55" s="333">
        <f t="shared" si="7"/>
        <v>0.1875</v>
      </c>
      <c r="BA55" s="333">
        <f t="shared" si="8"/>
        <v>0</v>
      </c>
      <c r="BB55" s="333">
        <f t="shared" si="9"/>
        <v>0.1875</v>
      </c>
      <c r="BC55" s="340">
        <f t="shared" si="10"/>
        <v>8.9999999999999982</v>
      </c>
      <c r="BD55" s="340">
        <f t="shared" si="11"/>
        <v>7.4999999999999982</v>
      </c>
      <c r="BE55" s="340">
        <f t="shared" si="12"/>
        <v>8.4999999999999982</v>
      </c>
      <c r="BF55" s="340">
        <f t="shared" si="13"/>
        <v>8.9999999999999982</v>
      </c>
      <c r="BG55" s="340">
        <f t="shared" si="14"/>
        <v>4.5</v>
      </c>
      <c r="BH55" s="341">
        <f t="shared" si="15"/>
        <v>38.499999999999993</v>
      </c>
      <c r="BI55" s="335"/>
    </row>
    <row r="56" spans="1:61" ht="9.9499999999999993" customHeight="1">
      <c r="A56" s="285">
        <f t="shared" si="19"/>
        <v>56</v>
      </c>
      <c r="B56" s="285"/>
      <c r="C56" s="708" t="s">
        <v>165</v>
      </c>
      <c r="D56" s="715">
        <v>0.45833333333333331</v>
      </c>
      <c r="E56" s="344">
        <v>0.54166666666666663</v>
      </c>
      <c r="F56" s="344">
        <v>0.58333333333333337</v>
      </c>
      <c r="G56" s="344">
        <v>0.83333333333333337</v>
      </c>
      <c r="H56" s="344">
        <v>0.375</v>
      </c>
      <c r="I56" s="344">
        <v>0.5</v>
      </c>
      <c r="J56" s="344">
        <v>0.58333333333333337</v>
      </c>
      <c r="K56" s="344">
        <v>0.75</v>
      </c>
      <c r="L56" s="334">
        <v>0</v>
      </c>
      <c r="M56" s="334">
        <v>0</v>
      </c>
      <c r="N56" s="344">
        <v>0.54166666666666663</v>
      </c>
      <c r="O56" s="344">
        <v>0.625</v>
      </c>
      <c r="P56" s="344">
        <v>0.375</v>
      </c>
      <c r="Q56" s="344">
        <v>0.5</v>
      </c>
      <c r="R56" s="344">
        <v>0.58333333333333337</v>
      </c>
      <c r="S56" s="344">
        <v>0.83333333333333337</v>
      </c>
      <c r="T56" s="344">
        <v>0.375</v>
      </c>
      <c r="U56" s="344">
        <v>0.5</v>
      </c>
      <c r="V56" s="344">
        <v>0.54166666666666663</v>
      </c>
      <c r="W56" s="716">
        <v>0.75</v>
      </c>
      <c r="X56" s="715">
        <v>0.45833333333333331</v>
      </c>
      <c r="Y56" s="344">
        <v>0.54166666666666663</v>
      </c>
      <c r="Z56" s="344">
        <v>0.58333333333333337</v>
      </c>
      <c r="AA56" s="344">
        <v>0.83333333333333337</v>
      </c>
      <c r="AB56" s="344">
        <v>0.375</v>
      </c>
      <c r="AC56" s="344">
        <v>0.5</v>
      </c>
      <c r="AD56" s="344">
        <v>0.58333333333333337</v>
      </c>
      <c r="AE56" s="344">
        <v>0.75</v>
      </c>
      <c r="AF56" s="334">
        <v>0</v>
      </c>
      <c r="AG56" s="334">
        <v>0</v>
      </c>
      <c r="AH56" s="344">
        <v>0.54166666666666663</v>
      </c>
      <c r="AI56" s="344">
        <v>0.625</v>
      </c>
      <c r="AJ56" s="344">
        <v>0.375</v>
      </c>
      <c r="AK56" s="344">
        <v>0.5</v>
      </c>
      <c r="AL56" s="344">
        <v>0.58333333333333337</v>
      </c>
      <c r="AM56" s="344">
        <v>0.83333333333333337</v>
      </c>
      <c r="AN56" s="344">
        <v>0.375</v>
      </c>
      <c r="AO56" s="344">
        <v>0.5</v>
      </c>
      <c r="AP56" s="344">
        <v>0.54166666666666663</v>
      </c>
      <c r="AQ56" s="716">
        <v>0.75</v>
      </c>
      <c r="AR56" s="434"/>
      <c r="AS56" s="333">
        <f t="shared" si="0"/>
        <v>8.3333333333333315E-2</v>
      </c>
      <c r="AT56" s="333">
        <f t="shared" si="1"/>
        <v>0.25</v>
      </c>
      <c r="AU56" s="333">
        <f t="shared" si="2"/>
        <v>0.125</v>
      </c>
      <c r="AV56" s="333">
        <f t="shared" si="3"/>
        <v>0.16666666666666663</v>
      </c>
      <c r="AW56" s="333">
        <f t="shared" si="4"/>
        <v>0</v>
      </c>
      <c r="AX56" s="333">
        <f t="shared" si="5"/>
        <v>8.333333333333337E-2</v>
      </c>
      <c r="AY56" s="333">
        <f t="shared" si="6"/>
        <v>0.125</v>
      </c>
      <c r="AZ56" s="333">
        <f t="shared" si="7"/>
        <v>0.25</v>
      </c>
      <c r="BA56" s="333">
        <f t="shared" si="8"/>
        <v>0.125</v>
      </c>
      <c r="BB56" s="333">
        <f t="shared" si="9"/>
        <v>0.20833333333333337</v>
      </c>
      <c r="BC56" s="340">
        <f t="shared" si="10"/>
        <v>8</v>
      </c>
      <c r="BD56" s="340">
        <f t="shared" si="11"/>
        <v>6.9999999999999991</v>
      </c>
      <c r="BE56" s="340">
        <f t="shared" si="12"/>
        <v>2.0000000000000009</v>
      </c>
      <c r="BF56" s="340">
        <f t="shared" si="13"/>
        <v>9</v>
      </c>
      <c r="BG56" s="340">
        <f t="shared" si="14"/>
        <v>8</v>
      </c>
      <c r="BH56" s="341">
        <f t="shared" si="15"/>
        <v>34</v>
      </c>
      <c r="BI56" s="335"/>
    </row>
    <row r="57" spans="1:61" ht="9.9499999999999993" customHeight="1">
      <c r="A57" s="285">
        <f t="shared" si="19"/>
        <v>57</v>
      </c>
      <c r="B57" s="285"/>
      <c r="C57" s="708" t="s">
        <v>165</v>
      </c>
      <c r="D57" s="715">
        <v>0.33333333333333331</v>
      </c>
      <c r="E57" s="344">
        <v>0.52083333333333337</v>
      </c>
      <c r="F57" s="344">
        <v>0.58333333333333337</v>
      </c>
      <c r="G57" s="344">
        <v>0.79166666666666663</v>
      </c>
      <c r="H57" s="344">
        <v>0.33333333333333331</v>
      </c>
      <c r="I57" s="344">
        <v>0.54166666666666663</v>
      </c>
      <c r="J57" s="344">
        <v>0.58333333333333337</v>
      </c>
      <c r="K57" s="344">
        <v>0.83333333333333337</v>
      </c>
      <c r="L57" s="344">
        <v>0.33333333333333331</v>
      </c>
      <c r="M57" s="344">
        <v>0.52083333333333337</v>
      </c>
      <c r="N57" s="334">
        <v>0</v>
      </c>
      <c r="O57" s="334">
        <v>0</v>
      </c>
      <c r="P57" s="344">
        <v>0.33333333333333331</v>
      </c>
      <c r="Q57" s="344">
        <v>0.52083333333333337</v>
      </c>
      <c r="R57" s="344">
        <v>0.58333333333333337</v>
      </c>
      <c r="S57" s="344">
        <v>0.75</v>
      </c>
      <c r="T57" s="334">
        <v>0</v>
      </c>
      <c r="U57" s="334">
        <v>0</v>
      </c>
      <c r="V57" s="334">
        <v>0</v>
      </c>
      <c r="W57" s="717">
        <v>0</v>
      </c>
      <c r="X57" s="715">
        <v>0.33333333333333331</v>
      </c>
      <c r="Y57" s="344">
        <v>0.52083333333333337</v>
      </c>
      <c r="Z57" s="344">
        <v>0.58333333333333337</v>
      </c>
      <c r="AA57" s="344">
        <v>0.79166666666666663</v>
      </c>
      <c r="AB57" s="344">
        <v>0.33333333333333331</v>
      </c>
      <c r="AC57" s="344">
        <v>0.54166666666666663</v>
      </c>
      <c r="AD57" s="344">
        <v>0.58333333333333337</v>
      </c>
      <c r="AE57" s="344">
        <v>0.83333333333333337</v>
      </c>
      <c r="AF57" s="344">
        <v>0.33333333333333331</v>
      </c>
      <c r="AG57" s="344">
        <v>0.52083333333333337</v>
      </c>
      <c r="AH57" s="334">
        <v>0</v>
      </c>
      <c r="AI57" s="334">
        <v>0</v>
      </c>
      <c r="AJ57" s="344">
        <v>0.33333333333333331</v>
      </c>
      <c r="AK57" s="344">
        <v>0.52083333333333337</v>
      </c>
      <c r="AL57" s="344">
        <v>0.58333333333333337</v>
      </c>
      <c r="AM57" s="344">
        <v>0.75</v>
      </c>
      <c r="AN57" s="334">
        <v>0</v>
      </c>
      <c r="AO57" s="334">
        <v>0</v>
      </c>
      <c r="AP57" s="334">
        <v>0</v>
      </c>
      <c r="AQ57" s="717">
        <v>0</v>
      </c>
      <c r="AR57" s="433"/>
      <c r="AS57" s="333">
        <f t="shared" si="0"/>
        <v>0.18750000000000006</v>
      </c>
      <c r="AT57" s="333">
        <f t="shared" si="1"/>
        <v>0.20833333333333326</v>
      </c>
      <c r="AU57" s="333">
        <f t="shared" si="2"/>
        <v>0.20833333333333331</v>
      </c>
      <c r="AV57" s="333">
        <f t="shared" si="3"/>
        <v>0.25</v>
      </c>
      <c r="AW57" s="333">
        <f t="shared" si="4"/>
        <v>0.18750000000000006</v>
      </c>
      <c r="AX57" s="333">
        <f t="shared" si="5"/>
        <v>0</v>
      </c>
      <c r="AY57" s="333">
        <f t="shared" si="6"/>
        <v>0.18750000000000006</v>
      </c>
      <c r="AZ57" s="333">
        <f t="shared" si="7"/>
        <v>0.16666666666666663</v>
      </c>
      <c r="BA57" s="333">
        <f t="shared" si="8"/>
        <v>0</v>
      </c>
      <c r="BB57" s="333">
        <f t="shared" si="9"/>
        <v>0</v>
      </c>
      <c r="BC57" s="340">
        <f t="shared" si="10"/>
        <v>9.5</v>
      </c>
      <c r="BD57" s="340">
        <f t="shared" si="11"/>
        <v>11</v>
      </c>
      <c r="BE57" s="340">
        <f t="shared" si="12"/>
        <v>4.5000000000000018</v>
      </c>
      <c r="BF57" s="340">
        <f t="shared" si="13"/>
        <v>8.5</v>
      </c>
      <c r="BG57" s="340">
        <f t="shared" si="14"/>
        <v>0</v>
      </c>
      <c r="BH57" s="341">
        <f t="shared" si="15"/>
        <v>33.5</v>
      </c>
      <c r="BI57" s="335"/>
    </row>
    <row r="58" spans="1:61" ht="9.9499999999999993" customHeight="1">
      <c r="A58" s="285">
        <f t="shared" si="19"/>
        <v>58</v>
      </c>
      <c r="B58" s="285"/>
      <c r="C58" s="708" t="s">
        <v>173</v>
      </c>
      <c r="D58" s="715">
        <v>0.38541666666666669</v>
      </c>
      <c r="E58" s="344">
        <v>0.51041666666666663</v>
      </c>
      <c r="F58" s="344">
        <v>0.5625</v>
      </c>
      <c r="G58" s="344">
        <v>0.75</v>
      </c>
      <c r="H58" s="344">
        <v>0.375</v>
      </c>
      <c r="I58" s="344">
        <v>0.52083333333333337</v>
      </c>
      <c r="J58" s="344">
        <v>0.58333333333333337</v>
      </c>
      <c r="K58" s="344">
        <v>0.75</v>
      </c>
      <c r="L58" s="334">
        <v>0</v>
      </c>
      <c r="M58" s="334">
        <v>0</v>
      </c>
      <c r="N58" s="334">
        <v>0</v>
      </c>
      <c r="O58" s="334">
        <v>0</v>
      </c>
      <c r="P58" s="344">
        <v>0.375</v>
      </c>
      <c r="Q58" s="344">
        <v>0.5</v>
      </c>
      <c r="R58" s="344">
        <v>0.5625</v>
      </c>
      <c r="S58" s="344">
        <v>0.72916666666666663</v>
      </c>
      <c r="T58" s="344">
        <v>0.375</v>
      </c>
      <c r="U58" s="344">
        <v>0.52083333333333337</v>
      </c>
      <c r="V58" s="344">
        <v>0.58333333333333337</v>
      </c>
      <c r="W58" s="716">
        <v>0.75</v>
      </c>
      <c r="X58" s="715">
        <v>0.38541666666666669</v>
      </c>
      <c r="Y58" s="344">
        <v>0.51041666666666663</v>
      </c>
      <c r="Z58" s="344">
        <v>0.5625</v>
      </c>
      <c r="AA58" s="344">
        <v>0.75</v>
      </c>
      <c r="AB58" s="344">
        <v>0.375</v>
      </c>
      <c r="AC58" s="344">
        <v>0.52083333333333337</v>
      </c>
      <c r="AD58" s="344">
        <v>0.58333333333333337</v>
      </c>
      <c r="AE58" s="344">
        <v>0.75</v>
      </c>
      <c r="AF58" s="334">
        <v>0</v>
      </c>
      <c r="AG58" s="334">
        <v>0</v>
      </c>
      <c r="AH58" s="334">
        <v>0</v>
      </c>
      <c r="AI58" s="334">
        <v>0</v>
      </c>
      <c r="AJ58" s="344">
        <v>0.375</v>
      </c>
      <c r="AK58" s="344">
        <v>0.5</v>
      </c>
      <c r="AL58" s="344">
        <v>0.5625</v>
      </c>
      <c r="AM58" s="344">
        <v>0.72916666666666663</v>
      </c>
      <c r="AN58" s="344">
        <v>0.375</v>
      </c>
      <c r="AO58" s="344">
        <v>0.52083333333333337</v>
      </c>
      <c r="AP58" s="344">
        <v>0.58333333333333337</v>
      </c>
      <c r="AQ58" s="716">
        <v>0.75</v>
      </c>
      <c r="AR58" s="434"/>
      <c r="AS58" s="333">
        <f t="shared" si="0"/>
        <v>0.12499999999999994</v>
      </c>
      <c r="AT58" s="333">
        <f t="shared" si="1"/>
        <v>0.1875</v>
      </c>
      <c r="AU58" s="333">
        <f t="shared" si="2"/>
        <v>0.14583333333333337</v>
      </c>
      <c r="AV58" s="333">
        <f t="shared" si="3"/>
        <v>0.16666666666666663</v>
      </c>
      <c r="AW58" s="333">
        <f t="shared" si="4"/>
        <v>0</v>
      </c>
      <c r="AX58" s="333">
        <f t="shared" si="5"/>
        <v>0</v>
      </c>
      <c r="AY58" s="333">
        <f t="shared" si="6"/>
        <v>0.125</v>
      </c>
      <c r="AZ58" s="333">
        <f t="shared" si="7"/>
        <v>0.16666666666666663</v>
      </c>
      <c r="BA58" s="333">
        <f t="shared" si="8"/>
        <v>0.14583333333333337</v>
      </c>
      <c r="BB58" s="333">
        <f t="shared" si="9"/>
        <v>0.16666666666666663</v>
      </c>
      <c r="BC58" s="340">
        <f t="shared" si="10"/>
        <v>7.4999999999999982</v>
      </c>
      <c r="BD58" s="340">
        <f t="shared" si="11"/>
        <v>7.5</v>
      </c>
      <c r="BE58" s="340">
        <f t="shared" si="12"/>
        <v>0</v>
      </c>
      <c r="BF58" s="340">
        <f t="shared" si="13"/>
        <v>6.9999999999999991</v>
      </c>
      <c r="BG58" s="340">
        <f t="shared" si="14"/>
        <v>7.5</v>
      </c>
      <c r="BH58" s="341">
        <f t="shared" si="15"/>
        <v>29.499999999999996</v>
      </c>
      <c r="BI58" s="335"/>
    </row>
    <row r="59" spans="1:61" ht="9.9499999999999993" customHeight="1">
      <c r="A59" s="285">
        <f t="shared" si="19"/>
        <v>59</v>
      </c>
      <c r="B59" s="285"/>
      <c r="C59" s="708" t="s">
        <v>164</v>
      </c>
      <c r="D59" s="715">
        <v>0.375</v>
      </c>
      <c r="E59" s="344">
        <v>0.52083333333333337</v>
      </c>
      <c r="F59" s="344">
        <v>0.58333333333333337</v>
      </c>
      <c r="G59" s="344">
        <v>0.79166666666666663</v>
      </c>
      <c r="H59" s="344">
        <v>0.33333333333333331</v>
      </c>
      <c r="I59" s="344">
        <v>0.52083333333333337</v>
      </c>
      <c r="J59" s="344">
        <v>0.54166666666666663</v>
      </c>
      <c r="K59" s="344">
        <v>0.75</v>
      </c>
      <c r="L59" s="334">
        <v>0</v>
      </c>
      <c r="M59" s="334">
        <v>0</v>
      </c>
      <c r="N59" s="344">
        <v>0.5625</v>
      </c>
      <c r="O59" s="344">
        <v>0.75</v>
      </c>
      <c r="P59" s="344">
        <v>0.375</v>
      </c>
      <c r="Q59" s="344">
        <v>0.52083333333333337</v>
      </c>
      <c r="R59" s="344">
        <v>0.54166666666666663</v>
      </c>
      <c r="S59" s="344">
        <v>0.75</v>
      </c>
      <c r="T59" s="344">
        <v>0.33333333333333331</v>
      </c>
      <c r="U59" s="344">
        <v>0.52083333333333337</v>
      </c>
      <c r="V59" s="344">
        <v>0.54166666666666663</v>
      </c>
      <c r="W59" s="716">
        <v>0.6875</v>
      </c>
      <c r="X59" s="715">
        <v>0.375</v>
      </c>
      <c r="Y59" s="344">
        <v>0.52083333333333337</v>
      </c>
      <c r="Z59" s="344">
        <v>0.58333333333333337</v>
      </c>
      <c r="AA59" s="344">
        <v>0.79166666666666663</v>
      </c>
      <c r="AB59" s="344">
        <v>0.33333333333333331</v>
      </c>
      <c r="AC59" s="344">
        <v>0.52083333333333337</v>
      </c>
      <c r="AD59" s="344">
        <v>0.54166666666666663</v>
      </c>
      <c r="AE59" s="344">
        <v>0.75</v>
      </c>
      <c r="AF59" s="334">
        <v>0</v>
      </c>
      <c r="AG59" s="334">
        <v>0</v>
      </c>
      <c r="AH59" s="344">
        <v>0.5625</v>
      </c>
      <c r="AI59" s="344">
        <v>0.75</v>
      </c>
      <c r="AJ59" s="344">
        <v>0.375</v>
      </c>
      <c r="AK59" s="344">
        <v>0.52083333333333337</v>
      </c>
      <c r="AL59" s="344">
        <v>0.54166666666666663</v>
      </c>
      <c r="AM59" s="344">
        <v>0.75</v>
      </c>
      <c r="AN59" s="344">
        <v>0.33333333333333331</v>
      </c>
      <c r="AO59" s="344">
        <v>0.52083333333333337</v>
      </c>
      <c r="AP59" s="344">
        <v>0.54166666666666663</v>
      </c>
      <c r="AQ59" s="716">
        <v>0.6875</v>
      </c>
      <c r="AR59" s="434"/>
      <c r="AS59" s="333">
        <f t="shared" si="0"/>
        <v>0.14583333333333337</v>
      </c>
      <c r="AT59" s="333">
        <f t="shared" si="1"/>
        <v>0.20833333333333326</v>
      </c>
      <c r="AU59" s="333">
        <f t="shared" si="2"/>
        <v>0.18750000000000006</v>
      </c>
      <c r="AV59" s="333">
        <f t="shared" si="3"/>
        <v>0.20833333333333337</v>
      </c>
      <c r="AW59" s="333">
        <f t="shared" si="4"/>
        <v>0</v>
      </c>
      <c r="AX59" s="333">
        <f t="shared" si="5"/>
        <v>0.1875</v>
      </c>
      <c r="AY59" s="333">
        <f t="shared" si="6"/>
        <v>0.14583333333333337</v>
      </c>
      <c r="AZ59" s="333">
        <f t="shared" si="7"/>
        <v>0.20833333333333337</v>
      </c>
      <c r="BA59" s="333">
        <f t="shared" si="8"/>
        <v>0.18750000000000006</v>
      </c>
      <c r="BB59" s="333">
        <f t="shared" si="9"/>
        <v>0.14583333333333337</v>
      </c>
      <c r="BC59" s="340">
        <f t="shared" si="10"/>
        <v>8.5</v>
      </c>
      <c r="BD59" s="340">
        <f t="shared" si="11"/>
        <v>9.5000000000000018</v>
      </c>
      <c r="BE59" s="340">
        <f t="shared" si="12"/>
        <v>4.5</v>
      </c>
      <c r="BF59" s="340">
        <f t="shared" si="13"/>
        <v>8.5000000000000018</v>
      </c>
      <c r="BG59" s="340">
        <f t="shared" si="14"/>
        <v>8.0000000000000018</v>
      </c>
      <c r="BH59" s="341">
        <f t="shared" si="15"/>
        <v>39</v>
      </c>
      <c r="BI59" s="335"/>
    </row>
    <row r="60" spans="1:61" ht="9.9499999999999993" customHeight="1">
      <c r="A60" s="285">
        <f t="shared" si="19"/>
        <v>60</v>
      </c>
      <c r="B60" s="285"/>
      <c r="C60" s="708" t="s">
        <v>169</v>
      </c>
      <c r="D60" s="718">
        <v>0</v>
      </c>
      <c r="E60" s="334">
        <v>0</v>
      </c>
      <c r="F60" s="334">
        <v>0</v>
      </c>
      <c r="G60" s="334">
        <v>0</v>
      </c>
      <c r="H60" s="334">
        <v>0</v>
      </c>
      <c r="I60" s="334">
        <v>0</v>
      </c>
      <c r="J60" s="334">
        <v>0</v>
      </c>
      <c r="K60" s="334">
        <v>0</v>
      </c>
      <c r="L60" s="334">
        <v>0</v>
      </c>
      <c r="M60" s="334">
        <v>0</v>
      </c>
      <c r="N60" s="334">
        <v>0</v>
      </c>
      <c r="O60" s="334">
        <v>0</v>
      </c>
      <c r="P60" s="334">
        <v>0</v>
      </c>
      <c r="Q60" s="334">
        <v>0</v>
      </c>
      <c r="R60" s="334">
        <v>0</v>
      </c>
      <c r="S60" s="334">
        <v>0</v>
      </c>
      <c r="T60" s="334">
        <v>0</v>
      </c>
      <c r="U60" s="334">
        <v>0</v>
      </c>
      <c r="V60" s="334">
        <v>0</v>
      </c>
      <c r="W60" s="717">
        <v>0</v>
      </c>
      <c r="X60" s="718">
        <v>0</v>
      </c>
      <c r="Y60" s="334">
        <v>0</v>
      </c>
      <c r="Z60" s="334">
        <v>0</v>
      </c>
      <c r="AA60" s="334">
        <v>0</v>
      </c>
      <c r="AB60" s="334">
        <v>0</v>
      </c>
      <c r="AC60" s="334">
        <v>0</v>
      </c>
      <c r="AD60" s="334">
        <v>0</v>
      </c>
      <c r="AE60" s="334">
        <v>0</v>
      </c>
      <c r="AF60" s="334">
        <v>0</v>
      </c>
      <c r="AG60" s="334">
        <v>0</v>
      </c>
      <c r="AH60" s="334">
        <v>0</v>
      </c>
      <c r="AI60" s="334">
        <v>0</v>
      </c>
      <c r="AJ60" s="334">
        <v>0</v>
      </c>
      <c r="AK60" s="334">
        <v>0</v>
      </c>
      <c r="AL60" s="334">
        <v>0</v>
      </c>
      <c r="AM60" s="334">
        <v>0</v>
      </c>
      <c r="AN60" s="334">
        <v>0</v>
      </c>
      <c r="AO60" s="334">
        <v>0</v>
      </c>
      <c r="AP60" s="334">
        <v>0</v>
      </c>
      <c r="AQ60" s="717">
        <v>0</v>
      </c>
      <c r="AR60" s="433"/>
      <c r="AS60" s="333">
        <f t="shared" si="0"/>
        <v>0</v>
      </c>
      <c r="AT60" s="333">
        <f t="shared" si="1"/>
        <v>0</v>
      </c>
      <c r="AU60" s="333">
        <f t="shared" si="2"/>
        <v>0</v>
      </c>
      <c r="AV60" s="333">
        <f t="shared" si="3"/>
        <v>0</v>
      </c>
      <c r="AW60" s="333">
        <f t="shared" si="4"/>
        <v>0</v>
      </c>
      <c r="AX60" s="333">
        <f t="shared" si="5"/>
        <v>0</v>
      </c>
      <c r="AY60" s="333">
        <f t="shared" si="6"/>
        <v>0</v>
      </c>
      <c r="AZ60" s="333">
        <f t="shared" si="7"/>
        <v>0</v>
      </c>
      <c r="BA60" s="333">
        <f t="shared" si="8"/>
        <v>0</v>
      </c>
      <c r="BB60" s="333">
        <f t="shared" si="9"/>
        <v>0</v>
      </c>
      <c r="BC60" s="340">
        <f t="shared" si="10"/>
        <v>0</v>
      </c>
      <c r="BD60" s="340">
        <f t="shared" si="11"/>
        <v>0</v>
      </c>
      <c r="BE60" s="340">
        <f t="shared" si="12"/>
        <v>0</v>
      </c>
      <c r="BF60" s="340">
        <f t="shared" si="13"/>
        <v>0</v>
      </c>
      <c r="BG60" s="340">
        <f t="shared" si="14"/>
        <v>0</v>
      </c>
      <c r="BH60" s="341">
        <f t="shared" si="15"/>
        <v>0</v>
      </c>
      <c r="BI60" s="335"/>
    </row>
    <row r="61" spans="1:61" ht="9.9499999999999993" customHeight="1">
      <c r="A61" s="285">
        <f t="shared" si="19"/>
        <v>61</v>
      </c>
      <c r="B61" s="285"/>
      <c r="C61" s="708" t="s">
        <v>170</v>
      </c>
      <c r="D61" s="718">
        <v>0</v>
      </c>
      <c r="E61" s="334">
        <v>0</v>
      </c>
      <c r="F61" s="334">
        <v>0</v>
      </c>
      <c r="G61" s="334">
        <v>0</v>
      </c>
      <c r="H61" s="334">
        <v>0</v>
      </c>
      <c r="I61" s="334">
        <v>0</v>
      </c>
      <c r="J61" s="334">
        <v>0</v>
      </c>
      <c r="K61" s="334">
        <v>0</v>
      </c>
      <c r="L61" s="334">
        <v>0</v>
      </c>
      <c r="M61" s="334">
        <v>0</v>
      </c>
      <c r="N61" s="334">
        <v>0</v>
      </c>
      <c r="O61" s="334">
        <v>0</v>
      </c>
      <c r="P61" s="334">
        <v>0</v>
      </c>
      <c r="Q61" s="334">
        <v>0</v>
      </c>
      <c r="R61" s="334">
        <v>0</v>
      </c>
      <c r="S61" s="334">
        <v>0</v>
      </c>
      <c r="T61" s="334">
        <v>0</v>
      </c>
      <c r="U61" s="334">
        <v>0</v>
      </c>
      <c r="V61" s="334">
        <v>0</v>
      </c>
      <c r="W61" s="717">
        <v>0</v>
      </c>
      <c r="X61" s="718">
        <v>0</v>
      </c>
      <c r="Y61" s="334">
        <v>0</v>
      </c>
      <c r="Z61" s="334">
        <v>0</v>
      </c>
      <c r="AA61" s="334">
        <v>0</v>
      </c>
      <c r="AB61" s="334">
        <v>0</v>
      </c>
      <c r="AC61" s="334">
        <v>0</v>
      </c>
      <c r="AD61" s="334">
        <v>0</v>
      </c>
      <c r="AE61" s="334">
        <v>0</v>
      </c>
      <c r="AF61" s="334">
        <v>0</v>
      </c>
      <c r="AG61" s="334">
        <v>0</v>
      </c>
      <c r="AH61" s="334">
        <v>0</v>
      </c>
      <c r="AI61" s="334">
        <v>0</v>
      </c>
      <c r="AJ61" s="334">
        <v>0</v>
      </c>
      <c r="AK61" s="334">
        <v>0</v>
      </c>
      <c r="AL61" s="334">
        <v>0</v>
      </c>
      <c r="AM61" s="334">
        <v>0</v>
      </c>
      <c r="AN61" s="334">
        <v>0</v>
      </c>
      <c r="AO61" s="334">
        <v>0</v>
      </c>
      <c r="AP61" s="334">
        <v>0</v>
      </c>
      <c r="AQ61" s="717">
        <v>0</v>
      </c>
      <c r="AR61" s="433"/>
      <c r="AS61" s="333">
        <f t="shared" si="0"/>
        <v>0</v>
      </c>
      <c r="AT61" s="333">
        <f t="shared" si="1"/>
        <v>0</v>
      </c>
      <c r="AU61" s="333">
        <f t="shared" si="2"/>
        <v>0</v>
      </c>
      <c r="AV61" s="333">
        <f t="shared" si="3"/>
        <v>0</v>
      </c>
      <c r="AW61" s="333">
        <f t="shared" si="4"/>
        <v>0</v>
      </c>
      <c r="AX61" s="333">
        <f t="shared" si="5"/>
        <v>0</v>
      </c>
      <c r="AY61" s="333">
        <f t="shared" si="6"/>
        <v>0</v>
      </c>
      <c r="AZ61" s="333">
        <f t="shared" si="7"/>
        <v>0</v>
      </c>
      <c r="BA61" s="333">
        <f t="shared" si="8"/>
        <v>0</v>
      </c>
      <c r="BB61" s="333">
        <f t="shared" si="9"/>
        <v>0</v>
      </c>
      <c r="BC61" s="340">
        <f t="shared" si="10"/>
        <v>0</v>
      </c>
      <c r="BD61" s="340">
        <f t="shared" si="11"/>
        <v>0</v>
      </c>
      <c r="BE61" s="340">
        <f t="shared" si="12"/>
        <v>0</v>
      </c>
      <c r="BF61" s="340">
        <f t="shared" si="13"/>
        <v>0</v>
      </c>
      <c r="BG61" s="340">
        <f t="shared" si="14"/>
        <v>0</v>
      </c>
      <c r="BH61" s="341">
        <f t="shared" si="15"/>
        <v>0</v>
      </c>
      <c r="BI61" s="335"/>
    </row>
    <row r="62" spans="1:61" s="403" customFormat="1" ht="9.9499999999999993" customHeight="1">
      <c r="A62" s="404">
        <f t="shared" si="19"/>
        <v>62</v>
      </c>
      <c r="B62" s="404"/>
      <c r="C62" s="710" t="s">
        <v>166</v>
      </c>
      <c r="D62" s="720">
        <v>0</v>
      </c>
      <c r="E62" s="405">
        <v>0</v>
      </c>
      <c r="F62" s="406">
        <v>0.52083333333333337</v>
      </c>
      <c r="G62" s="406">
        <v>0.83333333333333337</v>
      </c>
      <c r="H62" s="406">
        <v>0.375</v>
      </c>
      <c r="I62" s="406">
        <v>0.54166666666666663</v>
      </c>
      <c r="J62" s="406">
        <v>0.58333333333333337</v>
      </c>
      <c r="K62" s="406">
        <v>0.75</v>
      </c>
      <c r="L62" s="405">
        <v>0</v>
      </c>
      <c r="M62" s="405">
        <v>0</v>
      </c>
      <c r="N62" s="405">
        <v>0</v>
      </c>
      <c r="O62" s="405">
        <v>0</v>
      </c>
      <c r="P62" s="406">
        <v>0.375</v>
      </c>
      <c r="Q62" s="406">
        <v>0.54166666666666663</v>
      </c>
      <c r="R62" s="406">
        <v>0.58333333333333337</v>
      </c>
      <c r="S62" s="406">
        <v>0.75</v>
      </c>
      <c r="T62" s="405">
        <v>0</v>
      </c>
      <c r="U62" s="405">
        <v>0</v>
      </c>
      <c r="V62" s="406">
        <v>0.54166666666666663</v>
      </c>
      <c r="W62" s="721">
        <v>0.72916666666666663</v>
      </c>
      <c r="X62" s="720">
        <v>0</v>
      </c>
      <c r="Y62" s="405">
        <v>0</v>
      </c>
      <c r="Z62" s="406">
        <v>0.52083333333333337</v>
      </c>
      <c r="AA62" s="406">
        <v>0.83333333333333337</v>
      </c>
      <c r="AB62" s="406">
        <v>0.375</v>
      </c>
      <c r="AC62" s="406">
        <v>0.54166666666666663</v>
      </c>
      <c r="AD62" s="406">
        <v>0.58333333333333337</v>
      </c>
      <c r="AE62" s="406">
        <v>0.75</v>
      </c>
      <c r="AF62" s="405">
        <v>0</v>
      </c>
      <c r="AG62" s="405">
        <v>0</v>
      </c>
      <c r="AH62" s="405">
        <v>0</v>
      </c>
      <c r="AI62" s="405">
        <v>0</v>
      </c>
      <c r="AJ62" s="406">
        <v>0.375</v>
      </c>
      <c r="AK62" s="406">
        <v>0.54166666666666663</v>
      </c>
      <c r="AL62" s="406">
        <v>0.58333333333333337</v>
      </c>
      <c r="AM62" s="406">
        <v>0.75</v>
      </c>
      <c r="AN62" s="405">
        <v>0</v>
      </c>
      <c r="AO62" s="405">
        <v>0</v>
      </c>
      <c r="AP62" s="406">
        <v>0.54166666666666663</v>
      </c>
      <c r="AQ62" s="721">
        <v>0.72916666666666663</v>
      </c>
      <c r="AR62" s="435"/>
      <c r="AS62" s="407">
        <f t="shared" si="0"/>
        <v>0</v>
      </c>
      <c r="AT62" s="407">
        <f t="shared" si="1"/>
        <v>0.3125</v>
      </c>
      <c r="AU62" s="407">
        <f t="shared" si="2"/>
        <v>0.16666666666666663</v>
      </c>
      <c r="AV62" s="407">
        <f t="shared" si="3"/>
        <v>0.16666666666666663</v>
      </c>
      <c r="AW62" s="407">
        <f t="shared" si="4"/>
        <v>0</v>
      </c>
      <c r="AX62" s="407">
        <f t="shared" si="5"/>
        <v>0</v>
      </c>
      <c r="AY62" s="407">
        <f t="shared" si="6"/>
        <v>0.16666666666666663</v>
      </c>
      <c r="AZ62" s="407">
        <f t="shared" si="7"/>
        <v>0.16666666666666663</v>
      </c>
      <c r="BA62" s="407">
        <f t="shared" si="8"/>
        <v>0</v>
      </c>
      <c r="BB62" s="407">
        <f t="shared" si="9"/>
        <v>0.1875</v>
      </c>
      <c r="BC62" s="408">
        <f t="shared" si="10"/>
        <v>7.5</v>
      </c>
      <c r="BD62" s="408">
        <f t="shared" si="11"/>
        <v>7.9999999999999982</v>
      </c>
      <c r="BE62" s="408">
        <f t="shared" si="12"/>
        <v>0</v>
      </c>
      <c r="BF62" s="408">
        <f t="shared" si="13"/>
        <v>7.9999999999999982</v>
      </c>
      <c r="BG62" s="408">
        <f t="shared" si="14"/>
        <v>4.5</v>
      </c>
      <c r="BH62" s="409">
        <f t="shared" si="15"/>
        <v>27.999999999999996</v>
      </c>
      <c r="BI62" s="410"/>
    </row>
    <row r="63" spans="1:61" ht="9.9499999999999993" customHeight="1">
      <c r="A63" s="285">
        <f t="shared" si="19"/>
        <v>63</v>
      </c>
      <c r="B63" s="289"/>
      <c r="C63" s="708" t="s">
        <v>162</v>
      </c>
      <c r="D63" s="715"/>
      <c r="E63" s="344"/>
      <c r="F63" s="344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716"/>
      <c r="X63" s="715"/>
      <c r="Y63" s="344"/>
      <c r="Z63" s="344"/>
      <c r="AA63" s="344"/>
      <c r="AB63" s="344"/>
      <c r="AC63" s="344"/>
      <c r="AD63" s="344"/>
      <c r="AE63" s="344"/>
      <c r="AF63" s="344"/>
      <c r="AG63" s="344"/>
      <c r="AH63" s="344"/>
      <c r="AI63" s="344"/>
      <c r="AJ63" s="344"/>
      <c r="AK63" s="344"/>
      <c r="AL63" s="344"/>
      <c r="AM63" s="344"/>
      <c r="AN63" s="344"/>
      <c r="AO63" s="344"/>
      <c r="AP63" s="344"/>
      <c r="AQ63" s="716"/>
      <c r="AR63" s="434"/>
      <c r="AS63" s="333">
        <f t="shared" si="0"/>
        <v>0</v>
      </c>
      <c r="AT63" s="333">
        <f t="shared" si="1"/>
        <v>0</v>
      </c>
      <c r="AU63" s="333">
        <f t="shared" si="2"/>
        <v>0</v>
      </c>
      <c r="AV63" s="333">
        <f t="shared" si="3"/>
        <v>0</v>
      </c>
      <c r="AW63" s="333">
        <f t="shared" si="4"/>
        <v>0</v>
      </c>
      <c r="AX63" s="333">
        <f t="shared" si="5"/>
        <v>0</v>
      </c>
      <c r="AY63" s="333">
        <f t="shared" si="6"/>
        <v>0</v>
      </c>
      <c r="AZ63" s="333">
        <f t="shared" si="7"/>
        <v>0</v>
      </c>
      <c r="BA63" s="333">
        <f t="shared" si="8"/>
        <v>0</v>
      </c>
      <c r="BB63" s="333">
        <f t="shared" si="9"/>
        <v>0</v>
      </c>
      <c r="BC63" s="340">
        <f t="shared" si="10"/>
        <v>0</v>
      </c>
      <c r="BD63" s="340">
        <f t="shared" si="11"/>
        <v>0</v>
      </c>
      <c r="BE63" s="340">
        <f t="shared" si="12"/>
        <v>0</v>
      </c>
      <c r="BF63" s="340">
        <f t="shared" si="13"/>
        <v>0</v>
      </c>
      <c r="BG63" s="340">
        <f t="shared" si="14"/>
        <v>0</v>
      </c>
      <c r="BH63" s="341">
        <f t="shared" si="15"/>
        <v>0</v>
      </c>
      <c r="BI63" s="335"/>
    </row>
    <row r="64" spans="1:61" ht="9.9499999999999993" customHeight="1">
      <c r="A64" s="285">
        <f t="shared" si="19"/>
        <v>64</v>
      </c>
      <c r="B64" s="285"/>
      <c r="C64" s="708" t="s">
        <v>153</v>
      </c>
      <c r="D64" s="715">
        <v>0.375</v>
      </c>
      <c r="E64" s="344">
        <v>0.5</v>
      </c>
      <c r="F64" s="344">
        <v>0.54166666666666663</v>
      </c>
      <c r="G64" s="344">
        <v>0.83333333333333337</v>
      </c>
      <c r="H64" s="344">
        <v>0.375</v>
      </c>
      <c r="I64" s="344">
        <v>0.5</v>
      </c>
      <c r="J64" s="344">
        <v>0.54166666666666663</v>
      </c>
      <c r="K64" s="344">
        <v>0.83333333333333337</v>
      </c>
      <c r="L64" s="344">
        <v>0.35416666666666669</v>
      </c>
      <c r="M64" s="344">
        <v>0.54166666666666663</v>
      </c>
      <c r="N64" s="344">
        <v>0.54166666666666663</v>
      </c>
      <c r="O64" s="344">
        <v>0.72916666666666663</v>
      </c>
      <c r="P64" s="344">
        <v>0.33333333333333331</v>
      </c>
      <c r="Q64" s="344">
        <v>0.47916666666666669</v>
      </c>
      <c r="R64" s="334">
        <v>0</v>
      </c>
      <c r="S64" s="334">
        <v>0</v>
      </c>
      <c r="T64" s="344">
        <v>0.35416666666666669</v>
      </c>
      <c r="U64" s="344">
        <v>0.54166666666666663</v>
      </c>
      <c r="V64" s="344">
        <v>0.58333333333333337</v>
      </c>
      <c r="W64" s="716">
        <v>0.70833333333333337</v>
      </c>
      <c r="X64" s="715">
        <v>0.375</v>
      </c>
      <c r="Y64" s="344">
        <v>0.5</v>
      </c>
      <c r="Z64" s="344">
        <v>0.54166666666666663</v>
      </c>
      <c r="AA64" s="344">
        <v>0.83333333333333337</v>
      </c>
      <c r="AB64" s="344">
        <v>0.375</v>
      </c>
      <c r="AC64" s="344">
        <v>0.5</v>
      </c>
      <c r="AD64" s="344">
        <v>0.54166666666666663</v>
      </c>
      <c r="AE64" s="344">
        <v>0.83333333333333337</v>
      </c>
      <c r="AF64" s="344">
        <v>0.35416666666666669</v>
      </c>
      <c r="AG64" s="344">
        <v>0.54166666666666663</v>
      </c>
      <c r="AH64" s="344">
        <v>0.54166666666666663</v>
      </c>
      <c r="AI64" s="344">
        <v>0.72916666666666663</v>
      </c>
      <c r="AJ64" s="344">
        <v>0.33333333333333331</v>
      </c>
      <c r="AK64" s="344">
        <v>0.47916666666666669</v>
      </c>
      <c r="AL64" s="334">
        <v>0</v>
      </c>
      <c r="AM64" s="334">
        <v>0</v>
      </c>
      <c r="AN64" s="344">
        <v>0.35416666666666669</v>
      </c>
      <c r="AO64" s="344">
        <v>0.54166666666666663</v>
      </c>
      <c r="AP64" s="344">
        <v>0.58333333333333337</v>
      </c>
      <c r="AQ64" s="716">
        <v>0.70833333333333337</v>
      </c>
      <c r="AR64" s="434"/>
      <c r="AS64" s="333">
        <f t="shared" si="0"/>
        <v>0.125</v>
      </c>
      <c r="AT64" s="333">
        <f t="shared" si="1"/>
        <v>0.29166666666666674</v>
      </c>
      <c r="AU64" s="333">
        <f t="shared" si="2"/>
        <v>0.125</v>
      </c>
      <c r="AV64" s="333">
        <f t="shared" si="3"/>
        <v>0.29166666666666674</v>
      </c>
      <c r="AW64" s="333">
        <f t="shared" si="4"/>
        <v>0.18749999999999994</v>
      </c>
      <c r="AX64" s="333">
        <f t="shared" si="5"/>
        <v>0.1875</v>
      </c>
      <c r="AY64" s="333">
        <f t="shared" si="6"/>
        <v>0.14583333333333337</v>
      </c>
      <c r="AZ64" s="333">
        <f t="shared" si="7"/>
        <v>0</v>
      </c>
      <c r="BA64" s="333">
        <f t="shared" si="8"/>
        <v>0.18749999999999994</v>
      </c>
      <c r="BB64" s="333">
        <f t="shared" si="9"/>
        <v>0.125</v>
      </c>
      <c r="BC64" s="340">
        <f t="shared" si="10"/>
        <v>10.000000000000002</v>
      </c>
      <c r="BD64" s="340">
        <f t="shared" si="11"/>
        <v>10.000000000000002</v>
      </c>
      <c r="BE64" s="340">
        <f t="shared" si="12"/>
        <v>8.9999999999999982</v>
      </c>
      <c r="BF64" s="340">
        <f t="shared" si="13"/>
        <v>3.5000000000000009</v>
      </c>
      <c r="BG64" s="340">
        <f t="shared" si="14"/>
        <v>7.4999999999999982</v>
      </c>
      <c r="BH64" s="341">
        <f t="shared" si="15"/>
        <v>40</v>
      </c>
      <c r="BI64" s="335"/>
    </row>
    <row r="65" spans="1:61" ht="9.9499999999999993" customHeight="1">
      <c r="A65" s="285">
        <f t="shared" si="19"/>
        <v>65</v>
      </c>
      <c r="B65" s="285"/>
      <c r="C65" s="708" t="s">
        <v>175</v>
      </c>
      <c r="D65" s="718">
        <v>0</v>
      </c>
      <c r="E65" s="334">
        <v>0</v>
      </c>
      <c r="F65" s="334">
        <v>0</v>
      </c>
      <c r="G65" s="334">
        <v>0</v>
      </c>
      <c r="H65" s="334">
        <v>0</v>
      </c>
      <c r="I65" s="334">
        <v>0</v>
      </c>
      <c r="J65" s="334">
        <v>0</v>
      </c>
      <c r="K65" s="334">
        <v>0</v>
      </c>
      <c r="L65" s="334">
        <v>0</v>
      </c>
      <c r="M65" s="334">
        <v>0</v>
      </c>
      <c r="N65" s="334">
        <v>0</v>
      </c>
      <c r="O65" s="334">
        <v>0</v>
      </c>
      <c r="P65" s="334">
        <v>0</v>
      </c>
      <c r="Q65" s="334">
        <v>0</v>
      </c>
      <c r="R65" s="334">
        <v>0</v>
      </c>
      <c r="S65" s="334">
        <v>0</v>
      </c>
      <c r="T65" s="334">
        <v>0</v>
      </c>
      <c r="U65" s="334">
        <v>0</v>
      </c>
      <c r="V65" s="334">
        <v>0</v>
      </c>
      <c r="W65" s="717">
        <v>0</v>
      </c>
      <c r="X65" s="718">
        <v>0</v>
      </c>
      <c r="Y65" s="334">
        <v>0</v>
      </c>
      <c r="Z65" s="334">
        <v>0</v>
      </c>
      <c r="AA65" s="334">
        <v>0</v>
      </c>
      <c r="AB65" s="334">
        <v>0</v>
      </c>
      <c r="AC65" s="334">
        <v>0</v>
      </c>
      <c r="AD65" s="334">
        <v>0</v>
      </c>
      <c r="AE65" s="334">
        <v>0</v>
      </c>
      <c r="AF65" s="334">
        <v>0</v>
      </c>
      <c r="AG65" s="334">
        <v>0</v>
      </c>
      <c r="AH65" s="334">
        <v>0</v>
      </c>
      <c r="AI65" s="334">
        <v>0</v>
      </c>
      <c r="AJ65" s="334">
        <v>0</v>
      </c>
      <c r="AK65" s="334">
        <v>0</v>
      </c>
      <c r="AL65" s="334">
        <v>0</v>
      </c>
      <c r="AM65" s="334">
        <v>0</v>
      </c>
      <c r="AN65" s="334">
        <v>0</v>
      </c>
      <c r="AO65" s="334">
        <v>0</v>
      </c>
      <c r="AP65" s="334">
        <v>0</v>
      </c>
      <c r="AQ65" s="717">
        <v>0</v>
      </c>
      <c r="AR65" s="433"/>
      <c r="AS65" s="333">
        <f t="shared" si="0"/>
        <v>0</v>
      </c>
      <c r="AT65" s="333">
        <f t="shared" si="1"/>
        <v>0</v>
      </c>
      <c r="AU65" s="333">
        <f t="shared" si="2"/>
        <v>0</v>
      </c>
      <c r="AV65" s="333">
        <f t="shared" si="3"/>
        <v>0</v>
      </c>
      <c r="AW65" s="333">
        <f t="shared" si="4"/>
        <v>0</v>
      </c>
      <c r="AX65" s="333">
        <f t="shared" si="5"/>
        <v>0</v>
      </c>
      <c r="AY65" s="333">
        <f t="shared" si="6"/>
        <v>0</v>
      </c>
      <c r="AZ65" s="333">
        <f t="shared" si="7"/>
        <v>0</v>
      </c>
      <c r="BA65" s="333">
        <f t="shared" si="8"/>
        <v>0</v>
      </c>
      <c r="BB65" s="333">
        <f t="shared" si="9"/>
        <v>0</v>
      </c>
      <c r="BC65" s="340">
        <f t="shared" si="10"/>
        <v>0</v>
      </c>
      <c r="BD65" s="340">
        <f t="shared" si="11"/>
        <v>0</v>
      </c>
      <c r="BE65" s="340">
        <f t="shared" si="12"/>
        <v>0</v>
      </c>
      <c r="BF65" s="340">
        <f t="shared" si="13"/>
        <v>0</v>
      </c>
      <c r="BG65" s="340">
        <f t="shared" si="14"/>
        <v>0</v>
      </c>
      <c r="BH65" s="341">
        <f t="shared" si="15"/>
        <v>0</v>
      </c>
      <c r="BI65" s="335"/>
    </row>
    <row r="66" spans="1:61" ht="9.9499999999999993" customHeight="1">
      <c r="A66" s="282">
        <f t="shared" si="19"/>
        <v>66</v>
      </c>
      <c r="B66" s="285"/>
      <c r="C66" s="708" t="s">
        <v>34</v>
      </c>
      <c r="D66" s="719">
        <v>0.38541666666666669</v>
      </c>
      <c r="E66" s="343">
        <v>0.52083333333333337</v>
      </c>
      <c r="F66" s="343">
        <v>0.55208333333333337</v>
      </c>
      <c r="G66" s="343">
        <v>0.75</v>
      </c>
      <c r="H66" s="343">
        <v>0.38541666666666669</v>
      </c>
      <c r="I66" s="343">
        <v>0.52083333333333337</v>
      </c>
      <c r="J66" s="343">
        <v>0.55208333333333337</v>
      </c>
      <c r="K66" s="343">
        <v>0.75</v>
      </c>
      <c r="L66" s="343">
        <v>0.375</v>
      </c>
      <c r="M66" s="343">
        <v>0.5</v>
      </c>
      <c r="N66" s="343">
        <v>0.54166666666666663</v>
      </c>
      <c r="O66" s="343">
        <v>0.75</v>
      </c>
      <c r="P66" s="343">
        <v>0.33333333333333331</v>
      </c>
      <c r="Q66" s="343">
        <v>0.5</v>
      </c>
      <c r="R66" s="343">
        <v>0.54166666666666663</v>
      </c>
      <c r="S66" s="343">
        <v>0.66666666666666663</v>
      </c>
      <c r="T66" s="343">
        <v>0.4375</v>
      </c>
      <c r="U66" s="343">
        <v>0.52083333333333337</v>
      </c>
      <c r="V66" s="343">
        <v>0.54166666666666663</v>
      </c>
      <c r="W66" s="722">
        <v>0.79166666666666663</v>
      </c>
      <c r="X66" s="719">
        <v>0.38541666666666669</v>
      </c>
      <c r="Y66" s="343">
        <v>0.52083333333333337</v>
      </c>
      <c r="Z66" s="343">
        <v>0.55208333333333337</v>
      </c>
      <c r="AA66" s="343">
        <v>0.75</v>
      </c>
      <c r="AB66" s="343">
        <v>0.38541666666666669</v>
      </c>
      <c r="AC66" s="343">
        <v>0.52083333333333337</v>
      </c>
      <c r="AD66" s="343">
        <v>0.55208333333333337</v>
      </c>
      <c r="AE66" s="343">
        <v>0.75</v>
      </c>
      <c r="AF66" s="343">
        <v>0.375</v>
      </c>
      <c r="AG66" s="343">
        <v>0.5</v>
      </c>
      <c r="AH66" s="343">
        <v>0.54166666666666663</v>
      </c>
      <c r="AI66" s="343">
        <v>0.75</v>
      </c>
      <c r="AJ66" s="343">
        <v>0.33333333333333331</v>
      </c>
      <c r="AK66" s="343">
        <v>0.5</v>
      </c>
      <c r="AL66" s="343">
        <v>0.54166666666666663</v>
      </c>
      <c r="AM66" s="343">
        <v>0.66666666666666663</v>
      </c>
      <c r="AN66" s="343">
        <v>0.4375</v>
      </c>
      <c r="AO66" s="343">
        <v>0.52083333333333337</v>
      </c>
      <c r="AP66" s="343">
        <v>0.54166666666666663</v>
      </c>
      <c r="AQ66" s="722">
        <v>0.79166666666666663</v>
      </c>
      <c r="AR66" s="436"/>
      <c r="AS66" s="333">
        <f t="shared" si="0"/>
        <v>0.13541666666666669</v>
      </c>
      <c r="AT66" s="333">
        <f t="shared" si="1"/>
        <v>0.19791666666666663</v>
      </c>
      <c r="AU66" s="333">
        <f t="shared" si="2"/>
        <v>0.13541666666666669</v>
      </c>
      <c r="AV66" s="333">
        <f t="shared" si="3"/>
        <v>0.19791666666666663</v>
      </c>
      <c r="AW66" s="333">
        <f t="shared" si="4"/>
        <v>0.125</v>
      </c>
      <c r="AX66" s="333">
        <f t="shared" si="5"/>
        <v>0.20833333333333337</v>
      </c>
      <c r="AY66" s="333">
        <f t="shared" si="6"/>
        <v>0.16666666666666669</v>
      </c>
      <c r="AZ66" s="333">
        <f t="shared" si="7"/>
        <v>0.125</v>
      </c>
      <c r="BA66" s="333">
        <f t="shared" si="8"/>
        <v>8.333333333333337E-2</v>
      </c>
      <c r="BB66" s="333">
        <f t="shared" si="9"/>
        <v>0.25</v>
      </c>
      <c r="BC66" s="340">
        <f t="shared" si="10"/>
        <v>8</v>
      </c>
      <c r="BD66" s="340">
        <f t="shared" si="11"/>
        <v>8</v>
      </c>
      <c r="BE66" s="340">
        <f t="shared" si="12"/>
        <v>8</v>
      </c>
      <c r="BF66" s="340">
        <f t="shared" si="13"/>
        <v>7</v>
      </c>
      <c r="BG66" s="340">
        <f t="shared" si="14"/>
        <v>8</v>
      </c>
      <c r="BH66" s="341">
        <f t="shared" si="15"/>
        <v>39</v>
      </c>
      <c r="BI66" s="335"/>
    </row>
    <row r="67" spans="1:61" ht="9.9499999999999993" customHeight="1">
      <c r="A67" s="285">
        <f t="shared" si="19"/>
        <v>67</v>
      </c>
      <c r="B67" s="285"/>
      <c r="C67" s="708" t="s">
        <v>163</v>
      </c>
      <c r="D67" s="719">
        <v>0.375</v>
      </c>
      <c r="E67" s="343">
        <v>0.52083333333333337</v>
      </c>
      <c r="F67" s="343">
        <v>0.5625</v>
      </c>
      <c r="G67" s="343">
        <v>0.6875</v>
      </c>
      <c r="H67" s="343">
        <v>0.375</v>
      </c>
      <c r="I67" s="343">
        <v>0.52083333333333337</v>
      </c>
      <c r="J67" s="343">
        <v>0</v>
      </c>
      <c r="K67" s="343">
        <v>0</v>
      </c>
      <c r="L67" s="343">
        <v>0</v>
      </c>
      <c r="M67" s="343">
        <v>0</v>
      </c>
      <c r="N67" s="343">
        <v>0.58333333333333337</v>
      </c>
      <c r="O67" s="343">
        <v>0.83333333333333337</v>
      </c>
      <c r="P67" s="343">
        <v>0.375</v>
      </c>
      <c r="Q67" s="343">
        <v>0.5</v>
      </c>
      <c r="R67" s="343">
        <v>0.58333333333333337</v>
      </c>
      <c r="S67" s="343">
        <v>0.75</v>
      </c>
      <c r="T67" s="343">
        <v>0.375</v>
      </c>
      <c r="U67" s="343">
        <v>0.52083333333333337</v>
      </c>
      <c r="V67" s="343">
        <v>0.58333333333333337</v>
      </c>
      <c r="W67" s="722">
        <v>0.72916666666666663</v>
      </c>
      <c r="X67" s="719">
        <v>0.375</v>
      </c>
      <c r="Y67" s="343">
        <v>0.52083333333333337</v>
      </c>
      <c r="Z67" s="343">
        <v>0.5625</v>
      </c>
      <c r="AA67" s="343">
        <v>0.6875</v>
      </c>
      <c r="AB67" s="343">
        <v>0.375</v>
      </c>
      <c r="AC67" s="343">
        <v>0.52083333333333337</v>
      </c>
      <c r="AD67" s="343">
        <v>0</v>
      </c>
      <c r="AE67" s="343">
        <v>0</v>
      </c>
      <c r="AF67" s="343">
        <v>0</v>
      </c>
      <c r="AG67" s="343">
        <v>0</v>
      </c>
      <c r="AH67" s="343">
        <v>0.58333333333333337</v>
      </c>
      <c r="AI67" s="343">
        <v>0.83333333333333337</v>
      </c>
      <c r="AJ67" s="343">
        <v>0.375</v>
      </c>
      <c r="AK67" s="343">
        <v>0.5</v>
      </c>
      <c r="AL67" s="343">
        <v>0.58333333333333337</v>
      </c>
      <c r="AM67" s="343">
        <v>0.75</v>
      </c>
      <c r="AN67" s="343">
        <v>0.375</v>
      </c>
      <c r="AO67" s="343">
        <v>0.52083333333333337</v>
      </c>
      <c r="AP67" s="343">
        <v>0.58333333333333337</v>
      </c>
      <c r="AQ67" s="722">
        <v>0.72916666666666663</v>
      </c>
      <c r="AR67" s="436"/>
      <c r="AS67" s="333">
        <f t="shared" si="0"/>
        <v>0.14583333333333337</v>
      </c>
      <c r="AT67" s="333">
        <f t="shared" si="1"/>
        <v>0.125</v>
      </c>
      <c r="AU67" s="333">
        <f t="shared" si="2"/>
        <v>0.14583333333333337</v>
      </c>
      <c r="AV67" s="333">
        <f t="shared" si="3"/>
        <v>0</v>
      </c>
      <c r="AW67" s="333">
        <f t="shared" si="4"/>
        <v>0</v>
      </c>
      <c r="AX67" s="333">
        <f t="shared" si="5"/>
        <v>0.25</v>
      </c>
      <c r="AY67" s="333">
        <f t="shared" si="6"/>
        <v>0.125</v>
      </c>
      <c r="AZ67" s="333">
        <f t="shared" si="7"/>
        <v>0.16666666666666663</v>
      </c>
      <c r="BA67" s="333">
        <f t="shared" si="8"/>
        <v>0.14583333333333337</v>
      </c>
      <c r="BB67" s="333">
        <f t="shared" si="9"/>
        <v>0.14583333333333326</v>
      </c>
      <c r="BC67" s="340">
        <f t="shared" si="10"/>
        <v>6.5000000000000009</v>
      </c>
      <c r="BD67" s="340">
        <f t="shared" si="11"/>
        <v>3.5000000000000009</v>
      </c>
      <c r="BE67" s="340">
        <f t="shared" si="12"/>
        <v>6</v>
      </c>
      <c r="BF67" s="340">
        <f t="shared" si="13"/>
        <v>6.9999999999999991</v>
      </c>
      <c r="BG67" s="340">
        <f t="shared" si="14"/>
        <v>6.9999999999999991</v>
      </c>
      <c r="BH67" s="341">
        <f t="shared" si="15"/>
        <v>30</v>
      </c>
      <c r="BI67" s="335"/>
    </row>
    <row r="68" spans="1:61" ht="9.9499999999999993" customHeight="1">
      <c r="A68" s="280"/>
      <c r="B68" s="281"/>
      <c r="C68" s="280"/>
      <c r="D68" s="718">
        <v>0</v>
      </c>
      <c r="E68" s="334">
        <v>0</v>
      </c>
      <c r="F68" s="334">
        <v>0</v>
      </c>
      <c r="G68" s="334">
        <v>0</v>
      </c>
      <c r="H68" s="334">
        <v>0</v>
      </c>
      <c r="I68" s="334">
        <v>0</v>
      </c>
      <c r="J68" s="334">
        <v>0</v>
      </c>
      <c r="K68" s="334">
        <v>0</v>
      </c>
      <c r="L68" s="334">
        <v>0</v>
      </c>
      <c r="M68" s="334">
        <v>0</v>
      </c>
      <c r="N68" s="334">
        <v>0</v>
      </c>
      <c r="O68" s="334">
        <v>0</v>
      </c>
      <c r="P68" s="334">
        <v>0</v>
      </c>
      <c r="Q68" s="334">
        <v>0</v>
      </c>
      <c r="R68" s="334">
        <v>0</v>
      </c>
      <c r="S68" s="334">
        <v>0</v>
      </c>
      <c r="T68" s="334">
        <v>0</v>
      </c>
      <c r="U68" s="334">
        <v>0</v>
      </c>
      <c r="V68" s="334">
        <v>0</v>
      </c>
      <c r="W68" s="717">
        <v>0</v>
      </c>
      <c r="X68" s="718">
        <v>0</v>
      </c>
      <c r="Y68" s="334">
        <v>0</v>
      </c>
      <c r="Z68" s="334">
        <v>0</v>
      </c>
      <c r="AA68" s="334">
        <v>0</v>
      </c>
      <c r="AB68" s="334">
        <v>0</v>
      </c>
      <c r="AC68" s="334">
        <v>0</v>
      </c>
      <c r="AD68" s="334">
        <v>0</v>
      </c>
      <c r="AE68" s="334">
        <v>0</v>
      </c>
      <c r="AF68" s="334">
        <v>0</v>
      </c>
      <c r="AG68" s="334">
        <v>0</v>
      </c>
      <c r="AH68" s="334">
        <v>0</v>
      </c>
      <c r="AI68" s="334">
        <v>0</v>
      </c>
      <c r="AJ68" s="334">
        <v>0</v>
      </c>
      <c r="AK68" s="334">
        <v>0</v>
      </c>
      <c r="AL68" s="334">
        <v>0</v>
      </c>
      <c r="AM68" s="334">
        <v>0</v>
      </c>
      <c r="AN68" s="334">
        <v>0</v>
      </c>
      <c r="AO68" s="334">
        <v>0</v>
      </c>
      <c r="AP68" s="334">
        <v>0</v>
      </c>
      <c r="AQ68" s="717">
        <v>0</v>
      </c>
      <c r="AR68" s="433"/>
      <c r="AS68" s="333">
        <f t="shared" si="0"/>
        <v>0</v>
      </c>
      <c r="AT68" s="333">
        <f t="shared" si="1"/>
        <v>0</v>
      </c>
      <c r="AU68" s="333">
        <f t="shared" si="2"/>
        <v>0</v>
      </c>
      <c r="AV68" s="333">
        <f t="shared" si="3"/>
        <v>0</v>
      </c>
      <c r="AW68" s="333">
        <f t="shared" si="4"/>
        <v>0</v>
      </c>
      <c r="AX68" s="333">
        <f t="shared" si="5"/>
        <v>0</v>
      </c>
      <c r="AY68" s="333">
        <f t="shared" si="6"/>
        <v>0</v>
      </c>
      <c r="AZ68" s="333">
        <f t="shared" si="7"/>
        <v>0</v>
      </c>
      <c r="BA68" s="333">
        <f t="shared" si="8"/>
        <v>0</v>
      </c>
      <c r="BB68" s="333">
        <f t="shared" si="9"/>
        <v>0</v>
      </c>
      <c r="BC68" s="340">
        <f t="shared" si="10"/>
        <v>0</v>
      </c>
      <c r="BD68" s="340">
        <f t="shared" si="11"/>
        <v>0</v>
      </c>
      <c r="BE68" s="340">
        <f t="shared" si="12"/>
        <v>0</v>
      </c>
      <c r="BF68" s="340">
        <f t="shared" si="13"/>
        <v>0</v>
      </c>
      <c r="BG68" s="340">
        <f t="shared" si="14"/>
        <v>0</v>
      </c>
      <c r="BH68" s="341">
        <f t="shared" si="15"/>
        <v>0</v>
      </c>
      <c r="BI68" s="335"/>
    </row>
    <row r="69" spans="1:61" ht="9.9499999999999993" customHeight="1">
      <c r="A69" s="285">
        <f>A67+1</f>
        <v>68</v>
      </c>
      <c r="B69" s="285"/>
      <c r="C69" s="708" t="s">
        <v>177</v>
      </c>
      <c r="D69" s="718">
        <v>0</v>
      </c>
      <c r="E69" s="334">
        <v>0</v>
      </c>
      <c r="F69" s="334">
        <v>0</v>
      </c>
      <c r="G69" s="334">
        <v>0</v>
      </c>
      <c r="H69" s="334">
        <v>0</v>
      </c>
      <c r="I69" s="334">
        <v>0</v>
      </c>
      <c r="J69" s="334">
        <v>0</v>
      </c>
      <c r="K69" s="334">
        <v>0</v>
      </c>
      <c r="L69" s="334">
        <v>0</v>
      </c>
      <c r="M69" s="334">
        <v>0</v>
      </c>
      <c r="N69" s="334">
        <v>0</v>
      </c>
      <c r="O69" s="334">
        <v>0</v>
      </c>
      <c r="P69" s="334">
        <v>0</v>
      </c>
      <c r="Q69" s="334">
        <v>0</v>
      </c>
      <c r="R69" s="334">
        <v>0</v>
      </c>
      <c r="S69" s="334">
        <v>0</v>
      </c>
      <c r="T69" s="334">
        <v>0</v>
      </c>
      <c r="U69" s="334">
        <v>0</v>
      </c>
      <c r="V69" s="334">
        <v>0</v>
      </c>
      <c r="W69" s="717">
        <v>0</v>
      </c>
      <c r="X69" s="718">
        <v>0</v>
      </c>
      <c r="Y69" s="334">
        <v>0</v>
      </c>
      <c r="Z69" s="334">
        <v>0</v>
      </c>
      <c r="AA69" s="334">
        <v>0</v>
      </c>
      <c r="AB69" s="334">
        <v>0</v>
      </c>
      <c r="AC69" s="334">
        <v>0</v>
      </c>
      <c r="AD69" s="334">
        <v>0</v>
      </c>
      <c r="AE69" s="334">
        <v>0</v>
      </c>
      <c r="AF69" s="334">
        <v>0</v>
      </c>
      <c r="AG69" s="334">
        <v>0</v>
      </c>
      <c r="AH69" s="334">
        <v>0</v>
      </c>
      <c r="AI69" s="334">
        <v>0</v>
      </c>
      <c r="AJ69" s="334">
        <v>0</v>
      </c>
      <c r="AK69" s="334">
        <v>0</v>
      </c>
      <c r="AL69" s="334">
        <v>0</v>
      </c>
      <c r="AM69" s="334">
        <v>0</v>
      </c>
      <c r="AN69" s="334">
        <v>0</v>
      </c>
      <c r="AO69" s="334">
        <v>0</v>
      </c>
      <c r="AP69" s="334">
        <v>0</v>
      </c>
      <c r="AQ69" s="717">
        <v>0</v>
      </c>
      <c r="AR69" s="433"/>
      <c r="AS69" s="333">
        <f t="shared" ref="AS69:AS85" si="20">E69-D69</f>
        <v>0</v>
      </c>
      <c r="AT69" s="333">
        <f t="shared" ref="AT69:AT85" si="21">G69-F69</f>
        <v>0</v>
      </c>
      <c r="AU69" s="333">
        <f t="shared" ref="AU69:AU85" si="22">I69-H69</f>
        <v>0</v>
      </c>
      <c r="AV69" s="333">
        <f t="shared" ref="AV69:AV85" si="23">K69-J69</f>
        <v>0</v>
      </c>
      <c r="AW69" s="333">
        <f t="shared" ref="AW69:AW85" si="24">M69-L69</f>
        <v>0</v>
      </c>
      <c r="AX69" s="333">
        <f t="shared" ref="AX69:AX85" si="25">O69-N69</f>
        <v>0</v>
      </c>
      <c r="AY69" s="333">
        <f t="shared" ref="AY69:AY85" si="26">Q69-P69</f>
        <v>0</v>
      </c>
      <c r="AZ69" s="333">
        <f t="shared" ref="AZ69:AZ85" si="27">S69-R69</f>
        <v>0</v>
      </c>
      <c r="BA69" s="333">
        <f t="shared" ref="BA69:BA85" si="28">U69-T69</f>
        <v>0</v>
      </c>
      <c r="BB69" s="333">
        <f t="shared" ref="BB69:BB85" si="29">W69-V69</f>
        <v>0</v>
      </c>
      <c r="BC69" s="340">
        <f t="shared" ref="BC69:BC85" si="30">((AS69+AT69)-INT(AS69+AT69))*24</f>
        <v>0</v>
      </c>
      <c r="BD69" s="340">
        <f t="shared" ref="BD69:BD85" si="31">((AU69+AV69)-INT(AU69+AV69))*24</f>
        <v>0</v>
      </c>
      <c r="BE69" s="340">
        <f t="shared" ref="BE69:BE85" si="32">((AW69+AX69)-INT(AW69+AX69))*24</f>
        <v>0</v>
      </c>
      <c r="BF69" s="340">
        <f t="shared" ref="BF69:BF85" si="33">((AY69+AZ69)-INT(AY69+AZ69))*24</f>
        <v>0</v>
      </c>
      <c r="BG69" s="340">
        <f t="shared" ref="BG69:BG85" si="34">((BA69+BB69)-INT(BA69+BB69))*24</f>
        <v>0</v>
      </c>
      <c r="BH69" s="341">
        <f t="shared" ref="BH69:BH85" si="35">SUM(BC69:BG69)</f>
        <v>0</v>
      </c>
      <c r="BI69" s="335"/>
    </row>
    <row r="70" spans="1:61" ht="9.9499999999999993" customHeight="1">
      <c r="A70" s="285">
        <f>1+A69</f>
        <v>69</v>
      </c>
      <c r="B70" s="285"/>
      <c r="C70" s="708" t="s">
        <v>178</v>
      </c>
      <c r="D70" s="718">
        <v>0</v>
      </c>
      <c r="E70" s="334">
        <v>0</v>
      </c>
      <c r="F70" s="334">
        <v>0</v>
      </c>
      <c r="G70" s="334">
        <v>0</v>
      </c>
      <c r="H70" s="334">
        <v>0</v>
      </c>
      <c r="I70" s="334">
        <v>0</v>
      </c>
      <c r="J70" s="334">
        <v>0</v>
      </c>
      <c r="K70" s="334">
        <v>0</v>
      </c>
      <c r="L70" s="334">
        <v>0</v>
      </c>
      <c r="M70" s="334">
        <v>0</v>
      </c>
      <c r="N70" s="334">
        <v>0</v>
      </c>
      <c r="O70" s="334">
        <v>0</v>
      </c>
      <c r="P70" s="334">
        <v>0</v>
      </c>
      <c r="Q70" s="334">
        <v>0</v>
      </c>
      <c r="R70" s="334">
        <v>0</v>
      </c>
      <c r="S70" s="334">
        <v>0</v>
      </c>
      <c r="T70" s="334">
        <v>0</v>
      </c>
      <c r="U70" s="334">
        <v>0</v>
      </c>
      <c r="V70" s="334">
        <v>0</v>
      </c>
      <c r="W70" s="717">
        <v>0</v>
      </c>
      <c r="X70" s="718">
        <v>0</v>
      </c>
      <c r="Y70" s="334">
        <v>0</v>
      </c>
      <c r="Z70" s="334">
        <v>0</v>
      </c>
      <c r="AA70" s="334">
        <v>0</v>
      </c>
      <c r="AB70" s="334">
        <v>0</v>
      </c>
      <c r="AC70" s="334">
        <v>0</v>
      </c>
      <c r="AD70" s="334">
        <v>0</v>
      </c>
      <c r="AE70" s="334">
        <v>0</v>
      </c>
      <c r="AF70" s="334">
        <v>0</v>
      </c>
      <c r="AG70" s="334">
        <v>0</v>
      </c>
      <c r="AH70" s="334">
        <v>0</v>
      </c>
      <c r="AI70" s="334">
        <v>0</v>
      </c>
      <c r="AJ70" s="334">
        <v>0</v>
      </c>
      <c r="AK70" s="334">
        <v>0</v>
      </c>
      <c r="AL70" s="334">
        <v>0</v>
      </c>
      <c r="AM70" s="334">
        <v>0</v>
      </c>
      <c r="AN70" s="334">
        <v>0</v>
      </c>
      <c r="AO70" s="334">
        <v>0</v>
      </c>
      <c r="AP70" s="334">
        <v>0</v>
      </c>
      <c r="AQ70" s="717">
        <v>0</v>
      </c>
      <c r="AR70" s="433"/>
      <c r="AS70" s="333">
        <f t="shared" si="20"/>
        <v>0</v>
      </c>
      <c r="AT70" s="333">
        <f t="shared" si="21"/>
        <v>0</v>
      </c>
      <c r="AU70" s="333">
        <f t="shared" si="22"/>
        <v>0</v>
      </c>
      <c r="AV70" s="333">
        <f t="shared" si="23"/>
        <v>0</v>
      </c>
      <c r="AW70" s="333">
        <f t="shared" si="24"/>
        <v>0</v>
      </c>
      <c r="AX70" s="333">
        <f t="shared" si="25"/>
        <v>0</v>
      </c>
      <c r="AY70" s="333">
        <f t="shared" si="26"/>
        <v>0</v>
      </c>
      <c r="AZ70" s="333">
        <f t="shared" si="27"/>
        <v>0</v>
      </c>
      <c r="BA70" s="333">
        <f t="shared" si="28"/>
        <v>0</v>
      </c>
      <c r="BB70" s="333">
        <f t="shared" si="29"/>
        <v>0</v>
      </c>
      <c r="BC70" s="340">
        <f t="shared" si="30"/>
        <v>0</v>
      </c>
      <c r="BD70" s="340">
        <f t="shared" si="31"/>
        <v>0</v>
      </c>
      <c r="BE70" s="340">
        <f t="shared" si="32"/>
        <v>0</v>
      </c>
      <c r="BF70" s="340">
        <f t="shared" si="33"/>
        <v>0</v>
      </c>
      <c r="BG70" s="340">
        <f t="shared" si="34"/>
        <v>0</v>
      </c>
      <c r="BH70" s="341">
        <f t="shared" si="35"/>
        <v>0</v>
      </c>
      <c r="BI70" s="335"/>
    </row>
    <row r="71" spans="1:61" ht="9.9499999999999993" customHeight="1">
      <c r="A71" s="285">
        <f>1+A70</f>
        <v>70</v>
      </c>
      <c r="B71" s="285"/>
      <c r="C71" s="708" t="s">
        <v>43</v>
      </c>
      <c r="D71" s="718">
        <v>0</v>
      </c>
      <c r="E71" s="334">
        <v>0</v>
      </c>
      <c r="F71" s="334">
        <v>0</v>
      </c>
      <c r="G71" s="334">
        <v>0</v>
      </c>
      <c r="H71" s="334">
        <v>0</v>
      </c>
      <c r="I71" s="334">
        <v>0</v>
      </c>
      <c r="J71" s="334">
        <v>0</v>
      </c>
      <c r="K71" s="334">
        <v>0</v>
      </c>
      <c r="L71" s="334">
        <v>0</v>
      </c>
      <c r="M71" s="334">
        <v>0</v>
      </c>
      <c r="N71" s="334">
        <v>0</v>
      </c>
      <c r="O71" s="334">
        <v>0</v>
      </c>
      <c r="P71" s="334">
        <v>0</v>
      </c>
      <c r="Q71" s="334">
        <v>0</v>
      </c>
      <c r="R71" s="334">
        <v>0</v>
      </c>
      <c r="S71" s="334">
        <v>0</v>
      </c>
      <c r="T71" s="334">
        <v>0</v>
      </c>
      <c r="U71" s="334">
        <v>0</v>
      </c>
      <c r="V71" s="334">
        <v>0</v>
      </c>
      <c r="W71" s="717">
        <v>0</v>
      </c>
      <c r="X71" s="718">
        <v>0</v>
      </c>
      <c r="Y71" s="334">
        <v>0</v>
      </c>
      <c r="Z71" s="334">
        <v>0</v>
      </c>
      <c r="AA71" s="334">
        <v>0</v>
      </c>
      <c r="AB71" s="334">
        <v>0</v>
      </c>
      <c r="AC71" s="334">
        <v>0</v>
      </c>
      <c r="AD71" s="334">
        <v>0</v>
      </c>
      <c r="AE71" s="334">
        <v>0</v>
      </c>
      <c r="AF71" s="334">
        <v>0</v>
      </c>
      <c r="AG71" s="334">
        <v>0</v>
      </c>
      <c r="AH71" s="334">
        <v>0</v>
      </c>
      <c r="AI71" s="334">
        <v>0</v>
      </c>
      <c r="AJ71" s="334">
        <v>0</v>
      </c>
      <c r="AK71" s="334">
        <v>0</v>
      </c>
      <c r="AL71" s="334">
        <v>0</v>
      </c>
      <c r="AM71" s="334">
        <v>0</v>
      </c>
      <c r="AN71" s="334">
        <v>0</v>
      </c>
      <c r="AO71" s="334">
        <v>0</v>
      </c>
      <c r="AP71" s="334">
        <v>0</v>
      </c>
      <c r="AQ71" s="717">
        <v>0</v>
      </c>
      <c r="AR71" s="433"/>
      <c r="AS71" s="333">
        <f t="shared" si="20"/>
        <v>0</v>
      </c>
      <c r="AT71" s="333">
        <f t="shared" si="21"/>
        <v>0</v>
      </c>
      <c r="AU71" s="333">
        <f t="shared" si="22"/>
        <v>0</v>
      </c>
      <c r="AV71" s="333">
        <f t="shared" si="23"/>
        <v>0</v>
      </c>
      <c r="AW71" s="333">
        <f t="shared" si="24"/>
        <v>0</v>
      </c>
      <c r="AX71" s="333">
        <f t="shared" si="25"/>
        <v>0</v>
      </c>
      <c r="AY71" s="333">
        <f t="shared" si="26"/>
        <v>0</v>
      </c>
      <c r="AZ71" s="333">
        <f t="shared" si="27"/>
        <v>0</v>
      </c>
      <c r="BA71" s="333">
        <f t="shared" si="28"/>
        <v>0</v>
      </c>
      <c r="BB71" s="333">
        <f t="shared" si="29"/>
        <v>0</v>
      </c>
      <c r="BC71" s="340">
        <f t="shared" si="30"/>
        <v>0</v>
      </c>
      <c r="BD71" s="340">
        <f t="shared" si="31"/>
        <v>0</v>
      </c>
      <c r="BE71" s="340">
        <f t="shared" si="32"/>
        <v>0</v>
      </c>
      <c r="BF71" s="340">
        <f t="shared" si="33"/>
        <v>0</v>
      </c>
      <c r="BG71" s="340">
        <f t="shared" si="34"/>
        <v>0</v>
      </c>
      <c r="BH71" s="341">
        <f t="shared" si="35"/>
        <v>0</v>
      </c>
      <c r="BI71" s="335"/>
    </row>
    <row r="72" spans="1:61" ht="9.9499999999999993" customHeight="1">
      <c r="A72" s="285">
        <f>1+A71</f>
        <v>71</v>
      </c>
      <c r="B72" s="285"/>
      <c r="C72" s="708" t="s">
        <v>33</v>
      </c>
      <c r="D72" s="718">
        <v>0</v>
      </c>
      <c r="E72" s="334">
        <v>0</v>
      </c>
      <c r="F72" s="334">
        <v>0</v>
      </c>
      <c r="G72" s="334">
        <v>0</v>
      </c>
      <c r="H72" s="334">
        <v>0</v>
      </c>
      <c r="I72" s="334">
        <v>0</v>
      </c>
      <c r="J72" s="334">
        <v>0</v>
      </c>
      <c r="K72" s="334">
        <v>0</v>
      </c>
      <c r="L72" s="334">
        <v>0</v>
      </c>
      <c r="M72" s="334">
        <v>0</v>
      </c>
      <c r="N72" s="334">
        <v>0</v>
      </c>
      <c r="O72" s="334">
        <v>0</v>
      </c>
      <c r="P72" s="334">
        <v>0</v>
      </c>
      <c r="Q72" s="334">
        <v>0</v>
      </c>
      <c r="R72" s="334">
        <v>0</v>
      </c>
      <c r="S72" s="334">
        <v>0</v>
      </c>
      <c r="T72" s="334">
        <v>0</v>
      </c>
      <c r="U72" s="334">
        <v>0</v>
      </c>
      <c r="V72" s="334">
        <v>0</v>
      </c>
      <c r="W72" s="717">
        <v>0</v>
      </c>
      <c r="X72" s="718">
        <v>0</v>
      </c>
      <c r="Y72" s="334">
        <v>0</v>
      </c>
      <c r="Z72" s="334">
        <v>0</v>
      </c>
      <c r="AA72" s="334">
        <v>0</v>
      </c>
      <c r="AB72" s="334">
        <v>0</v>
      </c>
      <c r="AC72" s="334">
        <v>0</v>
      </c>
      <c r="AD72" s="334">
        <v>0</v>
      </c>
      <c r="AE72" s="334">
        <v>0</v>
      </c>
      <c r="AF72" s="334">
        <v>0</v>
      </c>
      <c r="AG72" s="334">
        <v>0</v>
      </c>
      <c r="AH72" s="334">
        <v>0</v>
      </c>
      <c r="AI72" s="334">
        <v>0</v>
      </c>
      <c r="AJ72" s="334">
        <v>0</v>
      </c>
      <c r="AK72" s="334">
        <v>0</v>
      </c>
      <c r="AL72" s="334">
        <v>0</v>
      </c>
      <c r="AM72" s="334">
        <v>0</v>
      </c>
      <c r="AN72" s="334">
        <v>0</v>
      </c>
      <c r="AO72" s="334">
        <v>0</v>
      </c>
      <c r="AP72" s="334">
        <v>0</v>
      </c>
      <c r="AQ72" s="717">
        <v>0</v>
      </c>
      <c r="AR72" s="433"/>
      <c r="AS72" s="333">
        <f t="shared" si="20"/>
        <v>0</v>
      </c>
      <c r="AT72" s="333">
        <f t="shared" si="21"/>
        <v>0</v>
      </c>
      <c r="AU72" s="333">
        <f t="shared" si="22"/>
        <v>0</v>
      </c>
      <c r="AV72" s="333">
        <f t="shared" si="23"/>
        <v>0</v>
      </c>
      <c r="AW72" s="333">
        <f t="shared" si="24"/>
        <v>0</v>
      </c>
      <c r="AX72" s="333">
        <f t="shared" si="25"/>
        <v>0</v>
      </c>
      <c r="AY72" s="333">
        <f t="shared" si="26"/>
        <v>0</v>
      </c>
      <c r="AZ72" s="333">
        <f t="shared" si="27"/>
        <v>0</v>
      </c>
      <c r="BA72" s="333">
        <f t="shared" si="28"/>
        <v>0</v>
      </c>
      <c r="BB72" s="333">
        <f t="shared" si="29"/>
        <v>0</v>
      </c>
      <c r="BC72" s="340">
        <f t="shared" si="30"/>
        <v>0</v>
      </c>
      <c r="BD72" s="340">
        <f t="shared" si="31"/>
        <v>0</v>
      </c>
      <c r="BE72" s="340">
        <f t="shared" si="32"/>
        <v>0</v>
      </c>
      <c r="BF72" s="340">
        <f t="shared" si="33"/>
        <v>0</v>
      </c>
      <c r="BG72" s="340">
        <f t="shared" si="34"/>
        <v>0</v>
      </c>
      <c r="BH72" s="341">
        <f t="shared" si="35"/>
        <v>0</v>
      </c>
      <c r="BI72" s="335"/>
    </row>
    <row r="73" spans="1:61" ht="9.9499999999999993" customHeight="1">
      <c r="A73" s="282">
        <f>1+A72</f>
        <v>72</v>
      </c>
      <c r="B73" s="285"/>
      <c r="C73" s="708" t="s">
        <v>179</v>
      </c>
      <c r="D73" s="718">
        <v>0</v>
      </c>
      <c r="E73" s="334">
        <v>0</v>
      </c>
      <c r="F73" s="334">
        <v>0</v>
      </c>
      <c r="G73" s="334">
        <v>0</v>
      </c>
      <c r="H73" s="334">
        <v>0</v>
      </c>
      <c r="I73" s="334">
        <v>0</v>
      </c>
      <c r="J73" s="334">
        <v>0</v>
      </c>
      <c r="K73" s="334">
        <v>0</v>
      </c>
      <c r="L73" s="334">
        <v>0</v>
      </c>
      <c r="M73" s="334">
        <v>0</v>
      </c>
      <c r="N73" s="334">
        <v>0</v>
      </c>
      <c r="O73" s="334">
        <v>0</v>
      </c>
      <c r="P73" s="334">
        <v>0</v>
      </c>
      <c r="Q73" s="334">
        <v>0</v>
      </c>
      <c r="R73" s="334">
        <v>0</v>
      </c>
      <c r="S73" s="334">
        <v>0</v>
      </c>
      <c r="T73" s="334">
        <v>0</v>
      </c>
      <c r="U73" s="334">
        <v>0</v>
      </c>
      <c r="V73" s="334">
        <v>0</v>
      </c>
      <c r="W73" s="717">
        <v>0</v>
      </c>
      <c r="X73" s="718">
        <v>0</v>
      </c>
      <c r="Y73" s="334">
        <v>0</v>
      </c>
      <c r="Z73" s="334">
        <v>0</v>
      </c>
      <c r="AA73" s="334">
        <v>0</v>
      </c>
      <c r="AB73" s="334">
        <v>0</v>
      </c>
      <c r="AC73" s="334">
        <v>0</v>
      </c>
      <c r="AD73" s="334">
        <v>0</v>
      </c>
      <c r="AE73" s="334">
        <v>0</v>
      </c>
      <c r="AF73" s="334">
        <v>0</v>
      </c>
      <c r="AG73" s="334">
        <v>0</v>
      </c>
      <c r="AH73" s="334">
        <v>0</v>
      </c>
      <c r="AI73" s="334">
        <v>0</v>
      </c>
      <c r="AJ73" s="334">
        <v>0</v>
      </c>
      <c r="AK73" s="334">
        <v>0</v>
      </c>
      <c r="AL73" s="334">
        <v>0</v>
      </c>
      <c r="AM73" s="334">
        <v>0</v>
      </c>
      <c r="AN73" s="334">
        <v>0</v>
      </c>
      <c r="AO73" s="334">
        <v>0</v>
      </c>
      <c r="AP73" s="334">
        <v>0</v>
      </c>
      <c r="AQ73" s="717">
        <v>0</v>
      </c>
      <c r="AR73" s="433"/>
      <c r="AS73" s="333">
        <f t="shared" si="20"/>
        <v>0</v>
      </c>
      <c r="AT73" s="333">
        <f t="shared" si="21"/>
        <v>0</v>
      </c>
      <c r="AU73" s="333">
        <f t="shared" si="22"/>
        <v>0</v>
      </c>
      <c r="AV73" s="333">
        <f t="shared" si="23"/>
        <v>0</v>
      </c>
      <c r="AW73" s="333">
        <f t="shared" si="24"/>
        <v>0</v>
      </c>
      <c r="AX73" s="333">
        <f t="shared" si="25"/>
        <v>0</v>
      </c>
      <c r="AY73" s="333">
        <f t="shared" si="26"/>
        <v>0</v>
      </c>
      <c r="AZ73" s="333">
        <f t="shared" si="27"/>
        <v>0</v>
      </c>
      <c r="BA73" s="333">
        <f t="shared" si="28"/>
        <v>0</v>
      </c>
      <c r="BB73" s="333">
        <f t="shared" si="29"/>
        <v>0</v>
      </c>
      <c r="BC73" s="340">
        <f t="shared" si="30"/>
        <v>0</v>
      </c>
      <c r="BD73" s="340">
        <f t="shared" si="31"/>
        <v>0</v>
      </c>
      <c r="BE73" s="340">
        <f t="shared" si="32"/>
        <v>0</v>
      </c>
      <c r="BF73" s="340">
        <f t="shared" si="33"/>
        <v>0</v>
      </c>
      <c r="BG73" s="340">
        <f t="shared" si="34"/>
        <v>0</v>
      </c>
      <c r="BH73" s="341">
        <f t="shared" si="35"/>
        <v>0</v>
      </c>
      <c r="BI73" s="335"/>
    </row>
    <row r="74" spans="1:61" ht="9.9499999999999993" customHeight="1">
      <c r="A74" s="285">
        <f>1+A73</f>
        <v>73</v>
      </c>
      <c r="B74" s="285"/>
      <c r="C74" s="708" t="s">
        <v>180</v>
      </c>
      <c r="D74" s="718">
        <v>0</v>
      </c>
      <c r="E74" s="334">
        <v>0</v>
      </c>
      <c r="F74" s="334">
        <v>0</v>
      </c>
      <c r="G74" s="334">
        <v>0</v>
      </c>
      <c r="H74" s="334">
        <v>0</v>
      </c>
      <c r="I74" s="334">
        <v>0</v>
      </c>
      <c r="J74" s="334">
        <v>0</v>
      </c>
      <c r="K74" s="334">
        <v>0</v>
      </c>
      <c r="L74" s="334">
        <v>0</v>
      </c>
      <c r="M74" s="334">
        <v>0</v>
      </c>
      <c r="N74" s="334">
        <v>0</v>
      </c>
      <c r="O74" s="334">
        <v>0</v>
      </c>
      <c r="P74" s="334">
        <v>0</v>
      </c>
      <c r="Q74" s="334">
        <v>0</v>
      </c>
      <c r="R74" s="334">
        <v>0</v>
      </c>
      <c r="S74" s="334">
        <v>0</v>
      </c>
      <c r="T74" s="334">
        <v>0</v>
      </c>
      <c r="U74" s="334">
        <v>0</v>
      </c>
      <c r="V74" s="334">
        <v>0</v>
      </c>
      <c r="W74" s="717">
        <v>0</v>
      </c>
      <c r="X74" s="718">
        <v>0</v>
      </c>
      <c r="Y74" s="334">
        <v>0</v>
      </c>
      <c r="Z74" s="334">
        <v>0</v>
      </c>
      <c r="AA74" s="334">
        <v>0</v>
      </c>
      <c r="AB74" s="334">
        <v>0</v>
      </c>
      <c r="AC74" s="334">
        <v>0</v>
      </c>
      <c r="AD74" s="334">
        <v>0</v>
      </c>
      <c r="AE74" s="334">
        <v>0</v>
      </c>
      <c r="AF74" s="334">
        <v>0</v>
      </c>
      <c r="AG74" s="334">
        <v>0</v>
      </c>
      <c r="AH74" s="334">
        <v>0</v>
      </c>
      <c r="AI74" s="334">
        <v>0</v>
      </c>
      <c r="AJ74" s="334">
        <v>0</v>
      </c>
      <c r="AK74" s="334">
        <v>0</v>
      </c>
      <c r="AL74" s="334">
        <v>0</v>
      </c>
      <c r="AM74" s="334">
        <v>0</v>
      </c>
      <c r="AN74" s="334">
        <v>0</v>
      </c>
      <c r="AO74" s="334">
        <v>0</v>
      </c>
      <c r="AP74" s="334">
        <v>0</v>
      </c>
      <c r="AQ74" s="717">
        <v>0</v>
      </c>
      <c r="AR74" s="433"/>
      <c r="AS74" s="333">
        <f t="shared" si="20"/>
        <v>0</v>
      </c>
      <c r="AT74" s="333">
        <f t="shared" si="21"/>
        <v>0</v>
      </c>
      <c r="AU74" s="333">
        <f t="shared" si="22"/>
        <v>0</v>
      </c>
      <c r="AV74" s="333">
        <f t="shared" si="23"/>
        <v>0</v>
      </c>
      <c r="AW74" s="333">
        <f t="shared" si="24"/>
        <v>0</v>
      </c>
      <c r="AX74" s="333">
        <f t="shared" si="25"/>
        <v>0</v>
      </c>
      <c r="AY74" s="333">
        <f t="shared" si="26"/>
        <v>0</v>
      </c>
      <c r="AZ74" s="333">
        <f t="shared" si="27"/>
        <v>0</v>
      </c>
      <c r="BA74" s="333">
        <f t="shared" si="28"/>
        <v>0</v>
      </c>
      <c r="BB74" s="333">
        <f t="shared" si="29"/>
        <v>0</v>
      </c>
      <c r="BC74" s="340">
        <f t="shared" si="30"/>
        <v>0</v>
      </c>
      <c r="BD74" s="340">
        <f t="shared" si="31"/>
        <v>0</v>
      </c>
      <c r="BE74" s="340">
        <f t="shared" si="32"/>
        <v>0</v>
      </c>
      <c r="BF74" s="340">
        <f t="shared" si="33"/>
        <v>0</v>
      </c>
      <c r="BG74" s="340">
        <f t="shared" si="34"/>
        <v>0</v>
      </c>
      <c r="BH74" s="341">
        <f t="shared" si="35"/>
        <v>0</v>
      </c>
      <c r="BI74" s="335"/>
    </row>
    <row r="75" spans="1:61" ht="9.9499999999999993" customHeight="1">
      <c r="A75" s="280"/>
      <c r="B75" s="281"/>
      <c r="C75" s="280"/>
      <c r="D75" s="718">
        <v>0</v>
      </c>
      <c r="E75" s="334">
        <v>0</v>
      </c>
      <c r="F75" s="334">
        <v>0</v>
      </c>
      <c r="G75" s="334">
        <v>0</v>
      </c>
      <c r="H75" s="334">
        <v>0</v>
      </c>
      <c r="I75" s="334">
        <v>0</v>
      </c>
      <c r="J75" s="334">
        <v>0</v>
      </c>
      <c r="K75" s="334">
        <v>0</v>
      </c>
      <c r="L75" s="334">
        <v>0</v>
      </c>
      <c r="M75" s="334">
        <v>0</v>
      </c>
      <c r="N75" s="334">
        <v>0</v>
      </c>
      <c r="O75" s="334">
        <v>0</v>
      </c>
      <c r="P75" s="334">
        <v>0</v>
      </c>
      <c r="Q75" s="334">
        <v>0</v>
      </c>
      <c r="R75" s="334">
        <v>0</v>
      </c>
      <c r="S75" s="334">
        <v>0</v>
      </c>
      <c r="T75" s="334">
        <v>0</v>
      </c>
      <c r="U75" s="334">
        <v>0</v>
      </c>
      <c r="V75" s="334">
        <v>0</v>
      </c>
      <c r="W75" s="717">
        <v>0</v>
      </c>
      <c r="X75" s="718">
        <v>0</v>
      </c>
      <c r="Y75" s="334">
        <v>0</v>
      </c>
      <c r="Z75" s="334">
        <v>0</v>
      </c>
      <c r="AA75" s="334">
        <v>0</v>
      </c>
      <c r="AB75" s="334">
        <v>0</v>
      </c>
      <c r="AC75" s="334">
        <v>0</v>
      </c>
      <c r="AD75" s="334">
        <v>0</v>
      </c>
      <c r="AE75" s="334">
        <v>0</v>
      </c>
      <c r="AF75" s="334">
        <v>0</v>
      </c>
      <c r="AG75" s="334">
        <v>0</v>
      </c>
      <c r="AH75" s="334">
        <v>0</v>
      </c>
      <c r="AI75" s="334">
        <v>0</v>
      </c>
      <c r="AJ75" s="334">
        <v>0</v>
      </c>
      <c r="AK75" s="334">
        <v>0</v>
      </c>
      <c r="AL75" s="334">
        <v>0</v>
      </c>
      <c r="AM75" s="334">
        <v>0</v>
      </c>
      <c r="AN75" s="334">
        <v>0</v>
      </c>
      <c r="AO75" s="334">
        <v>0</v>
      </c>
      <c r="AP75" s="334">
        <v>0</v>
      </c>
      <c r="AQ75" s="717">
        <v>0</v>
      </c>
      <c r="AR75" s="433"/>
      <c r="AS75" s="333">
        <f t="shared" si="20"/>
        <v>0</v>
      </c>
      <c r="AT75" s="333">
        <f t="shared" si="21"/>
        <v>0</v>
      </c>
      <c r="AU75" s="333">
        <f t="shared" si="22"/>
        <v>0</v>
      </c>
      <c r="AV75" s="333">
        <f t="shared" si="23"/>
        <v>0</v>
      </c>
      <c r="AW75" s="333">
        <f t="shared" si="24"/>
        <v>0</v>
      </c>
      <c r="AX75" s="333">
        <f t="shared" si="25"/>
        <v>0</v>
      </c>
      <c r="AY75" s="333">
        <f t="shared" si="26"/>
        <v>0</v>
      </c>
      <c r="AZ75" s="333">
        <f t="shared" si="27"/>
        <v>0</v>
      </c>
      <c r="BA75" s="333">
        <f t="shared" si="28"/>
        <v>0</v>
      </c>
      <c r="BB75" s="333">
        <f t="shared" si="29"/>
        <v>0</v>
      </c>
      <c r="BC75" s="340">
        <f t="shared" si="30"/>
        <v>0</v>
      </c>
      <c r="BD75" s="340">
        <f t="shared" si="31"/>
        <v>0</v>
      </c>
      <c r="BE75" s="340">
        <f t="shared" si="32"/>
        <v>0</v>
      </c>
      <c r="BF75" s="340">
        <f t="shared" si="33"/>
        <v>0</v>
      </c>
      <c r="BG75" s="340">
        <f t="shared" si="34"/>
        <v>0</v>
      </c>
      <c r="BH75" s="341">
        <f t="shared" si="35"/>
        <v>0</v>
      </c>
      <c r="BI75" s="335"/>
    </row>
    <row r="76" spans="1:61" ht="9.9499999999999993" customHeight="1">
      <c r="A76" s="282">
        <f>1+A74</f>
        <v>74</v>
      </c>
      <c r="B76" s="285"/>
      <c r="C76" s="708" t="s">
        <v>33</v>
      </c>
      <c r="D76" s="715">
        <v>0.375</v>
      </c>
      <c r="E76" s="344">
        <v>0.52083333333333337</v>
      </c>
      <c r="F76" s="344">
        <v>0.54166666666666663</v>
      </c>
      <c r="G76" s="344">
        <v>0.79166666666666663</v>
      </c>
      <c r="H76" s="344">
        <v>0.375</v>
      </c>
      <c r="I76" s="344">
        <v>0.52083333333333337</v>
      </c>
      <c r="J76" s="344">
        <v>0.54166666666666663</v>
      </c>
      <c r="K76" s="344">
        <v>0.77083333333333337</v>
      </c>
      <c r="L76" s="344">
        <v>0.375</v>
      </c>
      <c r="M76" s="344">
        <v>0.5</v>
      </c>
      <c r="N76" s="344">
        <v>0.58333333333333337</v>
      </c>
      <c r="O76" s="344">
        <v>0.72916666666666663</v>
      </c>
      <c r="P76" s="344">
        <v>0</v>
      </c>
      <c r="Q76" s="344">
        <v>0</v>
      </c>
      <c r="R76" s="344">
        <v>0.58333333333333337</v>
      </c>
      <c r="S76" s="344">
        <v>0.79166666666666663</v>
      </c>
      <c r="T76" s="344">
        <v>0.375</v>
      </c>
      <c r="U76" s="344">
        <v>0.5</v>
      </c>
      <c r="V76" s="344">
        <v>0.58333333333333337</v>
      </c>
      <c r="W76" s="716">
        <v>0.79166666666666663</v>
      </c>
      <c r="X76" s="715">
        <v>0.375</v>
      </c>
      <c r="Y76" s="344">
        <v>0.52083333333333337</v>
      </c>
      <c r="Z76" s="344">
        <v>0.54166666666666663</v>
      </c>
      <c r="AA76" s="344">
        <v>0.79166666666666663</v>
      </c>
      <c r="AB76" s="344">
        <v>0.375</v>
      </c>
      <c r="AC76" s="344">
        <v>0.52083333333333337</v>
      </c>
      <c r="AD76" s="344">
        <v>0.54166666666666663</v>
      </c>
      <c r="AE76" s="344">
        <v>0.77083333333333337</v>
      </c>
      <c r="AF76" s="344">
        <v>0.375</v>
      </c>
      <c r="AG76" s="344">
        <v>0.5</v>
      </c>
      <c r="AH76" s="344">
        <v>0.58333333333333337</v>
      </c>
      <c r="AI76" s="344">
        <v>0.72916666666666663</v>
      </c>
      <c r="AJ76" s="344">
        <v>0</v>
      </c>
      <c r="AK76" s="344">
        <v>0</v>
      </c>
      <c r="AL76" s="344">
        <v>0.58333333333333337</v>
      </c>
      <c r="AM76" s="344">
        <v>0.79166666666666663</v>
      </c>
      <c r="AN76" s="344">
        <v>0.375</v>
      </c>
      <c r="AO76" s="344">
        <v>0.5</v>
      </c>
      <c r="AP76" s="344">
        <v>0.58333333333333337</v>
      </c>
      <c r="AQ76" s="716">
        <v>0.79166666666666663</v>
      </c>
      <c r="AR76" s="434"/>
      <c r="AS76" s="333">
        <f t="shared" si="20"/>
        <v>0.14583333333333337</v>
      </c>
      <c r="AT76" s="333">
        <f t="shared" si="21"/>
        <v>0.25</v>
      </c>
      <c r="AU76" s="333">
        <f t="shared" si="22"/>
        <v>0.14583333333333337</v>
      </c>
      <c r="AV76" s="333">
        <f t="shared" si="23"/>
        <v>0.22916666666666674</v>
      </c>
      <c r="AW76" s="333">
        <f t="shared" si="24"/>
        <v>0.125</v>
      </c>
      <c r="AX76" s="333">
        <f t="shared" si="25"/>
        <v>0.14583333333333326</v>
      </c>
      <c r="AY76" s="333">
        <f t="shared" si="26"/>
        <v>0</v>
      </c>
      <c r="AZ76" s="333">
        <f t="shared" si="27"/>
        <v>0.20833333333333326</v>
      </c>
      <c r="BA76" s="333">
        <f t="shared" si="28"/>
        <v>0.125</v>
      </c>
      <c r="BB76" s="333">
        <f t="shared" si="29"/>
        <v>0.20833333333333326</v>
      </c>
      <c r="BC76" s="340">
        <f t="shared" si="30"/>
        <v>9.5</v>
      </c>
      <c r="BD76" s="340">
        <f t="shared" si="31"/>
        <v>9.0000000000000036</v>
      </c>
      <c r="BE76" s="340">
        <f t="shared" si="32"/>
        <v>6.4999999999999982</v>
      </c>
      <c r="BF76" s="340">
        <f t="shared" si="33"/>
        <v>4.9999999999999982</v>
      </c>
      <c r="BG76" s="340">
        <f t="shared" si="34"/>
        <v>7.9999999999999982</v>
      </c>
      <c r="BH76" s="341">
        <f t="shared" si="35"/>
        <v>38</v>
      </c>
      <c r="BI76" s="335"/>
    </row>
    <row r="77" spans="1:61" ht="9.9499999999999993" customHeight="1">
      <c r="A77" s="285">
        <f t="shared" ref="A77:A85" si="36">1+A76</f>
        <v>75</v>
      </c>
      <c r="B77" s="285"/>
      <c r="C77" s="708" t="s">
        <v>181</v>
      </c>
      <c r="D77" s="715">
        <v>0.35416666666666669</v>
      </c>
      <c r="E77" s="344">
        <v>0.52083333333333337</v>
      </c>
      <c r="F77" s="344">
        <v>0.54166666666666663</v>
      </c>
      <c r="G77" s="344">
        <v>0.77083333333333337</v>
      </c>
      <c r="H77" s="344">
        <v>0.35416666666666669</v>
      </c>
      <c r="I77" s="344">
        <v>0.52083333333333337</v>
      </c>
      <c r="J77" s="344">
        <v>0.54166666666666663</v>
      </c>
      <c r="K77" s="344">
        <v>0.79166666666666663</v>
      </c>
      <c r="L77" s="344">
        <v>0.35416666666666669</v>
      </c>
      <c r="M77" s="344">
        <v>0.52083333333333337</v>
      </c>
      <c r="N77" s="344">
        <v>0.54166666666666663</v>
      </c>
      <c r="O77" s="344">
        <v>0.70833333333333337</v>
      </c>
      <c r="P77" s="344">
        <v>0.35416666666666669</v>
      </c>
      <c r="Q77" s="344">
        <v>0.52083333333333337</v>
      </c>
      <c r="R77" s="334">
        <v>0</v>
      </c>
      <c r="S77" s="334">
        <v>0</v>
      </c>
      <c r="T77" s="344">
        <v>0.35416666666666669</v>
      </c>
      <c r="U77" s="344">
        <v>0.52083333333333337</v>
      </c>
      <c r="V77" s="344">
        <v>0.54166666666666663</v>
      </c>
      <c r="W77" s="716">
        <v>0.6875</v>
      </c>
      <c r="X77" s="715">
        <v>0.35416666666666669</v>
      </c>
      <c r="Y77" s="344">
        <v>0.52083333333333337</v>
      </c>
      <c r="Z77" s="344">
        <v>0.54166666666666663</v>
      </c>
      <c r="AA77" s="344">
        <v>0.77083333333333337</v>
      </c>
      <c r="AB77" s="344">
        <v>0.35416666666666669</v>
      </c>
      <c r="AC77" s="344">
        <v>0.52083333333333337</v>
      </c>
      <c r="AD77" s="344">
        <v>0.54166666666666663</v>
      </c>
      <c r="AE77" s="344">
        <v>0.79166666666666663</v>
      </c>
      <c r="AF77" s="344">
        <v>0.35416666666666669</v>
      </c>
      <c r="AG77" s="344">
        <v>0.52083333333333337</v>
      </c>
      <c r="AH77" s="344">
        <v>0.54166666666666663</v>
      </c>
      <c r="AI77" s="344">
        <v>0.70833333333333337</v>
      </c>
      <c r="AJ77" s="344">
        <v>0.35416666666666669</v>
      </c>
      <c r="AK77" s="344">
        <v>0.52083333333333337</v>
      </c>
      <c r="AL77" s="334">
        <v>0</v>
      </c>
      <c r="AM77" s="334">
        <v>0</v>
      </c>
      <c r="AN77" s="344">
        <v>0.35416666666666669</v>
      </c>
      <c r="AO77" s="344">
        <v>0.52083333333333337</v>
      </c>
      <c r="AP77" s="344">
        <v>0.54166666666666663</v>
      </c>
      <c r="AQ77" s="716">
        <v>0.6875</v>
      </c>
      <c r="AR77" s="434"/>
      <c r="AS77" s="333">
        <f t="shared" si="20"/>
        <v>0.16666666666666669</v>
      </c>
      <c r="AT77" s="333">
        <f t="shared" si="21"/>
        <v>0.22916666666666674</v>
      </c>
      <c r="AU77" s="333">
        <f t="shared" si="22"/>
        <v>0.16666666666666669</v>
      </c>
      <c r="AV77" s="333">
        <f t="shared" si="23"/>
        <v>0.25</v>
      </c>
      <c r="AW77" s="333">
        <f t="shared" si="24"/>
        <v>0.16666666666666669</v>
      </c>
      <c r="AX77" s="333">
        <f t="shared" si="25"/>
        <v>0.16666666666666674</v>
      </c>
      <c r="AY77" s="333">
        <f t="shared" si="26"/>
        <v>0.16666666666666669</v>
      </c>
      <c r="AZ77" s="333">
        <f t="shared" si="27"/>
        <v>0</v>
      </c>
      <c r="BA77" s="333">
        <f t="shared" si="28"/>
        <v>0.16666666666666669</v>
      </c>
      <c r="BB77" s="333">
        <f t="shared" si="29"/>
        <v>0.14583333333333337</v>
      </c>
      <c r="BC77" s="340">
        <f t="shared" si="30"/>
        <v>9.5000000000000018</v>
      </c>
      <c r="BD77" s="340">
        <f t="shared" si="31"/>
        <v>10</v>
      </c>
      <c r="BE77" s="340">
        <f t="shared" si="32"/>
        <v>8.0000000000000018</v>
      </c>
      <c r="BF77" s="340">
        <f t="shared" si="33"/>
        <v>4</v>
      </c>
      <c r="BG77" s="340">
        <f t="shared" si="34"/>
        <v>7.5000000000000018</v>
      </c>
      <c r="BH77" s="341">
        <f t="shared" si="35"/>
        <v>39</v>
      </c>
      <c r="BI77" s="335"/>
    </row>
    <row r="78" spans="1:61" ht="9.9499999999999993" customHeight="1">
      <c r="A78" s="285">
        <f t="shared" si="36"/>
        <v>76</v>
      </c>
      <c r="B78" s="285"/>
      <c r="C78" s="708" t="s">
        <v>187</v>
      </c>
      <c r="D78" s="723">
        <v>0.33333333333333331</v>
      </c>
      <c r="E78" s="345">
        <v>0.52083333333333337</v>
      </c>
      <c r="F78" s="345">
        <v>0</v>
      </c>
      <c r="G78" s="345">
        <v>0</v>
      </c>
      <c r="H78" s="345">
        <v>0</v>
      </c>
      <c r="I78" s="345">
        <v>0</v>
      </c>
      <c r="J78" s="345">
        <v>0.64583333333333337</v>
      </c>
      <c r="K78" s="345">
        <v>0.75</v>
      </c>
      <c r="L78" s="334">
        <v>0</v>
      </c>
      <c r="M78" s="334">
        <v>0</v>
      </c>
      <c r="N78" s="334">
        <v>0</v>
      </c>
      <c r="O78" s="334">
        <v>0</v>
      </c>
      <c r="P78" s="345">
        <v>0.33333333333333331</v>
      </c>
      <c r="Q78" s="345">
        <v>0.54166666666666663</v>
      </c>
      <c r="R78" s="334">
        <v>0</v>
      </c>
      <c r="S78" s="334">
        <v>0</v>
      </c>
      <c r="T78" s="345">
        <v>0.375</v>
      </c>
      <c r="U78" s="345">
        <v>0.54166666666666663</v>
      </c>
      <c r="V78" s="334">
        <v>0</v>
      </c>
      <c r="W78" s="717">
        <v>0</v>
      </c>
      <c r="X78" s="723">
        <v>0.33333333333333331</v>
      </c>
      <c r="Y78" s="345">
        <v>0.52083333333333337</v>
      </c>
      <c r="Z78" s="345">
        <v>0</v>
      </c>
      <c r="AA78" s="345">
        <v>0</v>
      </c>
      <c r="AB78" s="345">
        <v>0</v>
      </c>
      <c r="AC78" s="345">
        <v>0</v>
      </c>
      <c r="AD78" s="345">
        <v>0.64583333333333337</v>
      </c>
      <c r="AE78" s="345">
        <v>0.75</v>
      </c>
      <c r="AF78" s="334">
        <v>0</v>
      </c>
      <c r="AG78" s="334">
        <v>0</v>
      </c>
      <c r="AH78" s="334">
        <v>0</v>
      </c>
      <c r="AI78" s="334">
        <v>0</v>
      </c>
      <c r="AJ78" s="345">
        <v>0.33333333333333331</v>
      </c>
      <c r="AK78" s="345">
        <v>0.54166666666666663</v>
      </c>
      <c r="AL78" s="334">
        <v>0</v>
      </c>
      <c r="AM78" s="334">
        <v>0</v>
      </c>
      <c r="AN78" s="345">
        <v>0.375</v>
      </c>
      <c r="AO78" s="345">
        <v>0.54166666666666663</v>
      </c>
      <c r="AP78" s="334">
        <v>0</v>
      </c>
      <c r="AQ78" s="717">
        <v>0</v>
      </c>
      <c r="AR78" s="433"/>
      <c r="AS78" s="333">
        <f t="shared" si="20"/>
        <v>0.18750000000000006</v>
      </c>
      <c r="AT78" s="333">
        <f t="shared" si="21"/>
        <v>0</v>
      </c>
      <c r="AU78" s="333">
        <f t="shared" si="22"/>
        <v>0</v>
      </c>
      <c r="AV78" s="333">
        <f t="shared" si="23"/>
        <v>0.10416666666666663</v>
      </c>
      <c r="AW78" s="333">
        <f t="shared" si="24"/>
        <v>0</v>
      </c>
      <c r="AX78" s="333">
        <f t="shared" si="25"/>
        <v>0</v>
      </c>
      <c r="AY78" s="333">
        <f t="shared" si="26"/>
        <v>0.20833333333333331</v>
      </c>
      <c r="AZ78" s="333">
        <f t="shared" si="27"/>
        <v>0</v>
      </c>
      <c r="BA78" s="333">
        <f t="shared" si="28"/>
        <v>0.16666666666666663</v>
      </c>
      <c r="BB78" s="333">
        <f t="shared" si="29"/>
        <v>0</v>
      </c>
      <c r="BC78" s="340">
        <f t="shared" si="30"/>
        <v>4.5000000000000018</v>
      </c>
      <c r="BD78" s="340">
        <f t="shared" si="31"/>
        <v>2.4999999999999991</v>
      </c>
      <c r="BE78" s="340">
        <f t="shared" si="32"/>
        <v>0</v>
      </c>
      <c r="BF78" s="340">
        <f t="shared" si="33"/>
        <v>5</v>
      </c>
      <c r="BG78" s="340">
        <f t="shared" si="34"/>
        <v>3.9999999999999991</v>
      </c>
      <c r="BH78" s="341">
        <f t="shared" si="35"/>
        <v>16</v>
      </c>
      <c r="BI78" s="335"/>
    </row>
    <row r="79" spans="1:61" ht="9.9499999999999993" customHeight="1">
      <c r="A79" s="285">
        <f t="shared" si="36"/>
        <v>77</v>
      </c>
      <c r="B79" s="285"/>
      <c r="C79" s="708" t="s">
        <v>188</v>
      </c>
      <c r="D79" s="715">
        <v>0.375</v>
      </c>
      <c r="E79" s="344">
        <v>0.5</v>
      </c>
      <c r="F79" s="344">
        <v>0.52083333333333337</v>
      </c>
      <c r="G79" s="344">
        <v>0.77083333333333337</v>
      </c>
      <c r="H79" s="344">
        <v>0.375</v>
      </c>
      <c r="I79" s="344">
        <v>0.5</v>
      </c>
      <c r="J79" s="344">
        <v>0.52083333333333337</v>
      </c>
      <c r="K79" s="344">
        <v>0.79166666666666663</v>
      </c>
      <c r="L79" s="344">
        <v>0</v>
      </c>
      <c r="M79" s="344">
        <v>0</v>
      </c>
      <c r="N79" s="344">
        <v>0</v>
      </c>
      <c r="O79" s="344">
        <v>0</v>
      </c>
      <c r="P79" s="344">
        <v>0.375</v>
      </c>
      <c r="Q79" s="344">
        <v>0.5</v>
      </c>
      <c r="R79" s="344">
        <v>0.52083333333333337</v>
      </c>
      <c r="S79" s="344">
        <v>0.77083333333333337</v>
      </c>
      <c r="T79" s="344">
        <v>0.375</v>
      </c>
      <c r="U79" s="344">
        <v>0.5</v>
      </c>
      <c r="V79" s="344">
        <v>0.5625</v>
      </c>
      <c r="W79" s="716">
        <v>0.79166666666666663</v>
      </c>
      <c r="X79" s="715">
        <v>0.375</v>
      </c>
      <c r="Y79" s="344">
        <v>0.5</v>
      </c>
      <c r="Z79" s="344">
        <v>0.52083333333333337</v>
      </c>
      <c r="AA79" s="344">
        <v>0.77083333333333337</v>
      </c>
      <c r="AB79" s="344">
        <v>0.375</v>
      </c>
      <c r="AC79" s="344">
        <v>0.5</v>
      </c>
      <c r="AD79" s="344">
        <v>0.52083333333333337</v>
      </c>
      <c r="AE79" s="344">
        <v>0.79166666666666663</v>
      </c>
      <c r="AF79" s="344">
        <v>0</v>
      </c>
      <c r="AG79" s="344">
        <v>0</v>
      </c>
      <c r="AH79" s="344">
        <v>0</v>
      </c>
      <c r="AI79" s="344">
        <v>0</v>
      </c>
      <c r="AJ79" s="344">
        <v>0.375</v>
      </c>
      <c r="AK79" s="344">
        <v>0.5</v>
      </c>
      <c r="AL79" s="344">
        <v>0.52083333333333337</v>
      </c>
      <c r="AM79" s="344">
        <v>0.77083333333333337</v>
      </c>
      <c r="AN79" s="344">
        <v>0.375</v>
      </c>
      <c r="AO79" s="344">
        <v>0.5</v>
      </c>
      <c r="AP79" s="344">
        <v>0.5625</v>
      </c>
      <c r="AQ79" s="716">
        <v>0.79166666666666663</v>
      </c>
      <c r="AR79" s="434"/>
      <c r="AS79" s="333">
        <f t="shared" si="20"/>
        <v>0.125</v>
      </c>
      <c r="AT79" s="333">
        <f t="shared" si="21"/>
        <v>0.25</v>
      </c>
      <c r="AU79" s="333">
        <f t="shared" si="22"/>
        <v>0.125</v>
      </c>
      <c r="AV79" s="333">
        <f t="shared" si="23"/>
        <v>0.27083333333333326</v>
      </c>
      <c r="AW79" s="333">
        <f t="shared" si="24"/>
        <v>0</v>
      </c>
      <c r="AX79" s="333">
        <f t="shared" si="25"/>
        <v>0</v>
      </c>
      <c r="AY79" s="333">
        <f t="shared" si="26"/>
        <v>0.125</v>
      </c>
      <c r="AZ79" s="333">
        <f t="shared" si="27"/>
        <v>0.25</v>
      </c>
      <c r="BA79" s="333">
        <f t="shared" si="28"/>
        <v>0.125</v>
      </c>
      <c r="BB79" s="333">
        <f t="shared" si="29"/>
        <v>0.22916666666666663</v>
      </c>
      <c r="BC79" s="340">
        <f t="shared" si="30"/>
        <v>9</v>
      </c>
      <c r="BD79" s="340">
        <f t="shared" si="31"/>
        <v>9.4999999999999982</v>
      </c>
      <c r="BE79" s="340">
        <f t="shared" si="32"/>
        <v>0</v>
      </c>
      <c r="BF79" s="340">
        <f t="shared" si="33"/>
        <v>9</v>
      </c>
      <c r="BG79" s="340">
        <f t="shared" si="34"/>
        <v>8.5</v>
      </c>
      <c r="BH79" s="341">
        <f t="shared" si="35"/>
        <v>36</v>
      </c>
      <c r="BI79" s="335"/>
    </row>
    <row r="80" spans="1:61" ht="9.9499999999999993" customHeight="1">
      <c r="A80" s="285">
        <f t="shared" si="36"/>
        <v>78</v>
      </c>
      <c r="B80" s="285"/>
      <c r="C80" s="708" t="s">
        <v>165</v>
      </c>
      <c r="D80" s="715">
        <v>0.375</v>
      </c>
      <c r="E80" s="344">
        <v>0.5</v>
      </c>
      <c r="F80" s="344">
        <v>0.66666666666666663</v>
      </c>
      <c r="G80" s="344">
        <v>0.79166666666666663</v>
      </c>
      <c r="H80" s="344">
        <v>0.41666666666666669</v>
      </c>
      <c r="I80" s="344">
        <v>0.5</v>
      </c>
      <c r="J80" s="344">
        <v>0.58333333333333337</v>
      </c>
      <c r="K80" s="344">
        <v>0.75</v>
      </c>
      <c r="L80" s="344">
        <v>0.375</v>
      </c>
      <c r="M80" s="344">
        <v>0.5</v>
      </c>
      <c r="N80" s="344">
        <v>0</v>
      </c>
      <c r="O80" s="344">
        <v>0</v>
      </c>
      <c r="P80" s="344">
        <v>0</v>
      </c>
      <c r="Q80" s="344">
        <v>0</v>
      </c>
      <c r="R80" s="344">
        <v>0</v>
      </c>
      <c r="S80" s="344">
        <v>0</v>
      </c>
      <c r="T80" s="344">
        <v>0</v>
      </c>
      <c r="U80" s="344">
        <v>0</v>
      </c>
      <c r="V80" s="344">
        <v>0</v>
      </c>
      <c r="W80" s="716">
        <v>0</v>
      </c>
      <c r="X80" s="715">
        <v>0.375</v>
      </c>
      <c r="Y80" s="344">
        <v>0.5</v>
      </c>
      <c r="Z80" s="344">
        <v>0.66666666666666663</v>
      </c>
      <c r="AA80" s="344">
        <v>0.79166666666666663</v>
      </c>
      <c r="AB80" s="344">
        <v>0.41666666666666669</v>
      </c>
      <c r="AC80" s="344">
        <v>0.5</v>
      </c>
      <c r="AD80" s="344">
        <v>0.58333333333333337</v>
      </c>
      <c r="AE80" s="344">
        <v>0.75</v>
      </c>
      <c r="AF80" s="344">
        <v>0.375</v>
      </c>
      <c r="AG80" s="344">
        <v>0.5</v>
      </c>
      <c r="AH80" s="344">
        <v>0</v>
      </c>
      <c r="AI80" s="344">
        <v>0</v>
      </c>
      <c r="AJ80" s="344">
        <v>0</v>
      </c>
      <c r="AK80" s="344">
        <v>0</v>
      </c>
      <c r="AL80" s="344">
        <v>0</v>
      </c>
      <c r="AM80" s="344">
        <v>0</v>
      </c>
      <c r="AN80" s="344">
        <v>0</v>
      </c>
      <c r="AO80" s="344">
        <v>0</v>
      </c>
      <c r="AP80" s="344">
        <v>0</v>
      </c>
      <c r="AQ80" s="716">
        <v>0</v>
      </c>
      <c r="AR80" s="434"/>
      <c r="AS80" s="333">
        <f t="shared" si="20"/>
        <v>0.125</v>
      </c>
      <c r="AT80" s="333">
        <f t="shared" si="21"/>
        <v>0.125</v>
      </c>
      <c r="AU80" s="333">
        <f t="shared" si="22"/>
        <v>8.3333333333333315E-2</v>
      </c>
      <c r="AV80" s="333">
        <f t="shared" si="23"/>
        <v>0.16666666666666663</v>
      </c>
      <c r="AW80" s="333">
        <f t="shared" si="24"/>
        <v>0.125</v>
      </c>
      <c r="AX80" s="333">
        <f t="shared" si="25"/>
        <v>0</v>
      </c>
      <c r="AY80" s="333">
        <f t="shared" si="26"/>
        <v>0</v>
      </c>
      <c r="AZ80" s="333">
        <f t="shared" si="27"/>
        <v>0</v>
      </c>
      <c r="BA80" s="333">
        <f t="shared" si="28"/>
        <v>0</v>
      </c>
      <c r="BB80" s="333">
        <f t="shared" si="29"/>
        <v>0</v>
      </c>
      <c r="BC80" s="340">
        <f t="shared" si="30"/>
        <v>6</v>
      </c>
      <c r="BD80" s="340">
        <f t="shared" si="31"/>
        <v>5.9999999999999982</v>
      </c>
      <c r="BE80" s="340">
        <f t="shared" si="32"/>
        <v>3</v>
      </c>
      <c r="BF80" s="340">
        <f t="shared" si="33"/>
        <v>0</v>
      </c>
      <c r="BG80" s="340">
        <f t="shared" si="34"/>
        <v>0</v>
      </c>
      <c r="BH80" s="341">
        <f t="shared" si="35"/>
        <v>14.999999999999998</v>
      </c>
      <c r="BI80" s="335"/>
    </row>
    <row r="81" spans="1:61" ht="9.9499999999999993" customHeight="1">
      <c r="A81" s="285">
        <f t="shared" si="36"/>
        <v>79</v>
      </c>
      <c r="B81" s="285"/>
      <c r="C81" s="708" t="s">
        <v>186</v>
      </c>
      <c r="D81" s="718">
        <v>0</v>
      </c>
      <c r="E81" s="334">
        <v>0</v>
      </c>
      <c r="F81" s="334">
        <v>0</v>
      </c>
      <c r="G81" s="334">
        <v>0</v>
      </c>
      <c r="H81" s="334">
        <v>0</v>
      </c>
      <c r="I81" s="334">
        <v>0</v>
      </c>
      <c r="J81" s="345">
        <v>0.66666666666666663</v>
      </c>
      <c r="K81" s="345">
        <v>0.79166666666666663</v>
      </c>
      <c r="L81" s="334">
        <v>0</v>
      </c>
      <c r="M81" s="334">
        <v>0</v>
      </c>
      <c r="N81" s="334">
        <v>0</v>
      </c>
      <c r="O81" s="334">
        <v>0</v>
      </c>
      <c r="P81" s="334">
        <v>0</v>
      </c>
      <c r="Q81" s="334">
        <v>0</v>
      </c>
      <c r="R81" s="334">
        <v>0</v>
      </c>
      <c r="S81" s="334">
        <v>0</v>
      </c>
      <c r="T81" s="334">
        <v>0</v>
      </c>
      <c r="U81" s="334">
        <v>0</v>
      </c>
      <c r="V81" s="345">
        <v>0.58333333333333337</v>
      </c>
      <c r="W81" s="724">
        <v>0.79166666666666663</v>
      </c>
      <c r="X81" s="718">
        <v>0</v>
      </c>
      <c r="Y81" s="334">
        <v>0</v>
      </c>
      <c r="Z81" s="334">
        <v>0</v>
      </c>
      <c r="AA81" s="334">
        <v>0</v>
      </c>
      <c r="AB81" s="334">
        <v>0</v>
      </c>
      <c r="AC81" s="334">
        <v>0</v>
      </c>
      <c r="AD81" s="345">
        <v>0.66666666666666663</v>
      </c>
      <c r="AE81" s="345">
        <v>0.79166666666666663</v>
      </c>
      <c r="AF81" s="334">
        <v>0</v>
      </c>
      <c r="AG81" s="334">
        <v>0</v>
      </c>
      <c r="AH81" s="334">
        <v>0</v>
      </c>
      <c r="AI81" s="334">
        <v>0</v>
      </c>
      <c r="AJ81" s="334">
        <v>0</v>
      </c>
      <c r="AK81" s="334">
        <v>0</v>
      </c>
      <c r="AL81" s="334">
        <v>0</v>
      </c>
      <c r="AM81" s="334">
        <v>0</v>
      </c>
      <c r="AN81" s="334">
        <v>0</v>
      </c>
      <c r="AO81" s="334">
        <v>0</v>
      </c>
      <c r="AP81" s="345">
        <v>0.58333333333333337</v>
      </c>
      <c r="AQ81" s="724">
        <v>0.79166666666666663</v>
      </c>
      <c r="AR81" s="437"/>
      <c r="AS81" s="333">
        <f t="shared" si="20"/>
        <v>0</v>
      </c>
      <c r="AT81" s="333">
        <f t="shared" si="21"/>
        <v>0</v>
      </c>
      <c r="AU81" s="333">
        <f t="shared" si="22"/>
        <v>0</v>
      </c>
      <c r="AV81" s="333">
        <f t="shared" si="23"/>
        <v>0.125</v>
      </c>
      <c r="AW81" s="333">
        <f t="shared" si="24"/>
        <v>0</v>
      </c>
      <c r="AX81" s="333">
        <f t="shared" si="25"/>
        <v>0</v>
      </c>
      <c r="AY81" s="333">
        <f t="shared" si="26"/>
        <v>0</v>
      </c>
      <c r="AZ81" s="333">
        <f t="shared" si="27"/>
        <v>0</v>
      </c>
      <c r="BA81" s="333">
        <f t="shared" si="28"/>
        <v>0</v>
      </c>
      <c r="BB81" s="333">
        <f t="shared" si="29"/>
        <v>0.20833333333333326</v>
      </c>
      <c r="BC81" s="340">
        <f t="shared" si="30"/>
        <v>0</v>
      </c>
      <c r="BD81" s="340">
        <f t="shared" si="31"/>
        <v>3</v>
      </c>
      <c r="BE81" s="340">
        <f t="shared" si="32"/>
        <v>0</v>
      </c>
      <c r="BF81" s="340">
        <f t="shared" si="33"/>
        <v>0</v>
      </c>
      <c r="BG81" s="340">
        <f t="shared" si="34"/>
        <v>4.9999999999999982</v>
      </c>
      <c r="BH81" s="341">
        <f t="shared" si="35"/>
        <v>7.9999999999999982</v>
      </c>
      <c r="BI81" s="335"/>
    </row>
    <row r="82" spans="1:61" ht="9.9499999999999993" customHeight="1">
      <c r="A82" s="285">
        <f t="shared" si="36"/>
        <v>80</v>
      </c>
      <c r="B82" s="285"/>
      <c r="C82" s="708" t="s">
        <v>182</v>
      </c>
      <c r="D82" s="718">
        <v>0</v>
      </c>
      <c r="E82" s="334">
        <v>0</v>
      </c>
      <c r="F82" s="334">
        <v>0</v>
      </c>
      <c r="G82" s="334">
        <v>0</v>
      </c>
      <c r="H82" s="334">
        <v>0</v>
      </c>
      <c r="I82" s="334">
        <v>0</v>
      </c>
      <c r="J82" s="334">
        <v>0</v>
      </c>
      <c r="K82" s="334">
        <v>0</v>
      </c>
      <c r="L82" s="334">
        <v>0</v>
      </c>
      <c r="M82" s="334">
        <v>0</v>
      </c>
      <c r="N82" s="334">
        <v>0</v>
      </c>
      <c r="O82" s="334">
        <v>0</v>
      </c>
      <c r="P82" s="334">
        <v>0</v>
      </c>
      <c r="Q82" s="334">
        <v>0</v>
      </c>
      <c r="R82" s="334">
        <v>0</v>
      </c>
      <c r="S82" s="334">
        <v>0</v>
      </c>
      <c r="T82" s="334">
        <v>0</v>
      </c>
      <c r="U82" s="334">
        <v>0</v>
      </c>
      <c r="V82" s="334">
        <v>0</v>
      </c>
      <c r="W82" s="717">
        <v>0</v>
      </c>
      <c r="X82" s="718">
        <v>0</v>
      </c>
      <c r="Y82" s="334">
        <v>0</v>
      </c>
      <c r="Z82" s="334">
        <v>0</v>
      </c>
      <c r="AA82" s="334">
        <v>0</v>
      </c>
      <c r="AB82" s="334">
        <v>0</v>
      </c>
      <c r="AC82" s="334">
        <v>0</v>
      </c>
      <c r="AD82" s="334">
        <v>0</v>
      </c>
      <c r="AE82" s="334">
        <v>0</v>
      </c>
      <c r="AF82" s="334">
        <v>0</v>
      </c>
      <c r="AG82" s="334">
        <v>0</v>
      </c>
      <c r="AH82" s="334">
        <v>0</v>
      </c>
      <c r="AI82" s="334">
        <v>0</v>
      </c>
      <c r="AJ82" s="334">
        <v>0</v>
      </c>
      <c r="AK82" s="334">
        <v>0</v>
      </c>
      <c r="AL82" s="334">
        <v>0</v>
      </c>
      <c r="AM82" s="334">
        <v>0</v>
      </c>
      <c r="AN82" s="334">
        <v>0</v>
      </c>
      <c r="AO82" s="334">
        <v>0</v>
      </c>
      <c r="AP82" s="334">
        <v>0</v>
      </c>
      <c r="AQ82" s="717">
        <v>0</v>
      </c>
      <c r="AR82" s="433"/>
      <c r="AS82" s="333">
        <f t="shared" si="20"/>
        <v>0</v>
      </c>
      <c r="AT82" s="333">
        <f t="shared" si="21"/>
        <v>0</v>
      </c>
      <c r="AU82" s="333">
        <f t="shared" si="22"/>
        <v>0</v>
      </c>
      <c r="AV82" s="333">
        <f t="shared" si="23"/>
        <v>0</v>
      </c>
      <c r="AW82" s="333">
        <f t="shared" si="24"/>
        <v>0</v>
      </c>
      <c r="AX82" s="333">
        <f t="shared" si="25"/>
        <v>0</v>
      </c>
      <c r="AY82" s="333">
        <f t="shared" si="26"/>
        <v>0</v>
      </c>
      <c r="AZ82" s="333">
        <f t="shared" si="27"/>
        <v>0</v>
      </c>
      <c r="BA82" s="333">
        <f t="shared" si="28"/>
        <v>0</v>
      </c>
      <c r="BB82" s="333">
        <f t="shared" si="29"/>
        <v>0</v>
      </c>
      <c r="BC82" s="340">
        <f t="shared" si="30"/>
        <v>0</v>
      </c>
      <c r="BD82" s="340">
        <f t="shared" si="31"/>
        <v>0</v>
      </c>
      <c r="BE82" s="340">
        <f t="shared" si="32"/>
        <v>0</v>
      </c>
      <c r="BF82" s="340">
        <f t="shared" si="33"/>
        <v>0</v>
      </c>
      <c r="BG82" s="340">
        <f t="shared" si="34"/>
        <v>0</v>
      </c>
      <c r="BH82" s="341">
        <f t="shared" si="35"/>
        <v>0</v>
      </c>
      <c r="BI82" s="335"/>
    </row>
    <row r="83" spans="1:61" ht="9.9499999999999993" customHeight="1">
      <c r="A83" s="285">
        <f t="shared" si="36"/>
        <v>81</v>
      </c>
      <c r="B83" s="285"/>
      <c r="C83" s="708" t="s">
        <v>183</v>
      </c>
      <c r="D83" s="718">
        <v>0</v>
      </c>
      <c r="E83" s="334">
        <v>0</v>
      </c>
      <c r="F83" s="334">
        <v>0</v>
      </c>
      <c r="G83" s="334">
        <v>0</v>
      </c>
      <c r="H83" s="334">
        <v>0</v>
      </c>
      <c r="I83" s="334">
        <v>0</v>
      </c>
      <c r="J83" s="334">
        <v>0</v>
      </c>
      <c r="K83" s="334">
        <v>0</v>
      </c>
      <c r="L83" s="334">
        <v>0</v>
      </c>
      <c r="M83" s="334">
        <v>0</v>
      </c>
      <c r="N83" s="334">
        <v>0</v>
      </c>
      <c r="O83" s="334">
        <v>0</v>
      </c>
      <c r="P83" s="345">
        <v>0.35416666666666669</v>
      </c>
      <c r="Q83" s="345">
        <v>0.52083333333333337</v>
      </c>
      <c r="R83" s="345">
        <v>0.5625</v>
      </c>
      <c r="S83" s="345">
        <v>0.6875</v>
      </c>
      <c r="T83" s="345">
        <v>0.375</v>
      </c>
      <c r="U83" s="345">
        <v>0.5</v>
      </c>
      <c r="V83" s="334">
        <v>0</v>
      </c>
      <c r="W83" s="717">
        <v>0</v>
      </c>
      <c r="X83" s="718">
        <v>0</v>
      </c>
      <c r="Y83" s="334">
        <v>0</v>
      </c>
      <c r="Z83" s="334">
        <v>0</v>
      </c>
      <c r="AA83" s="334">
        <v>0</v>
      </c>
      <c r="AB83" s="334">
        <v>0</v>
      </c>
      <c r="AC83" s="334">
        <v>0</v>
      </c>
      <c r="AD83" s="334">
        <v>0</v>
      </c>
      <c r="AE83" s="334">
        <v>0</v>
      </c>
      <c r="AF83" s="334">
        <v>0</v>
      </c>
      <c r="AG83" s="334">
        <v>0</v>
      </c>
      <c r="AH83" s="334">
        <v>0</v>
      </c>
      <c r="AI83" s="334">
        <v>0</v>
      </c>
      <c r="AJ83" s="345">
        <v>0.35416666666666669</v>
      </c>
      <c r="AK83" s="345">
        <v>0.52083333333333337</v>
      </c>
      <c r="AL83" s="345">
        <v>0.5625</v>
      </c>
      <c r="AM83" s="345">
        <v>0.6875</v>
      </c>
      <c r="AN83" s="345">
        <v>0.375</v>
      </c>
      <c r="AO83" s="345">
        <v>0.5</v>
      </c>
      <c r="AP83" s="334">
        <v>0</v>
      </c>
      <c r="AQ83" s="717">
        <v>0</v>
      </c>
      <c r="AR83" s="433"/>
      <c r="AS83" s="333">
        <f t="shared" si="20"/>
        <v>0</v>
      </c>
      <c r="AT83" s="333">
        <f t="shared" si="21"/>
        <v>0</v>
      </c>
      <c r="AU83" s="333">
        <f t="shared" si="22"/>
        <v>0</v>
      </c>
      <c r="AV83" s="333">
        <f t="shared" si="23"/>
        <v>0</v>
      </c>
      <c r="AW83" s="333">
        <f t="shared" si="24"/>
        <v>0</v>
      </c>
      <c r="AX83" s="333">
        <f t="shared" si="25"/>
        <v>0</v>
      </c>
      <c r="AY83" s="333">
        <f t="shared" si="26"/>
        <v>0.16666666666666669</v>
      </c>
      <c r="AZ83" s="333">
        <f t="shared" si="27"/>
        <v>0.125</v>
      </c>
      <c r="BA83" s="333">
        <f t="shared" si="28"/>
        <v>0.125</v>
      </c>
      <c r="BB83" s="333">
        <f t="shared" si="29"/>
        <v>0</v>
      </c>
      <c r="BC83" s="340">
        <f t="shared" si="30"/>
        <v>0</v>
      </c>
      <c r="BD83" s="340">
        <f t="shared" si="31"/>
        <v>0</v>
      </c>
      <c r="BE83" s="340">
        <f t="shared" si="32"/>
        <v>0</v>
      </c>
      <c r="BF83" s="340">
        <f t="shared" si="33"/>
        <v>7</v>
      </c>
      <c r="BG83" s="340">
        <f t="shared" si="34"/>
        <v>3</v>
      </c>
      <c r="BH83" s="341">
        <f t="shared" si="35"/>
        <v>10</v>
      </c>
      <c r="BI83" s="335"/>
    </row>
    <row r="84" spans="1:61" ht="9.9499999999999993" customHeight="1">
      <c r="A84" s="285">
        <f t="shared" si="36"/>
        <v>82</v>
      </c>
      <c r="B84" s="285"/>
      <c r="C84" s="708" t="s">
        <v>185</v>
      </c>
      <c r="D84" s="718">
        <v>0</v>
      </c>
      <c r="E84" s="334">
        <v>0</v>
      </c>
      <c r="F84" s="334">
        <v>0</v>
      </c>
      <c r="G84" s="334">
        <v>0</v>
      </c>
      <c r="H84" s="334">
        <v>0</v>
      </c>
      <c r="I84" s="334">
        <v>0</v>
      </c>
      <c r="J84" s="334">
        <v>0</v>
      </c>
      <c r="K84" s="334">
        <v>0</v>
      </c>
      <c r="L84" s="334">
        <v>0</v>
      </c>
      <c r="M84" s="334">
        <v>0</v>
      </c>
      <c r="N84" s="334">
        <v>0</v>
      </c>
      <c r="O84" s="334">
        <v>0</v>
      </c>
      <c r="P84" s="334">
        <v>0</v>
      </c>
      <c r="Q84" s="334">
        <v>0</v>
      </c>
      <c r="R84" s="334">
        <v>0</v>
      </c>
      <c r="S84" s="334">
        <v>0</v>
      </c>
      <c r="T84" s="334">
        <v>0</v>
      </c>
      <c r="U84" s="334">
        <v>0</v>
      </c>
      <c r="V84" s="334">
        <v>0</v>
      </c>
      <c r="W84" s="717">
        <v>0</v>
      </c>
      <c r="X84" s="718">
        <v>0</v>
      </c>
      <c r="Y84" s="334">
        <v>0</v>
      </c>
      <c r="Z84" s="334">
        <v>0</v>
      </c>
      <c r="AA84" s="334">
        <v>0</v>
      </c>
      <c r="AB84" s="334">
        <v>0</v>
      </c>
      <c r="AC84" s="334">
        <v>0</v>
      </c>
      <c r="AD84" s="334">
        <v>0</v>
      </c>
      <c r="AE84" s="334">
        <v>0</v>
      </c>
      <c r="AF84" s="334">
        <v>0</v>
      </c>
      <c r="AG84" s="334">
        <v>0</v>
      </c>
      <c r="AH84" s="334">
        <v>0</v>
      </c>
      <c r="AI84" s="334">
        <v>0</v>
      </c>
      <c r="AJ84" s="334">
        <v>0</v>
      </c>
      <c r="AK84" s="334">
        <v>0</v>
      </c>
      <c r="AL84" s="334">
        <v>0</v>
      </c>
      <c r="AM84" s="334">
        <v>0</v>
      </c>
      <c r="AN84" s="334">
        <v>0</v>
      </c>
      <c r="AO84" s="334">
        <v>0</v>
      </c>
      <c r="AP84" s="334">
        <v>0</v>
      </c>
      <c r="AQ84" s="717">
        <v>0</v>
      </c>
      <c r="AR84" s="433"/>
      <c r="AS84" s="333">
        <f t="shared" si="20"/>
        <v>0</v>
      </c>
      <c r="AT84" s="333">
        <f t="shared" si="21"/>
        <v>0</v>
      </c>
      <c r="AU84" s="333">
        <f t="shared" si="22"/>
        <v>0</v>
      </c>
      <c r="AV84" s="333">
        <f t="shared" si="23"/>
        <v>0</v>
      </c>
      <c r="AW84" s="333">
        <f t="shared" si="24"/>
        <v>0</v>
      </c>
      <c r="AX84" s="333">
        <f t="shared" si="25"/>
        <v>0</v>
      </c>
      <c r="AY84" s="333">
        <f t="shared" si="26"/>
        <v>0</v>
      </c>
      <c r="AZ84" s="333">
        <f t="shared" si="27"/>
        <v>0</v>
      </c>
      <c r="BA84" s="333">
        <f t="shared" si="28"/>
        <v>0</v>
      </c>
      <c r="BB84" s="333">
        <f t="shared" si="29"/>
        <v>0</v>
      </c>
      <c r="BC84" s="340">
        <f t="shared" si="30"/>
        <v>0</v>
      </c>
      <c r="BD84" s="340">
        <f t="shared" si="31"/>
        <v>0</v>
      </c>
      <c r="BE84" s="340">
        <f t="shared" si="32"/>
        <v>0</v>
      </c>
      <c r="BF84" s="340">
        <f t="shared" si="33"/>
        <v>0</v>
      </c>
      <c r="BG84" s="340">
        <f t="shared" si="34"/>
        <v>0</v>
      </c>
      <c r="BH84" s="341">
        <f t="shared" si="35"/>
        <v>0</v>
      </c>
      <c r="BI84" s="335"/>
    </row>
    <row r="85" spans="1:61" ht="9.9499999999999993" customHeight="1" thickBot="1">
      <c r="A85" s="285">
        <f t="shared" si="36"/>
        <v>83</v>
      </c>
      <c r="B85" s="285"/>
      <c r="C85" s="708" t="s">
        <v>184</v>
      </c>
      <c r="D85" s="725">
        <v>0.375</v>
      </c>
      <c r="E85" s="726">
        <v>0.52083333333333337</v>
      </c>
      <c r="F85" s="726">
        <v>0.58333333333333337</v>
      </c>
      <c r="G85" s="726">
        <v>0.77083333333333337</v>
      </c>
      <c r="H85" s="726">
        <v>0.375</v>
      </c>
      <c r="I85" s="726">
        <v>0.52083333333333337</v>
      </c>
      <c r="J85" s="726">
        <v>0.54166666666666663</v>
      </c>
      <c r="K85" s="726">
        <v>0.77083333333333337</v>
      </c>
      <c r="L85" s="726">
        <v>0.375</v>
      </c>
      <c r="M85" s="726">
        <v>0.52083333333333337</v>
      </c>
      <c r="N85" s="726">
        <v>0.58333333333333337</v>
      </c>
      <c r="O85" s="726">
        <v>0.72916666666666663</v>
      </c>
      <c r="P85" s="726">
        <v>0.375</v>
      </c>
      <c r="Q85" s="726">
        <v>0.52083333333333337</v>
      </c>
      <c r="R85" s="726">
        <v>0.5625</v>
      </c>
      <c r="S85" s="726">
        <v>0.77083333333333337</v>
      </c>
      <c r="T85" s="726">
        <v>0.375</v>
      </c>
      <c r="U85" s="726">
        <v>0.52083333333333337</v>
      </c>
      <c r="V85" s="726">
        <v>0.58333333333333337</v>
      </c>
      <c r="W85" s="727">
        <v>0.64583333333333337</v>
      </c>
      <c r="X85" s="725">
        <v>0.375</v>
      </c>
      <c r="Y85" s="726">
        <v>0.52083333333333337</v>
      </c>
      <c r="Z85" s="726">
        <v>0.58333333333333337</v>
      </c>
      <c r="AA85" s="726">
        <v>0.77083333333333337</v>
      </c>
      <c r="AB85" s="726">
        <v>0.375</v>
      </c>
      <c r="AC85" s="726">
        <v>0.52083333333333337</v>
      </c>
      <c r="AD85" s="726">
        <v>0.54166666666666663</v>
      </c>
      <c r="AE85" s="726">
        <v>0.77083333333333337</v>
      </c>
      <c r="AF85" s="726">
        <v>0.375</v>
      </c>
      <c r="AG85" s="726">
        <v>0.52083333333333337</v>
      </c>
      <c r="AH85" s="726">
        <v>0.58333333333333337</v>
      </c>
      <c r="AI85" s="726">
        <v>0.72916666666666663</v>
      </c>
      <c r="AJ85" s="726">
        <v>0.375</v>
      </c>
      <c r="AK85" s="726">
        <v>0.52083333333333337</v>
      </c>
      <c r="AL85" s="726">
        <v>0.5625</v>
      </c>
      <c r="AM85" s="726">
        <v>0.77083333333333337</v>
      </c>
      <c r="AN85" s="726">
        <v>0.375</v>
      </c>
      <c r="AO85" s="726">
        <v>0.52083333333333337</v>
      </c>
      <c r="AP85" s="726">
        <v>0.58333333333333337</v>
      </c>
      <c r="AQ85" s="727">
        <v>0.64583333333333337</v>
      </c>
      <c r="AR85" s="434"/>
      <c r="AS85" s="333">
        <f t="shared" si="20"/>
        <v>0.14583333333333337</v>
      </c>
      <c r="AT85" s="333">
        <f t="shared" si="21"/>
        <v>0.1875</v>
      </c>
      <c r="AU85" s="333">
        <f t="shared" si="22"/>
        <v>0.14583333333333337</v>
      </c>
      <c r="AV85" s="333">
        <f t="shared" si="23"/>
        <v>0.22916666666666674</v>
      </c>
      <c r="AW85" s="333">
        <f t="shared" si="24"/>
        <v>0.14583333333333337</v>
      </c>
      <c r="AX85" s="333">
        <f t="shared" si="25"/>
        <v>0.14583333333333326</v>
      </c>
      <c r="AY85" s="333">
        <f t="shared" si="26"/>
        <v>0.14583333333333337</v>
      </c>
      <c r="AZ85" s="333">
        <f t="shared" si="27"/>
        <v>0.20833333333333337</v>
      </c>
      <c r="BA85" s="333">
        <f t="shared" si="28"/>
        <v>0.14583333333333337</v>
      </c>
      <c r="BB85" s="333">
        <f t="shared" si="29"/>
        <v>6.25E-2</v>
      </c>
      <c r="BC85" s="340">
        <f t="shared" si="30"/>
        <v>8</v>
      </c>
      <c r="BD85" s="340">
        <f t="shared" si="31"/>
        <v>9.0000000000000036</v>
      </c>
      <c r="BE85" s="340">
        <f t="shared" si="32"/>
        <v>6.9999999999999991</v>
      </c>
      <c r="BF85" s="340">
        <f t="shared" si="33"/>
        <v>8.5000000000000018</v>
      </c>
      <c r="BG85" s="340">
        <f t="shared" si="34"/>
        <v>5.0000000000000009</v>
      </c>
      <c r="BH85" s="341">
        <f t="shared" si="35"/>
        <v>37.500000000000007</v>
      </c>
      <c r="BI85" s="335"/>
    </row>
  </sheetData>
  <mergeCells count="37">
    <mergeCell ref="D2:G2"/>
    <mergeCell ref="H2:K2"/>
    <mergeCell ref="L2:O2"/>
    <mergeCell ref="R3:S3"/>
    <mergeCell ref="T3:U3"/>
    <mergeCell ref="V3:W3"/>
    <mergeCell ref="BA2:BB2"/>
    <mergeCell ref="D3:E3"/>
    <mergeCell ref="F3:G3"/>
    <mergeCell ref="H3:I3"/>
    <mergeCell ref="J3:K3"/>
    <mergeCell ref="L3:M3"/>
    <mergeCell ref="N3:O3"/>
    <mergeCell ref="AW2:AX2"/>
    <mergeCell ref="AY2:AZ2"/>
    <mergeCell ref="P3:Q3"/>
    <mergeCell ref="P2:S2"/>
    <mergeCell ref="T2:W2"/>
    <mergeCell ref="AS2:AT2"/>
    <mergeCell ref="AU2:AV2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D1:W1"/>
    <mergeCell ref="X1:AQ1"/>
    <mergeCell ref="X2:AA2"/>
    <mergeCell ref="AB2:AE2"/>
    <mergeCell ref="AF2:AI2"/>
    <mergeCell ref="AJ2:AM2"/>
    <mergeCell ref="AN2:AQ2"/>
  </mergeCells>
  <phoneticPr fontId="75" type="noConversion"/>
  <conditionalFormatting sqref="T55:U55">
    <cfRule type="containsText" dxfId="2031" priority="1763" operator="containsText" text="TEL">
      <formula>NOT(ISERROR(SEARCH("TEL",T55)))</formula>
    </cfRule>
    <cfRule type="containsText" dxfId="2030" priority="1764" operator="containsText" text="Boutik">
      <formula>NOT(ISERROR(SEARCH("Boutik",T55)))</formula>
    </cfRule>
    <cfRule type="containsText" dxfId="2029" priority="1765" operator="containsText" text="CJC">
      <formula>NOT(ISERROR(SEARCH("CJC",T55)))</formula>
    </cfRule>
    <cfRule type="containsText" dxfId="2028" priority="1766" operator="containsText" text="maison d'arrêt">
      <formula>NOT(ISERROR(SEARCH("maison d'arrêt",T55)))</formula>
    </cfRule>
    <cfRule type="containsText" dxfId="2027" priority="1767" operator="containsText" text="CTMA">
      <formula>NOT(ISERROR(SEARCH("CTMA",T55)))</formula>
    </cfRule>
    <cfRule type="containsText" dxfId="2026" priority="1768" operator="containsText" text="Entretien">
      <formula>NOT(ISERROR(SEARCH("Entretien",T55)))</formula>
    </cfRule>
  </conditionalFormatting>
  <conditionalFormatting sqref="T55:U55">
    <cfRule type="containsText" dxfId="2025" priority="1761" operator="containsText" text="MDA">
      <formula>NOT(ISERROR(SEARCH("MDA",T55)))</formula>
    </cfRule>
    <cfRule type="containsText" dxfId="2024" priority="1762" operator="containsText" text="ou entretien">
      <formula>NOT(ISERROR(SEARCH("ou entretien",T55)))</formula>
    </cfRule>
  </conditionalFormatting>
  <conditionalFormatting sqref="D60:W61 D65:W65 D68:W75 D82:W82 D84:W84 D49:W50">
    <cfRule type="containsText" dxfId="2023" priority="2051" operator="containsText" text="TEL">
      <formula>NOT(ISERROR(SEARCH("TEL",D49)))</formula>
    </cfRule>
    <cfRule type="containsText" dxfId="2022" priority="2052" operator="containsText" text="Boutik">
      <formula>NOT(ISERROR(SEARCH("Boutik",D49)))</formula>
    </cfRule>
    <cfRule type="containsText" dxfId="2021" priority="2053" operator="containsText" text="CJC">
      <formula>NOT(ISERROR(SEARCH("CJC",D49)))</formula>
    </cfRule>
    <cfRule type="containsText" dxfId="2020" priority="2054" operator="containsText" text="maison d'arrêt">
      <formula>NOT(ISERROR(SEARCH("maison d'arrêt",D49)))</formula>
    </cfRule>
    <cfRule type="containsText" dxfId="2019" priority="2055" operator="containsText" text="CTMA">
      <formula>NOT(ISERROR(SEARCH("CTMA",D49)))</formula>
    </cfRule>
    <cfRule type="containsText" dxfId="2018" priority="2056" operator="containsText" text="Entretien">
      <formula>NOT(ISERROR(SEARCH("Entretien",D49)))</formula>
    </cfRule>
  </conditionalFormatting>
  <conditionalFormatting sqref="D60:W61 D65:W65 D68:W75 D82:W82 D84:W84 D49:W50">
    <cfRule type="containsText" dxfId="2017" priority="2049" operator="containsText" text="MDA">
      <formula>NOT(ISERROR(SEARCH("MDA",D49)))</formula>
    </cfRule>
    <cfRule type="containsText" dxfId="2016" priority="2050" operator="containsText" text="ou entretien">
      <formula>NOT(ISERROR(SEARCH("ou entretien",D49)))</formula>
    </cfRule>
  </conditionalFormatting>
  <conditionalFormatting sqref="T52:U52">
    <cfRule type="containsText" dxfId="2015" priority="1657" operator="containsText" text="MDA">
      <formula>NOT(ISERROR(SEARCH("MDA",T52)))</formula>
    </cfRule>
    <cfRule type="containsText" dxfId="2014" priority="1658" operator="containsText" text="ou entretien">
      <formula>NOT(ISERROR(SEARCH("ou entretien",T52)))</formula>
    </cfRule>
  </conditionalFormatting>
  <conditionalFormatting sqref="D52:S52 D58:K59 N59:W59 P58:W58 D57:M57 D56:K56 D55:S55 V55:W55 P57:S57 N56:W56 P54:W54 D53:K54 N53:W53 D51:U51 V52:W52">
    <cfRule type="containsText" dxfId="2013" priority="2043" operator="containsText" text="TEL">
      <formula>NOT(ISERROR(SEARCH("TEL",D51)))</formula>
    </cfRule>
    <cfRule type="containsText" dxfId="2012" priority="2044" operator="containsText" text="Boutik">
      <formula>NOT(ISERROR(SEARCH("Boutik",D51)))</formula>
    </cfRule>
    <cfRule type="containsText" dxfId="2011" priority="2045" operator="containsText" text="CJC">
      <formula>NOT(ISERROR(SEARCH("CJC",D51)))</formula>
    </cfRule>
    <cfRule type="containsText" dxfId="2010" priority="2046" operator="containsText" text="maison d'arrêt">
      <formula>NOT(ISERROR(SEARCH("maison d'arrêt",D51)))</formula>
    </cfRule>
    <cfRule type="containsText" dxfId="2009" priority="2047" operator="containsText" text="CTMA">
      <formula>NOT(ISERROR(SEARCH("CTMA",D51)))</formula>
    </cfRule>
    <cfRule type="containsText" dxfId="2008" priority="2048" operator="containsText" text="Entretien">
      <formula>NOT(ISERROR(SEARCH("Entretien",D51)))</formula>
    </cfRule>
  </conditionalFormatting>
  <conditionalFormatting sqref="D52:S52 D58:K59 N59:W59 P58:W58 D57:M57 D56:K56 D55:S55 V55:W55 P57:S57 N56:W56 P54:W54 D53:K54 N53:W53 D51:U51 V52:W52">
    <cfRule type="containsText" dxfId="2007" priority="2041" operator="containsText" text="MDA">
      <formula>NOT(ISERROR(SEARCH("MDA",D51)))</formula>
    </cfRule>
    <cfRule type="containsText" dxfId="2006" priority="2042" operator="containsText" text="ou entretien">
      <formula>NOT(ISERROR(SEARCH("ou entretien",D51)))</formula>
    </cfRule>
  </conditionalFormatting>
  <conditionalFormatting sqref="F62:K62 P62:S62 V62:W62">
    <cfRule type="containsText" dxfId="2005" priority="2035" operator="containsText" text="TEL">
      <formula>NOT(ISERROR(SEARCH("TEL",F62)))</formula>
    </cfRule>
    <cfRule type="containsText" dxfId="2004" priority="2036" operator="containsText" text="Boutik">
      <formula>NOT(ISERROR(SEARCH("Boutik",F62)))</formula>
    </cfRule>
    <cfRule type="containsText" dxfId="2003" priority="2037" operator="containsText" text="CJC">
      <formula>NOT(ISERROR(SEARCH("CJC",F62)))</formula>
    </cfRule>
    <cfRule type="containsText" dxfId="2002" priority="2038" operator="containsText" text="maison d'arrêt">
      <formula>NOT(ISERROR(SEARCH("maison d'arrêt",F62)))</formula>
    </cfRule>
    <cfRule type="containsText" dxfId="2001" priority="2039" operator="containsText" text="CTMA">
      <formula>NOT(ISERROR(SEARCH("CTMA",F62)))</formula>
    </cfRule>
    <cfRule type="containsText" dxfId="2000" priority="2040" operator="containsText" text="Entretien">
      <formula>NOT(ISERROR(SEARCH("Entretien",F62)))</formula>
    </cfRule>
  </conditionalFormatting>
  <conditionalFormatting sqref="F62:K62 P62:S62 V62:W62">
    <cfRule type="containsText" dxfId="1999" priority="2033" operator="containsText" text="MDA">
      <formula>NOT(ISERROR(SEARCH("MDA",F62)))</formula>
    </cfRule>
    <cfRule type="containsText" dxfId="1998" priority="2034" operator="containsText" text="ou entretien">
      <formula>NOT(ISERROR(SEARCH("ou entretien",F62)))</formula>
    </cfRule>
  </conditionalFormatting>
  <conditionalFormatting sqref="D63:W63 D64:Q64 T64:W64">
    <cfRule type="containsText" dxfId="1997" priority="2027" operator="containsText" text="TEL">
      <formula>NOT(ISERROR(SEARCH("TEL",D63)))</formula>
    </cfRule>
    <cfRule type="containsText" dxfId="1996" priority="2028" operator="containsText" text="Boutik">
      <formula>NOT(ISERROR(SEARCH("Boutik",D63)))</formula>
    </cfRule>
    <cfRule type="containsText" dxfId="1995" priority="2029" operator="containsText" text="CJC">
      <formula>NOT(ISERROR(SEARCH("CJC",D63)))</formula>
    </cfRule>
    <cfRule type="containsText" dxfId="1994" priority="2030" operator="containsText" text="maison d'arrêt">
      <formula>NOT(ISERROR(SEARCH("maison d'arrêt",D63)))</formula>
    </cfRule>
    <cfRule type="containsText" dxfId="1993" priority="2031" operator="containsText" text="CTMA">
      <formula>NOT(ISERROR(SEARCH("CTMA",D63)))</formula>
    </cfRule>
    <cfRule type="containsText" dxfId="1992" priority="2032" operator="containsText" text="Entretien">
      <formula>NOT(ISERROR(SEARCH("Entretien",D63)))</formula>
    </cfRule>
  </conditionalFormatting>
  <conditionalFormatting sqref="D63:W63 D64:Q64 T64:W64">
    <cfRule type="containsText" dxfId="1991" priority="2025" operator="containsText" text="MDA">
      <formula>NOT(ISERROR(SEARCH("MDA",D63)))</formula>
    </cfRule>
    <cfRule type="containsText" dxfId="1990" priority="2026" operator="containsText" text="ou entretien">
      <formula>NOT(ISERROR(SEARCH("ou entretien",D63)))</formula>
    </cfRule>
  </conditionalFormatting>
  <conditionalFormatting sqref="D66:W67">
    <cfRule type="containsText" dxfId="1989" priority="2019" operator="containsText" text="TEL">
      <formula>NOT(ISERROR(SEARCH("TEL",D66)))</formula>
    </cfRule>
    <cfRule type="containsText" dxfId="1988" priority="2020" operator="containsText" text="Boutik">
      <formula>NOT(ISERROR(SEARCH("Boutik",D66)))</formula>
    </cfRule>
    <cfRule type="containsText" dxfId="1987" priority="2021" operator="containsText" text="CJC">
      <formula>NOT(ISERROR(SEARCH("CJC",D66)))</formula>
    </cfRule>
    <cfRule type="containsText" dxfId="1986" priority="2022" operator="containsText" text="maison d'arrêt">
      <formula>NOT(ISERROR(SEARCH("maison d'arrêt",D66)))</formula>
    </cfRule>
    <cfRule type="containsText" dxfId="1985" priority="2023" operator="containsText" text="CTMA">
      <formula>NOT(ISERROR(SEARCH("CTMA",D66)))</formula>
    </cfRule>
    <cfRule type="containsText" dxfId="1984" priority="2024" operator="containsText" text="Entretien">
      <formula>NOT(ISERROR(SEARCH("Entretien",D66)))</formula>
    </cfRule>
  </conditionalFormatting>
  <conditionalFormatting sqref="D66:W67">
    <cfRule type="containsText" dxfId="1983" priority="2017" operator="containsText" text="MDA">
      <formula>NOT(ISERROR(SEARCH("MDA",D66)))</formula>
    </cfRule>
    <cfRule type="containsText" dxfId="1982" priority="2018" operator="containsText" text="ou entretien">
      <formula>NOT(ISERROR(SEARCH("ou entretien",D66)))</formula>
    </cfRule>
  </conditionalFormatting>
  <conditionalFormatting sqref="D76:W76">
    <cfRule type="containsText" dxfId="1981" priority="2011" operator="containsText" text="TEL">
      <formula>NOT(ISERROR(SEARCH("TEL",D76)))</formula>
    </cfRule>
    <cfRule type="containsText" dxfId="1980" priority="2012" operator="containsText" text="Boutik">
      <formula>NOT(ISERROR(SEARCH("Boutik",D76)))</formula>
    </cfRule>
    <cfRule type="containsText" dxfId="1979" priority="2013" operator="containsText" text="CJC">
      <formula>NOT(ISERROR(SEARCH("CJC",D76)))</formula>
    </cfRule>
    <cfRule type="containsText" dxfId="1978" priority="2014" operator="containsText" text="maison d'arrêt">
      <formula>NOT(ISERROR(SEARCH("maison d'arrêt",D76)))</formula>
    </cfRule>
    <cfRule type="containsText" dxfId="1977" priority="2015" operator="containsText" text="CTMA">
      <formula>NOT(ISERROR(SEARCH("CTMA",D76)))</formula>
    </cfRule>
    <cfRule type="containsText" dxfId="1976" priority="2016" operator="containsText" text="Entretien">
      <formula>NOT(ISERROR(SEARCH("Entretien",D76)))</formula>
    </cfRule>
  </conditionalFormatting>
  <conditionalFormatting sqref="D76:W76">
    <cfRule type="containsText" dxfId="1975" priority="2009" operator="containsText" text="MDA">
      <formula>NOT(ISERROR(SEARCH("MDA",D76)))</formula>
    </cfRule>
    <cfRule type="containsText" dxfId="1974" priority="2010" operator="containsText" text="ou entretien">
      <formula>NOT(ISERROR(SEARCH("ou entretien",D76)))</formula>
    </cfRule>
  </conditionalFormatting>
  <conditionalFormatting sqref="D77:Q77 T77:W77">
    <cfRule type="containsText" dxfId="1973" priority="2003" operator="containsText" text="TEL">
      <formula>NOT(ISERROR(SEARCH("TEL",D77)))</formula>
    </cfRule>
    <cfRule type="containsText" dxfId="1972" priority="2004" operator="containsText" text="Boutik">
      <formula>NOT(ISERROR(SEARCH("Boutik",D77)))</formula>
    </cfRule>
    <cfRule type="containsText" dxfId="1971" priority="2005" operator="containsText" text="CJC">
      <formula>NOT(ISERROR(SEARCH("CJC",D77)))</formula>
    </cfRule>
    <cfRule type="containsText" dxfId="1970" priority="2006" operator="containsText" text="maison d'arrêt">
      <formula>NOT(ISERROR(SEARCH("maison d'arrêt",D77)))</formula>
    </cfRule>
    <cfRule type="containsText" dxfId="1969" priority="2007" operator="containsText" text="CTMA">
      <formula>NOT(ISERROR(SEARCH("CTMA",D77)))</formula>
    </cfRule>
    <cfRule type="containsText" dxfId="1968" priority="2008" operator="containsText" text="Entretien">
      <formula>NOT(ISERROR(SEARCH("Entretien",D77)))</formula>
    </cfRule>
  </conditionalFormatting>
  <conditionalFormatting sqref="D77:Q77 T77:W77">
    <cfRule type="containsText" dxfId="1967" priority="2001" operator="containsText" text="MDA">
      <formula>NOT(ISERROR(SEARCH("MDA",D77)))</formula>
    </cfRule>
    <cfRule type="containsText" dxfId="1966" priority="2002" operator="containsText" text="ou entretien">
      <formula>NOT(ISERROR(SEARCH("ou entretien",D77)))</formula>
    </cfRule>
  </conditionalFormatting>
  <conditionalFormatting sqref="D79:W79">
    <cfRule type="containsText" dxfId="1965" priority="1995" operator="containsText" text="TEL">
      <formula>NOT(ISERROR(SEARCH("TEL",D79)))</formula>
    </cfRule>
    <cfRule type="containsText" dxfId="1964" priority="1996" operator="containsText" text="Boutik">
      <formula>NOT(ISERROR(SEARCH("Boutik",D79)))</formula>
    </cfRule>
    <cfRule type="containsText" dxfId="1963" priority="1997" operator="containsText" text="CJC">
      <formula>NOT(ISERROR(SEARCH("CJC",D79)))</formula>
    </cfRule>
    <cfRule type="containsText" dxfId="1962" priority="1998" operator="containsText" text="maison d'arrêt">
      <formula>NOT(ISERROR(SEARCH("maison d'arrêt",D79)))</formula>
    </cfRule>
    <cfRule type="containsText" dxfId="1961" priority="1999" operator="containsText" text="CTMA">
      <formula>NOT(ISERROR(SEARCH("CTMA",D79)))</formula>
    </cfRule>
    <cfRule type="containsText" dxfId="1960" priority="2000" operator="containsText" text="Entretien">
      <formula>NOT(ISERROR(SEARCH("Entretien",D79)))</formula>
    </cfRule>
  </conditionalFormatting>
  <conditionalFormatting sqref="D79:W79">
    <cfRule type="containsText" dxfId="1959" priority="1993" operator="containsText" text="MDA">
      <formula>NOT(ISERROR(SEARCH("MDA",D79)))</formula>
    </cfRule>
    <cfRule type="containsText" dxfId="1958" priority="1994" operator="containsText" text="ou entretien">
      <formula>NOT(ISERROR(SEARCH("ou entretien",D79)))</formula>
    </cfRule>
  </conditionalFormatting>
  <conditionalFormatting sqref="D80:W80">
    <cfRule type="containsText" dxfId="1957" priority="1987" operator="containsText" text="TEL">
      <formula>NOT(ISERROR(SEARCH("TEL",D80)))</formula>
    </cfRule>
    <cfRule type="containsText" dxfId="1956" priority="1988" operator="containsText" text="Boutik">
      <formula>NOT(ISERROR(SEARCH("Boutik",D80)))</formula>
    </cfRule>
    <cfRule type="containsText" dxfId="1955" priority="1989" operator="containsText" text="CJC">
      <formula>NOT(ISERROR(SEARCH("CJC",D80)))</formula>
    </cfRule>
    <cfRule type="containsText" dxfId="1954" priority="1990" operator="containsText" text="maison d'arrêt">
      <formula>NOT(ISERROR(SEARCH("maison d'arrêt",D80)))</formula>
    </cfRule>
    <cfRule type="containsText" dxfId="1953" priority="1991" operator="containsText" text="CTMA">
      <formula>NOT(ISERROR(SEARCH("CTMA",D80)))</formula>
    </cfRule>
    <cfRule type="containsText" dxfId="1952" priority="1992" operator="containsText" text="Entretien">
      <formula>NOT(ISERROR(SEARCH("Entretien",D80)))</formula>
    </cfRule>
  </conditionalFormatting>
  <conditionalFormatting sqref="D80:W80">
    <cfRule type="containsText" dxfId="1951" priority="1985" operator="containsText" text="MDA">
      <formula>NOT(ISERROR(SEARCH("MDA",D80)))</formula>
    </cfRule>
    <cfRule type="containsText" dxfId="1950" priority="1986" operator="containsText" text="ou entretien">
      <formula>NOT(ISERROR(SEARCH("ou entretien",D80)))</formula>
    </cfRule>
  </conditionalFormatting>
  <conditionalFormatting sqref="D85:W85">
    <cfRule type="containsText" dxfId="1949" priority="1979" operator="containsText" text="TEL">
      <formula>NOT(ISERROR(SEARCH("TEL",D85)))</formula>
    </cfRule>
    <cfRule type="containsText" dxfId="1948" priority="1980" operator="containsText" text="Boutik">
      <formula>NOT(ISERROR(SEARCH("Boutik",D85)))</formula>
    </cfRule>
    <cfRule type="containsText" dxfId="1947" priority="1981" operator="containsText" text="CJC">
      <formula>NOT(ISERROR(SEARCH("CJC",D85)))</formula>
    </cfRule>
    <cfRule type="containsText" dxfId="1946" priority="1982" operator="containsText" text="maison d'arrêt">
      <formula>NOT(ISERROR(SEARCH("maison d'arrêt",D85)))</formula>
    </cfRule>
    <cfRule type="containsText" dxfId="1945" priority="1983" operator="containsText" text="CTMA">
      <formula>NOT(ISERROR(SEARCH("CTMA",D85)))</formula>
    </cfRule>
    <cfRule type="containsText" dxfId="1944" priority="1984" operator="containsText" text="Entretien">
      <formula>NOT(ISERROR(SEARCH("Entretien",D85)))</formula>
    </cfRule>
  </conditionalFormatting>
  <conditionalFormatting sqref="D85:W85">
    <cfRule type="containsText" dxfId="1943" priority="1977" operator="containsText" text="MDA">
      <formula>NOT(ISERROR(SEARCH("MDA",D85)))</formula>
    </cfRule>
    <cfRule type="containsText" dxfId="1942" priority="1978" operator="containsText" text="ou entretien">
      <formula>NOT(ISERROR(SEARCH("ou entretien",D85)))</formula>
    </cfRule>
  </conditionalFormatting>
  <conditionalFormatting sqref="D78:K78 T78:U78 P78:Q78">
    <cfRule type="containsText" dxfId="1941" priority="1971" operator="containsText" text="TEL">
      <formula>NOT(ISERROR(SEARCH("TEL",D78)))</formula>
    </cfRule>
    <cfRule type="containsText" dxfId="1940" priority="1972" operator="containsText" text="Boutik">
      <formula>NOT(ISERROR(SEARCH("Boutik",D78)))</formula>
    </cfRule>
    <cfRule type="containsText" dxfId="1939" priority="1973" operator="containsText" text="CJC">
      <formula>NOT(ISERROR(SEARCH("CJC",D78)))</formula>
    </cfRule>
    <cfRule type="containsText" dxfId="1938" priority="1974" operator="containsText" text="maison d'arrêt">
      <formula>NOT(ISERROR(SEARCH("maison d'arrêt",D78)))</formula>
    </cfRule>
    <cfRule type="containsText" dxfId="1937" priority="1975" operator="containsText" text="CTMA">
      <formula>NOT(ISERROR(SEARCH("CTMA",D78)))</formula>
    </cfRule>
    <cfRule type="containsText" dxfId="1936" priority="1976" operator="containsText" text="Entretien">
      <formula>NOT(ISERROR(SEARCH("Entretien",D78)))</formula>
    </cfRule>
  </conditionalFormatting>
  <conditionalFormatting sqref="D78:K78 T78:U78 P78:Q78">
    <cfRule type="containsText" dxfId="1935" priority="1969" operator="containsText" text="MDA">
      <formula>NOT(ISERROR(SEARCH("MDA",D78)))</formula>
    </cfRule>
    <cfRule type="containsText" dxfId="1934" priority="1970" operator="containsText" text="ou entretien">
      <formula>NOT(ISERROR(SEARCH("ou entretien",D78)))</formula>
    </cfRule>
  </conditionalFormatting>
  <conditionalFormatting sqref="V81:W81 J81:K81">
    <cfRule type="containsText" dxfId="1933" priority="1963" operator="containsText" text="TEL">
      <formula>NOT(ISERROR(SEARCH("TEL",J81)))</formula>
    </cfRule>
    <cfRule type="containsText" dxfId="1932" priority="1964" operator="containsText" text="Boutik">
      <formula>NOT(ISERROR(SEARCH("Boutik",J81)))</formula>
    </cfRule>
    <cfRule type="containsText" dxfId="1931" priority="1965" operator="containsText" text="CJC">
      <formula>NOT(ISERROR(SEARCH("CJC",J81)))</formula>
    </cfRule>
    <cfRule type="containsText" dxfId="1930" priority="1966" operator="containsText" text="maison d'arrêt">
      <formula>NOT(ISERROR(SEARCH("maison d'arrêt",J81)))</formula>
    </cfRule>
    <cfRule type="containsText" dxfId="1929" priority="1967" operator="containsText" text="CTMA">
      <formula>NOT(ISERROR(SEARCH("CTMA",J81)))</formula>
    </cfRule>
    <cfRule type="containsText" dxfId="1928" priority="1968" operator="containsText" text="Entretien">
      <formula>NOT(ISERROR(SEARCH("Entretien",J81)))</formula>
    </cfRule>
  </conditionalFormatting>
  <conditionalFormatting sqref="V81:W81 J81:K81">
    <cfRule type="containsText" dxfId="1927" priority="1961" operator="containsText" text="MDA">
      <formula>NOT(ISERROR(SEARCH("MDA",J81)))</formula>
    </cfRule>
    <cfRule type="containsText" dxfId="1926" priority="1962" operator="containsText" text="ou entretien">
      <formula>NOT(ISERROR(SEARCH("ou entretien",J81)))</formula>
    </cfRule>
  </conditionalFormatting>
  <conditionalFormatting sqref="P83:U83">
    <cfRule type="containsText" dxfId="1925" priority="1955" operator="containsText" text="TEL">
      <formula>NOT(ISERROR(SEARCH("TEL",P83)))</formula>
    </cfRule>
    <cfRule type="containsText" dxfId="1924" priority="1956" operator="containsText" text="Boutik">
      <formula>NOT(ISERROR(SEARCH("Boutik",P83)))</formula>
    </cfRule>
    <cfRule type="containsText" dxfId="1923" priority="1957" operator="containsText" text="CJC">
      <formula>NOT(ISERROR(SEARCH("CJC",P83)))</formula>
    </cfRule>
    <cfRule type="containsText" dxfId="1922" priority="1958" operator="containsText" text="maison d'arrêt">
      <formula>NOT(ISERROR(SEARCH("maison d'arrêt",P83)))</formula>
    </cfRule>
    <cfRule type="containsText" dxfId="1921" priority="1959" operator="containsText" text="CTMA">
      <formula>NOT(ISERROR(SEARCH("CTMA",P83)))</formula>
    </cfRule>
    <cfRule type="containsText" dxfId="1920" priority="1960" operator="containsText" text="Entretien">
      <formula>NOT(ISERROR(SEARCH("Entretien",P83)))</formula>
    </cfRule>
  </conditionalFormatting>
  <conditionalFormatting sqref="P83:U83">
    <cfRule type="containsText" dxfId="1919" priority="1953" operator="containsText" text="MDA">
      <formula>NOT(ISERROR(SEARCH("MDA",P83)))</formula>
    </cfRule>
    <cfRule type="containsText" dxfId="1918" priority="1954" operator="containsText" text="ou entretien">
      <formula>NOT(ISERROR(SEARCH("ou entretien",P83)))</formula>
    </cfRule>
  </conditionalFormatting>
  <conditionalFormatting sqref="V78:W78">
    <cfRule type="containsText" dxfId="1917" priority="1947" operator="containsText" text="TEL">
      <formula>NOT(ISERROR(SEARCH("TEL",V78)))</formula>
    </cfRule>
    <cfRule type="containsText" dxfId="1916" priority="1948" operator="containsText" text="Boutik">
      <formula>NOT(ISERROR(SEARCH("Boutik",V78)))</formula>
    </cfRule>
    <cfRule type="containsText" dxfId="1915" priority="1949" operator="containsText" text="CJC">
      <formula>NOT(ISERROR(SEARCH("CJC",V78)))</formula>
    </cfRule>
    <cfRule type="containsText" dxfId="1914" priority="1950" operator="containsText" text="maison d'arrêt">
      <formula>NOT(ISERROR(SEARCH("maison d'arrêt",V78)))</formula>
    </cfRule>
    <cfRule type="containsText" dxfId="1913" priority="1951" operator="containsText" text="CTMA">
      <formula>NOT(ISERROR(SEARCH("CTMA",V78)))</formula>
    </cfRule>
    <cfRule type="containsText" dxfId="1912" priority="1952" operator="containsText" text="Entretien">
      <formula>NOT(ISERROR(SEARCH("Entretien",V78)))</formula>
    </cfRule>
  </conditionalFormatting>
  <conditionalFormatting sqref="V78:W78">
    <cfRule type="containsText" dxfId="1911" priority="1945" operator="containsText" text="MDA">
      <formula>NOT(ISERROR(SEARCH("MDA",V78)))</formula>
    </cfRule>
    <cfRule type="containsText" dxfId="1910" priority="1946" operator="containsText" text="ou entretien">
      <formula>NOT(ISERROR(SEARCH("ou entretien",V78)))</formula>
    </cfRule>
  </conditionalFormatting>
  <conditionalFormatting sqref="R77:S78">
    <cfRule type="containsText" dxfId="1909" priority="1939" operator="containsText" text="TEL">
      <formula>NOT(ISERROR(SEARCH("TEL",R77)))</formula>
    </cfRule>
    <cfRule type="containsText" dxfId="1908" priority="1940" operator="containsText" text="Boutik">
      <formula>NOT(ISERROR(SEARCH("Boutik",R77)))</formula>
    </cfRule>
    <cfRule type="containsText" dxfId="1907" priority="1941" operator="containsText" text="CJC">
      <formula>NOT(ISERROR(SEARCH("CJC",R77)))</formula>
    </cfRule>
    <cfRule type="containsText" dxfId="1906" priority="1942" operator="containsText" text="maison d'arrêt">
      <formula>NOT(ISERROR(SEARCH("maison d'arrêt",R77)))</formula>
    </cfRule>
    <cfRule type="containsText" dxfId="1905" priority="1943" operator="containsText" text="CTMA">
      <formula>NOT(ISERROR(SEARCH("CTMA",R77)))</formula>
    </cfRule>
    <cfRule type="containsText" dxfId="1904" priority="1944" operator="containsText" text="Entretien">
      <formula>NOT(ISERROR(SEARCH("Entretien",R77)))</formula>
    </cfRule>
  </conditionalFormatting>
  <conditionalFormatting sqref="R77:S78">
    <cfRule type="containsText" dxfId="1903" priority="1937" operator="containsText" text="MDA">
      <formula>NOT(ISERROR(SEARCH("MDA",R77)))</formula>
    </cfRule>
    <cfRule type="containsText" dxfId="1902" priority="1938" operator="containsText" text="ou entretien">
      <formula>NOT(ISERROR(SEARCH("ou entretien",R77)))</formula>
    </cfRule>
  </conditionalFormatting>
  <conditionalFormatting sqref="L78:M78">
    <cfRule type="containsText" dxfId="1901" priority="1931" operator="containsText" text="TEL">
      <formula>NOT(ISERROR(SEARCH("TEL",L78)))</formula>
    </cfRule>
    <cfRule type="containsText" dxfId="1900" priority="1932" operator="containsText" text="Boutik">
      <formula>NOT(ISERROR(SEARCH("Boutik",L78)))</formula>
    </cfRule>
    <cfRule type="containsText" dxfId="1899" priority="1933" operator="containsText" text="CJC">
      <formula>NOT(ISERROR(SEARCH("CJC",L78)))</formula>
    </cfRule>
    <cfRule type="containsText" dxfId="1898" priority="1934" operator="containsText" text="maison d'arrêt">
      <formula>NOT(ISERROR(SEARCH("maison d'arrêt",L78)))</formula>
    </cfRule>
    <cfRule type="containsText" dxfId="1897" priority="1935" operator="containsText" text="CTMA">
      <formula>NOT(ISERROR(SEARCH("CTMA",L78)))</formula>
    </cfRule>
    <cfRule type="containsText" dxfId="1896" priority="1936" operator="containsText" text="Entretien">
      <formula>NOT(ISERROR(SEARCH("Entretien",L78)))</formula>
    </cfRule>
  </conditionalFormatting>
  <conditionalFormatting sqref="L78:M78">
    <cfRule type="containsText" dxfId="1895" priority="1929" operator="containsText" text="MDA">
      <formula>NOT(ISERROR(SEARCH("MDA",L78)))</formula>
    </cfRule>
    <cfRule type="containsText" dxfId="1894" priority="1930" operator="containsText" text="ou entretien">
      <formula>NOT(ISERROR(SEARCH("ou entretien",L78)))</formula>
    </cfRule>
  </conditionalFormatting>
  <conditionalFormatting sqref="N78:O78">
    <cfRule type="containsText" dxfId="1893" priority="1923" operator="containsText" text="TEL">
      <formula>NOT(ISERROR(SEARCH("TEL",N78)))</formula>
    </cfRule>
    <cfRule type="containsText" dxfId="1892" priority="1924" operator="containsText" text="Boutik">
      <formula>NOT(ISERROR(SEARCH("Boutik",N78)))</formula>
    </cfRule>
    <cfRule type="containsText" dxfId="1891" priority="1925" operator="containsText" text="CJC">
      <formula>NOT(ISERROR(SEARCH("CJC",N78)))</formula>
    </cfRule>
    <cfRule type="containsText" dxfId="1890" priority="1926" operator="containsText" text="maison d'arrêt">
      <formula>NOT(ISERROR(SEARCH("maison d'arrêt",N78)))</formula>
    </cfRule>
    <cfRule type="containsText" dxfId="1889" priority="1927" operator="containsText" text="CTMA">
      <formula>NOT(ISERROR(SEARCH("CTMA",N78)))</formula>
    </cfRule>
    <cfRule type="containsText" dxfId="1888" priority="1928" operator="containsText" text="Entretien">
      <formula>NOT(ISERROR(SEARCH("Entretien",N78)))</formula>
    </cfRule>
  </conditionalFormatting>
  <conditionalFormatting sqref="N78:O78">
    <cfRule type="containsText" dxfId="1887" priority="1921" operator="containsText" text="MDA">
      <formula>NOT(ISERROR(SEARCH("MDA",N78)))</formula>
    </cfRule>
    <cfRule type="containsText" dxfId="1886" priority="1922" operator="containsText" text="ou entretien">
      <formula>NOT(ISERROR(SEARCH("ou entretien",N78)))</formula>
    </cfRule>
  </conditionalFormatting>
  <conditionalFormatting sqref="L81:M81">
    <cfRule type="containsText" dxfId="1885" priority="1915" operator="containsText" text="TEL">
      <formula>NOT(ISERROR(SEARCH("TEL",L81)))</formula>
    </cfRule>
    <cfRule type="containsText" dxfId="1884" priority="1916" operator="containsText" text="Boutik">
      <formula>NOT(ISERROR(SEARCH("Boutik",L81)))</formula>
    </cfRule>
    <cfRule type="containsText" dxfId="1883" priority="1917" operator="containsText" text="CJC">
      <formula>NOT(ISERROR(SEARCH("CJC",L81)))</formula>
    </cfRule>
    <cfRule type="containsText" dxfId="1882" priority="1918" operator="containsText" text="maison d'arrêt">
      <formula>NOT(ISERROR(SEARCH("maison d'arrêt",L81)))</formula>
    </cfRule>
    <cfRule type="containsText" dxfId="1881" priority="1919" operator="containsText" text="CTMA">
      <formula>NOT(ISERROR(SEARCH("CTMA",L81)))</formula>
    </cfRule>
    <cfRule type="containsText" dxfId="1880" priority="1920" operator="containsText" text="Entretien">
      <formula>NOT(ISERROR(SEARCH("Entretien",L81)))</formula>
    </cfRule>
  </conditionalFormatting>
  <conditionalFormatting sqref="L81:M81">
    <cfRule type="containsText" dxfId="1879" priority="1913" operator="containsText" text="MDA">
      <formula>NOT(ISERROR(SEARCH("MDA",L81)))</formula>
    </cfRule>
    <cfRule type="containsText" dxfId="1878" priority="1914" operator="containsText" text="ou entretien">
      <formula>NOT(ISERROR(SEARCH("ou entretien",L81)))</formula>
    </cfRule>
  </conditionalFormatting>
  <conditionalFormatting sqref="N81:O81">
    <cfRule type="containsText" dxfId="1877" priority="1907" operator="containsText" text="TEL">
      <formula>NOT(ISERROR(SEARCH("TEL",N81)))</formula>
    </cfRule>
    <cfRule type="containsText" dxfId="1876" priority="1908" operator="containsText" text="Boutik">
      <formula>NOT(ISERROR(SEARCH("Boutik",N81)))</formula>
    </cfRule>
    <cfRule type="containsText" dxfId="1875" priority="1909" operator="containsText" text="CJC">
      <formula>NOT(ISERROR(SEARCH("CJC",N81)))</formula>
    </cfRule>
    <cfRule type="containsText" dxfId="1874" priority="1910" operator="containsText" text="maison d'arrêt">
      <formula>NOT(ISERROR(SEARCH("maison d'arrêt",N81)))</formula>
    </cfRule>
    <cfRule type="containsText" dxfId="1873" priority="1911" operator="containsText" text="CTMA">
      <formula>NOT(ISERROR(SEARCH("CTMA",N81)))</formula>
    </cfRule>
    <cfRule type="containsText" dxfId="1872" priority="1912" operator="containsText" text="Entretien">
      <formula>NOT(ISERROR(SEARCH("Entretien",N81)))</formula>
    </cfRule>
  </conditionalFormatting>
  <conditionalFormatting sqref="N81:O81">
    <cfRule type="containsText" dxfId="1871" priority="1905" operator="containsText" text="MDA">
      <formula>NOT(ISERROR(SEARCH("MDA",N81)))</formula>
    </cfRule>
    <cfRule type="containsText" dxfId="1870" priority="1906" operator="containsText" text="ou entretien">
      <formula>NOT(ISERROR(SEARCH("ou entretien",N81)))</formula>
    </cfRule>
  </conditionalFormatting>
  <conditionalFormatting sqref="P81:Q81">
    <cfRule type="containsText" dxfId="1869" priority="1899" operator="containsText" text="TEL">
      <formula>NOT(ISERROR(SEARCH("TEL",P81)))</formula>
    </cfRule>
    <cfRule type="containsText" dxfId="1868" priority="1900" operator="containsText" text="Boutik">
      <formula>NOT(ISERROR(SEARCH("Boutik",P81)))</formula>
    </cfRule>
    <cfRule type="containsText" dxfId="1867" priority="1901" operator="containsText" text="CJC">
      <formula>NOT(ISERROR(SEARCH("CJC",P81)))</formula>
    </cfRule>
    <cfRule type="containsText" dxfId="1866" priority="1902" operator="containsText" text="maison d'arrêt">
      <formula>NOT(ISERROR(SEARCH("maison d'arrêt",P81)))</formula>
    </cfRule>
    <cfRule type="containsText" dxfId="1865" priority="1903" operator="containsText" text="CTMA">
      <formula>NOT(ISERROR(SEARCH("CTMA",P81)))</formula>
    </cfRule>
    <cfRule type="containsText" dxfId="1864" priority="1904" operator="containsText" text="Entretien">
      <formula>NOT(ISERROR(SEARCH("Entretien",P81)))</formula>
    </cfRule>
  </conditionalFormatting>
  <conditionalFormatting sqref="P81:Q81">
    <cfRule type="containsText" dxfId="1863" priority="1897" operator="containsText" text="MDA">
      <formula>NOT(ISERROR(SEARCH("MDA",P81)))</formula>
    </cfRule>
    <cfRule type="containsText" dxfId="1862" priority="1898" operator="containsText" text="ou entretien">
      <formula>NOT(ISERROR(SEARCH("ou entretien",P81)))</formula>
    </cfRule>
  </conditionalFormatting>
  <conditionalFormatting sqref="R81:S81">
    <cfRule type="containsText" dxfId="1861" priority="1891" operator="containsText" text="TEL">
      <formula>NOT(ISERROR(SEARCH("TEL",R81)))</formula>
    </cfRule>
    <cfRule type="containsText" dxfId="1860" priority="1892" operator="containsText" text="Boutik">
      <formula>NOT(ISERROR(SEARCH("Boutik",R81)))</formula>
    </cfRule>
    <cfRule type="containsText" dxfId="1859" priority="1893" operator="containsText" text="CJC">
      <formula>NOT(ISERROR(SEARCH("CJC",R81)))</formula>
    </cfRule>
    <cfRule type="containsText" dxfId="1858" priority="1894" operator="containsText" text="maison d'arrêt">
      <formula>NOT(ISERROR(SEARCH("maison d'arrêt",R81)))</formula>
    </cfRule>
    <cfRule type="containsText" dxfId="1857" priority="1895" operator="containsText" text="CTMA">
      <formula>NOT(ISERROR(SEARCH("CTMA",R81)))</formula>
    </cfRule>
    <cfRule type="containsText" dxfId="1856" priority="1896" operator="containsText" text="Entretien">
      <formula>NOT(ISERROR(SEARCH("Entretien",R81)))</formula>
    </cfRule>
  </conditionalFormatting>
  <conditionalFormatting sqref="R81:S81">
    <cfRule type="containsText" dxfId="1855" priority="1889" operator="containsText" text="MDA">
      <formula>NOT(ISERROR(SEARCH("MDA",R81)))</formula>
    </cfRule>
    <cfRule type="containsText" dxfId="1854" priority="1890" operator="containsText" text="ou entretien">
      <formula>NOT(ISERROR(SEARCH("ou entretien",R81)))</formula>
    </cfRule>
  </conditionalFormatting>
  <conditionalFormatting sqref="T81:U81">
    <cfRule type="containsText" dxfId="1853" priority="1883" operator="containsText" text="TEL">
      <formula>NOT(ISERROR(SEARCH("TEL",T81)))</formula>
    </cfRule>
    <cfRule type="containsText" dxfId="1852" priority="1884" operator="containsText" text="Boutik">
      <formula>NOT(ISERROR(SEARCH("Boutik",T81)))</formula>
    </cfRule>
    <cfRule type="containsText" dxfId="1851" priority="1885" operator="containsText" text="CJC">
      <formula>NOT(ISERROR(SEARCH("CJC",T81)))</formula>
    </cfRule>
    <cfRule type="containsText" dxfId="1850" priority="1886" operator="containsText" text="maison d'arrêt">
      <formula>NOT(ISERROR(SEARCH("maison d'arrêt",T81)))</formula>
    </cfRule>
    <cfRule type="containsText" dxfId="1849" priority="1887" operator="containsText" text="CTMA">
      <formula>NOT(ISERROR(SEARCH("CTMA",T81)))</formula>
    </cfRule>
    <cfRule type="containsText" dxfId="1848" priority="1888" operator="containsText" text="Entretien">
      <formula>NOT(ISERROR(SEARCH("Entretien",T81)))</formula>
    </cfRule>
  </conditionalFormatting>
  <conditionalFormatting sqref="T81:U81">
    <cfRule type="containsText" dxfId="1847" priority="1881" operator="containsText" text="MDA">
      <formula>NOT(ISERROR(SEARCH("MDA",T81)))</formula>
    </cfRule>
    <cfRule type="containsText" dxfId="1846" priority="1882" operator="containsText" text="ou entretien">
      <formula>NOT(ISERROR(SEARCH("ou entretien",T81)))</formula>
    </cfRule>
  </conditionalFormatting>
  <conditionalFormatting sqref="L83:M83">
    <cfRule type="containsText" dxfId="1845" priority="1875" operator="containsText" text="TEL">
      <formula>NOT(ISERROR(SEARCH("TEL",L83)))</formula>
    </cfRule>
    <cfRule type="containsText" dxfId="1844" priority="1876" operator="containsText" text="Boutik">
      <formula>NOT(ISERROR(SEARCH("Boutik",L83)))</formula>
    </cfRule>
    <cfRule type="containsText" dxfId="1843" priority="1877" operator="containsText" text="CJC">
      <formula>NOT(ISERROR(SEARCH("CJC",L83)))</formula>
    </cfRule>
    <cfRule type="containsText" dxfId="1842" priority="1878" operator="containsText" text="maison d'arrêt">
      <formula>NOT(ISERROR(SEARCH("maison d'arrêt",L83)))</formula>
    </cfRule>
    <cfRule type="containsText" dxfId="1841" priority="1879" operator="containsText" text="CTMA">
      <formula>NOT(ISERROR(SEARCH("CTMA",L83)))</formula>
    </cfRule>
    <cfRule type="containsText" dxfId="1840" priority="1880" operator="containsText" text="Entretien">
      <formula>NOT(ISERROR(SEARCH("Entretien",L83)))</formula>
    </cfRule>
  </conditionalFormatting>
  <conditionalFormatting sqref="L83:M83">
    <cfRule type="containsText" dxfId="1839" priority="1873" operator="containsText" text="MDA">
      <formula>NOT(ISERROR(SEARCH("MDA",L83)))</formula>
    </cfRule>
    <cfRule type="containsText" dxfId="1838" priority="1874" operator="containsText" text="ou entretien">
      <formula>NOT(ISERROR(SEARCH("ou entretien",L83)))</formula>
    </cfRule>
  </conditionalFormatting>
  <conditionalFormatting sqref="N83:O83">
    <cfRule type="containsText" dxfId="1837" priority="1867" operator="containsText" text="TEL">
      <formula>NOT(ISERROR(SEARCH("TEL",N83)))</formula>
    </cfRule>
    <cfRule type="containsText" dxfId="1836" priority="1868" operator="containsText" text="Boutik">
      <formula>NOT(ISERROR(SEARCH("Boutik",N83)))</formula>
    </cfRule>
    <cfRule type="containsText" dxfId="1835" priority="1869" operator="containsText" text="CJC">
      <formula>NOT(ISERROR(SEARCH("CJC",N83)))</formula>
    </cfRule>
    <cfRule type="containsText" dxfId="1834" priority="1870" operator="containsText" text="maison d'arrêt">
      <formula>NOT(ISERROR(SEARCH("maison d'arrêt",N83)))</formula>
    </cfRule>
    <cfRule type="containsText" dxfId="1833" priority="1871" operator="containsText" text="CTMA">
      <formula>NOT(ISERROR(SEARCH("CTMA",N83)))</formula>
    </cfRule>
    <cfRule type="containsText" dxfId="1832" priority="1872" operator="containsText" text="Entretien">
      <formula>NOT(ISERROR(SEARCH("Entretien",N83)))</formula>
    </cfRule>
  </conditionalFormatting>
  <conditionalFormatting sqref="N83:O83">
    <cfRule type="containsText" dxfId="1831" priority="1865" operator="containsText" text="MDA">
      <formula>NOT(ISERROR(SEARCH("MDA",N83)))</formula>
    </cfRule>
    <cfRule type="containsText" dxfId="1830" priority="1866" operator="containsText" text="ou entretien">
      <formula>NOT(ISERROR(SEARCH("ou entretien",N83)))</formula>
    </cfRule>
  </conditionalFormatting>
  <conditionalFormatting sqref="V83:W83">
    <cfRule type="containsText" dxfId="1829" priority="1859" operator="containsText" text="TEL">
      <formula>NOT(ISERROR(SEARCH("TEL",V83)))</formula>
    </cfRule>
    <cfRule type="containsText" dxfId="1828" priority="1860" operator="containsText" text="Boutik">
      <formula>NOT(ISERROR(SEARCH("Boutik",V83)))</formula>
    </cfRule>
    <cfRule type="containsText" dxfId="1827" priority="1861" operator="containsText" text="CJC">
      <formula>NOT(ISERROR(SEARCH("CJC",V83)))</formula>
    </cfRule>
    <cfRule type="containsText" dxfId="1826" priority="1862" operator="containsText" text="maison d'arrêt">
      <formula>NOT(ISERROR(SEARCH("maison d'arrêt",V83)))</formula>
    </cfRule>
    <cfRule type="containsText" dxfId="1825" priority="1863" operator="containsText" text="CTMA">
      <formula>NOT(ISERROR(SEARCH("CTMA",V83)))</formula>
    </cfRule>
    <cfRule type="containsText" dxfId="1824" priority="1864" operator="containsText" text="Entretien">
      <formula>NOT(ISERROR(SEARCH("Entretien",V83)))</formula>
    </cfRule>
  </conditionalFormatting>
  <conditionalFormatting sqref="V83:W83">
    <cfRule type="containsText" dxfId="1823" priority="1857" operator="containsText" text="MDA">
      <formula>NOT(ISERROR(SEARCH("MDA",V83)))</formula>
    </cfRule>
    <cfRule type="containsText" dxfId="1822" priority="1858" operator="containsText" text="ou entretien">
      <formula>NOT(ISERROR(SEARCH("ou entretien",V83)))</formula>
    </cfRule>
  </conditionalFormatting>
  <conditionalFormatting sqref="H83:I83">
    <cfRule type="containsText" dxfId="1821" priority="1851" operator="containsText" text="TEL">
      <formula>NOT(ISERROR(SEARCH("TEL",H83)))</formula>
    </cfRule>
    <cfRule type="containsText" dxfId="1820" priority="1852" operator="containsText" text="Boutik">
      <formula>NOT(ISERROR(SEARCH("Boutik",H83)))</formula>
    </cfRule>
    <cfRule type="containsText" dxfId="1819" priority="1853" operator="containsText" text="CJC">
      <formula>NOT(ISERROR(SEARCH("CJC",H83)))</formula>
    </cfRule>
    <cfRule type="containsText" dxfId="1818" priority="1854" operator="containsText" text="maison d'arrêt">
      <formula>NOT(ISERROR(SEARCH("maison d'arrêt",H83)))</formula>
    </cfRule>
    <cfRule type="containsText" dxfId="1817" priority="1855" operator="containsText" text="CTMA">
      <formula>NOT(ISERROR(SEARCH("CTMA",H83)))</formula>
    </cfRule>
    <cfRule type="containsText" dxfId="1816" priority="1856" operator="containsText" text="Entretien">
      <formula>NOT(ISERROR(SEARCH("Entretien",H83)))</formula>
    </cfRule>
  </conditionalFormatting>
  <conditionalFormatting sqref="H83:I83">
    <cfRule type="containsText" dxfId="1815" priority="1849" operator="containsText" text="MDA">
      <formula>NOT(ISERROR(SEARCH("MDA",H83)))</formula>
    </cfRule>
    <cfRule type="containsText" dxfId="1814" priority="1850" operator="containsText" text="ou entretien">
      <formula>NOT(ISERROR(SEARCH("ou entretien",H83)))</formula>
    </cfRule>
  </conditionalFormatting>
  <conditionalFormatting sqref="J83:K83">
    <cfRule type="containsText" dxfId="1813" priority="1843" operator="containsText" text="TEL">
      <formula>NOT(ISERROR(SEARCH("TEL",J83)))</formula>
    </cfRule>
    <cfRule type="containsText" dxfId="1812" priority="1844" operator="containsText" text="Boutik">
      <formula>NOT(ISERROR(SEARCH("Boutik",J83)))</formula>
    </cfRule>
    <cfRule type="containsText" dxfId="1811" priority="1845" operator="containsText" text="CJC">
      <formula>NOT(ISERROR(SEARCH("CJC",J83)))</formula>
    </cfRule>
    <cfRule type="containsText" dxfId="1810" priority="1846" operator="containsText" text="maison d'arrêt">
      <formula>NOT(ISERROR(SEARCH("maison d'arrêt",J83)))</formula>
    </cfRule>
    <cfRule type="containsText" dxfId="1809" priority="1847" operator="containsText" text="CTMA">
      <formula>NOT(ISERROR(SEARCH("CTMA",J83)))</formula>
    </cfRule>
    <cfRule type="containsText" dxfId="1808" priority="1848" operator="containsText" text="Entretien">
      <formula>NOT(ISERROR(SEARCH("Entretien",J83)))</formula>
    </cfRule>
  </conditionalFormatting>
  <conditionalFormatting sqref="J83:K83">
    <cfRule type="containsText" dxfId="1807" priority="1841" operator="containsText" text="MDA">
      <formula>NOT(ISERROR(SEARCH("MDA",J83)))</formula>
    </cfRule>
    <cfRule type="containsText" dxfId="1806" priority="1842" operator="containsText" text="ou entretien">
      <formula>NOT(ISERROR(SEARCH("ou entretien",J83)))</formula>
    </cfRule>
  </conditionalFormatting>
  <conditionalFormatting sqref="H81:I81">
    <cfRule type="containsText" dxfId="1805" priority="1835" operator="containsText" text="TEL">
      <formula>NOT(ISERROR(SEARCH("TEL",H81)))</formula>
    </cfRule>
    <cfRule type="containsText" dxfId="1804" priority="1836" operator="containsText" text="Boutik">
      <formula>NOT(ISERROR(SEARCH("Boutik",H81)))</formula>
    </cfRule>
    <cfRule type="containsText" dxfId="1803" priority="1837" operator="containsText" text="CJC">
      <formula>NOT(ISERROR(SEARCH("CJC",H81)))</formula>
    </cfRule>
    <cfRule type="containsText" dxfId="1802" priority="1838" operator="containsText" text="maison d'arrêt">
      <formula>NOT(ISERROR(SEARCH("maison d'arrêt",H81)))</formula>
    </cfRule>
    <cfRule type="containsText" dxfId="1801" priority="1839" operator="containsText" text="CTMA">
      <formula>NOT(ISERROR(SEARCH("CTMA",H81)))</formula>
    </cfRule>
    <cfRule type="containsText" dxfId="1800" priority="1840" operator="containsText" text="Entretien">
      <formula>NOT(ISERROR(SEARCH("Entretien",H81)))</formula>
    </cfRule>
  </conditionalFormatting>
  <conditionalFormatting sqref="H81:I81">
    <cfRule type="containsText" dxfId="1799" priority="1833" operator="containsText" text="MDA">
      <formula>NOT(ISERROR(SEARCH("MDA",H81)))</formula>
    </cfRule>
    <cfRule type="containsText" dxfId="1798" priority="1834" operator="containsText" text="ou entretien">
      <formula>NOT(ISERROR(SEARCH("ou entretien",H81)))</formula>
    </cfRule>
  </conditionalFormatting>
  <conditionalFormatting sqref="L59:M59">
    <cfRule type="containsText" dxfId="1797" priority="1827" operator="containsText" text="TEL">
      <formula>NOT(ISERROR(SEARCH("TEL",L59)))</formula>
    </cfRule>
    <cfRule type="containsText" dxfId="1796" priority="1828" operator="containsText" text="Boutik">
      <formula>NOT(ISERROR(SEARCH("Boutik",L59)))</formula>
    </cfRule>
    <cfRule type="containsText" dxfId="1795" priority="1829" operator="containsText" text="CJC">
      <formula>NOT(ISERROR(SEARCH("CJC",L59)))</formula>
    </cfRule>
    <cfRule type="containsText" dxfId="1794" priority="1830" operator="containsText" text="maison d'arrêt">
      <formula>NOT(ISERROR(SEARCH("maison d'arrêt",L59)))</formula>
    </cfRule>
    <cfRule type="containsText" dxfId="1793" priority="1831" operator="containsText" text="CTMA">
      <formula>NOT(ISERROR(SEARCH("CTMA",L59)))</formula>
    </cfRule>
    <cfRule type="containsText" dxfId="1792" priority="1832" operator="containsText" text="Entretien">
      <formula>NOT(ISERROR(SEARCH("Entretien",L59)))</formula>
    </cfRule>
  </conditionalFormatting>
  <conditionalFormatting sqref="L59:M59">
    <cfRule type="containsText" dxfId="1791" priority="1825" operator="containsText" text="MDA">
      <formula>NOT(ISERROR(SEARCH("MDA",L59)))</formula>
    </cfRule>
    <cfRule type="containsText" dxfId="1790" priority="1826" operator="containsText" text="ou entretien">
      <formula>NOT(ISERROR(SEARCH("ou entretien",L59)))</formula>
    </cfRule>
  </conditionalFormatting>
  <conditionalFormatting sqref="L58:M58">
    <cfRule type="containsText" dxfId="1789" priority="1819" operator="containsText" text="TEL">
      <formula>NOT(ISERROR(SEARCH("TEL",L58)))</formula>
    </cfRule>
    <cfRule type="containsText" dxfId="1788" priority="1820" operator="containsText" text="Boutik">
      <formula>NOT(ISERROR(SEARCH("Boutik",L58)))</formula>
    </cfRule>
    <cfRule type="containsText" dxfId="1787" priority="1821" operator="containsText" text="CJC">
      <formula>NOT(ISERROR(SEARCH("CJC",L58)))</formula>
    </cfRule>
    <cfRule type="containsText" dxfId="1786" priority="1822" operator="containsText" text="maison d'arrêt">
      <formula>NOT(ISERROR(SEARCH("maison d'arrêt",L58)))</formula>
    </cfRule>
    <cfRule type="containsText" dxfId="1785" priority="1823" operator="containsText" text="CTMA">
      <formula>NOT(ISERROR(SEARCH("CTMA",L58)))</formula>
    </cfRule>
    <cfRule type="containsText" dxfId="1784" priority="1824" operator="containsText" text="Entretien">
      <formula>NOT(ISERROR(SEARCH("Entretien",L58)))</formula>
    </cfRule>
  </conditionalFormatting>
  <conditionalFormatting sqref="L58:M58">
    <cfRule type="containsText" dxfId="1783" priority="1817" operator="containsText" text="MDA">
      <formula>NOT(ISERROR(SEARCH("MDA",L58)))</formula>
    </cfRule>
    <cfRule type="containsText" dxfId="1782" priority="1818" operator="containsText" text="ou entretien">
      <formula>NOT(ISERROR(SEARCH("ou entretien",L58)))</formula>
    </cfRule>
  </conditionalFormatting>
  <conditionalFormatting sqref="N58:O58">
    <cfRule type="containsText" dxfId="1781" priority="1811" operator="containsText" text="TEL">
      <formula>NOT(ISERROR(SEARCH("TEL",N58)))</formula>
    </cfRule>
    <cfRule type="containsText" dxfId="1780" priority="1812" operator="containsText" text="Boutik">
      <formula>NOT(ISERROR(SEARCH("Boutik",N58)))</formula>
    </cfRule>
    <cfRule type="containsText" dxfId="1779" priority="1813" operator="containsText" text="CJC">
      <formula>NOT(ISERROR(SEARCH("CJC",N58)))</formula>
    </cfRule>
    <cfRule type="containsText" dxfId="1778" priority="1814" operator="containsText" text="maison d'arrêt">
      <formula>NOT(ISERROR(SEARCH("maison d'arrêt",N58)))</formula>
    </cfRule>
    <cfRule type="containsText" dxfId="1777" priority="1815" operator="containsText" text="CTMA">
      <formula>NOT(ISERROR(SEARCH("CTMA",N58)))</formula>
    </cfRule>
    <cfRule type="containsText" dxfId="1776" priority="1816" operator="containsText" text="Entretien">
      <formula>NOT(ISERROR(SEARCH("Entretien",N58)))</formula>
    </cfRule>
  </conditionalFormatting>
  <conditionalFormatting sqref="N58:O58">
    <cfRule type="containsText" dxfId="1775" priority="1809" operator="containsText" text="MDA">
      <formula>NOT(ISERROR(SEARCH("MDA",N58)))</formula>
    </cfRule>
    <cfRule type="containsText" dxfId="1774" priority="1810" operator="containsText" text="ou entretien">
      <formula>NOT(ISERROR(SEARCH("ou entretien",N58)))</formula>
    </cfRule>
  </conditionalFormatting>
  <conditionalFormatting sqref="L62:M62">
    <cfRule type="containsText" dxfId="1773" priority="1803" operator="containsText" text="TEL">
      <formula>NOT(ISERROR(SEARCH("TEL",L62)))</formula>
    </cfRule>
    <cfRule type="containsText" dxfId="1772" priority="1804" operator="containsText" text="Boutik">
      <formula>NOT(ISERROR(SEARCH("Boutik",L62)))</formula>
    </cfRule>
    <cfRule type="containsText" dxfId="1771" priority="1805" operator="containsText" text="CJC">
      <formula>NOT(ISERROR(SEARCH("CJC",L62)))</formula>
    </cfRule>
    <cfRule type="containsText" dxfId="1770" priority="1806" operator="containsText" text="maison d'arrêt">
      <formula>NOT(ISERROR(SEARCH("maison d'arrêt",L62)))</formula>
    </cfRule>
    <cfRule type="containsText" dxfId="1769" priority="1807" operator="containsText" text="CTMA">
      <formula>NOT(ISERROR(SEARCH("CTMA",L62)))</formula>
    </cfRule>
    <cfRule type="containsText" dxfId="1768" priority="1808" operator="containsText" text="Entretien">
      <formula>NOT(ISERROR(SEARCH("Entretien",L62)))</formula>
    </cfRule>
  </conditionalFormatting>
  <conditionalFormatting sqref="L62:M62">
    <cfRule type="containsText" dxfId="1767" priority="1801" operator="containsText" text="MDA">
      <formula>NOT(ISERROR(SEARCH("MDA",L62)))</formula>
    </cfRule>
    <cfRule type="containsText" dxfId="1766" priority="1802" operator="containsText" text="ou entretien">
      <formula>NOT(ISERROR(SEARCH("ou entretien",L62)))</formula>
    </cfRule>
  </conditionalFormatting>
  <conditionalFormatting sqref="N62:O62">
    <cfRule type="containsText" dxfId="1765" priority="1795" operator="containsText" text="TEL">
      <formula>NOT(ISERROR(SEARCH("TEL",N62)))</formula>
    </cfRule>
    <cfRule type="containsText" dxfId="1764" priority="1796" operator="containsText" text="Boutik">
      <formula>NOT(ISERROR(SEARCH("Boutik",N62)))</formula>
    </cfRule>
    <cfRule type="containsText" dxfId="1763" priority="1797" operator="containsText" text="CJC">
      <formula>NOT(ISERROR(SEARCH("CJC",N62)))</formula>
    </cfRule>
    <cfRule type="containsText" dxfId="1762" priority="1798" operator="containsText" text="maison d'arrêt">
      <formula>NOT(ISERROR(SEARCH("maison d'arrêt",N62)))</formula>
    </cfRule>
    <cfRule type="containsText" dxfId="1761" priority="1799" operator="containsText" text="CTMA">
      <formula>NOT(ISERROR(SEARCH("CTMA",N62)))</formula>
    </cfRule>
    <cfRule type="containsText" dxfId="1760" priority="1800" operator="containsText" text="Entretien">
      <formula>NOT(ISERROR(SEARCH("Entretien",N62)))</formula>
    </cfRule>
  </conditionalFormatting>
  <conditionalFormatting sqref="N62:O62">
    <cfRule type="containsText" dxfId="1759" priority="1793" operator="containsText" text="MDA">
      <formula>NOT(ISERROR(SEARCH("MDA",N62)))</formula>
    </cfRule>
    <cfRule type="containsText" dxfId="1758" priority="1794" operator="containsText" text="ou entretien">
      <formula>NOT(ISERROR(SEARCH("ou entretien",N62)))</formula>
    </cfRule>
  </conditionalFormatting>
  <conditionalFormatting sqref="T62:U62">
    <cfRule type="containsText" dxfId="1757" priority="1787" operator="containsText" text="TEL">
      <formula>NOT(ISERROR(SEARCH("TEL",T62)))</formula>
    </cfRule>
    <cfRule type="containsText" dxfId="1756" priority="1788" operator="containsText" text="Boutik">
      <formula>NOT(ISERROR(SEARCH("Boutik",T62)))</formula>
    </cfRule>
    <cfRule type="containsText" dxfId="1755" priority="1789" operator="containsText" text="CJC">
      <formula>NOT(ISERROR(SEARCH("CJC",T62)))</formula>
    </cfRule>
    <cfRule type="containsText" dxfId="1754" priority="1790" operator="containsText" text="maison d'arrêt">
      <formula>NOT(ISERROR(SEARCH("maison d'arrêt",T62)))</formula>
    </cfRule>
    <cfRule type="containsText" dxfId="1753" priority="1791" operator="containsText" text="CTMA">
      <formula>NOT(ISERROR(SEARCH("CTMA",T62)))</formula>
    </cfRule>
    <cfRule type="containsText" dxfId="1752" priority="1792" operator="containsText" text="Entretien">
      <formula>NOT(ISERROR(SEARCH("Entretien",T62)))</formula>
    </cfRule>
  </conditionalFormatting>
  <conditionalFormatting sqref="T62:U62">
    <cfRule type="containsText" dxfId="1751" priority="1785" operator="containsText" text="MDA">
      <formula>NOT(ISERROR(SEARCH("MDA",T62)))</formula>
    </cfRule>
    <cfRule type="containsText" dxfId="1750" priority="1786" operator="containsText" text="ou entretien">
      <formula>NOT(ISERROR(SEARCH("ou entretien",T62)))</formula>
    </cfRule>
  </conditionalFormatting>
  <conditionalFormatting sqref="T57:U57">
    <cfRule type="containsText" dxfId="1749" priority="1779" operator="containsText" text="TEL">
      <formula>NOT(ISERROR(SEARCH("TEL",T57)))</formula>
    </cfRule>
    <cfRule type="containsText" dxfId="1748" priority="1780" operator="containsText" text="Boutik">
      <formula>NOT(ISERROR(SEARCH("Boutik",T57)))</formula>
    </cfRule>
    <cfRule type="containsText" dxfId="1747" priority="1781" operator="containsText" text="CJC">
      <formula>NOT(ISERROR(SEARCH("CJC",T57)))</formula>
    </cfRule>
    <cfRule type="containsText" dxfId="1746" priority="1782" operator="containsText" text="maison d'arrêt">
      <formula>NOT(ISERROR(SEARCH("maison d'arrêt",T57)))</formula>
    </cfRule>
    <cfRule type="containsText" dxfId="1745" priority="1783" operator="containsText" text="CTMA">
      <formula>NOT(ISERROR(SEARCH("CTMA",T57)))</formula>
    </cfRule>
    <cfRule type="containsText" dxfId="1744" priority="1784" operator="containsText" text="Entretien">
      <formula>NOT(ISERROR(SEARCH("Entretien",T57)))</formula>
    </cfRule>
  </conditionalFormatting>
  <conditionalFormatting sqref="T57:U57">
    <cfRule type="containsText" dxfId="1743" priority="1777" operator="containsText" text="MDA">
      <formula>NOT(ISERROR(SEARCH("MDA",T57)))</formula>
    </cfRule>
    <cfRule type="containsText" dxfId="1742" priority="1778" operator="containsText" text="ou entretien">
      <formula>NOT(ISERROR(SEARCH("ou entretien",T57)))</formula>
    </cfRule>
  </conditionalFormatting>
  <conditionalFormatting sqref="V57:W57">
    <cfRule type="containsText" dxfId="1741" priority="1771" operator="containsText" text="TEL">
      <formula>NOT(ISERROR(SEARCH("TEL",V57)))</formula>
    </cfRule>
    <cfRule type="containsText" dxfId="1740" priority="1772" operator="containsText" text="Boutik">
      <formula>NOT(ISERROR(SEARCH("Boutik",V57)))</formula>
    </cfRule>
    <cfRule type="containsText" dxfId="1739" priority="1773" operator="containsText" text="CJC">
      <formula>NOT(ISERROR(SEARCH("CJC",V57)))</formula>
    </cfRule>
    <cfRule type="containsText" dxfId="1738" priority="1774" operator="containsText" text="maison d'arrêt">
      <formula>NOT(ISERROR(SEARCH("maison d'arrêt",V57)))</formula>
    </cfRule>
    <cfRule type="containsText" dxfId="1737" priority="1775" operator="containsText" text="CTMA">
      <formula>NOT(ISERROR(SEARCH("CTMA",V57)))</formula>
    </cfRule>
    <cfRule type="containsText" dxfId="1736" priority="1776" operator="containsText" text="Entretien">
      <formula>NOT(ISERROR(SEARCH("Entretien",V57)))</formula>
    </cfRule>
  </conditionalFormatting>
  <conditionalFormatting sqref="V57:W57">
    <cfRule type="containsText" dxfId="1735" priority="1769" operator="containsText" text="MDA">
      <formula>NOT(ISERROR(SEARCH("MDA",V57)))</formula>
    </cfRule>
    <cfRule type="containsText" dxfId="1734" priority="1770" operator="containsText" text="ou entretien">
      <formula>NOT(ISERROR(SEARCH("ou entretien",V57)))</formula>
    </cfRule>
  </conditionalFormatting>
  <conditionalFormatting sqref="N57:O57">
    <cfRule type="containsText" dxfId="1733" priority="1755" operator="containsText" text="TEL">
      <formula>NOT(ISERROR(SEARCH("TEL",N57)))</formula>
    </cfRule>
    <cfRule type="containsText" dxfId="1732" priority="1756" operator="containsText" text="Boutik">
      <formula>NOT(ISERROR(SEARCH("Boutik",N57)))</formula>
    </cfRule>
    <cfRule type="containsText" dxfId="1731" priority="1757" operator="containsText" text="CJC">
      <formula>NOT(ISERROR(SEARCH("CJC",N57)))</formula>
    </cfRule>
    <cfRule type="containsText" dxfId="1730" priority="1758" operator="containsText" text="maison d'arrêt">
      <formula>NOT(ISERROR(SEARCH("maison d'arrêt",N57)))</formula>
    </cfRule>
    <cfRule type="containsText" dxfId="1729" priority="1759" operator="containsText" text="CTMA">
      <formula>NOT(ISERROR(SEARCH("CTMA",N57)))</formula>
    </cfRule>
    <cfRule type="containsText" dxfId="1728" priority="1760" operator="containsText" text="Entretien">
      <formula>NOT(ISERROR(SEARCH("Entretien",N57)))</formula>
    </cfRule>
  </conditionalFormatting>
  <conditionalFormatting sqref="N57:O57">
    <cfRule type="containsText" dxfId="1727" priority="1753" operator="containsText" text="MDA">
      <formula>NOT(ISERROR(SEARCH("MDA",N57)))</formula>
    </cfRule>
    <cfRule type="containsText" dxfId="1726" priority="1754" operator="containsText" text="ou entretien">
      <formula>NOT(ISERROR(SEARCH("ou entretien",N57)))</formula>
    </cfRule>
  </conditionalFormatting>
  <conditionalFormatting sqref="L56:M56">
    <cfRule type="containsText" dxfId="1725" priority="1747" operator="containsText" text="TEL">
      <formula>NOT(ISERROR(SEARCH("TEL",L56)))</formula>
    </cfRule>
    <cfRule type="containsText" dxfId="1724" priority="1748" operator="containsText" text="Boutik">
      <formula>NOT(ISERROR(SEARCH("Boutik",L56)))</formula>
    </cfRule>
    <cfRule type="containsText" dxfId="1723" priority="1749" operator="containsText" text="CJC">
      <formula>NOT(ISERROR(SEARCH("CJC",L56)))</formula>
    </cfRule>
    <cfRule type="containsText" dxfId="1722" priority="1750" operator="containsText" text="maison d'arrêt">
      <formula>NOT(ISERROR(SEARCH("maison d'arrêt",L56)))</formula>
    </cfRule>
    <cfRule type="containsText" dxfId="1721" priority="1751" operator="containsText" text="CTMA">
      <formula>NOT(ISERROR(SEARCH("CTMA",L56)))</formula>
    </cfRule>
    <cfRule type="containsText" dxfId="1720" priority="1752" operator="containsText" text="Entretien">
      <formula>NOT(ISERROR(SEARCH("Entretien",L56)))</formula>
    </cfRule>
  </conditionalFormatting>
  <conditionalFormatting sqref="L56:M56">
    <cfRule type="containsText" dxfId="1719" priority="1745" operator="containsText" text="MDA">
      <formula>NOT(ISERROR(SEARCH("MDA",L56)))</formula>
    </cfRule>
    <cfRule type="containsText" dxfId="1718" priority="1746" operator="containsText" text="ou entretien">
      <formula>NOT(ISERROR(SEARCH("ou entretien",L56)))</formula>
    </cfRule>
  </conditionalFormatting>
  <conditionalFormatting sqref="L54:M54">
    <cfRule type="containsText" dxfId="1717" priority="1739" operator="containsText" text="TEL">
      <formula>NOT(ISERROR(SEARCH("TEL",L54)))</formula>
    </cfRule>
    <cfRule type="containsText" dxfId="1716" priority="1740" operator="containsText" text="Boutik">
      <formula>NOT(ISERROR(SEARCH("Boutik",L54)))</formula>
    </cfRule>
    <cfRule type="containsText" dxfId="1715" priority="1741" operator="containsText" text="CJC">
      <formula>NOT(ISERROR(SEARCH("CJC",L54)))</formula>
    </cfRule>
    <cfRule type="containsText" dxfId="1714" priority="1742" operator="containsText" text="maison d'arrêt">
      <formula>NOT(ISERROR(SEARCH("maison d'arrêt",L54)))</formula>
    </cfRule>
    <cfRule type="containsText" dxfId="1713" priority="1743" operator="containsText" text="CTMA">
      <formula>NOT(ISERROR(SEARCH("CTMA",L54)))</formula>
    </cfRule>
    <cfRule type="containsText" dxfId="1712" priority="1744" operator="containsText" text="Entretien">
      <formula>NOT(ISERROR(SEARCH("Entretien",L54)))</formula>
    </cfRule>
  </conditionalFormatting>
  <conditionalFormatting sqref="L54:M54">
    <cfRule type="containsText" dxfId="1711" priority="1737" operator="containsText" text="MDA">
      <formula>NOT(ISERROR(SEARCH("MDA",L54)))</formula>
    </cfRule>
    <cfRule type="containsText" dxfId="1710" priority="1738" operator="containsText" text="ou entretien">
      <formula>NOT(ISERROR(SEARCH("ou entretien",L54)))</formula>
    </cfRule>
  </conditionalFormatting>
  <conditionalFormatting sqref="N54:O54">
    <cfRule type="containsText" dxfId="1709" priority="1731" operator="containsText" text="TEL">
      <formula>NOT(ISERROR(SEARCH("TEL",N54)))</formula>
    </cfRule>
    <cfRule type="containsText" dxfId="1708" priority="1732" operator="containsText" text="Boutik">
      <formula>NOT(ISERROR(SEARCH("Boutik",N54)))</formula>
    </cfRule>
    <cfRule type="containsText" dxfId="1707" priority="1733" operator="containsText" text="CJC">
      <formula>NOT(ISERROR(SEARCH("CJC",N54)))</formula>
    </cfRule>
    <cfRule type="containsText" dxfId="1706" priority="1734" operator="containsText" text="maison d'arrêt">
      <formula>NOT(ISERROR(SEARCH("maison d'arrêt",N54)))</formula>
    </cfRule>
    <cfRule type="containsText" dxfId="1705" priority="1735" operator="containsText" text="CTMA">
      <formula>NOT(ISERROR(SEARCH("CTMA",N54)))</formula>
    </cfRule>
    <cfRule type="containsText" dxfId="1704" priority="1736" operator="containsText" text="Entretien">
      <formula>NOT(ISERROR(SEARCH("Entretien",N54)))</formula>
    </cfRule>
  </conditionalFormatting>
  <conditionalFormatting sqref="N54:O54">
    <cfRule type="containsText" dxfId="1703" priority="1729" operator="containsText" text="MDA">
      <formula>NOT(ISERROR(SEARCH("MDA",N54)))</formula>
    </cfRule>
    <cfRule type="containsText" dxfId="1702" priority="1730" operator="containsText" text="ou entretien">
      <formula>NOT(ISERROR(SEARCH("ou entretien",N54)))</formula>
    </cfRule>
  </conditionalFormatting>
  <conditionalFormatting sqref="L53:M53">
    <cfRule type="containsText" dxfId="1701" priority="1723" operator="containsText" text="TEL">
      <formula>NOT(ISERROR(SEARCH("TEL",L53)))</formula>
    </cfRule>
    <cfRule type="containsText" dxfId="1700" priority="1724" operator="containsText" text="Boutik">
      <formula>NOT(ISERROR(SEARCH("Boutik",L53)))</formula>
    </cfRule>
    <cfRule type="containsText" dxfId="1699" priority="1725" operator="containsText" text="CJC">
      <formula>NOT(ISERROR(SEARCH("CJC",L53)))</formula>
    </cfRule>
    <cfRule type="containsText" dxfId="1698" priority="1726" operator="containsText" text="maison d'arrêt">
      <formula>NOT(ISERROR(SEARCH("maison d'arrêt",L53)))</formula>
    </cfRule>
    <cfRule type="containsText" dxfId="1697" priority="1727" operator="containsText" text="CTMA">
      <formula>NOT(ISERROR(SEARCH("CTMA",L53)))</formula>
    </cfRule>
    <cfRule type="containsText" dxfId="1696" priority="1728" operator="containsText" text="Entretien">
      <formula>NOT(ISERROR(SEARCH("Entretien",L53)))</formula>
    </cfRule>
  </conditionalFormatting>
  <conditionalFormatting sqref="L53:M53">
    <cfRule type="containsText" dxfId="1695" priority="1721" operator="containsText" text="MDA">
      <formula>NOT(ISERROR(SEARCH("MDA",L53)))</formula>
    </cfRule>
    <cfRule type="containsText" dxfId="1694" priority="1722" operator="containsText" text="ou entretien">
      <formula>NOT(ISERROR(SEARCH("ou entretien",L53)))</formula>
    </cfRule>
  </conditionalFormatting>
  <conditionalFormatting sqref="R64:S64">
    <cfRule type="containsText" dxfId="1693" priority="1715" operator="containsText" text="TEL">
      <formula>NOT(ISERROR(SEARCH("TEL",R64)))</formula>
    </cfRule>
    <cfRule type="containsText" dxfId="1692" priority="1716" operator="containsText" text="Boutik">
      <formula>NOT(ISERROR(SEARCH("Boutik",R64)))</formula>
    </cfRule>
    <cfRule type="containsText" dxfId="1691" priority="1717" operator="containsText" text="CJC">
      <formula>NOT(ISERROR(SEARCH("CJC",R64)))</formula>
    </cfRule>
    <cfRule type="containsText" dxfId="1690" priority="1718" operator="containsText" text="maison d'arrêt">
      <formula>NOT(ISERROR(SEARCH("maison d'arrêt",R64)))</formula>
    </cfRule>
    <cfRule type="containsText" dxfId="1689" priority="1719" operator="containsText" text="CTMA">
      <formula>NOT(ISERROR(SEARCH("CTMA",R64)))</formula>
    </cfRule>
    <cfRule type="containsText" dxfId="1688" priority="1720" operator="containsText" text="Entretien">
      <formula>NOT(ISERROR(SEARCH("Entretien",R64)))</formula>
    </cfRule>
  </conditionalFormatting>
  <conditionalFormatting sqref="R64:S64">
    <cfRule type="containsText" dxfId="1687" priority="1713" operator="containsText" text="MDA">
      <formula>NOT(ISERROR(SEARCH("MDA",R64)))</formula>
    </cfRule>
    <cfRule type="containsText" dxfId="1686" priority="1714" operator="containsText" text="ou entretien">
      <formula>NOT(ISERROR(SEARCH("ou entretien",R64)))</formula>
    </cfRule>
  </conditionalFormatting>
  <conditionalFormatting sqref="D81:E81">
    <cfRule type="containsText" dxfId="1685" priority="1707" operator="containsText" text="TEL">
      <formula>NOT(ISERROR(SEARCH("TEL",D81)))</formula>
    </cfRule>
    <cfRule type="containsText" dxfId="1684" priority="1708" operator="containsText" text="Boutik">
      <formula>NOT(ISERROR(SEARCH("Boutik",D81)))</formula>
    </cfRule>
    <cfRule type="containsText" dxfId="1683" priority="1709" operator="containsText" text="CJC">
      <formula>NOT(ISERROR(SEARCH("CJC",D81)))</formula>
    </cfRule>
    <cfRule type="containsText" dxfId="1682" priority="1710" operator="containsText" text="maison d'arrêt">
      <formula>NOT(ISERROR(SEARCH("maison d'arrêt",D81)))</formula>
    </cfRule>
    <cfRule type="containsText" dxfId="1681" priority="1711" operator="containsText" text="CTMA">
      <formula>NOT(ISERROR(SEARCH("CTMA",D81)))</formula>
    </cfRule>
    <cfRule type="containsText" dxfId="1680" priority="1712" operator="containsText" text="Entretien">
      <formula>NOT(ISERROR(SEARCH("Entretien",D81)))</formula>
    </cfRule>
  </conditionalFormatting>
  <conditionalFormatting sqref="D81:E81">
    <cfRule type="containsText" dxfId="1679" priority="1705" operator="containsText" text="MDA">
      <formula>NOT(ISERROR(SEARCH("MDA",D81)))</formula>
    </cfRule>
    <cfRule type="containsText" dxfId="1678" priority="1706" operator="containsText" text="ou entretien">
      <formula>NOT(ISERROR(SEARCH("ou entretien",D81)))</formula>
    </cfRule>
  </conditionalFormatting>
  <conditionalFormatting sqref="F81:G81">
    <cfRule type="containsText" dxfId="1677" priority="1699" operator="containsText" text="TEL">
      <formula>NOT(ISERROR(SEARCH("TEL",F81)))</formula>
    </cfRule>
    <cfRule type="containsText" dxfId="1676" priority="1700" operator="containsText" text="Boutik">
      <formula>NOT(ISERROR(SEARCH("Boutik",F81)))</formula>
    </cfRule>
    <cfRule type="containsText" dxfId="1675" priority="1701" operator="containsText" text="CJC">
      <formula>NOT(ISERROR(SEARCH("CJC",F81)))</formula>
    </cfRule>
    <cfRule type="containsText" dxfId="1674" priority="1702" operator="containsText" text="maison d'arrêt">
      <formula>NOT(ISERROR(SEARCH("maison d'arrêt",F81)))</formula>
    </cfRule>
    <cfRule type="containsText" dxfId="1673" priority="1703" operator="containsText" text="CTMA">
      <formula>NOT(ISERROR(SEARCH("CTMA",F81)))</formula>
    </cfRule>
    <cfRule type="containsText" dxfId="1672" priority="1704" operator="containsText" text="Entretien">
      <formula>NOT(ISERROR(SEARCH("Entretien",F81)))</formula>
    </cfRule>
  </conditionalFormatting>
  <conditionalFormatting sqref="F81:G81">
    <cfRule type="containsText" dxfId="1671" priority="1697" operator="containsText" text="MDA">
      <formula>NOT(ISERROR(SEARCH("MDA",F81)))</formula>
    </cfRule>
    <cfRule type="containsText" dxfId="1670" priority="1698" operator="containsText" text="ou entretien">
      <formula>NOT(ISERROR(SEARCH("ou entretien",F81)))</formula>
    </cfRule>
  </conditionalFormatting>
  <conditionalFormatting sqref="D83:E83">
    <cfRule type="containsText" dxfId="1669" priority="1691" operator="containsText" text="TEL">
      <formula>NOT(ISERROR(SEARCH("TEL",D83)))</formula>
    </cfRule>
    <cfRule type="containsText" dxfId="1668" priority="1692" operator="containsText" text="Boutik">
      <formula>NOT(ISERROR(SEARCH("Boutik",D83)))</formula>
    </cfRule>
    <cfRule type="containsText" dxfId="1667" priority="1693" operator="containsText" text="CJC">
      <formula>NOT(ISERROR(SEARCH("CJC",D83)))</formula>
    </cfRule>
    <cfRule type="containsText" dxfId="1666" priority="1694" operator="containsText" text="maison d'arrêt">
      <formula>NOT(ISERROR(SEARCH("maison d'arrêt",D83)))</formula>
    </cfRule>
    <cfRule type="containsText" dxfId="1665" priority="1695" operator="containsText" text="CTMA">
      <formula>NOT(ISERROR(SEARCH("CTMA",D83)))</formula>
    </cfRule>
    <cfRule type="containsText" dxfId="1664" priority="1696" operator="containsText" text="Entretien">
      <formula>NOT(ISERROR(SEARCH("Entretien",D83)))</formula>
    </cfRule>
  </conditionalFormatting>
  <conditionalFormatting sqref="D83:E83">
    <cfRule type="containsText" dxfId="1663" priority="1689" operator="containsText" text="MDA">
      <formula>NOT(ISERROR(SEARCH("MDA",D83)))</formula>
    </cfRule>
    <cfRule type="containsText" dxfId="1662" priority="1690" operator="containsText" text="ou entretien">
      <formula>NOT(ISERROR(SEARCH("ou entretien",D83)))</formula>
    </cfRule>
  </conditionalFormatting>
  <conditionalFormatting sqref="F83:G83">
    <cfRule type="containsText" dxfId="1661" priority="1683" operator="containsText" text="TEL">
      <formula>NOT(ISERROR(SEARCH("TEL",F83)))</formula>
    </cfRule>
    <cfRule type="containsText" dxfId="1660" priority="1684" operator="containsText" text="Boutik">
      <formula>NOT(ISERROR(SEARCH("Boutik",F83)))</formula>
    </cfRule>
    <cfRule type="containsText" dxfId="1659" priority="1685" operator="containsText" text="CJC">
      <formula>NOT(ISERROR(SEARCH("CJC",F83)))</formula>
    </cfRule>
    <cfRule type="containsText" dxfId="1658" priority="1686" operator="containsText" text="maison d'arrêt">
      <formula>NOT(ISERROR(SEARCH("maison d'arrêt",F83)))</formula>
    </cfRule>
    <cfRule type="containsText" dxfId="1657" priority="1687" operator="containsText" text="CTMA">
      <formula>NOT(ISERROR(SEARCH("CTMA",F83)))</formula>
    </cfRule>
    <cfRule type="containsText" dxfId="1656" priority="1688" operator="containsText" text="Entretien">
      <formula>NOT(ISERROR(SEARCH("Entretien",F83)))</formula>
    </cfRule>
  </conditionalFormatting>
  <conditionalFormatting sqref="F83:G83">
    <cfRule type="containsText" dxfId="1655" priority="1681" operator="containsText" text="MDA">
      <formula>NOT(ISERROR(SEARCH("MDA",F83)))</formula>
    </cfRule>
    <cfRule type="containsText" dxfId="1654" priority="1682" operator="containsText" text="ou entretien">
      <formula>NOT(ISERROR(SEARCH("ou entretien",F83)))</formula>
    </cfRule>
  </conditionalFormatting>
  <conditionalFormatting sqref="D62:E62">
    <cfRule type="containsText" dxfId="1653" priority="1675" operator="containsText" text="TEL">
      <formula>NOT(ISERROR(SEARCH("TEL",D62)))</formula>
    </cfRule>
    <cfRule type="containsText" dxfId="1652" priority="1676" operator="containsText" text="Boutik">
      <formula>NOT(ISERROR(SEARCH("Boutik",D62)))</formula>
    </cfRule>
    <cfRule type="containsText" dxfId="1651" priority="1677" operator="containsText" text="CJC">
      <formula>NOT(ISERROR(SEARCH("CJC",D62)))</formula>
    </cfRule>
    <cfRule type="containsText" dxfId="1650" priority="1678" operator="containsText" text="maison d'arrêt">
      <formula>NOT(ISERROR(SEARCH("maison d'arrêt",D62)))</formula>
    </cfRule>
    <cfRule type="containsText" dxfId="1649" priority="1679" operator="containsText" text="CTMA">
      <formula>NOT(ISERROR(SEARCH("CTMA",D62)))</formula>
    </cfRule>
    <cfRule type="containsText" dxfId="1648" priority="1680" operator="containsText" text="Entretien">
      <formula>NOT(ISERROR(SEARCH("Entretien",D62)))</formula>
    </cfRule>
  </conditionalFormatting>
  <conditionalFormatting sqref="D62:E62">
    <cfRule type="containsText" dxfId="1647" priority="1673" operator="containsText" text="MDA">
      <formula>NOT(ISERROR(SEARCH("MDA",D62)))</formula>
    </cfRule>
    <cfRule type="containsText" dxfId="1646" priority="1674" operator="containsText" text="ou entretien">
      <formula>NOT(ISERROR(SEARCH("ou entretien",D62)))</formula>
    </cfRule>
  </conditionalFormatting>
  <conditionalFormatting sqref="V51:W51">
    <cfRule type="containsText" dxfId="1645" priority="1667" operator="containsText" text="TEL">
      <formula>NOT(ISERROR(SEARCH("TEL",V51)))</formula>
    </cfRule>
    <cfRule type="containsText" dxfId="1644" priority="1668" operator="containsText" text="Boutik">
      <formula>NOT(ISERROR(SEARCH("Boutik",V51)))</formula>
    </cfRule>
    <cfRule type="containsText" dxfId="1643" priority="1669" operator="containsText" text="CJC">
      <formula>NOT(ISERROR(SEARCH("CJC",V51)))</formula>
    </cfRule>
    <cfRule type="containsText" dxfId="1642" priority="1670" operator="containsText" text="maison d'arrêt">
      <formula>NOT(ISERROR(SEARCH("maison d'arrêt",V51)))</formula>
    </cfRule>
    <cfRule type="containsText" dxfId="1641" priority="1671" operator="containsText" text="CTMA">
      <formula>NOT(ISERROR(SEARCH("CTMA",V51)))</formula>
    </cfRule>
    <cfRule type="containsText" dxfId="1640" priority="1672" operator="containsText" text="Entretien">
      <formula>NOT(ISERROR(SEARCH("Entretien",V51)))</formula>
    </cfRule>
  </conditionalFormatting>
  <conditionalFormatting sqref="V51:W51">
    <cfRule type="containsText" dxfId="1639" priority="1665" operator="containsText" text="MDA">
      <formula>NOT(ISERROR(SEARCH("MDA",V51)))</formula>
    </cfRule>
    <cfRule type="containsText" dxfId="1638" priority="1666" operator="containsText" text="ou entretien">
      <formula>NOT(ISERROR(SEARCH("ou entretien",V51)))</formula>
    </cfRule>
  </conditionalFormatting>
  <conditionalFormatting sqref="T52:U52">
    <cfRule type="containsText" dxfId="1637" priority="1659" operator="containsText" text="TEL">
      <formula>NOT(ISERROR(SEARCH("TEL",T52)))</formula>
    </cfRule>
    <cfRule type="containsText" dxfId="1636" priority="1660" operator="containsText" text="Boutik">
      <formula>NOT(ISERROR(SEARCH("Boutik",T52)))</formula>
    </cfRule>
    <cfRule type="containsText" dxfId="1635" priority="1661" operator="containsText" text="CJC">
      <formula>NOT(ISERROR(SEARCH("CJC",T52)))</formula>
    </cfRule>
    <cfRule type="containsText" dxfId="1634" priority="1662" operator="containsText" text="maison d'arrêt">
      <formula>NOT(ISERROR(SEARCH("maison d'arrêt",T52)))</formula>
    </cfRule>
    <cfRule type="containsText" dxfId="1633" priority="1663" operator="containsText" text="CTMA">
      <formula>NOT(ISERROR(SEARCH("CTMA",T52)))</formula>
    </cfRule>
    <cfRule type="containsText" dxfId="1632" priority="1664" operator="containsText" text="Entretien">
      <formula>NOT(ISERROR(SEARCH("Entretien",T52)))</formula>
    </cfRule>
  </conditionalFormatting>
  <conditionalFormatting sqref="D34:W35">
    <cfRule type="containsText" dxfId="1631" priority="1651" operator="containsText" text="TEL">
      <formula>NOT(ISERROR(SEARCH("TEL",D34)))</formula>
    </cfRule>
    <cfRule type="containsText" dxfId="1630" priority="1652" operator="containsText" text="Boutik">
      <formula>NOT(ISERROR(SEARCH("Boutik",D34)))</formula>
    </cfRule>
    <cfRule type="containsText" dxfId="1629" priority="1653" operator="containsText" text="CJC">
      <formula>NOT(ISERROR(SEARCH("CJC",D34)))</formula>
    </cfRule>
    <cfRule type="containsText" dxfId="1628" priority="1654" operator="containsText" text="maison d'arrêt">
      <formula>NOT(ISERROR(SEARCH("maison d'arrêt",D34)))</formula>
    </cfRule>
    <cfRule type="containsText" dxfId="1627" priority="1655" operator="containsText" text="CTMA">
      <formula>NOT(ISERROR(SEARCH("CTMA",D34)))</formula>
    </cfRule>
    <cfRule type="containsText" dxfId="1626" priority="1656" operator="containsText" text="Entretien">
      <formula>NOT(ISERROR(SEARCH("Entretien",D34)))</formula>
    </cfRule>
  </conditionalFormatting>
  <conditionalFormatting sqref="D34:W35">
    <cfRule type="containsText" dxfId="1625" priority="1649" operator="containsText" text="MDA">
      <formula>NOT(ISERROR(SEARCH("MDA",D34)))</formula>
    </cfRule>
    <cfRule type="containsText" dxfId="1624" priority="1650" operator="containsText" text="ou entretien">
      <formula>NOT(ISERROR(SEARCH("ou entretien",D34)))</formula>
    </cfRule>
  </conditionalFormatting>
  <conditionalFormatting sqref="T17:U17">
    <cfRule type="containsText" dxfId="1623" priority="1177" operator="containsText" text="MDA">
      <formula>NOT(ISERROR(SEARCH("MDA",T17)))</formula>
    </cfRule>
    <cfRule type="containsText" dxfId="1622" priority="1178" operator="containsText" text="ou entretien">
      <formula>NOT(ISERROR(SEARCH("ou entretien",T17)))</formula>
    </cfRule>
  </conditionalFormatting>
  <conditionalFormatting sqref="D32:K33 N33:W33 P32:W32 D31:M31 D30:K30 D29:S29 V29:W29 P31:S31 N30:W30 P28:W28 D28:K28">
    <cfRule type="containsText" dxfId="1621" priority="1643" operator="containsText" text="TEL">
      <formula>NOT(ISERROR(SEARCH("TEL",D28)))</formula>
    </cfRule>
    <cfRule type="containsText" dxfId="1620" priority="1644" operator="containsText" text="Boutik">
      <formula>NOT(ISERROR(SEARCH("Boutik",D28)))</formula>
    </cfRule>
    <cfRule type="containsText" dxfId="1619" priority="1645" operator="containsText" text="CJC">
      <formula>NOT(ISERROR(SEARCH("CJC",D28)))</formula>
    </cfRule>
    <cfRule type="containsText" dxfId="1618" priority="1646" operator="containsText" text="maison d'arrêt">
      <formula>NOT(ISERROR(SEARCH("maison d'arrêt",D28)))</formula>
    </cfRule>
    <cfRule type="containsText" dxfId="1617" priority="1647" operator="containsText" text="CTMA">
      <formula>NOT(ISERROR(SEARCH("CTMA",D28)))</formula>
    </cfRule>
    <cfRule type="containsText" dxfId="1616" priority="1648" operator="containsText" text="Entretien">
      <formula>NOT(ISERROR(SEARCH("Entretien",D28)))</formula>
    </cfRule>
  </conditionalFormatting>
  <conditionalFormatting sqref="D32:K33 N33:W33 P32:W32 D31:M31 D30:K30 D29:S29 V29:W29 P31:S31 N30:W30 P28:W28 D28:K28">
    <cfRule type="containsText" dxfId="1615" priority="1641" operator="containsText" text="MDA">
      <formula>NOT(ISERROR(SEARCH("MDA",D28)))</formula>
    </cfRule>
    <cfRule type="containsText" dxfId="1614" priority="1642" operator="containsText" text="ou entretien">
      <formula>NOT(ISERROR(SEARCH("ou entretien",D28)))</formula>
    </cfRule>
  </conditionalFormatting>
  <conditionalFormatting sqref="F36:K36 P36:S36 V36:W36">
    <cfRule type="containsText" dxfId="1613" priority="1635" operator="containsText" text="TEL">
      <formula>NOT(ISERROR(SEARCH("TEL",F36)))</formula>
    </cfRule>
    <cfRule type="containsText" dxfId="1612" priority="1636" operator="containsText" text="Boutik">
      <formula>NOT(ISERROR(SEARCH("Boutik",F36)))</formula>
    </cfRule>
    <cfRule type="containsText" dxfId="1611" priority="1637" operator="containsText" text="CJC">
      <formula>NOT(ISERROR(SEARCH("CJC",F36)))</formula>
    </cfRule>
    <cfRule type="containsText" dxfId="1610" priority="1638" operator="containsText" text="maison d'arrêt">
      <formula>NOT(ISERROR(SEARCH("maison d'arrêt",F36)))</formula>
    </cfRule>
    <cfRule type="containsText" dxfId="1609" priority="1639" operator="containsText" text="CTMA">
      <formula>NOT(ISERROR(SEARCH("CTMA",F36)))</formula>
    </cfRule>
    <cfRule type="containsText" dxfId="1608" priority="1640" operator="containsText" text="Entretien">
      <formula>NOT(ISERROR(SEARCH("Entretien",F36)))</formula>
    </cfRule>
  </conditionalFormatting>
  <conditionalFormatting sqref="F36:K36 P36:S36 V36:W36">
    <cfRule type="containsText" dxfId="1607" priority="1633" operator="containsText" text="MDA">
      <formula>NOT(ISERROR(SEARCH("MDA",F36)))</formula>
    </cfRule>
    <cfRule type="containsText" dxfId="1606" priority="1634" operator="containsText" text="ou entretien">
      <formula>NOT(ISERROR(SEARCH("ou entretien",F36)))</formula>
    </cfRule>
  </conditionalFormatting>
  <conditionalFormatting sqref="L33:M33">
    <cfRule type="containsText" dxfId="1605" priority="1627" operator="containsText" text="TEL">
      <formula>NOT(ISERROR(SEARCH("TEL",L33)))</formula>
    </cfRule>
    <cfRule type="containsText" dxfId="1604" priority="1628" operator="containsText" text="Boutik">
      <formula>NOT(ISERROR(SEARCH("Boutik",L33)))</formula>
    </cfRule>
    <cfRule type="containsText" dxfId="1603" priority="1629" operator="containsText" text="CJC">
      <formula>NOT(ISERROR(SEARCH("CJC",L33)))</formula>
    </cfRule>
    <cfRule type="containsText" dxfId="1602" priority="1630" operator="containsText" text="maison d'arrêt">
      <formula>NOT(ISERROR(SEARCH("maison d'arrêt",L33)))</formula>
    </cfRule>
    <cfRule type="containsText" dxfId="1601" priority="1631" operator="containsText" text="CTMA">
      <formula>NOT(ISERROR(SEARCH("CTMA",L33)))</formula>
    </cfRule>
    <cfRule type="containsText" dxfId="1600" priority="1632" operator="containsText" text="Entretien">
      <formula>NOT(ISERROR(SEARCH("Entretien",L33)))</formula>
    </cfRule>
  </conditionalFormatting>
  <conditionalFormatting sqref="L33:M33">
    <cfRule type="containsText" dxfId="1599" priority="1625" operator="containsText" text="MDA">
      <formula>NOT(ISERROR(SEARCH("MDA",L33)))</formula>
    </cfRule>
    <cfRule type="containsText" dxfId="1598" priority="1626" operator="containsText" text="ou entretien">
      <formula>NOT(ISERROR(SEARCH("ou entretien",L33)))</formula>
    </cfRule>
  </conditionalFormatting>
  <conditionalFormatting sqref="L32:M32">
    <cfRule type="containsText" dxfId="1597" priority="1619" operator="containsText" text="TEL">
      <formula>NOT(ISERROR(SEARCH("TEL",L32)))</formula>
    </cfRule>
    <cfRule type="containsText" dxfId="1596" priority="1620" operator="containsText" text="Boutik">
      <formula>NOT(ISERROR(SEARCH("Boutik",L32)))</formula>
    </cfRule>
    <cfRule type="containsText" dxfId="1595" priority="1621" operator="containsText" text="CJC">
      <formula>NOT(ISERROR(SEARCH("CJC",L32)))</formula>
    </cfRule>
    <cfRule type="containsText" dxfId="1594" priority="1622" operator="containsText" text="maison d'arrêt">
      <formula>NOT(ISERROR(SEARCH("maison d'arrêt",L32)))</formula>
    </cfRule>
    <cfRule type="containsText" dxfId="1593" priority="1623" operator="containsText" text="CTMA">
      <formula>NOT(ISERROR(SEARCH("CTMA",L32)))</formula>
    </cfRule>
    <cfRule type="containsText" dxfId="1592" priority="1624" operator="containsText" text="Entretien">
      <formula>NOT(ISERROR(SEARCH("Entretien",L32)))</formula>
    </cfRule>
  </conditionalFormatting>
  <conditionalFormatting sqref="L32:M32">
    <cfRule type="containsText" dxfId="1591" priority="1617" operator="containsText" text="MDA">
      <formula>NOT(ISERROR(SEARCH("MDA",L32)))</formula>
    </cfRule>
    <cfRule type="containsText" dxfId="1590" priority="1618" operator="containsText" text="ou entretien">
      <formula>NOT(ISERROR(SEARCH("ou entretien",L32)))</formula>
    </cfRule>
  </conditionalFormatting>
  <conditionalFormatting sqref="N32:O32">
    <cfRule type="containsText" dxfId="1589" priority="1611" operator="containsText" text="TEL">
      <formula>NOT(ISERROR(SEARCH("TEL",N32)))</formula>
    </cfRule>
    <cfRule type="containsText" dxfId="1588" priority="1612" operator="containsText" text="Boutik">
      <formula>NOT(ISERROR(SEARCH("Boutik",N32)))</formula>
    </cfRule>
    <cfRule type="containsText" dxfId="1587" priority="1613" operator="containsText" text="CJC">
      <formula>NOT(ISERROR(SEARCH("CJC",N32)))</formula>
    </cfRule>
    <cfRule type="containsText" dxfId="1586" priority="1614" operator="containsText" text="maison d'arrêt">
      <formula>NOT(ISERROR(SEARCH("maison d'arrêt",N32)))</formula>
    </cfRule>
    <cfRule type="containsText" dxfId="1585" priority="1615" operator="containsText" text="CTMA">
      <formula>NOT(ISERROR(SEARCH("CTMA",N32)))</formula>
    </cfRule>
    <cfRule type="containsText" dxfId="1584" priority="1616" operator="containsText" text="Entretien">
      <formula>NOT(ISERROR(SEARCH("Entretien",N32)))</formula>
    </cfRule>
  </conditionalFormatting>
  <conditionalFormatting sqref="N32:O32">
    <cfRule type="containsText" dxfId="1583" priority="1609" operator="containsText" text="MDA">
      <formula>NOT(ISERROR(SEARCH("MDA",N32)))</formula>
    </cfRule>
    <cfRule type="containsText" dxfId="1582" priority="1610" operator="containsText" text="ou entretien">
      <formula>NOT(ISERROR(SEARCH("ou entretien",N32)))</formula>
    </cfRule>
  </conditionalFormatting>
  <conditionalFormatting sqref="L36:M36">
    <cfRule type="containsText" dxfId="1581" priority="1603" operator="containsText" text="TEL">
      <formula>NOT(ISERROR(SEARCH("TEL",L36)))</formula>
    </cfRule>
    <cfRule type="containsText" dxfId="1580" priority="1604" operator="containsText" text="Boutik">
      <formula>NOT(ISERROR(SEARCH("Boutik",L36)))</formula>
    </cfRule>
    <cfRule type="containsText" dxfId="1579" priority="1605" operator="containsText" text="CJC">
      <formula>NOT(ISERROR(SEARCH("CJC",L36)))</formula>
    </cfRule>
    <cfRule type="containsText" dxfId="1578" priority="1606" operator="containsText" text="maison d'arrêt">
      <formula>NOT(ISERROR(SEARCH("maison d'arrêt",L36)))</formula>
    </cfRule>
    <cfRule type="containsText" dxfId="1577" priority="1607" operator="containsText" text="CTMA">
      <formula>NOT(ISERROR(SEARCH("CTMA",L36)))</formula>
    </cfRule>
    <cfRule type="containsText" dxfId="1576" priority="1608" operator="containsText" text="Entretien">
      <formula>NOT(ISERROR(SEARCH("Entretien",L36)))</formula>
    </cfRule>
  </conditionalFormatting>
  <conditionalFormatting sqref="L36:M36">
    <cfRule type="containsText" dxfId="1575" priority="1601" operator="containsText" text="MDA">
      <formula>NOT(ISERROR(SEARCH("MDA",L36)))</formula>
    </cfRule>
    <cfRule type="containsText" dxfId="1574" priority="1602" operator="containsText" text="ou entretien">
      <formula>NOT(ISERROR(SEARCH("ou entretien",L36)))</formula>
    </cfRule>
  </conditionalFormatting>
  <conditionalFormatting sqref="N36:O36">
    <cfRule type="containsText" dxfId="1573" priority="1595" operator="containsText" text="TEL">
      <formula>NOT(ISERROR(SEARCH("TEL",N36)))</formula>
    </cfRule>
    <cfRule type="containsText" dxfId="1572" priority="1596" operator="containsText" text="Boutik">
      <formula>NOT(ISERROR(SEARCH("Boutik",N36)))</formula>
    </cfRule>
    <cfRule type="containsText" dxfId="1571" priority="1597" operator="containsText" text="CJC">
      <formula>NOT(ISERROR(SEARCH("CJC",N36)))</formula>
    </cfRule>
    <cfRule type="containsText" dxfId="1570" priority="1598" operator="containsText" text="maison d'arrêt">
      <formula>NOT(ISERROR(SEARCH("maison d'arrêt",N36)))</formula>
    </cfRule>
    <cfRule type="containsText" dxfId="1569" priority="1599" operator="containsText" text="CTMA">
      <formula>NOT(ISERROR(SEARCH("CTMA",N36)))</formula>
    </cfRule>
    <cfRule type="containsText" dxfId="1568" priority="1600" operator="containsText" text="Entretien">
      <formula>NOT(ISERROR(SEARCH("Entretien",N36)))</formula>
    </cfRule>
  </conditionalFormatting>
  <conditionalFormatting sqref="N36:O36">
    <cfRule type="containsText" dxfId="1567" priority="1593" operator="containsText" text="MDA">
      <formula>NOT(ISERROR(SEARCH("MDA",N36)))</formula>
    </cfRule>
    <cfRule type="containsText" dxfId="1566" priority="1594" operator="containsText" text="ou entretien">
      <formula>NOT(ISERROR(SEARCH("ou entretien",N36)))</formula>
    </cfRule>
  </conditionalFormatting>
  <conditionalFormatting sqref="T36:U36">
    <cfRule type="containsText" dxfId="1565" priority="1587" operator="containsText" text="TEL">
      <formula>NOT(ISERROR(SEARCH("TEL",T36)))</formula>
    </cfRule>
    <cfRule type="containsText" dxfId="1564" priority="1588" operator="containsText" text="Boutik">
      <formula>NOT(ISERROR(SEARCH("Boutik",T36)))</formula>
    </cfRule>
    <cfRule type="containsText" dxfId="1563" priority="1589" operator="containsText" text="CJC">
      <formula>NOT(ISERROR(SEARCH("CJC",T36)))</formula>
    </cfRule>
    <cfRule type="containsText" dxfId="1562" priority="1590" operator="containsText" text="maison d'arrêt">
      <formula>NOT(ISERROR(SEARCH("maison d'arrêt",T36)))</formula>
    </cfRule>
    <cfRule type="containsText" dxfId="1561" priority="1591" operator="containsText" text="CTMA">
      <formula>NOT(ISERROR(SEARCH("CTMA",T36)))</formula>
    </cfRule>
    <cfRule type="containsText" dxfId="1560" priority="1592" operator="containsText" text="Entretien">
      <formula>NOT(ISERROR(SEARCH("Entretien",T36)))</formula>
    </cfRule>
  </conditionalFormatting>
  <conditionalFormatting sqref="T36:U36">
    <cfRule type="containsText" dxfId="1559" priority="1585" operator="containsText" text="MDA">
      <formula>NOT(ISERROR(SEARCH("MDA",T36)))</formula>
    </cfRule>
    <cfRule type="containsText" dxfId="1558" priority="1586" operator="containsText" text="ou entretien">
      <formula>NOT(ISERROR(SEARCH("ou entretien",T36)))</formula>
    </cfRule>
  </conditionalFormatting>
  <conditionalFormatting sqref="T31:U31">
    <cfRule type="containsText" dxfId="1557" priority="1579" operator="containsText" text="TEL">
      <formula>NOT(ISERROR(SEARCH("TEL",T31)))</formula>
    </cfRule>
    <cfRule type="containsText" dxfId="1556" priority="1580" operator="containsText" text="Boutik">
      <formula>NOT(ISERROR(SEARCH("Boutik",T31)))</formula>
    </cfRule>
    <cfRule type="containsText" dxfId="1555" priority="1581" operator="containsText" text="CJC">
      <formula>NOT(ISERROR(SEARCH("CJC",T31)))</formula>
    </cfRule>
    <cfRule type="containsText" dxfId="1554" priority="1582" operator="containsText" text="maison d'arrêt">
      <formula>NOT(ISERROR(SEARCH("maison d'arrêt",T31)))</formula>
    </cfRule>
    <cfRule type="containsText" dxfId="1553" priority="1583" operator="containsText" text="CTMA">
      <formula>NOT(ISERROR(SEARCH("CTMA",T31)))</formula>
    </cfRule>
    <cfRule type="containsText" dxfId="1552" priority="1584" operator="containsText" text="Entretien">
      <formula>NOT(ISERROR(SEARCH("Entretien",T31)))</formula>
    </cfRule>
  </conditionalFormatting>
  <conditionalFormatting sqref="T31:U31">
    <cfRule type="containsText" dxfId="1551" priority="1577" operator="containsText" text="MDA">
      <formula>NOT(ISERROR(SEARCH("MDA",T31)))</formula>
    </cfRule>
    <cfRule type="containsText" dxfId="1550" priority="1578" operator="containsText" text="ou entretien">
      <formula>NOT(ISERROR(SEARCH("ou entretien",T31)))</formula>
    </cfRule>
  </conditionalFormatting>
  <conditionalFormatting sqref="V31:W31">
    <cfRule type="containsText" dxfId="1549" priority="1571" operator="containsText" text="TEL">
      <formula>NOT(ISERROR(SEARCH("TEL",V31)))</formula>
    </cfRule>
    <cfRule type="containsText" dxfId="1548" priority="1572" operator="containsText" text="Boutik">
      <formula>NOT(ISERROR(SEARCH("Boutik",V31)))</formula>
    </cfRule>
    <cfRule type="containsText" dxfId="1547" priority="1573" operator="containsText" text="CJC">
      <formula>NOT(ISERROR(SEARCH("CJC",V31)))</formula>
    </cfRule>
    <cfRule type="containsText" dxfId="1546" priority="1574" operator="containsText" text="maison d'arrêt">
      <formula>NOT(ISERROR(SEARCH("maison d'arrêt",V31)))</formula>
    </cfRule>
    <cfRule type="containsText" dxfId="1545" priority="1575" operator="containsText" text="CTMA">
      <formula>NOT(ISERROR(SEARCH("CTMA",V31)))</formula>
    </cfRule>
    <cfRule type="containsText" dxfId="1544" priority="1576" operator="containsText" text="Entretien">
      <formula>NOT(ISERROR(SEARCH("Entretien",V31)))</formula>
    </cfRule>
  </conditionalFormatting>
  <conditionalFormatting sqref="V31:W31">
    <cfRule type="containsText" dxfId="1543" priority="1569" operator="containsText" text="MDA">
      <formula>NOT(ISERROR(SEARCH("MDA",V31)))</formula>
    </cfRule>
    <cfRule type="containsText" dxfId="1542" priority="1570" operator="containsText" text="ou entretien">
      <formula>NOT(ISERROR(SEARCH("ou entretien",V31)))</formula>
    </cfRule>
  </conditionalFormatting>
  <conditionalFormatting sqref="T29:U29">
    <cfRule type="containsText" dxfId="1541" priority="1563" operator="containsText" text="TEL">
      <formula>NOT(ISERROR(SEARCH("TEL",T29)))</formula>
    </cfRule>
    <cfRule type="containsText" dxfId="1540" priority="1564" operator="containsText" text="Boutik">
      <formula>NOT(ISERROR(SEARCH("Boutik",T29)))</formula>
    </cfRule>
    <cfRule type="containsText" dxfId="1539" priority="1565" operator="containsText" text="CJC">
      <formula>NOT(ISERROR(SEARCH("CJC",T29)))</formula>
    </cfRule>
    <cfRule type="containsText" dxfId="1538" priority="1566" operator="containsText" text="maison d'arrêt">
      <formula>NOT(ISERROR(SEARCH("maison d'arrêt",T29)))</formula>
    </cfRule>
    <cfRule type="containsText" dxfId="1537" priority="1567" operator="containsText" text="CTMA">
      <formula>NOT(ISERROR(SEARCH("CTMA",T29)))</formula>
    </cfRule>
    <cfRule type="containsText" dxfId="1536" priority="1568" operator="containsText" text="Entretien">
      <formula>NOT(ISERROR(SEARCH("Entretien",T29)))</formula>
    </cfRule>
  </conditionalFormatting>
  <conditionalFormatting sqref="T29:U29">
    <cfRule type="containsText" dxfId="1535" priority="1561" operator="containsText" text="MDA">
      <formula>NOT(ISERROR(SEARCH("MDA",T29)))</formula>
    </cfRule>
    <cfRule type="containsText" dxfId="1534" priority="1562" operator="containsText" text="ou entretien">
      <formula>NOT(ISERROR(SEARCH("ou entretien",T29)))</formula>
    </cfRule>
  </conditionalFormatting>
  <conditionalFormatting sqref="N31:O31">
    <cfRule type="containsText" dxfId="1533" priority="1555" operator="containsText" text="TEL">
      <formula>NOT(ISERROR(SEARCH("TEL",N31)))</formula>
    </cfRule>
    <cfRule type="containsText" dxfId="1532" priority="1556" operator="containsText" text="Boutik">
      <formula>NOT(ISERROR(SEARCH("Boutik",N31)))</formula>
    </cfRule>
    <cfRule type="containsText" dxfId="1531" priority="1557" operator="containsText" text="CJC">
      <formula>NOT(ISERROR(SEARCH("CJC",N31)))</formula>
    </cfRule>
    <cfRule type="containsText" dxfId="1530" priority="1558" operator="containsText" text="maison d'arrêt">
      <formula>NOT(ISERROR(SEARCH("maison d'arrêt",N31)))</formula>
    </cfRule>
    <cfRule type="containsText" dxfId="1529" priority="1559" operator="containsText" text="CTMA">
      <formula>NOT(ISERROR(SEARCH("CTMA",N31)))</formula>
    </cfRule>
    <cfRule type="containsText" dxfId="1528" priority="1560" operator="containsText" text="Entretien">
      <formula>NOT(ISERROR(SEARCH("Entretien",N31)))</formula>
    </cfRule>
  </conditionalFormatting>
  <conditionalFormatting sqref="N31:O31">
    <cfRule type="containsText" dxfId="1527" priority="1553" operator="containsText" text="MDA">
      <formula>NOT(ISERROR(SEARCH("MDA",N31)))</formula>
    </cfRule>
    <cfRule type="containsText" dxfId="1526" priority="1554" operator="containsText" text="ou entretien">
      <formula>NOT(ISERROR(SEARCH("ou entretien",N31)))</formula>
    </cfRule>
  </conditionalFormatting>
  <conditionalFormatting sqref="L30:M30">
    <cfRule type="containsText" dxfId="1525" priority="1547" operator="containsText" text="TEL">
      <formula>NOT(ISERROR(SEARCH("TEL",L30)))</formula>
    </cfRule>
    <cfRule type="containsText" dxfId="1524" priority="1548" operator="containsText" text="Boutik">
      <formula>NOT(ISERROR(SEARCH("Boutik",L30)))</formula>
    </cfRule>
    <cfRule type="containsText" dxfId="1523" priority="1549" operator="containsText" text="CJC">
      <formula>NOT(ISERROR(SEARCH("CJC",L30)))</formula>
    </cfRule>
    <cfRule type="containsText" dxfId="1522" priority="1550" operator="containsText" text="maison d'arrêt">
      <formula>NOT(ISERROR(SEARCH("maison d'arrêt",L30)))</formula>
    </cfRule>
    <cfRule type="containsText" dxfId="1521" priority="1551" operator="containsText" text="CTMA">
      <formula>NOT(ISERROR(SEARCH("CTMA",L30)))</formula>
    </cfRule>
    <cfRule type="containsText" dxfId="1520" priority="1552" operator="containsText" text="Entretien">
      <formula>NOT(ISERROR(SEARCH("Entretien",L30)))</formula>
    </cfRule>
  </conditionalFormatting>
  <conditionalFormatting sqref="L30:M30">
    <cfRule type="containsText" dxfId="1519" priority="1545" operator="containsText" text="MDA">
      <formula>NOT(ISERROR(SEARCH("MDA",L30)))</formula>
    </cfRule>
    <cfRule type="containsText" dxfId="1518" priority="1546" operator="containsText" text="ou entretien">
      <formula>NOT(ISERROR(SEARCH("ou entretien",L30)))</formula>
    </cfRule>
  </conditionalFormatting>
  <conditionalFormatting sqref="L28:M28">
    <cfRule type="containsText" dxfId="1517" priority="1539" operator="containsText" text="TEL">
      <formula>NOT(ISERROR(SEARCH("TEL",L28)))</formula>
    </cfRule>
    <cfRule type="containsText" dxfId="1516" priority="1540" operator="containsText" text="Boutik">
      <formula>NOT(ISERROR(SEARCH("Boutik",L28)))</formula>
    </cfRule>
    <cfRule type="containsText" dxfId="1515" priority="1541" operator="containsText" text="CJC">
      <formula>NOT(ISERROR(SEARCH("CJC",L28)))</formula>
    </cfRule>
    <cfRule type="containsText" dxfId="1514" priority="1542" operator="containsText" text="maison d'arrêt">
      <formula>NOT(ISERROR(SEARCH("maison d'arrêt",L28)))</formula>
    </cfRule>
    <cfRule type="containsText" dxfId="1513" priority="1543" operator="containsText" text="CTMA">
      <formula>NOT(ISERROR(SEARCH("CTMA",L28)))</formula>
    </cfRule>
    <cfRule type="containsText" dxfId="1512" priority="1544" operator="containsText" text="Entretien">
      <formula>NOT(ISERROR(SEARCH("Entretien",L28)))</formula>
    </cfRule>
  </conditionalFormatting>
  <conditionalFormatting sqref="L28:M28">
    <cfRule type="containsText" dxfId="1511" priority="1537" operator="containsText" text="MDA">
      <formula>NOT(ISERROR(SEARCH("MDA",L28)))</formula>
    </cfRule>
    <cfRule type="containsText" dxfId="1510" priority="1538" operator="containsText" text="ou entretien">
      <formula>NOT(ISERROR(SEARCH("ou entretien",L28)))</formula>
    </cfRule>
  </conditionalFormatting>
  <conditionalFormatting sqref="N28:O28">
    <cfRule type="containsText" dxfId="1509" priority="1531" operator="containsText" text="TEL">
      <formula>NOT(ISERROR(SEARCH("TEL",N28)))</formula>
    </cfRule>
    <cfRule type="containsText" dxfId="1508" priority="1532" operator="containsText" text="Boutik">
      <formula>NOT(ISERROR(SEARCH("Boutik",N28)))</formula>
    </cfRule>
    <cfRule type="containsText" dxfId="1507" priority="1533" operator="containsText" text="CJC">
      <formula>NOT(ISERROR(SEARCH("CJC",N28)))</formula>
    </cfRule>
    <cfRule type="containsText" dxfId="1506" priority="1534" operator="containsText" text="maison d'arrêt">
      <formula>NOT(ISERROR(SEARCH("maison d'arrêt",N28)))</formula>
    </cfRule>
    <cfRule type="containsText" dxfId="1505" priority="1535" operator="containsText" text="CTMA">
      <formula>NOT(ISERROR(SEARCH("CTMA",N28)))</formula>
    </cfRule>
    <cfRule type="containsText" dxfId="1504" priority="1536" operator="containsText" text="Entretien">
      <formula>NOT(ISERROR(SEARCH("Entretien",N28)))</formula>
    </cfRule>
  </conditionalFormatting>
  <conditionalFormatting sqref="N28:O28">
    <cfRule type="containsText" dxfId="1503" priority="1529" operator="containsText" text="MDA">
      <formula>NOT(ISERROR(SEARCH("MDA",N28)))</formula>
    </cfRule>
    <cfRule type="containsText" dxfId="1502" priority="1530" operator="containsText" text="ou entretien">
      <formula>NOT(ISERROR(SEARCH("ou entretien",N28)))</formula>
    </cfRule>
  </conditionalFormatting>
  <conditionalFormatting sqref="L18:M18">
    <cfRule type="containsText" dxfId="1501" priority="1203" operator="containsText" text="TEL">
      <formula>NOT(ISERROR(SEARCH("TEL",L18)))</formula>
    </cfRule>
    <cfRule type="containsText" dxfId="1500" priority="1204" operator="containsText" text="Boutik">
      <formula>NOT(ISERROR(SEARCH("Boutik",L18)))</formula>
    </cfRule>
    <cfRule type="containsText" dxfId="1499" priority="1205" operator="containsText" text="CJC">
      <formula>NOT(ISERROR(SEARCH("CJC",L18)))</formula>
    </cfRule>
    <cfRule type="containsText" dxfId="1498" priority="1206" operator="containsText" text="maison d'arrêt">
      <formula>NOT(ISERROR(SEARCH("maison d'arrêt",L18)))</formula>
    </cfRule>
    <cfRule type="containsText" dxfId="1497" priority="1207" operator="containsText" text="CTMA">
      <formula>NOT(ISERROR(SEARCH("CTMA",L18)))</formula>
    </cfRule>
    <cfRule type="containsText" dxfId="1496" priority="1208" operator="containsText" text="Entretien">
      <formula>NOT(ISERROR(SEARCH("Entretien",L18)))</formula>
    </cfRule>
  </conditionalFormatting>
  <conditionalFormatting sqref="L18:M18">
    <cfRule type="containsText" dxfId="1495" priority="1201" operator="containsText" text="MDA">
      <formula>NOT(ISERROR(SEARCH("MDA",L18)))</formula>
    </cfRule>
    <cfRule type="containsText" dxfId="1494" priority="1202" operator="containsText" text="ou entretien">
      <formula>NOT(ISERROR(SEARCH("ou entretien",L18)))</formula>
    </cfRule>
  </conditionalFormatting>
  <conditionalFormatting sqref="D36:E36">
    <cfRule type="containsText" dxfId="1493" priority="1515" operator="containsText" text="TEL">
      <formula>NOT(ISERROR(SEARCH("TEL",D36)))</formula>
    </cfRule>
    <cfRule type="containsText" dxfId="1492" priority="1516" operator="containsText" text="Boutik">
      <formula>NOT(ISERROR(SEARCH("Boutik",D36)))</formula>
    </cfRule>
    <cfRule type="containsText" dxfId="1491" priority="1517" operator="containsText" text="CJC">
      <formula>NOT(ISERROR(SEARCH("CJC",D36)))</formula>
    </cfRule>
    <cfRule type="containsText" dxfId="1490" priority="1518" operator="containsText" text="maison d'arrêt">
      <formula>NOT(ISERROR(SEARCH("maison d'arrêt",D36)))</formula>
    </cfRule>
    <cfRule type="containsText" dxfId="1489" priority="1519" operator="containsText" text="CTMA">
      <formula>NOT(ISERROR(SEARCH("CTMA",D36)))</formula>
    </cfRule>
    <cfRule type="containsText" dxfId="1488" priority="1520" operator="containsText" text="Entretien">
      <formula>NOT(ISERROR(SEARCH("Entretien",D36)))</formula>
    </cfRule>
  </conditionalFormatting>
  <conditionalFormatting sqref="D36:E36">
    <cfRule type="containsText" dxfId="1487" priority="1513" operator="containsText" text="MDA">
      <formula>NOT(ISERROR(SEARCH("MDA",D36)))</formula>
    </cfRule>
    <cfRule type="containsText" dxfId="1486" priority="1514" operator="containsText" text="ou entretien">
      <formula>NOT(ISERROR(SEARCH("ou entretien",D36)))</formula>
    </cfRule>
  </conditionalFormatting>
  <conditionalFormatting sqref="V16:W16">
    <cfRule type="containsText" dxfId="1485" priority="1187" operator="containsText" text="TEL">
      <formula>NOT(ISERROR(SEARCH("TEL",V16)))</formula>
    </cfRule>
    <cfRule type="containsText" dxfId="1484" priority="1188" operator="containsText" text="Boutik">
      <formula>NOT(ISERROR(SEARCH("Boutik",V16)))</formula>
    </cfRule>
    <cfRule type="containsText" dxfId="1483" priority="1189" operator="containsText" text="CJC">
      <formula>NOT(ISERROR(SEARCH("CJC",V16)))</formula>
    </cfRule>
    <cfRule type="containsText" dxfId="1482" priority="1190" operator="containsText" text="maison d'arrêt">
      <formula>NOT(ISERROR(SEARCH("maison d'arrêt",V16)))</formula>
    </cfRule>
    <cfRule type="containsText" dxfId="1481" priority="1191" operator="containsText" text="CTMA">
      <formula>NOT(ISERROR(SEARCH("CTMA",V16)))</formula>
    </cfRule>
    <cfRule type="containsText" dxfId="1480" priority="1192" operator="containsText" text="Entretien">
      <formula>NOT(ISERROR(SEARCH("Entretien",V16)))</formula>
    </cfRule>
  </conditionalFormatting>
  <conditionalFormatting sqref="V16:W16">
    <cfRule type="containsText" dxfId="1479" priority="1185" operator="containsText" text="MDA">
      <formula>NOT(ISERROR(SEARCH("MDA",V16)))</formula>
    </cfRule>
    <cfRule type="containsText" dxfId="1478" priority="1186" operator="containsText" text="ou entretien">
      <formula>NOT(ISERROR(SEARCH("ou entretien",V16)))</formula>
    </cfRule>
  </conditionalFormatting>
  <conditionalFormatting sqref="T17:U17">
    <cfRule type="containsText" dxfId="1477" priority="1179" operator="containsText" text="TEL">
      <formula>NOT(ISERROR(SEARCH("TEL",T17)))</formula>
    </cfRule>
    <cfRule type="containsText" dxfId="1476" priority="1180" operator="containsText" text="Boutik">
      <formula>NOT(ISERROR(SEARCH("Boutik",T17)))</formula>
    </cfRule>
    <cfRule type="containsText" dxfId="1475" priority="1181" operator="containsText" text="CJC">
      <formula>NOT(ISERROR(SEARCH("CJC",T17)))</formula>
    </cfRule>
    <cfRule type="containsText" dxfId="1474" priority="1182" operator="containsText" text="maison d'arrêt">
      <formula>NOT(ISERROR(SEARCH("maison d'arrêt",T17)))</formula>
    </cfRule>
    <cfRule type="containsText" dxfId="1473" priority="1183" operator="containsText" text="CTMA">
      <formula>NOT(ISERROR(SEARCH("CTMA",T17)))</formula>
    </cfRule>
    <cfRule type="containsText" dxfId="1472" priority="1184" operator="containsText" text="Entretien">
      <formula>NOT(ISERROR(SEARCH("Entretien",T17)))</formula>
    </cfRule>
  </conditionalFormatting>
  <conditionalFormatting sqref="D13:W14">
    <cfRule type="containsText" dxfId="1471" priority="1491" operator="containsText" text="TEL">
      <formula>NOT(ISERROR(SEARCH("TEL",D13)))</formula>
    </cfRule>
    <cfRule type="containsText" dxfId="1470" priority="1492" operator="containsText" text="Boutik">
      <formula>NOT(ISERROR(SEARCH("Boutik",D13)))</formula>
    </cfRule>
    <cfRule type="containsText" dxfId="1469" priority="1493" operator="containsText" text="CJC">
      <formula>NOT(ISERROR(SEARCH("CJC",D13)))</formula>
    </cfRule>
    <cfRule type="containsText" dxfId="1468" priority="1494" operator="containsText" text="maison d'arrêt">
      <formula>NOT(ISERROR(SEARCH("maison d'arrêt",D13)))</formula>
    </cfRule>
    <cfRule type="containsText" dxfId="1467" priority="1495" operator="containsText" text="CTMA">
      <formula>NOT(ISERROR(SEARCH("CTMA",D13)))</formula>
    </cfRule>
    <cfRule type="containsText" dxfId="1466" priority="1496" operator="containsText" text="Entretien">
      <formula>NOT(ISERROR(SEARCH("Entretien",D13)))</formula>
    </cfRule>
  </conditionalFormatting>
  <conditionalFormatting sqref="D13:W14">
    <cfRule type="containsText" dxfId="1465" priority="1489" operator="containsText" text="MDA">
      <formula>NOT(ISERROR(SEARCH("MDA",D13)))</formula>
    </cfRule>
    <cfRule type="containsText" dxfId="1464" priority="1490" operator="containsText" text="ou entretien">
      <formula>NOT(ISERROR(SEARCH("ou entretien",D13)))</formula>
    </cfRule>
  </conditionalFormatting>
  <conditionalFormatting sqref="T5:U5">
    <cfRule type="containsText" dxfId="1463" priority="1337" operator="containsText" text="MDA">
      <formula>NOT(ISERROR(SEARCH("MDA",T5)))</formula>
    </cfRule>
    <cfRule type="containsText" dxfId="1462" priority="1338" operator="containsText" text="ou entretien">
      <formula>NOT(ISERROR(SEARCH("ou entretien",T5)))</formula>
    </cfRule>
  </conditionalFormatting>
  <conditionalFormatting sqref="D5:S5 D11:K12 N12:W12 P11:W11 D10:M10 D9:K9 D8:S8 V8:W8 P10:S10 N9:W9 P7:W7 D6:K7 N6:W6 D4:U4 V5:W5">
    <cfRule type="containsText" dxfId="1461" priority="1483" operator="containsText" text="TEL">
      <formula>NOT(ISERROR(SEARCH("TEL",D4)))</formula>
    </cfRule>
    <cfRule type="containsText" dxfId="1460" priority="1484" operator="containsText" text="Boutik">
      <formula>NOT(ISERROR(SEARCH("Boutik",D4)))</formula>
    </cfRule>
    <cfRule type="containsText" dxfId="1459" priority="1485" operator="containsText" text="CJC">
      <formula>NOT(ISERROR(SEARCH("CJC",D4)))</formula>
    </cfRule>
    <cfRule type="containsText" dxfId="1458" priority="1486" operator="containsText" text="maison d'arrêt">
      <formula>NOT(ISERROR(SEARCH("maison d'arrêt",D4)))</formula>
    </cfRule>
    <cfRule type="containsText" dxfId="1457" priority="1487" operator="containsText" text="CTMA">
      <formula>NOT(ISERROR(SEARCH("CTMA",D4)))</formula>
    </cfRule>
    <cfRule type="containsText" dxfId="1456" priority="1488" operator="containsText" text="Entretien">
      <formula>NOT(ISERROR(SEARCH("Entretien",D4)))</formula>
    </cfRule>
  </conditionalFormatting>
  <conditionalFormatting sqref="D5:S5 D11:K12 N12:W12 P11:W11 D10:M10 D9:K9 D8:S8 V8:W8 P10:S10 N9:W9 P7:W7 D6:K7 N6:W6 D4:U4 V5:W5">
    <cfRule type="containsText" dxfId="1455" priority="1481" operator="containsText" text="MDA">
      <formula>NOT(ISERROR(SEARCH("MDA",D4)))</formula>
    </cfRule>
    <cfRule type="containsText" dxfId="1454" priority="1482" operator="containsText" text="ou entretien">
      <formula>NOT(ISERROR(SEARCH("ou entretien",D4)))</formula>
    </cfRule>
  </conditionalFormatting>
  <conditionalFormatting sqref="F15:K15 P15:S15 V15:W15">
    <cfRule type="containsText" dxfId="1453" priority="1475" operator="containsText" text="TEL">
      <formula>NOT(ISERROR(SEARCH("TEL",F15)))</formula>
    </cfRule>
    <cfRule type="containsText" dxfId="1452" priority="1476" operator="containsText" text="Boutik">
      <formula>NOT(ISERROR(SEARCH("Boutik",F15)))</formula>
    </cfRule>
    <cfRule type="containsText" dxfId="1451" priority="1477" operator="containsText" text="CJC">
      <formula>NOT(ISERROR(SEARCH("CJC",F15)))</formula>
    </cfRule>
    <cfRule type="containsText" dxfId="1450" priority="1478" operator="containsText" text="maison d'arrêt">
      <formula>NOT(ISERROR(SEARCH("maison d'arrêt",F15)))</formula>
    </cfRule>
    <cfRule type="containsText" dxfId="1449" priority="1479" operator="containsText" text="CTMA">
      <formula>NOT(ISERROR(SEARCH("CTMA",F15)))</formula>
    </cfRule>
    <cfRule type="containsText" dxfId="1448" priority="1480" operator="containsText" text="Entretien">
      <formula>NOT(ISERROR(SEARCH("Entretien",F15)))</formula>
    </cfRule>
  </conditionalFormatting>
  <conditionalFormatting sqref="F15:K15 P15:S15 V15:W15">
    <cfRule type="containsText" dxfId="1447" priority="1473" operator="containsText" text="MDA">
      <formula>NOT(ISERROR(SEARCH("MDA",F15)))</formula>
    </cfRule>
    <cfRule type="containsText" dxfId="1446" priority="1474" operator="containsText" text="ou entretien">
      <formula>NOT(ISERROR(SEARCH("ou entretien",F15)))</formula>
    </cfRule>
  </conditionalFormatting>
  <conditionalFormatting sqref="L12:M12">
    <cfRule type="containsText" dxfId="1445" priority="1467" operator="containsText" text="TEL">
      <formula>NOT(ISERROR(SEARCH("TEL",L12)))</formula>
    </cfRule>
    <cfRule type="containsText" dxfId="1444" priority="1468" operator="containsText" text="Boutik">
      <formula>NOT(ISERROR(SEARCH("Boutik",L12)))</formula>
    </cfRule>
    <cfRule type="containsText" dxfId="1443" priority="1469" operator="containsText" text="CJC">
      <formula>NOT(ISERROR(SEARCH("CJC",L12)))</formula>
    </cfRule>
    <cfRule type="containsText" dxfId="1442" priority="1470" operator="containsText" text="maison d'arrêt">
      <formula>NOT(ISERROR(SEARCH("maison d'arrêt",L12)))</formula>
    </cfRule>
    <cfRule type="containsText" dxfId="1441" priority="1471" operator="containsText" text="CTMA">
      <formula>NOT(ISERROR(SEARCH("CTMA",L12)))</formula>
    </cfRule>
    <cfRule type="containsText" dxfId="1440" priority="1472" operator="containsText" text="Entretien">
      <formula>NOT(ISERROR(SEARCH("Entretien",L12)))</formula>
    </cfRule>
  </conditionalFormatting>
  <conditionalFormatting sqref="L12:M12">
    <cfRule type="containsText" dxfId="1439" priority="1465" operator="containsText" text="MDA">
      <formula>NOT(ISERROR(SEARCH("MDA",L12)))</formula>
    </cfRule>
    <cfRule type="containsText" dxfId="1438" priority="1466" operator="containsText" text="ou entretien">
      <formula>NOT(ISERROR(SEARCH("ou entretien",L12)))</formula>
    </cfRule>
  </conditionalFormatting>
  <conditionalFormatting sqref="L11:M11">
    <cfRule type="containsText" dxfId="1437" priority="1459" operator="containsText" text="TEL">
      <formula>NOT(ISERROR(SEARCH("TEL",L11)))</formula>
    </cfRule>
    <cfRule type="containsText" dxfId="1436" priority="1460" operator="containsText" text="Boutik">
      <formula>NOT(ISERROR(SEARCH("Boutik",L11)))</formula>
    </cfRule>
    <cfRule type="containsText" dxfId="1435" priority="1461" operator="containsText" text="CJC">
      <formula>NOT(ISERROR(SEARCH("CJC",L11)))</formula>
    </cfRule>
    <cfRule type="containsText" dxfId="1434" priority="1462" operator="containsText" text="maison d'arrêt">
      <formula>NOT(ISERROR(SEARCH("maison d'arrêt",L11)))</formula>
    </cfRule>
    <cfRule type="containsText" dxfId="1433" priority="1463" operator="containsText" text="CTMA">
      <formula>NOT(ISERROR(SEARCH("CTMA",L11)))</formula>
    </cfRule>
    <cfRule type="containsText" dxfId="1432" priority="1464" operator="containsText" text="Entretien">
      <formula>NOT(ISERROR(SEARCH("Entretien",L11)))</formula>
    </cfRule>
  </conditionalFormatting>
  <conditionalFormatting sqref="L11:M11">
    <cfRule type="containsText" dxfId="1431" priority="1457" operator="containsText" text="MDA">
      <formula>NOT(ISERROR(SEARCH("MDA",L11)))</formula>
    </cfRule>
    <cfRule type="containsText" dxfId="1430" priority="1458" operator="containsText" text="ou entretien">
      <formula>NOT(ISERROR(SEARCH("ou entretien",L11)))</formula>
    </cfRule>
  </conditionalFormatting>
  <conditionalFormatting sqref="N11:O11">
    <cfRule type="containsText" dxfId="1429" priority="1451" operator="containsText" text="TEL">
      <formula>NOT(ISERROR(SEARCH("TEL",N11)))</formula>
    </cfRule>
    <cfRule type="containsText" dxfId="1428" priority="1452" operator="containsText" text="Boutik">
      <formula>NOT(ISERROR(SEARCH("Boutik",N11)))</formula>
    </cfRule>
    <cfRule type="containsText" dxfId="1427" priority="1453" operator="containsText" text="CJC">
      <formula>NOT(ISERROR(SEARCH("CJC",N11)))</formula>
    </cfRule>
    <cfRule type="containsText" dxfId="1426" priority="1454" operator="containsText" text="maison d'arrêt">
      <formula>NOT(ISERROR(SEARCH("maison d'arrêt",N11)))</formula>
    </cfRule>
    <cfRule type="containsText" dxfId="1425" priority="1455" operator="containsText" text="CTMA">
      <formula>NOT(ISERROR(SEARCH("CTMA",N11)))</formula>
    </cfRule>
    <cfRule type="containsText" dxfId="1424" priority="1456" operator="containsText" text="Entretien">
      <formula>NOT(ISERROR(SEARCH("Entretien",N11)))</formula>
    </cfRule>
  </conditionalFormatting>
  <conditionalFormatting sqref="N11:O11">
    <cfRule type="containsText" dxfId="1423" priority="1449" operator="containsText" text="MDA">
      <formula>NOT(ISERROR(SEARCH("MDA",N11)))</formula>
    </cfRule>
    <cfRule type="containsText" dxfId="1422" priority="1450" operator="containsText" text="ou entretien">
      <formula>NOT(ISERROR(SEARCH("ou entretien",N11)))</formula>
    </cfRule>
  </conditionalFormatting>
  <conditionalFormatting sqref="L15:M15">
    <cfRule type="containsText" dxfId="1421" priority="1443" operator="containsText" text="TEL">
      <formula>NOT(ISERROR(SEARCH("TEL",L15)))</formula>
    </cfRule>
    <cfRule type="containsText" dxfId="1420" priority="1444" operator="containsText" text="Boutik">
      <formula>NOT(ISERROR(SEARCH("Boutik",L15)))</formula>
    </cfRule>
    <cfRule type="containsText" dxfId="1419" priority="1445" operator="containsText" text="CJC">
      <formula>NOT(ISERROR(SEARCH("CJC",L15)))</formula>
    </cfRule>
    <cfRule type="containsText" dxfId="1418" priority="1446" operator="containsText" text="maison d'arrêt">
      <formula>NOT(ISERROR(SEARCH("maison d'arrêt",L15)))</formula>
    </cfRule>
    <cfRule type="containsText" dxfId="1417" priority="1447" operator="containsText" text="CTMA">
      <formula>NOT(ISERROR(SEARCH("CTMA",L15)))</formula>
    </cfRule>
    <cfRule type="containsText" dxfId="1416" priority="1448" operator="containsText" text="Entretien">
      <formula>NOT(ISERROR(SEARCH("Entretien",L15)))</formula>
    </cfRule>
  </conditionalFormatting>
  <conditionalFormatting sqref="L15:M15">
    <cfRule type="containsText" dxfId="1415" priority="1441" operator="containsText" text="MDA">
      <formula>NOT(ISERROR(SEARCH("MDA",L15)))</formula>
    </cfRule>
    <cfRule type="containsText" dxfId="1414" priority="1442" operator="containsText" text="ou entretien">
      <formula>NOT(ISERROR(SEARCH("ou entretien",L15)))</formula>
    </cfRule>
  </conditionalFormatting>
  <conditionalFormatting sqref="N15:O15">
    <cfRule type="containsText" dxfId="1413" priority="1435" operator="containsText" text="TEL">
      <formula>NOT(ISERROR(SEARCH("TEL",N15)))</formula>
    </cfRule>
    <cfRule type="containsText" dxfId="1412" priority="1436" operator="containsText" text="Boutik">
      <formula>NOT(ISERROR(SEARCH("Boutik",N15)))</formula>
    </cfRule>
    <cfRule type="containsText" dxfId="1411" priority="1437" operator="containsText" text="CJC">
      <formula>NOT(ISERROR(SEARCH("CJC",N15)))</formula>
    </cfRule>
    <cfRule type="containsText" dxfId="1410" priority="1438" operator="containsText" text="maison d'arrêt">
      <formula>NOT(ISERROR(SEARCH("maison d'arrêt",N15)))</formula>
    </cfRule>
    <cfRule type="containsText" dxfId="1409" priority="1439" operator="containsText" text="CTMA">
      <formula>NOT(ISERROR(SEARCH("CTMA",N15)))</formula>
    </cfRule>
    <cfRule type="containsText" dxfId="1408" priority="1440" operator="containsText" text="Entretien">
      <formula>NOT(ISERROR(SEARCH("Entretien",N15)))</formula>
    </cfRule>
  </conditionalFormatting>
  <conditionalFormatting sqref="N15:O15">
    <cfRule type="containsText" dxfId="1407" priority="1433" operator="containsText" text="MDA">
      <formula>NOT(ISERROR(SEARCH("MDA",N15)))</formula>
    </cfRule>
    <cfRule type="containsText" dxfId="1406" priority="1434" operator="containsText" text="ou entretien">
      <formula>NOT(ISERROR(SEARCH("ou entretien",N15)))</formula>
    </cfRule>
  </conditionalFormatting>
  <conditionalFormatting sqref="T15:U15">
    <cfRule type="containsText" dxfId="1405" priority="1427" operator="containsText" text="TEL">
      <formula>NOT(ISERROR(SEARCH("TEL",T15)))</formula>
    </cfRule>
    <cfRule type="containsText" dxfId="1404" priority="1428" operator="containsText" text="Boutik">
      <formula>NOT(ISERROR(SEARCH("Boutik",T15)))</formula>
    </cfRule>
    <cfRule type="containsText" dxfId="1403" priority="1429" operator="containsText" text="CJC">
      <formula>NOT(ISERROR(SEARCH("CJC",T15)))</formula>
    </cfRule>
    <cfRule type="containsText" dxfId="1402" priority="1430" operator="containsText" text="maison d'arrêt">
      <formula>NOT(ISERROR(SEARCH("maison d'arrêt",T15)))</formula>
    </cfRule>
    <cfRule type="containsText" dxfId="1401" priority="1431" operator="containsText" text="CTMA">
      <formula>NOT(ISERROR(SEARCH("CTMA",T15)))</formula>
    </cfRule>
    <cfRule type="containsText" dxfId="1400" priority="1432" operator="containsText" text="Entretien">
      <formula>NOT(ISERROR(SEARCH("Entretien",T15)))</formula>
    </cfRule>
  </conditionalFormatting>
  <conditionalFormatting sqref="T15:U15">
    <cfRule type="containsText" dxfId="1399" priority="1425" operator="containsText" text="MDA">
      <formula>NOT(ISERROR(SEARCH("MDA",T15)))</formula>
    </cfRule>
    <cfRule type="containsText" dxfId="1398" priority="1426" operator="containsText" text="ou entretien">
      <formula>NOT(ISERROR(SEARCH("ou entretien",T15)))</formula>
    </cfRule>
  </conditionalFormatting>
  <conditionalFormatting sqref="T10:U10">
    <cfRule type="containsText" dxfId="1397" priority="1419" operator="containsText" text="TEL">
      <formula>NOT(ISERROR(SEARCH("TEL",T10)))</formula>
    </cfRule>
    <cfRule type="containsText" dxfId="1396" priority="1420" operator="containsText" text="Boutik">
      <formula>NOT(ISERROR(SEARCH("Boutik",T10)))</formula>
    </cfRule>
    <cfRule type="containsText" dxfId="1395" priority="1421" operator="containsText" text="CJC">
      <formula>NOT(ISERROR(SEARCH("CJC",T10)))</formula>
    </cfRule>
    <cfRule type="containsText" dxfId="1394" priority="1422" operator="containsText" text="maison d'arrêt">
      <formula>NOT(ISERROR(SEARCH("maison d'arrêt",T10)))</formula>
    </cfRule>
    <cfRule type="containsText" dxfId="1393" priority="1423" operator="containsText" text="CTMA">
      <formula>NOT(ISERROR(SEARCH("CTMA",T10)))</formula>
    </cfRule>
    <cfRule type="containsText" dxfId="1392" priority="1424" operator="containsText" text="Entretien">
      <formula>NOT(ISERROR(SEARCH("Entretien",T10)))</formula>
    </cfRule>
  </conditionalFormatting>
  <conditionalFormatting sqref="T10:U10">
    <cfRule type="containsText" dxfId="1391" priority="1417" operator="containsText" text="MDA">
      <formula>NOT(ISERROR(SEARCH("MDA",T10)))</formula>
    </cfRule>
    <cfRule type="containsText" dxfId="1390" priority="1418" operator="containsText" text="ou entretien">
      <formula>NOT(ISERROR(SEARCH("ou entretien",T10)))</formula>
    </cfRule>
  </conditionalFormatting>
  <conditionalFormatting sqref="V10:W10">
    <cfRule type="containsText" dxfId="1389" priority="1411" operator="containsText" text="TEL">
      <formula>NOT(ISERROR(SEARCH("TEL",V10)))</formula>
    </cfRule>
    <cfRule type="containsText" dxfId="1388" priority="1412" operator="containsText" text="Boutik">
      <formula>NOT(ISERROR(SEARCH("Boutik",V10)))</formula>
    </cfRule>
    <cfRule type="containsText" dxfId="1387" priority="1413" operator="containsText" text="CJC">
      <formula>NOT(ISERROR(SEARCH("CJC",V10)))</formula>
    </cfRule>
    <cfRule type="containsText" dxfId="1386" priority="1414" operator="containsText" text="maison d'arrêt">
      <formula>NOT(ISERROR(SEARCH("maison d'arrêt",V10)))</formula>
    </cfRule>
    <cfRule type="containsText" dxfId="1385" priority="1415" operator="containsText" text="CTMA">
      <formula>NOT(ISERROR(SEARCH("CTMA",V10)))</formula>
    </cfRule>
    <cfRule type="containsText" dxfId="1384" priority="1416" operator="containsText" text="Entretien">
      <formula>NOT(ISERROR(SEARCH("Entretien",V10)))</formula>
    </cfRule>
  </conditionalFormatting>
  <conditionalFormatting sqref="V10:W10">
    <cfRule type="containsText" dxfId="1383" priority="1409" operator="containsText" text="MDA">
      <formula>NOT(ISERROR(SEARCH("MDA",V10)))</formula>
    </cfRule>
    <cfRule type="containsText" dxfId="1382" priority="1410" operator="containsText" text="ou entretien">
      <formula>NOT(ISERROR(SEARCH("ou entretien",V10)))</formula>
    </cfRule>
  </conditionalFormatting>
  <conditionalFormatting sqref="T8:U8">
    <cfRule type="containsText" dxfId="1381" priority="1403" operator="containsText" text="TEL">
      <formula>NOT(ISERROR(SEARCH("TEL",T8)))</formula>
    </cfRule>
    <cfRule type="containsText" dxfId="1380" priority="1404" operator="containsText" text="Boutik">
      <formula>NOT(ISERROR(SEARCH("Boutik",T8)))</formula>
    </cfRule>
    <cfRule type="containsText" dxfId="1379" priority="1405" operator="containsText" text="CJC">
      <formula>NOT(ISERROR(SEARCH("CJC",T8)))</formula>
    </cfRule>
    <cfRule type="containsText" dxfId="1378" priority="1406" operator="containsText" text="maison d'arrêt">
      <formula>NOT(ISERROR(SEARCH("maison d'arrêt",T8)))</formula>
    </cfRule>
    <cfRule type="containsText" dxfId="1377" priority="1407" operator="containsText" text="CTMA">
      <formula>NOT(ISERROR(SEARCH("CTMA",T8)))</formula>
    </cfRule>
    <cfRule type="containsText" dxfId="1376" priority="1408" operator="containsText" text="Entretien">
      <formula>NOT(ISERROR(SEARCH("Entretien",T8)))</formula>
    </cfRule>
  </conditionalFormatting>
  <conditionalFormatting sqref="T8:U8">
    <cfRule type="containsText" dxfId="1375" priority="1401" operator="containsText" text="MDA">
      <formula>NOT(ISERROR(SEARCH("MDA",T8)))</formula>
    </cfRule>
    <cfRule type="containsText" dxfId="1374" priority="1402" operator="containsText" text="ou entretien">
      <formula>NOT(ISERROR(SEARCH("ou entretien",T8)))</formula>
    </cfRule>
  </conditionalFormatting>
  <conditionalFormatting sqref="N10:O10">
    <cfRule type="containsText" dxfId="1373" priority="1395" operator="containsText" text="TEL">
      <formula>NOT(ISERROR(SEARCH("TEL",N10)))</formula>
    </cfRule>
    <cfRule type="containsText" dxfId="1372" priority="1396" operator="containsText" text="Boutik">
      <formula>NOT(ISERROR(SEARCH("Boutik",N10)))</formula>
    </cfRule>
    <cfRule type="containsText" dxfId="1371" priority="1397" operator="containsText" text="CJC">
      <formula>NOT(ISERROR(SEARCH("CJC",N10)))</formula>
    </cfRule>
    <cfRule type="containsText" dxfId="1370" priority="1398" operator="containsText" text="maison d'arrêt">
      <formula>NOT(ISERROR(SEARCH("maison d'arrêt",N10)))</formula>
    </cfRule>
    <cfRule type="containsText" dxfId="1369" priority="1399" operator="containsText" text="CTMA">
      <formula>NOT(ISERROR(SEARCH("CTMA",N10)))</formula>
    </cfRule>
    <cfRule type="containsText" dxfId="1368" priority="1400" operator="containsText" text="Entretien">
      <formula>NOT(ISERROR(SEARCH("Entretien",N10)))</formula>
    </cfRule>
  </conditionalFormatting>
  <conditionalFormatting sqref="N10:O10">
    <cfRule type="containsText" dxfId="1367" priority="1393" operator="containsText" text="MDA">
      <formula>NOT(ISERROR(SEARCH("MDA",N10)))</formula>
    </cfRule>
    <cfRule type="containsText" dxfId="1366" priority="1394" operator="containsText" text="ou entretien">
      <formula>NOT(ISERROR(SEARCH("ou entretien",N10)))</formula>
    </cfRule>
  </conditionalFormatting>
  <conditionalFormatting sqref="L9:M9">
    <cfRule type="containsText" dxfId="1365" priority="1387" operator="containsText" text="TEL">
      <formula>NOT(ISERROR(SEARCH("TEL",L9)))</formula>
    </cfRule>
    <cfRule type="containsText" dxfId="1364" priority="1388" operator="containsText" text="Boutik">
      <formula>NOT(ISERROR(SEARCH("Boutik",L9)))</formula>
    </cfRule>
    <cfRule type="containsText" dxfId="1363" priority="1389" operator="containsText" text="CJC">
      <formula>NOT(ISERROR(SEARCH("CJC",L9)))</formula>
    </cfRule>
    <cfRule type="containsText" dxfId="1362" priority="1390" operator="containsText" text="maison d'arrêt">
      <formula>NOT(ISERROR(SEARCH("maison d'arrêt",L9)))</formula>
    </cfRule>
    <cfRule type="containsText" dxfId="1361" priority="1391" operator="containsText" text="CTMA">
      <formula>NOT(ISERROR(SEARCH("CTMA",L9)))</formula>
    </cfRule>
    <cfRule type="containsText" dxfId="1360" priority="1392" operator="containsText" text="Entretien">
      <formula>NOT(ISERROR(SEARCH("Entretien",L9)))</formula>
    </cfRule>
  </conditionalFormatting>
  <conditionalFormatting sqref="L9:M9">
    <cfRule type="containsText" dxfId="1359" priority="1385" operator="containsText" text="MDA">
      <formula>NOT(ISERROR(SEARCH("MDA",L9)))</formula>
    </cfRule>
    <cfRule type="containsText" dxfId="1358" priority="1386" operator="containsText" text="ou entretien">
      <formula>NOT(ISERROR(SEARCH("ou entretien",L9)))</formula>
    </cfRule>
  </conditionalFormatting>
  <conditionalFormatting sqref="L7:M7">
    <cfRule type="containsText" dxfId="1357" priority="1379" operator="containsText" text="TEL">
      <formula>NOT(ISERROR(SEARCH("TEL",L7)))</formula>
    </cfRule>
    <cfRule type="containsText" dxfId="1356" priority="1380" operator="containsText" text="Boutik">
      <formula>NOT(ISERROR(SEARCH("Boutik",L7)))</formula>
    </cfRule>
    <cfRule type="containsText" dxfId="1355" priority="1381" operator="containsText" text="CJC">
      <formula>NOT(ISERROR(SEARCH("CJC",L7)))</formula>
    </cfRule>
    <cfRule type="containsText" dxfId="1354" priority="1382" operator="containsText" text="maison d'arrêt">
      <formula>NOT(ISERROR(SEARCH("maison d'arrêt",L7)))</formula>
    </cfRule>
    <cfRule type="containsText" dxfId="1353" priority="1383" operator="containsText" text="CTMA">
      <formula>NOT(ISERROR(SEARCH("CTMA",L7)))</formula>
    </cfRule>
    <cfRule type="containsText" dxfId="1352" priority="1384" operator="containsText" text="Entretien">
      <formula>NOT(ISERROR(SEARCH("Entretien",L7)))</formula>
    </cfRule>
  </conditionalFormatting>
  <conditionalFormatting sqref="L7:M7">
    <cfRule type="containsText" dxfId="1351" priority="1377" operator="containsText" text="MDA">
      <formula>NOT(ISERROR(SEARCH("MDA",L7)))</formula>
    </cfRule>
    <cfRule type="containsText" dxfId="1350" priority="1378" operator="containsText" text="ou entretien">
      <formula>NOT(ISERROR(SEARCH("ou entretien",L7)))</formula>
    </cfRule>
  </conditionalFormatting>
  <conditionalFormatting sqref="N7:O7">
    <cfRule type="containsText" dxfId="1349" priority="1371" operator="containsText" text="TEL">
      <formula>NOT(ISERROR(SEARCH("TEL",N7)))</formula>
    </cfRule>
    <cfRule type="containsText" dxfId="1348" priority="1372" operator="containsText" text="Boutik">
      <formula>NOT(ISERROR(SEARCH("Boutik",N7)))</formula>
    </cfRule>
    <cfRule type="containsText" dxfId="1347" priority="1373" operator="containsText" text="CJC">
      <formula>NOT(ISERROR(SEARCH("CJC",N7)))</formula>
    </cfRule>
    <cfRule type="containsText" dxfId="1346" priority="1374" operator="containsText" text="maison d'arrêt">
      <formula>NOT(ISERROR(SEARCH("maison d'arrêt",N7)))</formula>
    </cfRule>
    <cfRule type="containsText" dxfId="1345" priority="1375" operator="containsText" text="CTMA">
      <formula>NOT(ISERROR(SEARCH("CTMA",N7)))</formula>
    </cfRule>
    <cfRule type="containsText" dxfId="1344" priority="1376" operator="containsText" text="Entretien">
      <formula>NOT(ISERROR(SEARCH("Entretien",N7)))</formula>
    </cfRule>
  </conditionalFormatting>
  <conditionalFormatting sqref="N7:O7">
    <cfRule type="containsText" dxfId="1343" priority="1369" operator="containsText" text="MDA">
      <formula>NOT(ISERROR(SEARCH("MDA",N7)))</formula>
    </cfRule>
    <cfRule type="containsText" dxfId="1342" priority="1370" operator="containsText" text="ou entretien">
      <formula>NOT(ISERROR(SEARCH("ou entretien",N7)))</formula>
    </cfRule>
  </conditionalFormatting>
  <conditionalFormatting sqref="L6:M6">
    <cfRule type="containsText" dxfId="1341" priority="1363" operator="containsText" text="TEL">
      <formula>NOT(ISERROR(SEARCH("TEL",L6)))</formula>
    </cfRule>
    <cfRule type="containsText" dxfId="1340" priority="1364" operator="containsText" text="Boutik">
      <formula>NOT(ISERROR(SEARCH("Boutik",L6)))</formula>
    </cfRule>
    <cfRule type="containsText" dxfId="1339" priority="1365" operator="containsText" text="CJC">
      <formula>NOT(ISERROR(SEARCH("CJC",L6)))</formula>
    </cfRule>
    <cfRule type="containsText" dxfId="1338" priority="1366" operator="containsText" text="maison d'arrêt">
      <formula>NOT(ISERROR(SEARCH("maison d'arrêt",L6)))</formula>
    </cfRule>
    <cfRule type="containsText" dxfId="1337" priority="1367" operator="containsText" text="CTMA">
      <formula>NOT(ISERROR(SEARCH("CTMA",L6)))</formula>
    </cfRule>
    <cfRule type="containsText" dxfId="1336" priority="1368" operator="containsText" text="Entretien">
      <formula>NOT(ISERROR(SEARCH("Entretien",L6)))</formula>
    </cfRule>
  </conditionalFormatting>
  <conditionalFormatting sqref="L6:M6">
    <cfRule type="containsText" dxfId="1335" priority="1361" operator="containsText" text="MDA">
      <formula>NOT(ISERROR(SEARCH("MDA",L6)))</formula>
    </cfRule>
    <cfRule type="containsText" dxfId="1334" priority="1362" operator="containsText" text="ou entretien">
      <formula>NOT(ISERROR(SEARCH("ou entretien",L6)))</formula>
    </cfRule>
  </conditionalFormatting>
  <conditionalFormatting sqref="D15:E15">
    <cfRule type="containsText" dxfId="1333" priority="1355" operator="containsText" text="TEL">
      <formula>NOT(ISERROR(SEARCH("TEL",D15)))</formula>
    </cfRule>
    <cfRule type="containsText" dxfId="1332" priority="1356" operator="containsText" text="Boutik">
      <formula>NOT(ISERROR(SEARCH("Boutik",D15)))</formula>
    </cfRule>
    <cfRule type="containsText" dxfId="1331" priority="1357" operator="containsText" text="CJC">
      <formula>NOT(ISERROR(SEARCH("CJC",D15)))</formula>
    </cfRule>
    <cfRule type="containsText" dxfId="1330" priority="1358" operator="containsText" text="maison d'arrêt">
      <formula>NOT(ISERROR(SEARCH("maison d'arrêt",D15)))</formula>
    </cfRule>
    <cfRule type="containsText" dxfId="1329" priority="1359" operator="containsText" text="CTMA">
      <formula>NOT(ISERROR(SEARCH("CTMA",D15)))</formula>
    </cfRule>
    <cfRule type="containsText" dxfId="1328" priority="1360" operator="containsText" text="Entretien">
      <formula>NOT(ISERROR(SEARCH("Entretien",D15)))</formula>
    </cfRule>
  </conditionalFormatting>
  <conditionalFormatting sqref="D15:E15">
    <cfRule type="containsText" dxfId="1327" priority="1353" operator="containsText" text="MDA">
      <formula>NOT(ISERROR(SEARCH("MDA",D15)))</formula>
    </cfRule>
    <cfRule type="containsText" dxfId="1326" priority="1354" operator="containsText" text="ou entretien">
      <formula>NOT(ISERROR(SEARCH("ou entretien",D15)))</formula>
    </cfRule>
  </conditionalFormatting>
  <conditionalFormatting sqref="V4:W4">
    <cfRule type="containsText" dxfId="1325" priority="1347" operator="containsText" text="TEL">
      <formula>NOT(ISERROR(SEARCH("TEL",V4)))</formula>
    </cfRule>
    <cfRule type="containsText" dxfId="1324" priority="1348" operator="containsText" text="Boutik">
      <formula>NOT(ISERROR(SEARCH("Boutik",V4)))</formula>
    </cfRule>
    <cfRule type="containsText" dxfId="1323" priority="1349" operator="containsText" text="CJC">
      <formula>NOT(ISERROR(SEARCH("CJC",V4)))</formula>
    </cfRule>
    <cfRule type="containsText" dxfId="1322" priority="1350" operator="containsText" text="maison d'arrêt">
      <formula>NOT(ISERROR(SEARCH("maison d'arrêt",V4)))</formula>
    </cfRule>
    <cfRule type="containsText" dxfId="1321" priority="1351" operator="containsText" text="CTMA">
      <formula>NOT(ISERROR(SEARCH("CTMA",V4)))</formula>
    </cfRule>
    <cfRule type="containsText" dxfId="1320" priority="1352" operator="containsText" text="Entretien">
      <formula>NOT(ISERROR(SEARCH("Entretien",V4)))</formula>
    </cfRule>
  </conditionalFormatting>
  <conditionalFormatting sqref="V4:W4">
    <cfRule type="containsText" dxfId="1319" priority="1345" operator="containsText" text="MDA">
      <formula>NOT(ISERROR(SEARCH("MDA",V4)))</formula>
    </cfRule>
    <cfRule type="containsText" dxfId="1318" priority="1346" operator="containsText" text="ou entretien">
      <formula>NOT(ISERROR(SEARCH("ou entretien",V4)))</formula>
    </cfRule>
  </conditionalFormatting>
  <conditionalFormatting sqref="T5:U5">
    <cfRule type="containsText" dxfId="1317" priority="1339" operator="containsText" text="TEL">
      <formula>NOT(ISERROR(SEARCH("TEL",T5)))</formula>
    </cfRule>
    <cfRule type="containsText" dxfId="1316" priority="1340" operator="containsText" text="Boutik">
      <formula>NOT(ISERROR(SEARCH("Boutik",T5)))</formula>
    </cfRule>
    <cfRule type="containsText" dxfId="1315" priority="1341" operator="containsText" text="CJC">
      <formula>NOT(ISERROR(SEARCH("CJC",T5)))</formula>
    </cfRule>
    <cfRule type="containsText" dxfId="1314" priority="1342" operator="containsText" text="maison d'arrêt">
      <formula>NOT(ISERROR(SEARCH("maison d'arrêt",T5)))</formula>
    </cfRule>
    <cfRule type="containsText" dxfId="1313" priority="1343" operator="containsText" text="CTMA">
      <formula>NOT(ISERROR(SEARCH("CTMA",T5)))</formula>
    </cfRule>
    <cfRule type="containsText" dxfId="1312" priority="1344" operator="containsText" text="Entretien">
      <formula>NOT(ISERROR(SEARCH("Entretien",T5)))</formula>
    </cfRule>
  </conditionalFormatting>
  <conditionalFormatting sqref="D25:W26">
    <cfRule type="containsText" dxfId="1311" priority="1331" operator="containsText" text="TEL">
      <formula>NOT(ISERROR(SEARCH("TEL",D25)))</formula>
    </cfRule>
    <cfRule type="containsText" dxfId="1310" priority="1332" operator="containsText" text="Boutik">
      <formula>NOT(ISERROR(SEARCH("Boutik",D25)))</formula>
    </cfRule>
    <cfRule type="containsText" dxfId="1309" priority="1333" operator="containsText" text="CJC">
      <formula>NOT(ISERROR(SEARCH("CJC",D25)))</formula>
    </cfRule>
    <cfRule type="containsText" dxfId="1308" priority="1334" operator="containsText" text="maison d'arrêt">
      <formula>NOT(ISERROR(SEARCH("maison d'arrêt",D25)))</formula>
    </cfRule>
    <cfRule type="containsText" dxfId="1307" priority="1335" operator="containsText" text="CTMA">
      <formula>NOT(ISERROR(SEARCH("CTMA",D25)))</formula>
    </cfRule>
    <cfRule type="containsText" dxfId="1306" priority="1336" operator="containsText" text="Entretien">
      <formula>NOT(ISERROR(SEARCH("Entretien",D25)))</formula>
    </cfRule>
  </conditionalFormatting>
  <conditionalFormatting sqref="D25:W26">
    <cfRule type="containsText" dxfId="1305" priority="1329" operator="containsText" text="MDA">
      <formula>NOT(ISERROR(SEARCH("MDA",D25)))</formula>
    </cfRule>
    <cfRule type="containsText" dxfId="1304" priority="1330" operator="containsText" text="ou entretien">
      <formula>NOT(ISERROR(SEARCH("ou entretien",D25)))</formula>
    </cfRule>
  </conditionalFormatting>
  <conditionalFormatting sqref="D17:S17 D23:K24 N24:W24 P23:W23 D22:M22 D21:K21 D20:S20 V20:W20 P22:S22 N21:W21 P19:W19 D18:K19 N18:W18 D16:U16 V17:W17">
    <cfRule type="containsText" dxfId="1303" priority="1323" operator="containsText" text="TEL">
      <formula>NOT(ISERROR(SEARCH("TEL",D16)))</formula>
    </cfRule>
    <cfRule type="containsText" dxfId="1302" priority="1324" operator="containsText" text="Boutik">
      <formula>NOT(ISERROR(SEARCH("Boutik",D16)))</formula>
    </cfRule>
    <cfRule type="containsText" dxfId="1301" priority="1325" operator="containsText" text="CJC">
      <formula>NOT(ISERROR(SEARCH("CJC",D16)))</formula>
    </cfRule>
    <cfRule type="containsText" dxfId="1300" priority="1326" operator="containsText" text="maison d'arrêt">
      <formula>NOT(ISERROR(SEARCH("maison d'arrêt",D16)))</formula>
    </cfRule>
    <cfRule type="containsText" dxfId="1299" priority="1327" operator="containsText" text="CTMA">
      <formula>NOT(ISERROR(SEARCH("CTMA",D16)))</formula>
    </cfRule>
    <cfRule type="containsText" dxfId="1298" priority="1328" operator="containsText" text="Entretien">
      <formula>NOT(ISERROR(SEARCH("Entretien",D16)))</formula>
    </cfRule>
  </conditionalFormatting>
  <conditionalFormatting sqref="D17:S17 D23:K24 N24:W24 P23:W23 D22:M22 D21:K21 D20:S20 V20:W20 P22:S22 N21:W21 P19:W19 D18:K19 N18:W18 D16:U16 V17:W17">
    <cfRule type="containsText" dxfId="1297" priority="1321" operator="containsText" text="MDA">
      <formula>NOT(ISERROR(SEARCH("MDA",D16)))</formula>
    </cfRule>
    <cfRule type="containsText" dxfId="1296" priority="1322" operator="containsText" text="ou entretien">
      <formula>NOT(ISERROR(SEARCH("ou entretien",D16)))</formula>
    </cfRule>
  </conditionalFormatting>
  <conditionalFormatting sqref="F27:K27 P27:S27 V27:W27">
    <cfRule type="containsText" dxfId="1295" priority="1315" operator="containsText" text="TEL">
      <formula>NOT(ISERROR(SEARCH("TEL",F27)))</formula>
    </cfRule>
    <cfRule type="containsText" dxfId="1294" priority="1316" operator="containsText" text="Boutik">
      <formula>NOT(ISERROR(SEARCH("Boutik",F27)))</formula>
    </cfRule>
    <cfRule type="containsText" dxfId="1293" priority="1317" operator="containsText" text="CJC">
      <formula>NOT(ISERROR(SEARCH("CJC",F27)))</formula>
    </cfRule>
    <cfRule type="containsText" dxfId="1292" priority="1318" operator="containsText" text="maison d'arrêt">
      <formula>NOT(ISERROR(SEARCH("maison d'arrêt",F27)))</formula>
    </cfRule>
    <cfRule type="containsText" dxfId="1291" priority="1319" operator="containsText" text="CTMA">
      <formula>NOT(ISERROR(SEARCH("CTMA",F27)))</formula>
    </cfRule>
    <cfRule type="containsText" dxfId="1290" priority="1320" operator="containsText" text="Entretien">
      <formula>NOT(ISERROR(SEARCH("Entretien",F27)))</formula>
    </cfRule>
  </conditionalFormatting>
  <conditionalFormatting sqref="F27:K27 P27:S27 V27:W27">
    <cfRule type="containsText" dxfId="1289" priority="1313" operator="containsText" text="MDA">
      <formula>NOT(ISERROR(SEARCH("MDA",F27)))</formula>
    </cfRule>
    <cfRule type="containsText" dxfId="1288" priority="1314" operator="containsText" text="ou entretien">
      <formula>NOT(ISERROR(SEARCH("ou entretien",F27)))</formula>
    </cfRule>
  </conditionalFormatting>
  <conditionalFormatting sqref="L24:M24">
    <cfRule type="containsText" dxfId="1287" priority="1307" operator="containsText" text="TEL">
      <formula>NOT(ISERROR(SEARCH("TEL",L24)))</formula>
    </cfRule>
    <cfRule type="containsText" dxfId="1286" priority="1308" operator="containsText" text="Boutik">
      <formula>NOT(ISERROR(SEARCH("Boutik",L24)))</formula>
    </cfRule>
    <cfRule type="containsText" dxfId="1285" priority="1309" operator="containsText" text="CJC">
      <formula>NOT(ISERROR(SEARCH("CJC",L24)))</formula>
    </cfRule>
    <cfRule type="containsText" dxfId="1284" priority="1310" operator="containsText" text="maison d'arrêt">
      <formula>NOT(ISERROR(SEARCH("maison d'arrêt",L24)))</formula>
    </cfRule>
    <cfRule type="containsText" dxfId="1283" priority="1311" operator="containsText" text="CTMA">
      <formula>NOT(ISERROR(SEARCH("CTMA",L24)))</formula>
    </cfRule>
    <cfRule type="containsText" dxfId="1282" priority="1312" operator="containsText" text="Entretien">
      <formula>NOT(ISERROR(SEARCH("Entretien",L24)))</formula>
    </cfRule>
  </conditionalFormatting>
  <conditionalFormatting sqref="L24:M24">
    <cfRule type="containsText" dxfId="1281" priority="1305" operator="containsText" text="MDA">
      <formula>NOT(ISERROR(SEARCH("MDA",L24)))</formula>
    </cfRule>
    <cfRule type="containsText" dxfId="1280" priority="1306" operator="containsText" text="ou entretien">
      <formula>NOT(ISERROR(SEARCH("ou entretien",L24)))</formula>
    </cfRule>
  </conditionalFormatting>
  <conditionalFormatting sqref="L23:M23">
    <cfRule type="containsText" dxfId="1279" priority="1299" operator="containsText" text="TEL">
      <formula>NOT(ISERROR(SEARCH("TEL",L23)))</formula>
    </cfRule>
    <cfRule type="containsText" dxfId="1278" priority="1300" operator="containsText" text="Boutik">
      <formula>NOT(ISERROR(SEARCH("Boutik",L23)))</formula>
    </cfRule>
    <cfRule type="containsText" dxfId="1277" priority="1301" operator="containsText" text="CJC">
      <formula>NOT(ISERROR(SEARCH("CJC",L23)))</formula>
    </cfRule>
    <cfRule type="containsText" dxfId="1276" priority="1302" operator="containsText" text="maison d'arrêt">
      <formula>NOT(ISERROR(SEARCH("maison d'arrêt",L23)))</formula>
    </cfRule>
    <cfRule type="containsText" dxfId="1275" priority="1303" operator="containsText" text="CTMA">
      <formula>NOT(ISERROR(SEARCH("CTMA",L23)))</formula>
    </cfRule>
    <cfRule type="containsText" dxfId="1274" priority="1304" operator="containsText" text="Entretien">
      <formula>NOT(ISERROR(SEARCH("Entretien",L23)))</formula>
    </cfRule>
  </conditionalFormatting>
  <conditionalFormatting sqref="L23:M23">
    <cfRule type="containsText" dxfId="1273" priority="1297" operator="containsText" text="MDA">
      <formula>NOT(ISERROR(SEARCH("MDA",L23)))</formula>
    </cfRule>
    <cfRule type="containsText" dxfId="1272" priority="1298" operator="containsText" text="ou entretien">
      <formula>NOT(ISERROR(SEARCH("ou entretien",L23)))</formula>
    </cfRule>
  </conditionalFormatting>
  <conditionalFormatting sqref="N23:O23">
    <cfRule type="containsText" dxfId="1271" priority="1291" operator="containsText" text="TEL">
      <formula>NOT(ISERROR(SEARCH("TEL",N23)))</formula>
    </cfRule>
    <cfRule type="containsText" dxfId="1270" priority="1292" operator="containsText" text="Boutik">
      <formula>NOT(ISERROR(SEARCH("Boutik",N23)))</formula>
    </cfRule>
    <cfRule type="containsText" dxfId="1269" priority="1293" operator="containsText" text="CJC">
      <formula>NOT(ISERROR(SEARCH("CJC",N23)))</formula>
    </cfRule>
    <cfRule type="containsText" dxfId="1268" priority="1294" operator="containsText" text="maison d'arrêt">
      <formula>NOT(ISERROR(SEARCH("maison d'arrêt",N23)))</formula>
    </cfRule>
    <cfRule type="containsText" dxfId="1267" priority="1295" operator="containsText" text="CTMA">
      <formula>NOT(ISERROR(SEARCH("CTMA",N23)))</formula>
    </cfRule>
    <cfRule type="containsText" dxfId="1266" priority="1296" operator="containsText" text="Entretien">
      <formula>NOT(ISERROR(SEARCH("Entretien",N23)))</formula>
    </cfRule>
  </conditionalFormatting>
  <conditionalFormatting sqref="N23:O23">
    <cfRule type="containsText" dxfId="1265" priority="1289" operator="containsText" text="MDA">
      <formula>NOT(ISERROR(SEARCH("MDA",N23)))</formula>
    </cfRule>
    <cfRule type="containsText" dxfId="1264" priority="1290" operator="containsText" text="ou entretien">
      <formula>NOT(ISERROR(SEARCH("ou entretien",N23)))</formula>
    </cfRule>
  </conditionalFormatting>
  <conditionalFormatting sqref="L27:M27">
    <cfRule type="containsText" dxfId="1263" priority="1283" operator="containsText" text="TEL">
      <formula>NOT(ISERROR(SEARCH("TEL",L27)))</formula>
    </cfRule>
    <cfRule type="containsText" dxfId="1262" priority="1284" operator="containsText" text="Boutik">
      <formula>NOT(ISERROR(SEARCH("Boutik",L27)))</formula>
    </cfRule>
    <cfRule type="containsText" dxfId="1261" priority="1285" operator="containsText" text="CJC">
      <formula>NOT(ISERROR(SEARCH("CJC",L27)))</formula>
    </cfRule>
    <cfRule type="containsText" dxfId="1260" priority="1286" operator="containsText" text="maison d'arrêt">
      <formula>NOT(ISERROR(SEARCH("maison d'arrêt",L27)))</formula>
    </cfRule>
    <cfRule type="containsText" dxfId="1259" priority="1287" operator="containsText" text="CTMA">
      <formula>NOT(ISERROR(SEARCH("CTMA",L27)))</formula>
    </cfRule>
    <cfRule type="containsText" dxfId="1258" priority="1288" operator="containsText" text="Entretien">
      <formula>NOT(ISERROR(SEARCH("Entretien",L27)))</formula>
    </cfRule>
  </conditionalFormatting>
  <conditionalFormatting sqref="L27:M27">
    <cfRule type="containsText" dxfId="1257" priority="1281" operator="containsText" text="MDA">
      <formula>NOT(ISERROR(SEARCH("MDA",L27)))</formula>
    </cfRule>
    <cfRule type="containsText" dxfId="1256" priority="1282" operator="containsText" text="ou entretien">
      <formula>NOT(ISERROR(SEARCH("ou entretien",L27)))</formula>
    </cfRule>
  </conditionalFormatting>
  <conditionalFormatting sqref="N27:O27">
    <cfRule type="containsText" dxfId="1255" priority="1275" operator="containsText" text="TEL">
      <formula>NOT(ISERROR(SEARCH("TEL",N27)))</formula>
    </cfRule>
    <cfRule type="containsText" dxfId="1254" priority="1276" operator="containsText" text="Boutik">
      <formula>NOT(ISERROR(SEARCH("Boutik",N27)))</formula>
    </cfRule>
    <cfRule type="containsText" dxfId="1253" priority="1277" operator="containsText" text="CJC">
      <formula>NOT(ISERROR(SEARCH("CJC",N27)))</formula>
    </cfRule>
    <cfRule type="containsText" dxfId="1252" priority="1278" operator="containsText" text="maison d'arrêt">
      <formula>NOT(ISERROR(SEARCH("maison d'arrêt",N27)))</formula>
    </cfRule>
    <cfRule type="containsText" dxfId="1251" priority="1279" operator="containsText" text="CTMA">
      <formula>NOT(ISERROR(SEARCH("CTMA",N27)))</formula>
    </cfRule>
    <cfRule type="containsText" dxfId="1250" priority="1280" operator="containsText" text="Entretien">
      <formula>NOT(ISERROR(SEARCH("Entretien",N27)))</formula>
    </cfRule>
  </conditionalFormatting>
  <conditionalFormatting sqref="N27:O27">
    <cfRule type="containsText" dxfId="1249" priority="1273" operator="containsText" text="MDA">
      <formula>NOT(ISERROR(SEARCH("MDA",N27)))</formula>
    </cfRule>
    <cfRule type="containsText" dxfId="1248" priority="1274" operator="containsText" text="ou entretien">
      <formula>NOT(ISERROR(SEARCH("ou entretien",N27)))</formula>
    </cfRule>
  </conditionalFormatting>
  <conditionalFormatting sqref="T27:U27">
    <cfRule type="containsText" dxfId="1247" priority="1267" operator="containsText" text="TEL">
      <formula>NOT(ISERROR(SEARCH("TEL",T27)))</formula>
    </cfRule>
    <cfRule type="containsText" dxfId="1246" priority="1268" operator="containsText" text="Boutik">
      <formula>NOT(ISERROR(SEARCH("Boutik",T27)))</formula>
    </cfRule>
    <cfRule type="containsText" dxfId="1245" priority="1269" operator="containsText" text="CJC">
      <formula>NOT(ISERROR(SEARCH("CJC",T27)))</formula>
    </cfRule>
    <cfRule type="containsText" dxfId="1244" priority="1270" operator="containsText" text="maison d'arrêt">
      <formula>NOT(ISERROR(SEARCH("maison d'arrêt",T27)))</formula>
    </cfRule>
    <cfRule type="containsText" dxfId="1243" priority="1271" operator="containsText" text="CTMA">
      <formula>NOT(ISERROR(SEARCH("CTMA",T27)))</formula>
    </cfRule>
    <cfRule type="containsText" dxfId="1242" priority="1272" operator="containsText" text="Entretien">
      <formula>NOT(ISERROR(SEARCH("Entretien",T27)))</formula>
    </cfRule>
  </conditionalFormatting>
  <conditionalFormatting sqref="T27:U27">
    <cfRule type="containsText" dxfId="1241" priority="1265" operator="containsText" text="MDA">
      <formula>NOT(ISERROR(SEARCH("MDA",T27)))</formula>
    </cfRule>
    <cfRule type="containsText" dxfId="1240" priority="1266" operator="containsText" text="ou entretien">
      <formula>NOT(ISERROR(SEARCH("ou entretien",T27)))</formula>
    </cfRule>
  </conditionalFormatting>
  <conditionalFormatting sqref="T22:U22">
    <cfRule type="containsText" dxfId="1239" priority="1259" operator="containsText" text="TEL">
      <formula>NOT(ISERROR(SEARCH("TEL",T22)))</formula>
    </cfRule>
    <cfRule type="containsText" dxfId="1238" priority="1260" operator="containsText" text="Boutik">
      <formula>NOT(ISERROR(SEARCH("Boutik",T22)))</formula>
    </cfRule>
    <cfRule type="containsText" dxfId="1237" priority="1261" operator="containsText" text="CJC">
      <formula>NOT(ISERROR(SEARCH("CJC",T22)))</formula>
    </cfRule>
    <cfRule type="containsText" dxfId="1236" priority="1262" operator="containsText" text="maison d'arrêt">
      <formula>NOT(ISERROR(SEARCH("maison d'arrêt",T22)))</formula>
    </cfRule>
    <cfRule type="containsText" dxfId="1235" priority="1263" operator="containsText" text="CTMA">
      <formula>NOT(ISERROR(SEARCH("CTMA",T22)))</formula>
    </cfRule>
    <cfRule type="containsText" dxfId="1234" priority="1264" operator="containsText" text="Entretien">
      <formula>NOT(ISERROR(SEARCH("Entretien",T22)))</formula>
    </cfRule>
  </conditionalFormatting>
  <conditionalFormatting sqref="T22:U22">
    <cfRule type="containsText" dxfId="1233" priority="1257" operator="containsText" text="MDA">
      <formula>NOT(ISERROR(SEARCH("MDA",T22)))</formula>
    </cfRule>
    <cfRule type="containsText" dxfId="1232" priority="1258" operator="containsText" text="ou entretien">
      <formula>NOT(ISERROR(SEARCH("ou entretien",T22)))</formula>
    </cfRule>
  </conditionalFormatting>
  <conditionalFormatting sqref="V22:W22">
    <cfRule type="containsText" dxfId="1231" priority="1251" operator="containsText" text="TEL">
      <formula>NOT(ISERROR(SEARCH("TEL",V22)))</formula>
    </cfRule>
    <cfRule type="containsText" dxfId="1230" priority="1252" operator="containsText" text="Boutik">
      <formula>NOT(ISERROR(SEARCH("Boutik",V22)))</formula>
    </cfRule>
    <cfRule type="containsText" dxfId="1229" priority="1253" operator="containsText" text="CJC">
      <formula>NOT(ISERROR(SEARCH("CJC",V22)))</formula>
    </cfRule>
    <cfRule type="containsText" dxfId="1228" priority="1254" operator="containsText" text="maison d'arrêt">
      <formula>NOT(ISERROR(SEARCH("maison d'arrêt",V22)))</formula>
    </cfRule>
    <cfRule type="containsText" dxfId="1227" priority="1255" operator="containsText" text="CTMA">
      <formula>NOT(ISERROR(SEARCH("CTMA",V22)))</formula>
    </cfRule>
    <cfRule type="containsText" dxfId="1226" priority="1256" operator="containsText" text="Entretien">
      <formula>NOT(ISERROR(SEARCH("Entretien",V22)))</formula>
    </cfRule>
  </conditionalFormatting>
  <conditionalFormatting sqref="V22:W22">
    <cfRule type="containsText" dxfId="1225" priority="1249" operator="containsText" text="MDA">
      <formula>NOT(ISERROR(SEARCH("MDA",V22)))</formula>
    </cfRule>
    <cfRule type="containsText" dxfId="1224" priority="1250" operator="containsText" text="ou entretien">
      <formula>NOT(ISERROR(SEARCH("ou entretien",V22)))</formula>
    </cfRule>
  </conditionalFormatting>
  <conditionalFormatting sqref="T20:U20">
    <cfRule type="containsText" dxfId="1223" priority="1243" operator="containsText" text="TEL">
      <formula>NOT(ISERROR(SEARCH("TEL",T20)))</formula>
    </cfRule>
    <cfRule type="containsText" dxfId="1222" priority="1244" operator="containsText" text="Boutik">
      <formula>NOT(ISERROR(SEARCH("Boutik",T20)))</formula>
    </cfRule>
    <cfRule type="containsText" dxfId="1221" priority="1245" operator="containsText" text="CJC">
      <formula>NOT(ISERROR(SEARCH("CJC",T20)))</formula>
    </cfRule>
    <cfRule type="containsText" dxfId="1220" priority="1246" operator="containsText" text="maison d'arrêt">
      <formula>NOT(ISERROR(SEARCH("maison d'arrêt",T20)))</formula>
    </cfRule>
    <cfRule type="containsText" dxfId="1219" priority="1247" operator="containsText" text="CTMA">
      <formula>NOT(ISERROR(SEARCH("CTMA",T20)))</formula>
    </cfRule>
    <cfRule type="containsText" dxfId="1218" priority="1248" operator="containsText" text="Entretien">
      <formula>NOT(ISERROR(SEARCH("Entretien",T20)))</formula>
    </cfRule>
  </conditionalFormatting>
  <conditionalFormatting sqref="T20:U20">
    <cfRule type="containsText" dxfId="1217" priority="1241" operator="containsText" text="MDA">
      <formula>NOT(ISERROR(SEARCH("MDA",T20)))</formula>
    </cfRule>
    <cfRule type="containsText" dxfId="1216" priority="1242" operator="containsText" text="ou entretien">
      <formula>NOT(ISERROR(SEARCH("ou entretien",T20)))</formula>
    </cfRule>
  </conditionalFormatting>
  <conditionalFormatting sqref="N22:O22">
    <cfRule type="containsText" dxfId="1215" priority="1235" operator="containsText" text="TEL">
      <formula>NOT(ISERROR(SEARCH("TEL",N22)))</formula>
    </cfRule>
    <cfRule type="containsText" dxfId="1214" priority="1236" operator="containsText" text="Boutik">
      <formula>NOT(ISERROR(SEARCH("Boutik",N22)))</formula>
    </cfRule>
    <cfRule type="containsText" dxfId="1213" priority="1237" operator="containsText" text="CJC">
      <formula>NOT(ISERROR(SEARCH("CJC",N22)))</formula>
    </cfRule>
    <cfRule type="containsText" dxfId="1212" priority="1238" operator="containsText" text="maison d'arrêt">
      <formula>NOT(ISERROR(SEARCH("maison d'arrêt",N22)))</formula>
    </cfRule>
    <cfRule type="containsText" dxfId="1211" priority="1239" operator="containsText" text="CTMA">
      <formula>NOT(ISERROR(SEARCH("CTMA",N22)))</formula>
    </cfRule>
    <cfRule type="containsText" dxfId="1210" priority="1240" operator="containsText" text="Entretien">
      <formula>NOT(ISERROR(SEARCH("Entretien",N22)))</formula>
    </cfRule>
  </conditionalFormatting>
  <conditionalFormatting sqref="N22:O22">
    <cfRule type="containsText" dxfId="1209" priority="1233" operator="containsText" text="MDA">
      <formula>NOT(ISERROR(SEARCH("MDA",N22)))</formula>
    </cfRule>
    <cfRule type="containsText" dxfId="1208" priority="1234" operator="containsText" text="ou entretien">
      <formula>NOT(ISERROR(SEARCH("ou entretien",N22)))</formula>
    </cfRule>
  </conditionalFormatting>
  <conditionalFormatting sqref="L21:M21">
    <cfRule type="containsText" dxfId="1207" priority="1227" operator="containsText" text="TEL">
      <formula>NOT(ISERROR(SEARCH("TEL",L21)))</formula>
    </cfRule>
    <cfRule type="containsText" dxfId="1206" priority="1228" operator="containsText" text="Boutik">
      <formula>NOT(ISERROR(SEARCH("Boutik",L21)))</formula>
    </cfRule>
    <cfRule type="containsText" dxfId="1205" priority="1229" operator="containsText" text="CJC">
      <formula>NOT(ISERROR(SEARCH("CJC",L21)))</formula>
    </cfRule>
    <cfRule type="containsText" dxfId="1204" priority="1230" operator="containsText" text="maison d'arrêt">
      <formula>NOT(ISERROR(SEARCH("maison d'arrêt",L21)))</formula>
    </cfRule>
    <cfRule type="containsText" dxfId="1203" priority="1231" operator="containsText" text="CTMA">
      <formula>NOT(ISERROR(SEARCH("CTMA",L21)))</formula>
    </cfRule>
    <cfRule type="containsText" dxfId="1202" priority="1232" operator="containsText" text="Entretien">
      <formula>NOT(ISERROR(SEARCH("Entretien",L21)))</formula>
    </cfRule>
  </conditionalFormatting>
  <conditionalFormatting sqref="L21:M21">
    <cfRule type="containsText" dxfId="1201" priority="1225" operator="containsText" text="MDA">
      <formula>NOT(ISERROR(SEARCH("MDA",L21)))</formula>
    </cfRule>
    <cfRule type="containsText" dxfId="1200" priority="1226" operator="containsText" text="ou entretien">
      <formula>NOT(ISERROR(SEARCH("ou entretien",L21)))</formula>
    </cfRule>
  </conditionalFormatting>
  <conditionalFormatting sqref="L19:M19">
    <cfRule type="containsText" dxfId="1199" priority="1219" operator="containsText" text="TEL">
      <formula>NOT(ISERROR(SEARCH("TEL",L19)))</formula>
    </cfRule>
    <cfRule type="containsText" dxfId="1198" priority="1220" operator="containsText" text="Boutik">
      <formula>NOT(ISERROR(SEARCH("Boutik",L19)))</formula>
    </cfRule>
    <cfRule type="containsText" dxfId="1197" priority="1221" operator="containsText" text="CJC">
      <formula>NOT(ISERROR(SEARCH("CJC",L19)))</formula>
    </cfRule>
    <cfRule type="containsText" dxfId="1196" priority="1222" operator="containsText" text="maison d'arrêt">
      <formula>NOT(ISERROR(SEARCH("maison d'arrêt",L19)))</formula>
    </cfRule>
    <cfRule type="containsText" dxfId="1195" priority="1223" operator="containsText" text="CTMA">
      <formula>NOT(ISERROR(SEARCH("CTMA",L19)))</formula>
    </cfRule>
    <cfRule type="containsText" dxfId="1194" priority="1224" operator="containsText" text="Entretien">
      <formula>NOT(ISERROR(SEARCH("Entretien",L19)))</formula>
    </cfRule>
  </conditionalFormatting>
  <conditionalFormatting sqref="L19:M19">
    <cfRule type="containsText" dxfId="1193" priority="1217" operator="containsText" text="MDA">
      <formula>NOT(ISERROR(SEARCH("MDA",L19)))</formula>
    </cfRule>
    <cfRule type="containsText" dxfId="1192" priority="1218" operator="containsText" text="ou entretien">
      <formula>NOT(ISERROR(SEARCH("ou entretien",L19)))</formula>
    </cfRule>
  </conditionalFormatting>
  <conditionalFormatting sqref="N19:O19">
    <cfRule type="containsText" dxfId="1191" priority="1211" operator="containsText" text="TEL">
      <formula>NOT(ISERROR(SEARCH("TEL",N19)))</formula>
    </cfRule>
    <cfRule type="containsText" dxfId="1190" priority="1212" operator="containsText" text="Boutik">
      <formula>NOT(ISERROR(SEARCH("Boutik",N19)))</formula>
    </cfRule>
    <cfRule type="containsText" dxfId="1189" priority="1213" operator="containsText" text="CJC">
      <formula>NOT(ISERROR(SEARCH("CJC",N19)))</formula>
    </cfRule>
    <cfRule type="containsText" dxfId="1188" priority="1214" operator="containsText" text="maison d'arrêt">
      <formula>NOT(ISERROR(SEARCH("maison d'arrêt",N19)))</formula>
    </cfRule>
    <cfRule type="containsText" dxfId="1187" priority="1215" operator="containsText" text="CTMA">
      <formula>NOT(ISERROR(SEARCH("CTMA",N19)))</formula>
    </cfRule>
    <cfRule type="containsText" dxfId="1186" priority="1216" operator="containsText" text="Entretien">
      <formula>NOT(ISERROR(SEARCH("Entretien",N19)))</formula>
    </cfRule>
  </conditionalFormatting>
  <conditionalFormatting sqref="N19:O19">
    <cfRule type="containsText" dxfId="1185" priority="1209" operator="containsText" text="MDA">
      <formula>NOT(ISERROR(SEARCH("MDA",N19)))</formula>
    </cfRule>
    <cfRule type="containsText" dxfId="1184" priority="1210" operator="containsText" text="ou entretien">
      <formula>NOT(ISERROR(SEARCH("ou entretien",N19)))</formula>
    </cfRule>
  </conditionalFormatting>
  <conditionalFormatting sqref="D27:E27">
    <cfRule type="containsText" dxfId="1183" priority="1195" operator="containsText" text="TEL">
      <formula>NOT(ISERROR(SEARCH("TEL",D27)))</formula>
    </cfRule>
    <cfRule type="containsText" dxfId="1182" priority="1196" operator="containsText" text="Boutik">
      <formula>NOT(ISERROR(SEARCH("Boutik",D27)))</formula>
    </cfRule>
    <cfRule type="containsText" dxfId="1181" priority="1197" operator="containsText" text="CJC">
      <formula>NOT(ISERROR(SEARCH("CJC",D27)))</formula>
    </cfRule>
    <cfRule type="containsText" dxfId="1180" priority="1198" operator="containsText" text="maison d'arrêt">
      <formula>NOT(ISERROR(SEARCH("maison d'arrêt",D27)))</formula>
    </cfRule>
    <cfRule type="containsText" dxfId="1179" priority="1199" operator="containsText" text="CTMA">
      <formula>NOT(ISERROR(SEARCH("CTMA",D27)))</formula>
    </cfRule>
    <cfRule type="containsText" dxfId="1178" priority="1200" operator="containsText" text="Entretien">
      <formula>NOT(ISERROR(SEARCH("Entretien",D27)))</formula>
    </cfRule>
  </conditionalFormatting>
  <conditionalFormatting sqref="D27:E27">
    <cfRule type="containsText" dxfId="1177" priority="1193" operator="containsText" text="MDA">
      <formula>NOT(ISERROR(SEARCH("MDA",D27)))</formula>
    </cfRule>
    <cfRule type="containsText" dxfId="1176" priority="1194" operator="containsText" text="ou entretien">
      <formula>NOT(ISERROR(SEARCH("ou entretien",D27)))</formula>
    </cfRule>
  </conditionalFormatting>
  <conditionalFormatting sqref="D46:W47">
    <cfRule type="containsText" dxfId="1175" priority="1171" operator="containsText" text="TEL">
      <formula>NOT(ISERROR(SEARCH("TEL",D46)))</formula>
    </cfRule>
    <cfRule type="containsText" dxfId="1174" priority="1172" operator="containsText" text="Boutik">
      <formula>NOT(ISERROR(SEARCH("Boutik",D46)))</formula>
    </cfRule>
    <cfRule type="containsText" dxfId="1173" priority="1173" operator="containsText" text="CJC">
      <formula>NOT(ISERROR(SEARCH("CJC",D46)))</formula>
    </cfRule>
    <cfRule type="containsText" dxfId="1172" priority="1174" operator="containsText" text="maison d'arrêt">
      <formula>NOT(ISERROR(SEARCH("maison d'arrêt",D46)))</formula>
    </cfRule>
    <cfRule type="containsText" dxfId="1171" priority="1175" operator="containsText" text="CTMA">
      <formula>NOT(ISERROR(SEARCH("CTMA",D46)))</formula>
    </cfRule>
    <cfRule type="containsText" dxfId="1170" priority="1176" operator="containsText" text="Entretien">
      <formula>NOT(ISERROR(SEARCH("Entretien",D46)))</formula>
    </cfRule>
  </conditionalFormatting>
  <conditionalFormatting sqref="D46:W47">
    <cfRule type="containsText" dxfId="1169" priority="1169" operator="containsText" text="MDA">
      <formula>NOT(ISERROR(SEARCH("MDA",D46)))</formula>
    </cfRule>
    <cfRule type="containsText" dxfId="1168" priority="1170" operator="containsText" text="ou entretien">
      <formula>NOT(ISERROR(SEARCH("ou entretien",D46)))</formula>
    </cfRule>
  </conditionalFormatting>
  <conditionalFormatting sqref="T38:U38">
    <cfRule type="containsText" dxfId="1167" priority="1017" operator="containsText" text="MDA">
      <formula>NOT(ISERROR(SEARCH("MDA",T38)))</formula>
    </cfRule>
    <cfRule type="containsText" dxfId="1166" priority="1018" operator="containsText" text="ou entretien">
      <formula>NOT(ISERROR(SEARCH("ou entretien",T38)))</formula>
    </cfRule>
  </conditionalFormatting>
  <conditionalFormatting sqref="D38:S38 D44:K45 N45:W45 P44:W44 D43:M43 D42:K42 D41:S41 V41:W41 P43:S43 N42:W42 P40:W40 D39:K40 N39:W39 D37:U37 V38:W38">
    <cfRule type="containsText" dxfId="1165" priority="1163" operator="containsText" text="TEL">
      <formula>NOT(ISERROR(SEARCH("TEL",D37)))</formula>
    </cfRule>
    <cfRule type="containsText" dxfId="1164" priority="1164" operator="containsText" text="Boutik">
      <formula>NOT(ISERROR(SEARCH("Boutik",D37)))</formula>
    </cfRule>
    <cfRule type="containsText" dxfId="1163" priority="1165" operator="containsText" text="CJC">
      <formula>NOT(ISERROR(SEARCH("CJC",D37)))</formula>
    </cfRule>
    <cfRule type="containsText" dxfId="1162" priority="1166" operator="containsText" text="maison d'arrêt">
      <formula>NOT(ISERROR(SEARCH("maison d'arrêt",D37)))</formula>
    </cfRule>
    <cfRule type="containsText" dxfId="1161" priority="1167" operator="containsText" text="CTMA">
      <formula>NOT(ISERROR(SEARCH("CTMA",D37)))</formula>
    </cfRule>
    <cfRule type="containsText" dxfId="1160" priority="1168" operator="containsText" text="Entretien">
      <formula>NOT(ISERROR(SEARCH("Entretien",D37)))</formula>
    </cfRule>
  </conditionalFormatting>
  <conditionalFormatting sqref="D38:S38 D44:K45 N45:W45 P44:W44 D43:M43 D42:K42 D41:S41 V41:W41 P43:S43 N42:W42 P40:W40 D39:K40 N39:W39 D37:U37 V38:W38">
    <cfRule type="containsText" dxfId="1159" priority="1161" operator="containsText" text="MDA">
      <formula>NOT(ISERROR(SEARCH("MDA",D37)))</formula>
    </cfRule>
    <cfRule type="containsText" dxfId="1158" priority="1162" operator="containsText" text="ou entretien">
      <formula>NOT(ISERROR(SEARCH("ou entretien",D37)))</formula>
    </cfRule>
  </conditionalFormatting>
  <conditionalFormatting sqref="F48:K48 P48:S48 V48:W48">
    <cfRule type="containsText" dxfId="1157" priority="1155" operator="containsText" text="TEL">
      <formula>NOT(ISERROR(SEARCH("TEL",F48)))</formula>
    </cfRule>
    <cfRule type="containsText" dxfId="1156" priority="1156" operator="containsText" text="Boutik">
      <formula>NOT(ISERROR(SEARCH("Boutik",F48)))</formula>
    </cfRule>
    <cfRule type="containsText" dxfId="1155" priority="1157" operator="containsText" text="CJC">
      <formula>NOT(ISERROR(SEARCH("CJC",F48)))</formula>
    </cfRule>
    <cfRule type="containsText" dxfId="1154" priority="1158" operator="containsText" text="maison d'arrêt">
      <formula>NOT(ISERROR(SEARCH("maison d'arrêt",F48)))</formula>
    </cfRule>
    <cfRule type="containsText" dxfId="1153" priority="1159" operator="containsText" text="CTMA">
      <formula>NOT(ISERROR(SEARCH("CTMA",F48)))</formula>
    </cfRule>
    <cfRule type="containsText" dxfId="1152" priority="1160" operator="containsText" text="Entretien">
      <formula>NOT(ISERROR(SEARCH("Entretien",F48)))</formula>
    </cfRule>
  </conditionalFormatting>
  <conditionalFormatting sqref="F48:K48 P48:S48 V48:W48">
    <cfRule type="containsText" dxfId="1151" priority="1153" operator="containsText" text="MDA">
      <formula>NOT(ISERROR(SEARCH("MDA",F48)))</formula>
    </cfRule>
    <cfRule type="containsText" dxfId="1150" priority="1154" operator="containsText" text="ou entretien">
      <formula>NOT(ISERROR(SEARCH("ou entretien",F48)))</formula>
    </cfRule>
  </conditionalFormatting>
  <conditionalFormatting sqref="L45:M45">
    <cfRule type="containsText" dxfId="1149" priority="1147" operator="containsText" text="TEL">
      <formula>NOT(ISERROR(SEARCH("TEL",L45)))</formula>
    </cfRule>
    <cfRule type="containsText" dxfId="1148" priority="1148" operator="containsText" text="Boutik">
      <formula>NOT(ISERROR(SEARCH("Boutik",L45)))</formula>
    </cfRule>
    <cfRule type="containsText" dxfId="1147" priority="1149" operator="containsText" text="CJC">
      <formula>NOT(ISERROR(SEARCH("CJC",L45)))</formula>
    </cfRule>
    <cfRule type="containsText" dxfId="1146" priority="1150" operator="containsText" text="maison d'arrêt">
      <formula>NOT(ISERROR(SEARCH("maison d'arrêt",L45)))</formula>
    </cfRule>
    <cfRule type="containsText" dxfId="1145" priority="1151" operator="containsText" text="CTMA">
      <formula>NOT(ISERROR(SEARCH("CTMA",L45)))</formula>
    </cfRule>
    <cfRule type="containsText" dxfId="1144" priority="1152" operator="containsText" text="Entretien">
      <formula>NOT(ISERROR(SEARCH("Entretien",L45)))</formula>
    </cfRule>
  </conditionalFormatting>
  <conditionalFormatting sqref="L45:M45">
    <cfRule type="containsText" dxfId="1143" priority="1145" operator="containsText" text="MDA">
      <formula>NOT(ISERROR(SEARCH("MDA",L45)))</formula>
    </cfRule>
    <cfRule type="containsText" dxfId="1142" priority="1146" operator="containsText" text="ou entretien">
      <formula>NOT(ISERROR(SEARCH("ou entretien",L45)))</formula>
    </cfRule>
  </conditionalFormatting>
  <conditionalFormatting sqref="L44:M44">
    <cfRule type="containsText" dxfId="1141" priority="1139" operator="containsText" text="TEL">
      <formula>NOT(ISERROR(SEARCH("TEL",L44)))</formula>
    </cfRule>
    <cfRule type="containsText" dxfId="1140" priority="1140" operator="containsText" text="Boutik">
      <formula>NOT(ISERROR(SEARCH("Boutik",L44)))</formula>
    </cfRule>
    <cfRule type="containsText" dxfId="1139" priority="1141" operator="containsText" text="CJC">
      <formula>NOT(ISERROR(SEARCH("CJC",L44)))</formula>
    </cfRule>
    <cfRule type="containsText" dxfId="1138" priority="1142" operator="containsText" text="maison d'arrêt">
      <formula>NOT(ISERROR(SEARCH("maison d'arrêt",L44)))</formula>
    </cfRule>
    <cfRule type="containsText" dxfId="1137" priority="1143" operator="containsText" text="CTMA">
      <formula>NOT(ISERROR(SEARCH("CTMA",L44)))</formula>
    </cfRule>
    <cfRule type="containsText" dxfId="1136" priority="1144" operator="containsText" text="Entretien">
      <formula>NOT(ISERROR(SEARCH("Entretien",L44)))</formula>
    </cfRule>
  </conditionalFormatting>
  <conditionalFormatting sqref="L44:M44">
    <cfRule type="containsText" dxfId="1135" priority="1137" operator="containsText" text="MDA">
      <formula>NOT(ISERROR(SEARCH("MDA",L44)))</formula>
    </cfRule>
    <cfRule type="containsText" dxfId="1134" priority="1138" operator="containsText" text="ou entretien">
      <formula>NOT(ISERROR(SEARCH("ou entretien",L44)))</formula>
    </cfRule>
  </conditionalFormatting>
  <conditionalFormatting sqref="N44:O44">
    <cfRule type="containsText" dxfId="1133" priority="1131" operator="containsText" text="TEL">
      <formula>NOT(ISERROR(SEARCH("TEL",N44)))</formula>
    </cfRule>
    <cfRule type="containsText" dxfId="1132" priority="1132" operator="containsText" text="Boutik">
      <formula>NOT(ISERROR(SEARCH("Boutik",N44)))</formula>
    </cfRule>
    <cfRule type="containsText" dxfId="1131" priority="1133" operator="containsText" text="CJC">
      <formula>NOT(ISERROR(SEARCH("CJC",N44)))</formula>
    </cfRule>
    <cfRule type="containsText" dxfId="1130" priority="1134" operator="containsText" text="maison d'arrêt">
      <formula>NOT(ISERROR(SEARCH("maison d'arrêt",N44)))</formula>
    </cfRule>
    <cfRule type="containsText" dxfId="1129" priority="1135" operator="containsText" text="CTMA">
      <formula>NOT(ISERROR(SEARCH("CTMA",N44)))</formula>
    </cfRule>
    <cfRule type="containsText" dxfId="1128" priority="1136" operator="containsText" text="Entretien">
      <formula>NOT(ISERROR(SEARCH("Entretien",N44)))</formula>
    </cfRule>
  </conditionalFormatting>
  <conditionalFormatting sqref="N44:O44">
    <cfRule type="containsText" dxfId="1127" priority="1129" operator="containsText" text="MDA">
      <formula>NOT(ISERROR(SEARCH("MDA",N44)))</formula>
    </cfRule>
    <cfRule type="containsText" dxfId="1126" priority="1130" operator="containsText" text="ou entretien">
      <formula>NOT(ISERROR(SEARCH("ou entretien",N44)))</formula>
    </cfRule>
  </conditionalFormatting>
  <conditionalFormatting sqref="L48:M48">
    <cfRule type="containsText" dxfId="1125" priority="1123" operator="containsText" text="TEL">
      <formula>NOT(ISERROR(SEARCH("TEL",L48)))</formula>
    </cfRule>
    <cfRule type="containsText" dxfId="1124" priority="1124" operator="containsText" text="Boutik">
      <formula>NOT(ISERROR(SEARCH("Boutik",L48)))</formula>
    </cfRule>
    <cfRule type="containsText" dxfId="1123" priority="1125" operator="containsText" text="CJC">
      <formula>NOT(ISERROR(SEARCH("CJC",L48)))</formula>
    </cfRule>
    <cfRule type="containsText" dxfId="1122" priority="1126" operator="containsText" text="maison d'arrêt">
      <formula>NOT(ISERROR(SEARCH("maison d'arrêt",L48)))</formula>
    </cfRule>
    <cfRule type="containsText" dxfId="1121" priority="1127" operator="containsText" text="CTMA">
      <formula>NOT(ISERROR(SEARCH("CTMA",L48)))</formula>
    </cfRule>
    <cfRule type="containsText" dxfId="1120" priority="1128" operator="containsText" text="Entretien">
      <formula>NOT(ISERROR(SEARCH("Entretien",L48)))</formula>
    </cfRule>
  </conditionalFormatting>
  <conditionalFormatting sqref="L48:M48">
    <cfRule type="containsText" dxfId="1119" priority="1121" operator="containsText" text="MDA">
      <formula>NOT(ISERROR(SEARCH("MDA",L48)))</formula>
    </cfRule>
    <cfRule type="containsText" dxfId="1118" priority="1122" operator="containsText" text="ou entretien">
      <formula>NOT(ISERROR(SEARCH("ou entretien",L48)))</formula>
    </cfRule>
  </conditionalFormatting>
  <conditionalFormatting sqref="N48:O48">
    <cfRule type="containsText" dxfId="1117" priority="1115" operator="containsText" text="TEL">
      <formula>NOT(ISERROR(SEARCH("TEL",N48)))</formula>
    </cfRule>
    <cfRule type="containsText" dxfId="1116" priority="1116" operator="containsText" text="Boutik">
      <formula>NOT(ISERROR(SEARCH("Boutik",N48)))</formula>
    </cfRule>
    <cfRule type="containsText" dxfId="1115" priority="1117" operator="containsText" text="CJC">
      <formula>NOT(ISERROR(SEARCH("CJC",N48)))</formula>
    </cfRule>
    <cfRule type="containsText" dxfId="1114" priority="1118" operator="containsText" text="maison d'arrêt">
      <formula>NOT(ISERROR(SEARCH("maison d'arrêt",N48)))</formula>
    </cfRule>
    <cfRule type="containsText" dxfId="1113" priority="1119" operator="containsText" text="CTMA">
      <formula>NOT(ISERROR(SEARCH("CTMA",N48)))</formula>
    </cfRule>
    <cfRule type="containsText" dxfId="1112" priority="1120" operator="containsText" text="Entretien">
      <formula>NOT(ISERROR(SEARCH("Entretien",N48)))</formula>
    </cfRule>
  </conditionalFormatting>
  <conditionalFormatting sqref="N48:O48">
    <cfRule type="containsText" dxfId="1111" priority="1113" operator="containsText" text="MDA">
      <formula>NOT(ISERROR(SEARCH("MDA",N48)))</formula>
    </cfRule>
    <cfRule type="containsText" dxfId="1110" priority="1114" operator="containsText" text="ou entretien">
      <formula>NOT(ISERROR(SEARCH("ou entretien",N48)))</formula>
    </cfRule>
  </conditionalFormatting>
  <conditionalFormatting sqref="T48:U48">
    <cfRule type="containsText" dxfId="1109" priority="1107" operator="containsText" text="TEL">
      <formula>NOT(ISERROR(SEARCH("TEL",T48)))</formula>
    </cfRule>
    <cfRule type="containsText" dxfId="1108" priority="1108" operator="containsText" text="Boutik">
      <formula>NOT(ISERROR(SEARCH("Boutik",T48)))</formula>
    </cfRule>
    <cfRule type="containsText" dxfId="1107" priority="1109" operator="containsText" text="CJC">
      <formula>NOT(ISERROR(SEARCH("CJC",T48)))</formula>
    </cfRule>
    <cfRule type="containsText" dxfId="1106" priority="1110" operator="containsText" text="maison d'arrêt">
      <formula>NOT(ISERROR(SEARCH("maison d'arrêt",T48)))</formula>
    </cfRule>
    <cfRule type="containsText" dxfId="1105" priority="1111" operator="containsText" text="CTMA">
      <formula>NOT(ISERROR(SEARCH("CTMA",T48)))</formula>
    </cfRule>
    <cfRule type="containsText" dxfId="1104" priority="1112" operator="containsText" text="Entretien">
      <formula>NOT(ISERROR(SEARCH("Entretien",T48)))</formula>
    </cfRule>
  </conditionalFormatting>
  <conditionalFormatting sqref="T48:U48">
    <cfRule type="containsText" dxfId="1103" priority="1105" operator="containsText" text="MDA">
      <formula>NOT(ISERROR(SEARCH("MDA",T48)))</formula>
    </cfRule>
    <cfRule type="containsText" dxfId="1102" priority="1106" operator="containsText" text="ou entretien">
      <formula>NOT(ISERROR(SEARCH("ou entretien",T48)))</formula>
    </cfRule>
  </conditionalFormatting>
  <conditionalFormatting sqref="T43:U43">
    <cfRule type="containsText" dxfId="1101" priority="1099" operator="containsText" text="TEL">
      <formula>NOT(ISERROR(SEARCH("TEL",T43)))</formula>
    </cfRule>
    <cfRule type="containsText" dxfId="1100" priority="1100" operator="containsText" text="Boutik">
      <formula>NOT(ISERROR(SEARCH("Boutik",T43)))</formula>
    </cfRule>
    <cfRule type="containsText" dxfId="1099" priority="1101" operator="containsText" text="CJC">
      <formula>NOT(ISERROR(SEARCH("CJC",T43)))</formula>
    </cfRule>
    <cfRule type="containsText" dxfId="1098" priority="1102" operator="containsText" text="maison d'arrêt">
      <formula>NOT(ISERROR(SEARCH("maison d'arrêt",T43)))</formula>
    </cfRule>
    <cfRule type="containsText" dxfId="1097" priority="1103" operator="containsText" text="CTMA">
      <formula>NOT(ISERROR(SEARCH("CTMA",T43)))</formula>
    </cfRule>
    <cfRule type="containsText" dxfId="1096" priority="1104" operator="containsText" text="Entretien">
      <formula>NOT(ISERROR(SEARCH("Entretien",T43)))</formula>
    </cfRule>
  </conditionalFormatting>
  <conditionalFormatting sqref="T43:U43">
    <cfRule type="containsText" dxfId="1095" priority="1097" operator="containsText" text="MDA">
      <formula>NOT(ISERROR(SEARCH("MDA",T43)))</formula>
    </cfRule>
    <cfRule type="containsText" dxfId="1094" priority="1098" operator="containsText" text="ou entretien">
      <formula>NOT(ISERROR(SEARCH("ou entretien",T43)))</formula>
    </cfRule>
  </conditionalFormatting>
  <conditionalFormatting sqref="V43:W43">
    <cfRule type="containsText" dxfId="1093" priority="1091" operator="containsText" text="TEL">
      <formula>NOT(ISERROR(SEARCH("TEL",V43)))</formula>
    </cfRule>
    <cfRule type="containsText" dxfId="1092" priority="1092" operator="containsText" text="Boutik">
      <formula>NOT(ISERROR(SEARCH("Boutik",V43)))</formula>
    </cfRule>
    <cfRule type="containsText" dxfId="1091" priority="1093" operator="containsText" text="CJC">
      <formula>NOT(ISERROR(SEARCH("CJC",V43)))</formula>
    </cfRule>
    <cfRule type="containsText" dxfId="1090" priority="1094" operator="containsText" text="maison d'arrêt">
      <formula>NOT(ISERROR(SEARCH("maison d'arrêt",V43)))</formula>
    </cfRule>
    <cfRule type="containsText" dxfId="1089" priority="1095" operator="containsText" text="CTMA">
      <formula>NOT(ISERROR(SEARCH("CTMA",V43)))</formula>
    </cfRule>
    <cfRule type="containsText" dxfId="1088" priority="1096" operator="containsText" text="Entretien">
      <formula>NOT(ISERROR(SEARCH("Entretien",V43)))</formula>
    </cfRule>
  </conditionalFormatting>
  <conditionalFormatting sqref="V43:W43">
    <cfRule type="containsText" dxfId="1087" priority="1089" operator="containsText" text="MDA">
      <formula>NOT(ISERROR(SEARCH("MDA",V43)))</formula>
    </cfRule>
    <cfRule type="containsText" dxfId="1086" priority="1090" operator="containsText" text="ou entretien">
      <formula>NOT(ISERROR(SEARCH("ou entretien",V43)))</formula>
    </cfRule>
  </conditionalFormatting>
  <conditionalFormatting sqref="T41:U41">
    <cfRule type="containsText" dxfId="1085" priority="1083" operator="containsText" text="TEL">
      <formula>NOT(ISERROR(SEARCH("TEL",T41)))</formula>
    </cfRule>
    <cfRule type="containsText" dxfId="1084" priority="1084" operator="containsText" text="Boutik">
      <formula>NOT(ISERROR(SEARCH("Boutik",T41)))</formula>
    </cfRule>
    <cfRule type="containsText" dxfId="1083" priority="1085" operator="containsText" text="CJC">
      <formula>NOT(ISERROR(SEARCH("CJC",T41)))</formula>
    </cfRule>
    <cfRule type="containsText" dxfId="1082" priority="1086" operator="containsText" text="maison d'arrêt">
      <formula>NOT(ISERROR(SEARCH("maison d'arrêt",T41)))</formula>
    </cfRule>
    <cfRule type="containsText" dxfId="1081" priority="1087" operator="containsText" text="CTMA">
      <formula>NOT(ISERROR(SEARCH("CTMA",T41)))</formula>
    </cfRule>
    <cfRule type="containsText" dxfId="1080" priority="1088" operator="containsText" text="Entretien">
      <formula>NOT(ISERROR(SEARCH("Entretien",T41)))</formula>
    </cfRule>
  </conditionalFormatting>
  <conditionalFormatting sqref="T41:U41">
    <cfRule type="containsText" dxfId="1079" priority="1081" operator="containsText" text="MDA">
      <formula>NOT(ISERROR(SEARCH("MDA",T41)))</formula>
    </cfRule>
    <cfRule type="containsText" dxfId="1078" priority="1082" operator="containsText" text="ou entretien">
      <formula>NOT(ISERROR(SEARCH("ou entretien",T41)))</formula>
    </cfRule>
  </conditionalFormatting>
  <conditionalFormatting sqref="N43:O43">
    <cfRule type="containsText" dxfId="1077" priority="1075" operator="containsText" text="TEL">
      <formula>NOT(ISERROR(SEARCH("TEL",N43)))</formula>
    </cfRule>
    <cfRule type="containsText" dxfId="1076" priority="1076" operator="containsText" text="Boutik">
      <formula>NOT(ISERROR(SEARCH("Boutik",N43)))</formula>
    </cfRule>
    <cfRule type="containsText" dxfId="1075" priority="1077" operator="containsText" text="CJC">
      <formula>NOT(ISERROR(SEARCH("CJC",N43)))</formula>
    </cfRule>
    <cfRule type="containsText" dxfId="1074" priority="1078" operator="containsText" text="maison d'arrêt">
      <formula>NOT(ISERROR(SEARCH("maison d'arrêt",N43)))</formula>
    </cfRule>
    <cfRule type="containsText" dxfId="1073" priority="1079" operator="containsText" text="CTMA">
      <formula>NOT(ISERROR(SEARCH("CTMA",N43)))</formula>
    </cfRule>
    <cfRule type="containsText" dxfId="1072" priority="1080" operator="containsText" text="Entretien">
      <formula>NOT(ISERROR(SEARCH("Entretien",N43)))</formula>
    </cfRule>
  </conditionalFormatting>
  <conditionalFormatting sqref="N43:O43">
    <cfRule type="containsText" dxfId="1071" priority="1073" operator="containsText" text="MDA">
      <formula>NOT(ISERROR(SEARCH("MDA",N43)))</formula>
    </cfRule>
    <cfRule type="containsText" dxfId="1070" priority="1074" operator="containsText" text="ou entretien">
      <formula>NOT(ISERROR(SEARCH("ou entretien",N43)))</formula>
    </cfRule>
  </conditionalFormatting>
  <conditionalFormatting sqref="L42:M42">
    <cfRule type="containsText" dxfId="1069" priority="1067" operator="containsText" text="TEL">
      <formula>NOT(ISERROR(SEARCH("TEL",L42)))</formula>
    </cfRule>
    <cfRule type="containsText" dxfId="1068" priority="1068" operator="containsText" text="Boutik">
      <formula>NOT(ISERROR(SEARCH("Boutik",L42)))</formula>
    </cfRule>
    <cfRule type="containsText" dxfId="1067" priority="1069" operator="containsText" text="CJC">
      <formula>NOT(ISERROR(SEARCH("CJC",L42)))</formula>
    </cfRule>
    <cfRule type="containsText" dxfId="1066" priority="1070" operator="containsText" text="maison d'arrêt">
      <formula>NOT(ISERROR(SEARCH("maison d'arrêt",L42)))</formula>
    </cfRule>
    <cfRule type="containsText" dxfId="1065" priority="1071" operator="containsText" text="CTMA">
      <formula>NOT(ISERROR(SEARCH("CTMA",L42)))</formula>
    </cfRule>
    <cfRule type="containsText" dxfId="1064" priority="1072" operator="containsText" text="Entretien">
      <formula>NOT(ISERROR(SEARCH("Entretien",L42)))</formula>
    </cfRule>
  </conditionalFormatting>
  <conditionalFormatting sqref="L42:M42">
    <cfRule type="containsText" dxfId="1063" priority="1065" operator="containsText" text="MDA">
      <formula>NOT(ISERROR(SEARCH("MDA",L42)))</formula>
    </cfRule>
    <cfRule type="containsText" dxfId="1062" priority="1066" operator="containsText" text="ou entretien">
      <formula>NOT(ISERROR(SEARCH("ou entretien",L42)))</formula>
    </cfRule>
  </conditionalFormatting>
  <conditionalFormatting sqref="L40:M40">
    <cfRule type="containsText" dxfId="1061" priority="1059" operator="containsText" text="TEL">
      <formula>NOT(ISERROR(SEARCH("TEL",L40)))</formula>
    </cfRule>
    <cfRule type="containsText" dxfId="1060" priority="1060" operator="containsText" text="Boutik">
      <formula>NOT(ISERROR(SEARCH("Boutik",L40)))</formula>
    </cfRule>
    <cfRule type="containsText" dxfId="1059" priority="1061" operator="containsText" text="CJC">
      <formula>NOT(ISERROR(SEARCH("CJC",L40)))</formula>
    </cfRule>
    <cfRule type="containsText" dxfId="1058" priority="1062" operator="containsText" text="maison d'arrêt">
      <formula>NOT(ISERROR(SEARCH("maison d'arrêt",L40)))</formula>
    </cfRule>
    <cfRule type="containsText" dxfId="1057" priority="1063" operator="containsText" text="CTMA">
      <formula>NOT(ISERROR(SEARCH("CTMA",L40)))</formula>
    </cfRule>
    <cfRule type="containsText" dxfId="1056" priority="1064" operator="containsText" text="Entretien">
      <formula>NOT(ISERROR(SEARCH("Entretien",L40)))</formula>
    </cfRule>
  </conditionalFormatting>
  <conditionalFormatting sqref="L40:M40">
    <cfRule type="containsText" dxfId="1055" priority="1057" operator="containsText" text="MDA">
      <formula>NOT(ISERROR(SEARCH("MDA",L40)))</formula>
    </cfRule>
    <cfRule type="containsText" dxfId="1054" priority="1058" operator="containsText" text="ou entretien">
      <formula>NOT(ISERROR(SEARCH("ou entretien",L40)))</formula>
    </cfRule>
  </conditionalFormatting>
  <conditionalFormatting sqref="N40:O40">
    <cfRule type="containsText" dxfId="1053" priority="1051" operator="containsText" text="TEL">
      <formula>NOT(ISERROR(SEARCH("TEL",N40)))</formula>
    </cfRule>
    <cfRule type="containsText" dxfId="1052" priority="1052" operator="containsText" text="Boutik">
      <formula>NOT(ISERROR(SEARCH("Boutik",N40)))</formula>
    </cfRule>
    <cfRule type="containsText" dxfId="1051" priority="1053" operator="containsText" text="CJC">
      <formula>NOT(ISERROR(SEARCH("CJC",N40)))</formula>
    </cfRule>
    <cfRule type="containsText" dxfId="1050" priority="1054" operator="containsText" text="maison d'arrêt">
      <formula>NOT(ISERROR(SEARCH("maison d'arrêt",N40)))</formula>
    </cfRule>
    <cfRule type="containsText" dxfId="1049" priority="1055" operator="containsText" text="CTMA">
      <formula>NOT(ISERROR(SEARCH("CTMA",N40)))</formula>
    </cfRule>
    <cfRule type="containsText" dxfId="1048" priority="1056" operator="containsText" text="Entretien">
      <formula>NOT(ISERROR(SEARCH("Entretien",N40)))</formula>
    </cfRule>
  </conditionalFormatting>
  <conditionalFormatting sqref="N40:O40">
    <cfRule type="containsText" dxfId="1047" priority="1049" operator="containsText" text="MDA">
      <formula>NOT(ISERROR(SEARCH("MDA",N40)))</formula>
    </cfRule>
    <cfRule type="containsText" dxfId="1046" priority="1050" operator="containsText" text="ou entretien">
      <formula>NOT(ISERROR(SEARCH("ou entretien",N40)))</formula>
    </cfRule>
  </conditionalFormatting>
  <conditionalFormatting sqref="L39:M39">
    <cfRule type="containsText" dxfId="1045" priority="1043" operator="containsText" text="TEL">
      <formula>NOT(ISERROR(SEARCH("TEL",L39)))</formula>
    </cfRule>
    <cfRule type="containsText" dxfId="1044" priority="1044" operator="containsText" text="Boutik">
      <formula>NOT(ISERROR(SEARCH("Boutik",L39)))</formula>
    </cfRule>
    <cfRule type="containsText" dxfId="1043" priority="1045" operator="containsText" text="CJC">
      <formula>NOT(ISERROR(SEARCH("CJC",L39)))</formula>
    </cfRule>
    <cfRule type="containsText" dxfId="1042" priority="1046" operator="containsText" text="maison d'arrêt">
      <formula>NOT(ISERROR(SEARCH("maison d'arrêt",L39)))</formula>
    </cfRule>
    <cfRule type="containsText" dxfId="1041" priority="1047" operator="containsText" text="CTMA">
      <formula>NOT(ISERROR(SEARCH("CTMA",L39)))</formula>
    </cfRule>
    <cfRule type="containsText" dxfId="1040" priority="1048" operator="containsText" text="Entretien">
      <formula>NOT(ISERROR(SEARCH("Entretien",L39)))</formula>
    </cfRule>
  </conditionalFormatting>
  <conditionalFormatting sqref="L39:M39">
    <cfRule type="containsText" dxfId="1039" priority="1041" operator="containsText" text="MDA">
      <formula>NOT(ISERROR(SEARCH("MDA",L39)))</formula>
    </cfRule>
    <cfRule type="containsText" dxfId="1038" priority="1042" operator="containsText" text="ou entretien">
      <formula>NOT(ISERROR(SEARCH("ou entretien",L39)))</formula>
    </cfRule>
  </conditionalFormatting>
  <conditionalFormatting sqref="D48:E48">
    <cfRule type="containsText" dxfId="1037" priority="1035" operator="containsText" text="TEL">
      <formula>NOT(ISERROR(SEARCH("TEL",D48)))</formula>
    </cfRule>
    <cfRule type="containsText" dxfId="1036" priority="1036" operator="containsText" text="Boutik">
      <formula>NOT(ISERROR(SEARCH("Boutik",D48)))</formula>
    </cfRule>
    <cfRule type="containsText" dxfId="1035" priority="1037" operator="containsText" text="CJC">
      <formula>NOT(ISERROR(SEARCH("CJC",D48)))</formula>
    </cfRule>
    <cfRule type="containsText" dxfId="1034" priority="1038" operator="containsText" text="maison d'arrêt">
      <formula>NOT(ISERROR(SEARCH("maison d'arrêt",D48)))</formula>
    </cfRule>
    <cfRule type="containsText" dxfId="1033" priority="1039" operator="containsText" text="CTMA">
      <formula>NOT(ISERROR(SEARCH("CTMA",D48)))</formula>
    </cfRule>
    <cfRule type="containsText" dxfId="1032" priority="1040" operator="containsText" text="Entretien">
      <formula>NOT(ISERROR(SEARCH("Entretien",D48)))</formula>
    </cfRule>
  </conditionalFormatting>
  <conditionalFormatting sqref="D48:E48">
    <cfRule type="containsText" dxfId="1031" priority="1033" operator="containsText" text="MDA">
      <formula>NOT(ISERROR(SEARCH("MDA",D48)))</formula>
    </cfRule>
    <cfRule type="containsText" dxfId="1030" priority="1034" operator="containsText" text="ou entretien">
      <formula>NOT(ISERROR(SEARCH("ou entretien",D48)))</formula>
    </cfRule>
  </conditionalFormatting>
  <conditionalFormatting sqref="V37:W37">
    <cfRule type="containsText" dxfId="1029" priority="1027" operator="containsText" text="TEL">
      <formula>NOT(ISERROR(SEARCH("TEL",V37)))</formula>
    </cfRule>
    <cfRule type="containsText" dxfId="1028" priority="1028" operator="containsText" text="Boutik">
      <formula>NOT(ISERROR(SEARCH("Boutik",V37)))</formula>
    </cfRule>
    <cfRule type="containsText" dxfId="1027" priority="1029" operator="containsText" text="CJC">
      <formula>NOT(ISERROR(SEARCH("CJC",V37)))</formula>
    </cfRule>
    <cfRule type="containsText" dxfId="1026" priority="1030" operator="containsText" text="maison d'arrêt">
      <formula>NOT(ISERROR(SEARCH("maison d'arrêt",V37)))</formula>
    </cfRule>
    <cfRule type="containsText" dxfId="1025" priority="1031" operator="containsText" text="CTMA">
      <formula>NOT(ISERROR(SEARCH("CTMA",V37)))</formula>
    </cfRule>
    <cfRule type="containsText" dxfId="1024" priority="1032" operator="containsText" text="Entretien">
      <formula>NOT(ISERROR(SEARCH("Entretien",V37)))</formula>
    </cfRule>
  </conditionalFormatting>
  <conditionalFormatting sqref="V37:W37">
    <cfRule type="containsText" dxfId="1023" priority="1025" operator="containsText" text="MDA">
      <formula>NOT(ISERROR(SEARCH("MDA",V37)))</formula>
    </cfRule>
    <cfRule type="containsText" dxfId="1022" priority="1026" operator="containsText" text="ou entretien">
      <formula>NOT(ISERROR(SEARCH("ou entretien",V37)))</formula>
    </cfRule>
  </conditionalFormatting>
  <conditionalFormatting sqref="T38:U38">
    <cfRule type="containsText" dxfId="1021" priority="1019" operator="containsText" text="TEL">
      <formula>NOT(ISERROR(SEARCH("TEL",T38)))</formula>
    </cfRule>
    <cfRule type="containsText" dxfId="1020" priority="1020" operator="containsText" text="Boutik">
      <formula>NOT(ISERROR(SEARCH("Boutik",T38)))</formula>
    </cfRule>
    <cfRule type="containsText" dxfId="1019" priority="1021" operator="containsText" text="CJC">
      <formula>NOT(ISERROR(SEARCH("CJC",T38)))</formula>
    </cfRule>
    <cfRule type="containsText" dxfId="1018" priority="1022" operator="containsText" text="maison d'arrêt">
      <formula>NOT(ISERROR(SEARCH("maison d'arrêt",T38)))</formula>
    </cfRule>
    <cfRule type="containsText" dxfId="1017" priority="1023" operator="containsText" text="CTMA">
      <formula>NOT(ISERROR(SEARCH("CTMA",T38)))</formula>
    </cfRule>
    <cfRule type="containsText" dxfId="1016" priority="1024" operator="containsText" text="Entretien">
      <formula>NOT(ISERROR(SEARCH("Entretien",T38)))</formula>
    </cfRule>
  </conditionalFormatting>
  <conditionalFormatting sqref="AN55:AO55">
    <cfRule type="containsText" dxfId="1015" priority="723" operator="containsText" text="TEL">
      <formula>NOT(ISERROR(SEARCH("TEL",AN55)))</formula>
    </cfRule>
    <cfRule type="containsText" dxfId="1014" priority="724" operator="containsText" text="Boutik">
      <formula>NOT(ISERROR(SEARCH("Boutik",AN55)))</formula>
    </cfRule>
    <cfRule type="containsText" dxfId="1013" priority="725" operator="containsText" text="CJC">
      <formula>NOT(ISERROR(SEARCH("CJC",AN55)))</formula>
    </cfRule>
    <cfRule type="containsText" dxfId="1012" priority="726" operator="containsText" text="maison d'arrêt">
      <formula>NOT(ISERROR(SEARCH("maison d'arrêt",AN55)))</formula>
    </cfRule>
    <cfRule type="containsText" dxfId="1011" priority="727" operator="containsText" text="CTMA">
      <formula>NOT(ISERROR(SEARCH("CTMA",AN55)))</formula>
    </cfRule>
    <cfRule type="containsText" dxfId="1010" priority="728" operator="containsText" text="Entretien">
      <formula>NOT(ISERROR(SEARCH("Entretien",AN55)))</formula>
    </cfRule>
  </conditionalFormatting>
  <conditionalFormatting sqref="AN55:AO55">
    <cfRule type="containsText" dxfId="1009" priority="721" operator="containsText" text="MDA">
      <formula>NOT(ISERROR(SEARCH("MDA",AN55)))</formula>
    </cfRule>
    <cfRule type="containsText" dxfId="1008" priority="722" operator="containsText" text="ou entretien">
      <formula>NOT(ISERROR(SEARCH("ou entretien",AN55)))</formula>
    </cfRule>
  </conditionalFormatting>
  <conditionalFormatting sqref="X60:AR61 X65:AR65 X68:AR75 X82:AR82 X84:AR84 X49:AR50">
    <cfRule type="containsText" dxfId="1007" priority="1011" operator="containsText" text="TEL">
      <formula>NOT(ISERROR(SEARCH("TEL",X49)))</formula>
    </cfRule>
    <cfRule type="containsText" dxfId="1006" priority="1012" operator="containsText" text="Boutik">
      <formula>NOT(ISERROR(SEARCH("Boutik",X49)))</formula>
    </cfRule>
    <cfRule type="containsText" dxfId="1005" priority="1013" operator="containsText" text="CJC">
      <formula>NOT(ISERROR(SEARCH("CJC",X49)))</formula>
    </cfRule>
    <cfRule type="containsText" dxfId="1004" priority="1014" operator="containsText" text="maison d'arrêt">
      <formula>NOT(ISERROR(SEARCH("maison d'arrêt",X49)))</formula>
    </cfRule>
    <cfRule type="containsText" dxfId="1003" priority="1015" operator="containsText" text="CTMA">
      <formula>NOT(ISERROR(SEARCH("CTMA",X49)))</formula>
    </cfRule>
    <cfRule type="containsText" dxfId="1002" priority="1016" operator="containsText" text="Entretien">
      <formula>NOT(ISERROR(SEARCH("Entretien",X49)))</formula>
    </cfRule>
  </conditionalFormatting>
  <conditionalFormatting sqref="X60:AR61 X65:AR65 X68:AR75 X82:AR82 X84:AR84 X49:AR50">
    <cfRule type="containsText" dxfId="1001" priority="1009" operator="containsText" text="MDA">
      <formula>NOT(ISERROR(SEARCH("MDA",X49)))</formula>
    </cfRule>
    <cfRule type="containsText" dxfId="1000" priority="1010" operator="containsText" text="ou entretien">
      <formula>NOT(ISERROR(SEARCH("ou entretien",X49)))</formula>
    </cfRule>
  </conditionalFormatting>
  <conditionalFormatting sqref="AN52:AO52">
    <cfRule type="containsText" dxfId="999" priority="617" operator="containsText" text="MDA">
      <formula>NOT(ISERROR(SEARCH("MDA",AN52)))</formula>
    </cfRule>
    <cfRule type="containsText" dxfId="998" priority="618" operator="containsText" text="ou entretien">
      <formula>NOT(ISERROR(SEARCH("ou entretien",AN52)))</formula>
    </cfRule>
  </conditionalFormatting>
  <conditionalFormatting sqref="X52:AM52 X58:AE59 AH59:AR59 AJ58:AR58 X57:AG57 X56:AE56 X55:AM55 AP55:AR55 AJ57:AM57 AH56:AR56 AJ54:AR54 X53:AE54 AH53:AR53 X51:AO51 AP52:AR52">
    <cfRule type="containsText" dxfId="997" priority="1003" operator="containsText" text="TEL">
      <formula>NOT(ISERROR(SEARCH("TEL",X51)))</formula>
    </cfRule>
    <cfRule type="containsText" dxfId="996" priority="1004" operator="containsText" text="Boutik">
      <formula>NOT(ISERROR(SEARCH("Boutik",X51)))</formula>
    </cfRule>
    <cfRule type="containsText" dxfId="995" priority="1005" operator="containsText" text="CJC">
      <formula>NOT(ISERROR(SEARCH("CJC",X51)))</formula>
    </cfRule>
    <cfRule type="containsText" dxfId="994" priority="1006" operator="containsText" text="maison d'arrêt">
      <formula>NOT(ISERROR(SEARCH("maison d'arrêt",X51)))</formula>
    </cfRule>
    <cfRule type="containsText" dxfId="993" priority="1007" operator="containsText" text="CTMA">
      <formula>NOT(ISERROR(SEARCH("CTMA",X51)))</formula>
    </cfRule>
    <cfRule type="containsText" dxfId="992" priority="1008" operator="containsText" text="Entretien">
      <formula>NOT(ISERROR(SEARCH("Entretien",X51)))</formula>
    </cfRule>
  </conditionalFormatting>
  <conditionalFormatting sqref="X52:AM52 X58:AE59 AH59:AR59 AJ58:AR58 X57:AG57 X56:AE56 X55:AM55 AP55:AR55 AJ57:AM57 AH56:AR56 AJ54:AR54 X53:AE54 AH53:AR53 X51:AO51 AP52:AR52">
    <cfRule type="containsText" dxfId="991" priority="1001" operator="containsText" text="MDA">
      <formula>NOT(ISERROR(SEARCH("MDA",X51)))</formula>
    </cfRule>
    <cfRule type="containsText" dxfId="990" priority="1002" operator="containsText" text="ou entretien">
      <formula>NOT(ISERROR(SEARCH("ou entretien",X51)))</formula>
    </cfRule>
  </conditionalFormatting>
  <conditionalFormatting sqref="Z62:AE62 AJ62:AM62 AP62:AR62">
    <cfRule type="containsText" dxfId="989" priority="995" operator="containsText" text="TEL">
      <formula>NOT(ISERROR(SEARCH("TEL",Z62)))</formula>
    </cfRule>
    <cfRule type="containsText" dxfId="988" priority="996" operator="containsText" text="Boutik">
      <formula>NOT(ISERROR(SEARCH("Boutik",Z62)))</formula>
    </cfRule>
    <cfRule type="containsText" dxfId="987" priority="997" operator="containsText" text="CJC">
      <formula>NOT(ISERROR(SEARCH("CJC",Z62)))</formula>
    </cfRule>
    <cfRule type="containsText" dxfId="986" priority="998" operator="containsText" text="maison d'arrêt">
      <formula>NOT(ISERROR(SEARCH("maison d'arrêt",Z62)))</formula>
    </cfRule>
    <cfRule type="containsText" dxfId="985" priority="999" operator="containsText" text="CTMA">
      <formula>NOT(ISERROR(SEARCH("CTMA",Z62)))</formula>
    </cfRule>
    <cfRule type="containsText" dxfId="984" priority="1000" operator="containsText" text="Entretien">
      <formula>NOT(ISERROR(SEARCH("Entretien",Z62)))</formula>
    </cfRule>
  </conditionalFormatting>
  <conditionalFormatting sqref="Z62:AE62 AJ62:AM62 AP62:AR62">
    <cfRule type="containsText" dxfId="983" priority="993" operator="containsText" text="MDA">
      <formula>NOT(ISERROR(SEARCH("MDA",Z62)))</formula>
    </cfRule>
    <cfRule type="containsText" dxfId="982" priority="994" operator="containsText" text="ou entretien">
      <formula>NOT(ISERROR(SEARCH("ou entretien",Z62)))</formula>
    </cfRule>
  </conditionalFormatting>
  <conditionalFormatting sqref="X63:AR63 X64:AK64 AN64:AR64">
    <cfRule type="containsText" dxfId="981" priority="987" operator="containsText" text="TEL">
      <formula>NOT(ISERROR(SEARCH("TEL",X63)))</formula>
    </cfRule>
    <cfRule type="containsText" dxfId="980" priority="988" operator="containsText" text="Boutik">
      <formula>NOT(ISERROR(SEARCH("Boutik",X63)))</formula>
    </cfRule>
    <cfRule type="containsText" dxfId="979" priority="989" operator="containsText" text="CJC">
      <formula>NOT(ISERROR(SEARCH("CJC",X63)))</formula>
    </cfRule>
    <cfRule type="containsText" dxfId="978" priority="990" operator="containsText" text="maison d'arrêt">
      <formula>NOT(ISERROR(SEARCH("maison d'arrêt",X63)))</formula>
    </cfRule>
    <cfRule type="containsText" dxfId="977" priority="991" operator="containsText" text="CTMA">
      <formula>NOT(ISERROR(SEARCH("CTMA",X63)))</formula>
    </cfRule>
    <cfRule type="containsText" dxfId="976" priority="992" operator="containsText" text="Entretien">
      <formula>NOT(ISERROR(SEARCH("Entretien",X63)))</formula>
    </cfRule>
  </conditionalFormatting>
  <conditionalFormatting sqref="X63:AR63 X64:AK64 AN64:AR64">
    <cfRule type="containsText" dxfId="975" priority="985" operator="containsText" text="MDA">
      <formula>NOT(ISERROR(SEARCH("MDA",X63)))</formula>
    </cfRule>
    <cfRule type="containsText" dxfId="974" priority="986" operator="containsText" text="ou entretien">
      <formula>NOT(ISERROR(SEARCH("ou entretien",X63)))</formula>
    </cfRule>
  </conditionalFormatting>
  <conditionalFormatting sqref="X66:AR67">
    <cfRule type="containsText" dxfId="973" priority="979" operator="containsText" text="TEL">
      <formula>NOT(ISERROR(SEARCH("TEL",X66)))</formula>
    </cfRule>
    <cfRule type="containsText" dxfId="972" priority="980" operator="containsText" text="Boutik">
      <formula>NOT(ISERROR(SEARCH("Boutik",X66)))</formula>
    </cfRule>
    <cfRule type="containsText" dxfId="971" priority="981" operator="containsText" text="CJC">
      <formula>NOT(ISERROR(SEARCH("CJC",X66)))</formula>
    </cfRule>
    <cfRule type="containsText" dxfId="970" priority="982" operator="containsText" text="maison d'arrêt">
      <formula>NOT(ISERROR(SEARCH("maison d'arrêt",X66)))</formula>
    </cfRule>
    <cfRule type="containsText" dxfId="969" priority="983" operator="containsText" text="CTMA">
      <formula>NOT(ISERROR(SEARCH("CTMA",X66)))</formula>
    </cfRule>
    <cfRule type="containsText" dxfId="968" priority="984" operator="containsText" text="Entretien">
      <formula>NOT(ISERROR(SEARCH("Entretien",X66)))</formula>
    </cfRule>
  </conditionalFormatting>
  <conditionalFormatting sqref="X66:AR67">
    <cfRule type="containsText" dxfId="967" priority="977" operator="containsText" text="MDA">
      <formula>NOT(ISERROR(SEARCH("MDA",X66)))</formula>
    </cfRule>
    <cfRule type="containsText" dxfId="966" priority="978" operator="containsText" text="ou entretien">
      <formula>NOT(ISERROR(SEARCH("ou entretien",X66)))</formula>
    </cfRule>
  </conditionalFormatting>
  <conditionalFormatting sqref="X76:AR76">
    <cfRule type="containsText" dxfId="965" priority="971" operator="containsText" text="TEL">
      <formula>NOT(ISERROR(SEARCH("TEL",X76)))</formula>
    </cfRule>
    <cfRule type="containsText" dxfId="964" priority="972" operator="containsText" text="Boutik">
      <formula>NOT(ISERROR(SEARCH("Boutik",X76)))</formula>
    </cfRule>
    <cfRule type="containsText" dxfId="963" priority="973" operator="containsText" text="CJC">
      <formula>NOT(ISERROR(SEARCH("CJC",X76)))</formula>
    </cfRule>
    <cfRule type="containsText" dxfId="962" priority="974" operator="containsText" text="maison d'arrêt">
      <formula>NOT(ISERROR(SEARCH("maison d'arrêt",X76)))</formula>
    </cfRule>
    <cfRule type="containsText" dxfId="961" priority="975" operator="containsText" text="CTMA">
      <formula>NOT(ISERROR(SEARCH("CTMA",X76)))</formula>
    </cfRule>
    <cfRule type="containsText" dxfId="960" priority="976" operator="containsText" text="Entretien">
      <formula>NOT(ISERROR(SEARCH("Entretien",X76)))</formula>
    </cfRule>
  </conditionalFormatting>
  <conditionalFormatting sqref="X76:AR76">
    <cfRule type="containsText" dxfId="959" priority="969" operator="containsText" text="MDA">
      <formula>NOT(ISERROR(SEARCH("MDA",X76)))</formula>
    </cfRule>
    <cfRule type="containsText" dxfId="958" priority="970" operator="containsText" text="ou entretien">
      <formula>NOT(ISERROR(SEARCH("ou entretien",X76)))</formula>
    </cfRule>
  </conditionalFormatting>
  <conditionalFormatting sqref="X77:AK77 AN77:AR77">
    <cfRule type="containsText" dxfId="957" priority="963" operator="containsText" text="TEL">
      <formula>NOT(ISERROR(SEARCH("TEL",X77)))</formula>
    </cfRule>
    <cfRule type="containsText" dxfId="956" priority="964" operator="containsText" text="Boutik">
      <formula>NOT(ISERROR(SEARCH("Boutik",X77)))</formula>
    </cfRule>
    <cfRule type="containsText" dxfId="955" priority="965" operator="containsText" text="CJC">
      <formula>NOT(ISERROR(SEARCH("CJC",X77)))</formula>
    </cfRule>
    <cfRule type="containsText" dxfId="954" priority="966" operator="containsText" text="maison d'arrêt">
      <formula>NOT(ISERROR(SEARCH("maison d'arrêt",X77)))</formula>
    </cfRule>
    <cfRule type="containsText" dxfId="953" priority="967" operator="containsText" text="CTMA">
      <formula>NOT(ISERROR(SEARCH("CTMA",X77)))</formula>
    </cfRule>
    <cfRule type="containsText" dxfId="952" priority="968" operator="containsText" text="Entretien">
      <formula>NOT(ISERROR(SEARCH("Entretien",X77)))</formula>
    </cfRule>
  </conditionalFormatting>
  <conditionalFormatting sqref="X77:AK77 AN77:AR77">
    <cfRule type="containsText" dxfId="951" priority="961" operator="containsText" text="MDA">
      <formula>NOT(ISERROR(SEARCH("MDA",X77)))</formula>
    </cfRule>
    <cfRule type="containsText" dxfId="950" priority="962" operator="containsText" text="ou entretien">
      <formula>NOT(ISERROR(SEARCH("ou entretien",X77)))</formula>
    </cfRule>
  </conditionalFormatting>
  <conditionalFormatting sqref="X79:AR79">
    <cfRule type="containsText" dxfId="949" priority="955" operator="containsText" text="TEL">
      <formula>NOT(ISERROR(SEARCH("TEL",X79)))</formula>
    </cfRule>
    <cfRule type="containsText" dxfId="948" priority="956" operator="containsText" text="Boutik">
      <formula>NOT(ISERROR(SEARCH("Boutik",X79)))</formula>
    </cfRule>
    <cfRule type="containsText" dxfId="947" priority="957" operator="containsText" text="CJC">
      <formula>NOT(ISERROR(SEARCH("CJC",X79)))</formula>
    </cfRule>
    <cfRule type="containsText" dxfId="946" priority="958" operator="containsText" text="maison d'arrêt">
      <formula>NOT(ISERROR(SEARCH("maison d'arrêt",X79)))</formula>
    </cfRule>
    <cfRule type="containsText" dxfId="945" priority="959" operator="containsText" text="CTMA">
      <formula>NOT(ISERROR(SEARCH("CTMA",X79)))</formula>
    </cfRule>
    <cfRule type="containsText" dxfId="944" priority="960" operator="containsText" text="Entretien">
      <formula>NOT(ISERROR(SEARCH("Entretien",X79)))</formula>
    </cfRule>
  </conditionalFormatting>
  <conditionalFormatting sqref="X79:AR79">
    <cfRule type="containsText" dxfId="943" priority="953" operator="containsText" text="MDA">
      <formula>NOT(ISERROR(SEARCH("MDA",X79)))</formula>
    </cfRule>
    <cfRule type="containsText" dxfId="942" priority="954" operator="containsText" text="ou entretien">
      <formula>NOT(ISERROR(SEARCH("ou entretien",X79)))</formula>
    </cfRule>
  </conditionalFormatting>
  <conditionalFormatting sqref="X80:AR80">
    <cfRule type="containsText" dxfId="941" priority="947" operator="containsText" text="TEL">
      <formula>NOT(ISERROR(SEARCH("TEL",X80)))</formula>
    </cfRule>
    <cfRule type="containsText" dxfId="940" priority="948" operator="containsText" text="Boutik">
      <formula>NOT(ISERROR(SEARCH("Boutik",X80)))</formula>
    </cfRule>
    <cfRule type="containsText" dxfId="939" priority="949" operator="containsText" text="CJC">
      <formula>NOT(ISERROR(SEARCH("CJC",X80)))</formula>
    </cfRule>
    <cfRule type="containsText" dxfId="938" priority="950" operator="containsText" text="maison d'arrêt">
      <formula>NOT(ISERROR(SEARCH("maison d'arrêt",X80)))</formula>
    </cfRule>
    <cfRule type="containsText" dxfId="937" priority="951" operator="containsText" text="CTMA">
      <formula>NOT(ISERROR(SEARCH("CTMA",X80)))</formula>
    </cfRule>
    <cfRule type="containsText" dxfId="936" priority="952" operator="containsText" text="Entretien">
      <formula>NOT(ISERROR(SEARCH("Entretien",X80)))</formula>
    </cfRule>
  </conditionalFormatting>
  <conditionalFormatting sqref="X80:AR80">
    <cfRule type="containsText" dxfId="935" priority="945" operator="containsText" text="MDA">
      <formula>NOT(ISERROR(SEARCH("MDA",X80)))</formula>
    </cfRule>
    <cfRule type="containsText" dxfId="934" priority="946" operator="containsText" text="ou entretien">
      <formula>NOT(ISERROR(SEARCH("ou entretien",X80)))</formula>
    </cfRule>
  </conditionalFormatting>
  <conditionalFormatting sqref="X85:AR85">
    <cfRule type="containsText" dxfId="933" priority="939" operator="containsText" text="TEL">
      <formula>NOT(ISERROR(SEARCH("TEL",X85)))</formula>
    </cfRule>
    <cfRule type="containsText" dxfId="932" priority="940" operator="containsText" text="Boutik">
      <formula>NOT(ISERROR(SEARCH("Boutik",X85)))</formula>
    </cfRule>
    <cfRule type="containsText" dxfId="931" priority="941" operator="containsText" text="CJC">
      <formula>NOT(ISERROR(SEARCH("CJC",X85)))</formula>
    </cfRule>
    <cfRule type="containsText" dxfId="930" priority="942" operator="containsText" text="maison d'arrêt">
      <formula>NOT(ISERROR(SEARCH("maison d'arrêt",X85)))</formula>
    </cfRule>
    <cfRule type="containsText" dxfId="929" priority="943" operator="containsText" text="CTMA">
      <formula>NOT(ISERROR(SEARCH("CTMA",X85)))</formula>
    </cfRule>
    <cfRule type="containsText" dxfId="928" priority="944" operator="containsText" text="Entretien">
      <formula>NOT(ISERROR(SEARCH("Entretien",X85)))</formula>
    </cfRule>
  </conditionalFormatting>
  <conditionalFormatting sqref="X85:AR85">
    <cfRule type="containsText" dxfId="927" priority="937" operator="containsText" text="MDA">
      <formula>NOT(ISERROR(SEARCH("MDA",X85)))</formula>
    </cfRule>
    <cfRule type="containsText" dxfId="926" priority="938" operator="containsText" text="ou entretien">
      <formula>NOT(ISERROR(SEARCH("ou entretien",X85)))</formula>
    </cfRule>
  </conditionalFormatting>
  <conditionalFormatting sqref="X78:AE78 AN78:AO78 AJ78:AK78">
    <cfRule type="containsText" dxfId="925" priority="931" operator="containsText" text="TEL">
      <formula>NOT(ISERROR(SEARCH("TEL",X78)))</formula>
    </cfRule>
    <cfRule type="containsText" dxfId="924" priority="932" operator="containsText" text="Boutik">
      <formula>NOT(ISERROR(SEARCH("Boutik",X78)))</formula>
    </cfRule>
    <cfRule type="containsText" dxfId="923" priority="933" operator="containsText" text="CJC">
      <formula>NOT(ISERROR(SEARCH("CJC",X78)))</formula>
    </cfRule>
    <cfRule type="containsText" dxfId="922" priority="934" operator="containsText" text="maison d'arrêt">
      <formula>NOT(ISERROR(SEARCH("maison d'arrêt",X78)))</formula>
    </cfRule>
    <cfRule type="containsText" dxfId="921" priority="935" operator="containsText" text="CTMA">
      <formula>NOT(ISERROR(SEARCH("CTMA",X78)))</formula>
    </cfRule>
    <cfRule type="containsText" dxfId="920" priority="936" operator="containsText" text="Entretien">
      <formula>NOT(ISERROR(SEARCH("Entretien",X78)))</formula>
    </cfRule>
  </conditionalFormatting>
  <conditionalFormatting sqref="X78:AE78 AN78:AO78 AJ78:AK78">
    <cfRule type="containsText" dxfId="919" priority="929" operator="containsText" text="MDA">
      <formula>NOT(ISERROR(SEARCH("MDA",X78)))</formula>
    </cfRule>
    <cfRule type="containsText" dxfId="918" priority="930" operator="containsText" text="ou entretien">
      <formula>NOT(ISERROR(SEARCH("ou entretien",X78)))</formula>
    </cfRule>
  </conditionalFormatting>
  <conditionalFormatting sqref="AP81:AR81 AD81:AE81">
    <cfRule type="containsText" dxfId="917" priority="923" operator="containsText" text="TEL">
      <formula>NOT(ISERROR(SEARCH("TEL",AD81)))</formula>
    </cfRule>
    <cfRule type="containsText" dxfId="916" priority="924" operator="containsText" text="Boutik">
      <formula>NOT(ISERROR(SEARCH("Boutik",AD81)))</formula>
    </cfRule>
    <cfRule type="containsText" dxfId="915" priority="925" operator="containsText" text="CJC">
      <formula>NOT(ISERROR(SEARCH("CJC",AD81)))</formula>
    </cfRule>
    <cfRule type="containsText" dxfId="914" priority="926" operator="containsText" text="maison d'arrêt">
      <formula>NOT(ISERROR(SEARCH("maison d'arrêt",AD81)))</formula>
    </cfRule>
    <cfRule type="containsText" dxfId="913" priority="927" operator="containsText" text="CTMA">
      <formula>NOT(ISERROR(SEARCH("CTMA",AD81)))</formula>
    </cfRule>
    <cfRule type="containsText" dxfId="912" priority="928" operator="containsText" text="Entretien">
      <formula>NOT(ISERROR(SEARCH("Entretien",AD81)))</formula>
    </cfRule>
  </conditionalFormatting>
  <conditionalFormatting sqref="AP81:AR81 AD81:AE81">
    <cfRule type="containsText" dxfId="911" priority="921" operator="containsText" text="MDA">
      <formula>NOT(ISERROR(SEARCH("MDA",AD81)))</formula>
    </cfRule>
    <cfRule type="containsText" dxfId="910" priority="922" operator="containsText" text="ou entretien">
      <formula>NOT(ISERROR(SEARCH("ou entretien",AD81)))</formula>
    </cfRule>
  </conditionalFormatting>
  <conditionalFormatting sqref="AJ83:AO83">
    <cfRule type="containsText" dxfId="909" priority="915" operator="containsText" text="TEL">
      <formula>NOT(ISERROR(SEARCH("TEL",AJ83)))</formula>
    </cfRule>
    <cfRule type="containsText" dxfId="908" priority="916" operator="containsText" text="Boutik">
      <formula>NOT(ISERROR(SEARCH("Boutik",AJ83)))</formula>
    </cfRule>
    <cfRule type="containsText" dxfId="907" priority="917" operator="containsText" text="CJC">
      <formula>NOT(ISERROR(SEARCH("CJC",AJ83)))</formula>
    </cfRule>
    <cfRule type="containsText" dxfId="906" priority="918" operator="containsText" text="maison d'arrêt">
      <formula>NOT(ISERROR(SEARCH("maison d'arrêt",AJ83)))</formula>
    </cfRule>
    <cfRule type="containsText" dxfId="905" priority="919" operator="containsText" text="CTMA">
      <formula>NOT(ISERROR(SEARCH("CTMA",AJ83)))</formula>
    </cfRule>
    <cfRule type="containsText" dxfId="904" priority="920" operator="containsText" text="Entretien">
      <formula>NOT(ISERROR(SEARCH("Entretien",AJ83)))</formula>
    </cfRule>
  </conditionalFormatting>
  <conditionalFormatting sqref="AJ83:AO83">
    <cfRule type="containsText" dxfId="903" priority="913" operator="containsText" text="MDA">
      <formula>NOT(ISERROR(SEARCH("MDA",AJ83)))</formula>
    </cfRule>
    <cfRule type="containsText" dxfId="902" priority="914" operator="containsText" text="ou entretien">
      <formula>NOT(ISERROR(SEARCH("ou entretien",AJ83)))</formula>
    </cfRule>
  </conditionalFormatting>
  <conditionalFormatting sqref="AP78:AR78">
    <cfRule type="containsText" dxfId="901" priority="907" operator="containsText" text="TEL">
      <formula>NOT(ISERROR(SEARCH("TEL",AP78)))</formula>
    </cfRule>
    <cfRule type="containsText" dxfId="900" priority="908" operator="containsText" text="Boutik">
      <formula>NOT(ISERROR(SEARCH("Boutik",AP78)))</formula>
    </cfRule>
    <cfRule type="containsText" dxfId="899" priority="909" operator="containsText" text="CJC">
      <formula>NOT(ISERROR(SEARCH("CJC",AP78)))</formula>
    </cfRule>
    <cfRule type="containsText" dxfId="898" priority="910" operator="containsText" text="maison d'arrêt">
      <formula>NOT(ISERROR(SEARCH("maison d'arrêt",AP78)))</formula>
    </cfRule>
    <cfRule type="containsText" dxfId="897" priority="911" operator="containsText" text="CTMA">
      <formula>NOT(ISERROR(SEARCH("CTMA",AP78)))</formula>
    </cfRule>
    <cfRule type="containsText" dxfId="896" priority="912" operator="containsText" text="Entretien">
      <formula>NOT(ISERROR(SEARCH("Entretien",AP78)))</formula>
    </cfRule>
  </conditionalFormatting>
  <conditionalFormatting sqref="AP78:AR78">
    <cfRule type="containsText" dxfId="895" priority="905" operator="containsText" text="MDA">
      <formula>NOT(ISERROR(SEARCH("MDA",AP78)))</formula>
    </cfRule>
    <cfRule type="containsText" dxfId="894" priority="906" operator="containsText" text="ou entretien">
      <formula>NOT(ISERROR(SEARCH("ou entretien",AP78)))</formula>
    </cfRule>
  </conditionalFormatting>
  <conditionalFormatting sqref="AL77:AM78">
    <cfRule type="containsText" dxfId="893" priority="899" operator="containsText" text="TEL">
      <formula>NOT(ISERROR(SEARCH("TEL",AL77)))</formula>
    </cfRule>
    <cfRule type="containsText" dxfId="892" priority="900" operator="containsText" text="Boutik">
      <formula>NOT(ISERROR(SEARCH("Boutik",AL77)))</formula>
    </cfRule>
    <cfRule type="containsText" dxfId="891" priority="901" operator="containsText" text="CJC">
      <formula>NOT(ISERROR(SEARCH("CJC",AL77)))</formula>
    </cfRule>
    <cfRule type="containsText" dxfId="890" priority="902" operator="containsText" text="maison d'arrêt">
      <formula>NOT(ISERROR(SEARCH("maison d'arrêt",AL77)))</formula>
    </cfRule>
    <cfRule type="containsText" dxfId="889" priority="903" operator="containsText" text="CTMA">
      <formula>NOT(ISERROR(SEARCH("CTMA",AL77)))</formula>
    </cfRule>
    <cfRule type="containsText" dxfId="888" priority="904" operator="containsText" text="Entretien">
      <formula>NOT(ISERROR(SEARCH("Entretien",AL77)))</formula>
    </cfRule>
  </conditionalFormatting>
  <conditionalFormatting sqref="AL77:AM78">
    <cfRule type="containsText" dxfId="887" priority="897" operator="containsText" text="MDA">
      <formula>NOT(ISERROR(SEARCH("MDA",AL77)))</formula>
    </cfRule>
    <cfRule type="containsText" dxfId="886" priority="898" operator="containsText" text="ou entretien">
      <formula>NOT(ISERROR(SEARCH("ou entretien",AL77)))</formula>
    </cfRule>
  </conditionalFormatting>
  <conditionalFormatting sqref="AF78:AG78">
    <cfRule type="containsText" dxfId="885" priority="891" operator="containsText" text="TEL">
      <formula>NOT(ISERROR(SEARCH("TEL",AF78)))</formula>
    </cfRule>
    <cfRule type="containsText" dxfId="884" priority="892" operator="containsText" text="Boutik">
      <formula>NOT(ISERROR(SEARCH("Boutik",AF78)))</formula>
    </cfRule>
    <cfRule type="containsText" dxfId="883" priority="893" operator="containsText" text="CJC">
      <formula>NOT(ISERROR(SEARCH("CJC",AF78)))</formula>
    </cfRule>
    <cfRule type="containsText" dxfId="882" priority="894" operator="containsText" text="maison d'arrêt">
      <formula>NOT(ISERROR(SEARCH("maison d'arrêt",AF78)))</formula>
    </cfRule>
    <cfRule type="containsText" dxfId="881" priority="895" operator="containsText" text="CTMA">
      <formula>NOT(ISERROR(SEARCH("CTMA",AF78)))</formula>
    </cfRule>
    <cfRule type="containsText" dxfId="880" priority="896" operator="containsText" text="Entretien">
      <formula>NOT(ISERROR(SEARCH("Entretien",AF78)))</formula>
    </cfRule>
  </conditionalFormatting>
  <conditionalFormatting sqref="AF78:AG78">
    <cfRule type="containsText" dxfId="879" priority="889" operator="containsText" text="MDA">
      <formula>NOT(ISERROR(SEARCH("MDA",AF78)))</formula>
    </cfRule>
    <cfRule type="containsText" dxfId="878" priority="890" operator="containsText" text="ou entretien">
      <formula>NOT(ISERROR(SEARCH("ou entretien",AF78)))</formula>
    </cfRule>
  </conditionalFormatting>
  <conditionalFormatting sqref="AH78:AI78">
    <cfRule type="containsText" dxfId="877" priority="883" operator="containsText" text="TEL">
      <formula>NOT(ISERROR(SEARCH("TEL",AH78)))</formula>
    </cfRule>
    <cfRule type="containsText" dxfId="876" priority="884" operator="containsText" text="Boutik">
      <formula>NOT(ISERROR(SEARCH("Boutik",AH78)))</formula>
    </cfRule>
    <cfRule type="containsText" dxfId="875" priority="885" operator="containsText" text="CJC">
      <formula>NOT(ISERROR(SEARCH("CJC",AH78)))</formula>
    </cfRule>
    <cfRule type="containsText" dxfId="874" priority="886" operator="containsText" text="maison d'arrêt">
      <formula>NOT(ISERROR(SEARCH("maison d'arrêt",AH78)))</formula>
    </cfRule>
    <cfRule type="containsText" dxfId="873" priority="887" operator="containsText" text="CTMA">
      <formula>NOT(ISERROR(SEARCH("CTMA",AH78)))</formula>
    </cfRule>
    <cfRule type="containsText" dxfId="872" priority="888" operator="containsText" text="Entretien">
      <formula>NOT(ISERROR(SEARCH("Entretien",AH78)))</formula>
    </cfRule>
  </conditionalFormatting>
  <conditionalFormatting sqref="AH78:AI78">
    <cfRule type="containsText" dxfId="871" priority="881" operator="containsText" text="MDA">
      <formula>NOT(ISERROR(SEARCH("MDA",AH78)))</formula>
    </cfRule>
    <cfRule type="containsText" dxfId="870" priority="882" operator="containsText" text="ou entretien">
      <formula>NOT(ISERROR(SEARCH("ou entretien",AH78)))</formula>
    </cfRule>
  </conditionalFormatting>
  <conditionalFormatting sqref="AF81:AG81">
    <cfRule type="containsText" dxfId="869" priority="875" operator="containsText" text="TEL">
      <formula>NOT(ISERROR(SEARCH("TEL",AF81)))</formula>
    </cfRule>
    <cfRule type="containsText" dxfId="868" priority="876" operator="containsText" text="Boutik">
      <formula>NOT(ISERROR(SEARCH("Boutik",AF81)))</formula>
    </cfRule>
    <cfRule type="containsText" dxfId="867" priority="877" operator="containsText" text="CJC">
      <formula>NOT(ISERROR(SEARCH("CJC",AF81)))</formula>
    </cfRule>
    <cfRule type="containsText" dxfId="866" priority="878" operator="containsText" text="maison d'arrêt">
      <formula>NOT(ISERROR(SEARCH("maison d'arrêt",AF81)))</formula>
    </cfRule>
    <cfRule type="containsText" dxfId="865" priority="879" operator="containsText" text="CTMA">
      <formula>NOT(ISERROR(SEARCH("CTMA",AF81)))</formula>
    </cfRule>
    <cfRule type="containsText" dxfId="864" priority="880" operator="containsText" text="Entretien">
      <formula>NOT(ISERROR(SEARCH("Entretien",AF81)))</formula>
    </cfRule>
  </conditionalFormatting>
  <conditionalFormatting sqref="AF81:AG81">
    <cfRule type="containsText" dxfId="863" priority="873" operator="containsText" text="MDA">
      <formula>NOT(ISERROR(SEARCH("MDA",AF81)))</formula>
    </cfRule>
    <cfRule type="containsText" dxfId="862" priority="874" operator="containsText" text="ou entretien">
      <formula>NOT(ISERROR(SEARCH("ou entretien",AF81)))</formula>
    </cfRule>
  </conditionalFormatting>
  <conditionalFormatting sqref="AH81:AI81">
    <cfRule type="containsText" dxfId="861" priority="867" operator="containsText" text="TEL">
      <formula>NOT(ISERROR(SEARCH("TEL",AH81)))</formula>
    </cfRule>
    <cfRule type="containsText" dxfId="860" priority="868" operator="containsText" text="Boutik">
      <formula>NOT(ISERROR(SEARCH("Boutik",AH81)))</formula>
    </cfRule>
    <cfRule type="containsText" dxfId="859" priority="869" operator="containsText" text="CJC">
      <formula>NOT(ISERROR(SEARCH("CJC",AH81)))</formula>
    </cfRule>
    <cfRule type="containsText" dxfId="858" priority="870" operator="containsText" text="maison d'arrêt">
      <formula>NOT(ISERROR(SEARCH("maison d'arrêt",AH81)))</formula>
    </cfRule>
    <cfRule type="containsText" dxfId="857" priority="871" operator="containsText" text="CTMA">
      <formula>NOT(ISERROR(SEARCH("CTMA",AH81)))</formula>
    </cfRule>
    <cfRule type="containsText" dxfId="856" priority="872" operator="containsText" text="Entretien">
      <formula>NOT(ISERROR(SEARCH("Entretien",AH81)))</formula>
    </cfRule>
  </conditionalFormatting>
  <conditionalFormatting sqref="AH81:AI81">
    <cfRule type="containsText" dxfId="855" priority="865" operator="containsText" text="MDA">
      <formula>NOT(ISERROR(SEARCH("MDA",AH81)))</formula>
    </cfRule>
    <cfRule type="containsText" dxfId="854" priority="866" operator="containsText" text="ou entretien">
      <formula>NOT(ISERROR(SEARCH("ou entretien",AH81)))</formula>
    </cfRule>
  </conditionalFormatting>
  <conditionalFormatting sqref="AJ81:AK81">
    <cfRule type="containsText" dxfId="853" priority="859" operator="containsText" text="TEL">
      <formula>NOT(ISERROR(SEARCH("TEL",AJ81)))</formula>
    </cfRule>
    <cfRule type="containsText" dxfId="852" priority="860" operator="containsText" text="Boutik">
      <formula>NOT(ISERROR(SEARCH("Boutik",AJ81)))</formula>
    </cfRule>
    <cfRule type="containsText" dxfId="851" priority="861" operator="containsText" text="CJC">
      <formula>NOT(ISERROR(SEARCH("CJC",AJ81)))</formula>
    </cfRule>
    <cfRule type="containsText" dxfId="850" priority="862" operator="containsText" text="maison d'arrêt">
      <formula>NOT(ISERROR(SEARCH("maison d'arrêt",AJ81)))</formula>
    </cfRule>
    <cfRule type="containsText" dxfId="849" priority="863" operator="containsText" text="CTMA">
      <formula>NOT(ISERROR(SEARCH("CTMA",AJ81)))</formula>
    </cfRule>
    <cfRule type="containsText" dxfId="848" priority="864" operator="containsText" text="Entretien">
      <formula>NOT(ISERROR(SEARCH("Entretien",AJ81)))</formula>
    </cfRule>
  </conditionalFormatting>
  <conditionalFormatting sqref="AJ81:AK81">
    <cfRule type="containsText" dxfId="847" priority="857" operator="containsText" text="MDA">
      <formula>NOT(ISERROR(SEARCH("MDA",AJ81)))</formula>
    </cfRule>
    <cfRule type="containsText" dxfId="846" priority="858" operator="containsText" text="ou entretien">
      <formula>NOT(ISERROR(SEARCH("ou entretien",AJ81)))</formula>
    </cfRule>
  </conditionalFormatting>
  <conditionalFormatting sqref="AL81:AM81">
    <cfRule type="containsText" dxfId="845" priority="851" operator="containsText" text="TEL">
      <formula>NOT(ISERROR(SEARCH("TEL",AL81)))</formula>
    </cfRule>
    <cfRule type="containsText" dxfId="844" priority="852" operator="containsText" text="Boutik">
      <formula>NOT(ISERROR(SEARCH("Boutik",AL81)))</formula>
    </cfRule>
    <cfRule type="containsText" dxfId="843" priority="853" operator="containsText" text="CJC">
      <formula>NOT(ISERROR(SEARCH("CJC",AL81)))</formula>
    </cfRule>
    <cfRule type="containsText" dxfId="842" priority="854" operator="containsText" text="maison d'arrêt">
      <formula>NOT(ISERROR(SEARCH("maison d'arrêt",AL81)))</formula>
    </cfRule>
    <cfRule type="containsText" dxfId="841" priority="855" operator="containsText" text="CTMA">
      <formula>NOT(ISERROR(SEARCH("CTMA",AL81)))</formula>
    </cfRule>
    <cfRule type="containsText" dxfId="840" priority="856" operator="containsText" text="Entretien">
      <formula>NOT(ISERROR(SEARCH("Entretien",AL81)))</formula>
    </cfRule>
  </conditionalFormatting>
  <conditionalFormatting sqref="AL81:AM81">
    <cfRule type="containsText" dxfId="839" priority="849" operator="containsText" text="MDA">
      <formula>NOT(ISERROR(SEARCH("MDA",AL81)))</formula>
    </cfRule>
    <cfRule type="containsText" dxfId="838" priority="850" operator="containsText" text="ou entretien">
      <formula>NOT(ISERROR(SEARCH("ou entretien",AL81)))</formula>
    </cfRule>
  </conditionalFormatting>
  <conditionalFormatting sqref="AN81:AO81">
    <cfRule type="containsText" dxfId="837" priority="843" operator="containsText" text="TEL">
      <formula>NOT(ISERROR(SEARCH("TEL",AN81)))</formula>
    </cfRule>
    <cfRule type="containsText" dxfId="836" priority="844" operator="containsText" text="Boutik">
      <formula>NOT(ISERROR(SEARCH("Boutik",AN81)))</formula>
    </cfRule>
    <cfRule type="containsText" dxfId="835" priority="845" operator="containsText" text="CJC">
      <formula>NOT(ISERROR(SEARCH("CJC",AN81)))</formula>
    </cfRule>
    <cfRule type="containsText" dxfId="834" priority="846" operator="containsText" text="maison d'arrêt">
      <formula>NOT(ISERROR(SEARCH("maison d'arrêt",AN81)))</formula>
    </cfRule>
    <cfRule type="containsText" dxfId="833" priority="847" operator="containsText" text="CTMA">
      <formula>NOT(ISERROR(SEARCH("CTMA",AN81)))</formula>
    </cfRule>
    <cfRule type="containsText" dxfId="832" priority="848" operator="containsText" text="Entretien">
      <formula>NOT(ISERROR(SEARCH("Entretien",AN81)))</formula>
    </cfRule>
  </conditionalFormatting>
  <conditionalFormatting sqref="AN81:AO81">
    <cfRule type="containsText" dxfId="831" priority="841" operator="containsText" text="MDA">
      <formula>NOT(ISERROR(SEARCH("MDA",AN81)))</formula>
    </cfRule>
    <cfRule type="containsText" dxfId="830" priority="842" operator="containsText" text="ou entretien">
      <formula>NOT(ISERROR(SEARCH("ou entretien",AN81)))</formula>
    </cfRule>
  </conditionalFormatting>
  <conditionalFormatting sqref="AF83:AG83">
    <cfRule type="containsText" dxfId="829" priority="835" operator="containsText" text="TEL">
      <formula>NOT(ISERROR(SEARCH("TEL",AF83)))</formula>
    </cfRule>
    <cfRule type="containsText" dxfId="828" priority="836" operator="containsText" text="Boutik">
      <formula>NOT(ISERROR(SEARCH("Boutik",AF83)))</formula>
    </cfRule>
    <cfRule type="containsText" dxfId="827" priority="837" operator="containsText" text="CJC">
      <formula>NOT(ISERROR(SEARCH("CJC",AF83)))</formula>
    </cfRule>
    <cfRule type="containsText" dxfId="826" priority="838" operator="containsText" text="maison d'arrêt">
      <formula>NOT(ISERROR(SEARCH("maison d'arrêt",AF83)))</formula>
    </cfRule>
    <cfRule type="containsText" dxfId="825" priority="839" operator="containsText" text="CTMA">
      <formula>NOT(ISERROR(SEARCH("CTMA",AF83)))</formula>
    </cfRule>
    <cfRule type="containsText" dxfId="824" priority="840" operator="containsText" text="Entretien">
      <formula>NOT(ISERROR(SEARCH("Entretien",AF83)))</formula>
    </cfRule>
  </conditionalFormatting>
  <conditionalFormatting sqref="AF83:AG83">
    <cfRule type="containsText" dxfId="823" priority="833" operator="containsText" text="MDA">
      <formula>NOT(ISERROR(SEARCH("MDA",AF83)))</formula>
    </cfRule>
    <cfRule type="containsText" dxfId="822" priority="834" operator="containsText" text="ou entretien">
      <formula>NOT(ISERROR(SEARCH("ou entretien",AF83)))</formula>
    </cfRule>
  </conditionalFormatting>
  <conditionalFormatting sqref="AH83:AI83">
    <cfRule type="containsText" dxfId="821" priority="827" operator="containsText" text="TEL">
      <formula>NOT(ISERROR(SEARCH("TEL",AH83)))</formula>
    </cfRule>
    <cfRule type="containsText" dxfId="820" priority="828" operator="containsText" text="Boutik">
      <formula>NOT(ISERROR(SEARCH("Boutik",AH83)))</formula>
    </cfRule>
    <cfRule type="containsText" dxfId="819" priority="829" operator="containsText" text="CJC">
      <formula>NOT(ISERROR(SEARCH("CJC",AH83)))</formula>
    </cfRule>
    <cfRule type="containsText" dxfId="818" priority="830" operator="containsText" text="maison d'arrêt">
      <formula>NOT(ISERROR(SEARCH("maison d'arrêt",AH83)))</formula>
    </cfRule>
    <cfRule type="containsText" dxfId="817" priority="831" operator="containsText" text="CTMA">
      <formula>NOT(ISERROR(SEARCH("CTMA",AH83)))</formula>
    </cfRule>
    <cfRule type="containsText" dxfId="816" priority="832" operator="containsText" text="Entretien">
      <formula>NOT(ISERROR(SEARCH("Entretien",AH83)))</formula>
    </cfRule>
  </conditionalFormatting>
  <conditionalFormatting sqref="AH83:AI83">
    <cfRule type="containsText" dxfId="815" priority="825" operator="containsText" text="MDA">
      <formula>NOT(ISERROR(SEARCH("MDA",AH83)))</formula>
    </cfRule>
    <cfRule type="containsText" dxfId="814" priority="826" operator="containsText" text="ou entretien">
      <formula>NOT(ISERROR(SEARCH("ou entretien",AH83)))</formula>
    </cfRule>
  </conditionalFormatting>
  <conditionalFormatting sqref="AP83:AR83">
    <cfRule type="containsText" dxfId="813" priority="819" operator="containsText" text="TEL">
      <formula>NOT(ISERROR(SEARCH("TEL",AP83)))</formula>
    </cfRule>
    <cfRule type="containsText" dxfId="812" priority="820" operator="containsText" text="Boutik">
      <formula>NOT(ISERROR(SEARCH("Boutik",AP83)))</formula>
    </cfRule>
    <cfRule type="containsText" dxfId="811" priority="821" operator="containsText" text="CJC">
      <formula>NOT(ISERROR(SEARCH("CJC",AP83)))</formula>
    </cfRule>
    <cfRule type="containsText" dxfId="810" priority="822" operator="containsText" text="maison d'arrêt">
      <formula>NOT(ISERROR(SEARCH("maison d'arrêt",AP83)))</formula>
    </cfRule>
    <cfRule type="containsText" dxfId="809" priority="823" operator="containsText" text="CTMA">
      <formula>NOT(ISERROR(SEARCH("CTMA",AP83)))</formula>
    </cfRule>
    <cfRule type="containsText" dxfId="808" priority="824" operator="containsText" text="Entretien">
      <formula>NOT(ISERROR(SEARCH("Entretien",AP83)))</formula>
    </cfRule>
  </conditionalFormatting>
  <conditionalFormatting sqref="AP83:AR83">
    <cfRule type="containsText" dxfId="807" priority="817" operator="containsText" text="MDA">
      <formula>NOT(ISERROR(SEARCH("MDA",AP83)))</formula>
    </cfRule>
    <cfRule type="containsText" dxfId="806" priority="818" operator="containsText" text="ou entretien">
      <formula>NOT(ISERROR(SEARCH("ou entretien",AP83)))</formula>
    </cfRule>
  </conditionalFormatting>
  <conditionalFormatting sqref="AB83:AC83">
    <cfRule type="containsText" dxfId="805" priority="811" operator="containsText" text="TEL">
      <formula>NOT(ISERROR(SEARCH("TEL",AB83)))</formula>
    </cfRule>
    <cfRule type="containsText" dxfId="804" priority="812" operator="containsText" text="Boutik">
      <formula>NOT(ISERROR(SEARCH("Boutik",AB83)))</formula>
    </cfRule>
    <cfRule type="containsText" dxfId="803" priority="813" operator="containsText" text="CJC">
      <formula>NOT(ISERROR(SEARCH("CJC",AB83)))</formula>
    </cfRule>
    <cfRule type="containsText" dxfId="802" priority="814" operator="containsText" text="maison d'arrêt">
      <formula>NOT(ISERROR(SEARCH("maison d'arrêt",AB83)))</formula>
    </cfRule>
    <cfRule type="containsText" dxfId="801" priority="815" operator="containsText" text="CTMA">
      <formula>NOT(ISERROR(SEARCH("CTMA",AB83)))</formula>
    </cfRule>
    <cfRule type="containsText" dxfId="800" priority="816" operator="containsText" text="Entretien">
      <formula>NOT(ISERROR(SEARCH("Entretien",AB83)))</formula>
    </cfRule>
  </conditionalFormatting>
  <conditionalFormatting sqref="AB83:AC83">
    <cfRule type="containsText" dxfId="799" priority="809" operator="containsText" text="MDA">
      <formula>NOT(ISERROR(SEARCH("MDA",AB83)))</formula>
    </cfRule>
    <cfRule type="containsText" dxfId="798" priority="810" operator="containsText" text="ou entretien">
      <formula>NOT(ISERROR(SEARCH("ou entretien",AB83)))</formula>
    </cfRule>
  </conditionalFormatting>
  <conditionalFormatting sqref="AD83:AE83">
    <cfRule type="containsText" dxfId="797" priority="803" operator="containsText" text="TEL">
      <formula>NOT(ISERROR(SEARCH("TEL",AD83)))</formula>
    </cfRule>
    <cfRule type="containsText" dxfId="796" priority="804" operator="containsText" text="Boutik">
      <formula>NOT(ISERROR(SEARCH("Boutik",AD83)))</formula>
    </cfRule>
    <cfRule type="containsText" dxfId="795" priority="805" operator="containsText" text="CJC">
      <formula>NOT(ISERROR(SEARCH("CJC",AD83)))</formula>
    </cfRule>
    <cfRule type="containsText" dxfId="794" priority="806" operator="containsText" text="maison d'arrêt">
      <formula>NOT(ISERROR(SEARCH("maison d'arrêt",AD83)))</formula>
    </cfRule>
    <cfRule type="containsText" dxfId="793" priority="807" operator="containsText" text="CTMA">
      <formula>NOT(ISERROR(SEARCH("CTMA",AD83)))</formula>
    </cfRule>
    <cfRule type="containsText" dxfId="792" priority="808" operator="containsText" text="Entretien">
      <formula>NOT(ISERROR(SEARCH("Entretien",AD83)))</formula>
    </cfRule>
  </conditionalFormatting>
  <conditionalFormatting sqref="AD83:AE83">
    <cfRule type="containsText" dxfId="791" priority="801" operator="containsText" text="MDA">
      <formula>NOT(ISERROR(SEARCH("MDA",AD83)))</formula>
    </cfRule>
    <cfRule type="containsText" dxfId="790" priority="802" operator="containsText" text="ou entretien">
      <formula>NOT(ISERROR(SEARCH("ou entretien",AD83)))</formula>
    </cfRule>
  </conditionalFormatting>
  <conditionalFormatting sqref="AB81:AC81">
    <cfRule type="containsText" dxfId="789" priority="795" operator="containsText" text="TEL">
      <formula>NOT(ISERROR(SEARCH("TEL",AB81)))</formula>
    </cfRule>
    <cfRule type="containsText" dxfId="788" priority="796" operator="containsText" text="Boutik">
      <formula>NOT(ISERROR(SEARCH("Boutik",AB81)))</formula>
    </cfRule>
    <cfRule type="containsText" dxfId="787" priority="797" operator="containsText" text="CJC">
      <formula>NOT(ISERROR(SEARCH("CJC",AB81)))</formula>
    </cfRule>
    <cfRule type="containsText" dxfId="786" priority="798" operator="containsText" text="maison d'arrêt">
      <formula>NOT(ISERROR(SEARCH("maison d'arrêt",AB81)))</formula>
    </cfRule>
    <cfRule type="containsText" dxfId="785" priority="799" operator="containsText" text="CTMA">
      <formula>NOT(ISERROR(SEARCH("CTMA",AB81)))</formula>
    </cfRule>
    <cfRule type="containsText" dxfId="784" priority="800" operator="containsText" text="Entretien">
      <formula>NOT(ISERROR(SEARCH("Entretien",AB81)))</formula>
    </cfRule>
  </conditionalFormatting>
  <conditionalFormatting sqref="AB81:AC81">
    <cfRule type="containsText" dxfId="783" priority="793" operator="containsText" text="MDA">
      <formula>NOT(ISERROR(SEARCH("MDA",AB81)))</formula>
    </cfRule>
    <cfRule type="containsText" dxfId="782" priority="794" operator="containsText" text="ou entretien">
      <formula>NOT(ISERROR(SEARCH("ou entretien",AB81)))</formula>
    </cfRule>
  </conditionalFormatting>
  <conditionalFormatting sqref="AF59:AG59">
    <cfRule type="containsText" dxfId="781" priority="787" operator="containsText" text="TEL">
      <formula>NOT(ISERROR(SEARCH("TEL",AF59)))</formula>
    </cfRule>
    <cfRule type="containsText" dxfId="780" priority="788" operator="containsText" text="Boutik">
      <formula>NOT(ISERROR(SEARCH("Boutik",AF59)))</formula>
    </cfRule>
    <cfRule type="containsText" dxfId="779" priority="789" operator="containsText" text="CJC">
      <formula>NOT(ISERROR(SEARCH("CJC",AF59)))</formula>
    </cfRule>
    <cfRule type="containsText" dxfId="778" priority="790" operator="containsText" text="maison d'arrêt">
      <formula>NOT(ISERROR(SEARCH("maison d'arrêt",AF59)))</formula>
    </cfRule>
    <cfRule type="containsText" dxfId="777" priority="791" operator="containsText" text="CTMA">
      <formula>NOT(ISERROR(SEARCH("CTMA",AF59)))</formula>
    </cfRule>
    <cfRule type="containsText" dxfId="776" priority="792" operator="containsText" text="Entretien">
      <formula>NOT(ISERROR(SEARCH("Entretien",AF59)))</formula>
    </cfRule>
  </conditionalFormatting>
  <conditionalFormatting sqref="AF59:AG59">
    <cfRule type="containsText" dxfId="775" priority="785" operator="containsText" text="MDA">
      <formula>NOT(ISERROR(SEARCH("MDA",AF59)))</formula>
    </cfRule>
    <cfRule type="containsText" dxfId="774" priority="786" operator="containsText" text="ou entretien">
      <formula>NOT(ISERROR(SEARCH("ou entretien",AF59)))</formula>
    </cfRule>
  </conditionalFormatting>
  <conditionalFormatting sqref="AF58:AG58">
    <cfRule type="containsText" dxfId="773" priority="779" operator="containsText" text="TEL">
      <formula>NOT(ISERROR(SEARCH("TEL",AF58)))</formula>
    </cfRule>
    <cfRule type="containsText" dxfId="772" priority="780" operator="containsText" text="Boutik">
      <formula>NOT(ISERROR(SEARCH("Boutik",AF58)))</formula>
    </cfRule>
    <cfRule type="containsText" dxfId="771" priority="781" operator="containsText" text="CJC">
      <formula>NOT(ISERROR(SEARCH("CJC",AF58)))</formula>
    </cfRule>
    <cfRule type="containsText" dxfId="770" priority="782" operator="containsText" text="maison d'arrêt">
      <formula>NOT(ISERROR(SEARCH("maison d'arrêt",AF58)))</formula>
    </cfRule>
    <cfRule type="containsText" dxfId="769" priority="783" operator="containsText" text="CTMA">
      <formula>NOT(ISERROR(SEARCH("CTMA",AF58)))</formula>
    </cfRule>
    <cfRule type="containsText" dxfId="768" priority="784" operator="containsText" text="Entretien">
      <formula>NOT(ISERROR(SEARCH("Entretien",AF58)))</formula>
    </cfRule>
  </conditionalFormatting>
  <conditionalFormatting sqref="AF58:AG58">
    <cfRule type="containsText" dxfId="767" priority="777" operator="containsText" text="MDA">
      <formula>NOT(ISERROR(SEARCH("MDA",AF58)))</formula>
    </cfRule>
    <cfRule type="containsText" dxfId="766" priority="778" operator="containsText" text="ou entretien">
      <formula>NOT(ISERROR(SEARCH("ou entretien",AF58)))</formula>
    </cfRule>
  </conditionalFormatting>
  <conditionalFormatting sqref="AH58:AI58">
    <cfRule type="containsText" dxfId="765" priority="771" operator="containsText" text="TEL">
      <formula>NOT(ISERROR(SEARCH("TEL",AH58)))</formula>
    </cfRule>
    <cfRule type="containsText" dxfId="764" priority="772" operator="containsText" text="Boutik">
      <formula>NOT(ISERROR(SEARCH("Boutik",AH58)))</formula>
    </cfRule>
    <cfRule type="containsText" dxfId="763" priority="773" operator="containsText" text="CJC">
      <formula>NOT(ISERROR(SEARCH("CJC",AH58)))</formula>
    </cfRule>
    <cfRule type="containsText" dxfId="762" priority="774" operator="containsText" text="maison d'arrêt">
      <formula>NOT(ISERROR(SEARCH("maison d'arrêt",AH58)))</formula>
    </cfRule>
    <cfRule type="containsText" dxfId="761" priority="775" operator="containsText" text="CTMA">
      <formula>NOT(ISERROR(SEARCH("CTMA",AH58)))</formula>
    </cfRule>
    <cfRule type="containsText" dxfId="760" priority="776" operator="containsText" text="Entretien">
      <formula>NOT(ISERROR(SEARCH("Entretien",AH58)))</formula>
    </cfRule>
  </conditionalFormatting>
  <conditionalFormatting sqref="AH58:AI58">
    <cfRule type="containsText" dxfId="759" priority="769" operator="containsText" text="MDA">
      <formula>NOT(ISERROR(SEARCH("MDA",AH58)))</formula>
    </cfRule>
    <cfRule type="containsText" dxfId="758" priority="770" operator="containsText" text="ou entretien">
      <formula>NOT(ISERROR(SEARCH("ou entretien",AH58)))</formula>
    </cfRule>
  </conditionalFormatting>
  <conditionalFormatting sqref="AF62:AG62">
    <cfRule type="containsText" dxfId="757" priority="763" operator="containsText" text="TEL">
      <formula>NOT(ISERROR(SEARCH("TEL",AF62)))</formula>
    </cfRule>
    <cfRule type="containsText" dxfId="756" priority="764" operator="containsText" text="Boutik">
      <formula>NOT(ISERROR(SEARCH("Boutik",AF62)))</formula>
    </cfRule>
    <cfRule type="containsText" dxfId="755" priority="765" operator="containsText" text="CJC">
      <formula>NOT(ISERROR(SEARCH("CJC",AF62)))</formula>
    </cfRule>
    <cfRule type="containsText" dxfId="754" priority="766" operator="containsText" text="maison d'arrêt">
      <formula>NOT(ISERROR(SEARCH("maison d'arrêt",AF62)))</formula>
    </cfRule>
    <cfRule type="containsText" dxfId="753" priority="767" operator="containsText" text="CTMA">
      <formula>NOT(ISERROR(SEARCH("CTMA",AF62)))</formula>
    </cfRule>
    <cfRule type="containsText" dxfId="752" priority="768" operator="containsText" text="Entretien">
      <formula>NOT(ISERROR(SEARCH("Entretien",AF62)))</formula>
    </cfRule>
  </conditionalFormatting>
  <conditionalFormatting sqref="AF62:AG62">
    <cfRule type="containsText" dxfId="751" priority="761" operator="containsText" text="MDA">
      <formula>NOT(ISERROR(SEARCH("MDA",AF62)))</formula>
    </cfRule>
    <cfRule type="containsText" dxfId="750" priority="762" operator="containsText" text="ou entretien">
      <formula>NOT(ISERROR(SEARCH("ou entretien",AF62)))</formula>
    </cfRule>
  </conditionalFormatting>
  <conditionalFormatting sqref="AH62:AI62">
    <cfRule type="containsText" dxfId="749" priority="755" operator="containsText" text="TEL">
      <formula>NOT(ISERROR(SEARCH("TEL",AH62)))</formula>
    </cfRule>
    <cfRule type="containsText" dxfId="748" priority="756" operator="containsText" text="Boutik">
      <formula>NOT(ISERROR(SEARCH("Boutik",AH62)))</formula>
    </cfRule>
    <cfRule type="containsText" dxfId="747" priority="757" operator="containsText" text="CJC">
      <formula>NOT(ISERROR(SEARCH("CJC",AH62)))</formula>
    </cfRule>
    <cfRule type="containsText" dxfId="746" priority="758" operator="containsText" text="maison d'arrêt">
      <formula>NOT(ISERROR(SEARCH("maison d'arrêt",AH62)))</formula>
    </cfRule>
    <cfRule type="containsText" dxfId="745" priority="759" operator="containsText" text="CTMA">
      <formula>NOT(ISERROR(SEARCH("CTMA",AH62)))</formula>
    </cfRule>
    <cfRule type="containsText" dxfId="744" priority="760" operator="containsText" text="Entretien">
      <formula>NOT(ISERROR(SEARCH("Entretien",AH62)))</formula>
    </cfRule>
  </conditionalFormatting>
  <conditionalFormatting sqref="AH62:AI62">
    <cfRule type="containsText" dxfId="743" priority="753" operator="containsText" text="MDA">
      <formula>NOT(ISERROR(SEARCH("MDA",AH62)))</formula>
    </cfRule>
    <cfRule type="containsText" dxfId="742" priority="754" operator="containsText" text="ou entretien">
      <formula>NOT(ISERROR(SEARCH("ou entretien",AH62)))</formula>
    </cfRule>
  </conditionalFormatting>
  <conditionalFormatting sqref="AN62:AO62">
    <cfRule type="containsText" dxfId="741" priority="747" operator="containsText" text="TEL">
      <formula>NOT(ISERROR(SEARCH("TEL",AN62)))</formula>
    </cfRule>
    <cfRule type="containsText" dxfId="740" priority="748" operator="containsText" text="Boutik">
      <formula>NOT(ISERROR(SEARCH("Boutik",AN62)))</formula>
    </cfRule>
    <cfRule type="containsText" dxfId="739" priority="749" operator="containsText" text="CJC">
      <formula>NOT(ISERROR(SEARCH("CJC",AN62)))</formula>
    </cfRule>
    <cfRule type="containsText" dxfId="738" priority="750" operator="containsText" text="maison d'arrêt">
      <formula>NOT(ISERROR(SEARCH("maison d'arrêt",AN62)))</formula>
    </cfRule>
    <cfRule type="containsText" dxfId="737" priority="751" operator="containsText" text="CTMA">
      <formula>NOT(ISERROR(SEARCH("CTMA",AN62)))</formula>
    </cfRule>
    <cfRule type="containsText" dxfId="736" priority="752" operator="containsText" text="Entretien">
      <formula>NOT(ISERROR(SEARCH("Entretien",AN62)))</formula>
    </cfRule>
  </conditionalFormatting>
  <conditionalFormatting sqref="AN62:AO62">
    <cfRule type="containsText" dxfId="735" priority="745" operator="containsText" text="MDA">
      <formula>NOT(ISERROR(SEARCH("MDA",AN62)))</formula>
    </cfRule>
    <cfRule type="containsText" dxfId="734" priority="746" operator="containsText" text="ou entretien">
      <formula>NOT(ISERROR(SEARCH("ou entretien",AN62)))</formula>
    </cfRule>
  </conditionalFormatting>
  <conditionalFormatting sqref="AN57:AO57">
    <cfRule type="containsText" dxfId="733" priority="739" operator="containsText" text="TEL">
      <formula>NOT(ISERROR(SEARCH("TEL",AN57)))</formula>
    </cfRule>
    <cfRule type="containsText" dxfId="732" priority="740" operator="containsText" text="Boutik">
      <formula>NOT(ISERROR(SEARCH("Boutik",AN57)))</formula>
    </cfRule>
    <cfRule type="containsText" dxfId="731" priority="741" operator="containsText" text="CJC">
      <formula>NOT(ISERROR(SEARCH("CJC",AN57)))</formula>
    </cfRule>
    <cfRule type="containsText" dxfId="730" priority="742" operator="containsText" text="maison d'arrêt">
      <formula>NOT(ISERROR(SEARCH("maison d'arrêt",AN57)))</formula>
    </cfRule>
    <cfRule type="containsText" dxfId="729" priority="743" operator="containsText" text="CTMA">
      <formula>NOT(ISERROR(SEARCH("CTMA",AN57)))</formula>
    </cfRule>
    <cfRule type="containsText" dxfId="728" priority="744" operator="containsText" text="Entretien">
      <formula>NOT(ISERROR(SEARCH("Entretien",AN57)))</formula>
    </cfRule>
  </conditionalFormatting>
  <conditionalFormatting sqref="AN57:AO57">
    <cfRule type="containsText" dxfId="727" priority="737" operator="containsText" text="MDA">
      <formula>NOT(ISERROR(SEARCH("MDA",AN57)))</formula>
    </cfRule>
    <cfRule type="containsText" dxfId="726" priority="738" operator="containsText" text="ou entretien">
      <formula>NOT(ISERROR(SEARCH("ou entretien",AN57)))</formula>
    </cfRule>
  </conditionalFormatting>
  <conditionalFormatting sqref="AP57:AR57">
    <cfRule type="containsText" dxfId="725" priority="731" operator="containsText" text="TEL">
      <formula>NOT(ISERROR(SEARCH("TEL",AP57)))</formula>
    </cfRule>
    <cfRule type="containsText" dxfId="724" priority="732" operator="containsText" text="Boutik">
      <formula>NOT(ISERROR(SEARCH("Boutik",AP57)))</formula>
    </cfRule>
    <cfRule type="containsText" dxfId="723" priority="733" operator="containsText" text="CJC">
      <formula>NOT(ISERROR(SEARCH("CJC",AP57)))</formula>
    </cfRule>
    <cfRule type="containsText" dxfId="722" priority="734" operator="containsText" text="maison d'arrêt">
      <formula>NOT(ISERROR(SEARCH("maison d'arrêt",AP57)))</formula>
    </cfRule>
    <cfRule type="containsText" dxfId="721" priority="735" operator="containsText" text="CTMA">
      <formula>NOT(ISERROR(SEARCH("CTMA",AP57)))</formula>
    </cfRule>
    <cfRule type="containsText" dxfId="720" priority="736" operator="containsText" text="Entretien">
      <formula>NOT(ISERROR(SEARCH("Entretien",AP57)))</formula>
    </cfRule>
  </conditionalFormatting>
  <conditionalFormatting sqref="AP57:AR57">
    <cfRule type="containsText" dxfId="719" priority="729" operator="containsText" text="MDA">
      <formula>NOT(ISERROR(SEARCH("MDA",AP57)))</formula>
    </cfRule>
    <cfRule type="containsText" dxfId="718" priority="730" operator="containsText" text="ou entretien">
      <formula>NOT(ISERROR(SEARCH("ou entretien",AP57)))</formula>
    </cfRule>
  </conditionalFormatting>
  <conditionalFormatting sqref="AH57:AI57">
    <cfRule type="containsText" dxfId="717" priority="715" operator="containsText" text="TEL">
      <formula>NOT(ISERROR(SEARCH("TEL",AH57)))</formula>
    </cfRule>
    <cfRule type="containsText" dxfId="716" priority="716" operator="containsText" text="Boutik">
      <formula>NOT(ISERROR(SEARCH("Boutik",AH57)))</formula>
    </cfRule>
    <cfRule type="containsText" dxfId="715" priority="717" operator="containsText" text="CJC">
      <formula>NOT(ISERROR(SEARCH("CJC",AH57)))</formula>
    </cfRule>
    <cfRule type="containsText" dxfId="714" priority="718" operator="containsText" text="maison d'arrêt">
      <formula>NOT(ISERROR(SEARCH("maison d'arrêt",AH57)))</formula>
    </cfRule>
    <cfRule type="containsText" dxfId="713" priority="719" operator="containsText" text="CTMA">
      <formula>NOT(ISERROR(SEARCH("CTMA",AH57)))</formula>
    </cfRule>
    <cfRule type="containsText" dxfId="712" priority="720" operator="containsText" text="Entretien">
      <formula>NOT(ISERROR(SEARCH("Entretien",AH57)))</formula>
    </cfRule>
  </conditionalFormatting>
  <conditionalFormatting sqref="AH57:AI57">
    <cfRule type="containsText" dxfId="711" priority="713" operator="containsText" text="MDA">
      <formula>NOT(ISERROR(SEARCH("MDA",AH57)))</formula>
    </cfRule>
    <cfRule type="containsText" dxfId="710" priority="714" operator="containsText" text="ou entretien">
      <formula>NOT(ISERROR(SEARCH("ou entretien",AH57)))</formula>
    </cfRule>
  </conditionalFormatting>
  <conditionalFormatting sqref="AF56:AG56">
    <cfRule type="containsText" dxfId="709" priority="707" operator="containsText" text="TEL">
      <formula>NOT(ISERROR(SEARCH("TEL",AF56)))</formula>
    </cfRule>
    <cfRule type="containsText" dxfId="708" priority="708" operator="containsText" text="Boutik">
      <formula>NOT(ISERROR(SEARCH("Boutik",AF56)))</formula>
    </cfRule>
    <cfRule type="containsText" dxfId="707" priority="709" operator="containsText" text="CJC">
      <formula>NOT(ISERROR(SEARCH("CJC",AF56)))</formula>
    </cfRule>
    <cfRule type="containsText" dxfId="706" priority="710" operator="containsText" text="maison d'arrêt">
      <formula>NOT(ISERROR(SEARCH("maison d'arrêt",AF56)))</formula>
    </cfRule>
    <cfRule type="containsText" dxfId="705" priority="711" operator="containsText" text="CTMA">
      <formula>NOT(ISERROR(SEARCH("CTMA",AF56)))</formula>
    </cfRule>
    <cfRule type="containsText" dxfId="704" priority="712" operator="containsText" text="Entretien">
      <formula>NOT(ISERROR(SEARCH("Entretien",AF56)))</formula>
    </cfRule>
  </conditionalFormatting>
  <conditionalFormatting sqref="AF56:AG56">
    <cfRule type="containsText" dxfId="703" priority="705" operator="containsText" text="MDA">
      <formula>NOT(ISERROR(SEARCH("MDA",AF56)))</formula>
    </cfRule>
    <cfRule type="containsText" dxfId="702" priority="706" operator="containsText" text="ou entretien">
      <formula>NOT(ISERROR(SEARCH("ou entretien",AF56)))</formula>
    </cfRule>
  </conditionalFormatting>
  <conditionalFormatting sqref="AF54:AG54">
    <cfRule type="containsText" dxfId="701" priority="699" operator="containsText" text="TEL">
      <formula>NOT(ISERROR(SEARCH("TEL",AF54)))</formula>
    </cfRule>
    <cfRule type="containsText" dxfId="700" priority="700" operator="containsText" text="Boutik">
      <formula>NOT(ISERROR(SEARCH("Boutik",AF54)))</formula>
    </cfRule>
    <cfRule type="containsText" dxfId="699" priority="701" operator="containsText" text="CJC">
      <formula>NOT(ISERROR(SEARCH("CJC",AF54)))</formula>
    </cfRule>
    <cfRule type="containsText" dxfId="698" priority="702" operator="containsText" text="maison d'arrêt">
      <formula>NOT(ISERROR(SEARCH("maison d'arrêt",AF54)))</formula>
    </cfRule>
    <cfRule type="containsText" dxfId="697" priority="703" operator="containsText" text="CTMA">
      <formula>NOT(ISERROR(SEARCH("CTMA",AF54)))</formula>
    </cfRule>
    <cfRule type="containsText" dxfId="696" priority="704" operator="containsText" text="Entretien">
      <formula>NOT(ISERROR(SEARCH("Entretien",AF54)))</formula>
    </cfRule>
  </conditionalFormatting>
  <conditionalFormatting sqref="AF54:AG54">
    <cfRule type="containsText" dxfId="695" priority="697" operator="containsText" text="MDA">
      <formula>NOT(ISERROR(SEARCH("MDA",AF54)))</formula>
    </cfRule>
    <cfRule type="containsText" dxfId="694" priority="698" operator="containsText" text="ou entretien">
      <formula>NOT(ISERROR(SEARCH("ou entretien",AF54)))</formula>
    </cfRule>
  </conditionalFormatting>
  <conditionalFormatting sqref="AH54:AI54">
    <cfRule type="containsText" dxfId="693" priority="691" operator="containsText" text="TEL">
      <formula>NOT(ISERROR(SEARCH("TEL",AH54)))</formula>
    </cfRule>
    <cfRule type="containsText" dxfId="692" priority="692" operator="containsText" text="Boutik">
      <formula>NOT(ISERROR(SEARCH("Boutik",AH54)))</formula>
    </cfRule>
    <cfRule type="containsText" dxfId="691" priority="693" operator="containsText" text="CJC">
      <formula>NOT(ISERROR(SEARCH("CJC",AH54)))</formula>
    </cfRule>
    <cfRule type="containsText" dxfId="690" priority="694" operator="containsText" text="maison d'arrêt">
      <formula>NOT(ISERROR(SEARCH("maison d'arrêt",AH54)))</formula>
    </cfRule>
    <cfRule type="containsText" dxfId="689" priority="695" operator="containsText" text="CTMA">
      <formula>NOT(ISERROR(SEARCH("CTMA",AH54)))</formula>
    </cfRule>
    <cfRule type="containsText" dxfId="688" priority="696" operator="containsText" text="Entretien">
      <formula>NOT(ISERROR(SEARCH("Entretien",AH54)))</formula>
    </cfRule>
  </conditionalFormatting>
  <conditionalFormatting sqref="AH54:AI54">
    <cfRule type="containsText" dxfId="687" priority="689" operator="containsText" text="MDA">
      <formula>NOT(ISERROR(SEARCH("MDA",AH54)))</formula>
    </cfRule>
    <cfRule type="containsText" dxfId="686" priority="690" operator="containsText" text="ou entretien">
      <formula>NOT(ISERROR(SEARCH("ou entretien",AH54)))</formula>
    </cfRule>
  </conditionalFormatting>
  <conditionalFormatting sqref="AF53:AG53">
    <cfRule type="containsText" dxfId="685" priority="683" operator="containsText" text="TEL">
      <formula>NOT(ISERROR(SEARCH("TEL",AF53)))</formula>
    </cfRule>
    <cfRule type="containsText" dxfId="684" priority="684" operator="containsText" text="Boutik">
      <formula>NOT(ISERROR(SEARCH("Boutik",AF53)))</formula>
    </cfRule>
    <cfRule type="containsText" dxfId="683" priority="685" operator="containsText" text="CJC">
      <formula>NOT(ISERROR(SEARCH("CJC",AF53)))</formula>
    </cfRule>
    <cfRule type="containsText" dxfId="682" priority="686" operator="containsText" text="maison d'arrêt">
      <formula>NOT(ISERROR(SEARCH("maison d'arrêt",AF53)))</formula>
    </cfRule>
    <cfRule type="containsText" dxfId="681" priority="687" operator="containsText" text="CTMA">
      <formula>NOT(ISERROR(SEARCH("CTMA",AF53)))</formula>
    </cfRule>
    <cfRule type="containsText" dxfId="680" priority="688" operator="containsText" text="Entretien">
      <formula>NOT(ISERROR(SEARCH("Entretien",AF53)))</formula>
    </cfRule>
  </conditionalFormatting>
  <conditionalFormatting sqref="AF53:AG53">
    <cfRule type="containsText" dxfId="679" priority="681" operator="containsText" text="MDA">
      <formula>NOT(ISERROR(SEARCH("MDA",AF53)))</formula>
    </cfRule>
    <cfRule type="containsText" dxfId="678" priority="682" operator="containsText" text="ou entretien">
      <formula>NOT(ISERROR(SEARCH("ou entretien",AF53)))</formula>
    </cfRule>
  </conditionalFormatting>
  <conditionalFormatting sqref="AL64:AM64">
    <cfRule type="containsText" dxfId="677" priority="675" operator="containsText" text="TEL">
      <formula>NOT(ISERROR(SEARCH("TEL",AL64)))</formula>
    </cfRule>
    <cfRule type="containsText" dxfId="676" priority="676" operator="containsText" text="Boutik">
      <formula>NOT(ISERROR(SEARCH("Boutik",AL64)))</formula>
    </cfRule>
    <cfRule type="containsText" dxfId="675" priority="677" operator="containsText" text="CJC">
      <formula>NOT(ISERROR(SEARCH("CJC",AL64)))</formula>
    </cfRule>
    <cfRule type="containsText" dxfId="674" priority="678" operator="containsText" text="maison d'arrêt">
      <formula>NOT(ISERROR(SEARCH("maison d'arrêt",AL64)))</formula>
    </cfRule>
    <cfRule type="containsText" dxfId="673" priority="679" operator="containsText" text="CTMA">
      <formula>NOT(ISERROR(SEARCH("CTMA",AL64)))</formula>
    </cfRule>
    <cfRule type="containsText" dxfId="672" priority="680" operator="containsText" text="Entretien">
      <formula>NOT(ISERROR(SEARCH("Entretien",AL64)))</formula>
    </cfRule>
  </conditionalFormatting>
  <conditionalFormatting sqref="AL64:AM64">
    <cfRule type="containsText" dxfId="671" priority="673" operator="containsText" text="MDA">
      <formula>NOT(ISERROR(SEARCH("MDA",AL64)))</formula>
    </cfRule>
    <cfRule type="containsText" dxfId="670" priority="674" operator="containsText" text="ou entretien">
      <formula>NOT(ISERROR(SEARCH("ou entretien",AL64)))</formula>
    </cfRule>
  </conditionalFormatting>
  <conditionalFormatting sqref="X81:Y81">
    <cfRule type="containsText" dxfId="669" priority="667" operator="containsText" text="TEL">
      <formula>NOT(ISERROR(SEARCH("TEL",X81)))</formula>
    </cfRule>
    <cfRule type="containsText" dxfId="668" priority="668" operator="containsText" text="Boutik">
      <formula>NOT(ISERROR(SEARCH("Boutik",X81)))</formula>
    </cfRule>
    <cfRule type="containsText" dxfId="667" priority="669" operator="containsText" text="CJC">
      <formula>NOT(ISERROR(SEARCH("CJC",X81)))</formula>
    </cfRule>
    <cfRule type="containsText" dxfId="666" priority="670" operator="containsText" text="maison d'arrêt">
      <formula>NOT(ISERROR(SEARCH("maison d'arrêt",X81)))</formula>
    </cfRule>
    <cfRule type="containsText" dxfId="665" priority="671" operator="containsText" text="CTMA">
      <formula>NOT(ISERROR(SEARCH("CTMA",X81)))</formula>
    </cfRule>
    <cfRule type="containsText" dxfId="664" priority="672" operator="containsText" text="Entretien">
      <formula>NOT(ISERROR(SEARCH("Entretien",X81)))</formula>
    </cfRule>
  </conditionalFormatting>
  <conditionalFormatting sqref="X81:Y81">
    <cfRule type="containsText" dxfId="663" priority="665" operator="containsText" text="MDA">
      <formula>NOT(ISERROR(SEARCH("MDA",X81)))</formula>
    </cfRule>
    <cfRule type="containsText" dxfId="662" priority="666" operator="containsText" text="ou entretien">
      <formula>NOT(ISERROR(SEARCH("ou entretien",X81)))</formula>
    </cfRule>
  </conditionalFormatting>
  <conditionalFormatting sqref="Z81:AA81">
    <cfRule type="containsText" dxfId="661" priority="659" operator="containsText" text="TEL">
      <formula>NOT(ISERROR(SEARCH("TEL",Z81)))</formula>
    </cfRule>
    <cfRule type="containsText" dxfId="660" priority="660" operator="containsText" text="Boutik">
      <formula>NOT(ISERROR(SEARCH("Boutik",Z81)))</formula>
    </cfRule>
    <cfRule type="containsText" dxfId="659" priority="661" operator="containsText" text="CJC">
      <formula>NOT(ISERROR(SEARCH("CJC",Z81)))</formula>
    </cfRule>
    <cfRule type="containsText" dxfId="658" priority="662" operator="containsText" text="maison d'arrêt">
      <formula>NOT(ISERROR(SEARCH("maison d'arrêt",Z81)))</formula>
    </cfRule>
    <cfRule type="containsText" dxfId="657" priority="663" operator="containsText" text="CTMA">
      <formula>NOT(ISERROR(SEARCH("CTMA",Z81)))</formula>
    </cfRule>
    <cfRule type="containsText" dxfId="656" priority="664" operator="containsText" text="Entretien">
      <formula>NOT(ISERROR(SEARCH("Entretien",Z81)))</formula>
    </cfRule>
  </conditionalFormatting>
  <conditionalFormatting sqref="Z81:AA81">
    <cfRule type="containsText" dxfId="655" priority="657" operator="containsText" text="MDA">
      <formula>NOT(ISERROR(SEARCH("MDA",Z81)))</formula>
    </cfRule>
    <cfRule type="containsText" dxfId="654" priority="658" operator="containsText" text="ou entretien">
      <formula>NOT(ISERROR(SEARCH("ou entretien",Z81)))</formula>
    </cfRule>
  </conditionalFormatting>
  <conditionalFormatting sqref="X83:Y83">
    <cfRule type="containsText" dxfId="653" priority="651" operator="containsText" text="TEL">
      <formula>NOT(ISERROR(SEARCH("TEL",X83)))</formula>
    </cfRule>
    <cfRule type="containsText" dxfId="652" priority="652" operator="containsText" text="Boutik">
      <formula>NOT(ISERROR(SEARCH("Boutik",X83)))</formula>
    </cfRule>
    <cfRule type="containsText" dxfId="651" priority="653" operator="containsText" text="CJC">
      <formula>NOT(ISERROR(SEARCH("CJC",X83)))</formula>
    </cfRule>
    <cfRule type="containsText" dxfId="650" priority="654" operator="containsText" text="maison d'arrêt">
      <formula>NOT(ISERROR(SEARCH("maison d'arrêt",X83)))</formula>
    </cfRule>
    <cfRule type="containsText" dxfId="649" priority="655" operator="containsText" text="CTMA">
      <formula>NOT(ISERROR(SEARCH("CTMA",X83)))</formula>
    </cfRule>
    <cfRule type="containsText" dxfId="648" priority="656" operator="containsText" text="Entretien">
      <formula>NOT(ISERROR(SEARCH("Entretien",X83)))</formula>
    </cfRule>
  </conditionalFormatting>
  <conditionalFormatting sqref="X83:Y83">
    <cfRule type="containsText" dxfId="647" priority="649" operator="containsText" text="MDA">
      <formula>NOT(ISERROR(SEARCH("MDA",X83)))</formula>
    </cfRule>
    <cfRule type="containsText" dxfId="646" priority="650" operator="containsText" text="ou entretien">
      <formula>NOT(ISERROR(SEARCH("ou entretien",X83)))</formula>
    </cfRule>
  </conditionalFormatting>
  <conditionalFormatting sqref="Z83:AA83">
    <cfRule type="containsText" dxfId="645" priority="643" operator="containsText" text="TEL">
      <formula>NOT(ISERROR(SEARCH("TEL",Z83)))</formula>
    </cfRule>
    <cfRule type="containsText" dxfId="644" priority="644" operator="containsText" text="Boutik">
      <formula>NOT(ISERROR(SEARCH("Boutik",Z83)))</formula>
    </cfRule>
    <cfRule type="containsText" dxfId="643" priority="645" operator="containsText" text="CJC">
      <formula>NOT(ISERROR(SEARCH("CJC",Z83)))</formula>
    </cfRule>
    <cfRule type="containsText" dxfId="642" priority="646" operator="containsText" text="maison d'arrêt">
      <formula>NOT(ISERROR(SEARCH("maison d'arrêt",Z83)))</formula>
    </cfRule>
    <cfRule type="containsText" dxfId="641" priority="647" operator="containsText" text="CTMA">
      <formula>NOT(ISERROR(SEARCH("CTMA",Z83)))</formula>
    </cfRule>
    <cfRule type="containsText" dxfId="640" priority="648" operator="containsText" text="Entretien">
      <formula>NOT(ISERROR(SEARCH("Entretien",Z83)))</formula>
    </cfRule>
  </conditionalFormatting>
  <conditionalFormatting sqref="Z83:AA83">
    <cfRule type="containsText" dxfId="639" priority="641" operator="containsText" text="MDA">
      <formula>NOT(ISERROR(SEARCH("MDA",Z83)))</formula>
    </cfRule>
    <cfRule type="containsText" dxfId="638" priority="642" operator="containsText" text="ou entretien">
      <formula>NOT(ISERROR(SEARCH("ou entretien",Z83)))</formula>
    </cfRule>
  </conditionalFormatting>
  <conditionalFormatting sqref="X62:Y62">
    <cfRule type="containsText" dxfId="637" priority="635" operator="containsText" text="TEL">
      <formula>NOT(ISERROR(SEARCH("TEL",X62)))</formula>
    </cfRule>
    <cfRule type="containsText" dxfId="636" priority="636" operator="containsText" text="Boutik">
      <formula>NOT(ISERROR(SEARCH("Boutik",X62)))</formula>
    </cfRule>
    <cfRule type="containsText" dxfId="635" priority="637" operator="containsText" text="CJC">
      <formula>NOT(ISERROR(SEARCH("CJC",X62)))</formula>
    </cfRule>
    <cfRule type="containsText" dxfId="634" priority="638" operator="containsText" text="maison d'arrêt">
      <formula>NOT(ISERROR(SEARCH("maison d'arrêt",X62)))</formula>
    </cfRule>
    <cfRule type="containsText" dxfId="633" priority="639" operator="containsText" text="CTMA">
      <formula>NOT(ISERROR(SEARCH("CTMA",X62)))</formula>
    </cfRule>
    <cfRule type="containsText" dxfId="632" priority="640" operator="containsText" text="Entretien">
      <formula>NOT(ISERROR(SEARCH("Entretien",X62)))</formula>
    </cfRule>
  </conditionalFormatting>
  <conditionalFormatting sqref="X62:Y62">
    <cfRule type="containsText" dxfId="631" priority="633" operator="containsText" text="MDA">
      <formula>NOT(ISERROR(SEARCH("MDA",X62)))</formula>
    </cfRule>
    <cfRule type="containsText" dxfId="630" priority="634" operator="containsText" text="ou entretien">
      <formula>NOT(ISERROR(SEARCH("ou entretien",X62)))</formula>
    </cfRule>
  </conditionalFormatting>
  <conditionalFormatting sqref="AP51:AR51">
    <cfRule type="containsText" dxfId="629" priority="627" operator="containsText" text="TEL">
      <formula>NOT(ISERROR(SEARCH("TEL",AP51)))</formula>
    </cfRule>
    <cfRule type="containsText" dxfId="628" priority="628" operator="containsText" text="Boutik">
      <formula>NOT(ISERROR(SEARCH("Boutik",AP51)))</formula>
    </cfRule>
    <cfRule type="containsText" dxfId="627" priority="629" operator="containsText" text="CJC">
      <formula>NOT(ISERROR(SEARCH("CJC",AP51)))</formula>
    </cfRule>
    <cfRule type="containsText" dxfId="626" priority="630" operator="containsText" text="maison d'arrêt">
      <formula>NOT(ISERROR(SEARCH("maison d'arrêt",AP51)))</formula>
    </cfRule>
    <cfRule type="containsText" dxfId="625" priority="631" operator="containsText" text="CTMA">
      <formula>NOT(ISERROR(SEARCH("CTMA",AP51)))</formula>
    </cfRule>
    <cfRule type="containsText" dxfId="624" priority="632" operator="containsText" text="Entretien">
      <formula>NOT(ISERROR(SEARCH("Entretien",AP51)))</formula>
    </cfRule>
  </conditionalFormatting>
  <conditionalFormatting sqref="AP51:AR51">
    <cfRule type="containsText" dxfId="623" priority="625" operator="containsText" text="MDA">
      <formula>NOT(ISERROR(SEARCH("MDA",AP51)))</formula>
    </cfRule>
    <cfRule type="containsText" dxfId="622" priority="626" operator="containsText" text="ou entretien">
      <formula>NOT(ISERROR(SEARCH("ou entretien",AP51)))</formula>
    </cfRule>
  </conditionalFormatting>
  <conditionalFormatting sqref="AN52:AO52">
    <cfRule type="containsText" dxfId="621" priority="619" operator="containsText" text="TEL">
      <formula>NOT(ISERROR(SEARCH("TEL",AN52)))</formula>
    </cfRule>
    <cfRule type="containsText" dxfId="620" priority="620" operator="containsText" text="Boutik">
      <formula>NOT(ISERROR(SEARCH("Boutik",AN52)))</formula>
    </cfRule>
    <cfRule type="containsText" dxfId="619" priority="621" operator="containsText" text="CJC">
      <formula>NOT(ISERROR(SEARCH("CJC",AN52)))</formula>
    </cfRule>
    <cfRule type="containsText" dxfId="618" priority="622" operator="containsText" text="maison d'arrêt">
      <formula>NOT(ISERROR(SEARCH("maison d'arrêt",AN52)))</formula>
    </cfRule>
    <cfRule type="containsText" dxfId="617" priority="623" operator="containsText" text="CTMA">
      <formula>NOT(ISERROR(SEARCH("CTMA",AN52)))</formula>
    </cfRule>
    <cfRule type="containsText" dxfId="616" priority="624" operator="containsText" text="Entretien">
      <formula>NOT(ISERROR(SEARCH("Entretien",AN52)))</formula>
    </cfRule>
  </conditionalFormatting>
  <conditionalFormatting sqref="X34:AR35">
    <cfRule type="containsText" dxfId="615" priority="611" operator="containsText" text="TEL">
      <formula>NOT(ISERROR(SEARCH("TEL",X34)))</formula>
    </cfRule>
    <cfRule type="containsText" dxfId="614" priority="612" operator="containsText" text="Boutik">
      <formula>NOT(ISERROR(SEARCH("Boutik",X34)))</formula>
    </cfRule>
    <cfRule type="containsText" dxfId="613" priority="613" operator="containsText" text="CJC">
      <formula>NOT(ISERROR(SEARCH("CJC",X34)))</formula>
    </cfRule>
    <cfRule type="containsText" dxfId="612" priority="614" operator="containsText" text="maison d'arrêt">
      <formula>NOT(ISERROR(SEARCH("maison d'arrêt",X34)))</formula>
    </cfRule>
    <cfRule type="containsText" dxfId="611" priority="615" operator="containsText" text="CTMA">
      <formula>NOT(ISERROR(SEARCH("CTMA",X34)))</formula>
    </cfRule>
    <cfRule type="containsText" dxfId="610" priority="616" operator="containsText" text="Entretien">
      <formula>NOT(ISERROR(SEARCH("Entretien",X34)))</formula>
    </cfRule>
  </conditionalFormatting>
  <conditionalFormatting sqref="X34:AR35">
    <cfRule type="containsText" dxfId="609" priority="609" operator="containsText" text="MDA">
      <formula>NOT(ISERROR(SEARCH("MDA",X34)))</formula>
    </cfRule>
    <cfRule type="containsText" dxfId="608" priority="610" operator="containsText" text="ou entretien">
      <formula>NOT(ISERROR(SEARCH("ou entretien",X34)))</formula>
    </cfRule>
  </conditionalFormatting>
  <conditionalFormatting sqref="AN17:AO17">
    <cfRule type="containsText" dxfId="607" priority="161" operator="containsText" text="MDA">
      <formula>NOT(ISERROR(SEARCH("MDA",AN17)))</formula>
    </cfRule>
    <cfRule type="containsText" dxfId="606" priority="162" operator="containsText" text="ou entretien">
      <formula>NOT(ISERROR(SEARCH("ou entretien",AN17)))</formula>
    </cfRule>
  </conditionalFormatting>
  <conditionalFormatting sqref="X32:AE33 AH33:AR33 AJ32:AR32 X31:AG31 X30:AE30 X29:AM29 AP29:AR29 AJ31:AM31 AH30:AR30 AJ28:AR28 X28:AE28">
    <cfRule type="containsText" dxfId="605" priority="603" operator="containsText" text="TEL">
      <formula>NOT(ISERROR(SEARCH("TEL",X28)))</formula>
    </cfRule>
    <cfRule type="containsText" dxfId="604" priority="604" operator="containsText" text="Boutik">
      <formula>NOT(ISERROR(SEARCH("Boutik",X28)))</formula>
    </cfRule>
    <cfRule type="containsText" dxfId="603" priority="605" operator="containsText" text="CJC">
      <formula>NOT(ISERROR(SEARCH("CJC",X28)))</formula>
    </cfRule>
    <cfRule type="containsText" dxfId="602" priority="606" operator="containsText" text="maison d'arrêt">
      <formula>NOT(ISERROR(SEARCH("maison d'arrêt",X28)))</formula>
    </cfRule>
    <cfRule type="containsText" dxfId="601" priority="607" operator="containsText" text="CTMA">
      <formula>NOT(ISERROR(SEARCH("CTMA",X28)))</formula>
    </cfRule>
    <cfRule type="containsText" dxfId="600" priority="608" operator="containsText" text="Entretien">
      <formula>NOT(ISERROR(SEARCH("Entretien",X28)))</formula>
    </cfRule>
  </conditionalFormatting>
  <conditionalFormatting sqref="X32:AE33 AH33:AR33 AJ32:AR32 X31:AG31 X30:AE30 X29:AM29 AP29:AR29 AJ31:AM31 AH30:AR30 AJ28:AR28 X28:AE28">
    <cfRule type="containsText" dxfId="599" priority="601" operator="containsText" text="MDA">
      <formula>NOT(ISERROR(SEARCH("MDA",X28)))</formula>
    </cfRule>
    <cfRule type="containsText" dxfId="598" priority="602" operator="containsText" text="ou entretien">
      <formula>NOT(ISERROR(SEARCH("ou entretien",X28)))</formula>
    </cfRule>
  </conditionalFormatting>
  <conditionalFormatting sqref="Z36:AE36 AJ36:AM36 AP36:AR36">
    <cfRule type="containsText" dxfId="597" priority="595" operator="containsText" text="TEL">
      <formula>NOT(ISERROR(SEARCH("TEL",Z36)))</formula>
    </cfRule>
    <cfRule type="containsText" dxfId="596" priority="596" operator="containsText" text="Boutik">
      <formula>NOT(ISERROR(SEARCH("Boutik",Z36)))</formula>
    </cfRule>
    <cfRule type="containsText" dxfId="595" priority="597" operator="containsText" text="CJC">
      <formula>NOT(ISERROR(SEARCH("CJC",Z36)))</formula>
    </cfRule>
    <cfRule type="containsText" dxfId="594" priority="598" operator="containsText" text="maison d'arrêt">
      <formula>NOT(ISERROR(SEARCH("maison d'arrêt",Z36)))</formula>
    </cfRule>
    <cfRule type="containsText" dxfId="593" priority="599" operator="containsText" text="CTMA">
      <formula>NOT(ISERROR(SEARCH("CTMA",Z36)))</formula>
    </cfRule>
    <cfRule type="containsText" dxfId="592" priority="600" operator="containsText" text="Entretien">
      <formula>NOT(ISERROR(SEARCH("Entretien",Z36)))</formula>
    </cfRule>
  </conditionalFormatting>
  <conditionalFormatting sqref="Z36:AE36 AJ36:AM36 AP36:AR36">
    <cfRule type="containsText" dxfId="591" priority="593" operator="containsText" text="MDA">
      <formula>NOT(ISERROR(SEARCH("MDA",Z36)))</formula>
    </cfRule>
    <cfRule type="containsText" dxfId="590" priority="594" operator="containsText" text="ou entretien">
      <formula>NOT(ISERROR(SEARCH("ou entretien",Z36)))</formula>
    </cfRule>
  </conditionalFormatting>
  <conditionalFormatting sqref="AF33:AG33">
    <cfRule type="containsText" dxfId="589" priority="587" operator="containsText" text="TEL">
      <formula>NOT(ISERROR(SEARCH("TEL",AF33)))</formula>
    </cfRule>
    <cfRule type="containsText" dxfId="588" priority="588" operator="containsText" text="Boutik">
      <formula>NOT(ISERROR(SEARCH("Boutik",AF33)))</formula>
    </cfRule>
    <cfRule type="containsText" dxfId="587" priority="589" operator="containsText" text="CJC">
      <formula>NOT(ISERROR(SEARCH("CJC",AF33)))</formula>
    </cfRule>
    <cfRule type="containsText" dxfId="586" priority="590" operator="containsText" text="maison d'arrêt">
      <formula>NOT(ISERROR(SEARCH("maison d'arrêt",AF33)))</formula>
    </cfRule>
    <cfRule type="containsText" dxfId="585" priority="591" operator="containsText" text="CTMA">
      <formula>NOT(ISERROR(SEARCH("CTMA",AF33)))</formula>
    </cfRule>
    <cfRule type="containsText" dxfId="584" priority="592" operator="containsText" text="Entretien">
      <formula>NOT(ISERROR(SEARCH("Entretien",AF33)))</formula>
    </cfRule>
  </conditionalFormatting>
  <conditionalFormatting sqref="AF33:AG33">
    <cfRule type="containsText" dxfId="583" priority="585" operator="containsText" text="MDA">
      <formula>NOT(ISERROR(SEARCH("MDA",AF33)))</formula>
    </cfRule>
    <cfRule type="containsText" dxfId="582" priority="586" operator="containsText" text="ou entretien">
      <formula>NOT(ISERROR(SEARCH("ou entretien",AF33)))</formula>
    </cfRule>
  </conditionalFormatting>
  <conditionalFormatting sqref="AF32:AG32">
    <cfRule type="containsText" dxfId="581" priority="579" operator="containsText" text="TEL">
      <formula>NOT(ISERROR(SEARCH("TEL",AF32)))</formula>
    </cfRule>
    <cfRule type="containsText" dxfId="580" priority="580" operator="containsText" text="Boutik">
      <formula>NOT(ISERROR(SEARCH("Boutik",AF32)))</formula>
    </cfRule>
    <cfRule type="containsText" dxfId="579" priority="581" operator="containsText" text="CJC">
      <formula>NOT(ISERROR(SEARCH("CJC",AF32)))</formula>
    </cfRule>
    <cfRule type="containsText" dxfId="578" priority="582" operator="containsText" text="maison d'arrêt">
      <formula>NOT(ISERROR(SEARCH("maison d'arrêt",AF32)))</formula>
    </cfRule>
    <cfRule type="containsText" dxfId="577" priority="583" operator="containsText" text="CTMA">
      <formula>NOT(ISERROR(SEARCH("CTMA",AF32)))</formula>
    </cfRule>
    <cfRule type="containsText" dxfId="576" priority="584" operator="containsText" text="Entretien">
      <formula>NOT(ISERROR(SEARCH("Entretien",AF32)))</formula>
    </cfRule>
  </conditionalFormatting>
  <conditionalFormatting sqref="AF32:AG32">
    <cfRule type="containsText" dxfId="575" priority="577" operator="containsText" text="MDA">
      <formula>NOT(ISERROR(SEARCH("MDA",AF32)))</formula>
    </cfRule>
    <cfRule type="containsText" dxfId="574" priority="578" operator="containsText" text="ou entretien">
      <formula>NOT(ISERROR(SEARCH("ou entretien",AF32)))</formula>
    </cfRule>
  </conditionalFormatting>
  <conditionalFormatting sqref="AH32:AI32">
    <cfRule type="containsText" dxfId="573" priority="571" operator="containsText" text="TEL">
      <formula>NOT(ISERROR(SEARCH("TEL",AH32)))</formula>
    </cfRule>
    <cfRule type="containsText" dxfId="572" priority="572" operator="containsText" text="Boutik">
      <formula>NOT(ISERROR(SEARCH("Boutik",AH32)))</formula>
    </cfRule>
    <cfRule type="containsText" dxfId="571" priority="573" operator="containsText" text="CJC">
      <formula>NOT(ISERROR(SEARCH("CJC",AH32)))</formula>
    </cfRule>
    <cfRule type="containsText" dxfId="570" priority="574" operator="containsText" text="maison d'arrêt">
      <formula>NOT(ISERROR(SEARCH("maison d'arrêt",AH32)))</formula>
    </cfRule>
    <cfRule type="containsText" dxfId="569" priority="575" operator="containsText" text="CTMA">
      <formula>NOT(ISERROR(SEARCH("CTMA",AH32)))</formula>
    </cfRule>
    <cfRule type="containsText" dxfId="568" priority="576" operator="containsText" text="Entretien">
      <formula>NOT(ISERROR(SEARCH("Entretien",AH32)))</formula>
    </cfRule>
  </conditionalFormatting>
  <conditionalFormatting sqref="AH32:AI32">
    <cfRule type="containsText" dxfId="567" priority="569" operator="containsText" text="MDA">
      <formula>NOT(ISERROR(SEARCH("MDA",AH32)))</formula>
    </cfRule>
    <cfRule type="containsText" dxfId="566" priority="570" operator="containsText" text="ou entretien">
      <formula>NOT(ISERROR(SEARCH("ou entretien",AH32)))</formula>
    </cfRule>
  </conditionalFormatting>
  <conditionalFormatting sqref="AF36:AG36">
    <cfRule type="containsText" dxfId="565" priority="563" operator="containsText" text="TEL">
      <formula>NOT(ISERROR(SEARCH("TEL",AF36)))</formula>
    </cfRule>
    <cfRule type="containsText" dxfId="564" priority="564" operator="containsText" text="Boutik">
      <formula>NOT(ISERROR(SEARCH("Boutik",AF36)))</formula>
    </cfRule>
    <cfRule type="containsText" dxfId="563" priority="565" operator="containsText" text="CJC">
      <formula>NOT(ISERROR(SEARCH("CJC",AF36)))</formula>
    </cfRule>
    <cfRule type="containsText" dxfId="562" priority="566" operator="containsText" text="maison d'arrêt">
      <formula>NOT(ISERROR(SEARCH("maison d'arrêt",AF36)))</formula>
    </cfRule>
    <cfRule type="containsText" dxfId="561" priority="567" operator="containsText" text="CTMA">
      <formula>NOT(ISERROR(SEARCH("CTMA",AF36)))</formula>
    </cfRule>
    <cfRule type="containsText" dxfId="560" priority="568" operator="containsText" text="Entretien">
      <formula>NOT(ISERROR(SEARCH("Entretien",AF36)))</formula>
    </cfRule>
  </conditionalFormatting>
  <conditionalFormatting sqref="AF36:AG36">
    <cfRule type="containsText" dxfId="559" priority="561" operator="containsText" text="MDA">
      <formula>NOT(ISERROR(SEARCH("MDA",AF36)))</formula>
    </cfRule>
    <cfRule type="containsText" dxfId="558" priority="562" operator="containsText" text="ou entretien">
      <formula>NOT(ISERROR(SEARCH("ou entretien",AF36)))</formula>
    </cfRule>
  </conditionalFormatting>
  <conditionalFormatting sqref="AH36:AI36">
    <cfRule type="containsText" dxfId="557" priority="555" operator="containsText" text="TEL">
      <formula>NOT(ISERROR(SEARCH("TEL",AH36)))</formula>
    </cfRule>
    <cfRule type="containsText" dxfId="556" priority="556" operator="containsText" text="Boutik">
      <formula>NOT(ISERROR(SEARCH("Boutik",AH36)))</formula>
    </cfRule>
    <cfRule type="containsText" dxfId="555" priority="557" operator="containsText" text="CJC">
      <formula>NOT(ISERROR(SEARCH("CJC",AH36)))</formula>
    </cfRule>
    <cfRule type="containsText" dxfId="554" priority="558" operator="containsText" text="maison d'arrêt">
      <formula>NOT(ISERROR(SEARCH("maison d'arrêt",AH36)))</formula>
    </cfRule>
    <cfRule type="containsText" dxfId="553" priority="559" operator="containsText" text="CTMA">
      <formula>NOT(ISERROR(SEARCH("CTMA",AH36)))</formula>
    </cfRule>
    <cfRule type="containsText" dxfId="552" priority="560" operator="containsText" text="Entretien">
      <formula>NOT(ISERROR(SEARCH("Entretien",AH36)))</formula>
    </cfRule>
  </conditionalFormatting>
  <conditionalFormatting sqref="AH36:AI36">
    <cfRule type="containsText" dxfId="551" priority="553" operator="containsText" text="MDA">
      <formula>NOT(ISERROR(SEARCH("MDA",AH36)))</formula>
    </cfRule>
    <cfRule type="containsText" dxfId="550" priority="554" operator="containsText" text="ou entretien">
      <formula>NOT(ISERROR(SEARCH("ou entretien",AH36)))</formula>
    </cfRule>
  </conditionalFormatting>
  <conditionalFormatting sqref="AN36:AO36">
    <cfRule type="containsText" dxfId="549" priority="547" operator="containsText" text="TEL">
      <formula>NOT(ISERROR(SEARCH("TEL",AN36)))</formula>
    </cfRule>
    <cfRule type="containsText" dxfId="548" priority="548" operator="containsText" text="Boutik">
      <formula>NOT(ISERROR(SEARCH("Boutik",AN36)))</formula>
    </cfRule>
    <cfRule type="containsText" dxfId="547" priority="549" operator="containsText" text="CJC">
      <formula>NOT(ISERROR(SEARCH("CJC",AN36)))</formula>
    </cfRule>
    <cfRule type="containsText" dxfId="546" priority="550" operator="containsText" text="maison d'arrêt">
      <formula>NOT(ISERROR(SEARCH("maison d'arrêt",AN36)))</formula>
    </cfRule>
    <cfRule type="containsText" dxfId="545" priority="551" operator="containsText" text="CTMA">
      <formula>NOT(ISERROR(SEARCH("CTMA",AN36)))</formula>
    </cfRule>
    <cfRule type="containsText" dxfId="544" priority="552" operator="containsText" text="Entretien">
      <formula>NOT(ISERROR(SEARCH("Entretien",AN36)))</formula>
    </cfRule>
  </conditionalFormatting>
  <conditionalFormatting sqref="AN36:AO36">
    <cfRule type="containsText" dxfId="543" priority="545" operator="containsText" text="MDA">
      <formula>NOT(ISERROR(SEARCH("MDA",AN36)))</formula>
    </cfRule>
    <cfRule type="containsText" dxfId="542" priority="546" operator="containsText" text="ou entretien">
      <formula>NOT(ISERROR(SEARCH("ou entretien",AN36)))</formula>
    </cfRule>
  </conditionalFormatting>
  <conditionalFormatting sqref="AN31:AO31">
    <cfRule type="containsText" dxfId="541" priority="539" operator="containsText" text="TEL">
      <formula>NOT(ISERROR(SEARCH("TEL",AN31)))</formula>
    </cfRule>
    <cfRule type="containsText" dxfId="540" priority="540" operator="containsText" text="Boutik">
      <formula>NOT(ISERROR(SEARCH("Boutik",AN31)))</formula>
    </cfRule>
    <cfRule type="containsText" dxfId="539" priority="541" operator="containsText" text="CJC">
      <formula>NOT(ISERROR(SEARCH("CJC",AN31)))</formula>
    </cfRule>
    <cfRule type="containsText" dxfId="538" priority="542" operator="containsText" text="maison d'arrêt">
      <formula>NOT(ISERROR(SEARCH("maison d'arrêt",AN31)))</formula>
    </cfRule>
    <cfRule type="containsText" dxfId="537" priority="543" operator="containsText" text="CTMA">
      <formula>NOT(ISERROR(SEARCH("CTMA",AN31)))</formula>
    </cfRule>
    <cfRule type="containsText" dxfId="536" priority="544" operator="containsText" text="Entretien">
      <formula>NOT(ISERROR(SEARCH("Entretien",AN31)))</formula>
    </cfRule>
  </conditionalFormatting>
  <conditionalFormatting sqref="AN31:AO31">
    <cfRule type="containsText" dxfId="535" priority="537" operator="containsText" text="MDA">
      <formula>NOT(ISERROR(SEARCH("MDA",AN31)))</formula>
    </cfRule>
    <cfRule type="containsText" dxfId="534" priority="538" operator="containsText" text="ou entretien">
      <formula>NOT(ISERROR(SEARCH("ou entretien",AN31)))</formula>
    </cfRule>
  </conditionalFormatting>
  <conditionalFormatting sqref="AP31:AR31">
    <cfRule type="containsText" dxfId="533" priority="531" operator="containsText" text="TEL">
      <formula>NOT(ISERROR(SEARCH("TEL",AP31)))</formula>
    </cfRule>
    <cfRule type="containsText" dxfId="532" priority="532" operator="containsText" text="Boutik">
      <formula>NOT(ISERROR(SEARCH("Boutik",AP31)))</formula>
    </cfRule>
    <cfRule type="containsText" dxfId="531" priority="533" operator="containsText" text="CJC">
      <formula>NOT(ISERROR(SEARCH("CJC",AP31)))</formula>
    </cfRule>
    <cfRule type="containsText" dxfId="530" priority="534" operator="containsText" text="maison d'arrêt">
      <formula>NOT(ISERROR(SEARCH("maison d'arrêt",AP31)))</formula>
    </cfRule>
    <cfRule type="containsText" dxfId="529" priority="535" operator="containsText" text="CTMA">
      <formula>NOT(ISERROR(SEARCH("CTMA",AP31)))</formula>
    </cfRule>
    <cfRule type="containsText" dxfId="528" priority="536" operator="containsText" text="Entretien">
      <formula>NOT(ISERROR(SEARCH("Entretien",AP31)))</formula>
    </cfRule>
  </conditionalFormatting>
  <conditionalFormatting sqref="AP31:AR31">
    <cfRule type="containsText" dxfId="527" priority="529" operator="containsText" text="MDA">
      <formula>NOT(ISERROR(SEARCH("MDA",AP31)))</formula>
    </cfRule>
    <cfRule type="containsText" dxfId="526" priority="530" operator="containsText" text="ou entretien">
      <formula>NOT(ISERROR(SEARCH("ou entretien",AP31)))</formula>
    </cfRule>
  </conditionalFormatting>
  <conditionalFormatting sqref="AN29:AO29">
    <cfRule type="containsText" dxfId="525" priority="523" operator="containsText" text="TEL">
      <formula>NOT(ISERROR(SEARCH("TEL",AN29)))</formula>
    </cfRule>
    <cfRule type="containsText" dxfId="524" priority="524" operator="containsText" text="Boutik">
      <formula>NOT(ISERROR(SEARCH("Boutik",AN29)))</formula>
    </cfRule>
    <cfRule type="containsText" dxfId="523" priority="525" operator="containsText" text="CJC">
      <formula>NOT(ISERROR(SEARCH("CJC",AN29)))</formula>
    </cfRule>
    <cfRule type="containsText" dxfId="522" priority="526" operator="containsText" text="maison d'arrêt">
      <formula>NOT(ISERROR(SEARCH("maison d'arrêt",AN29)))</formula>
    </cfRule>
    <cfRule type="containsText" dxfId="521" priority="527" operator="containsText" text="CTMA">
      <formula>NOT(ISERROR(SEARCH("CTMA",AN29)))</formula>
    </cfRule>
    <cfRule type="containsText" dxfId="520" priority="528" operator="containsText" text="Entretien">
      <formula>NOT(ISERROR(SEARCH("Entretien",AN29)))</formula>
    </cfRule>
  </conditionalFormatting>
  <conditionalFormatting sqref="AN29:AO29">
    <cfRule type="containsText" dxfId="519" priority="521" operator="containsText" text="MDA">
      <formula>NOT(ISERROR(SEARCH("MDA",AN29)))</formula>
    </cfRule>
    <cfRule type="containsText" dxfId="518" priority="522" operator="containsText" text="ou entretien">
      <formula>NOT(ISERROR(SEARCH("ou entretien",AN29)))</formula>
    </cfRule>
  </conditionalFormatting>
  <conditionalFormatting sqref="AH31:AI31">
    <cfRule type="containsText" dxfId="517" priority="515" operator="containsText" text="TEL">
      <formula>NOT(ISERROR(SEARCH("TEL",AH31)))</formula>
    </cfRule>
    <cfRule type="containsText" dxfId="516" priority="516" operator="containsText" text="Boutik">
      <formula>NOT(ISERROR(SEARCH("Boutik",AH31)))</formula>
    </cfRule>
    <cfRule type="containsText" dxfId="515" priority="517" operator="containsText" text="CJC">
      <formula>NOT(ISERROR(SEARCH("CJC",AH31)))</formula>
    </cfRule>
    <cfRule type="containsText" dxfId="514" priority="518" operator="containsText" text="maison d'arrêt">
      <formula>NOT(ISERROR(SEARCH("maison d'arrêt",AH31)))</formula>
    </cfRule>
    <cfRule type="containsText" dxfId="513" priority="519" operator="containsText" text="CTMA">
      <formula>NOT(ISERROR(SEARCH("CTMA",AH31)))</formula>
    </cfRule>
    <cfRule type="containsText" dxfId="512" priority="520" operator="containsText" text="Entretien">
      <formula>NOT(ISERROR(SEARCH("Entretien",AH31)))</formula>
    </cfRule>
  </conditionalFormatting>
  <conditionalFormatting sqref="AH31:AI31">
    <cfRule type="containsText" dxfId="511" priority="513" operator="containsText" text="MDA">
      <formula>NOT(ISERROR(SEARCH("MDA",AH31)))</formula>
    </cfRule>
    <cfRule type="containsText" dxfId="510" priority="514" operator="containsText" text="ou entretien">
      <formula>NOT(ISERROR(SEARCH("ou entretien",AH31)))</formula>
    </cfRule>
  </conditionalFormatting>
  <conditionalFormatting sqref="AF30:AG30">
    <cfRule type="containsText" dxfId="509" priority="507" operator="containsText" text="TEL">
      <formula>NOT(ISERROR(SEARCH("TEL",AF30)))</formula>
    </cfRule>
    <cfRule type="containsText" dxfId="508" priority="508" operator="containsText" text="Boutik">
      <formula>NOT(ISERROR(SEARCH("Boutik",AF30)))</formula>
    </cfRule>
    <cfRule type="containsText" dxfId="507" priority="509" operator="containsText" text="CJC">
      <formula>NOT(ISERROR(SEARCH("CJC",AF30)))</formula>
    </cfRule>
    <cfRule type="containsText" dxfId="506" priority="510" operator="containsText" text="maison d'arrêt">
      <formula>NOT(ISERROR(SEARCH("maison d'arrêt",AF30)))</formula>
    </cfRule>
    <cfRule type="containsText" dxfId="505" priority="511" operator="containsText" text="CTMA">
      <formula>NOT(ISERROR(SEARCH("CTMA",AF30)))</formula>
    </cfRule>
    <cfRule type="containsText" dxfId="504" priority="512" operator="containsText" text="Entretien">
      <formula>NOT(ISERROR(SEARCH("Entretien",AF30)))</formula>
    </cfRule>
  </conditionalFormatting>
  <conditionalFormatting sqref="AF30:AG30">
    <cfRule type="containsText" dxfId="503" priority="505" operator="containsText" text="MDA">
      <formula>NOT(ISERROR(SEARCH("MDA",AF30)))</formula>
    </cfRule>
    <cfRule type="containsText" dxfId="502" priority="506" operator="containsText" text="ou entretien">
      <formula>NOT(ISERROR(SEARCH("ou entretien",AF30)))</formula>
    </cfRule>
  </conditionalFormatting>
  <conditionalFormatting sqref="AF28:AG28">
    <cfRule type="containsText" dxfId="501" priority="499" operator="containsText" text="TEL">
      <formula>NOT(ISERROR(SEARCH("TEL",AF28)))</formula>
    </cfRule>
    <cfRule type="containsText" dxfId="500" priority="500" operator="containsText" text="Boutik">
      <formula>NOT(ISERROR(SEARCH("Boutik",AF28)))</formula>
    </cfRule>
    <cfRule type="containsText" dxfId="499" priority="501" operator="containsText" text="CJC">
      <formula>NOT(ISERROR(SEARCH("CJC",AF28)))</formula>
    </cfRule>
    <cfRule type="containsText" dxfId="498" priority="502" operator="containsText" text="maison d'arrêt">
      <formula>NOT(ISERROR(SEARCH("maison d'arrêt",AF28)))</formula>
    </cfRule>
    <cfRule type="containsText" dxfId="497" priority="503" operator="containsText" text="CTMA">
      <formula>NOT(ISERROR(SEARCH("CTMA",AF28)))</formula>
    </cfRule>
    <cfRule type="containsText" dxfId="496" priority="504" operator="containsText" text="Entretien">
      <formula>NOT(ISERROR(SEARCH("Entretien",AF28)))</formula>
    </cfRule>
  </conditionalFormatting>
  <conditionalFormatting sqref="AF28:AG28">
    <cfRule type="containsText" dxfId="495" priority="497" operator="containsText" text="MDA">
      <formula>NOT(ISERROR(SEARCH("MDA",AF28)))</formula>
    </cfRule>
    <cfRule type="containsText" dxfId="494" priority="498" operator="containsText" text="ou entretien">
      <formula>NOT(ISERROR(SEARCH("ou entretien",AF28)))</formula>
    </cfRule>
  </conditionalFormatting>
  <conditionalFormatting sqref="AH28:AI28">
    <cfRule type="containsText" dxfId="493" priority="491" operator="containsText" text="TEL">
      <formula>NOT(ISERROR(SEARCH("TEL",AH28)))</formula>
    </cfRule>
    <cfRule type="containsText" dxfId="492" priority="492" operator="containsText" text="Boutik">
      <formula>NOT(ISERROR(SEARCH("Boutik",AH28)))</formula>
    </cfRule>
    <cfRule type="containsText" dxfId="491" priority="493" operator="containsText" text="CJC">
      <formula>NOT(ISERROR(SEARCH("CJC",AH28)))</formula>
    </cfRule>
    <cfRule type="containsText" dxfId="490" priority="494" operator="containsText" text="maison d'arrêt">
      <formula>NOT(ISERROR(SEARCH("maison d'arrêt",AH28)))</formula>
    </cfRule>
    <cfRule type="containsText" dxfId="489" priority="495" operator="containsText" text="CTMA">
      <formula>NOT(ISERROR(SEARCH("CTMA",AH28)))</formula>
    </cfRule>
    <cfRule type="containsText" dxfId="488" priority="496" operator="containsText" text="Entretien">
      <formula>NOT(ISERROR(SEARCH("Entretien",AH28)))</formula>
    </cfRule>
  </conditionalFormatting>
  <conditionalFormatting sqref="AH28:AI28">
    <cfRule type="containsText" dxfId="487" priority="489" operator="containsText" text="MDA">
      <formula>NOT(ISERROR(SEARCH("MDA",AH28)))</formula>
    </cfRule>
    <cfRule type="containsText" dxfId="486" priority="490" operator="containsText" text="ou entretien">
      <formula>NOT(ISERROR(SEARCH("ou entretien",AH28)))</formula>
    </cfRule>
  </conditionalFormatting>
  <conditionalFormatting sqref="AF18:AG18">
    <cfRule type="containsText" dxfId="485" priority="187" operator="containsText" text="TEL">
      <formula>NOT(ISERROR(SEARCH("TEL",AF18)))</formula>
    </cfRule>
    <cfRule type="containsText" dxfId="484" priority="188" operator="containsText" text="Boutik">
      <formula>NOT(ISERROR(SEARCH("Boutik",AF18)))</formula>
    </cfRule>
    <cfRule type="containsText" dxfId="483" priority="189" operator="containsText" text="CJC">
      <formula>NOT(ISERROR(SEARCH("CJC",AF18)))</formula>
    </cfRule>
    <cfRule type="containsText" dxfId="482" priority="190" operator="containsText" text="maison d'arrêt">
      <formula>NOT(ISERROR(SEARCH("maison d'arrêt",AF18)))</formula>
    </cfRule>
    <cfRule type="containsText" dxfId="481" priority="191" operator="containsText" text="CTMA">
      <formula>NOT(ISERROR(SEARCH("CTMA",AF18)))</formula>
    </cfRule>
    <cfRule type="containsText" dxfId="480" priority="192" operator="containsText" text="Entretien">
      <formula>NOT(ISERROR(SEARCH("Entretien",AF18)))</formula>
    </cfRule>
  </conditionalFormatting>
  <conditionalFormatting sqref="AF18:AG18">
    <cfRule type="containsText" dxfId="479" priority="185" operator="containsText" text="MDA">
      <formula>NOT(ISERROR(SEARCH("MDA",AF18)))</formula>
    </cfRule>
    <cfRule type="containsText" dxfId="478" priority="186" operator="containsText" text="ou entretien">
      <formula>NOT(ISERROR(SEARCH("ou entretien",AF18)))</formula>
    </cfRule>
  </conditionalFormatting>
  <conditionalFormatting sqref="X36:Y36">
    <cfRule type="containsText" dxfId="477" priority="483" operator="containsText" text="TEL">
      <formula>NOT(ISERROR(SEARCH("TEL",X36)))</formula>
    </cfRule>
    <cfRule type="containsText" dxfId="476" priority="484" operator="containsText" text="Boutik">
      <formula>NOT(ISERROR(SEARCH("Boutik",X36)))</formula>
    </cfRule>
    <cfRule type="containsText" dxfId="475" priority="485" operator="containsText" text="CJC">
      <formula>NOT(ISERROR(SEARCH("CJC",X36)))</formula>
    </cfRule>
    <cfRule type="containsText" dxfId="474" priority="486" operator="containsText" text="maison d'arrêt">
      <formula>NOT(ISERROR(SEARCH("maison d'arrêt",X36)))</formula>
    </cfRule>
    <cfRule type="containsText" dxfId="473" priority="487" operator="containsText" text="CTMA">
      <formula>NOT(ISERROR(SEARCH("CTMA",X36)))</formula>
    </cfRule>
    <cfRule type="containsText" dxfId="472" priority="488" operator="containsText" text="Entretien">
      <formula>NOT(ISERROR(SEARCH("Entretien",X36)))</formula>
    </cfRule>
  </conditionalFormatting>
  <conditionalFormatting sqref="X36:Y36">
    <cfRule type="containsText" dxfId="471" priority="481" operator="containsText" text="MDA">
      <formula>NOT(ISERROR(SEARCH("MDA",X36)))</formula>
    </cfRule>
    <cfRule type="containsText" dxfId="470" priority="482" operator="containsText" text="ou entretien">
      <formula>NOT(ISERROR(SEARCH("ou entretien",X36)))</formula>
    </cfRule>
  </conditionalFormatting>
  <conditionalFormatting sqref="AP16:AR16">
    <cfRule type="containsText" dxfId="469" priority="171" operator="containsText" text="TEL">
      <formula>NOT(ISERROR(SEARCH("TEL",AP16)))</formula>
    </cfRule>
    <cfRule type="containsText" dxfId="468" priority="172" operator="containsText" text="Boutik">
      <formula>NOT(ISERROR(SEARCH("Boutik",AP16)))</formula>
    </cfRule>
    <cfRule type="containsText" dxfId="467" priority="173" operator="containsText" text="CJC">
      <formula>NOT(ISERROR(SEARCH("CJC",AP16)))</formula>
    </cfRule>
    <cfRule type="containsText" dxfId="466" priority="174" operator="containsText" text="maison d'arrêt">
      <formula>NOT(ISERROR(SEARCH("maison d'arrêt",AP16)))</formula>
    </cfRule>
    <cfRule type="containsText" dxfId="465" priority="175" operator="containsText" text="CTMA">
      <formula>NOT(ISERROR(SEARCH("CTMA",AP16)))</formula>
    </cfRule>
    <cfRule type="containsText" dxfId="464" priority="176" operator="containsText" text="Entretien">
      <formula>NOT(ISERROR(SEARCH("Entretien",AP16)))</formula>
    </cfRule>
  </conditionalFormatting>
  <conditionalFormatting sqref="AP16:AR16">
    <cfRule type="containsText" dxfId="463" priority="169" operator="containsText" text="MDA">
      <formula>NOT(ISERROR(SEARCH("MDA",AP16)))</formula>
    </cfRule>
    <cfRule type="containsText" dxfId="462" priority="170" operator="containsText" text="ou entretien">
      <formula>NOT(ISERROR(SEARCH("ou entretien",AP16)))</formula>
    </cfRule>
  </conditionalFormatting>
  <conditionalFormatting sqref="AN17:AO17">
    <cfRule type="containsText" dxfId="461" priority="163" operator="containsText" text="TEL">
      <formula>NOT(ISERROR(SEARCH("TEL",AN17)))</formula>
    </cfRule>
    <cfRule type="containsText" dxfId="460" priority="164" operator="containsText" text="Boutik">
      <formula>NOT(ISERROR(SEARCH("Boutik",AN17)))</formula>
    </cfRule>
    <cfRule type="containsText" dxfId="459" priority="165" operator="containsText" text="CJC">
      <formula>NOT(ISERROR(SEARCH("CJC",AN17)))</formula>
    </cfRule>
    <cfRule type="containsText" dxfId="458" priority="166" operator="containsText" text="maison d'arrêt">
      <formula>NOT(ISERROR(SEARCH("maison d'arrêt",AN17)))</formula>
    </cfRule>
    <cfRule type="containsText" dxfId="457" priority="167" operator="containsText" text="CTMA">
      <formula>NOT(ISERROR(SEARCH("CTMA",AN17)))</formula>
    </cfRule>
    <cfRule type="containsText" dxfId="456" priority="168" operator="containsText" text="Entretien">
      <formula>NOT(ISERROR(SEARCH("Entretien",AN17)))</formula>
    </cfRule>
  </conditionalFormatting>
  <conditionalFormatting sqref="X13:AR14">
    <cfRule type="containsText" dxfId="455" priority="475" operator="containsText" text="TEL">
      <formula>NOT(ISERROR(SEARCH("TEL",X13)))</formula>
    </cfRule>
    <cfRule type="containsText" dxfId="454" priority="476" operator="containsText" text="Boutik">
      <formula>NOT(ISERROR(SEARCH("Boutik",X13)))</formula>
    </cfRule>
    <cfRule type="containsText" dxfId="453" priority="477" operator="containsText" text="CJC">
      <formula>NOT(ISERROR(SEARCH("CJC",X13)))</formula>
    </cfRule>
    <cfRule type="containsText" dxfId="452" priority="478" operator="containsText" text="maison d'arrêt">
      <formula>NOT(ISERROR(SEARCH("maison d'arrêt",X13)))</formula>
    </cfRule>
    <cfRule type="containsText" dxfId="451" priority="479" operator="containsText" text="CTMA">
      <formula>NOT(ISERROR(SEARCH("CTMA",X13)))</formula>
    </cfRule>
    <cfRule type="containsText" dxfId="450" priority="480" operator="containsText" text="Entretien">
      <formula>NOT(ISERROR(SEARCH("Entretien",X13)))</formula>
    </cfRule>
  </conditionalFormatting>
  <conditionalFormatting sqref="X13:AR14">
    <cfRule type="containsText" dxfId="449" priority="473" operator="containsText" text="MDA">
      <formula>NOT(ISERROR(SEARCH("MDA",X13)))</formula>
    </cfRule>
    <cfRule type="containsText" dxfId="448" priority="474" operator="containsText" text="ou entretien">
      <formula>NOT(ISERROR(SEARCH("ou entretien",X13)))</formula>
    </cfRule>
  </conditionalFormatting>
  <conditionalFormatting sqref="AN5:AO5">
    <cfRule type="containsText" dxfId="447" priority="321" operator="containsText" text="MDA">
      <formula>NOT(ISERROR(SEARCH("MDA",AN5)))</formula>
    </cfRule>
    <cfRule type="containsText" dxfId="446" priority="322" operator="containsText" text="ou entretien">
      <formula>NOT(ISERROR(SEARCH("ou entretien",AN5)))</formula>
    </cfRule>
  </conditionalFormatting>
  <conditionalFormatting sqref="X5:AM5 X11:AE12 AH12:AR12 AJ11:AR11 X10:AG10 X9:AE9 X8:AM8 AP8:AR8 AJ10:AM10 AH9:AR9 AJ7:AR7 X6:AE7 AH6:AR6 X4:AO4 AP5:AR5">
    <cfRule type="containsText" dxfId="445" priority="467" operator="containsText" text="TEL">
      <formula>NOT(ISERROR(SEARCH("TEL",X4)))</formula>
    </cfRule>
    <cfRule type="containsText" dxfId="444" priority="468" operator="containsText" text="Boutik">
      <formula>NOT(ISERROR(SEARCH("Boutik",X4)))</formula>
    </cfRule>
    <cfRule type="containsText" dxfId="443" priority="469" operator="containsText" text="CJC">
      <formula>NOT(ISERROR(SEARCH("CJC",X4)))</formula>
    </cfRule>
    <cfRule type="containsText" dxfId="442" priority="470" operator="containsText" text="maison d'arrêt">
      <formula>NOT(ISERROR(SEARCH("maison d'arrêt",X4)))</formula>
    </cfRule>
    <cfRule type="containsText" dxfId="441" priority="471" operator="containsText" text="CTMA">
      <formula>NOT(ISERROR(SEARCH("CTMA",X4)))</formula>
    </cfRule>
    <cfRule type="containsText" dxfId="440" priority="472" operator="containsText" text="Entretien">
      <formula>NOT(ISERROR(SEARCH("Entretien",X4)))</formula>
    </cfRule>
  </conditionalFormatting>
  <conditionalFormatting sqref="X5:AM5 X11:AE12 AH12:AR12 AJ11:AR11 X10:AG10 X9:AE9 X8:AM8 AP8:AR8 AJ10:AM10 AH9:AR9 AJ7:AR7 X6:AE7 AH6:AR6 X4:AO4 AP5:AR5">
    <cfRule type="containsText" dxfId="439" priority="465" operator="containsText" text="MDA">
      <formula>NOT(ISERROR(SEARCH("MDA",X4)))</formula>
    </cfRule>
    <cfRule type="containsText" dxfId="438" priority="466" operator="containsText" text="ou entretien">
      <formula>NOT(ISERROR(SEARCH("ou entretien",X4)))</formula>
    </cfRule>
  </conditionalFormatting>
  <conditionalFormatting sqref="Z15:AE15 AJ15:AM15 AP15:AR15">
    <cfRule type="containsText" dxfId="437" priority="459" operator="containsText" text="TEL">
      <formula>NOT(ISERROR(SEARCH("TEL",Z15)))</formula>
    </cfRule>
    <cfRule type="containsText" dxfId="436" priority="460" operator="containsText" text="Boutik">
      <formula>NOT(ISERROR(SEARCH("Boutik",Z15)))</formula>
    </cfRule>
    <cfRule type="containsText" dxfId="435" priority="461" operator="containsText" text="CJC">
      <formula>NOT(ISERROR(SEARCH("CJC",Z15)))</formula>
    </cfRule>
    <cfRule type="containsText" dxfId="434" priority="462" operator="containsText" text="maison d'arrêt">
      <formula>NOT(ISERROR(SEARCH("maison d'arrêt",Z15)))</formula>
    </cfRule>
    <cfRule type="containsText" dxfId="433" priority="463" operator="containsText" text="CTMA">
      <formula>NOT(ISERROR(SEARCH("CTMA",Z15)))</formula>
    </cfRule>
    <cfRule type="containsText" dxfId="432" priority="464" operator="containsText" text="Entretien">
      <formula>NOT(ISERROR(SEARCH("Entretien",Z15)))</formula>
    </cfRule>
  </conditionalFormatting>
  <conditionalFormatting sqref="Z15:AE15 AJ15:AM15 AP15:AR15">
    <cfRule type="containsText" dxfId="431" priority="457" operator="containsText" text="MDA">
      <formula>NOT(ISERROR(SEARCH("MDA",Z15)))</formula>
    </cfRule>
    <cfRule type="containsText" dxfId="430" priority="458" operator="containsText" text="ou entretien">
      <formula>NOT(ISERROR(SEARCH("ou entretien",Z15)))</formula>
    </cfRule>
  </conditionalFormatting>
  <conditionalFormatting sqref="AF12:AG12">
    <cfRule type="containsText" dxfId="429" priority="451" operator="containsText" text="TEL">
      <formula>NOT(ISERROR(SEARCH("TEL",AF12)))</formula>
    </cfRule>
    <cfRule type="containsText" dxfId="428" priority="452" operator="containsText" text="Boutik">
      <formula>NOT(ISERROR(SEARCH("Boutik",AF12)))</formula>
    </cfRule>
    <cfRule type="containsText" dxfId="427" priority="453" operator="containsText" text="CJC">
      <formula>NOT(ISERROR(SEARCH("CJC",AF12)))</formula>
    </cfRule>
    <cfRule type="containsText" dxfId="426" priority="454" operator="containsText" text="maison d'arrêt">
      <formula>NOT(ISERROR(SEARCH("maison d'arrêt",AF12)))</formula>
    </cfRule>
    <cfRule type="containsText" dxfId="425" priority="455" operator="containsText" text="CTMA">
      <formula>NOT(ISERROR(SEARCH("CTMA",AF12)))</formula>
    </cfRule>
    <cfRule type="containsText" dxfId="424" priority="456" operator="containsText" text="Entretien">
      <formula>NOT(ISERROR(SEARCH("Entretien",AF12)))</formula>
    </cfRule>
  </conditionalFormatting>
  <conditionalFormatting sqref="AF12:AG12">
    <cfRule type="containsText" dxfId="423" priority="449" operator="containsText" text="MDA">
      <formula>NOT(ISERROR(SEARCH("MDA",AF12)))</formula>
    </cfRule>
    <cfRule type="containsText" dxfId="422" priority="450" operator="containsText" text="ou entretien">
      <formula>NOT(ISERROR(SEARCH("ou entretien",AF12)))</formula>
    </cfRule>
  </conditionalFormatting>
  <conditionalFormatting sqref="AF11:AG11">
    <cfRule type="containsText" dxfId="421" priority="443" operator="containsText" text="TEL">
      <formula>NOT(ISERROR(SEARCH("TEL",AF11)))</formula>
    </cfRule>
    <cfRule type="containsText" dxfId="420" priority="444" operator="containsText" text="Boutik">
      <formula>NOT(ISERROR(SEARCH("Boutik",AF11)))</formula>
    </cfRule>
    <cfRule type="containsText" dxfId="419" priority="445" operator="containsText" text="CJC">
      <formula>NOT(ISERROR(SEARCH("CJC",AF11)))</formula>
    </cfRule>
    <cfRule type="containsText" dxfId="418" priority="446" operator="containsText" text="maison d'arrêt">
      <formula>NOT(ISERROR(SEARCH("maison d'arrêt",AF11)))</formula>
    </cfRule>
    <cfRule type="containsText" dxfId="417" priority="447" operator="containsText" text="CTMA">
      <formula>NOT(ISERROR(SEARCH("CTMA",AF11)))</formula>
    </cfRule>
    <cfRule type="containsText" dxfId="416" priority="448" operator="containsText" text="Entretien">
      <formula>NOT(ISERROR(SEARCH("Entretien",AF11)))</formula>
    </cfRule>
  </conditionalFormatting>
  <conditionalFormatting sqref="AF11:AG11">
    <cfRule type="containsText" dxfId="415" priority="441" operator="containsText" text="MDA">
      <formula>NOT(ISERROR(SEARCH("MDA",AF11)))</formula>
    </cfRule>
    <cfRule type="containsText" dxfId="414" priority="442" operator="containsText" text="ou entretien">
      <formula>NOT(ISERROR(SEARCH("ou entretien",AF11)))</formula>
    </cfRule>
  </conditionalFormatting>
  <conditionalFormatting sqref="AH11:AI11">
    <cfRule type="containsText" dxfId="413" priority="435" operator="containsText" text="TEL">
      <formula>NOT(ISERROR(SEARCH("TEL",AH11)))</formula>
    </cfRule>
    <cfRule type="containsText" dxfId="412" priority="436" operator="containsText" text="Boutik">
      <formula>NOT(ISERROR(SEARCH("Boutik",AH11)))</formula>
    </cfRule>
    <cfRule type="containsText" dxfId="411" priority="437" operator="containsText" text="CJC">
      <formula>NOT(ISERROR(SEARCH("CJC",AH11)))</formula>
    </cfRule>
    <cfRule type="containsText" dxfId="410" priority="438" operator="containsText" text="maison d'arrêt">
      <formula>NOT(ISERROR(SEARCH("maison d'arrêt",AH11)))</formula>
    </cfRule>
    <cfRule type="containsText" dxfId="409" priority="439" operator="containsText" text="CTMA">
      <formula>NOT(ISERROR(SEARCH("CTMA",AH11)))</formula>
    </cfRule>
    <cfRule type="containsText" dxfId="408" priority="440" operator="containsText" text="Entretien">
      <formula>NOT(ISERROR(SEARCH("Entretien",AH11)))</formula>
    </cfRule>
  </conditionalFormatting>
  <conditionalFormatting sqref="AH11:AI11">
    <cfRule type="containsText" dxfId="407" priority="433" operator="containsText" text="MDA">
      <formula>NOT(ISERROR(SEARCH("MDA",AH11)))</formula>
    </cfRule>
    <cfRule type="containsText" dxfId="406" priority="434" operator="containsText" text="ou entretien">
      <formula>NOT(ISERROR(SEARCH("ou entretien",AH11)))</formula>
    </cfRule>
  </conditionalFormatting>
  <conditionalFormatting sqref="AF15:AG15">
    <cfRule type="containsText" dxfId="405" priority="427" operator="containsText" text="TEL">
      <formula>NOT(ISERROR(SEARCH("TEL",AF15)))</formula>
    </cfRule>
    <cfRule type="containsText" dxfId="404" priority="428" operator="containsText" text="Boutik">
      <formula>NOT(ISERROR(SEARCH("Boutik",AF15)))</formula>
    </cfRule>
    <cfRule type="containsText" dxfId="403" priority="429" operator="containsText" text="CJC">
      <formula>NOT(ISERROR(SEARCH("CJC",AF15)))</formula>
    </cfRule>
    <cfRule type="containsText" dxfId="402" priority="430" operator="containsText" text="maison d'arrêt">
      <formula>NOT(ISERROR(SEARCH("maison d'arrêt",AF15)))</formula>
    </cfRule>
    <cfRule type="containsText" dxfId="401" priority="431" operator="containsText" text="CTMA">
      <formula>NOT(ISERROR(SEARCH("CTMA",AF15)))</formula>
    </cfRule>
    <cfRule type="containsText" dxfId="400" priority="432" operator="containsText" text="Entretien">
      <formula>NOT(ISERROR(SEARCH("Entretien",AF15)))</formula>
    </cfRule>
  </conditionalFormatting>
  <conditionalFormatting sqref="AF15:AG15">
    <cfRule type="containsText" dxfId="399" priority="425" operator="containsText" text="MDA">
      <formula>NOT(ISERROR(SEARCH("MDA",AF15)))</formula>
    </cfRule>
    <cfRule type="containsText" dxfId="398" priority="426" operator="containsText" text="ou entretien">
      <formula>NOT(ISERROR(SEARCH("ou entretien",AF15)))</formula>
    </cfRule>
  </conditionalFormatting>
  <conditionalFormatting sqref="AH15:AI15">
    <cfRule type="containsText" dxfId="397" priority="419" operator="containsText" text="TEL">
      <formula>NOT(ISERROR(SEARCH("TEL",AH15)))</formula>
    </cfRule>
    <cfRule type="containsText" dxfId="396" priority="420" operator="containsText" text="Boutik">
      <formula>NOT(ISERROR(SEARCH("Boutik",AH15)))</formula>
    </cfRule>
    <cfRule type="containsText" dxfId="395" priority="421" operator="containsText" text="CJC">
      <formula>NOT(ISERROR(SEARCH("CJC",AH15)))</formula>
    </cfRule>
    <cfRule type="containsText" dxfId="394" priority="422" operator="containsText" text="maison d'arrêt">
      <formula>NOT(ISERROR(SEARCH("maison d'arrêt",AH15)))</formula>
    </cfRule>
    <cfRule type="containsText" dxfId="393" priority="423" operator="containsText" text="CTMA">
      <formula>NOT(ISERROR(SEARCH("CTMA",AH15)))</formula>
    </cfRule>
    <cfRule type="containsText" dxfId="392" priority="424" operator="containsText" text="Entretien">
      <formula>NOT(ISERROR(SEARCH("Entretien",AH15)))</formula>
    </cfRule>
  </conditionalFormatting>
  <conditionalFormatting sqref="AH15:AI15">
    <cfRule type="containsText" dxfId="391" priority="417" operator="containsText" text="MDA">
      <formula>NOT(ISERROR(SEARCH("MDA",AH15)))</formula>
    </cfRule>
    <cfRule type="containsText" dxfId="390" priority="418" operator="containsText" text="ou entretien">
      <formula>NOT(ISERROR(SEARCH("ou entretien",AH15)))</formula>
    </cfRule>
  </conditionalFormatting>
  <conditionalFormatting sqref="AN15:AO15">
    <cfRule type="containsText" dxfId="389" priority="411" operator="containsText" text="TEL">
      <formula>NOT(ISERROR(SEARCH("TEL",AN15)))</formula>
    </cfRule>
    <cfRule type="containsText" dxfId="388" priority="412" operator="containsText" text="Boutik">
      <formula>NOT(ISERROR(SEARCH("Boutik",AN15)))</formula>
    </cfRule>
    <cfRule type="containsText" dxfId="387" priority="413" operator="containsText" text="CJC">
      <formula>NOT(ISERROR(SEARCH("CJC",AN15)))</formula>
    </cfRule>
    <cfRule type="containsText" dxfId="386" priority="414" operator="containsText" text="maison d'arrêt">
      <formula>NOT(ISERROR(SEARCH("maison d'arrêt",AN15)))</formula>
    </cfRule>
    <cfRule type="containsText" dxfId="385" priority="415" operator="containsText" text="CTMA">
      <formula>NOT(ISERROR(SEARCH("CTMA",AN15)))</formula>
    </cfRule>
    <cfRule type="containsText" dxfId="384" priority="416" operator="containsText" text="Entretien">
      <formula>NOT(ISERROR(SEARCH("Entretien",AN15)))</formula>
    </cfRule>
  </conditionalFormatting>
  <conditionalFormatting sqref="AN15:AO15">
    <cfRule type="containsText" dxfId="383" priority="409" operator="containsText" text="MDA">
      <formula>NOT(ISERROR(SEARCH("MDA",AN15)))</formula>
    </cfRule>
    <cfRule type="containsText" dxfId="382" priority="410" operator="containsText" text="ou entretien">
      <formula>NOT(ISERROR(SEARCH("ou entretien",AN15)))</formula>
    </cfRule>
  </conditionalFormatting>
  <conditionalFormatting sqref="AN10:AO10">
    <cfRule type="containsText" dxfId="381" priority="403" operator="containsText" text="TEL">
      <formula>NOT(ISERROR(SEARCH("TEL",AN10)))</formula>
    </cfRule>
    <cfRule type="containsText" dxfId="380" priority="404" operator="containsText" text="Boutik">
      <formula>NOT(ISERROR(SEARCH("Boutik",AN10)))</formula>
    </cfRule>
    <cfRule type="containsText" dxfId="379" priority="405" operator="containsText" text="CJC">
      <formula>NOT(ISERROR(SEARCH("CJC",AN10)))</formula>
    </cfRule>
    <cfRule type="containsText" dxfId="378" priority="406" operator="containsText" text="maison d'arrêt">
      <formula>NOT(ISERROR(SEARCH("maison d'arrêt",AN10)))</formula>
    </cfRule>
    <cfRule type="containsText" dxfId="377" priority="407" operator="containsText" text="CTMA">
      <formula>NOT(ISERROR(SEARCH("CTMA",AN10)))</formula>
    </cfRule>
    <cfRule type="containsText" dxfId="376" priority="408" operator="containsText" text="Entretien">
      <formula>NOT(ISERROR(SEARCH("Entretien",AN10)))</formula>
    </cfRule>
  </conditionalFormatting>
  <conditionalFormatting sqref="AN10:AO10">
    <cfRule type="containsText" dxfId="375" priority="401" operator="containsText" text="MDA">
      <formula>NOT(ISERROR(SEARCH("MDA",AN10)))</formula>
    </cfRule>
    <cfRule type="containsText" dxfId="374" priority="402" operator="containsText" text="ou entretien">
      <formula>NOT(ISERROR(SEARCH("ou entretien",AN10)))</formula>
    </cfRule>
  </conditionalFormatting>
  <conditionalFormatting sqref="AP10:AR10">
    <cfRule type="containsText" dxfId="373" priority="395" operator="containsText" text="TEL">
      <formula>NOT(ISERROR(SEARCH("TEL",AP10)))</formula>
    </cfRule>
    <cfRule type="containsText" dxfId="372" priority="396" operator="containsText" text="Boutik">
      <formula>NOT(ISERROR(SEARCH("Boutik",AP10)))</formula>
    </cfRule>
    <cfRule type="containsText" dxfId="371" priority="397" operator="containsText" text="CJC">
      <formula>NOT(ISERROR(SEARCH("CJC",AP10)))</formula>
    </cfRule>
    <cfRule type="containsText" dxfId="370" priority="398" operator="containsText" text="maison d'arrêt">
      <formula>NOT(ISERROR(SEARCH("maison d'arrêt",AP10)))</formula>
    </cfRule>
    <cfRule type="containsText" dxfId="369" priority="399" operator="containsText" text="CTMA">
      <formula>NOT(ISERROR(SEARCH("CTMA",AP10)))</formula>
    </cfRule>
    <cfRule type="containsText" dxfId="368" priority="400" operator="containsText" text="Entretien">
      <formula>NOT(ISERROR(SEARCH("Entretien",AP10)))</formula>
    </cfRule>
  </conditionalFormatting>
  <conditionalFormatting sqref="AP10:AR10">
    <cfRule type="containsText" dxfId="367" priority="393" operator="containsText" text="MDA">
      <formula>NOT(ISERROR(SEARCH("MDA",AP10)))</formula>
    </cfRule>
    <cfRule type="containsText" dxfId="366" priority="394" operator="containsText" text="ou entretien">
      <formula>NOT(ISERROR(SEARCH("ou entretien",AP10)))</formula>
    </cfRule>
  </conditionalFormatting>
  <conditionalFormatting sqref="AN8:AO8">
    <cfRule type="containsText" dxfId="365" priority="387" operator="containsText" text="TEL">
      <formula>NOT(ISERROR(SEARCH("TEL",AN8)))</formula>
    </cfRule>
    <cfRule type="containsText" dxfId="364" priority="388" operator="containsText" text="Boutik">
      <formula>NOT(ISERROR(SEARCH("Boutik",AN8)))</formula>
    </cfRule>
    <cfRule type="containsText" dxfId="363" priority="389" operator="containsText" text="CJC">
      <formula>NOT(ISERROR(SEARCH("CJC",AN8)))</formula>
    </cfRule>
    <cfRule type="containsText" dxfId="362" priority="390" operator="containsText" text="maison d'arrêt">
      <formula>NOT(ISERROR(SEARCH("maison d'arrêt",AN8)))</formula>
    </cfRule>
    <cfRule type="containsText" dxfId="361" priority="391" operator="containsText" text="CTMA">
      <formula>NOT(ISERROR(SEARCH("CTMA",AN8)))</formula>
    </cfRule>
    <cfRule type="containsText" dxfId="360" priority="392" operator="containsText" text="Entretien">
      <formula>NOT(ISERROR(SEARCH("Entretien",AN8)))</formula>
    </cfRule>
  </conditionalFormatting>
  <conditionalFormatting sqref="AN8:AO8">
    <cfRule type="containsText" dxfId="359" priority="385" operator="containsText" text="MDA">
      <formula>NOT(ISERROR(SEARCH("MDA",AN8)))</formula>
    </cfRule>
    <cfRule type="containsText" dxfId="358" priority="386" operator="containsText" text="ou entretien">
      <formula>NOT(ISERROR(SEARCH("ou entretien",AN8)))</formula>
    </cfRule>
  </conditionalFormatting>
  <conditionalFormatting sqref="AH10:AI10">
    <cfRule type="containsText" dxfId="357" priority="379" operator="containsText" text="TEL">
      <formula>NOT(ISERROR(SEARCH("TEL",AH10)))</formula>
    </cfRule>
    <cfRule type="containsText" dxfId="356" priority="380" operator="containsText" text="Boutik">
      <formula>NOT(ISERROR(SEARCH("Boutik",AH10)))</formula>
    </cfRule>
    <cfRule type="containsText" dxfId="355" priority="381" operator="containsText" text="CJC">
      <formula>NOT(ISERROR(SEARCH("CJC",AH10)))</formula>
    </cfRule>
    <cfRule type="containsText" dxfId="354" priority="382" operator="containsText" text="maison d'arrêt">
      <formula>NOT(ISERROR(SEARCH("maison d'arrêt",AH10)))</formula>
    </cfRule>
    <cfRule type="containsText" dxfId="353" priority="383" operator="containsText" text="CTMA">
      <formula>NOT(ISERROR(SEARCH("CTMA",AH10)))</formula>
    </cfRule>
    <cfRule type="containsText" dxfId="352" priority="384" operator="containsText" text="Entretien">
      <formula>NOT(ISERROR(SEARCH("Entretien",AH10)))</formula>
    </cfRule>
  </conditionalFormatting>
  <conditionalFormatting sqref="AH10:AI10">
    <cfRule type="containsText" dxfId="351" priority="377" operator="containsText" text="MDA">
      <formula>NOT(ISERROR(SEARCH("MDA",AH10)))</formula>
    </cfRule>
    <cfRule type="containsText" dxfId="350" priority="378" operator="containsText" text="ou entretien">
      <formula>NOT(ISERROR(SEARCH("ou entretien",AH10)))</formula>
    </cfRule>
  </conditionalFormatting>
  <conditionalFormatting sqref="AF9:AG9">
    <cfRule type="containsText" dxfId="349" priority="371" operator="containsText" text="TEL">
      <formula>NOT(ISERROR(SEARCH("TEL",AF9)))</formula>
    </cfRule>
    <cfRule type="containsText" dxfId="348" priority="372" operator="containsText" text="Boutik">
      <formula>NOT(ISERROR(SEARCH("Boutik",AF9)))</formula>
    </cfRule>
    <cfRule type="containsText" dxfId="347" priority="373" operator="containsText" text="CJC">
      <formula>NOT(ISERROR(SEARCH("CJC",AF9)))</formula>
    </cfRule>
    <cfRule type="containsText" dxfId="346" priority="374" operator="containsText" text="maison d'arrêt">
      <formula>NOT(ISERROR(SEARCH("maison d'arrêt",AF9)))</formula>
    </cfRule>
    <cfRule type="containsText" dxfId="345" priority="375" operator="containsText" text="CTMA">
      <formula>NOT(ISERROR(SEARCH("CTMA",AF9)))</formula>
    </cfRule>
    <cfRule type="containsText" dxfId="344" priority="376" operator="containsText" text="Entretien">
      <formula>NOT(ISERROR(SEARCH("Entretien",AF9)))</formula>
    </cfRule>
  </conditionalFormatting>
  <conditionalFormatting sqref="AF9:AG9">
    <cfRule type="containsText" dxfId="343" priority="369" operator="containsText" text="MDA">
      <formula>NOT(ISERROR(SEARCH("MDA",AF9)))</formula>
    </cfRule>
    <cfRule type="containsText" dxfId="342" priority="370" operator="containsText" text="ou entretien">
      <formula>NOT(ISERROR(SEARCH("ou entretien",AF9)))</formula>
    </cfRule>
  </conditionalFormatting>
  <conditionalFormatting sqref="AF7:AG7">
    <cfRule type="containsText" dxfId="341" priority="363" operator="containsText" text="TEL">
      <formula>NOT(ISERROR(SEARCH("TEL",AF7)))</formula>
    </cfRule>
    <cfRule type="containsText" dxfId="340" priority="364" operator="containsText" text="Boutik">
      <formula>NOT(ISERROR(SEARCH("Boutik",AF7)))</formula>
    </cfRule>
    <cfRule type="containsText" dxfId="339" priority="365" operator="containsText" text="CJC">
      <formula>NOT(ISERROR(SEARCH("CJC",AF7)))</formula>
    </cfRule>
    <cfRule type="containsText" dxfId="338" priority="366" operator="containsText" text="maison d'arrêt">
      <formula>NOT(ISERROR(SEARCH("maison d'arrêt",AF7)))</formula>
    </cfRule>
    <cfRule type="containsText" dxfId="337" priority="367" operator="containsText" text="CTMA">
      <formula>NOT(ISERROR(SEARCH("CTMA",AF7)))</formula>
    </cfRule>
    <cfRule type="containsText" dxfId="336" priority="368" operator="containsText" text="Entretien">
      <formula>NOT(ISERROR(SEARCH("Entretien",AF7)))</formula>
    </cfRule>
  </conditionalFormatting>
  <conditionalFormatting sqref="AF7:AG7">
    <cfRule type="containsText" dxfId="335" priority="361" operator="containsText" text="MDA">
      <formula>NOT(ISERROR(SEARCH("MDA",AF7)))</formula>
    </cfRule>
    <cfRule type="containsText" dxfId="334" priority="362" operator="containsText" text="ou entretien">
      <formula>NOT(ISERROR(SEARCH("ou entretien",AF7)))</formula>
    </cfRule>
  </conditionalFormatting>
  <conditionalFormatting sqref="AH7:AI7">
    <cfRule type="containsText" dxfId="333" priority="355" operator="containsText" text="TEL">
      <formula>NOT(ISERROR(SEARCH("TEL",AH7)))</formula>
    </cfRule>
    <cfRule type="containsText" dxfId="332" priority="356" operator="containsText" text="Boutik">
      <formula>NOT(ISERROR(SEARCH("Boutik",AH7)))</formula>
    </cfRule>
    <cfRule type="containsText" dxfId="331" priority="357" operator="containsText" text="CJC">
      <formula>NOT(ISERROR(SEARCH("CJC",AH7)))</formula>
    </cfRule>
    <cfRule type="containsText" dxfId="330" priority="358" operator="containsText" text="maison d'arrêt">
      <formula>NOT(ISERROR(SEARCH("maison d'arrêt",AH7)))</formula>
    </cfRule>
    <cfRule type="containsText" dxfId="329" priority="359" operator="containsText" text="CTMA">
      <formula>NOT(ISERROR(SEARCH("CTMA",AH7)))</formula>
    </cfRule>
    <cfRule type="containsText" dxfId="328" priority="360" operator="containsText" text="Entretien">
      <formula>NOT(ISERROR(SEARCH("Entretien",AH7)))</formula>
    </cfRule>
  </conditionalFormatting>
  <conditionalFormatting sqref="AH7:AI7">
    <cfRule type="containsText" dxfId="327" priority="353" operator="containsText" text="MDA">
      <formula>NOT(ISERROR(SEARCH("MDA",AH7)))</formula>
    </cfRule>
    <cfRule type="containsText" dxfId="326" priority="354" operator="containsText" text="ou entretien">
      <formula>NOT(ISERROR(SEARCH("ou entretien",AH7)))</formula>
    </cfRule>
  </conditionalFormatting>
  <conditionalFormatting sqref="AF6:AG6">
    <cfRule type="containsText" dxfId="325" priority="347" operator="containsText" text="TEL">
      <formula>NOT(ISERROR(SEARCH("TEL",AF6)))</formula>
    </cfRule>
    <cfRule type="containsText" dxfId="324" priority="348" operator="containsText" text="Boutik">
      <formula>NOT(ISERROR(SEARCH("Boutik",AF6)))</formula>
    </cfRule>
    <cfRule type="containsText" dxfId="323" priority="349" operator="containsText" text="CJC">
      <formula>NOT(ISERROR(SEARCH("CJC",AF6)))</formula>
    </cfRule>
    <cfRule type="containsText" dxfId="322" priority="350" operator="containsText" text="maison d'arrêt">
      <formula>NOT(ISERROR(SEARCH("maison d'arrêt",AF6)))</formula>
    </cfRule>
    <cfRule type="containsText" dxfId="321" priority="351" operator="containsText" text="CTMA">
      <formula>NOT(ISERROR(SEARCH("CTMA",AF6)))</formula>
    </cfRule>
    <cfRule type="containsText" dxfId="320" priority="352" operator="containsText" text="Entretien">
      <formula>NOT(ISERROR(SEARCH("Entretien",AF6)))</formula>
    </cfRule>
  </conditionalFormatting>
  <conditionalFormatting sqref="AF6:AG6">
    <cfRule type="containsText" dxfId="319" priority="345" operator="containsText" text="MDA">
      <formula>NOT(ISERROR(SEARCH("MDA",AF6)))</formula>
    </cfRule>
    <cfRule type="containsText" dxfId="318" priority="346" operator="containsText" text="ou entretien">
      <formula>NOT(ISERROR(SEARCH("ou entretien",AF6)))</formula>
    </cfRule>
  </conditionalFormatting>
  <conditionalFormatting sqref="X15:Y15">
    <cfRule type="containsText" dxfId="317" priority="339" operator="containsText" text="TEL">
      <formula>NOT(ISERROR(SEARCH("TEL",X15)))</formula>
    </cfRule>
    <cfRule type="containsText" dxfId="316" priority="340" operator="containsText" text="Boutik">
      <formula>NOT(ISERROR(SEARCH("Boutik",X15)))</formula>
    </cfRule>
    <cfRule type="containsText" dxfId="315" priority="341" operator="containsText" text="CJC">
      <formula>NOT(ISERROR(SEARCH("CJC",X15)))</formula>
    </cfRule>
    <cfRule type="containsText" dxfId="314" priority="342" operator="containsText" text="maison d'arrêt">
      <formula>NOT(ISERROR(SEARCH("maison d'arrêt",X15)))</formula>
    </cfRule>
    <cfRule type="containsText" dxfId="313" priority="343" operator="containsText" text="CTMA">
      <formula>NOT(ISERROR(SEARCH("CTMA",X15)))</formula>
    </cfRule>
    <cfRule type="containsText" dxfId="312" priority="344" operator="containsText" text="Entretien">
      <formula>NOT(ISERROR(SEARCH("Entretien",X15)))</formula>
    </cfRule>
  </conditionalFormatting>
  <conditionalFormatting sqref="X15:Y15">
    <cfRule type="containsText" dxfId="311" priority="337" operator="containsText" text="MDA">
      <formula>NOT(ISERROR(SEARCH("MDA",X15)))</formula>
    </cfRule>
    <cfRule type="containsText" dxfId="310" priority="338" operator="containsText" text="ou entretien">
      <formula>NOT(ISERROR(SEARCH("ou entretien",X15)))</formula>
    </cfRule>
  </conditionalFormatting>
  <conditionalFormatting sqref="AP4:AR4">
    <cfRule type="containsText" dxfId="309" priority="331" operator="containsText" text="TEL">
      <formula>NOT(ISERROR(SEARCH("TEL",AP4)))</formula>
    </cfRule>
    <cfRule type="containsText" dxfId="308" priority="332" operator="containsText" text="Boutik">
      <formula>NOT(ISERROR(SEARCH("Boutik",AP4)))</formula>
    </cfRule>
    <cfRule type="containsText" dxfId="307" priority="333" operator="containsText" text="CJC">
      <formula>NOT(ISERROR(SEARCH("CJC",AP4)))</formula>
    </cfRule>
    <cfRule type="containsText" dxfId="306" priority="334" operator="containsText" text="maison d'arrêt">
      <formula>NOT(ISERROR(SEARCH("maison d'arrêt",AP4)))</formula>
    </cfRule>
    <cfRule type="containsText" dxfId="305" priority="335" operator="containsText" text="CTMA">
      <formula>NOT(ISERROR(SEARCH("CTMA",AP4)))</formula>
    </cfRule>
    <cfRule type="containsText" dxfId="304" priority="336" operator="containsText" text="Entretien">
      <formula>NOT(ISERROR(SEARCH("Entretien",AP4)))</formula>
    </cfRule>
  </conditionalFormatting>
  <conditionalFormatting sqref="AP4:AR4">
    <cfRule type="containsText" dxfId="303" priority="329" operator="containsText" text="MDA">
      <formula>NOT(ISERROR(SEARCH("MDA",AP4)))</formula>
    </cfRule>
    <cfRule type="containsText" dxfId="302" priority="330" operator="containsText" text="ou entretien">
      <formula>NOT(ISERROR(SEARCH("ou entretien",AP4)))</formula>
    </cfRule>
  </conditionalFormatting>
  <conditionalFormatting sqref="AN5:AO5">
    <cfRule type="containsText" dxfId="301" priority="323" operator="containsText" text="TEL">
      <formula>NOT(ISERROR(SEARCH("TEL",AN5)))</formula>
    </cfRule>
    <cfRule type="containsText" dxfId="300" priority="324" operator="containsText" text="Boutik">
      <formula>NOT(ISERROR(SEARCH("Boutik",AN5)))</formula>
    </cfRule>
    <cfRule type="containsText" dxfId="299" priority="325" operator="containsText" text="CJC">
      <formula>NOT(ISERROR(SEARCH("CJC",AN5)))</formula>
    </cfRule>
    <cfRule type="containsText" dxfId="298" priority="326" operator="containsText" text="maison d'arrêt">
      <formula>NOT(ISERROR(SEARCH("maison d'arrêt",AN5)))</formula>
    </cfRule>
    <cfRule type="containsText" dxfId="297" priority="327" operator="containsText" text="CTMA">
      <formula>NOT(ISERROR(SEARCH("CTMA",AN5)))</formula>
    </cfRule>
    <cfRule type="containsText" dxfId="296" priority="328" operator="containsText" text="Entretien">
      <formula>NOT(ISERROR(SEARCH("Entretien",AN5)))</formula>
    </cfRule>
  </conditionalFormatting>
  <conditionalFormatting sqref="X25:AR26">
    <cfRule type="containsText" dxfId="295" priority="315" operator="containsText" text="TEL">
      <formula>NOT(ISERROR(SEARCH("TEL",X25)))</formula>
    </cfRule>
    <cfRule type="containsText" dxfId="294" priority="316" operator="containsText" text="Boutik">
      <formula>NOT(ISERROR(SEARCH("Boutik",X25)))</formula>
    </cfRule>
    <cfRule type="containsText" dxfId="293" priority="317" operator="containsText" text="CJC">
      <formula>NOT(ISERROR(SEARCH("CJC",X25)))</formula>
    </cfRule>
    <cfRule type="containsText" dxfId="292" priority="318" operator="containsText" text="maison d'arrêt">
      <formula>NOT(ISERROR(SEARCH("maison d'arrêt",X25)))</formula>
    </cfRule>
    <cfRule type="containsText" dxfId="291" priority="319" operator="containsText" text="CTMA">
      <formula>NOT(ISERROR(SEARCH("CTMA",X25)))</formula>
    </cfRule>
    <cfRule type="containsText" dxfId="290" priority="320" operator="containsText" text="Entretien">
      <formula>NOT(ISERROR(SEARCH("Entretien",X25)))</formula>
    </cfRule>
  </conditionalFormatting>
  <conditionalFormatting sqref="X25:AR26">
    <cfRule type="containsText" dxfId="289" priority="313" operator="containsText" text="MDA">
      <formula>NOT(ISERROR(SEARCH("MDA",X25)))</formula>
    </cfRule>
    <cfRule type="containsText" dxfId="288" priority="314" operator="containsText" text="ou entretien">
      <formula>NOT(ISERROR(SEARCH("ou entretien",X25)))</formula>
    </cfRule>
  </conditionalFormatting>
  <conditionalFormatting sqref="X17:AM17 X23:AE24 AH24:AR24 AJ23:AR23 X22:AG22 X21:AE21 X20:AM20 AP20:AR20 AJ22:AM22 AH21:AR21 AJ19:AR19 X18:AE19 AH18:AR18 X16:AO16 AP17:AR17">
    <cfRule type="containsText" dxfId="287" priority="307" operator="containsText" text="TEL">
      <formula>NOT(ISERROR(SEARCH("TEL",X16)))</formula>
    </cfRule>
    <cfRule type="containsText" dxfId="286" priority="308" operator="containsText" text="Boutik">
      <formula>NOT(ISERROR(SEARCH("Boutik",X16)))</formula>
    </cfRule>
    <cfRule type="containsText" dxfId="285" priority="309" operator="containsText" text="CJC">
      <formula>NOT(ISERROR(SEARCH("CJC",X16)))</formula>
    </cfRule>
    <cfRule type="containsText" dxfId="284" priority="310" operator="containsText" text="maison d'arrêt">
      <formula>NOT(ISERROR(SEARCH("maison d'arrêt",X16)))</formula>
    </cfRule>
    <cfRule type="containsText" dxfId="283" priority="311" operator="containsText" text="CTMA">
      <formula>NOT(ISERROR(SEARCH("CTMA",X16)))</formula>
    </cfRule>
    <cfRule type="containsText" dxfId="282" priority="312" operator="containsText" text="Entretien">
      <formula>NOT(ISERROR(SEARCH("Entretien",X16)))</formula>
    </cfRule>
  </conditionalFormatting>
  <conditionalFormatting sqref="X17:AM17 X23:AE24 AH24:AR24 AJ23:AR23 X22:AG22 X21:AE21 X20:AM20 AP20:AR20 AJ22:AM22 AH21:AR21 AJ19:AR19 X18:AE19 AH18:AR18 X16:AO16 AP17:AR17">
    <cfRule type="containsText" dxfId="281" priority="305" operator="containsText" text="MDA">
      <formula>NOT(ISERROR(SEARCH("MDA",X16)))</formula>
    </cfRule>
    <cfRule type="containsText" dxfId="280" priority="306" operator="containsText" text="ou entretien">
      <formula>NOT(ISERROR(SEARCH("ou entretien",X16)))</formula>
    </cfRule>
  </conditionalFormatting>
  <conditionalFormatting sqref="Z27:AE27 AJ27:AM27 AP27:AR27">
    <cfRule type="containsText" dxfId="279" priority="299" operator="containsText" text="TEL">
      <formula>NOT(ISERROR(SEARCH("TEL",Z27)))</formula>
    </cfRule>
    <cfRule type="containsText" dxfId="278" priority="300" operator="containsText" text="Boutik">
      <formula>NOT(ISERROR(SEARCH("Boutik",Z27)))</formula>
    </cfRule>
    <cfRule type="containsText" dxfId="277" priority="301" operator="containsText" text="CJC">
      <formula>NOT(ISERROR(SEARCH("CJC",Z27)))</formula>
    </cfRule>
    <cfRule type="containsText" dxfId="276" priority="302" operator="containsText" text="maison d'arrêt">
      <formula>NOT(ISERROR(SEARCH("maison d'arrêt",Z27)))</formula>
    </cfRule>
    <cfRule type="containsText" dxfId="275" priority="303" operator="containsText" text="CTMA">
      <formula>NOT(ISERROR(SEARCH("CTMA",Z27)))</formula>
    </cfRule>
    <cfRule type="containsText" dxfId="274" priority="304" operator="containsText" text="Entretien">
      <formula>NOT(ISERROR(SEARCH("Entretien",Z27)))</formula>
    </cfRule>
  </conditionalFormatting>
  <conditionalFormatting sqref="Z27:AE27 AJ27:AM27 AP27:AR27">
    <cfRule type="containsText" dxfId="273" priority="297" operator="containsText" text="MDA">
      <formula>NOT(ISERROR(SEARCH("MDA",Z27)))</formula>
    </cfRule>
    <cfRule type="containsText" dxfId="272" priority="298" operator="containsText" text="ou entretien">
      <formula>NOT(ISERROR(SEARCH("ou entretien",Z27)))</formula>
    </cfRule>
  </conditionalFormatting>
  <conditionalFormatting sqref="AF24:AG24">
    <cfRule type="containsText" dxfId="271" priority="291" operator="containsText" text="TEL">
      <formula>NOT(ISERROR(SEARCH("TEL",AF24)))</formula>
    </cfRule>
    <cfRule type="containsText" dxfId="270" priority="292" operator="containsText" text="Boutik">
      <formula>NOT(ISERROR(SEARCH("Boutik",AF24)))</formula>
    </cfRule>
    <cfRule type="containsText" dxfId="269" priority="293" operator="containsText" text="CJC">
      <formula>NOT(ISERROR(SEARCH("CJC",AF24)))</formula>
    </cfRule>
    <cfRule type="containsText" dxfId="268" priority="294" operator="containsText" text="maison d'arrêt">
      <formula>NOT(ISERROR(SEARCH("maison d'arrêt",AF24)))</formula>
    </cfRule>
    <cfRule type="containsText" dxfId="267" priority="295" operator="containsText" text="CTMA">
      <formula>NOT(ISERROR(SEARCH("CTMA",AF24)))</formula>
    </cfRule>
    <cfRule type="containsText" dxfId="266" priority="296" operator="containsText" text="Entretien">
      <formula>NOT(ISERROR(SEARCH("Entretien",AF24)))</formula>
    </cfRule>
  </conditionalFormatting>
  <conditionalFormatting sqref="AF24:AG24">
    <cfRule type="containsText" dxfId="265" priority="289" operator="containsText" text="MDA">
      <formula>NOT(ISERROR(SEARCH("MDA",AF24)))</formula>
    </cfRule>
    <cfRule type="containsText" dxfId="264" priority="290" operator="containsText" text="ou entretien">
      <formula>NOT(ISERROR(SEARCH("ou entretien",AF24)))</formula>
    </cfRule>
  </conditionalFormatting>
  <conditionalFormatting sqref="AF23:AG23">
    <cfRule type="containsText" dxfId="263" priority="283" operator="containsText" text="TEL">
      <formula>NOT(ISERROR(SEARCH("TEL",AF23)))</formula>
    </cfRule>
    <cfRule type="containsText" dxfId="262" priority="284" operator="containsText" text="Boutik">
      <formula>NOT(ISERROR(SEARCH("Boutik",AF23)))</formula>
    </cfRule>
    <cfRule type="containsText" dxfId="261" priority="285" operator="containsText" text="CJC">
      <formula>NOT(ISERROR(SEARCH("CJC",AF23)))</formula>
    </cfRule>
    <cfRule type="containsText" dxfId="260" priority="286" operator="containsText" text="maison d'arrêt">
      <formula>NOT(ISERROR(SEARCH("maison d'arrêt",AF23)))</formula>
    </cfRule>
    <cfRule type="containsText" dxfId="259" priority="287" operator="containsText" text="CTMA">
      <formula>NOT(ISERROR(SEARCH("CTMA",AF23)))</formula>
    </cfRule>
    <cfRule type="containsText" dxfId="258" priority="288" operator="containsText" text="Entretien">
      <formula>NOT(ISERROR(SEARCH("Entretien",AF23)))</formula>
    </cfRule>
  </conditionalFormatting>
  <conditionalFormatting sqref="AF23:AG23">
    <cfRule type="containsText" dxfId="257" priority="281" operator="containsText" text="MDA">
      <formula>NOT(ISERROR(SEARCH("MDA",AF23)))</formula>
    </cfRule>
    <cfRule type="containsText" dxfId="256" priority="282" operator="containsText" text="ou entretien">
      <formula>NOT(ISERROR(SEARCH("ou entretien",AF23)))</formula>
    </cfRule>
  </conditionalFormatting>
  <conditionalFormatting sqref="AH23:AI23">
    <cfRule type="containsText" dxfId="255" priority="275" operator="containsText" text="TEL">
      <formula>NOT(ISERROR(SEARCH("TEL",AH23)))</formula>
    </cfRule>
    <cfRule type="containsText" dxfId="254" priority="276" operator="containsText" text="Boutik">
      <formula>NOT(ISERROR(SEARCH("Boutik",AH23)))</formula>
    </cfRule>
    <cfRule type="containsText" dxfId="253" priority="277" operator="containsText" text="CJC">
      <formula>NOT(ISERROR(SEARCH("CJC",AH23)))</formula>
    </cfRule>
    <cfRule type="containsText" dxfId="252" priority="278" operator="containsText" text="maison d'arrêt">
      <formula>NOT(ISERROR(SEARCH("maison d'arrêt",AH23)))</formula>
    </cfRule>
    <cfRule type="containsText" dxfId="251" priority="279" operator="containsText" text="CTMA">
      <formula>NOT(ISERROR(SEARCH("CTMA",AH23)))</formula>
    </cfRule>
    <cfRule type="containsText" dxfId="250" priority="280" operator="containsText" text="Entretien">
      <formula>NOT(ISERROR(SEARCH("Entretien",AH23)))</formula>
    </cfRule>
  </conditionalFormatting>
  <conditionalFormatting sqref="AH23:AI23">
    <cfRule type="containsText" dxfId="249" priority="273" operator="containsText" text="MDA">
      <formula>NOT(ISERROR(SEARCH("MDA",AH23)))</formula>
    </cfRule>
    <cfRule type="containsText" dxfId="248" priority="274" operator="containsText" text="ou entretien">
      <formula>NOT(ISERROR(SEARCH("ou entretien",AH23)))</formula>
    </cfRule>
  </conditionalFormatting>
  <conditionalFormatting sqref="AF27:AG27">
    <cfRule type="containsText" dxfId="247" priority="267" operator="containsText" text="TEL">
      <formula>NOT(ISERROR(SEARCH("TEL",AF27)))</formula>
    </cfRule>
    <cfRule type="containsText" dxfId="246" priority="268" operator="containsText" text="Boutik">
      <formula>NOT(ISERROR(SEARCH("Boutik",AF27)))</formula>
    </cfRule>
    <cfRule type="containsText" dxfId="245" priority="269" operator="containsText" text="CJC">
      <formula>NOT(ISERROR(SEARCH("CJC",AF27)))</formula>
    </cfRule>
    <cfRule type="containsText" dxfId="244" priority="270" operator="containsText" text="maison d'arrêt">
      <formula>NOT(ISERROR(SEARCH("maison d'arrêt",AF27)))</formula>
    </cfRule>
    <cfRule type="containsText" dxfId="243" priority="271" operator="containsText" text="CTMA">
      <formula>NOT(ISERROR(SEARCH("CTMA",AF27)))</formula>
    </cfRule>
    <cfRule type="containsText" dxfId="242" priority="272" operator="containsText" text="Entretien">
      <formula>NOT(ISERROR(SEARCH("Entretien",AF27)))</formula>
    </cfRule>
  </conditionalFormatting>
  <conditionalFormatting sqref="AF27:AG27">
    <cfRule type="containsText" dxfId="241" priority="265" operator="containsText" text="MDA">
      <formula>NOT(ISERROR(SEARCH("MDA",AF27)))</formula>
    </cfRule>
    <cfRule type="containsText" dxfId="240" priority="266" operator="containsText" text="ou entretien">
      <formula>NOT(ISERROR(SEARCH("ou entretien",AF27)))</formula>
    </cfRule>
  </conditionalFormatting>
  <conditionalFormatting sqref="AH27:AI27">
    <cfRule type="containsText" dxfId="239" priority="259" operator="containsText" text="TEL">
      <formula>NOT(ISERROR(SEARCH("TEL",AH27)))</formula>
    </cfRule>
    <cfRule type="containsText" dxfId="238" priority="260" operator="containsText" text="Boutik">
      <formula>NOT(ISERROR(SEARCH("Boutik",AH27)))</formula>
    </cfRule>
    <cfRule type="containsText" dxfId="237" priority="261" operator="containsText" text="CJC">
      <formula>NOT(ISERROR(SEARCH("CJC",AH27)))</formula>
    </cfRule>
    <cfRule type="containsText" dxfId="236" priority="262" operator="containsText" text="maison d'arrêt">
      <formula>NOT(ISERROR(SEARCH("maison d'arrêt",AH27)))</formula>
    </cfRule>
    <cfRule type="containsText" dxfId="235" priority="263" operator="containsText" text="CTMA">
      <formula>NOT(ISERROR(SEARCH("CTMA",AH27)))</formula>
    </cfRule>
    <cfRule type="containsText" dxfId="234" priority="264" operator="containsText" text="Entretien">
      <formula>NOT(ISERROR(SEARCH("Entretien",AH27)))</formula>
    </cfRule>
  </conditionalFormatting>
  <conditionalFormatting sqref="AH27:AI27">
    <cfRule type="containsText" dxfId="233" priority="257" operator="containsText" text="MDA">
      <formula>NOT(ISERROR(SEARCH("MDA",AH27)))</formula>
    </cfRule>
    <cfRule type="containsText" dxfId="232" priority="258" operator="containsText" text="ou entretien">
      <formula>NOT(ISERROR(SEARCH("ou entretien",AH27)))</formula>
    </cfRule>
  </conditionalFormatting>
  <conditionalFormatting sqref="AN27:AO27">
    <cfRule type="containsText" dxfId="231" priority="251" operator="containsText" text="TEL">
      <formula>NOT(ISERROR(SEARCH("TEL",AN27)))</formula>
    </cfRule>
    <cfRule type="containsText" dxfId="230" priority="252" operator="containsText" text="Boutik">
      <formula>NOT(ISERROR(SEARCH("Boutik",AN27)))</formula>
    </cfRule>
    <cfRule type="containsText" dxfId="229" priority="253" operator="containsText" text="CJC">
      <formula>NOT(ISERROR(SEARCH("CJC",AN27)))</formula>
    </cfRule>
    <cfRule type="containsText" dxfId="228" priority="254" operator="containsText" text="maison d'arrêt">
      <formula>NOT(ISERROR(SEARCH("maison d'arrêt",AN27)))</formula>
    </cfRule>
    <cfRule type="containsText" dxfId="227" priority="255" operator="containsText" text="CTMA">
      <formula>NOT(ISERROR(SEARCH("CTMA",AN27)))</formula>
    </cfRule>
    <cfRule type="containsText" dxfId="226" priority="256" operator="containsText" text="Entretien">
      <formula>NOT(ISERROR(SEARCH("Entretien",AN27)))</formula>
    </cfRule>
  </conditionalFormatting>
  <conditionalFormatting sqref="AN27:AO27">
    <cfRule type="containsText" dxfId="225" priority="249" operator="containsText" text="MDA">
      <formula>NOT(ISERROR(SEARCH("MDA",AN27)))</formula>
    </cfRule>
    <cfRule type="containsText" dxfId="224" priority="250" operator="containsText" text="ou entretien">
      <formula>NOT(ISERROR(SEARCH("ou entretien",AN27)))</formula>
    </cfRule>
  </conditionalFormatting>
  <conditionalFormatting sqref="AN22:AO22">
    <cfRule type="containsText" dxfId="223" priority="243" operator="containsText" text="TEL">
      <formula>NOT(ISERROR(SEARCH("TEL",AN22)))</formula>
    </cfRule>
    <cfRule type="containsText" dxfId="222" priority="244" operator="containsText" text="Boutik">
      <formula>NOT(ISERROR(SEARCH("Boutik",AN22)))</formula>
    </cfRule>
    <cfRule type="containsText" dxfId="221" priority="245" operator="containsText" text="CJC">
      <formula>NOT(ISERROR(SEARCH("CJC",AN22)))</formula>
    </cfRule>
    <cfRule type="containsText" dxfId="220" priority="246" operator="containsText" text="maison d'arrêt">
      <formula>NOT(ISERROR(SEARCH("maison d'arrêt",AN22)))</formula>
    </cfRule>
    <cfRule type="containsText" dxfId="219" priority="247" operator="containsText" text="CTMA">
      <formula>NOT(ISERROR(SEARCH("CTMA",AN22)))</formula>
    </cfRule>
    <cfRule type="containsText" dxfId="218" priority="248" operator="containsText" text="Entretien">
      <formula>NOT(ISERROR(SEARCH("Entretien",AN22)))</formula>
    </cfRule>
  </conditionalFormatting>
  <conditionalFormatting sqref="AN22:AO22">
    <cfRule type="containsText" dxfId="217" priority="241" operator="containsText" text="MDA">
      <formula>NOT(ISERROR(SEARCH("MDA",AN22)))</formula>
    </cfRule>
    <cfRule type="containsText" dxfId="216" priority="242" operator="containsText" text="ou entretien">
      <formula>NOT(ISERROR(SEARCH("ou entretien",AN22)))</formula>
    </cfRule>
  </conditionalFormatting>
  <conditionalFormatting sqref="AP22:AR22">
    <cfRule type="containsText" dxfId="215" priority="235" operator="containsText" text="TEL">
      <formula>NOT(ISERROR(SEARCH("TEL",AP22)))</formula>
    </cfRule>
    <cfRule type="containsText" dxfId="214" priority="236" operator="containsText" text="Boutik">
      <formula>NOT(ISERROR(SEARCH("Boutik",AP22)))</formula>
    </cfRule>
    <cfRule type="containsText" dxfId="213" priority="237" operator="containsText" text="CJC">
      <formula>NOT(ISERROR(SEARCH("CJC",AP22)))</formula>
    </cfRule>
    <cfRule type="containsText" dxfId="212" priority="238" operator="containsText" text="maison d'arrêt">
      <formula>NOT(ISERROR(SEARCH("maison d'arrêt",AP22)))</formula>
    </cfRule>
    <cfRule type="containsText" dxfId="211" priority="239" operator="containsText" text="CTMA">
      <formula>NOT(ISERROR(SEARCH("CTMA",AP22)))</formula>
    </cfRule>
    <cfRule type="containsText" dxfId="210" priority="240" operator="containsText" text="Entretien">
      <formula>NOT(ISERROR(SEARCH("Entretien",AP22)))</formula>
    </cfRule>
  </conditionalFormatting>
  <conditionalFormatting sqref="AP22:AR22">
    <cfRule type="containsText" dxfId="209" priority="233" operator="containsText" text="MDA">
      <formula>NOT(ISERROR(SEARCH("MDA",AP22)))</formula>
    </cfRule>
    <cfRule type="containsText" dxfId="208" priority="234" operator="containsText" text="ou entretien">
      <formula>NOT(ISERROR(SEARCH("ou entretien",AP22)))</formula>
    </cfRule>
  </conditionalFormatting>
  <conditionalFormatting sqref="AN20:AO20">
    <cfRule type="containsText" dxfId="207" priority="227" operator="containsText" text="TEL">
      <formula>NOT(ISERROR(SEARCH("TEL",AN20)))</formula>
    </cfRule>
    <cfRule type="containsText" dxfId="206" priority="228" operator="containsText" text="Boutik">
      <formula>NOT(ISERROR(SEARCH("Boutik",AN20)))</formula>
    </cfRule>
    <cfRule type="containsText" dxfId="205" priority="229" operator="containsText" text="CJC">
      <formula>NOT(ISERROR(SEARCH("CJC",AN20)))</formula>
    </cfRule>
    <cfRule type="containsText" dxfId="204" priority="230" operator="containsText" text="maison d'arrêt">
      <formula>NOT(ISERROR(SEARCH("maison d'arrêt",AN20)))</formula>
    </cfRule>
    <cfRule type="containsText" dxfId="203" priority="231" operator="containsText" text="CTMA">
      <formula>NOT(ISERROR(SEARCH("CTMA",AN20)))</formula>
    </cfRule>
    <cfRule type="containsText" dxfId="202" priority="232" operator="containsText" text="Entretien">
      <formula>NOT(ISERROR(SEARCH("Entretien",AN20)))</formula>
    </cfRule>
  </conditionalFormatting>
  <conditionalFormatting sqref="AN20:AO20">
    <cfRule type="containsText" dxfId="201" priority="225" operator="containsText" text="MDA">
      <formula>NOT(ISERROR(SEARCH("MDA",AN20)))</formula>
    </cfRule>
    <cfRule type="containsText" dxfId="200" priority="226" operator="containsText" text="ou entretien">
      <formula>NOT(ISERROR(SEARCH("ou entretien",AN20)))</formula>
    </cfRule>
  </conditionalFormatting>
  <conditionalFormatting sqref="AH22:AI22">
    <cfRule type="containsText" dxfId="199" priority="219" operator="containsText" text="TEL">
      <formula>NOT(ISERROR(SEARCH("TEL",AH22)))</formula>
    </cfRule>
    <cfRule type="containsText" dxfId="198" priority="220" operator="containsText" text="Boutik">
      <formula>NOT(ISERROR(SEARCH("Boutik",AH22)))</formula>
    </cfRule>
    <cfRule type="containsText" dxfId="197" priority="221" operator="containsText" text="CJC">
      <formula>NOT(ISERROR(SEARCH("CJC",AH22)))</formula>
    </cfRule>
    <cfRule type="containsText" dxfId="196" priority="222" operator="containsText" text="maison d'arrêt">
      <formula>NOT(ISERROR(SEARCH("maison d'arrêt",AH22)))</formula>
    </cfRule>
    <cfRule type="containsText" dxfId="195" priority="223" operator="containsText" text="CTMA">
      <formula>NOT(ISERROR(SEARCH("CTMA",AH22)))</formula>
    </cfRule>
    <cfRule type="containsText" dxfId="194" priority="224" operator="containsText" text="Entretien">
      <formula>NOT(ISERROR(SEARCH("Entretien",AH22)))</formula>
    </cfRule>
  </conditionalFormatting>
  <conditionalFormatting sqref="AH22:AI22">
    <cfRule type="containsText" dxfId="193" priority="217" operator="containsText" text="MDA">
      <formula>NOT(ISERROR(SEARCH("MDA",AH22)))</formula>
    </cfRule>
    <cfRule type="containsText" dxfId="192" priority="218" operator="containsText" text="ou entretien">
      <formula>NOT(ISERROR(SEARCH("ou entretien",AH22)))</formula>
    </cfRule>
  </conditionalFormatting>
  <conditionalFormatting sqref="AF21:AG21">
    <cfRule type="containsText" dxfId="191" priority="211" operator="containsText" text="TEL">
      <formula>NOT(ISERROR(SEARCH("TEL",AF21)))</formula>
    </cfRule>
    <cfRule type="containsText" dxfId="190" priority="212" operator="containsText" text="Boutik">
      <formula>NOT(ISERROR(SEARCH("Boutik",AF21)))</formula>
    </cfRule>
    <cfRule type="containsText" dxfId="189" priority="213" operator="containsText" text="CJC">
      <formula>NOT(ISERROR(SEARCH("CJC",AF21)))</formula>
    </cfRule>
    <cfRule type="containsText" dxfId="188" priority="214" operator="containsText" text="maison d'arrêt">
      <formula>NOT(ISERROR(SEARCH("maison d'arrêt",AF21)))</formula>
    </cfRule>
    <cfRule type="containsText" dxfId="187" priority="215" operator="containsText" text="CTMA">
      <formula>NOT(ISERROR(SEARCH("CTMA",AF21)))</formula>
    </cfRule>
    <cfRule type="containsText" dxfId="186" priority="216" operator="containsText" text="Entretien">
      <formula>NOT(ISERROR(SEARCH("Entretien",AF21)))</formula>
    </cfRule>
  </conditionalFormatting>
  <conditionalFormatting sqref="AF21:AG21">
    <cfRule type="containsText" dxfId="185" priority="209" operator="containsText" text="MDA">
      <formula>NOT(ISERROR(SEARCH("MDA",AF21)))</formula>
    </cfRule>
    <cfRule type="containsText" dxfId="184" priority="210" operator="containsText" text="ou entretien">
      <formula>NOT(ISERROR(SEARCH("ou entretien",AF21)))</formula>
    </cfRule>
  </conditionalFormatting>
  <conditionalFormatting sqref="AF19:AG19">
    <cfRule type="containsText" dxfId="183" priority="203" operator="containsText" text="TEL">
      <formula>NOT(ISERROR(SEARCH("TEL",AF19)))</formula>
    </cfRule>
    <cfRule type="containsText" dxfId="182" priority="204" operator="containsText" text="Boutik">
      <formula>NOT(ISERROR(SEARCH("Boutik",AF19)))</formula>
    </cfRule>
    <cfRule type="containsText" dxfId="181" priority="205" operator="containsText" text="CJC">
      <formula>NOT(ISERROR(SEARCH("CJC",AF19)))</formula>
    </cfRule>
    <cfRule type="containsText" dxfId="180" priority="206" operator="containsText" text="maison d'arrêt">
      <formula>NOT(ISERROR(SEARCH("maison d'arrêt",AF19)))</formula>
    </cfRule>
    <cfRule type="containsText" dxfId="179" priority="207" operator="containsText" text="CTMA">
      <formula>NOT(ISERROR(SEARCH("CTMA",AF19)))</formula>
    </cfRule>
    <cfRule type="containsText" dxfId="178" priority="208" operator="containsText" text="Entretien">
      <formula>NOT(ISERROR(SEARCH("Entretien",AF19)))</formula>
    </cfRule>
  </conditionalFormatting>
  <conditionalFormatting sqref="AF19:AG19">
    <cfRule type="containsText" dxfId="177" priority="201" operator="containsText" text="MDA">
      <formula>NOT(ISERROR(SEARCH("MDA",AF19)))</formula>
    </cfRule>
    <cfRule type="containsText" dxfId="176" priority="202" operator="containsText" text="ou entretien">
      <formula>NOT(ISERROR(SEARCH("ou entretien",AF19)))</formula>
    </cfRule>
  </conditionalFormatting>
  <conditionalFormatting sqref="AH19:AI19">
    <cfRule type="containsText" dxfId="175" priority="195" operator="containsText" text="TEL">
      <formula>NOT(ISERROR(SEARCH("TEL",AH19)))</formula>
    </cfRule>
    <cfRule type="containsText" dxfId="174" priority="196" operator="containsText" text="Boutik">
      <formula>NOT(ISERROR(SEARCH("Boutik",AH19)))</formula>
    </cfRule>
    <cfRule type="containsText" dxfId="173" priority="197" operator="containsText" text="CJC">
      <formula>NOT(ISERROR(SEARCH("CJC",AH19)))</formula>
    </cfRule>
    <cfRule type="containsText" dxfId="172" priority="198" operator="containsText" text="maison d'arrêt">
      <formula>NOT(ISERROR(SEARCH("maison d'arrêt",AH19)))</formula>
    </cfRule>
    <cfRule type="containsText" dxfId="171" priority="199" operator="containsText" text="CTMA">
      <formula>NOT(ISERROR(SEARCH("CTMA",AH19)))</formula>
    </cfRule>
    <cfRule type="containsText" dxfId="170" priority="200" operator="containsText" text="Entretien">
      <formula>NOT(ISERROR(SEARCH("Entretien",AH19)))</formula>
    </cfRule>
  </conditionalFormatting>
  <conditionalFormatting sqref="AH19:AI19">
    <cfRule type="containsText" dxfId="169" priority="193" operator="containsText" text="MDA">
      <formula>NOT(ISERROR(SEARCH("MDA",AH19)))</formula>
    </cfRule>
    <cfRule type="containsText" dxfId="168" priority="194" operator="containsText" text="ou entretien">
      <formula>NOT(ISERROR(SEARCH("ou entretien",AH19)))</formula>
    </cfRule>
  </conditionalFormatting>
  <conditionalFormatting sqref="X27:Y27">
    <cfRule type="containsText" dxfId="167" priority="179" operator="containsText" text="TEL">
      <formula>NOT(ISERROR(SEARCH("TEL",X27)))</formula>
    </cfRule>
    <cfRule type="containsText" dxfId="166" priority="180" operator="containsText" text="Boutik">
      <formula>NOT(ISERROR(SEARCH("Boutik",X27)))</formula>
    </cfRule>
    <cfRule type="containsText" dxfId="165" priority="181" operator="containsText" text="CJC">
      <formula>NOT(ISERROR(SEARCH("CJC",X27)))</formula>
    </cfRule>
    <cfRule type="containsText" dxfId="164" priority="182" operator="containsText" text="maison d'arrêt">
      <formula>NOT(ISERROR(SEARCH("maison d'arrêt",X27)))</formula>
    </cfRule>
    <cfRule type="containsText" dxfId="163" priority="183" operator="containsText" text="CTMA">
      <formula>NOT(ISERROR(SEARCH("CTMA",X27)))</formula>
    </cfRule>
    <cfRule type="containsText" dxfId="162" priority="184" operator="containsText" text="Entretien">
      <formula>NOT(ISERROR(SEARCH("Entretien",X27)))</formula>
    </cfRule>
  </conditionalFormatting>
  <conditionalFormatting sqref="X27:Y27">
    <cfRule type="containsText" dxfId="161" priority="177" operator="containsText" text="MDA">
      <formula>NOT(ISERROR(SEARCH("MDA",X27)))</formula>
    </cfRule>
    <cfRule type="containsText" dxfId="160" priority="178" operator="containsText" text="ou entretien">
      <formula>NOT(ISERROR(SEARCH("ou entretien",X27)))</formula>
    </cfRule>
  </conditionalFormatting>
  <conditionalFormatting sqref="X46:AR47">
    <cfRule type="containsText" dxfId="159" priority="155" operator="containsText" text="TEL">
      <formula>NOT(ISERROR(SEARCH("TEL",X46)))</formula>
    </cfRule>
    <cfRule type="containsText" dxfId="158" priority="156" operator="containsText" text="Boutik">
      <formula>NOT(ISERROR(SEARCH("Boutik",X46)))</formula>
    </cfRule>
    <cfRule type="containsText" dxfId="157" priority="157" operator="containsText" text="CJC">
      <formula>NOT(ISERROR(SEARCH("CJC",X46)))</formula>
    </cfRule>
    <cfRule type="containsText" dxfId="156" priority="158" operator="containsText" text="maison d'arrêt">
      <formula>NOT(ISERROR(SEARCH("maison d'arrêt",X46)))</formula>
    </cfRule>
    <cfRule type="containsText" dxfId="155" priority="159" operator="containsText" text="CTMA">
      <formula>NOT(ISERROR(SEARCH("CTMA",X46)))</formula>
    </cfRule>
    <cfRule type="containsText" dxfId="154" priority="160" operator="containsText" text="Entretien">
      <formula>NOT(ISERROR(SEARCH("Entretien",X46)))</formula>
    </cfRule>
  </conditionalFormatting>
  <conditionalFormatting sqref="X46:AR47">
    <cfRule type="containsText" dxfId="153" priority="153" operator="containsText" text="MDA">
      <formula>NOT(ISERROR(SEARCH("MDA",X46)))</formula>
    </cfRule>
    <cfRule type="containsText" dxfId="152" priority="154" operator="containsText" text="ou entretien">
      <formula>NOT(ISERROR(SEARCH("ou entretien",X46)))</formula>
    </cfRule>
  </conditionalFormatting>
  <conditionalFormatting sqref="AN38:AO38">
    <cfRule type="containsText" dxfId="151" priority="1" operator="containsText" text="MDA">
      <formula>NOT(ISERROR(SEARCH("MDA",AN38)))</formula>
    </cfRule>
    <cfRule type="containsText" dxfId="150" priority="2" operator="containsText" text="ou entretien">
      <formula>NOT(ISERROR(SEARCH("ou entretien",AN38)))</formula>
    </cfRule>
  </conditionalFormatting>
  <conditionalFormatting sqref="X38:AM38 X44:AE45 AH45:AR45 AJ44:AR44 X43:AG43 X42:AE42 X41:AM41 AP41:AR41 AJ43:AM43 AH42:AR42 AJ40:AR40 X39:AE40 AH39:AR39 X37:AO37 AP38:AR38">
    <cfRule type="containsText" dxfId="149" priority="147" operator="containsText" text="TEL">
      <formula>NOT(ISERROR(SEARCH("TEL",X37)))</formula>
    </cfRule>
    <cfRule type="containsText" dxfId="148" priority="148" operator="containsText" text="Boutik">
      <formula>NOT(ISERROR(SEARCH("Boutik",X37)))</formula>
    </cfRule>
    <cfRule type="containsText" dxfId="147" priority="149" operator="containsText" text="CJC">
      <formula>NOT(ISERROR(SEARCH("CJC",X37)))</formula>
    </cfRule>
    <cfRule type="containsText" dxfId="146" priority="150" operator="containsText" text="maison d'arrêt">
      <formula>NOT(ISERROR(SEARCH("maison d'arrêt",X37)))</formula>
    </cfRule>
    <cfRule type="containsText" dxfId="145" priority="151" operator="containsText" text="CTMA">
      <formula>NOT(ISERROR(SEARCH("CTMA",X37)))</formula>
    </cfRule>
    <cfRule type="containsText" dxfId="144" priority="152" operator="containsText" text="Entretien">
      <formula>NOT(ISERROR(SEARCH("Entretien",X37)))</formula>
    </cfRule>
  </conditionalFormatting>
  <conditionalFormatting sqref="X38:AM38 X44:AE45 AH45:AR45 AJ44:AR44 X43:AG43 X42:AE42 X41:AM41 AP41:AR41 AJ43:AM43 AH42:AR42 AJ40:AR40 X39:AE40 AH39:AR39 X37:AO37 AP38:AR38">
    <cfRule type="containsText" dxfId="143" priority="145" operator="containsText" text="MDA">
      <formula>NOT(ISERROR(SEARCH("MDA",X37)))</formula>
    </cfRule>
    <cfRule type="containsText" dxfId="142" priority="146" operator="containsText" text="ou entretien">
      <formula>NOT(ISERROR(SEARCH("ou entretien",X37)))</formula>
    </cfRule>
  </conditionalFormatting>
  <conditionalFormatting sqref="Z48:AE48 AJ48:AM48 AP48:AR48">
    <cfRule type="containsText" dxfId="141" priority="139" operator="containsText" text="TEL">
      <formula>NOT(ISERROR(SEARCH("TEL",Z48)))</formula>
    </cfRule>
    <cfRule type="containsText" dxfId="140" priority="140" operator="containsText" text="Boutik">
      <formula>NOT(ISERROR(SEARCH("Boutik",Z48)))</formula>
    </cfRule>
    <cfRule type="containsText" dxfId="139" priority="141" operator="containsText" text="CJC">
      <formula>NOT(ISERROR(SEARCH("CJC",Z48)))</formula>
    </cfRule>
    <cfRule type="containsText" dxfId="138" priority="142" operator="containsText" text="maison d'arrêt">
      <formula>NOT(ISERROR(SEARCH("maison d'arrêt",Z48)))</formula>
    </cfRule>
    <cfRule type="containsText" dxfId="137" priority="143" operator="containsText" text="CTMA">
      <formula>NOT(ISERROR(SEARCH("CTMA",Z48)))</formula>
    </cfRule>
    <cfRule type="containsText" dxfId="136" priority="144" operator="containsText" text="Entretien">
      <formula>NOT(ISERROR(SEARCH("Entretien",Z48)))</formula>
    </cfRule>
  </conditionalFormatting>
  <conditionalFormatting sqref="Z48:AE48 AJ48:AM48 AP48:AR48">
    <cfRule type="containsText" dxfId="135" priority="137" operator="containsText" text="MDA">
      <formula>NOT(ISERROR(SEARCH("MDA",Z48)))</formula>
    </cfRule>
    <cfRule type="containsText" dxfId="134" priority="138" operator="containsText" text="ou entretien">
      <formula>NOT(ISERROR(SEARCH("ou entretien",Z48)))</formula>
    </cfRule>
  </conditionalFormatting>
  <conditionalFormatting sqref="AF45:AG45">
    <cfRule type="containsText" dxfId="133" priority="131" operator="containsText" text="TEL">
      <formula>NOT(ISERROR(SEARCH("TEL",AF45)))</formula>
    </cfRule>
    <cfRule type="containsText" dxfId="132" priority="132" operator="containsText" text="Boutik">
      <formula>NOT(ISERROR(SEARCH("Boutik",AF45)))</formula>
    </cfRule>
    <cfRule type="containsText" dxfId="131" priority="133" operator="containsText" text="CJC">
      <formula>NOT(ISERROR(SEARCH("CJC",AF45)))</formula>
    </cfRule>
    <cfRule type="containsText" dxfId="130" priority="134" operator="containsText" text="maison d'arrêt">
      <formula>NOT(ISERROR(SEARCH("maison d'arrêt",AF45)))</formula>
    </cfRule>
    <cfRule type="containsText" dxfId="129" priority="135" operator="containsText" text="CTMA">
      <formula>NOT(ISERROR(SEARCH("CTMA",AF45)))</formula>
    </cfRule>
    <cfRule type="containsText" dxfId="128" priority="136" operator="containsText" text="Entretien">
      <formula>NOT(ISERROR(SEARCH("Entretien",AF45)))</formula>
    </cfRule>
  </conditionalFormatting>
  <conditionalFormatting sqref="AF45:AG45">
    <cfRule type="containsText" dxfId="127" priority="129" operator="containsText" text="MDA">
      <formula>NOT(ISERROR(SEARCH("MDA",AF45)))</formula>
    </cfRule>
    <cfRule type="containsText" dxfId="126" priority="130" operator="containsText" text="ou entretien">
      <formula>NOT(ISERROR(SEARCH("ou entretien",AF45)))</formula>
    </cfRule>
  </conditionalFormatting>
  <conditionalFormatting sqref="AF44:AG44">
    <cfRule type="containsText" dxfId="125" priority="123" operator="containsText" text="TEL">
      <formula>NOT(ISERROR(SEARCH("TEL",AF44)))</formula>
    </cfRule>
    <cfRule type="containsText" dxfId="124" priority="124" operator="containsText" text="Boutik">
      <formula>NOT(ISERROR(SEARCH("Boutik",AF44)))</formula>
    </cfRule>
    <cfRule type="containsText" dxfId="123" priority="125" operator="containsText" text="CJC">
      <formula>NOT(ISERROR(SEARCH("CJC",AF44)))</formula>
    </cfRule>
    <cfRule type="containsText" dxfId="122" priority="126" operator="containsText" text="maison d'arrêt">
      <formula>NOT(ISERROR(SEARCH("maison d'arrêt",AF44)))</formula>
    </cfRule>
    <cfRule type="containsText" dxfId="121" priority="127" operator="containsText" text="CTMA">
      <formula>NOT(ISERROR(SEARCH("CTMA",AF44)))</formula>
    </cfRule>
    <cfRule type="containsText" dxfId="120" priority="128" operator="containsText" text="Entretien">
      <formula>NOT(ISERROR(SEARCH("Entretien",AF44)))</formula>
    </cfRule>
  </conditionalFormatting>
  <conditionalFormatting sqref="AF44:AG44">
    <cfRule type="containsText" dxfId="119" priority="121" operator="containsText" text="MDA">
      <formula>NOT(ISERROR(SEARCH("MDA",AF44)))</formula>
    </cfRule>
    <cfRule type="containsText" dxfId="118" priority="122" operator="containsText" text="ou entretien">
      <formula>NOT(ISERROR(SEARCH("ou entretien",AF44)))</formula>
    </cfRule>
  </conditionalFormatting>
  <conditionalFormatting sqref="AH44:AI44">
    <cfRule type="containsText" dxfId="117" priority="115" operator="containsText" text="TEL">
      <formula>NOT(ISERROR(SEARCH("TEL",AH44)))</formula>
    </cfRule>
    <cfRule type="containsText" dxfId="116" priority="116" operator="containsText" text="Boutik">
      <formula>NOT(ISERROR(SEARCH("Boutik",AH44)))</formula>
    </cfRule>
    <cfRule type="containsText" dxfId="115" priority="117" operator="containsText" text="CJC">
      <formula>NOT(ISERROR(SEARCH("CJC",AH44)))</formula>
    </cfRule>
    <cfRule type="containsText" dxfId="114" priority="118" operator="containsText" text="maison d'arrêt">
      <formula>NOT(ISERROR(SEARCH("maison d'arrêt",AH44)))</formula>
    </cfRule>
    <cfRule type="containsText" dxfId="113" priority="119" operator="containsText" text="CTMA">
      <formula>NOT(ISERROR(SEARCH("CTMA",AH44)))</formula>
    </cfRule>
    <cfRule type="containsText" dxfId="112" priority="120" operator="containsText" text="Entretien">
      <formula>NOT(ISERROR(SEARCH("Entretien",AH44)))</formula>
    </cfRule>
  </conditionalFormatting>
  <conditionalFormatting sqref="AH44:AI44">
    <cfRule type="containsText" dxfId="111" priority="113" operator="containsText" text="MDA">
      <formula>NOT(ISERROR(SEARCH("MDA",AH44)))</formula>
    </cfRule>
    <cfRule type="containsText" dxfId="110" priority="114" operator="containsText" text="ou entretien">
      <formula>NOT(ISERROR(SEARCH("ou entretien",AH44)))</formula>
    </cfRule>
  </conditionalFormatting>
  <conditionalFormatting sqref="AF48:AG48">
    <cfRule type="containsText" dxfId="109" priority="107" operator="containsText" text="TEL">
      <formula>NOT(ISERROR(SEARCH("TEL",AF48)))</formula>
    </cfRule>
    <cfRule type="containsText" dxfId="108" priority="108" operator="containsText" text="Boutik">
      <formula>NOT(ISERROR(SEARCH("Boutik",AF48)))</formula>
    </cfRule>
    <cfRule type="containsText" dxfId="107" priority="109" operator="containsText" text="CJC">
      <formula>NOT(ISERROR(SEARCH("CJC",AF48)))</formula>
    </cfRule>
    <cfRule type="containsText" dxfId="106" priority="110" operator="containsText" text="maison d'arrêt">
      <formula>NOT(ISERROR(SEARCH("maison d'arrêt",AF48)))</formula>
    </cfRule>
    <cfRule type="containsText" dxfId="105" priority="111" operator="containsText" text="CTMA">
      <formula>NOT(ISERROR(SEARCH("CTMA",AF48)))</formula>
    </cfRule>
    <cfRule type="containsText" dxfId="104" priority="112" operator="containsText" text="Entretien">
      <formula>NOT(ISERROR(SEARCH("Entretien",AF48)))</formula>
    </cfRule>
  </conditionalFormatting>
  <conditionalFormatting sqref="AF48:AG48">
    <cfRule type="containsText" dxfId="103" priority="105" operator="containsText" text="MDA">
      <formula>NOT(ISERROR(SEARCH("MDA",AF48)))</formula>
    </cfRule>
    <cfRule type="containsText" dxfId="102" priority="106" operator="containsText" text="ou entretien">
      <formula>NOT(ISERROR(SEARCH("ou entretien",AF48)))</formula>
    </cfRule>
  </conditionalFormatting>
  <conditionalFormatting sqref="AH48:AI48">
    <cfRule type="containsText" dxfId="101" priority="99" operator="containsText" text="TEL">
      <formula>NOT(ISERROR(SEARCH("TEL",AH48)))</formula>
    </cfRule>
    <cfRule type="containsText" dxfId="100" priority="100" operator="containsText" text="Boutik">
      <formula>NOT(ISERROR(SEARCH("Boutik",AH48)))</formula>
    </cfRule>
    <cfRule type="containsText" dxfId="99" priority="101" operator="containsText" text="CJC">
      <formula>NOT(ISERROR(SEARCH("CJC",AH48)))</formula>
    </cfRule>
    <cfRule type="containsText" dxfId="98" priority="102" operator="containsText" text="maison d'arrêt">
      <formula>NOT(ISERROR(SEARCH("maison d'arrêt",AH48)))</formula>
    </cfRule>
    <cfRule type="containsText" dxfId="97" priority="103" operator="containsText" text="CTMA">
      <formula>NOT(ISERROR(SEARCH("CTMA",AH48)))</formula>
    </cfRule>
    <cfRule type="containsText" dxfId="96" priority="104" operator="containsText" text="Entretien">
      <formula>NOT(ISERROR(SEARCH("Entretien",AH48)))</formula>
    </cfRule>
  </conditionalFormatting>
  <conditionalFormatting sqref="AH48:AI48">
    <cfRule type="containsText" dxfId="95" priority="97" operator="containsText" text="MDA">
      <formula>NOT(ISERROR(SEARCH("MDA",AH48)))</formula>
    </cfRule>
    <cfRule type="containsText" dxfId="94" priority="98" operator="containsText" text="ou entretien">
      <formula>NOT(ISERROR(SEARCH("ou entretien",AH48)))</formula>
    </cfRule>
  </conditionalFormatting>
  <conditionalFormatting sqref="AN48:AO48">
    <cfRule type="containsText" dxfId="93" priority="91" operator="containsText" text="TEL">
      <formula>NOT(ISERROR(SEARCH("TEL",AN48)))</formula>
    </cfRule>
    <cfRule type="containsText" dxfId="92" priority="92" operator="containsText" text="Boutik">
      <formula>NOT(ISERROR(SEARCH("Boutik",AN48)))</formula>
    </cfRule>
    <cfRule type="containsText" dxfId="91" priority="93" operator="containsText" text="CJC">
      <formula>NOT(ISERROR(SEARCH("CJC",AN48)))</formula>
    </cfRule>
    <cfRule type="containsText" dxfId="90" priority="94" operator="containsText" text="maison d'arrêt">
      <formula>NOT(ISERROR(SEARCH("maison d'arrêt",AN48)))</formula>
    </cfRule>
    <cfRule type="containsText" dxfId="89" priority="95" operator="containsText" text="CTMA">
      <formula>NOT(ISERROR(SEARCH("CTMA",AN48)))</formula>
    </cfRule>
    <cfRule type="containsText" dxfId="88" priority="96" operator="containsText" text="Entretien">
      <formula>NOT(ISERROR(SEARCH("Entretien",AN48)))</formula>
    </cfRule>
  </conditionalFormatting>
  <conditionalFormatting sqref="AN48:AO48">
    <cfRule type="containsText" dxfId="87" priority="89" operator="containsText" text="MDA">
      <formula>NOT(ISERROR(SEARCH("MDA",AN48)))</formula>
    </cfRule>
    <cfRule type="containsText" dxfId="86" priority="90" operator="containsText" text="ou entretien">
      <formula>NOT(ISERROR(SEARCH("ou entretien",AN48)))</formula>
    </cfRule>
  </conditionalFormatting>
  <conditionalFormatting sqref="AN43:AO43">
    <cfRule type="containsText" dxfId="85" priority="83" operator="containsText" text="TEL">
      <formula>NOT(ISERROR(SEARCH("TEL",AN43)))</formula>
    </cfRule>
    <cfRule type="containsText" dxfId="84" priority="84" operator="containsText" text="Boutik">
      <formula>NOT(ISERROR(SEARCH("Boutik",AN43)))</formula>
    </cfRule>
    <cfRule type="containsText" dxfId="83" priority="85" operator="containsText" text="CJC">
      <formula>NOT(ISERROR(SEARCH("CJC",AN43)))</formula>
    </cfRule>
    <cfRule type="containsText" dxfId="82" priority="86" operator="containsText" text="maison d'arrêt">
      <formula>NOT(ISERROR(SEARCH("maison d'arrêt",AN43)))</formula>
    </cfRule>
    <cfRule type="containsText" dxfId="81" priority="87" operator="containsText" text="CTMA">
      <formula>NOT(ISERROR(SEARCH("CTMA",AN43)))</formula>
    </cfRule>
    <cfRule type="containsText" dxfId="80" priority="88" operator="containsText" text="Entretien">
      <formula>NOT(ISERROR(SEARCH("Entretien",AN43)))</formula>
    </cfRule>
  </conditionalFormatting>
  <conditionalFormatting sqref="AN43:AO43">
    <cfRule type="containsText" dxfId="79" priority="81" operator="containsText" text="MDA">
      <formula>NOT(ISERROR(SEARCH("MDA",AN43)))</formula>
    </cfRule>
    <cfRule type="containsText" dxfId="78" priority="82" operator="containsText" text="ou entretien">
      <formula>NOT(ISERROR(SEARCH("ou entretien",AN43)))</formula>
    </cfRule>
  </conditionalFormatting>
  <conditionalFormatting sqref="AP43:AR43">
    <cfRule type="containsText" dxfId="77" priority="75" operator="containsText" text="TEL">
      <formula>NOT(ISERROR(SEARCH("TEL",AP43)))</formula>
    </cfRule>
    <cfRule type="containsText" dxfId="76" priority="76" operator="containsText" text="Boutik">
      <formula>NOT(ISERROR(SEARCH("Boutik",AP43)))</formula>
    </cfRule>
    <cfRule type="containsText" dxfId="75" priority="77" operator="containsText" text="CJC">
      <formula>NOT(ISERROR(SEARCH("CJC",AP43)))</formula>
    </cfRule>
    <cfRule type="containsText" dxfId="74" priority="78" operator="containsText" text="maison d'arrêt">
      <formula>NOT(ISERROR(SEARCH("maison d'arrêt",AP43)))</formula>
    </cfRule>
    <cfRule type="containsText" dxfId="73" priority="79" operator="containsText" text="CTMA">
      <formula>NOT(ISERROR(SEARCH("CTMA",AP43)))</formula>
    </cfRule>
    <cfRule type="containsText" dxfId="72" priority="80" operator="containsText" text="Entretien">
      <formula>NOT(ISERROR(SEARCH("Entretien",AP43)))</formula>
    </cfRule>
  </conditionalFormatting>
  <conditionalFormatting sqref="AP43:AR43">
    <cfRule type="containsText" dxfId="71" priority="73" operator="containsText" text="MDA">
      <formula>NOT(ISERROR(SEARCH("MDA",AP43)))</formula>
    </cfRule>
    <cfRule type="containsText" dxfId="70" priority="74" operator="containsText" text="ou entretien">
      <formula>NOT(ISERROR(SEARCH("ou entretien",AP43)))</formula>
    </cfRule>
  </conditionalFormatting>
  <conditionalFormatting sqref="AN41:AO41">
    <cfRule type="containsText" dxfId="69" priority="67" operator="containsText" text="TEL">
      <formula>NOT(ISERROR(SEARCH("TEL",AN41)))</formula>
    </cfRule>
    <cfRule type="containsText" dxfId="68" priority="68" operator="containsText" text="Boutik">
      <formula>NOT(ISERROR(SEARCH("Boutik",AN41)))</formula>
    </cfRule>
    <cfRule type="containsText" dxfId="67" priority="69" operator="containsText" text="CJC">
      <formula>NOT(ISERROR(SEARCH("CJC",AN41)))</formula>
    </cfRule>
    <cfRule type="containsText" dxfId="66" priority="70" operator="containsText" text="maison d'arrêt">
      <formula>NOT(ISERROR(SEARCH("maison d'arrêt",AN41)))</formula>
    </cfRule>
    <cfRule type="containsText" dxfId="65" priority="71" operator="containsText" text="CTMA">
      <formula>NOT(ISERROR(SEARCH("CTMA",AN41)))</formula>
    </cfRule>
    <cfRule type="containsText" dxfId="64" priority="72" operator="containsText" text="Entretien">
      <formula>NOT(ISERROR(SEARCH("Entretien",AN41)))</formula>
    </cfRule>
  </conditionalFormatting>
  <conditionalFormatting sqref="AN41:AO41">
    <cfRule type="containsText" dxfId="63" priority="65" operator="containsText" text="MDA">
      <formula>NOT(ISERROR(SEARCH("MDA",AN41)))</formula>
    </cfRule>
    <cfRule type="containsText" dxfId="62" priority="66" operator="containsText" text="ou entretien">
      <formula>NOT(ISERROR(SEARCH("ou entretien",AN41)))</formula>
    </cfRule>
  </conditionalFormatting>
  <conditionalFormatting sqref="AH43:AI43">
    <cfRule type="containsText" dxfId="61" priority="59" operator="containsText" text="TEL">
      <formula>NOT(ISERROR(SEARCH("TEL",AH43)))</formula>
    </cfRule>
    <cfRule type="containsText" dxfId="60" priority="60" operator="containsText" text="Boutik">
      <formula>NOT(ISERROR(SEARCH("Boutik",AH43)))</formula>
    </cfRule>
    <cfRule type="containsText" dxfId="59" priority="61" operator="containsText" text="CJC">
      <formula>NOT(ISERROR(SEARCH("CJC",AH43)))</formula>
    </cfRule>
    <cfRule type="containsText" dxfId="58" priority="62" operator="containsText" text="maison d'arrêt">
      <formula>NOT(ISERROR(SEARCH("maison d'arrêt",AH43)))</formula>
    </cfRule>
    <cfRule type="containsText" dxfId="57" priority="63" operator="containsText" text="CTMA">
      <formula>NOT(ISERROR(SEARCH("CTMA",AH43)))</formula>
    </cfRule>
    <cfRule type="containsText" dxfId="56" priority="64" operator="containsText" text="Entretien">
      <formula>NOT(ISERROR(SEARCH("Entretien",AH43)))</formula>
    </cfRule>
  </conditionalFormatting>
  <conditionalFormatting sqref="AH43:AI43">
    <cfRule type="containsText" dxfId="55" priority="57" operator="containsText" text="MDA">
      <formula>NOT(ISERROR(SEARCH("MDA",AH43)))</formula>
    </cfRule>
    <cfRule type="containsText" dxfId="54" priority="58" operator="containsText" text="ou entretien">
      <formula>NOT(ISERROR(SEARCH("ou entretien",AH43)))</formula>
    </cfRule>
  </conditionalFormatting>
  <conditionalFormatting sqref="AF42:AG42">
    <cfRule type="containsText" dxfId="53" priority="51" operator="containsText" text="TEL">
      <formula>NOT(ISERROR(SEARCH("TEL",AF42)))</formula>
    </cfRule>
    <cfRule type="containsText" dxfId="52" priority="52" operator="containsText" text="Boutik">
      <formula>NOT(ISERROR(SEARCH("Boutik",AF42)))</formula>
    </cfRule>
    <cfRule type="containsText" dxfId="51" priority="53" operator="containsText" text="CJC">
      <formula>NOT(ISERROR(SEARCH("CJC",AF42)))</formula>
    </cfRule>
    <cfRule type="containsText" dxfId="50" priority="54" operator="containsText" text="maison d'arrêt">
      <formula>NOT(ISERROR(SEARCH("maison d'arrêt",AF42)))</formula>
    </cfRule>
    <cfRule type="containsText" dxfId="49" priority="55" operator="containsText" text="CTMA">
      <formula>NOT(ISERROR(SEARCH("CTMA",AF42)))</formula>
    </cfRule>
    <cfRule type="containsText" dxfId="48" priority="56" operator="containsText" text="Entretien">
      <formula>NOT(ISERROR(SEARCH("Entretien",AF42)))</formula>
    </cfRule>
  </conditionalFormatting>
  <conditionalFormatting sqref="AF42:AG42">
    <cfRule type="containsText" dxfId="47" priority="49" operator="containsText" text="MDA">
      <formula>NOT(ISERROR(SEARCH("MDA",AF42)))</formula>
    </cfRule>
    <cfRule type="containsText" dxfId="46" priority="50" operator="containsText" text="ou entretien">
      <formula>NOT(ISERROR(SEARCH("ou entretien",AF42)))</formula>
    </cfRule>
  </conditionalFormatting>
  <conditionalFormatting sqref="AF40:AG40">
    <cfRule type="containsText" dxfId="45" priority="43" operator="containsText" text="TEL">
      <formula>NOT(ISERROR(SEARCH("TEL",AF40)))</formula>
    </cfRule>
    <cfRule type="containsText" dxfId="44" priority="44" operator="containsText" text="Boutik">
      <formula>NOT(ISERROR(SEARCH("Boutik",AF40)))</formula>
    </cfRule>
    <cfRule type="containsText" dxfId="43" priority="45" operator="containsText" text="CJC">
      <formula>NOT(ISERROR(SEARCH("CJC",AF40)))</formula>
    </cfRule>
    <cfRule type="containsText" dxfId="42" priority="46" operator="containsText" text="maison d'arrêt">
      <formula>NOT(ISERROR(SEARCH("maison d'arrêt",AF40)))</formula>
    </cfRule>
    <cfRule type="containsText" dxfId="41" priority="47" operator="containsText" text="CTMA">
      <formula>NOT(ISERROR(SEARCH("CTMA",AF40)))</formula>
    </cfRule>
    <cfRule type="containsText" dxfId="40" priority="48" operator="containsText" text="Entretien">
      <formula>NOT(ISERROR(SEARCH("Entretien",AF40)))</formula>
    </cfRule>
  </conditionalFormatting>
  <conditionalFormatting sqref="AF40:AG40">
    <cfRule type="containsText" dxfId="39" priority="41" operator="containsText" text="MDA">
      <formula>NOT(ISERROR(SEARCH("MDA",AF40)))</formula>
    </cfRule>
    <cfRule type="containsText" dxfId="38" priority="42" operator="containsText" text="ou entretien">
      <formula>NOT(ISERROR(SEARCH("ou entretien",AF40)))</formula>
    </cfRule>
  </conditionalFormatting>
  <conditionalFormatting sqref="AH40:AI40">
    <cfRule type="containsText" dxfId="37" priority="35" operator="containsText" text="TEL">
      <formula>NOT(ISERROR(SEARCH("TEL",AH40)))</formula>
    </cfRule>
    <cfRule type="containsText" dxfId="36" priority="36" operator="containsText" text="Boutik">
      <formula>NOT(ISERROR(SEARCH("Boutik",AH40)))</formula>
    </cfRule>
    <cfRule type="containsText" dxfId="35" priority="37" operator="containsText" text="CJC">
      <formula>NOT(ISERROR(SEARCH("CJC",AH40)))</formula>
    </cfRule>
    <cfRule type="containsText" dxfId="34" priority="38" operator="containsText" text="maison d'arrêt">
      <formula>NOT(ISERROR(SEARCH("maison d'arrêt",AH40)))</formula>
    </cfRule>
    <cfRule type="containsText" dxfId="33" priority="39" operator="containsText" text="CTMA">
      <formula>NOT(ISERROR(SEARCH("CTMA",AH40)))</formula>
    </cfRule>
    <cfRule type="containsText" dxfId="32" priority="40" operator="containsText" text="Entretien">
      <formula>NOT(ISERROR(SEARCH("Entretien",AH40)))</formula>
    </cfRule>
  </conditionalFormatting>
  <conditionalFormatting sqref="AH40:AI40">
    <cfRule type="containsText" dxfId="31" priority="33" operator="containsText" text="MDA">
      <formula>NOT(ISERROR(SEARCH("MDA",AH40)))</formula>
    </cfRule>
    <cfRule type="containsText" dxfId="30" priority="34" operator="containsText" text="ou entretien">
      <formula>NOT(ISERROR(SEARCH("ou entretien",AH40)))</formula>
    </cfRule>
  </conditionalFormatting>
  <conditionalFormatting sqref="AF39:AG39">
    <cfRule type="containsText" dxfId="29" priority="27" operator="containsText" text="TEL">
      <formula>NOT(ISERROR(SEARCH("TEL",AF39)))</formula>
    </cfRule>
    <cfRule type="containsText" dxfId="28" priority="28" operator="containsText" text="Boutik">
      <formula>NOT(ISERROR(SEARCH("Boutik",AF39)))</formula>
    </cfRule>
    <cfRule type="containsText" dxfId="27" priority="29" operator="containsText" text="CJC">
      <formula>NOT(ISERROR(SEARCH("CJC",AF39)))</formula>
    </cfRule>
    <cfRule type="containsText" dxfId="26" priority="30" operator="containsText" text="maison d'arrêt">
      <formula>NOT(ISERROR(SEARCH("maison d'arrêt",AF39)))</formula>
    </cfRule>
    <cfRule type="containsText" dxfId="25" priority="31" operator="containsText" text="CTMA">
      <formula>NOT(ISERROR(SEARCH("CTMA",AF39)))</formula>
    </cfRule>
    <cfRule type="containsText" dxfId="24" priority="32" operator="containsText" text="Entretien">
      <formula>NOT(ISERROR(SEARCH("Entretien",AF39)))</formula>
    </cfRule>
  </conditionalFormatting>
  <conditionalFormatting sqref="AF39:AG39">
    <cfRule type="containsText" dxfId="23" priority="25" operator="containsText" text="MDA">
      <formula>NOT(ISERROR(SEARCH("MDA",AF39)))</formula>
    </cfRule>
    <cfRule type="containsText" dxfId="22" priority="26" operator="containsText" text="ou entretien">
      <formula>NOT(ISERROR(SEARCH("ou entretien",AF39)))</formula>
    </cfRule>
  </conditionalFormatting>
  <conditionalFormatting sqref="X48:Y48">
    <cfRule type="containsText" dxfId="21" priority="19" operator="containsText" text="TEL">
      <formula>NOT(ISERROR(SEARCH("TEL",X48)))</formula>
    </cfRule>
    <cfRule type="containsText" dxfId="20" priority="20" operator="containsText" text="Boutik">
      <formula>NOT(ISERROR(SEARCH("Boutik",X48)))</formula>
    </cfRule>
    <cfRule type="containsText" dxfId="19" priority="21" operator="containsText" text="CJC">
      <formula>NOT(ISERROR(SEARCH("CJC",X48)))</formula>
    </cfRule>
    <cfRule type="containsText" dxfId="18" priority="22" operator="containsText" text="maison d'arrêt">
      <formula>NOT(ISERROR(SEARCH("maison d'arrêt",X48)))</formula>
    </cfRule>
    <cfRule type="containsText" dxfId="17" priority="23" operator="containsText" text="CTMA">
      <formula>NOT(ISERROR(SEARCH("CTMA",X48)))</formula>
    </cfRule>
    <cfRule type="containsText" dxfId="16" priority="24" operator="containsText" text="Entretien">
      <formula>NOT(ISERROR(SEARCH("Entretien",X48)))</formula>
    </cfRule>
  </conditionalFormatting>
  <conditionalFormatting sqref="X48:Y48">
    <cfRule type="containsText" dxfId="15" priority="17" operator="containsText" text="MDA">
      <formula>NOT(ISERROR(SEARCH("MDA",X48)))</formula>
    </cfRule>
    <cfRule type="containsText" dxfId="14" priority="18" operator="containsText" text="ou entretien">
      <formula>NOT(ISERROR(SEARCH("ou entretien",X48)))</formula>
    </cfRule>
  </conditionalFormatting>
  <conditionalFormatting sqref="AP37:AR37">
    <cfRule type="containsText" dxfId="13" priority="11" operator="containsText" text="TEL">
      <formula>NOT(ISERROR(SEARCH("TEL",AP37)))</formula>
    </cfRule>
    <cfRule type="containsText" dxfId="12" priority="12" operator="containsText" text="Boutik">
      <formula>NOT(ISERROR(SEARCH("Boutik",AP37)))</formula>
    </cfRule>
    <cfRule type="containsText" dxfId="11" priority="13" operator="containsText" text="CJC">
      <formula>NOT(ISERROR(SEARCH("CJC",AP37)))</formula>
    </cfRule>
    <cfRule type="containsText" dxfId="10" priority="14" operator="containsText" text="maison d'arrêt">
      <formula>NOT(ISERROR(SEARCH("maison d'arrêt",AP37)))</formula>
    </cfRule>
    <cfRule type="containsText" dxfId="9" priority="15" operator="containsText" text="CTMA">
      <formula>NOT(ISERROR(SEARCH("CTMA",AP37)))</formula>
    </cfRule>
    <cfRule type="containsText" dxfId="8" priority="16" operator="containsText" text="Entretien">
      <formula>NOT(ISERROR(SEARCH("Entretien",AP37)))</formula>
    </cfRule>
  </conditionalFormatting>
  <conditionalFormatting sqref="AP37:AR37">
    <cfRule type="containsText" dxfId="7" priority="9" operator="containsText" text="MDA">
      <formula>NOT(ISERROR(SEARCH("MDA",AP37)))</formula>
    </cfRule>
    <cfRule type="containsText" dxfId="6" priority="10" operator="containsText" text="ou entretien">
      <formula>NOT(ISERROR(SEARCH("ou entretien",AP37)))</formula>
    </cfRule>
  </conditionalFormatting>
  <conditionalFormatting sqref="AN38:AO38">
    <cfRule type="containsText" dxfId="5" priority="3" operator="containsText" text="TEL">
      <formula>NOT(ISERROR(SEARCH("TEL",AN38)))</formula>
    </cfRule>
    <cfRule type="containsText" dxfId="4" priority="4" operator="containsText" text="Boutik">
      <formula>NOT(ISERROR(SEARCH("Boutik",AN38)))</formula>
    </cfRule>
    <cfRule type="containsText" dxfId="3" priority="5" operator="containsText" text="CJC">
      <formula>NOT(ISERROR(SEARCH("CJC",AN38)))</formula>
    </cfRule>
    <cfRule type="containsText" dxfId="2" priority="6" operator="containsText" text="maison d'arrêt">
      <formula>NOT(ISERROR(SEARCH("maison d'arrêt",AN38)))</formula>
    </cfRule>
    <cfRule type="containsText" dxfId="1" priority="7" operator="containsText" text="CTMA">
      <formula>NOT(ISERROR(SEARCH("CTMA",AN38)))</formula>
    </cfRule>
    <cfRule type="containsText" dxfId="0" priority="8" operator="containsText" text="Entretien">
      <formula>NOT(ISERROR(SEARCH("Entretien",AN38)))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aide tps partiel rtt</vt:lpstr>
      <vt:lpstr>aide tps complet </vt:lpstr>
      <vt:lpstr>planning administratif octobre</vt:lpstr>
      <vt:lpstr>Feuille mensuelle AMBUL</vt:lpstr>
      <vt:lpstr>horaires</vt:lpstr>
      <vt:lpstr>'Feuille mensuelle AMBUL'!fériés</vt:lpstr>
      <vt:lpstr>fériés</vt:lpstr>
      <vt:lpstr>mois</vt:lpstr>
      <vt:lpstr>'Feuille mensuelle AMBUL'!table_HAMB</vt:lpstr>
      <vt:lpstr>'aide tps complet '!Zone_d_impression</vt:lpstr>
      <vt:lpstr>'aide tps partiel rtt'!Zone_d_impression</vt:lpstr>
      <vt:lpstr>'Feuille mensuelle AMBUL'!Zone_d_impression</vt:lpstr>
      <vt:lpstr>'planning administratif octobre'!Zone_d_impression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ALiA</dc:creator>
  <cp:lastModifiedBy>alia</cp:lastModifiedBy>
  <cp:lastPrinted>2013-01-07T09:14:42Z</cp:lastPrinted>
  <dcterms:created xsi:type="dcterms:W3CDTF">2011-04-07T14:10:52Z</dcterms:created>
  <dcterms:modified xsi:type="dcterms:W3CDTF">2013-01-11T19:48:30Z</dcterms:modified>
</cp:coreProperties>
</file>