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32E54BD8-C41C-471F-9C83-9F59628BCE43}" xr6:coauthVersionLast="41" xr6:coauthVersionMax="41" xr10:uidLastSave="{00000000-0000-0000-0000-000000000000}"/>
  <bookViews>
    <workbookView xWindow="-120" yWindow="-120" windowWidth="24240" windowHeight="13140" firstSheet="1" activeTab="3" xr2:uid="{00000000-000D-0000-FFFF-FFFF00000000}"/>
  </bookViews>
  <sheets>
    <sheet name="saisie des heures" sheetId="1" r:id="rId1"/>
    <sheet name="edition mensuelle" sheetId="2" r:id="rId2"/>
    <sheet name="edition hebdomadaire" sheetId="6" r:id="rId3"/>
    <sheet name="synthèse" sheetId="5" r:id="rId4"/>
    <sheet name="paramètres" sheetId="4" r:id="rId5"/>
    <sheet name="jours fériés" sheetId="3" state="hidden" r:id="rId6"/>
  </sheets>
  <definedNames>
    <definedName name="_xlnm._FilterDatabase" localSheetId="0" hidden="1">'saisie des heures'!$B$4:$U$417</definedName>
    <definedName name="_mois">'edition mensuelle'!$C$2</definedName>
    <definedName name="_xlnm.Criteria" localSheetId="2">'edition hebdomadaire'!$V$1:$W$2</definedName>
    <definedName name="_xlnm.Criteria" localSheetId="1">'edition mensuelle'!$V$1:$W$2</definedName>
    <definedName name="_xlnm.Extract" localSheetId="2">'edition hebdomadaire'!$B$10:$U$10</definedName>
    <definedName name="_xlnm.Extract" localSheetId="1">'edition mensuelle'!$B$10:$S$10</definedName>
    <definedName name="MOIS">'saisie des heures'!#REF!</definedName>
    <definedName name="NOM">'saisie des heures'!$F$2</definedName>
    <definedName name="PRENOM">'saisie des heures'!$C$2</definedName>
    <definedName name="Segment_Années">#N/A</definedName>
    <definedName name="_xlnm.Print_Area" localSheetId="1">'edition mensuelle'!$B:$U</definedName>
  </definedNames>
  <calcPr calcId="191029"/>
  <pivotCaches>
    <pivotCache cacheId="31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W2" i="6" l="1"/>
  <c r="V2" i="6"/>
  <c r="E5" i="6"/>
  <c r="E8" i="6"/>
  <c r="E7" i="6"/>
  <c r="E6" i="6"/>
  <c r="E4" i="6"/>
  <c r="I2" i="6"/>
  <c r="E2" i="6"/>
  <c r="T12" i="2" l="1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11" i="2"/>
  <c r="S417" i="1"/>
  <c r="R417" i="1"/>
  <c r="T417" i="1" s="1"/>
  <c r="S416" i="1"/>
  <c r="R416" i="1"/>
  <c r="T416" i="1" s="1"/>
  <c r="S415" i="1"/>
  <c r="R415" i="1"/>
  <c r="T415" i="1" s="1"/>
  <c r="S414" i="1"/>
  <c r="R414" i="1"/>
  <c r="T414" i="1" s="1"/>
  <c r="S413" i="1"/>
  <c r="R413" i="1"/>
  <c r="T413" i="1" s="1"/>
  <c r="S412" i="1"/>
  <c r="R412" i="1"/>
  <c r="T412" i="1" s="1"/>
  <c r="S411" i="1"/>
  <c r="R411" i="1"/>
  <c r="T411" i="1" s="1"/>
  <c r="S410" i="1"/>
  <c r="R410" i="1"/>
  <c r="T410" i="1" s="1"/>
  <c r="S409" i="1"/>
  <c r="R409" i="1"/>
  <c r="T409" i="1" s="1"/>
  <c r="S408" i="1"/>
  <c r="R408" i="1"/>
  <c r="T408" i="1" s="1"/>
  <c r="S407" i="1"/>
  <c r="R407" i="1"/>
  <c r="T407" i="1" s="1"/>
  <c r="S406" i="1"/>
  <c r="R406" i="1"/>
  <c r="T406" i="1" s="1"/>
  <c r="S405" i="1"/>
  <c r="R405" i="1"/>
  <c r="T405" i="1" s="1"/>
  <c r="S404" i="1"/>
  <c r="R404" i="1"/>
  <c r="T404" i="1" s="1"/>
  <c r="S403" i="1"/>
  <c r="R403" i="1"/>
  <c r="T403" i="1" s="1"/>
  <c r="S402" i="1"/>
  <c r="R402" i="1"/>
  <c r="T402" i="1" s="1"/>
  <c r="S401" i="1"/>
  <c r="R401" i="1"/>
  <c r="T401" i="1" s="1"/>
  <c r="S400" i="1"/>
  <c r="R400" i="1"/>
  <c r="T400" i="1" s="1"/>
  <c r="S399" i="1"/>
  <c r="R399" i="1"/>
  <c r="T399" i="1" s="1"/>
  <c r="S398" i="1"/>
  <c r="R398" i="1"/>
  <c r="T398" i="1" s="1"/>
  <c r="S397" i="1"/>
  <c r="R397" i="1"/>
  <c r="T397" i="1" s="1"/>
  <c r="S396" i="1"/>
  <c r="R396" i="1"/>
  <c r="T396" i="1" s="1"/>
  <c r="S395" i="1"/>
  <c r="R395" i="1"/>
  <c r="T395" i="1" s="1"/>
  <c r="S394" i="1"/>
  <c r="R394" i="1"/>
  <c r="T394" i="1" s="1"/>
  <c r="S393" i="1"/>
  <c r="R393" i="1"/>
  <c r="T393" i="1" s="1"/>
  <c r="S392" i="1"/>
  <c r="R392" i="1"/>
  <c r="T392" i="1" s="1"/>
  <c r="S391" i="1"/>
  <c r="R391" i="1"/>
  <c r="T391" i="1" s="1"/>
  <c r="S390" i="1"/>
  <c r="R390" i="1"/>
  <c r="T390" i="1" s="1"/>
  <c r="S389" i="1"/>
  <c r="R389" i="1"/>
  <c r="T389" i="1" s="1"/>
  <c r="S388" i="1"/>
  <c r="R388" i="1"/>
  <c r="T388" i="1" s="1"/>
  <c r="S387" i="1"/>
  <c r="R387" i="1"/>
  <c r="T387" i="1" s="1"/>
  <c r="S386" i="1"/>
  <c r="R386" i="1"/>
  <c r="T386" i="1" s="1"/>
  <c r="S385" i="1"/>
  <c r="R385" i="1"/>
  <c r="T385" i="1" s="1"/>
  <c r="S384" i="1"/>
  <c r="R384" i="1"/>
  <c r="T384" i="1" s="1"/>
  <c r="S383" i="1"/>
  <c r="R383" i="1"/>
  <c r="T383" i="1" s="1"/>
  <c r="S382" i="1"/>
  <c r="R382" i="1"/>
  <c r="T382" i="1" s="1"/>
  <c r="S381" i="1"/>
  <c r="R381" i="1"/>
  <c r="T381" i="1" s="1"/>
  <c r="S380" i="1"/>
  <c r="R380" i="1"/>
  <c r="T380" i="1" s="1"/>
  <c r="S379" i="1"/>
  <c r="R379" i="1"/>
  <c r="T379" i="1" s="1"/>
  <c r="S378" i="1"/>
  <c r="R378" i="1"/>
  <c r="T378" i="1" s="1"/>
  <c r="S377" i="1"/>
  <c r="R377" i="1"/>
  <c r="T377" i="1" s="1"/>
  <c r="S376" i="1"/>
  <c r="R376" i="1"/>
  <c r="T376" i="1" s="1"/>
  <c r="S375" i="1"/>
  <c r="R375" i="1"/>
  <c r="T375" i="1" s="1"/>
  <c r="S374" i="1"/>
  <c r="R374" i="1"/>
  <c r="T374" i="1" s="1"/>
  <c r="S373" i="1"/>
  <c r="R373" i="1"/>
  <c r="T373" i="1" s="1"/>
  <c r="S372" i="1"/>
  <c r="R372" i="1"/>
  <c r="T372" i="1" s="1"/>
  <c r="S371" i="1"/>
  <c r="R371" i="1"/>
  <c r="T371" i="1" s="1"/>
  <c r="S370" i="1"/>
  <c r="R370" i="1"/>
  <c r="T370" i="1" s="1"/>
  <c r="S369" i="1"/>
  <c r="R369" i="1"/>
  <c r="T369" i="1" s="1"/>
  <c r="S368" i="1"/>
  <c r="R368" i="1"/>
  <c r="T368" i="1" s="1"/>
  <c r="S367" i="1"/>
  <c r="R367" i="1"/>
  <c r="T367" i="1" s="1"/>
  <c r="S366" i="1"/>
  <c r="R366" i="1"/>
  <c r="T366" i="1" s="1"/>
  <c r="S365" i="1"/>
  <c r="R365" i="1"/>
  <c r="T365" i="1" s="1"/>
  <c r="S364" i="1"/>
  <c r="R364" i="1"/>
  <c r="T364" i="1" s="1"/>
  <c r="S363" i="1"/>
  <c r="R363" i="1"/>
  <c r="T363" i="1" s="1"/>
  <c r="S362" i="1"/>
  <c r="R362" i="1"/>
  <c r="T362" i="1" s="1"/>
  <c r="S361" i="1"/>
  <c r="R361" i="1"/>
  <c r="T361" i="1" s="1"/>
  <c r="S360" i="1"/>
  <c r="R360" i="1"/>
  <c r="T360" i="1" s="1"/>
  <c r="S359" i="1"/>
  <c r="R359" i="1"/>
  <c r="T359" i="1" s="1"/>
  <c r="S358" i="1"/>
  <c r="R358" i="1"/>
  <c r="T358" i="1" s="1"/>
  <c r="S357" i="1"/>
  <c r="R357" i="1"/>
  <c r="T357" i="1" s="1"/>
  <c r="S356" i="1"/>
  <c r="R356" i="1"/>
  <c r="T356" i="1" s="1"/>
  <c r="S355" i="1"/>
  <c r="R355" i="1"/>
  <c r="T355" i="1" s="1"/>
  <c r="S354" i="1"/>
  <c r="R354" i="1"/>
  <c r="T354" i="1" s="1"/>
  <c r="S353" i="1"/>
  <c r="R353" i="1"/>
  <c r="T353" i="1" s="1"/>
  <c r="S352" i="1"/>
  <c r="R352" i="1"/>
  <c r="T352" i="1" s="1"/>
  <c r="S351" i="1"/>
  <c r="R351" i="1"/>
  <c r="T351" i="1" s="1"/>
  <c r="S350" i="1"/>
  <c r="R350" i="1"/>
  <c r="T350" i="1" s="1"/>
  <c r="S349" i="1"/>
  <c r="R349" i="1"/>
  <c r="T349" i="1" s="1"/>
  <c r="S348" i="1"/>
  <c r="R348" i="1"/>
  <c r="T348" i="1" s="1"/>
  <c r="S347" i="1"/>
  <c r="R347" i="1"/>
  <c r="T347" i="1" s="1"/>
  <c r="S346" i="1"/>
  <c r="R346" i="1"/>
  <c r="T346" i="1" s="1"/>
  <c r="S345" i="1"/>
  <c r="R345" i="1"/>
  <c r="T345" i="1" s="1"/>
  <c r="S344" i="1"/>
  <c r="R344" i="1"/>
  <c r="T344" i="1" s="1"/>
  <c r="S343" i="1"/>
  <c r="R343" i="1"/>
  <c r="T343" i="1" s="1"/>
  <c r="S342" i="1"/>
  <c r="R342" i="1"/>
  <c r="T342" i="1" s="1"/>
  <c r="S341" i="1"/>
  <c r="R341" i="1"/>
  <c r="T341" i="1" s="1"/>
  <c r="S340" i="1"/>
  <c r="R340" i="1"/>
  <c r="T340" i="1" s="1"/>
  <c r="S339" i="1"/>
  <c r="R339" i="1"/>
  <c r="T339" i="1" s="1"/>
  <c r="S338" i="1"/>
  <c r="R338" i="1"/>
  <c r="T338" i="1" s="1"/>
  <c r="S337" i="1"/>
  <c r="R337" i="1"/>
  <c r="T337" i="1" s="1"/>
  <c r="S336" i="1"/>
  <c r="R336" i="1"/>
  <c r="T336" i="1" s="1"/>
  <c r="S335" i="1"/>
  <c r="R335" i="1"/>
  <c r="T335" i="1" s="1"/>
  <c r="S334" i="1"/>
  <c r="R334" i="1"/>
  <c r="T334" i="1" s="1"/>
  <c r="S333" i="1"/>
  <c r="R333" i="1"/>
  <c r="T333" i="1" s="1"/>
  <c r="S332" i="1"/>
  <c r="R332" i="1"/>
  <c r="T332" i="1" s="1"/>
  <c r="S331" i="1"/>
  <c r="R331" i="1"/>
  <c r="T331" i="1" s="1"/>
  <c r="S330" i="1"/>
  <c r="R330" i="1"/>
  <c r="T330" i="1" s="1"/>
  <c r="S329" i="1"/>
  <c r="R329" i="1"/>
  <c r="T329" i="1" s="1"/>
  <c r="S328" i="1"/>
  <c r="R328" i="1"/>
  <c r="T328" i="1" s="1"/>
  <c r="S327" i="1"/>
  <c r="R327" i="1"/>
  <c r="T327" i="1" s="1"/>
  <c r="S326" i="1"/>
  <c r="R326" i="1"/>
  <c r="T326" i="1" s="1"/>
  <c r="S325" i="1"/>
  <c r="R325" i="1"/>
  <c r="T325" i="1" s="1"/>
  <c r="S324" i="1"/>
  <c r="R324" i="1"/>
  <c r="T324" i="1" s="1"/>
  <c r="S323" i="1"/>
  <c r="R323" i="1"/>
  <c r="T323" i="1" s="1"/>
  <c r="S322" i="1"/>
  <c r="R322" i="1"/>
  <c r="T322" i="1" s="1"/>
  <c r="S321" i="1"/>
  <c r="R321" i="1"/>
  <c r="T321" i="1" s="1"/>
  <c r="S320" i="1"/>
  <c r="R320" i="1"/>
  <c r="T320" i="1" s="1"/>
  <c r="S319" i="1"/>
  <c r="R319" i="1"/>
  <c r="T319" i="1" s="1"/>
  <c r="S318" i="1"/>
  <c r="R318" i="1"/>
  <c r="T318" i="1" s="1"/>
  <c r="S317" i="1"/>
  <c r="R317" i="1"/>
  <c r="T317" i="1" s="1"/>
  <c r="S316" i="1"/>
  <c r="R316" i="1"/>
  <c r="T316" i="1" s="1"/>
  <c r="S315" i="1"/>
  <c r="R315" i="1"/>
  <c r="T315" i="1" s="1"/>
  <c r="S314" i="1"/>
  <c r="R314" i="1"/>
  <c r="T314" i="1" s="1"/>
  <c r="S313" i="1"/>
  <c r="R313" i="1"/>
  <c r="T313" i="1" s="1"/>
  <c r="S312" i="1"/>
  <c r="R312" i="1"/>
  <c r="T312" i="1" s="1"/>
  <c r="S311" i="1"/>
  <c r="R311" i="1"/>
  <c r="T311" i="1" s="1"/>
  <c r="S310" i="1"/>
  <c r="R310" i="1"/>
  <c r="T310" i="1" s="1"/>
  <c r="S309" i="1"/>
  <c r="R309" i="1"/>
  <c r="T309" i="1" s="1"/>
  <c r="S308" i="1"/>
  <c r="R308" i="1"/>
  <c r="T308" i="1" s="1"/>
  <c r="S307" i="1"/>
  <c r="R307" i="1"/>
  <c r="T307" i="1" s="1"/>
  <c r="S306" i="1"/>
  <c r="R306" i="1"/>
  <c r="T306" i="1" s="1"/>
  <c r="S305" i="1"/>
  <c r="R305" i="1"/>
  <c r="T305" i="1" s="1"/>
  <c r="S304" i="1"/>
  <c r="R304" i="1"/>
  <c r="T304" i="1" s="1"/>
  <c r="S303" i="1"/>
  <c r="R303" i="1"/>
  <c r="T303" i="1" s="1"/>
  <c r="S302" i="1"/>
  <c r="R302" i="1"/>
  <c r="T302" i="1" s="1"/>
  <c r="S301" i="1"/>
  <c r="R301" i="1"/>
  <c r="T301" i="1" s="1"/>
  <c r="S300" i="1"/>
  <c r="R300" i="1"/>
  <c r="T300" i="1" s="1"/>
  <c r="S299" i="1"/>
  <c r="R299" i="1"/>
  <c r="T299" i="1" s="1"/>
  <c r="S298" i="1"/>
  <c r="R298" i="1"/>
  <c r="T298" i="1" s="1"/>
  <c r="S297" i="1"/>
  <c r="R297" i="1"/>
  <c r="T297" i="1" s="1"/>
  <c r="S296" i="1"/>
  <c r="R296" i="1"/>
  <c r="T296" i="1" s="1"/>
  <c r="S295" i="1"/>
  <c r="R295" i="1"/>
  <c r="T295" i="1" s="1"/>
  <c r="S294" i="1"/>
  <c r="R294" i="1"/>
  <c r="T294" i="1" s="1"/>
  <c r="S293" i="1"/>
  <c r="R293" i="1"/>
  <c r="T293" i="1" s="1"/>
  <c r="S292" i="1"/>
  <c r="R292" i="1"/>
  <c r="T292" i="1" s="1"/>
  <c r="S291" i="1"/>
  <c r="R291" i="1"/>
  <c r="T291" i="1" s="1"/>
  <c r="S290" i="1"/>
  <c r="R290" i="1"/>
  <c r="T290" i="1" s="1"/>
  <c r="S289" i="1"/>
  <c r="R289" i="1"/>
  <c r="T289" i="1" s="1"/>
  <c r="S288" i="1"/>
  <c r="R288" i="1"/>
  <c r="T288" i="1" s="1"/>
  <c r="S287" i="1"/>
  <c r="R287" i="1"/>
  <c r="T287" i="1" s="1"/>
  <c r="S286" i="1"/>
  <c r="R286" i="1"/>
  <c r="T286" i="1" s="1"/>
  <c r="S285" i="1"/>
  <c r="R285" i="1"/>
  <c r="T285" i="1" s="1"/>
  <c r="S284" i="1"/>
  <c r="R284" i="1"/>
  <c r="T284" i="1" s="1"/>
  <c r="S283" i="1"/>
  <c r="R283" i="1"/>
  <c r="T283" i="1" s="1"/>
  <c r="S282" i="1"/>
  <c r="R282" i="1"/>
  <c r="T282" i="1" s="1"/>
  <c r="S281" i="1"/>
  <c r="R281" i="1"/>
  <c r="T281" i="1" s="1"/>
  <c r="S280" i="1"/>
  <c r="R280" i="1"/>
  <c r="T280" i="1" s="1"/>
  <c r="S279" i="1"/>
  <c r="R279" i="1"/>
  <c r="T279" i="1" s="1"/>
  <c r="S278" i="1"/>
  <c r="R278" i="1"/>
  <c r="T278" i="1" s="1"/>
  <c r="S277" i="1"/>
  <c r="R277" i="1"/>
  <c r="T277" i="1" s="1"/>
  <c r="S276" i="1"/>
  <c r="R276" i="1"/>
  <c r="T276" i="1" s="1"/>
  <c r="S275" i="1"/>
  <c r="R275" i="1"/>
  <c r="T275" i="1" s="1"/>
  <c r="S274" i="1"/>
  <c r="R274" i="1"/>
  <c r="T274" i="1" s="1"/>
  <c r="S273" i="1"/>
  <c r="R273" i="1"/>
  <c r="T273" i="1" s="1"/>
  <c r="S272" i="1"/>
  <c r="R272" i="1"/>
  <c r="T272" i="1" s="1"/>
  <c r="S271" i="1"/>
  <c r="R271" i="1"/>
  <c r="T271" i="1" s="1"/>
  <c r="S270" i="1"/>
  <c r="R270" i="1"/>
  <c r="T270" i="1" s="1"/>
  <c r="S269" i="1"/>
  <c r="R269" i="1"/>
  <c r="T269" i="1" s="1"/>
  <c r="S268" i="1"/>
  <c r="R268" i="1"/>
  <c r="T268" i="1" s="1"/>
  <c r="S267" i="1"/>
  <c r="R267" i="1"/>
  <c r="T267" i="1" s="1"/>
  <c r="S266" i="1"/>
  <c r="R266" i="1"/>
  <c r="T266" i="1" s="1"/>
  <c r="S265" i="1"/>
  <c r="R265" i="1"/>
  <c r="T265" i="1" s="1"/>
  <c r="S264" i="1"/>
  <c r="R264" i="1"/>
  <c r="T264" i="1" s="1"/>
  <c r="S263" i="1"/>
  <c r="R263" i="1"/>
  <c r="T263" i="1" s="1"/>
  <c r="S262" i="1"/>
  <c r="R262" i="1"/>
  <c r="T262" i="1" s="1"/>
  <c r="S261" i="1"/>
  <c r="R261" i="1"/>
  <c r="T261" i="1" s="1"/>
  <c r="S260" i="1"/>
  <c r="R260" i="1"/>
  <c r="T260" i="1" s="1"/>
  <c r="S259" i="1"/>
  <c r="R259" i="1"/>
  <c r="T259" i="1" s="1"/>
  <c r="S258" i="1"/>
  <c r="R258" i="1"/>
  <c r="T258" i="1" s="1"/>
  <c r="S257" i="1"/>
  <c r="R257" i="1"/>
  <c r="T257" i="1" s="1"/>
  <c r="S256" i="1"/>
  <c r="R256" i="1"/>
  <c r="T256" i="1" s="1"/>
  <c r="S255" i="1"/>
  <c r="R255" i="1"/>
  <c r="T255" i="1" s="1"/>
  <c r="S254" i="1"/>
  <c r="R254" i="1"/>
  <c r="T254" i="1" s="1"/>
  <c r="S253" i="1"/>
  <c r="R253" i="1"/>
  <c r="T253" i="1" s="1"/>
  <c r="S252" i="1"/>
  <c r="R252" i="1"/>
  <c r="T252" i="1" s="1"/>
  <c r="S251" i="1"/>
  <c r="R251" i="1"/>
  <c r="T251" i="1" s="1"/>
  <c r="S250" i="1"/>
  <c r="R250" i="1"/>
  <c r="T250" i="1" s="1"/>
  <c r="S249" i="1"/>
  <c r="R249" i="1"/>
  <c r="T249" i="1" s="1"/>
  <c r="S248" i="1"/>
  <c r="R248" i="1"/>
  <c r="T248" i="1" s="1"/>
  <c r="S247" i="1"/>
  <c r="R247" i="1"/>
  <c r="T247" i="1" s="1"/>
  <c r="S246" i="1"/>
  <c r="R246" i="1"/>
  <c r="T246" i="1" s="1"/>
  <c r="S245" i="1"/>
  <c r="R245" i="1"/>
  <c r="T245" i="1" s="1"/>
  <c r="S244" i="1"/>
  <c r="R244" i="1"/>
  <c r="T244" i="1" s="1"/>
  <c r="S243" i="1"/>
  <c r="R243" i="1"/>
  <c r="T243" i="1" s="1"/>
  <c r="S242" i="1"/>
  <c r="R242" i="1"/>
  <c r="T242" i="1" s="1"/>
  <c r="S241" i="1"/>
  <c r="R241" i="1"/>
  <c r="T241" i="1" s="1"/>
  <c r="S240" i="1"/>
  <c r="R240" i="1"/>
  <c r="T240" i="1" s="1"/>
  <c r="S239" i="1"/>
  <c r="R239" i="1"/>
  <c r="T239" i="1" s="1"/>
  <c r="S238" i="1"/>
  <c r="R238" i="1"/>
  <c r="T238" i="1" s="1"/>
  <c r="S237" i="1"/>
  <c r="R237" i="1"/>
  <c r="T237" i="1" s="1"/>
  <c r="S236" i="1"/>
  <c r="R236" i="1"/>
  <c r="T236" i="1" s="1"/>
  <c r="S235" i="1"/>
  <c r="R235" i="1"/>
  <c r="T235" i="1" s="1"/>
  <c r="S234" i="1"/>
  <c r="R234" i="1"/>
  <c r="T234" i="1" s="1"/>
  <c r="S233" i="1"/>
  <c r="R233" i="1"/>
  <c r="T233" i="1" s="1"/>
  <c r="S232" i="1"/>
  <c r="R232" i="1"/>
  <c r="T232" i="1" s="1"/>
  <c r="S231" i="1"/>
  <c r="R231" i="1"/>
  <c r="T231" i="1" s="1"/>
  <c r="S230" i="1"/>
  <c r="R230" i="1"/>
  <c r="T230" i="1" s="1"/>
  <c r="S229" i="1"/>
  <c r="R229" i="1"/>
  <c r="T229" i="1" s="1"/>
  <c r="S228" i="1"/>
  <c r="R228" i="1"/>
  <c r="T228" i="1" s="1"/>
  <c r="S227" i="1"/>
  <c r="R227" i="1"/>
  <c r="T227" i="1" s="1"/>
  <c r="S226" i="1"/>
  <c r="R226" i="1"/>
  <c r="T226" i="1" s="1"/>
  <c r="S225" i="1"/>
  <c r="R225" i="1"/>
  <c r="T225" i="1" s="1"/>
  <c r="S224" i="1"/>
  <c r="R224" i="1"/>
  <c r="T224" i="1" s="1"/>
  <c r="S223" i="1"/>
  <c r="R223" i="1"/>
  <c r="T223" i="1" s="1"/>
  <c r="S222" i="1"/>
  <c r="R222" i="1"/>
  <c r="T222" i="1" s="1"/>
  <c r="S221" i="1"/>
  <c r="R221" i="1"/>
  <c r="T221" i="1" s="1"/>
  <c r="S220" i="1"/>
  <c r="R220" i="1"/>
  <c r="T220" i="1" s="1"/>
  <c r="S219" i="1"/>
  <c r="R219" i="1"/>
  <c r="T219" i="1" s="1"/>
  <c r="S218" i="1"/>
  <c r="R218" i="1"/>
  <c r="T218" i="1" s="1"/>
  <c r="S217" i="1"/>
  <c r="R217" i="1"/>
  <c r="T217" i="1" s="1"/>
  <c r="S216" i="1"/>
  <c r="R216" i="1"/>
  <c r="T216" i="1" s="1"/>
  <c r="S215" i="1"/>
  <c r="R215" i="1"/>
  <c r="T215" i="1" s="1"/>
  <c r="S214" i="1"/>
  <c r="R214" i="1"/>
  <c r="T214" i="1" s="1"/>
  <c r="S213" i="1"/>
  <c r="R213" i="1"/>
  <c r="T213" i="1" s="1"/>
  <c r="S212" i="1"/>
  <c r="R212" i="1"/>
  <c r="T212" i="1" s="1"/>
  <c r="S211" i="1"/>
  <c r="R211" i="1"/>
  <c r="T211" i="1" s="1"/>
  <c r="S210" i="1"/>
  <c r="R210" i="1"/>
  <c r="T210" i="1" s="1"/>
  <c r="S209" i="1"/>
  <c r="R209" i="1"/>
  <c r="T209" i="1" s="1"/>
  <c r="S208" i="1"/>
  <c r="R208" i="1"/>
  <c r="T208" i="1" s="1"/>
  <c r="S207" i="1"/>
  <c r="R207" i="1"/>
  <c r="T207" i="1" s="1"/>
  <c r="S206" i="1"/>
  <c r="R206" i="1"/>
  <c r="T206" i="1" s="1"/>
  <c r="S205" i="1"/>
  <c r="R205" i="1"/>
  <c r="T205" i="1" s="1"/>
  <c r="S204" i="1"/>
  <c r="R204" i="1"/>
  <c r="T204" i="1" s="1"/>
  <c r="S203" i="1"/>
  <c r="R203" i="1"/>
  <c r="T203" i="1" s="1"/>
  <c r="S202" i="1"/>
  <c r="R202" i="1"/>
  <c r="T202" i="1" s="1"/>
  <c r="S201" i="1"/>
  <c r="R201" i="1"/>
  <c r="T201" i="1" s="1"/>
  <c r="S200" i="1"/>
  <c r="R200" i="1"/>
  <c r="T200" i="1" s="1"/>
  <c r="S199" i="1"/>
  <c r="R199" i="1"/>
  <c r="T199" i="1" s="1"/>
  <c r="S198" i="1"/>
  <c r="R198" i="1"/>
  <c r="T198" i="1" s="1"/>
  <c r="S197" i="1"/>
  <c r="R197" i="1"/>
  <c r="T197" i="1" s="1"/>
  <c r="S196" i="1"/>
  <c r="R196" i="1"/>
  <c r="T196" i="1" s="1"/>
  <c r="S195" i="1"/>
  <c r="R195" i="1"/>
  <c r="T195" i="1" s="1"/>
  <c r="S194" i="1"/>
  <c r="R194" i="1"/>
  <c r="T194" i="1" s="1"/>
  <c r="S193" i="1"/>
  <c r="R193" i="1"/>
  <c r="T193" i="1" s="1"/>
  <c r="S192" i="1"/>
  <c r="R192" i="1"/>
  <c r="T192" i="1" s="1"/>
  <c r="S191" i="1"/>
  <c r="R191" i="1"/>
  <c r="T191" i="1" s="1"/>
  <c r="S190" i="1"/>
  <c r="R190" i="1"/>
  <c r="T190" i="1" s="1"/>
  <c r="S189" i="1"/>
  <c r="R189" i="1"/>
  <c r="T189" i="1" s="1"/>
  <c r="S188" i="1"/>
  <c r="R188" i="1"/>
  <c r="T188" i="1" s="1"/>
  <c r="S187" i="1"/>
  <c r="R187" i="1"/>
  <c r="T187" i="1" s="1"/>
  <c r="S186" i="1"/>
  <c r="R186" i="1"/>
  <c r="T186" i="1" s="1"/>
  <c r="S185" i="1"/>
  <c r="R185" i="1"/>
  <c r="T185" i="1" s="1"/>
  <c r="S184" i="1"/>
  <c r="R184" i="1"/>
  <c r="T184" i="1" s="1"/>
  <c r="S183" i="1"/>
  <c r="R183" i="1"/>
  <c r="T183" i="1" s="1"/>
  <c r="S182" i="1"/>
  <c r="R182" i="1"/>
  <c r="T182" i="1" s="1"/>
  <c r="S181" i="1"/>
  <c r="R181" i="1"/>
  <c r="T181" i="1" s="1"/>
  <c r="S180" i="1"/>
  <c r="R180" i="1"/>
  <c r="T180" i="1" s="1"/>
  <c r="S179" i="1"/>
  <c r="R179" i="1"/>
  <c r="T179" i="1" s="1"/>
  <c r="S178" i="1"/>
  <c r="R178" i="1"/>
  <c r="T178" i="1" s="1"/>
  <c r="S177" i="1"/>
  <c r="R177" i="1"/>
  <c r="T177" i="1" s="1"/>
  <c r="S176" i="1"/>
  <c r="R176" i="1"/>
  <c r="T176" i="1" s="1"/>
  <c r="S175" i="1"/>
  <c r="R175" i="1"/>
  <c r="T175" i="1" s="1"/>
  <c r="S174" i="1"/>
  <c r="R174" i="1"/>
  <c r="T174" i="1" s="1"/>
  <c r="S173" i="1"/>
  <c r="R173" i="1"/>
  <c r="T173" i="1" s="1"/>
  <c r="S172" i="1"/>
  <c r="R172" i="1"/>
  <c r="T172" i="1" s="1"/>
  <c r="S171" i="1"/>
  <c r="R171" i="1"/>
  <c r="T171" i="1" s="1"/>
  <c r="S170" i="1"/>
  <c r="R170" i="1"/>
  <c r="T170" i="1" s="1"/>
  <c r="S169" i="1"/>
  <c r="R169" i="1"/>
  <c r="T169" i="1" s="1"/>
  <c r="S168" i="1"/>
  <c r="R168" i="1"/>
  <c r="T168" i="1" s="1"/>
  <c r="S167" i="1"/>
  <c r="R167" i="1"/>
  <c r="T167" i="1" s="1"/>
  <c r="S166" i="1"/>
  <c r="R166" i="1"/>
  <c r="T166" i="1" s="1"/>
  <c r="S165" i="1"/>
  <c r="R165" i="1"/>
  <c r="T165" i="1" s="1"/>
  <c r="S164" i="1"/>
  <c r="R164" i="1"/>
  <c r="T164" i="1" s="1"/>
  <c r="S163" i="1"/>
  <c r="R163" i="1"/>
  <c r="T163" i="1" s="1"/>
  <c r="S162" i="1"/>
  <c r="R162" i="1"/>
  <c r="T162" i="1" s="1"/>
  <c r="S161" i="1"/>
  <c r="R161" i="1"/>
  <c r="T161" i="1" s="1"/>
  <c r="S160" i="1"/>
  <c r="R160" i="1"/>
  <c r="T160" i="1" s="1"/>
  <c r="S159" i="1"/>
  <c r="R159" i="1"/>
  <c r="T159" i="1" s="1"/>
  <c r="S158" i="1"/>
  <c r="R158" i="1"/>
  <c r="T158" i="1" s="1"/>
  <c r="S157" i="1"/>
  <c r="R157" i="1"/>
  <c r="T157" i="1" s="1"/>
  <c r="S156" i="1"/>
  <c r="R156" i="1"/>
  <c r="T156" i="1" s="1"/>
  <c r="S155" i="1"/>
  <c r="R155" i="1"/>
  <c r="T155" i="1" s="1"/>
  <c r="S154" i="1"/>
  <c r="R154" i="1"/>
  <c r="T154" i="1" s="1"/>
  <c r="S153" i="1"/>
  <c r="R153" i="1"/>
  <c r="T153" i="1" s="1"/>
  <c r="S152" i="1"/>
  <c r="R152" i="1"/>
  <c r="T152" i="1" s="1"/>
  <c r="S151" i="1"/>
  <c r="R151" i="1"/>
  <c r="T151" i="1" s="1"/>
  <c r="S150" i="1"/>
  <c r="R150" i="1"/>
  <c r="T150" i="1" s="1"/>
  <c r="S149" i="1"/>
  <c r="R149" i="1"/>
  <c r="T149" i="1" s="1"/>
  <c r="S148" i="1"/>
  <c r="R148" i="1"/>
  <c r="T148" i="1" s="1"/>
  <c r="S147" i="1"/>
  <c r="R147" i="1"/>
  <c r="T147" i="1" s="1"/>
  <c r="S146" i="1"/>
  <c r="R146" i="1"/>
  <c r="T146" i="1" s="1"/>
  <c r="S145" i="1"/>
  <c r="R145" i="1"/>
  <c r="T145" i="1" s="1"/>
  <c r="S144" i="1"/>
  <c r="R144" i="1"/>
  <c r="T144" i="1" s="1"/>
  <c r="S143" i="1"/>
  <c r="R143" i="1"/>
  <c r="T143" i="1" s="1"/>
  <c r="S142" i="1"/>
  <c r="R142" i="1"/>
  <c r="T142" i="1" s="1"/>
  <c r="S141" i="1"/>
  <c r="R141" i="1"/>
  <c r="T141" i="1" s="1"/>
  <c r="S140" i="1"/>
  <c r="R140" i="1"/>
  <c r="T140" i="1" s="1"/>
  <c r="S139" i="1"/>
  <c r="R139" i="1"/>
  <c r="T139" i="1" s="1"/>
  <c r="S138" i="1"/>
  <c r="R138" i="1"/>
  <c r="T138" i="1" s="1"/>
  <c r="S137" i="1"/>
  <c r="R137" i="1"/>
  <c r="T137" i="1" s="1"/>
  <c r="S136" i="1"/>
  <c r="R136" i="1"/>
  <c r="T136" i="1" s="1"/>
  <c r="S135" i="1"/>
  <c r="R135" i="1"/>
  <c r="T135" i="1" s="1"/>
  <c r="S134" i="1"/>
  <c r="R134" i="1"/>
  <c r="T134" i="1" s="1"/>
  <c r="S133" i="1"/>
  <c r="R133" i="1"/>
  <c r="T133" i="1" s="1"/>
  <c r="S132" i="1"/>
  <c r="R132" i="1"/>
  <c r="T132" i="1" s="1"/>
  <c r="S131" i="1"/>
  <c r="R131" i="1"/>
  <c r="T131" i="1" s="1"/>
  <c r="S130" i="1"/>
  <c r="R130" i="1"/>
  <c r="T130" i="1" s="1"/>
  <c r="S129" i="1"/>
  <c r="R129" i="1"/>
  <c r="T129" i="1" s="1"/>
  <c r="S128" i="1"/>
  <c r="R128" i="1"/>
  <c r="T128" i="1" s="1"/>
  <c r="S127" i="1"/>
  <c r="R127" i="1"/>
  <c r="T127" i="1" s="1"/>
  <c r="S126" i="1"/>
  <c r="R126" i="1"/>
  <c r="T126" i="1" s="1"/>
  <c r="S125" i="1"/>
  <c r="R125" i="1"/>
  <c r="T125" i="1" s="1"/>
  <c r="S124" i="1"/>
  <c r="R124" i="1"/>
  <c r="T124" i="1" s="1"/>
  <c r="S123" i="1"/>
  <c r="R123" i="1"/>
  <c r="T123" i="1" s="1"/>
  <c r="S122" i="1"/>
  <c r="R122" i="1"/>
  <c r="T122" i="1" s="1"/>
  <c r="S121" i="1"/>
  <c r="R121" i="1"/>
  <c r="T121" i="1" s="1"/>
  <c r="S120" i="1"/>
  <c r="R120" i="1"/>
  <c r="T120" i="1" s="1"/>
  <c r="S119" i="1"/>
  <c r="R119" i="1"/>
  <c r="T119" i="1" s="1"/>
  <c r="S118" i="1"/>
  <c r="R118" i="1"/>
  <c r="T118" i="1" s="1"/>
  <c r="S117" i="1"/>
  <c r="R117" i="1"/>
  <c r="T117" i="1" s="1"/>
  <c r="S116" i="1"/>
  <c r="R116" i="1"/>
  <c r="T116" i="1" s="1"/>
  <c r="S115" i="1"/>
  <c r="R115" i="1"/>
  <c r="T115" i="1" s="1"/>
  <c r="S114" i="1"/>
  <c r="R114" i="1"/>
  <c r="T114" i="1" s="1"/>
  <c r="S113" i="1"/>
  <c r="R113" i="1"/>
  <c r="T113" i="1" s="1"/>
  <c r="S112" i="1"/>
  <c r="R112" i="1"/>
  <c r="T112" i="1" s="1"/>
  <c r="S111" i="1"/>
  <c r="R111" i="1"/>
  <c r="T111" i="1" s="1"/>
  <c r="S110" i="1"/>
  <c r="R110" i="1"/>
  <c r="T110" i="1" s="1"/>
  <c r="S109" i="1"/>
  <c r="R109" i="1"/>
  <c r="T109" i="1" s="1"/>
  <c r="S108" i="1"/>
  <c r="R108" i="1"/>
  <c r="T108" i="1" s="1"/>
  <c r="S107" i="1"/>
  <c r="R107" i="1"/>
  <c r="T107" i="1" s="1"/>
  <c r="S106" i="1"/>
  <c r="R106" i="1"/>
  <c r="T106" i="1" s="1"/>
  <c r="S105" i="1"/>
  <c r="R105" i="1"/>
  <c r="T105" i="1" s="1"/>
  <c r="S104" i="1"/>
  <c r="R104" i="1"/>
  <c r="T104" i="1" s="1"/>
  <c r="S103" i="1"/>
  <c r="R103" i="1"/>
  <c r="T103" i="1" s="1"/>
  <c r="S102" i="1"/>
  <c r="R102" i="1"/>
  <c r="T102" i="1" s="1"/>
  <c r="S101" i="1"/>
  <c r="R101" i="1"/>
  <c r="T101" i="1" s="1"/>
  <c r="S100" i="1"/>
  <c r="R100" i="1"/>
  <c r="T100" i="1" s="1"/>
  <c r="S99" i="1"/>
  <c r="R99" i="1"/>
  <c r="T99" i="1" s="1"/>
  <c r="S98" i="1"/>
  <c r="R98" i="1"/>
  <c r="T98" i="1" s="1"/>
  <c r="S97" i="1"/>
  <c r="R97" i="1"/>
  <c r="T97" i="1" s="1"/>
  <c r="S96" i="1"/>
  <c r="R96" i="1"/>
  <c r="T96" i="1" s="1"/>
  <c r="S95" i="1"/>
  <c r="R95" i="1"/>
  <c r="T95" i="1" s="1"/>
  <c r="S94" i="1"/>
  <c r="R94" i="1"/>
  <c r="T94" i="1" s="1"/>
  <c r="S93" i="1"/>
  <c r="R93" i="1"/>
  <c r="T93" i="1" s="1"/>
  <c r="S92" i="1"/>
  <c r="R92" i="1"/>
  <c r="T92" i="1" s="1"/>
  <c r="S91" i="1"/>
  <c r="R91" i="1"/>
  <c r="T91" i="1" s="1"/>
  <c r="S90" i="1"/>
  <c r="R90" i="1"/>
  <c r="T90" i="1" s="1"/>
  <c r="S89" i="1"/>
  <c r="R89" i="1"/>
  <c r="T89" i="1" s="1"/>
  <c r="S88" i="1"/>
  <c r="R88" i="1"/>
  <c r="T88" i="1" s="1"/>
  <c r="S87" i="1"/>
  <c r="R87" i="1"/>
  <c r="T87" i="1" s="1"/>
  <c r="S86" i="1"/>
  <c r="R86" i="1"/>
  <c r="T86" i="1" s="1"/>
  <c r="S85" i="1"/>
  <c r="R85" i="1"/>
  <c r="T85" i="1" s="1"/>
  <c r="S84" i="1"/>
  <c r="R84" i="1"/>
  <c r="T84" i="1" s="1"/>
  <c r="S83" i="1"/>
  <c r="R83" i="1"/>
  <c r="T83" i="1" s="1"/>
  <c r="S82" i="1"/>
  <c r="R82" i="1"/>
  <c r="T82" i="1" s="1"/>
  <c r="S81" i="1"/>
  <c r="R81" i="1"/>
  <c r="T81" i="1" s="1"/>
  <c r="S80" i="1"/>
  <c r="R80" i="1"/>
  <c r="T80" i="1" s="1"/>
  <c r="S79" i="1"/>
  <c r="R79" i="1"/>
  <c r="T79" i="1" s="1"/>
  <c r="S78" i="1"/>
  <c r="R78" i="1"/>
  <c r="T78" i="1" s="1"/>
  <c r="S77" i="1"/>
  <c r="R77" i="1"/>
  <c r="T77" i="1" s="1"/>
  <c r="S76" i="1"/>
  <c r="R76" i="1"/>
  <c r="T76" i="1" s="1"/>
  <c r="S75" i="1"/>
  <c r="R75" i="1"/>
  <c r="T75" i="1" s="1"/>
  <c r="S74" i="1"/>
  <c r="R74" i="1"/>
  <c r="T74" i="1" s="1"/>
  <c r="S73" i="1"/>
  <c r="R73" i="1"/>
  <c r="T73" i="1" s="1"/>
  <c r="S72" i="1"/>
  <c r="R72" i="1"/>
  <c r="T72" i="1" s="1"/>
  <c r="S71" i="1"/>
  <c r="R71" i="1"/>
  <c r="T71" i="1" s="1"/>
  <c r="S70" i="1"/>
  <c r="R70" i="1"/>
  <c r="T70" i="1" s="1"/>
  <c r="S69" i="1"/>
  <c r="R69" i="1"/>
  <c r="T69" i="1" s="1"/>
  <c r="S68" i="1"/>
  <c r="R68" i="1"/>
  <c r="T68" i="1" s="1"/>
  <c r="S67" i="1"/>
  <c r="R67" i="1"/>
  <c r="T67" i="1" s="1"/>
  <c r="S66" i="1"/>
  <c r="R66" i="1"/>
  <c r="T66" i="1" s="1"/>
  <c r="S65" i="1"/>
  <c r="R65" i="1"/>
  <c r="T65" i="1" s="1"/>
  <c r="S64" i="1"/>
  <c r="R64" i="1"/>
  <c r="T64" i="1" s="1"/>
  <c r="S63" i="1"/>
  <c r="R63" i="1"/>
  <c r="T63" i="1" s="1"/>
  <c r="S62" i="1"/>
  <c r="R62" i="1"/>
  <c r="T62" i="1" s="1"/>
  <c r="S61" i="1"/>
  <c r="R61" i="1"/>
  <c r="T61" i="1" s="1"/>
  <c r="S60" i="1"/>
  <c r="R60" i="1"/>
  <c r="T60" i="1" s="1"/>
  <c r="S59" i="1"/>
  <c r="R59" i="1"/>
  <c r="T59" i="1" s="1"/>
  <c r="S58" i="1"/>
  <c r="R58" i="1"/>
  <c r="T58" i="1" s="1"/>
  <c r="S57" i="1"/>
  <c r="R57" i="1"/>
  <c r="T57" i="1" s="1"/>
  <c r="S56" i="1"/>
  <c r="R56" i="1"/>
  <c r="T56" i="1" s="1"/>
  <c r="S55" i="1"/>
  <c r="R55" i="1"/>
  <c r="T55" i="1" s="1"/>
  <c r="S54" i="1"/>
  <c r="R54" i="1"/>
  <c r="T54" i="1" s="1"/>
  <c r="S53" i="1"/>
  <c r="R53" i="1"/>
  <c r="T53" i="1" s="1"/>
  <c r="S52" i="1"/>
  <c r="R52" i="1"/>
  <c r="T52" i="1" s="1"/>
  <c r="S51" i="1"/>
  <c r="R51" i="1"/>
  <c r="T51" i="1" s="1"/>
  <c r="S50" i="1"/>
  <c r="R50" i="1"/>
  <c r="T50" i="1" s="1"/>
  <c r="S49" i="1"/>
  <c r="R49" i="1"/>
  <c r="T49" i="1" s="1"/>
  <c r="S48" i="1"/>
  <c r="R48" i="1"/>
  <c r="T48" i="1" s="1"/>
  <c r="S47" i="1"/>
  <c r="R47" i="1"/>
  <c r="T47" i="1" s="1"/>
  <c r="S46" i="1"/>
  <c r="R46" i="1"/>
  <c r="T46" i="1" s="1"/>
  <c r="S45" i="1"/>
  <c r="R45" i="1"/>
  <c r="T45" i="1" s="1"/>
  <c r="S44" i="1"/>
  <c r="R44" i="1"/>
  <c r="T44" i="1" s="1"/>
  <c r="S43" i="1"/>
  <c r="R43" i="1"/>
  <c r="T43" i="1" s="1"/>
  <c r="S42" i="1"/>
  <c r="R42" i="1"/>
  <c r="T42" i="1" s="1"/>
  <c r="S41" i="1"/>
  <c r="R41" i="1"/>
  <c r="T41" i="1" s="1"/>
  <c r="S40" i="1"/>
  <c r="R40" i="1"/>
  <c r="T40" i="1" s="1"/>
  <c r="S39" i="1"/>
  <c r="R39" i="1"/>
  <c r="T39" i="1" s="1"/>
  <c r="S38" i="1"/>
  <c r="R38" i="1"/>
  <c r="T38" i="1" s="1"/>
  <c r="S37" i="1"/>
  <c r="R37" i="1"/>
  <c r="T37" i="1" s="1"/>
  <c r="S36" i="1"/>
  <c r="R36" i="1"/>
  <c r="T36" i="1" s="1"/>
  <c r="S35" i="1"/>
  <c r="R35" i="1"/>
  <c r="T35" i="1" s="1"/>
  <c r="S34" i="1"/>
  <c r="R34" i="1"/>
  <c r="T34" i="1" s="1"/>
  <c r="S33" i="1"/>
  <c r="R33" i="1"/>
  <c r="T33" i="1" s="1"/>
  <c r="S32" i="1"/>
  <c r="R32" i="1"/>
  <c r="T32" i="1" s="1"/>
  <c r="S31" i="1"/>
  <c r="R31" i="1"/>
  <c r="T31" i="1" s="1"/>
  <c r="S30" i="1"/>
  <c r="R30" i="1"/>
  <c r="T30" i="1" s="1"/>
  <c r="S29" i="1"/>
  <c r="R29" i="1"/>
  <c r="T29" i="1" s="1"/>
  <c r="S28" i="1"/>
  <c r="R28" i="1"/>
  <c r="T28" i="1" s="1"/>
  <c r="S27" i="1"/>
  <c r="R27" i="1"/>
  <c r="T27" i="1" s="1"/>
  <c r="S26" i="1"/>
  <c r="R26" i="1"/>
  <c r="T26" i="1" s="1"/>
  <c r="S25" i="1"/>
  <c r="R25" i="1"/>
  <c r="T25" i="1" s="1"/>
  <c r="S24" i="1"/>
  <c r="R24" i="1"/>
  <c r="T24" i="1" s="1"/>
  <c r="S23" i="1"/>
  <c r="R23" i="1"/>
  <c r="T23" i="1" s="1"/>
  <c r="S22" i="1"/>
  <c r="R22" i="1"/>
  <c r="T22" i="1" s="1"/>
  <c r="S21" i="1"/>
  <c r="R21" i="1"/>
  <c r="T21" i="1" s="1"/>
  <c r="S20" i="1"/>
  <c r="R20" i="1"/>
  <c r="T20" i="1" s="1"/>
  <c r="S19" i="1"/>
  <c r="R19" i="1"/>
  <c r="T19" i="1" s="1"/>
  <c r="S18" i="1"/>
  <c r="R18" i="1"/>
  <c r="T18" i="1" s="1"/>
  <c r="S17" i="1"/>
  <c r="R17" i="1"/>
  <c r="T17" i="1" s="1"/>
  <c r="S16" i="1"/>
  <c r="R16" i="1"/>
  <c r="T16" i="1" s="1"/>
  <c r="S15" i="1"/>
  <c r="R15" i="1"/>
  <c r="S14" i="1"/>
  <c r="R14" i="1"/>
  <c r="T14" i="1" s="1"/>
  <c r="S13" i="1"/>
  <c r="R13" i="1"/>
  <c r="T13" i="1" s="1"/>
  <c r="S12" i="1"/>
  <c r="R12" i="1"/>
  <c r="T12" i="1" s="1"/>
  <c r="S11" i="1"/>
  <c r="R11" i="1"/>
  <c r="T11" i="1" s="1"/>
  <c r="S10" i="1"/>
  <c r="R10" i="1"/>
  <c r="T10" i="1" s="1"/>
  <c r="S9" i="1"/>
  <c r="R9" i="1"/>
  <c r="T9" i="1" s="1"/>
  <c r="S8" i="1"/>
  <c r="R8" i="1"/>
  <c r="T8" i="1" s="1"/>
  <c r="S7" i="1"/>
  <c r="R7" i="1"/>
  <c r="T7" i="1" s="1"/>
  <c r="S6" i="1"/>
  <c r="R6" i="1"/>
  <c r="T6" i="1" s="1"/>
  <c r="S5" i="1"/>
  <c r="R5" i="1"/>
  <c r="T5" i="1" s="1"/>
  <c r="T15" i="1" l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U41" i="2" l="1"/>
  <c r="U40" i="2"/>
  <c r="U39" i="2"/>
  <c r="U38" i="2"/>
  <c r="U37" i="2"/>
  <c r="U36" i="2"/>
  <c r="U35" i="2"/>
  <c r="U34" i="2"/>
  <c r="U33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Q17" i="1" l="1"/>
  <c r="Q16" i="1"/>
  <c r="Q15" i="1"/>
  <c r="Q14" i="1"/>
  <c r="Q13" i="1"/>
  <c r="Q12" i="1"/>
  <c r="Q11" i="1"/>
  <c r="Q10" i="1"/>
  <c r="Q9" i="1"/>
  <c r="Q8" i="1"/>
  <c r="Q7" i="1"/>
  <c r="Q6" i="1"/>
  <c r="Q5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D1" i="5" l="1"/>
  <c r="C1" i="5"/>
  <c r="I2" i="2"/>
  <c r="E2" i="2"/>
  <c r="E8" i="2" l="1"/>
  <c r="E7" i="2"/>
  <c r="E4" i="2"/>
  <c r="D238" i="1" l="1"/>
  <c r="U238" i="1" s="1"/>
  <c r="D239" i="1"/>
  <c r="U239" i="1" s="1"/>
  <c r="D240" i="1"/>
  <c r="U240" i="1" s="1"/>
  <c r="D241" i="1"/>
  <c r="U241" i="1" s="1"/>
  <c r="D242" i="1"/>
  <c r="U242" i="1" s="1"/>
  <c r="D243" i="1"/>
  <c r="U243" i="1" s="1"/>
  <c r="D244" i="1"/>
  <c r="U244" i="1" s="1"/>
  <c r="D245" i="1"/>
  <c r="U245" i="1" s="1"/>
  <c r="D246" i="1"/>
  <c r="U246" i="1" s="1"/>
  <c r="D247" i="1"/>
  <c r="U247" i="1" s="1"/>
  <c r="D248" i="1"/>
  <c r="U248" i="1" s="1"/>
  <c r="D249" i="1"/>
  <c r="U249" i="1" s="1"/>
  <c r="D250" i="1"/>
  <c r="U250" i="1" s="1"/>
  <c r="D251" i="1"/>
  <c r="U251" i="1" s="1"/>
  <c r="D252" i="1"/>
  <c r="U252" i="1" s="1"/>
  <c r="D253" i="1"/>
  <c r="U253" i="1" s="1"/>
  <c r="D254" i="1"/>
  <c r="U254" i="1" s="1"/>
  <c r="D255" i="1"/>
  <c r="U255" i="1" s="1"/>
  <c r="D256" i="1"/>
  <c r="U256" i="1" s="1"/>
  <c r="D257" i="1"/>
  <c r="U257" i="1" s="1"/>
  <c r="D258" i="1"/>
  <c r="U258" i="1" s="1"/>
  <c r="D259" i="1"/>
  <c r="U259" i="1" s="1"/>
  <c r="D260" i="1"/>
  <c r="U260" i="1" s="1"/>
  <c r="D261" i="1"/>
  <c r="U261" i="1" s="1"/>
  <c r="D262" i="1"/>
  <c r="U262" i="1" s="1"/>
  <c r="D263" i="1"/>
  <c r="U263" i="1" s="1"/>
  <c r="D264" i="1"/>
  <c r="U264" i="1" s="1"/>
  <c r="D265" i="1"/>
  <c r="U265" i="1" s="1"/>
  <c r="D266" i="1"/>
  <c r="U266" i="1" s="1"/>
  <c r="D267" i="1"/>
  <c r="U267" i="1" s="1"/>
  <c r="D268" i="1"/>
  <c r="U268" i="1" s="1"/>
  <c r="D269" i="1"/>
  <c r="U269" i="1" s="1"/>
  <c r="D270" i="1"/>
  <c r="U270" i="1" s="1"/>
  <c r="D271" i="1"/>
  <c r="U271" i="1" s="1"/>
  <c r="D272" i="1"/>
  <c r="U272" i="1" s="1"/>
  <c r="D273" i="1"/>
  <c r="U273" i="1" s="1"/>
  <c r="D274" i="1"/>
  <c r="U274" i="1" s="1"/>
  <c r="D275" i="1"/>
  <c r="U275" i="1" s="1"/>
  <c r="D276" i="1"/>
  <c r="U276" i="1" s="1"/>
  <c r="D277" i="1"/>
  <c r="U277" i="1" s="1"/>
  <c r="D278" i="1"/>
  <c r="U278" i="1" s="1"/>
  <c r="D279" i="1"/>
  <c r="U279" i="1" s="1"/>
  <c r="D280" i="1"/>
  <c r="U280" i="1" s="1"/>
  <c r="D281" i="1"/>
  <c r="U281" i="1" s="1"/>
  <c r="D282" i="1"/>
  <c r="U282" i="1" s="1"/>
  <c r="D283" i="1"/>
  <c r="U283" i="1" s="1"/>
  <c r="D284" i="1"/>
  <c r="U284" i="1" s="1"/>
  <c r="D285" i="1"/>
  <c r="U285" i="1" s="1"/>
  <c r="D286" i="1"/>
  <c r="U286" i="1" s="1"/>
  <c r="D287" i="1"/>
  <c r="U287" i="1" s="1"/>
  <c r="D288" i="1"/>
  <c r="U288" i="1" s="1"/>
  <c r="D289" i="1"/>
  <c r="U289" i="1" s="1"/>
  <c r="D290" i="1"/>
  <c r="U290" i="1" s="1"/>
  <c r="D291" i="1"/>
  <c r="U291" i="1" s="1"/>
  <c r="D292" i="1"/>
  <c r="U292" i="1" s="1"/>
  <c r="D293" i="1"/>
  <c r="U293" i="1" s="1"/>
  <c r="D294" i="1"/>
  <c r="U294" i="1" s="1"/>
  <c r="D295" i="1"/>
  <c r="U295" i="1" s="1"/>
  <c r="D296" i="1"/>
  <c r="U296" i="1" s="1"/>
  <c r="D297" i="1"/>
  <c r="U297" i="1" s="1"/>
  <c r="D298" i="1"/>
  <c r="U298" i="1" s="1"/>
  <c r="D299" i="1"/>
  <c r="U299" i="1" s="1"/>
  <c r="D300" i="1"/>
  <c r="U300" i="1" s="1"/>
  <c r="D301" i="1"/>
  <c r="U301" i="1" s="1"/>
  <c r="D302" i="1"/>
  <c r="U302" i="1" s="1"/>
  <c r="D303" i="1"/>
  <c r="U303" i="1" s="1"/>
  <c r="D304" i="1"/>
  <c r="U304" i="1" s="1"/>
  <c r="D305" i="1"/>
  <c r="U305" i="1" s="1"/>
  <c r="D306" i="1"/>
  <c r="U306" i="1" s="1"/>
  <c r="D307" i="1"/>
  <c r="U307" i="1" s="1"/>
  <c r="D308" i="1"/>
  <c r="U308" i="1" s="1"/>
  <c r="D309" i="1"/>
  <c r="U309" i="1" s="1"/>
  <c r="D310" i="1"/>
  <c r="U310" i="1" s="1"/>
  <c r="D311" i="1"/>
  <c r="U311" i="1" s="1"/>
  <c r="D312" i="1"/>
  <c r="U312" i="1" s="1"/>
  <c r="D313" i="1"/>
  <c r="U313" i="1" s="1"/>
  <c r="D314" i="1"/>
  <c r="U314" i="1" s="1"/>
  <c r="D315" i="1"/>
  <c r="U315" i="1" s="1"/>
  <c r="D316" i="1"/>
  <c r="U316" i="1" s="1"/>
  <c r="D317" i="1"/>
  <c r="U317" i="1" s="1"/>
  <c r="D318" i="1"/>
  <c r="U318" i="1" s="1"/>
  <c r="D319" i="1"/>
  <c r="U319" i="1" s="1"/>
  <c r="D320" i="1"/>
  <c r="U320" i="1" s="1"/>
  <c r="D321" i="1"/>
  <c r="U321" i="1" s="1"/>
  <c r="D322" i="1"/>
  <c r="U322" i="1" s="1"/>
  <c r="D323" i="1"/>
  <c r="U323" i="1" s="1"/>
  <c r="D324" i="1"/>
  <c r="U324" i="1" s="1"/>
  <c r="D325" i="1"/>
  <c r="U325" i="1" s="1"/>
  <c r="D326" i="1"/>
  <c r="U326" i="1" s="1"/>
  <c r="D327" i="1"/>
  <c r="U327" i="1" s="1"/>
  <c r="D328" i="1"/>
  <c r="U328" i="1" s="1"/>
  <c r="D329" i="1"/>
  <c r="U329" i="1" s="1"/>
  <c r="D330" i="1"/>
  <c r="U330" i="1" s="1"/>
  <c r="D331" i="1"/>
  <c r="U331" i="1" s="1"/>
  <c r="D332" i="1"/>
  <c r="U332" i="1" s="1"/>
  <c r="D333" i="1"/>
  <c r="U333" i="1" s="1"/>
  <c r="D334" i="1"/>
  <c r="U334" i="1" s="1"/>
  <c r="D335" i="1"/>
  <c r="U335" i="1" s="1"/>
  <c r="D336" i="1"/>
  <c r="U336" i="1" s="1"/>
  <c r="D337" i="1"/>
  <c r="U337" i="1" s="1"/>
  <c r="D338" i="1"/>
  <c r="U338" i="1" s="1"/>
  <c r="D339" i="1"/>
  <c r="U339" i="1" s="1"/>
  <c r="D340" i="1"/>
  <c r="U340" i="1" s="1"/>
  <c r="D341" i="1"/>
  <c r="U341" i="1" s="1"/>
  <c r="D342" i="1"/>
  <c r="U342" i="1" s="1"/>
  <c r="D343" i="1"/>
  <c r="U343" i="1" s="1"/>
  <c r="D344" i="1"/>
  <c r="U344" i="1" s="1"/>
  <c r="D345" i="1"/>
  <c r="U345" i="1" s="1"/>
  <c r="D346" i="1"/>
  <c r="U346" i="1" s="1"/>
  <c r="D347" i="1"/>
  <c r="U347" i="1" s="1"/>
  <c r="D348" i="1"/>
  <c r="U348" i="1" s="1"/>
  <c r="D349" i="1"/>
  <c r="U349" i="1" s="1"/>
  <c r="D350" i="1"/>
  <c r="U350" i="1" s="1"/>
  <c r="D351" i="1"/>
  <c r="U351" i="1" s="1"/>
  <c r="D352" i="1"/>
  <c r="U352" i="1" s="1"/>
  <c r="D353" i="1"/>
  <c r="U353" i="1" s="1"/>
  <c r="D354" i="1"/>
  <c r="U354" i="1" s="1"/>
  <c r="D355" i="1"/>
  <c r="U355" i="1" s="1"/>
  <c r="D356" i="1"/>
  <c r="U356" i="1" s="1"/>
  <c r="D357" i="1"/>
  <c r="U357" i="1" s="1"/>
  <c r="D358" i="1"/>
  <c r="U358" i="1" s="1"/>
  <c r="D359" i="1"/>
  <c r="U359" i="1" s="1"/>
  <c r="D360" i="1"/>
  <c r="U360" i="1" s="1"/>
  <c r="D361" i="1"/>
  <c r="U361" i="1" s="1"/>
  <c r="D362" i="1"/>
  <c r="U362" i="1" s="1"/>
  <c r="D363" i="1"/>
  <c r="U363" i="1" s="1"/>
  <c r="D364" i="1"/>
  <c r="U364" i="1" s="1"/>
  <c r="D365" i="1"/>
  <c r="U365" i="1" s="1"/>
  <c r="D366" i="1"/>
  <c r="U366" i="1" s="1"/>
  <c r="D367" i="1"/>
  <c r="U367" i="1" s="1"/>
  <c r="D368" i="1"/>
  <c r="U368" i="1" s="1"/>
  <c r="D369" i="1"/>
  <c r="U369" i="1" s="1"/>
  <c r="D370" i="1"/>
  <c r="U370" i="1" s="1"/>
  <c r="D371" i="1"/>
  <c r="U371" i="1" s="1"/>
  <c r="D372" i="1"/>
  <c r="U372" i="1" s="1"/>
  <c r="D373" i="1"/>
  <c r="U373" i="1" s="1"/>
  <c r="D374" i="1"/>
  <c r="U374" i="1" s="1"/>
  <c r="D375" i="1"/>
  <c r="U375" i="1" s="1"/>
  <c r="D376" i="1"/>
  <c r="U376" i="1" s="1"/>
  <c r="D377" i="1"/>
  <c r="U377" i="1" s="1"/>
  <c r="D378" i="1"/>
  <c r="U378" i="1" s="1"/>
  <c r="D379" i="1"/>
  <c r="U379" i="1" s="1"/>
  <c r="D380" i="1"/>
  <c r="U380" i="1" s="1"/>
  <c r="D381" i="1"/>
  <c r="U381" i="1" s="1"/>
  <c r="D382" i="1"/>
  <c r="U382" i="1" s="1"/>
  <c r="D383" i="1"/>
  <c r="U383" i="1" s="1"/>
  <c r="D384" i="1"/>
  <c r="U384" i="1" s="1"/>
  <c r="D385" i="1"/>
  <c r="U385" i="1" s="1"/>
  <c r="D386" i="1"/>
  <c r="U386" i="1" s="1"/>
  <c r="D387" i="1"/>
  <c r="U387" i="1" s="1"/>
  <c r="D388" i="1"/>
  <c r="U388" i="1" s="1"/>
  <c r="D389" i="1"/>
  <c r="U389" i="1" s="1"/>
  <c r="D390" i="1"/>
  <c r="U390" i="1" s="1"/>
  <c r="D391" i="1"/>
  <c r="U391" i="1" s="1"/>
  <c r="D392" i="1"/>
  <c r="U392" i="1" s="1"/>
  <c r="D393" i="1"/>
  <c r="U393" i="1" s="1"/>
  <c r="D394" i="1"/>
  <c r="U394" i="1" s="1"/>
  <c r="D395" i="1"/>
  <c r="U395" i="1" s="1"/>
  <c r="D396" i="1"/>
  <c r="U396" i="1" s="1"/>
  <c r="D397" i="1"/>
  <c r="U397" i="1" s="1"/>
  <c r="D398" i="1"/>
  <c r="U398" i="1" s="1"/>
  <c r="D399" i="1"/>
  <c r="U399" i="1" s="1"/>
  <c r="D400" i="1"/>
  <c r="U400" i="1" s="1"/>
  <c r="D401" i="1"/>
  <c r="U401" i="1" s="1"/>
  <c r="D402" i="1"/>
  <c r="U402" i="1" s="1"/>
  <c r="D403" i="1"/>
  <c r="U403" i="1" s="1"/>
  <c r="D404" i="1"/>
  <c r="U404" i="1" s="1"/>
  <c r="D405" i="1"/>
  <c r="U405" i="1" s="1"/>
  <c r="D406" i="1"/>
  <c r="U406" i="1" s="1"/>
  <c r="D407" i="1"/>
  <c r="U407" i="1" s="1"/>
  <c r="D408" i="1"/>
  <c r="U408" i="1" s="1"/>
  <c r="D409" i="1"/>
  <c r="U409" i="1" s="1"/>
  <c r="D410" i="1"/>
  <c r="U410" i="1" s="1"/>
  <c r="D411" i="1"/>
  <c r="U411" i="1" s="1"/>
  <c r="D412" i="1"/>
  <c r="U412" i="1" s="1"/>
  <c r="D413" i="1"/>
  <c r="U413" i="1" s="1"/>
  <c r="D414" i="1"/>
  <c r="U414" i="1" s="1"/>
  <c r="D415" i="1"/>
  <c r="U415" i="1" s="1"/>
  <c r="D416" i="1"/>
  <c r="U416" i="1" s="1"/>
  <c r="D417" i="1"/>
  <c r="U417" i="1" s="1"/>
  <c r="A1" i="3"/>
  <c r="C5" i="3" s="1"/>
  <c r="C343" i="1" l="1"/>
  <c r="C414" i="1"/>
  <c r="C398" i="1"/>
  <c r="C394" i="1"/>
  <c r="C378" i="1"/>
  <c r="C366" i="1"/>
  <c r="C362" i="1"/>
  <c r="C413" i="1"/>
  <c r="C397" i="1"/>
  <c r="C381" i="1"/>
  <c r="C369" i="1"/>
  <c r="C365" i="1"/>
  <c r="C353" i="1"/>
  <c r="C410" i="1"/>
  <c r="C382" i="1"/>
  <c r="C350" i="1"/>
  <c r="C416" i="1"/>
  <c r="C417" i="1"/>
  <c r="C385" i="1"/>
  <c r="C284" i="1"/>
  <c r="C335" i="1"/>
  <c r="C319" i="1"/>
  <c r="C311" i="1"/>
  <c r="C316" i="1"/>
  <c r="C303" i="1"/>
  <c r="C256" i="1"/>
  <c r="C405" i="1"/>
  <c r="C373" i="1"/>
  <c r="C401" i="1"/>
  <c r="C312" i="1"/>
  <c r="C296" i="1"/>
  <c r="C345" i="1"/>
  <c r="C344" i="1"/>
  <c r="C328" i="1"/>
  <c r="C280" i="1"/>
  <c r="C264" i="1"/>
  <c r="C248" i="1"/>
  <c r="C406" i="1"/>
  <c r="C393" i="1"/>
  <c r="C361" i="1"/>
  <c r="C349" i="1"/>
  <c r="C347" i="1"/>
  <c r="C329" i="1"/>
  <c r="C297" i="1"/>
  <c r="C265" i="1"/>
  <c r="C249" i="1"/>
  <c r="C402" i="1"/>
  <c r="C389" i="1"/>
  <c r="C370" i="1"/>
  <c r="C357" i="1"/>
  <c r="C336" i="1"/>
  <c r="C317" i="1"/>
  <c r="C304" i="1"/>
  <c r="C285" i="1"/>
  <c r="C272" i="1"/>
  <c r="C409" i="1"/>
  <c r="C390" i="1"/>
  <c r="C377" i="1"/>
  <c r="C358" i="1"/>
  <c r="C348" i="1"/>
  <c r="C346" i="1"/>
  <c r="C332" i="1"/>
  <c r="C313" i="1"/>
  <c r="C300" i="1"/>
  <c r="C281" i="1"/>
  <c r="C268" i="1"/>
  <c r="C252" i="1"/>
  <c r="C374" i="1"/>
  <c r="C386" i="1"/>
  <c r="C354" i="1"/>
  <c r="C333" i="1"/>
  <c r="C320" i="1"/>
  <c r="C301" i="1"/>
  <c r="C288" i="1"/>
  <c r="C269" i="1"/>
  <c r="C337" i="1"/>
  <c r="C321" i="1"/>
  <c r="C305" i="1"/>
  <c r="C289" i="1"/>
  <c r="C273" i="1"/>
  <c r="C257" i="1"/>
  <c r="C241" i="1"/>
  <c r="C240" i="1"/>
  <c r="C253" i="1"/>
  <c r="C341" i="1"/>
  <c r="C340" i="1"/>
  <c r="C325" i="1"/>
  <c r="C324" i="1"/>
  <c r="C309" i="1"/>
  <c r="C308" i="1"/>
  <c r="C293" i="1"/>
  <c r="C292" i="1"/>
  <c r="C277" i="1"/>
  <c r="C276" i="1"/>
  <c r="C261" i="1"/>
  <c r="C260" i="1"/>
  <c r="C245" i="1"/>
  <c r="C244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C338" i="1"/>
  <c r="C330" i="1"/>
  <c r="C327" i="1"/>
  <c r="C322" i="1"/>
  <c r="C314" i="1"/>
  <c r="C306" i="1"/>
  <c r="C298" i="1"/>
  <c r="C295" i="1"/>
  <c r="C275" i="1"/>
  <c r="C259" i="1"/>
  <c r="C255" i="1"/>
  <c r="C239" i="1"/>
  <c r="C279" i="1"/>
  <c r="C243" i="1"/>
  <c r="C412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C291" i="1"/>
  <c r="C271" i="1"/>
  <c r="C251" i="1"/>
  <c r="C263" i="1"/>
  <c r="C342" i="1"/>
  <c r="C339" i="1"/>
  <c r="C334" i="1"/>
  <c r="C331" i="1"/>
  <c r="C326" i="1"/>
  <c r="C323" i="1"/>
  <c r="C318" i="1"/>
  <c r="C315" i="1"/>
  <c r="C310" i="1"/>
  <c r="C307" i="1"/>
  <c r="C302" i="1"/>
  <c r="C299" i="1"/>
  <c r="C294" i="1"/>
  <c r="C287" i="1"/>
  <c r="C283" i="1"/>
  <c r="C267" i="1"/>
  <c r="C247" i="1"/>
  <c r="C290" i="1"/>
  <c r="C286" i="1"/>
  <c r="C282" i="1"/>
  <c r="C278" i="1"/>
  <c r="C274" i="1"/>
  <c r="C270" i="1"/>
  <c r="C266" i="1"/>
  <c r="C262" i="1"/>
  <c r="C258" i="1"/>
  <c r="C254" i="1"/>
  <c r="C250" i="1"/>
  <c r="C246" i="1"/>
  <c r="C242" i="1"/>
  <c r="C238" i="1"/>
  <c r="C4" i="3"/>
  <c r="C8" i="3"/>
  <c r="C12" i="3"/>
  <c r="C1" i="3"/>
  <c r="C9" i="3"/>
  <c r="A13" i="3"/>
  <c r="A25" i="3" s="1"/>
  <c r="A37" i="3" s="1"/>
  <c r="A49" i="3" s="1"/>
  <c r="C2" i="3"/>
  <c r="C10" i="3"/>
  <c r="C11" i="3"/>
  <c r="E6" i="2"/>
  <c r="E5" i="2"/>
  <c r="V2" i="2"/>
  <c r="W2" i="2"/>
  <c r="D5" i="1"/>
  <c r="U5" i="1" s="1"/>
  <c r="D6" i="1"/>
  <c r="U6" i="1" s="1"/>
  <c r="D7" i="1"/>
  <c r="U7" i="1" s="1"/>
  <c r="D8" i="1"/>
  <c r="U8" i="1" s="1"/>
  <c r="D9" i="1"/>
  <c r="U9" i="1" s="1"/>
  <c r="D10" i="1"/>
  <c r="U10" i="1" s="1"/>
  <c r="D11" i="1"/>
  <c r="U11" i="1" s="1"/>
  <c r="D12" i="1"/>
  <c r="U12" i="1" s="1"/>
  <c r="D13" i="1"/>
  <c r="U13" i="1" s="1"/>
  <c r="D14" i="1"/>
  <c r="U14" i="1" s="1"/>
  <c r="D15" i="1"/>
  <c r="U15" i="1" s="1"/>
  <c r="D16" i="1"/>
  <c r="U16" i="1" s="1"/>
  <c r="D17" i="1"/>
  <c r="U17" i="1" s="1"/>
  <c r="D18" i="1"/>
  <c r="D19" i="1"/>
  <c r="U19" i="1" s="1"/>
  <c r="D20" i="1"/>
  <c r="U20" i="1" s="1"/>
  <c r="D21" i="1"/>
  <c r="U21" i="1" s="1"/>
  <c r="D22" i="1"/>
  <c r="U22" i="1" s="1"/>
  <c r="D23" i="1"/>
  <c r="U23" i="1" s="1"/>
  <c r="D24" i="1"/>
  <c r="U24" i="1" s="1"/>
  <c r="D25" i="1"/>
  <c r="U25" i="1" s="1"/>
  <c r="D26" i="1"/>
  <c r="U26" i="1" s="1"/>
  <c r="D27" i="1"/>
  <c r="U27" i="1" s="1"/>
  <c r="D28" i="1"/>
  <c r="U28" i="1" s="1"/>
  <c r="D29" i="1"/>
  <c r="U29" i="1" s="1"/>
  <c r="D30" i="1"/>
  <c r="U30" i="1" s="1"/>
  <c r="D31" i="1"/>
  <c r="U31" i="1" s="1"/>
  <c r="D32" i="1"/>
  <c r="U32" i="1" s="1"/>
  <c r="D33" i="1"/>
  <c r="U33" i="1" s="1"/>
  <c r="D34" i="1"/>
  <c r="U34" i="1" s="1"/>
  <c r="D35" i="1"/>
  <c r="U35" i="1" s="1"/>
  <c r="D36" i="1"/>
  <c r="U36" i="1" s="1"/>
  <c r="D37" i="1"/>
  <c r="U37" i="1" s="1"/>
  <c r="D38" i="1"/>
  <c r="U38" i="1" s="1"/>
  <c r="D39" i="1"/>
  <c r="U39" i="1" s="1"/>
  <c r="D40" i="1"/>
  <c r="U40" i="1" s="1"/>
  <c r="D41" i="1"/>
  <c r="U41" i="1" s="1"/>
  <c r="D42" i="1"/>
  <c r="U42" i="1" s="1"/>
  <c r="D43" i="1"/>
  <c r="U43" i="1" s="1"/>
  <c r="D44" i="1"/>
  <c r="U44" i="1" s="1"/>
  <c r="D45" i="1"/>
  <c r="U45" i="1" s="1"/>
  <c r="D46" i="1"/>
  <c r="U46" i="1" s="1"/>
  <c r="D47" i="1"/>
  <c r="U47" i="1" s="1"/>
  <c r="D48" i="1"/>
  <c r="U48" i="1" s="1"/>
  <c r="D49" i="1"/>
  <c r="U49" i="1" s="1"/>
  <c r="D50" i="1"/>
  <c r="U50" i="1" s="1"/>
  <c r="D51" i="1"/>
  <c r="U51" i="1" s="1"/>
  <c r="D52" i="1"/>
  <c r="U52" i="1" s="1"/>
  <c r="D53" i="1"/>
  <c r="U53" i="1" s="1"/>
  <c r="D54" i="1"/>
  <c r="U54" i="1" s="1"/>
  <c r="D55" i="1"/>
  <c r="U55" i="1" s="1"/>
  <c r="D56" i="1"/>
  <c r="U56" i="1" s="1"/>
  <c r="D57" i="1"/>
  <c r="U57" i="1" s="1"/>
  <c r="D58" i="1"/>
  <c r="U58" i="1" s="1"/>
  <c r="D59" i="1"/>
  <c r="U59" i="1" s="1"/>
  <c r="D60" i="1"/>
  <c r="U60" i="1" s="1"/>
  <c r="D61" i="1"/>
  <c r="U61" i="1" s="1"/>
  <c r="D62" i="1"/>
  <c r="U62" i="1" s="1"/>
  <c r="D63" i="1"/>
  <c r="U63" i="1" s="1"/>
  <c r="D64" i="1"/>
  <c r="U64" i="1" s="1"/>
  <c r="D65" i="1"/>
  <c r="U65" i="1" s="1"/>
  <c r="D66" i="1"/>
  <c r="U66" i="1" s="1"/>
  <c r="D67" i="1"/>
  <c r="U67" i="1" s="1"/>
  <c r="D68" i="1"/>
  <c r="U68" i="1" s="1"/>
  <c r="D69" i="1"/>
  <c r="U69" i="1" s="1"/>
  <c r="D70" i="1"/>
  <c r="U70" i="1" s="1"/>
  <c r="D71" i="1"/>
  <c r="U71" i="1" s="1"/>
  <c r="D72" i="1"/>
  <c r="U72" i="1" s="1"/>
  <c r="D73" i="1"/>
  <c r="U73" i="1" s="1"/>
  <c r="D74" i="1"/>
  <c r="U74" i="1" s="1"/>
  <c r="D75" i="1"/>
  <c r="U75" i="1" s="1"/>
  <c r="D76" i="1"/>
  <c r="U76" i="1" s="1"/>
  <c r="D77" i="1"/>
  <c r="U77" i="1" s="1"/>
  <c r="D78" i="1"/>
  <c r="U78" i="1" s="1"/>
  <c r="D79" i="1"/>
  <c r="U79" i="1" s="1"/>
  <c r="D80" i="1"/>
  <c r="U80" i="1" s="1"/>
  <c r="D81" i="1"/>
  <c r="U81" i="1" s="1"/>
  <c r="D82" i="1"/>
  <c r="U82" i="1" s="1"/>
  <c r="D83" i="1"/>
  <c r="U83" i="1" s="1"/>
  <c r="D84" i="1"/>
  <c r="U84" i="1" s="1"/>
  <c r="D85" i="1"/>
  <c r="U85" i="1" s="1"/>
  <c r="D86" i="1"/>
  <c r="U86" i="1" s="1"/>
  <c r="D87" i="1"/>
  <c r="U87" i="1" s="1"/>
  <c r="D88" i="1"/>
  <c r="U88" i="1" s="1"/>
  <c r="D89" i="1"/>
  <c r="U89" i="1" s="1"/>
  <c r="D90" i="1"/>
  <c r="U90" i="1" s="1"/>
  <c r="D91" i="1"/>
  <c r="U91" i="1" s="1"/>
  <c r="D92" i="1"/>
  <c r="U92" i="1" s="1"/>
  <c r="D93" i="1"/>
  <c r="U93" i="1" s="1"/>
  <c r="D94" i="1"/>
  <c r="U94" i="1" s="1"/>
  <c r="D95" i="1"/>
  <c r="U95" i="1" s="1"/>
  <c r="D96" i="1"/>
  <c r="U96" i="1" s="1"/>
  <c r="D97" i="1"/>
  <c r="U97" i="1" s="1"/>
  <c r="D98" i="1"/>
  <c r="U98" i="1" s="1"/>
  <c r="D99" i="1"/>
  <c r="U99" i="1" s="1"/>
  <c r="D100" i="1"/>
  <c r="U100" i="1" s="1"/>
  <c r="D101" i="1"/>
  <c r="U101" i="1" s="1"/>
  <c r="D102" i="1"/>
  <c r="U102" i="1" s="1"/>
  <c r="D103" i="1"/>
  <c r="U103" i="1" s="1"/>
  <c r="D104" i="1"/>
  <c r="U104" i="1" s="1"/>
  <c r="D105" i="1"/>
  <c r="U105" i="1" s="1"/>
  <c r="D106" i="1"/>
  <c r="U106" i="1" s="1"/>
  <c r="D107" i="1"/>
  <c r="U107" i="1" s="1"/>
  <c r="D108" i="1"/>
  <c r="U108" i="1" s="1"/>
  <c r="D109" i="1"/>
  <c r="U109" i="1" s="1"/>
  <c r="D110" i="1"/>
  <c r="U110" i="1" s="1"/>
  <c r="D111" i="1"/>
  <c r="U111" i="1" s="1"/>
  <c r="D112" i="1"/>
  <c r="U112" i="1" s="1"/>
  <c r="D113" i="1"/>
  <c r="U113" i="1" s="1"/>
  <c r="D114" i="1"/>
  <c r="U114" i="1" s="1"/>
  <c r="D115" i="1"/>
  <c r="U115" i="1" s="1"/>
  <c r="D116" i="1"/>
  <c r="U116" i="1" s="1"/>
  <c r="D117" i="1"/>
  <c r="U117" i="1" s="1"/>
  <c r="D118" i="1"/>
  <c r="U118" i="1" s="1"/>
  <c r="D119" i="1"/>
  <c r="U119" i="1" s="1"/>
  <c r="D120" i="1"/>
  <c r="U120" i="1" s="1"/>
  <c r="D121" i="1"/>
  <c r="U121" i="1" s="1"/>
  <c r="D122" i="1"/>
  <c r="U122" i="1" s="1"/>
  <c r="D123" i="1"/>
  <c r="U123" i="1" s="1"/>
  <c r="D124" i="1"/>
  <c r="U124" i="1" s="1"/>
  <c r="D125" i="1"/>
  <c r="U125" i="1" s="1"/>
  <c r="D126" i="1"/>
  <c r="U126" i="1" s="1"/>
  <c r="D127" i="1"/>
  <c r="U127" i="1" s="1"/>
  <c r="D128" i="1"/>
  <c r="U128" i="1" s="1"/>
  <c r="D129" i="1"/>
  <c r="U129" i="1" s="1"/>
  <c r="D130" i="1"/>
  <c r="U130" i="1" s="1"/>
  <c r="D131" i="1"/>
  <c r="U131" i="1" s="1"/>
  <c r="D132" i="1"/>
  <c r="U132" i="1" s="1"/>
  <c r="D133" i="1"/>
  <c r="U133" i="1" s="1"/>
  <c r="D134" i="1"/>
  <c r="U134" i="1" s="1"/>
  <c r="D135" i="1"/>
  <c r="U135" i="1" s="1"/>
  <c r="D136" i="1"/>
  <c r="U136" i="1" s="1"/>
  <c r="D137" i="1"/>
  <c r="U137" i="1" s="1"/>
  <c r="D138" i="1"/>
  <c r="U138" i="1" s="1"/>
  <c r="D139" i="1"/>
  <c r="U139" i="1" s="1"/>
  <c r="D140" i="1"/>
  <c r="U140" i="1" s="1"/>
  <c r="D141" i="1"/>
  <c r="U141" i="1" s="1"/>
  <c r="D142" i="1"/>
  <c r="U142" i="1" s="1"/>
  <c r="D143" i="1"/>
  <c r="U143" i="1" s="1"/>
  <c r="D144" i="1"/>
  <c r="U144" i="1" s="1"/>
  <c r="D145" i="1"/>
  <c r="U145" i="1" s="1"/>
  <c r="D146" i="1"/>
  <c r="U146" i="1" s="1"/>
  <c r="D147" i="1"/>
  <c r="U147" i="1" s="1"/>
  <c r="D148" i="1"/>
  <c r="U148" i="1" s="1"/>
  <c r="D149" i="1"/>
  <c r="U149" i="1" s="1"/>
  <c r="D150" i="1"/>
  <c r="U150" i="1" s="1"/>
  <c r="D151" i="1"/>
  <c r="U151" i="1" s="1"/>
  <c r="D152" i="1"/>
  <c r="U152" i="1" s="1"/>
  <c r="D153" i="1"/>
  <c r="U153" i="1" s="1"/>
  <c r="D154" i="1"/>
  <c r="U154" i="1" s="1"/>
  <c r="D155" i="1"/>
  <c r="U155" i="1" s="1"/>
  <c r="D156" i="1"/>
  <c r="U156" i="1" s="1"/>
  <c r="D157" i="1"/>
  <c r="U157" i="1" s="1"/>
  <c r="D158" i="1"/>
  <c r="U158" i="1" s="1"/>
  <c r="D159" i="1"/>
  <c r="U159" i="1" s="1"/>
  <c r="D160" i="1"/>
  <c r="U160" i="1" s="1"/>
  <c r="D161" i="1"/>
  <c r="U161" i="1" s="1"/>
  <c r="D162" i="1"/>
  <c r="U162" i="1" s="1"/>
  <c r="D163" i="1"/>
  <c r="U163" i="1" s="1"/>
  <c r="D164" i="1"/>
  <c r="U164" i="1" s="1"/>
  <c r="D165" i="1"/>
  <c r="U165" i="1" s="1"/>
  <c r="D166" i="1"/>
  <c r="U166" i="1" s="1"/>
  <c r="D167" i="1"/>
  <c r="U167" i="1" s="1"/>
  <c r="D168" i="1"/>
  <c r="U168" i="1" s="1"/>
  <c r="D169" i="1"/>
  <c r="U169" i="1" s="1"/>
  <c r="D170" i="1"/>
  <c r="U170" i="1" s="1"/>
  <c r="D171" i="1"/>
  <c r="U171" i="1" s="1"/>
  <c r="D172" i="1"/>
  <c r="U172" i="1" s="1"/>
  <c r="D173" i="1"/>
  <c r="U173" i="1" s="1"/>
  <c r="D174" i="1"/>
  <c r="U174" i="1" s="1"/>
  <c r="D175" i="1"/>
  <c r="U175" i="1" s="1"/>
  <c r="D176" i="1"/>
  <c r="U176" i="1" s="1"/>
  <c r="D177" i="1"/>
  <c r="U177" i="1" s="1"/>
  <c r="D178" i="1"/>
  <c r="U178" i="1" s="1"/>
  <c r="D179" i="1"/>
  <c r="U179" i="1" s="1"/>
  <c r="D180" i="1"/>
  <c r="U180" i="1" s="1"/>
  <c r="D181" i="1"/>
  <c r="U181" i="1" s="1"/>
  <c r="D182" i="1"/>
  <c r="U182" i="1" s="1"/>
  <c r="D183" i="1"/>
  <c r="U183" i="1" s="1"/>
  <c r="D184" i="1"/>
  <c r="U184" i="1" s="1"/>
  <c r="D185" i="1"/>
  <c r="U185" i="1" s="1"/>
  <c r="D186" i="1"/>
  <c r="U186" i="1" s="1"/>
  <c r="D187" i="1"/>
  <c r="U187" i="1" s="1"/>
  <c r="D188" i="1"/>
  <c r="U188" i="1" s="1"/>
  <c r="D189" i="1"/>
  <c r="U189" i="1" s="1"/>
  <c r="D190" i="1"/>
  <c r="U190" i="1" s="1"/>
  <c r="D191" i="1"/>
  <c r="U191" i="1" s="1"/>
  <c r="D192" i="1"/>
  <c r="U192" i="1" s="1"/>
  <c r="D193" i="1"/>
  <c r="U193" i="1" s="1"/>
  <c r="D194" i="1"/>
  <c r="U194" i="1" s="1"/>
  <c r="D195" i="1"/>
  <c r="U195" i="1" s="1"/>
  <c r="D196" i="1"/>
  <c r="U196" i="1" s="1"/>
  <c r="D197" i="1"/>
  <c r="U197" i="1" s="1"/>
  <c r="D198" i="1"/>
  <c r="U198" i="1" s="1"/>
  <c r="D199" i="1"/>
  <c r="U199" i="1" s="1"/>
  <c r="D200" i="1"/>
  <c r="U200" i="1" s="1"/>
  <c r="D201" i="1"/>
  <c r="U201" i="1" s="1"/>
  <c r="D202" i="1"/>
  <c r="U202" i="1" s="1"/>
  <c r="D203" i="1"/>
  <c r="U203" i="1" s="1"/>
  <c r="D204" i="1"/>
  <c r="U204" i="1" s="1"/>
  <c r="D205" i="1"/>
  <c r="U205" i="1" s="1"/>
  <c r="D206" i="1"/>
  <c r="U206" i="1" s="1"/>
  <c r="D207" i="1"/>
  <c r="U207" i="1" s="1"/>
  <c r="D208" i="1"/>
  <c r="U208" i="1" s="1"/>
  <c r="D209" i="1"/>
  <c r="U209" i="1" s="1"/>
  <c r="D210" i="1"/>
  <c r="U210" i="1" s="1"/>
  <c r="D211" i="1"/>
  <c r="U211" i="1" s="1"/>
  <c r="D212" i="1"/>
  <c r="U212" i="1" s="1"/>
  <c r="D213" i="1"/>
  <c r="U213" i="1" s="1"/>
  <c r="D214" i="1"/>
  <c r="U214" i="1" s="1"/>
  <c r="D215" i="1"/>
  <c r="U215" i="1" s="1"/>
  <c r="D216" i="1"/>
  <c r="U216" i="1" s="1"/>
  <c r="D217" i="1"/>
  <c r="U217" i="1" s="1"/>
  <c r="D218" i="1"/>
  <c r="U218" i="1" s="1"/>
  <c r="D219" i="1"/>
  <c r="U219" i="1" s="1"/>
  <c r="D220" i="1"/>
  <c r="U220" i="1" s="1"/>
  <c r="D221" i="1"/>
  <c r="U221" i="1" s="1"/>
  <c r="D222" i="1"/>
  <c r="U222" i="1" s="1"/>
  <c r="D223" i="1"/>
  <c r="U223" i="1" s="1"/>
  <c r="D224" i="1"/>
  <c r="U224" i="1" s="1"/>
  <c r="D225" i="1"/>
  <c r="U225" i="1" s="1"/>
  <c r="D226" i="1"/>
  <c r="U226" i="1" s="1"/>
  <c r="D227" i="1"/>
  <c r="U227" i="1" s="1"/>
  <c r="D228" i="1"/>
  <c r="U228" i="1" s="1"/>
  <c r="D229" i="1"/>
  <c r="U229" i="1" s="1"/>
  <c r="D230" i="1"/>
  <c r="U230" i="1" s="1"/>
  <c r="D231" i="1"/>
  <c r="U231" i="1" s="1"/>
  <c r="D232" i="1"/>
  <c r="U232" i="1" s="1"/>
  <c r="D233" i="1"/>
  <c r="U233" i="1" s="1"/>
  <c r="D234" i="1"/>
  <c r="U234" i="1" s="1"/>
  <c r="D235" i="1"/>
  <c r="U235" i="1" s="1"/>
  <c r="D236" i="1"/>
  <c r="U236" i="1" s="1"/>
  <c r="D237" i="1"/>
  <c r="U237" i="1" s="1"/>
  <c r="C18" i="1" l="1"/>
  <c r="U18" i="1"/>
  <c r="C101" i="1"/>
  <c r="C33" i="1"/>
  <c r="C209" i="1"/>
  <c r="C157" i="1"/>
  <c r="C13" i="1"/>
  <c r="C153" i="1"/>
  <c r="C57" i="1"/>
  <c r="C85" i="1"/>
  <c r="C225" i="1"/>
  <c r="C109" i="1"/>
  <c r="C37" i="1"/>
  <c r="C206" i="1"/>
  <c r="C221" i="1"/>
  <c r="C197" i="1"/>
  <c r="C141" i="1"/>
  <c r="C97" i="1"/>
  <c r="C45" i="1"/>
  <c r="C29" i="1"/>
  <c r="C10" i="1"/>
  <c r="C213" i="1"/>
  <c r="C169" i="1"/>
  <c r="C113" i="1"/>
  <c r="C90" i="1"/>
  <c r="C41" i="1"/>
  <c r="C17" i="1"/>
  <c r="C214" i="1"/>
  <c r="C22" i="1"/>
  <c r="C178" i="1"/>
  <c r="C146" i="1"/>
  <c r="C62" i="1"/>
  <c r="C234" i="1"/>
  <c r="C174" i="1"/>
  <c r="C42" i="1"/>
  <c r="C30" i="1"/>
  <c r="C6" i="1"/>
  <c r="C198" i="1"/>
  <c r="C106" i="1"/>
  <c r="C50" i="1"/>
  <c r="C202" i="1"/>
  <c r="C154" i="1"/>
  <c r="C98" i="1"/>
  <c r="C86" i="1"/>
  <c r="C210" i="1"/>
  <c r="C122" i="1"/>
  <c r="C158" i="1"/>
  <c r="C150" i="1"/>
  <c r="C118" i="1"/>
  <c r="C102" i="1"/>
  <c r="C94" i="1"/>
  <c r="C66" i="1"/>
  <c r="C46" i="1"/>
  <c r="C26" i="1"/>
  <c r="C235" i="1"/>
  <c r="C230" i="1"/>
  <c r="C218" i="1"/>
  <c r="C162" i="1"/>
  <c r="C138" i="1"/>
  <c r="C111" i="1"/>
  <c r="C95" i="1"/>
  <c r="C55" i="1"/>
  <c r="C43" i="1"/>
  <c r="C34" i="1"/>
  <c r="C27" i="1"/>
  <c r="C227" i="1"/>
  <c r="C99" i="1"/>
  <c r="C115" i="1"/>
  <c r="C64" i="1"/>
  <c r="C167" i="1"/>
  <c r="C155" i="1"/>
  <c r="C147" i="1"/>
  <c r="C127" i="1"/>
  <c r="C228" i="1"/>
  <c r="C200" i="1"/>
  <c r="C144" i="1"/>
  <c r="C116" i="1"/>
  <c r="C88" i="1"/>
  <c r="C60" i="1"/>
  <c r="C32" i="1"/>
  <c r="C80" i="1"/>
  <c r="C179" i="1"/>
  <c r="C175" i="1"/>
  <c r="C186" i="1"/>
  <c r="C110" i="1"/>
  <c r="C74" i="1"/>
  <c r="C151" i="1"/>
  <c r="C119" i="1"/>
  <c r="C91" i="1"/>
  <c r="C67" i="1"/>
  <c r="C63" i="1"/>
  <c r="C39" i="1"/>
  <c r="C23" i="1"/>
  <c r="C19" i="1"/>
  <c r="C223" i="1"/>
  <c r="C207" i="1"/>
  <c r="C172" i="1"/>
  <c r="C123" i="1"/>
  <c r="C71" i="1"/>
  <c r="C59" i="1"/>
  <c r="C31" i="1"/>
  <c r="C211" i="1"/>
  <c r="C183" i="1"/>
  <c r="C171" i="1"/>
  <c r="C112" i="1"/>
  <c r="C11" i="1"/>
  <c r="C193" i="1"/>
  <c r="C189" i="1"/>
  <c r="C177" i="1"/>
  <c r="C173" i="1"/>
  <c r="C165" i="1"/>
  <c r="C161" i="1"/>
  <c r="C149" i="1"/>
  <c r="C145" i="1"/>
  <c r="C137" i="1"/>
  <c r="C133" i="1"/>
  <c r="C121" i="1"/>
  <c r="C117" i="1"/>
  <c r="C105" i="1"/>
  <c r="C93" i="1"/>
  <c r="C89" i="1"/>
  <c r="C81" i="1"/>
  <c r="C77" i="1"/>
  <c r="C65" i="1"/>
  <c r="C61" i="1"/>
  <c r="C53" i="1"/>
  <c r="C49" i="1"/>
  <c r="C25" i="1"/>
  <c r="C21" i="1"/>
  <c r="C9" i="1"/>
  <c r="C5" i="1"/>
  <c r="C104" i="1"/>
  <c r="C76" i="1"/>
  <c r="C56" i="1"/>
  <c r="C48" i="1"/>
  <c r="C232" i="1"/>
  <c r="C220" i="1"/>
  <c r="C164" i="1"/>
  <c r="C224" i="1"/>
  <c r="C192" i="1"/>
  <c r="C176" i="1"/>
  <c r="C136" i="1"/>
  <c r="C216" i="1"/>
  <c r="C188" i="1"/>
  <c r="C168" i="1"/>
  <c r="C160" i="1"/>
  <c r="C132" i="1"/>
  <c r="C120" i="1"/>
  <c r="C108" i="1"/>
  <c r="C52" i="1"/>
  <c r="C180" i="1"/>
  <c r="C170" i="1"/>
  <c r="C166" i="1"/>
  <c r="C156" i="1"/>
  <c r="C152" i="1"/>
  <c r="C128" i="1"/>
  <c r="C68" i="1"/>
  <c r="C58" i="1"/>
  <c r="C54" i="1"/>
  <c r="C44" i="1"/>
  <c r="C40" i="1"/>
  <c r="C142" i="1"/>
  <c r="C82" i="1"/>
  <c r="C38" i="1"/>
  <c r="C28" i="1"/>
  <c r="C14" i="1"/>
  <c r="C7" i="1"/>
  <c r="C203" i="1"/>
  <c r="C194" i="1"/>
  <c r="C236" i="1"/>
  <c r="C231" i="1"/>
  <c r="C226" i="1"/>
  <c r="C222" i="1"/>
  <c r="C217" i="1"/>
  <c r="C212" i="1"/>
  <c r="C208" i="1"/>
  <c r="C184" i="1"/>
  <c r="C124" i="1"/>
  <c r="C114" i="1"/>
  <c r="C100" i="1"/>
  <c r="C96" i="1"/>
  <c r="C72" i="1"/>
  <c r="C36" i="1"/>
  <c r="C24" i="1"/>
  <c r="C20" i="1"/>
  <c r="C16" i="1"/>
  <c r="C12" i="1"/>
  <c r="C8" i="1"/>
  <c r="C205" i="1"/>
  <c r="C201" i="1"/>
  <c r="C204" i="1"/>
  <c r="C196" i="1"/>
  <c r="C182" i="1"/>
  <c r="C148" i="1"/>
  <c r="C140" i="1"/>
  <c r="C130" i="1"/>
  <c r="C126" i="1"/>
  <c r="C92" i="1"/>
  <c r="C84" i="1"/>
  <c r="C70" i="1"/>
  <c r="C237" i="1"/>
  <c r="C233" i="1"/>
  <c r="C229" i="1"/>
  <c r="C199" i="1"/>
  <c r="C195" i="1"/>
  <c r="C190" i="1"/>
  <c r="C185" i="1"/>
  <c r="C181" i="1"/>
  <c r="C143" i="1"/>
  <c r="C139" i="1"/>
  <c r="C134" i="1"/>
  <c r="C129" i="1"/>
  <c r="C125" i="1"/>
  <c r="C87" i="1"/>
  <c r="C83" i="1"/>
  <c r="C78" i="1"/>
  <c r="C73" i="1"/>
  <c r="C69" i="1"/>
  <c r="C35" i="1"/>
  <c r="C15" i="1"/>
  <c r="C219" i="1"/>
  <c r="C215" i="1"/>
  <c r="C191" i="1"/>
  <c r="C187" i="1"/>
  <c r="C163" i="1"/>
  <c r="C159" i="1"/>
  <c r="C135" i="1"/>
  <c r="C131" i="1"/>
  <c r="C107" i="1"/>
  <c r="C103" i="1"/>
  <c r="C79" i="1"/>
  <c r="C75" i="1"/>
  <c r="C51" i="1"/>
  <c r="C47" i="1"/>
  <c r="C60" i="3"/>
  <c r="C56" i="3"/>
  <c r="C52" i="3"/>
  <c r="C58" i="3"/>
  <c r="C50" i="3"/>
  <c r="C57" i="3"/>
  <c r="C53" i="3"/>
  <c r="C59" i="3"/>
  <c r="C49" i="3"/>
  <c r="C48" i="3"/>
  <c r="C44" i="3"/>
  <c r="C40" i="3"/>
  <c r="C47" i="3"/>
  <c r="C46" i="3"/>
  <c r="C38" i="3"/>
  <c r="C45" i="3"/>
  <c r="C41" i="3"/>
  <c r="C37" i="3"/>
  <c r="C36" i="3"/>
  <c r="C32" i="3"/>
  <c r="C28" i="3"/>
  <c r="C35" i="3"/>
  <c r="C34" i="3"/>
  <c r="C26" i="3"/>
  <c r="C33" i="3"/>
  <c r="C29" i="3"/>
  <c r="C25" i="3"/>
  <c r="C7" i="3"/>
  <c r="C3" i="3"/>
  <c r="C6" i="3"/>
  <c r="C23" i="3"/>
  <c r="C22" i="3"/>
  <c r="C14" i="3"/>
  <c r="C21" i="3"/>
  <c r="C17" i="3"/>
  <c r="C13" i="3"/>
  <c r="C24" i="3"/>
  <c r="C20" i="3"/>
  <c r="C16" i="3"/>
  <c r="C54" i="3" l="1"/>
  <c r="C55" i="3"/>
  <c r="C51" i="3"/>
  <c r="C43" i="3"/>
  <c r="C39" i="3"/>
  <c r="C42" i="3"/>
  <c r="C31" i="3"/>
  <c r="C27" i="3"/>
  <c r="C30" i="3"/>
  <c r="C18" i="3"/>
  <c r="C19" i="3"/>
  <c r="C15" i="3"/>
  <c r="N51" i="1" l="1"/>
  <c r="N407" i="1"/>
  <c r="N311" i="1"/>
  <c r="N386" i="1"/>
  <c r="N237" i="1"/>
  <c r="N189" i="1"/>
  <c r="N140" i="1"/>
  <c r="N46" i="1"/>
  <c r="N371" i="1"/>
  <c r="N155" i="1"/>
  <c r="N35" i="1"/>
  <c r="N269" i="1"/>
  <c r="N344" i="1"/>
  <c r="N248" i="1"/>
  <c r="N200" i="1"/>
  <c r="N99" i="1"/>
  <c r="N127" i="1"/>
  <c r="N29" i="1"/>
  <c r="N398" i="1"/>
  <c r="N302" i="1"/>
  <c r="N183" i="1"/>
  <c r="N81" i="1"/>
  <c r="N367" i="1"/>
  <c r="N271" i="1"/>
  <c r="N282" i="1"/>
  <c r="N217" i="1"/>
  <c r="N169" i="1"/>
  <c r="N38" i="1"/>
  <c r="N63" i="1"/>
  <c r="N227" i="1"/>
  <c r="N20" i="1"/>
  <c r="N324" i="1"/>
  <c r="N400" i="1"/>
  <c r="N304" i="1"/>
  <c r="N228" i="1"/>
  <c r="N119" i="1"/>
  <c r="N86" i="1"/>
  <c r="N53" i="1"/>
  <c r="N22" i="1"/>
  <c r="N347" i="1"/>
  <c r="N314" i="1"/>
  <c r="N283" i="1"/>
  <c r="N251" i="1"/>
  <c r="N390" i="1"/>
  <c r="N358" i="1"/>
  <c r="N327" i="1"/>
  <c r="N294" i="1"/>
  <c r="N254" i="1"/>
  <c r="N215" i="1"/>
  <c r="N171" i="1"/>
  <c r="N113" i="1"/>
  <c r="N34" i="1"/>
  <c r="N67" i="1"/>
  <c r="N243" i="1"/>
  <c r="N163" i="1"/>
  <c r="N50" i="1"/>
  <c r="N18" i="1"/>
  <c r="N401" i="1"/>
  <c r="N377" i="1"/>
  <c r="N361" i="1"/>
  <c r="N353" i="1"/>
  <c r="N320" i="1"/>
  <c r="N297" i="1"/>
  <c r="N281" i="1"/>
  <c r="N264" i="1"/>
  <c r="N404" i="1"/>
  <c r="N380" i="1"/>
  <c r="N372" i="1"/>
  <c r="N340" i="1"/>
  <c r="N410" i="1"/>
  <c r="N385" i="1"/>
  <c r="N369" i="1"/>
  <c r="N345" i="1"/>
  <c r="N328" i="1"/>
  <c r="N305" i="1"/>
  <c r="N273" i="1"/>
  <c r="N257" i="1"/>
  <c r="N412" i="1"/>
  <c r="N388" i="1"/>
  <c r="N364" i="1"/>
  <c r="N348" i="1"/>
  <c r="N393" i="1"/>
  <c r="N337" i="1"/>
  <c r="N312" i="1"/>
  <c r="N289" i="1"/>
  <c r="N249" i="1"/>
  <c r="N396" i="1"/>
  <c r="N356" i="1"/>
  <c r="N332" i="1"/>
  <c r="N325" i="1"/>
  <c r="N292" i="1"/>
  <c r="N261" i="1"/>
  <c r="N238" i="1"/>
  <c r="N222" i="1"/>
  <c r="N206" i="1"/>
  <c r="N190" i="1"/>
  <c r="N174" i="1"/>
  <c r="N158" i="1"/>
  <c r="N141" i="1"/>
  <c r="N111" i="1"/>
  <c r="N80" i="1"/>
  <c r="N47" i="1"/>
  <c r="N139" i="1"/>
  <c r="N106" i="1"/>
  <c r="N73" i="1"/>
  <c r="N41" i="1"/>
  <c r="N57" i="1"/>
  <c r="N242" i="1"/>
  <c r="N210" i="1"/>
  <c r="N162" i="1"/>
  <c r="N87" i="1"/>
  <c r="N114" i="1"/>
  <c r="N49" i="1"/>
  <c r="N317" i="1"/>
  <c r="N284" i="1"/>
  <c r="N252" i="1"/>
  <c r="N234" i="1"/>
  <c r="N218" i="1"/>
  <c r="N202" i="1"/>
  <c r="N186" i="1"/>
  <c r="N170" i="1"/>
  <c r="N154" i="1"/>
  <c r="N134" i="1"/>
  <c r="N103" i="1"/>
  <c r="N72" i="1"/>
  <c r="N40" i="1"/>
  <c r="N131" i="1"/>
  <c r="N98" i="1"/>
  <c r="N65" i="1"/>
  <c r="N33" i="1"/>
  <c r="N26" i="1"/>
  <c r="N300" i="1"/>
  <c r="N226" i="1"/>
  <c r="N194" i="1"/>
  <c r="N146" i="1"/>
  <c r="N56" i="1"/>
  <c r="N82" i="1"/>
  <c r="N308" i="1"/>
  <c r="N276" i="1"/>
  <c r="N246" i="1"/>
  <c r="N230" i="1"/>
  <c r="N214" i="1"/>
  <c r="N198" i="1"/>
  <c r="N182" i="1"/>
  <c r="N166" i="1"/>
  <c r="N150" i="1"/>
  <c r="N126" i="1"/>
  <c r="N95" i="1"/>
  <c r="N64" i="1"/>
  <c r="N32" i="1"/>
  <c r="N123" i="1"/>
  <c r="N90" i="1"/>
  <c r="N268" i="1"/>
  <c r="N178" i="1"/>
  <c r="N118" i="1"/>
  <c r="N23" i="1"/>
  <c r="N375" i="1"/>
  <c r="N279" i="1"/>
  <c r="N354" i="1"/>
  <c r="N290" i="1"/>
  <c r="N221" i="1"/>
  <c r="N173" i="1"/>
  <c r="N109" i="1"/>
  <c r="N137" i="1"/>
  <c r="N71" i="1"/>
  <c r="N199" i="1"/>
  <c r="N125" i="1"/>
  <c r="N397" i="1"/>
  <c r="N301" i="1"/>
  <c r="N376" i="1"/>
  <c r="N280" i="1"/>
  <c r="N216" i="1"/>
  <c r="N168" i="1"/>
  <c r="N130" i="1"/>
  <c r="N36" i="1"/>
  <c r="N62" i="1"/>
  <c r="N322" i="1"/>
  <c r="N258" i="1"/>
  <c r="N334" i="1"/>
  <c r="N223" i="1"/>
  <c r="N58" i="1"/>
  <c r="N411" i="1"/>
  <c r="N179" i="1"/>
  <c r="N399" i="1"/>
  <c r="N303" i="1"/>
  <c r="N378" i="1"/>
  <c r="N315" i="1"/>
  <c r="N233" i="1"/>
  <c r="N201" i="1"/>
  <c r="N153" i="1"/>
  <c r="N70" i="1"/>
  <c r="N129" i="1"/>
  <c r="N31" i="1"/>
  <c r="N187" i="1"/>
  <c r="N66" i="1"/>
  <c r="N389" i="1"/>
  <c r="N293" i="1"/>
  <c r="N260" i="1"/>
  <c r="N368" i="1"/>
  <c r="N336" i="1"/>
  <c r="N272" i="1"/>
  <c r="N244" i="1"/>
  <c r="N212" i="1"/>
  <c r="N196" i="1"/>
  <c r="N180" i="1"/>
  <c r="N164" i="1"/>
  <c r="N148" i="1"/>
  <c r="N122" i="1"/>
  <c r="N91" i="1"/>
  <c r="N60" i="1"/>
  <c r="N27" i="1"/>
  <c r="N391" i="1"/>
  <c r="N359" i="1"/>
  <c r="N326" i="1"/>
  <c r="N295" i="1"/>
  <c r="N262" i="1"/>
  <c r="N402" i="1"/>
  <c r="N370" i="1"/>
  <c r="N338" i="1"/>
  <c r="N306" i="1"/>
  <c r="N274" i="1"/>
  <c r="N245" i="1"/>
  <c r="N229" i="1"/>
  <c r="N213" i="1"/>
  <c r="N197" i="1"/>
  <c r="N181" i="1"/>
  <c r="N165" i="1"/>
  <c r="N149" i="1"/>
  <c r="N124" i="1"/>
  <c r="N93" i="1"/>
  <c r="N61" i="1"/>
  <c r="N30" i="1"/>
  <c r="N121" i="1"/>
  <c r="N88" i="1"/>
  <c r="N55" i="1"/>
  <c r="N24" i="1"/>
  <c r="N278" i="1"/>
  <c r="N219" i="1"/>
  <c r="N175" i="1"/>
  <c r="N128" i="1"/>
  <c r="N42" i="1"/>
  <c r="N84" i="1"/>
  <c r="N413" i="1"/>
  <c r="N381" i="1"/>
  <c r="N349" i="1"/>
  <c r="N316" i="1"/>
  <c r="N285" i="1"/>
  <c r="N253" i="1"/>
  <c r="N392" i="1"/>
  <c r="N360" i="1"/>
  <c r="N329" i="1"/>
  <c r="N296" i="1"/>
  <c r="N265" i="1"/>
  <c r="N240" i="1"/>
  <c r="N224" i="1"/>
  <c r="N208" i="1"/>
  <c r="N192" i="1"/>
  <c r="N176" i="1"/>
  <c r="N160" i="1"/>
  <c r="N143" i="1"/>
  <c r="N115" i="1"/>
  <c r="N83" i="1"/>
  <c r="N52" i="1"/>
  <c r="N19" i="1"/>
  <c r="N110" i="1"/>
  <c r="N77" i="1"/>
  <c r="N45" i="1"/>
  <c r="N395" i="1"/>
  <c r="N339" i="1"/>
  <c r="N307" i="1"/>
  <c r="N275" i="1"/>
  <c r="N414" i="1"/>
  <c r="N382" i="1"/>
  <c r="N350" i="1"/>
  <c r="N319" i="1"/>
  <c r="N286" i="1"/>
  <c r="N239" i="1"/>
  <c r="N203" i="1"/>
  <c r="N159" i="1"/>
  <c r="N97" i="1"/>
  <c r="N133" i="1"/>
  <c r="N43" i="1"/>
  <c r="N207" i="1"/>
  <c r="N151" i="1"/>
  <c r="N144" i="1"/>
  <c r="N403" i="1"/>
  <c r="N343" i="1"/>
  <c r="N247" i="1"/>
  <c r="N323" i="1"/>
  <c r="N259" i="1"/>
  <c r="N205" i="1"/>
  <c r="N157" i="1"/>
  <c r="N78" i="1"/>
  <c r="N104" i="1"/>
  <c r="N39" i="1"/>
  <c r="N235" i="1"/>
  <c r="N89" i="1"/>
  <c r="N365" i="1"/>
  <c r="N333" i="1"/>
  <c r="N408" i="1"/>
  <c r="N313" i="1"/>
  <c r="N232" i="1"/>
  <c r="N184" i="1"/>
  <c r="N152" i="1"/>
  <c r="N68" i="1"/>
  <c r="N94" i="1"/>
  <c r="N363" i="1"/>
  <c r="N291" i="1"/>
  <c r="N366" i="1"/>
  <c r="N263" i="1"/>
  <c r="N136" i="1"/>
  <c r="N92" i="1"/>
  <c r="N75" i="1"/>
  <c r="N335" i="1"/>
  <c r="N409" i="1"/>
  <c r="N346" i="1"/>
  <c r="N250" i="1"/>
  <c r="N185" i="1"/>
  <c r="N132" i="1"/>
  <c r="N101" i="1"/>
  <c r="N96" i="1"/>
  <c r="N355" i="1"/>
  <c r="N142" i="1"/>
  <c r="N100" i="1"/>
  <c r="N357" i="1"/>
  <c r="N383" i="1"/>
  <c r="N351" i="1"/>
  <c r="N318" i="1"/>
  <c r="N287" i="1"/>
  <c r="N255" i="1"/>
  <c r="N394" i="1"/>
  <c r="N362" i="1"/>
  <c r="N331" i="1"/>
  <c r="N298" i="1"/>
  <c r="N266" i="1"/>
  <c r="N241" i="1"/>
  <c r="N225" i="1"/>
  <c r="N209" i="1"/>
  <c r="N193" i="1"/>
  <c r="N177" i="1"/>
  <c r="N161" i="1"/>
  <c r="N145" i="1"/>
  <c r="N116" i="1"/>
  <c r="N85" i="1"/>
  <c r="N54" i="1"/>
  <c r="N21" i="1"/>
  <c r="N112" i="1"/>
  <c r="N79" i="1"/>
  <c r="N48" i="1"/>
  <c r="N379" i="1"/>
  <c r="N417" i="1"/>
  <c r="N211" i="1"/>
  <c r="N167" i="1"/>
  <c r="N105" i="1"/>
  <c r="N25" i="1"/>
  <c r="N59" i="1"/>
  <c r="N405" i="1"/>
  <c r="N373" i="1"/>
  <c r="N341" i="1"/>
  <c r="N309" i="1"/>
  <c r="N277" i="1"/>
  <c r="N416" i="1"/>
  <c r="N384" i="1"/>
  <c r="N352" i="1"/>
  <c r="N321" i="1"/>
  <c r="N288" i="1"/>
  <c r="N256" i="1"/>
  <c r="N236" i="1"/>
  <c r="N220" i="1"/>
  <c r="N204" i="1"/>
  <c r="N188" i="1"/>
  <c r="N172" i="1"/>
  <c r="N156" i="1"/>
  <c r="N138" i="1"/>
  <c r="N107" i="1"/>
  <c r="N76" i="1"/>
  <c r="N44" i="1"/>
  <c r="N135" i="1"/>
  <c r="N102" i="1"/>
  <c r="N69" i="1"/>
  <c r="N37" i="1"/>
  <c r="N387" i="1"/>
  <c r="N330" i="1"/>
  <c r="N299" i="1"/>
  <c r="N267" i="1"/>
  <c r="N406" i="1"/>
  <c r="N374" i="1"/>
  <c r="N342" i="1"/>
  <c r="N310" i="1"/>
  <c r="N270" i="1"/>
  <c r="N231" i="1"/>
  <c r="N191" i="1"/>
  <c r="N147" i="1"/>
  <c r="N74" i="1"/>
  <c r="N108" i="1"/>
  <c r="N28" i="1"/>
  <c r="N195" i="1"/>
  <c r="N120" i="1"/>
  <c r="N117" i="1"/>
  <c r="N415" i="1"/>
  <c r="N13" i="1"/>
  <c r="N6" i="1"/>
  <c r="N16" i="1"/>
  <c r="N9" i="1"/>
  <c r="N14" i="1"/>
  <c r="N8" i="1"/>
  <c r="N15" i="1"/>
  <c r="N10" i="1"/>
  <c r="N11" i="1"/>
  <c r="N17" i="1"/>
  <c r="N12" i="1"/>
  <c r="N5" i="1"/>
</calcChain>
</file>

<file path=xl/sharedStrings.xml><?xml version="1.0" encoding="utf-8"?>
<sst xmlns="http://schemas.openxmlformats.org/spreadsheetml/2006/main" count="272" uniqueCount="88">
  <si>
    <t>Temps de travail</t>
  </si>
  <si>
    <t>LUNDI</t>
  </si>
  <si>
    <t>MARDI</t>
  </si>
  <si>
    <t>MERCREDI</t>
  </si>
  <si>
    <t>JEUDI</t>
  </si>
  <si>
    <t>VENDREDI</t>
  </si>
  <si>
    <t>SAMEDI</t>
  </si>
  <si>
    <t>ABS</t>
  </si>
  <si>
    <t>C.P.</t>
  </si>
  <si>
    <t>Date</t>
  </si>
  <si>
    <t>Heures sup</t>
  </si>
  <si>
    <t>Jour</t>
  </si>
  <si>
    <t>Semaine</t>
  </si>
  <si>
    <t>Mois :</t>
  </si>
  <si>
    <t/>
  </si>
  <si>
    <t>DIMANCHE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</si>
  <si>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</si>
  <si>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</si>
  <si>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</si>
  <si>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</si>
  <si>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</si>
  <si>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</si>
  <si>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</si>
  <si>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</si>
  <si>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</si>
  <si>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</si>
  <si>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</si>
  <si>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</si>
  <si>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</si>
  <si>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Motifs</t>
  </si>
  <si>
    <t xml:space="preserve">Temps 
hebdomadaire </t>
  </si>
  <si>
    <t xml:space="preserve">Temps 
quotidien </t>
  </si>
  <si>
    <t>Heures à récupérer</t>
  </si>
  <si>
    <t>Récup avance</t>
  </si>
  <si>
    <t>oui</t>
  </si>
  <si>
    <t>Somme de Heures sup</t>
  </si>
  <si>
    <t>déc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</si>
  <si>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</si>
  <si>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</si>
  <si>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</si>
  <si>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</si>
  <si>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</si>
  <si>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</si>
  <si>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</si>
  <si>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</si>
  <si>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</si>
  <si>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</si>
  <si>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</si>
  <si>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</si>
  <si>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Somme de Temps de travail</t>
  </si>
  <si>
    <t>Valeurs</t>
  </si>
  <si>
    <t>Années</t>
  </si>
  <si>
    <t>Total 2020</t>
  </si>
  <si>
    <t>debut :</t>
  </si>
  <si>
    <t>heures à récupérer sur la péroide</t>
  </si>
  <si>
    <t>récupération des heures sur la période</t>
  </si>
  <si>
    <t>heures réelles effectuées</t>
  </si>
  <si>
    <t>dont heures supplémentaires</t>
  </si>
  <si>
    <t>nombre de jours d'absence</t>
  </si>
  <si>
    <t>Début AM</t>
  </si>
  <si>
    <t>Fin AM</t>
  </si>
  <si>
    <t>Pause AM</t>
  </si>
  <si>
    <t>Début PM</t>
  </si>
  <si>
    <t>Fin PM</t>
  </si>
  <si>
    <t>Pause PM</t>
  </si>
  <si>
    <t>A.M.</t>
  </si>
  <si>
    <t>Alexandre</t>
  </si>
  <si>
    <t xml:space="preserve">Déclaration des heures </t>
  </si>
  <si>
    <t>Chômage Partiel PM</t>
  </si>
  <si>
    <t>Ch.P. AM</t>
  </si>
  <si>
    <t>Ch.P. PM</t>
  </si>
  <si>
    <t>Chômage Partiel AM</t>
  </si>
  <si>
    <t xml:space="preserve"> CP / ABS / ChP. AM</t>
  </si>
  <si>
    <t>S</t>
  </si>
  <si>
    <t>Cumul Chômage Partiel</t>
  </si>
  <si>
    <t>semaine du</t>
  </si>
  <si>
    <t>Total janv</t>
  </si>
  <si>
    <t>Total févr</t>
  </si>
  <si>
    <t>Total mars</t>
  </si>
  <si>
    <t>Total avr</t>
  </si>
  <si>
    <t>Total mai</t>
  </si>
  <si>
    <t>Total juin</t>
  </si>
  <si>
    <t>Total juil</t>
  </si>
  <si>
    <t>Total août</t>
  </si>
  <si>
    <t>Total sept</t>
  </si>
  <si>
    <t>Total oct</t>
  </si>
  <si>
    <t>Total nov</t>
  </si>
  <si>
    <t>Total 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</si>
</sst>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43" formatCode="_-* #,##0.00\ _€_-;\-* #,##0.00\ _€_-;_-* &quot;-&quot;??\ _€_-;_-@_-"/>
    <numFmt numFmtId="164" formatCode="[hh]:mm"/>
    <numFmt numFmtId="165" formatCode="mmm\-yyyy"/>
    <numFmt numFmtId="166" formatCode="ddd\ dd/mm/yyyy"/>
    <numFmt numFmtId="167" formatCode="General&quot; jour(s)&quot;"/>
    <numFmt numFmtId="168" formatCode="#0.00&quot; heures&quot;"/>
    <numFmt numFmtId="169" formatCode="0.00&quot; heures&quot;"/>
    <numFmt numFmtId="170" formatCode="[h]:mm"/>
    <numFmt numFmtId="171" formatCode="&quot;Semaine&quot;\ General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4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145">
    <xf numFmtId="0" fontId="0" fillId="0" borderId="0" xfId="0"/>
    <xf numFmtId="0" fontId="1" fillId="0" borderId="0" xfId="0" applyFont="1"/>
    <xf numFmtId="20" fontId="0" fillId="0" borderId="0" xfId="0" applyNumberForma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7" fillId="0" borderId="0" xfId="0" applyFont="1"/>
    <xf numFmtId="43" fontId="8" fillId="0" borderId="0" xfId="0" applyNumberFormat="1" applyFont="1"/>
    <xf numFmtId="0" fontId="8" fillId="0" borderId="0" xfId="0" applyFont="1"/>
    <xf numFmtId="165" fontId="7" fillId="3" borderId="0" xfId="0" applyNumberFormat="1" applyFont="1" applyFill="1"/>
    <xf numFmtId="0" fontId="9" fillId="2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166" fontId="10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43" fontId="0" fillId="0" borderId="0" xfId="1" applyFont="1" applyFill="1" applyBorder="1"/>
    <xf numFmtId="0" fontId="0" fillId="0" borderId="1" xfId="0" applyFill="1" applyBorder="1" applyAlignment="1">
      <alignment horizontal="right" vertical="center"/>
    </xf>
    <xf numFmtId="43" fontId="0" fillId="0" borderId="4" xfId="1" applyFont="1" applyBorder="1"/>
    <xf numFmtId="0" fontId="0" fillId="0" borderId="0" xfId="0" pivotButton="1"/>
    <xf numFmtId="16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1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20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/>
    <xf numFmtId="0" fontId="12" fillId="0" borderId="0" xfId="0" applyFont="1" applyFill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Border="1"/>
    <xf numFmtId="43" fontId="11" fillId="0" borderId="0" xfId="1" applyFont="1" applyBorder="1"/>
    <xf numFmtId="164" fontId="14" fillId="4" borderId="0" xfId="0" applyNumberFormat="1" applyFont="1" applyFill="1" applyBorder="1" applyAlignment="1">
      <alignment horizontal="center" vertical="center"/>
    </xf>
    <xf numFmtId="14" fontId="13" fillId="4" borderId="0" xfId="0" applyNumberFormat="1" applyFont="1" applyFill="1" applyBorder="1" applyAlignment="1">
      <alignment horizontal="center" vertical="center"/>
    </xf>
    <xf numFmtId="0" fontId="2" fillId="0" borderId="0" xfId="0" applyFont="1"/>
    <xf numFmtId="168" fontId="15" fillId="0" borderId="0" xfId="1" applyNumberFormat="1" applyFont="1" applyAlignment="1">
      <alignment horizontal="center"/>
    </xf>
    <xf numFmtId="167" fontId="15" fillId="0" borderId="0" xfId="1" applyNumberFormat="1" applyFont="1" applyAlignment="1">
      <alignment horizontal="center"/>
    </xf>
    <xf numFmtId="0" fontId="0" fillId="0" borderId="0" xfId="0" applyFont="1"/>
    <xf numFmtId="0" fontId="16" fillId="0" borderId="0" xfId="0" applyFont="1" applyAlignment="1">
      <alignment horizontal="right"/>
    </xf>
    <xf numFmtId="0" fontId="2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17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4" fontId="0" fillId="0" borderId="16" xfId="0" applyNumberFormat="1" applyFill="1" applyBorder="1" applyAlignment="1">
      <alignment horizontal="center" vertical="center"/>
    </xf>
    <xf numFmtId="20" fontId="17" fillId="5" borderId="0" xfId="0" applyNumberFormat="1" applyFont="1" applyFill="1" applyBorder="1" applyAlignment="1">
      <alignment horizontal="center" vertical="center"/>
    </xf>
    <xf numFmtId="14" fontId="0" fillId="0" borderId="17" xfId="0" applyNumberFormat="1" applyFill="1" applyBorder="1"/>
    <xf numFmtId="14" fontId="0" fillId="0" borderId="18" xfId="0" applyNumberFormat="1" applyFill="1" applyBorder="1"/>
    <xf numFmtId="14" fontId="0" fillId="0" borderId="19" xfId="0" applyNumberFormat="1" applyFill="1" applyBorder="1"/>
    <xf numFmtId="14" fontId="0" fillId="0" borderId="20" xfId="0" applyNumberFormat="1" applyFill="1" applyBorder="1"/>
    <xf numFmtId="20" fontId="0" fillId="0" borderId="21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167" fontId="15" fillId="0" borderId="0" xfId="1" applyNumberFormat="1" applyFont="1" applyAlignment="1">
      <alignment horizontal="center"/>
    </xf>
    <xf numFmtId="0" fontId="2" fillId="0" borderId="25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167" fontId="15" fillId="0" borderId="0" xfId="1" applyNumberFormat="1" applyFont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20" fillId="0" borderId="0" xfId="0" applyFont="1" applyFill="1" applyBorder="1"/>
    <xf numFmtId="0" fontId="21" fillId="0" borderId="0" xfId="0" applyFont="1" applyBorder="1" applyAlignment="1">
      <alignment horizontal="center"/>
    </xf>
    <xf numFmtId="0" fontId="21" fillId="0" borderId="0" xfId="0" applyFont="1" applyBorder="1"/>
    <xf numFmtId="20" fontId="20" fillId="0" borderId="13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0" fillId="0" borderId="0" xfId="0" applyFont="1" applyBorder="1"/>
    <xf numFmtId="164" fontId="2" fillId="0" borderId="18" xfId="0" applyNumberFormat="1" applyFont="1" applyBorder="1" applyAlignment="1">
      <alignment horizontal="center" vertical="center"/>
    </xf>
    <xf numFmtId="164" fontId="23" fillId="4" borderId="2" xfId="0" applyNumberFormat="1" applyFont="1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 wrapText="1"/>
    </xf>
    <xf numFmtId="20" fontId="0" fillId="0" borderId="17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43" fontId="0" fillId="3" borderId="7" xfId="1" applyFont="1" applyFill="1" applyBorder="1" applyAlignment="1">
      <alignment horizontal="center" vertical="center" textRotation="45"/>
    </xf>
    <xf numFmtId="0" fontId="0" fillId="3" borderId="7" xfId="0" applyFill="1" applyBorder="1" applyAlignment="1">
      <alignment horizontal="center" vertical="center" textRotation="45"/>
    </xf>
    <xf numFmtId="0" fontId="19" fillId="0" borderId="2" xfId="0" applyFont="1" applyFill="1" applyBorder="1" applyAlignment="1">
      <alignment horizontal="center"/>
    </xf>
    <xf numFmtId="20" fontId="20" fillId="0" borderId="2" xfId="0" applyNumberFormat="1" applyFon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43" fontId="0" fillId="0" borderId="27" xfId="1" applyFont="1" applyBorder="1"/>
    <xf numFmtId="20" fontId="2" fillId="0" borderId="28" xfId="1" applyNumberFormat="1" applyFont="1" applyBorder="1"/>
    <xf numFmtId="20" fontId="2" fillId="0" borderId="28" xfId="0" applyNumberFormat="1" applyFont="1" applyBorder="1"/>
    <xf numFmtId="20" fontId="2" fillId="0" borderId="29" xfId="1" applyNumberFormat="1" applyFont="1" applyBorder="1"/>
    <xf numFmtId="0" fontId="11" fillId="0" borderId="10" xfId="0" applyFont="1" applyFill="1" applyBorder="1" applyAlignment="1">
      <alignment horizontal="center"/>
    </xf>
    <xf numFmtId="20" fontId="2" fillId="0" borderId="13" xfId="0" applyNumberFormat="1" applyFont="1" applyBorder="1" applyAlignment="1">
      <alignment horizontal="center" vertical="center"/>
    </xf>
    <xf numFmtId="170" fontId="23" fillId="6" borderId="13" xfId="0" applyNumberFormat="1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43" fontId="0" fillId="0" borderId="28" xfId="1" applyFont="1" applyBorder="1"/>
    <xf numFmtId="20" fontId="0" fillId="0" borderId="28" xfId="0" applyNumberFormat="1" applyBorder="1" applyAlignment="1">
      <alignment horizontal="center" vertical="center"/>
    </xf>
    <xf numFmtId="20" fontId="0" fillId="0" borderId="29" xfId="0" applyNumberFormat="1" applyBorder="1" applyAlignment="1">
      <alignment horizontal="center" vertical="center"/>
    </xf>
    <xf numFmtId="164" fontId="23" fillId="4" borderId="10" xfId="0" applyNumberFormat="1" applyFont="1" applyFill="1" applyBorder="1" applyAlignment="1">
      <alignment horizontal="center" vertical="center"/>
    </xf>
    <xf numFmtId="164" fontId="23" fillId="4" borderId="11" xfId="0" applyNumberFormat="1" applyFont="1" applyFill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20" fontId="2" fillId="0" borderId="11" xfId="0" applyNumberFormat="1" applyFont="1" applyBorder="1" applyAlignment="1">
      <alignment horizontal="center" vertical="center"/>
    </xf>
    <xf numFmtId="20" fontId="2" fillId="0" borderId="12" xfId="0" applyNumberFormat="1" applyFont="1" applyBorder="1" applyAlignment="1">
      <alignment horizontal="center" vertical="center"/>
    </xf>
    <xf numFmtId="20" fontId="2" fillId="0" borderId="14" xfId="0" applyNumberFormat="1" applyFont="1" applyBorder="1" applyAlignment="1">
      <alignment horizontal="center" vertical="center"/>
    </xf>
    <xf numFmtId="0" fontId="22" fillId="3" borderId="31" xfId="0" applyFont="1" applyFill="1" applyBorder="1" applyAlignment="1">
      <alignment horizontal="center" vertical="center" textRotation="45"/>
    </xf>
    <xf numFmtId="164" fontId="2" fillId="3" borderId="32" xfId="1" applyNumberFormat="1" applyFont="1" applyFill="1" applyBorder="1" applyAlignment="1">
      <alignment horizontal="center" vertical="center" textRotation="45"/>
    </xf>
    <xf numFmtId="43" fontId="2" fillId="3" borderId="33" xfId="1" applyFont="1" applyFill="1" applyBorder="1" applyAlignment="1">
      <alignment horizontal="center" vertical="center" textRotation="45"/>
    </xf>
    <xf numFmtId="0" fontId="11" fillId="0" borderId="15" xfId="0" applyFont="1" applyFill="1" applyBorder="1" applyAlignment="1">
      <alignment horizontal="center"/>
    </xf>
    <xf numFmtId="0" fontId="19" fillId="0" borderId="16" xfId="0" applyFont="1" applyFill="1" applyBorder="1" applyAlignment="1">
      <alignment horizontal="center"/>
    </xf>
    <xf numFmtId="164" fontId="2" fillId="0" borderId="20" xfId="0" applyNumberFormat="1" applyFont="1" applyBorder="1" applyAlignment="1">
      <alignment horizontal="center" vertical="center"/>
    </xf>
    <xf numFmtId="164" fontId="23" fillId="4" borderId="15" xfId="0" applyNumberFormat="1" applyFont="1" applyFill="1" applyBorder="1" applyAlignment="1">
      <alignment horizontal="center" vertical="center"/>
    </xf>
    <xf numFmtId="164" fontId="23" fillId="4" borderId="16" xfId="0" applyNumberFormat="1" applyFont="1" applyFill="1" applyBorder="1" applyAlignment="1">
      <alignment horizontal="center" vertical="center"/>
    </xf>
    <xf numFmtId="164" fontId="23" fillId="4" borderId="34" xfId="0" applyNumberFormat="1" applyFont="1" applyFill="1" applyBorder="1" applyAlignment="1">
      <alignment horizontal="center" vertical="center"/>
    </xf>
    <xf numFmtId="43" fontId="0" fillId="0" borderId="35" xfId="1" applyFont="1" applyBorder="1"/>
    <xf numFmtId="0" fontId="11" fillId="3" borderId="30" xfId="0" applyFont="1" applyFill="1" applyBorder="1" applyAlignment="1">
      <alignment horizontal="center" vertical="center" textRotation="45"/>
    </xf>
    <xf numFmtId="164" fontId="23" fillId="4" borderId="25" xfId="1" applyNumberFormat="1" applyFont="1" applyFill="1" applyBorder="1" applyAlignment="1">
      <alignment horizontal="center" vertical="center" textRotation="45"/>
    </xf>
    <xf numFmtId="164" fontId="17" fillId="3" borderId="36" xfId="0" applyNumberFormat="1" applyFont="1" applyFill="1" applyBorder="1" applyAlignment="1">
      <alignment horizontal="center" vertical="center"/>
    </xf>
    <xf numFmtId="164" fontId="17" fillId="3" borderId="37" xfId="0" applyNumberFormat="1" applyFont="1" applyFill="1" applyBorder="1" applyAlignment="1">
      <alignment horizontal="center" vertical="center"/>
    </xf>
    <xf numFmtId="164" fontId="17" fillId="3" borderId="38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right"/>
    </xf>
    <xf numFmtId="43" fontId="23" fillId="4" borderId="24" xfId="1" applyFont="1" applyFill="1" applyBorder="1" applyAlignment="1">
      <alignment horizontal="center" vertical="center" textRotation="45"/>
    </xf>
    <xf numFmtId="43" fontId="23" fillId="4" borderId="7" xfId="1" applyFont="1" applyFill="1" applyBorder="1" applyAlignment="1">
      <alignment horizontal="center" vertical="center" textRotation="45"/>
    </xf>
    <xf numFmtId="166" fontId="7" fillId="3" borderId="0" xfId="0" applyNumberFormat="1" applyFont="1" applyFill="1"/>
    <xf numFmtId="0" fontId="7" fillId="0" borderId="0" xfId="0" applyFont="1" applyAlignment="1">
      <alignment horizontal="right"/>
    </xf>
    <xf numFmtId="0" fontId="3" fillId="0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4" fillId="4" borderId="0" xfId="0" applyFont="1" applyFill="1" applyBorder="1" applyAlignment="1">
      <alignment horizontal="right" vertical="center" wrapText="1"/>
    </xf>
    <xf numFmtId="43" fontId="15" fillId="0" borderId="0" xfId="1" applyFont="1" applyAlignment="1">
      <alignment horizontal="center"/>
    </xf>
    <xf numFmtId="167" fontId="15" fillId="0" borderId="0" xfId="1" applyNumberFormat="1" applyFont="1" applyAlignment="1">
      <alignment horizontal="center"/>
    </xf>
    <xf numFmtId="14" fontId="0" fillId="0" borderId="39" xfId="0" applyNumberFormat="1" applyFill="1" applyBorder="1" applyAlignment="1">
      <alignment horizontal="center" vertical="center"/>
    </xf>
    <xf numFmtId="14" fontId="0" fillId="0" borderId="6" xfId="0" applyNumberFormat="1" applyFill="1" applyBorder="1"/>
    <xf numFmtId="20" fontId="0" fillId="0" borderId="8" xfId="0" applyNumberFormat="1" applyBorder="1" applyAlignment="1">
      <alignment horizontal="center" vertical="center"/>
    </xf>
    <xf numFmtId="20" fontId="12" fillId="0" borderId="24" xfId="0" applyNumberFormat="1" applyFont="1" applyBorder="1" applyAlignment="1">
      <alignment horizontal="center" vertical="center"/>
    </xf>
    <xf numFmtId="20" fontId="17" fillId="5" borderId="24" xfId="0" applyNumberFormat="1" applyFont="1" applyFill="1" applyBorder="1" applyAlignment="1">
      <alignment horizontal="center" vertical="center"/>
    </xf>
    <xf numFmtId="20" fontId="0" fillId="0" borderId="27" xfId="0" applyNumberFormat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12" fillId="0" borderId="41" xfId="0" applyNumberFormat="1" applyFont="1" applyBorder="1" applyAlignment="1">
      <alignment horizontal="center" vertical="center"/>
    </xf>
    <xf numFmtId="20" fontId="17" fillId="5" borderId="41" xfId="0" applyNumberFormat="1" applyFont="1" applyFill="1" applyBorder="1" applyAlignment="1">
      <alignment horizontal="center" vertical="center"/>
    </xf>
    <xf numFmtId="171" fontId="25" fillId="0" borderId="40" xfId="0" applyNumberFormat="1" applyFont="1" applyFill="1" applyBorder="1" applyAlignment="1">
      <alignment horizontal="center" vertical="center"/>
    </xf>
    <xf numFmtId="171" fontId="25" fillId="0" borderId="9" xfId="0" applyNumberFormat="1" applyFont="1" applyFill="1" applyBorder="1" applyAlignment="1">
      <alignment horizontal="center" vertical="center"/>
    </xf>
    <xf numFmtId="171" fontId="25" fillId="0" borderId="10" xfId="0" applyNumberFormat="1" applyFont="1" applyFill="1" applyBorder="1" applyAlignment="1">
      <alignment horizontal="center" vertical="center"/>
    </xf>
    <xf numFmtId="171" fontId="25" fillId="0" borderId="12" xfId="0" applyNumberFormat="1" applyFont="1" applyBorder="1" applyAlignment="1">
      <alignment horizontal="center" vertical="center"/>
    </xf>
    <xf numFmtId="171" fontId="25" fillId="0" borderId="12" xfId="0" applyNumberFormat="1" applyFont="1" applyFill="1" applyBorder="1" applyAlignment="1">
      <alignment horizontal="center" vertical="center"/>
    </xf>
    <xf numFmtId="171" fontId="25" fillId="0" borderId="15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3">
    <dxf>
      <font>
        <b/>
        <i val="0"/>
        <color auto="1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b/>
        <i val="0"/>
        <color auto="1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 tint="-0.24994659260841701"/>
      </font>
    </dxf>
    <dxf>
      <font>
        <b/>
        <i val="0"/>
        <color auto="1"/>
      </font>
    </dxf>
    <dxf>
      <fill>
        <patternFill>
          <bgColor theme="7" tint="0.79998168889431442"/>
        </patternFill>
      </fill>
    </dxf>
    <dxf>
      <fill>
        <patternFill>
          <bgColor theme="0" tint="-0.24994659260841701"/>
        </patternFill>
      </fill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71" formatCode="&quot;Semaine&quot;\ 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border>
        <bottom style="thin">
          <color auto="1"/>
        </bottom>
        <vertical/>
        <horizontal/>
      </border>
    </dxf>
    <dxf>
      <font>
        <b/>
      </font>
      <numFmt numFmtId="164" formatCode="[hh]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[hh]: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[hh]: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[hh]:mm"/>
      <fill>
        <patternFill patternType="solid">
          <fgColor indexed="64"/>
          <bgColor rgb="FFFFFF00"/>
        </patternFill>
      </fill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numFmt numFmtId="164" formatCode="[hh]:mm"/>
      <alignment horizontal="center" vertical="center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auto="1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21</xdr:col>
      <xdr:colOff>63500</xdr:colOff>
      <xdr:row>0</xdr:row>
      <xdr:rowOff>57150</xdr:rowOff>
    </xdr:from>
    <xdr:ext cx="1032842" cy="483253"/>
    <xdr:sp macro="[0]!enregis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489950" y="57150"/>
          <a:ext cx="1032842" cy="483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100"/>
            <a:t>enregistrer en</a:t>
          </a:r>
        </a:p>
        <a:p>
          <a:pPr algn="ctr"/>
          <a:r>
            <a:rPr lang="fr-FR" sz="1100"/>
            <a:t>pdf</a:t>
          </a:r>
        </a:p>
      </xdr:txBody>
    </xdr:sp>
    <xdr:clientData/>
  </xdr:oneCellAnchor>
  <xdr:oneCellAnchor>
    <xdr:from>
      <xdr:col>21</xdr:col>
      <xdr:colOff>82550</xdr:colOff>
      <xdr:row>2</xdr:row>
      <xdr:rowOff>247650</xdr:rowOff>
    </xdr:from>
    <xdr:ext cx="990499" cy="292704"/>
    <xdr:sp macro="[0]!envoi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509000" y="615950"/>
          <a:ext cx="990499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aseline="0"/>
            <a:t> e</a:t>
          </a:r>
          <a:r>
            <a:rPr lang="fr-FR" sz="1100"/>
            <a:t>nvoi en pdf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615950</xdr:colOff>
      <xdr:row>2</xdr:row>
      <xdr:rowOff>50800</xdr:rowOff>
    </xdr:from>
    <xdr:to>
      <xdr:col>8</xdr:col>
      <xdr:colOff>158750</xdr:colOff>
      <xdr:row>15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685800</xdr:colOff>
      <xdr:row>17</xdr:row>
      <xdr:rowOff>152400</xdr:rowOff>
    </xdr:from>
    <xdr:to>
      <xdr:col>9</xdr:col>
      <xdr:colOff>361950</xdr:colOff>
      <xdr:row>21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870700" y="3282950"/>
          <a:ext cx="272415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temps de travail ici comprend les heures supplémentaires (sans majoration), mais ne comprend pas les jours fériés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1</xdr:row>
      <xdr:rowOff>57150</xdr:rowOff>
    </xdr:from>
    <xdr:ext cx="1880002" cy="264560"/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781300" y="241300"/>
          <a:ext cx="1880002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avec des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  <xdr:oneCellAnchor>
    <xdr:from>
      <xdr:col>3</xdr:col>
      <xdr:colOff>527050</xdr:colOff>
      <xdr:row>3</xdr:row>
      <xdr:rowOff>127000</xdr:rowOff>
    </xdr:from>
    <xdr:ext cx="1829090" cy="264560"/>
    <xdr:sp macro="[0]!cach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965450" y="679450"/>
          <a:ext cx="1829090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sans les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kaël BEAUDUSSEAU" refreshedDate="44103.141971990743" createdVersion="5" refreshedVersion="6" minRefreshableVersion="3" recordCount="413" xr:uid="{00000000-000A-0000-FFFF-FFFF03000000}">
  <cacheSource type="worksheet">
    <worksheetSource name="Tableau1"/>
  </cacheSource>
  <cacheFields count="21">
    <cacheField name="Semaine" numFmtId="171">
      <sharedItems containsSemiMixedTypes="0" containsString="0" containsNumber="1" containsInteger="1" minValue="1" maxValue="53" count="5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Jour" numFmtId="14">
      <sharedItems/>
    </cacheField>
    <cacheField name="Date" numFmtId="14">
      <sharedItems containsSemiMixedTypes="0" containsNonDate="0" containsDate="1" containsString="0" minDate="2019-12-30T00:00:00" maxDate="2021-02-15T00:00:00" count="413"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</sharedItems>
      <fieldGroup par="20" base="2">
        <rangePr groupBy="months" startDate="2019-12-30T00:00:00" endDate="2021-02-15T00:00:00"/>
        <groupItems count="14">
          <s v="&lt;30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2/2021"/>
        </groupItems>
      </fieldGroup>
    </cacheField>
    <cacheField name="Début AM" numFmtId="20">
      <sharedItems containsNonDate="0" containsDate="1" containsString="0" containsBlank="1" minDate="1899-12-30T08:30:00" maxDate="1899-12-30T08:30:00"/>
    </cacheField>
    <cacheField name="Fin AM" numFmtId="20">
      <sharedItems containsNonDate="0" containsDate="1" containsString="0" containsBlank="1" minDate="1899-12-30T12:00:00" maxDate="1899-12-30T12:30:00"/>
    </cacheField>
    <cacheField name="Pause AM" numFmtId="20">
      <sharedItems containsNonDate="0" containsDate="1" containsString="0" containsBlank="1" minDate="1899-12-30T00:10:00" maxDate="1899-12-30T00:10:00"/>
    </cacheField>
    <cacheField name="Début PM" numFmtId="20">
      <sharedItems containsNonDate="0" containsDate="1" containsString="0" containsBlank="1" minDate="1899-12-30T13:00:00" maxDate="1899-12-30T13:30:00"/>
    </cacheField>
    <cacheField name="Fin PM" numFmtId="20">
      <sharedItems containsNonDate="0" containsDate="1" containsString="0" containsBlank="1" minDate="1899-12-30T15:30:00" maxDate="1899-12-30T19:00:00"/>
    </cacheField>
    <cacheField name="Pause PM" numFmtId="20">
      <sharedItems containsNonDate="0" containsDate="1" containsString="0" containsBlank="1" minDate="1899-12-30T00:10:00" maxDate="1899-12-30T00:10:00"/>
    </cacheField>
    <cacheField name="Temps de travail" numFmtId="20">
      <sharedItems containsSemiMixedTypes="0" containsNonDate="0" containsDate="1" containsString="0" minDate="1899-12-30T00:00:00" maxDate="1899-12-30T09:10:00"/>
    </cacheField>
    <cacheField name="Heures à récupérer" numFmtId="20">
      <sharedItems containsNonDate="0" containsString="0" containsBlank="1"/>
    </cacheField>
    <cacheField name="Récup avance" numFmtId="20">
      <sharedItems containsNonDate="0" containsString="0" containsBlank="1"/>
    </cacheField>
    <cacheField name="Jour Férié" numFmtId="0">
      <sharedItems/>
    </cacheField>
    <cacheField name=" CP / ABS / ChP. AM" numFmtId="0">
      <sharedItems containsBlank="1"/>
    </cacheField>
    <cacheField name="Ch.P. PM" numFmtId="0">
      <sharedItems containsBlank="1"/>
    </cacheField>
    <cacheField name="A.M." numFmtId="0">
      <sharedItems containsSemiMixedTypes="0" containsNonDate="0" containsDate="1" containsString="0" minDate="1899-12-30T00:00:00" maxDate="1899-12-31T00:00:00"/>
    </cacheField>
    <cacheField name="Chômage Partiel AM" numFmtId="0">
      <sharedItems containsSemiMixedTypes="0" containsNonDate="0" containsDate="1" containsString="0" minDate="1899-12-30T00:00:00" maxDate="1899-12-30T03:50:00"/>
    </cacheField>
    <cacheField name="Chômage Partiel PM" numFmtId="0">
      <sharedItems containsSemiMixedTypes="0" containsNonDate="0" containsDate="1" containsString="0" minDate="1899-12-30T00:00:00" maxDate="1899-12-30T03:30:00"/>
    </cacheField>
    <cacheField name="Cumul Chômage Partiel" numFmtId="0">
      <sharedItems containsSemiMixedTypes="0" containsNonDate="0" containsDate="1" containsString="0" minDate="1899-12-30T00:00:00" maxDate="1899-12-30T07:10:00"/>
    </cacheField>
    <cacheField name="Heures sup" numFmtId="0">
      <sharedItems containsSemiMixedTypes="0" containsDate="1" containsString="0" containsMixedTypes="1" minDate="1899-12-31T00:00:00" maxDate="1899-12-31T00:00:00"/>
    </cacheField>
    <cacheField name="Années" numFmtId="0" databaseField="0">
      <fieldGroup base="2">
        <rangePr groupBy="years" startDate="2019-12-30T00:00:00" endDate="2021-02-15T00:00:00"/>
        <groupItems count="5">
          <s v="&lt;30/12/2019"/>
          <s v="2019"/>
          <s v="2020"/>
          <s v="2021"/>
          <s v="&gt;15/02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3">
  <r>
    <x v="0"/>
    <s v="LUNDI"/>
    <x v="0"/>
    <d v="1899-12-30T08:30:00"/>
    <d v="1899-12-30T12:30:00"/>
    <d v="1899-12-30T00:10:00"/>
    <d v="1899-12-30T13:30:00"/>
    <d v="1899-12-30T17:00:00"/>
    <d v="1899-12-30T00:10:00"/>
    <d v="1899-12-30T07:10:00"/>
    <m/>
    <m/>
    <s v=""/>
    <s v="Ch.P. AM"/>
    <s v="Ch.P. PM"/>
    <d v="1899-12-30T00:00:00"/>
    <d v="1899-12-30T03:50:00"/>
    <d v="1899-12-30T03:20:00"/>
    <d v="1899-12-30T07:10:00"/>
    <n v="0"/>
  </r>
  <r>
    <x v="0"/>
    <s v="MARDI"/>
    <x v="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0"/>
    <s v="MERCREDI"/>
    <x v="2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0"/>
    <s v="JEUDI"/>
    <x v="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0"/>
    <s v="VENDREDI"/>
    <x v="4"/>
    <d v="1899-12-30T08:30:00"/>
    <d v="1899-12-30T12:00:00"/>
    <d v="1899-12-30T00:10:00"/>
    <d v="1899-12-30T13:00:00"/>
    <d v="1899-12-30T16:30:00"/>
    <m/>
    <d v="1899-12-30T06:50:00"/>
    <m/>
    <m/>
    <s v=""/>
    <s v="Ch.P. AM"/>
    <s v="Ch.P. PM"/>
    <d v="1899-12-30T00:00:00"/>
    <d v="1899-12-30T03:20:00"/>
    <d v="1899-12-30T03:30:00"/>
    <d v="1899-12-30T06:50:00"/>
    <n v="0"/>
  </r>
  <r>
    <x v="0"/>
    <s v="SAMEDI"/>
    <x v="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DIMANCHE"/>
    <x v="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"/>
    <s v="LUNDI"/>
    <x v="7"/>
    <d v="1899-12-30T08:30:00"/>
    <d v="1899-12-30T12:30:00"/>
    <d v="1899-12-30T00:10:00"/>
    <d v="1899-12-30T13:30:00"/>
    <d v="1899-12-30T17:00:00"/>
    <d v="1899-12-30T00:10:00"/>
    <d v="1899-12-30T07:10:00"/>
    <m/>
    <m/>
    <s v=""/>
    <s v="Ch.P. AM"/>
    <s v="Ch.P. PM"/>
    <d v="1899-12-30T00:00:00"/>
    <d v="1899-12-30T03:50:00"/>
    <d v="1899-12-30T03:20:00"/>
    <d v="1899-12-30T07:10:00"/>
    <n v="0"/>
  </r>
  <r>
    <x v="1"/>
    <s v="MARDI"/>
    <x v="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s v="Ch.P. PM"/>
    <d v="1899-12-30T00:00:00"/>
    <d v="1899-12-30T00:00:00"/>
    <d v="1899-12-30T03:20:00"/>
    <d v="1899-12-30T03:20:00"/>
    <n v="0"/>
  </r>
  <r>
    <x v="1"/>
    <s v="MERCREDI"/>
    <x v="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"/>
    <s v="JEUDI"/>
    <x v="1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"/>
    <s v="VENDREDI"/>
    <x v="11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"/>
    <s v="SAMEDI"/>
    <x v="1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DIMANCHE"/>
    <x v="1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"/>
    <s v="LUNDI"/>
    <x v="1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"/>
    <s v="MARDI"/>
    <x v="1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"/>
    <s v="MERCREDI"/>
    <x v="1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"/>
    <s v="JEUDI"/>
    <x v="1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"/>
    <s v="VENDREDI"/>
    <x v="18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"/>
    <s v="SAMEDI"/>
    <x v="1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DIMANCHE"/>
    <x v="2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"/>
    <s v="LUNDI"/>
    <x v="2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"/>
    <s v="MARDI"/>
    <x v="2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"/>
    <s v="MERCREDI"/>
    <x v="2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"/>
    <s v="JEUDI"/>
    <x v="2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"/>
    <s v="VENDREDI"/>
    <x v="25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"/>
    <s v="SAMEDI"/>
    <x v="2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DIMANCHE"/>
    <x v="27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"/>
    <s v="LUNDI"/>
    <x v="2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4"/>
    <s v="MARDI"/>
    <x v="2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4"/>
    <s v="MERCREDI"/>
    <x v="3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4"/>
    <s v="JEUDI"/>
    <x v="3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4"/>
    <s v="VENDREDI"/>
    <x v="32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4"/>
    <s v="SAMEDI"/>
    <x v="3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DIMANCHE"/>
    <x v="34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5"/>
    <s v="LUNDI"/>
    <x v="3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5"/>
    <s v="MARDI"/>
    <x v="3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5"/>
    <s v="MERCREDI"/>
    <x v="3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5"/>
    <s v="JEUDI"/>
    <x v="3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5"/>
    <s v="VENDREDI"/>
    <x v="39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5"/>
    <s v="SAMEDI"/>
    <x v="4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DIMANCHE"/>
    <x v="4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6"/>
    <s v="LUNDI"/>
    <x v="4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6"/>
    <s v="MARDI"/>
    <x v="4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6"/>
    <s v="MERCREDI"/>
    <x v="4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6"/>
    <s v="JEUDI"/>
    <x v="4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6"/>
    <s v="VENDREDI"/>
    <x v="46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6"/>
    <s v="SAMEDI"/>
    <x v="4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6"/>
    <s v="DIMANCHE"/>
    <x v="4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7"/>
    <s v="LUNDI"/>
    <x v="4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7"/>
    <s v="MARDI"/>
    <x v="5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7"/>
    <s v="MERCREDI"/>
    <x v="5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7"/>
    <s v="JEUDI"/>
    <x v="5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7"/>
    <s v="VENDREDI"/>
    <x v="53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7"/>
    <s v="SAMEDI"/>
    <x v="5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7"/>
    <s v="DIMANCHE"/>
    <x v="5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8"/>
    <s v="LUNDI"/>
    <x v="5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8"/>
    <s v="MARDI"/>
    <x v="5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8"/>
    <s v="MERCREDI"/>
    <x v="5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8"/>
    <s v="JEUDI"/>
    <x v="5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8"/>
    <s v="VENDREDI"/>
    <x v="60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8"/>
    <s v="SAMEDI"/>
    <x v="6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8"/>
    <s v="DIMANCHE"/>
    <x v="6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9"/>
    <s v="LUNDI"/>
    <x v="6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9"/>
    <s v="MARDI"/>
    <x v="6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9"/>
    <s v="MERCREDI"/>
    <x v="6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9"/>
    <s v="JEUDI"/>
    <x v="6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9"/>
    <s v="VENDREDI"/>
    <x v="67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9"/>
    <s v="SAMEDI"/>
    <x v="6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9"/>
    <s v="DIMANCHE"/>
    <x v="69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0"/>
    <s v="LUNDI"/>
    <x v="7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0"/>
    <s v="MARDI"/>
    <x v="7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0"/>
    <s v="MERCREDI"/>
    <x v="7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0"/>
    <s v="JEUDI"/>
    <x v="7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0"/>
    <s v="VENDREDI"/>
    <x v="74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0"/>
    <s v="SAMEDI"/>
    <x v="7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0"/>
    <s v="DIMANCHE"/>
    <x v="7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1"/>
    <s v="LUNDI"/>
    <x v="7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1"/>
    <s v="MARDI"/>
    <x v="7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1"/>
    <s v="MERCREDI"/>
    <x v="7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1"/>
    <s v="JEUDI"/>
    <x v="8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1"/>
    <s v="VENDREDI"/>
    <x v="81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1"/>
    <s v="SAMEDI"/>
    <x v="8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1"/>
    <s v="DIMANCHE"/>
    <x v="8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2"/>
    <s v="LUNDI"/>
    <x v="8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2"/>
    <s v="MARDI"/>
    <x v="8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2"/>
    <s v="MERCREDI"/>
    <x v="8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2"/>
    <s v="JEUDI"/>
    <x v="8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2"/>
    <s v="VENDREDI"/>
    <x v="88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2"/>
    <s v="SAMEDI"/>
    <x v="8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2"/>
    <s v="DIMANCHE"/>
    <x v="9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3"/>
    <s v="LUNDI"/>
    <x v="9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3"/>
    <s v="MARDI"/>
    <x v="9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3"/>
    <s v="MERCREDI"/>
    <x v="9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3"/>
    <s v="JEUDI"/>
    <x v="9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3"/>
    <s v="VENDREDI"/>
    <x v="95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3"/>
    <s v="SAMEDI"/>
    <x v="9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3"/>
    <s v="DIMANCHE"/>
    <x v="97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4"/>
    <s v="LUNDI"/>
    <x v="9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4"/>
    <s v="MARDI"/>
    <x v="9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4"/>
    <s v="MERCREDI"/>
    <x v="10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4"/>
    <s v="JEUDI"/>
    <x v="10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4"/>
    <s v="VENDREDI"/>
    <x v="102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4"/>
    <s v="SAMEDI"/>
    <x v="10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4"/>
    <s v="DIMANCHE"/>
    <x v="104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d v="1899-12-30T00:00:00"/>
  </r>
  <r>
    <x v="15"/>
    <s v="LUNDI"/>
    <x v="105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15"/>
    <s v="MARDI"/>
    <x v="10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5"/>
    <s v="MERCREDI"/>
    <x v="10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5"/>
    <s v="JEUDI"/>
    <x v="10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5"/>
    <s v="VENDREDI"/>
    <x v="109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5"/>
    <s v="SAMEDI"/>
    <x v="11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5"/>
    <s v="DIMANCHE"/>
    <x v="11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6"/>
    <s v="LUNDI"/>
    <x v="11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6"/>
    <s v="MARDI"/>
    <x v="11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6"/>
    <s v="MERCREDI"/>
    <x v="11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6"/>
    <s v="JEUDI"/>
    <x v="11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6"/>
    <s v="VENDREDI"/>
    <x v="116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6"/>
    <s v="SAMEDI"/>
    <x v="11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6"/>
    <s v="DIMANCHE"/>
    <x v="11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7"/>
    <s v="LUNDI"/>
    <x v="11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7"/>
    <s v="MARDI"/>
    <x v="12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7"/>
    <s v="MERCREDI"/>
    <x v="12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7"/>
    <s v="JEUDI"/>
    <x v="12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7"/>
    <s v="VENDREDI"/>
    <x v="123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17"/>
    <s v="SAMEDI"/>
    <x v="12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7"/>
    <s v="DIMANCHE"/>
    <x v="12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8"/>
    <s v="LUNDI"/>
    <x v="12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8"/>
    <s v="MARDI"/>
    <x v="12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8"/>
    <s v="MERCREDI"/>
    <x v="12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8"/>
    <s v="JEUDI"/>
    <x v="12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8"/>
    <s v="VENDREDI"/>
    <x v="130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18"/>
    <s v="SAMEDI"/>
    <x v="13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8"/>
    <s v="DIMANCHE"/>
    <x v="13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9"/>
    <s v="LUNDI"/>
    <x v="13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9"/>
    <s v="MARDI"/>
    <x v="13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9"/>
    <s v="MERCREDI"/>
    <x v="13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9"/>
    <s v="JEUDI"/>
    <x v="13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19"/>
    <s v="VENDREDI"/>
    <x v="137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19"/>
    <s v="SAMEDI"/>
    <x v="13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9"/>
    <s v="DIMANCHE"/>
    <x v="139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0"/>
    <s v="LUNDI"/>
    <x v="14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0"/>
    <s v="MARDI"/>
    <x v="14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0"/>
    <s v="MERCREDI"/>
    <x v="14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0"/>
    <s v="JEUDI"/>
    <x v="143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20"/>
    <s v="VENDREDI"/>
    <x v="144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0"/>
    <s v="SAMEDI"/>
    <x v="14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0"/>
    <s v="DIMANCHE"/>
    <x v="14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1"/>
    <s v="LUNDI"/>
    <x v="14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1"/>
    <s v="MARDI"/>
    <x v="14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1"/>
    <s v="MERCREDI"/>
    <x v="14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1"/>
    <s v="JEUDI"/>
    <x v="15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1"/>
    <s v="VENDREDI"/>
    <x v="151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1"/>
    <s v="SAMEDI"/>
    <x v="15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1"/>
    <s v="DIMANCHE"/>
    <x v="15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2"/>
    <s v="LUNDI"/>
    <x v="154"/>
    <d v="1899-12-30T08:30:00"/>
    <d v="1899-12-30T12:30:00"/>
    <d v="1899-12-30T00:10:00"/>
    <d v="1899-12-30T13:30:00"/>
    <d v="1899-12-30T17:00:00"/>
    <d v="1899-12-30T00:10:00"/>
    <d v="1899-12-30T07:10:00"/>
    <m/>
    <m/>
    <s v="oui"/>
    <m/>
    <m/>
    <d v="1899-12-30T00:00:00"/>
    <d v="1899-12-30T00:00:00"/>
    <d v="1899-12-30T00:00:00"/>
    <d v="1899-12-30T00:00:00"/>
    <n v="0"/>
  </r>
  <r>
    <x v="22"/>
    <s v="MARDI"/>
    <x v="15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2"/>
    <s v="MERCREDI"/>
    <x v="15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2"/>
    <s v="JEUDI"/>
    <x v="15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2"/>
    <s v="VENDREDI"/>
    <x v="158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2"/>
    <s v="SAMEDI"/>
    <x v="15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2"/>
    <s v="DIMANCHE"/>
    <x v="16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3"/>
    <s v="LUNDI"/>
    <x v="16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3"/>
    <s v="MARDI"/>
    <x v="16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3"/>
    <s v="MERCREDI"/>
    <x v="16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3"/>
    <s v="JEUDI"/>
    <x v="16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3"/>
    <s v="VENDREDI"/>
    <x v="165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3"/>
    <s v="SAMEDI"/>
    <x v="16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3"/>
    <s v="DIMANCHE"/>
    <x v="167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4"/>
    <s v="LUNDI"/>
    <x v="16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4"/>
    <s v="MARDI"/>
    <x v="16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4"/>
    <s v="MERCREDI"/>
    <x v="17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4"/>
    <s v="JEUDI"/>
    <x v="17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4"/>
    <s v="VENDREDI"/>
    <x v="172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4"/>
    <s v="SAMEDI"/>
    <x v="17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4"/>
    <s v="DIMANCHE"/>
    <x v="174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5"/>
    <s v="LUNDI"/>
    <x v="17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5"/>
    <s v="MARDI"/>
    <x v="17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5"/>
    <s v="MERCREDI"/>
    <x v="17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5"/>
    <s v="JEUDI"/>
    <x v="17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5"/>
    <s v="VENDREDI"/>
    <x v="179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5"/>
    <s v="SAMEDI"/>
    <x v="18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5"/>
    <s v="DIMANCHE"/>
    <x v="18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6"/>
    <s v="LUNDI"/>
    <x v="18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6"/>
    <s v="MARDI"/>
    <x v="18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6"/>
    <s v="MERCREDI"/>
    <x v="18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6"/>
    <s v="JEUDI"/>
    <x v="18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6"/>
    <s v="VENDREDI"/>
    <x v="186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6"/>
    <s v="SAMEDI"/>
    <x v="18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6"/>
    <s v="DIMANCHE"/>
    <x v="18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7"/>
    <s v="LUNDI"/>
    <x v="18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7"/>
    <s v="MARDI"/>
    <x v="19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7"/>
    <s v="MERCREDI"/>
    <x v="19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7"/>
    <s v="JEUDI"/>
    <x v="19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7"/>
    <s v="VENDREDI"/>
    <x v="193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7"/>
    <s v="SAMEDI"/>
    <x v="19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7"/>
    <s v="DIMANCHE"/>
    <x v="19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8"/>
    <s v="LUNDI"/>
    <x v="19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8"/>
    <s v="MARDI"/>
    <x v="197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28"/>
    <s v="MERCREDI"/>
    <x v="19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8"/>
    <s v="JEUDI"/>
    <x v="199"/>
    <d v="1899-12-30T08:30:00"/>
    <d v="1899-12-30T12:30:00"/>
    <d v="1899-12-30T00:10:00"/>
    <d v="1899-12-30T13:30:00"/>
    <d v="1899-12-30T19:00:00"/>
    <d v="1899-12-30T00:10:00"/>
    <d v="1899-12-30T09:10:00"/>
    <m/>
    <m/>
    <s v=""/>
    <m/>
    <m/>
    <d v="1899-12-30T00:00:00"/>
    <d v="1899-12-30T00:00:00"/>
    <d v="1899-12-30T00:00:00"/>
    <d v="1899-12-30T00:00:00"/>
    <n v="0"/>
  </r>
  <r>
    <x v="28"/>
    <s v="VENDREDI"/>
    <x v="200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8"/>
    <s v="SAMEDI"/>
    <x v="20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8"/>
    <s v="DIMANCHE"/>
    <x v="20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9"/>
    <s v="LUNDI"/>
    <x v="20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9"/>
    <s v="MARDI"/>
    <x v="20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9"/>
    <s v="MERCREDI"/>
    <x v="20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9"/>
    <s v="JEUDI"/>
    <x v="20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29"/>
    <s v="VENDREDI"/>
    <x v="207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29"/>
    <s v="SAMEDI"/>
    <x v="20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9"/>
    <s v="DIMANCHE"/>
    <x v="209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0"/>
    <s v="LUNDI"/>
    <x v="21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0"/>
    <s v="MARDI"/>
    <x v="21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0"/>
    <s v="MERCREDI"/>
    <x v="21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0"/>
    <s v="JEUDI"/>
    <x v="21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0"/>
    <s v="VENDREDI"/>
    <x v="214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0"/>
    <s v="SAMEDI"/>
    <x v="21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0"/>
    <s v="DIMANCHE"/>
    <x v="21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1"/>
    <s v="LUNDI"/>
    <x v="21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1"/>
    <s v="MARDI"/>
    <x v="21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1"/>
    <s v="MERCREDI"/>
    <x v="21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1"/>
    <s v="JEUDI"/>
    <x v="22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1"/>
    <s v="VENDREDI"/>
    <x v="221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1"/>
    <s v="SAMEDI"/>
    <x v="22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1"/>
    <s v="DIMANCHE"/>
    <x v="22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2"/>
    <s v="LUNDI"/>
    <x v="22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2"/>
    <s v="MARDI"/>
    <x v="22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2"/>
    <s v="MERCREDI"/>
    <x v="22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2"/>
    <s v="JEUDI"/>
    <x v="22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2"/>
    <s v="VENDREDI"/>
    <x v="228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2"/>
    <s v="SAMEDI"/>
    <x v="229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32"/>
    <s v="DIMANCHE"/>
    <x v="23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3"/>
    <s v="LUNDI"/>
    <x v="23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3"/>
    <s v="MARDI"/>
    <x v="232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3"/>
    <s v="MERCREDI"/>
    <x v="233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3"/>
    <s v="JEUDI"/>
    <x v="234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3"/>
    <s v="VENDREDI"/>
    <x v="235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3"/>
    <s v="SAMEDI"/>
    <x v="23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3"/>
    <s v="DIMANCHE"/>
    <x v="237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4"/>
    <s v="LUNDI"/>
    <x v="23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4"/>
    <s v="MARDI"/>
    <x v="239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4"/>
    <s v="MERCREDI"/>
    <x v="240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4"/>
    <s v="JEUDI"/>
    <x v="241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4"/>
    <s v="VENDREDI"/>
    <x v="242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4"/>
    <s v="SAMEDI"/>
    <x v="24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4"/>
    <s v="DIMANCHE"/>
    <x v="244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5"/>
    <s v="LUNDI"/>
    <x v="245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5"/>
    <s v="MARDI"/>
    <x v="246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5"/>
    <s v="MERCREDI"/>
    <x v="247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5"/>
    <s v="JEUDI"/>
    <x v="248"/>
    <d v="1899-12-30T08:30:00"/>
    <d v="1899-12-30T12:30:00"/>
    <d v="1899-12-30T00:10:00"/>
    <d v="1899-12-30T13:30:00"/>
    <d v="1899-12-30T17:00:00"/>
    <d v="1899-12-30T00:10:00"/>
    <d v="1899-12-30T07:10:00"/>
    <m/>
    <m/>
    <s v=""/>
    <m/>
    <m/>
    <d v="1899-12-30T00:00:00"/>
    <d v="1899-12-30T00:00:00"/>
    <d v="1899-12-30T00:00:00"/>
    <d v="1899-12-30T00:00:00"/>
    <n v="0"/>
  </r>
  <r>
    <x v="35"/>
    <s v="VENDREDI"/>
    <x v="249"/>
    <d v="1899-12-30T08:30:00"/>
    <d v="1899-12-30T12:00:00"/>
    <d v="1899-12-30T00:10:00"/>
    <d v="1899-12-30T13:00:00"/>
    <d v="1899-12-30T15:30:00"/>
    <m/>
    <d v="1899-12-30T05:50:00"/>
    <m/>
    <m/>
    <s v=""/>
    <m/>
    <m/>
    <d v="1899-12-30T00:00:00"/>
    <d v="1899-12-30T00:00:00"/>
    <d v="1899-12-30T00:00:00"/>
    <d v="1899-12-30T00:00:00"/>
    <n v="0"/>
  </r>
  <r>
    <x v="35"/>
    <s v="SAMEDI"/>
    <x v="25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5"/>
    <s v="DIMANCHE"/>
    <x v="25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6"/>
    <s v="LUNDI"/>
    <x v="25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MARDI"/>
    <x v="25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MERCREDI"/>
    <x v="25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JEUDI"/>
    <x v="25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VENDREDI"/>
    <x v="25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SAMEDI"/>
    <x v="25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6"/>
    <s v="DIMANCHE"/>
    <x v="25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7"/>
    <s v="LUNDI"/>
    <x v="25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MARDI"/>
    <x v="26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MERCREDI"/>
    <x v="26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JEUDI"/>
    <x v="26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VENDREDI"/>
    <x v="26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SAMEDI"/>
    <x v="26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7"/>
    <s v="DIMANCHE"/>
    <x v="26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8"/>
    <s v="LUNDI"/>
    <x v="26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MARDI"/>
    <x v="26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MERCREDI"/>
    <x v="26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JEUDI"/>
    <x v="26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VENDREDI"/>
    <x v="27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SAMEDI"/>
    <x v="27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8"/>
    <s v="DIMANCHE"/>
    <x v="27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9"/>
    <s v="LUNDI"/>
    <x v="27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MARDI"/>
    <x v="27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MERCREDI"/>
    <x v="27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JEUDI"/>
    <x v="27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VENDREDI"/>
    <x v="27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SAMEDI"/>
    <x v="27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9"/>
    <s v="DIMANCHE"/>
    <x v="279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0"/>
    <s v="LUNDI"/>
    <x v="28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MARDI"/>
    <x v="28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MERCREDI"/>
    <x v="28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JEUDI"/>
    <x v="28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VENDREDI"/>
    <x v="28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SAMEDI"/>
    <x v="28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0"/>
    <s v="DIMANCHE"/>
    <x v="28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1"/>
    <s v="LUNDI"/>
    <x v="28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MARDI"/>
    <x v="28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MERCREDI"/>
    <x v="28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JEUDI"/>
    <x v="29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VENDREDI"/>
    <x v="29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SAMEDI"/>
    <x v="29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1"/>
    <s v="DIMANCHE"/>
    <x v="29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2"/>
    <s v="LUNDI"/>
    <x v="29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MARDI"/>
    <x v="29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MERCREDI"/>
    <x v="29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JEUDI"/>
    <x v="29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VENDREDI"/>
    <x v="29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SAMEDI"/>
    <x v="29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2"/>
    <s v="DIMANCHE"/>
    <x v="30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3"/>
    <s v="LUNDI"/>
    <x v="30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MARDI"/>
    <x v="30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MERCREDI"/>
    <x v="30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JEUDI"/>
    <x v="30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VENDREDI"/>
    <x v="30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SAMEDI"/>
    <x v="30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3"/>
    <s v="DIMANCHE"/>
    <x v="307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d v="1899-12-30T00:00:00"/>
  </r>
  <r>
    <x v="44"/>
    <s v="LUNDI"/>
    <x v="30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MARDI"/>
    <x v="30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MERCREDI"/>
    <x v="31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JEUDI"/>
    <x v="31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VENDREDI"/>
    <x v="31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SAMEDI"/>
    <x v="31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4"/>
    <s v="DIMANCHE"/>
    <x v="314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5"/>
    <s v="LUNDI"/>
    <x v="31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5"/>
    <s v="MARDI"/>
    <x v="31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5"/>
    <s v="MERCREDI"/>
    <x v="317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45"/>
    <s v="JEUDI"/>
    <x v="31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5"/>
    <s v="VENDREDI"/>
    <x v="31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5"/>
    <s v="SAMEDI"/>
    <x v="32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5"/>
    <s v="DIMANCHE"/>
    <x v="32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6"/>
    <s v="LUNDI"/>
    <x v="32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MARDI"/>
    <x v="32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MERCREDI"/>
    <x v="32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JEUDI"/>
    <x v="32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VENDREDI"/>
    <x v="32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SAMEDI"/>
    <x v="32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6"/>
    <s v="DIMANCHE"/>
    <x v="32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7"/>
    <s v="LUNDI"/>
    <x v="32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MARDI"/>
    <x v="33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MERCREDI"/>
    <x v="33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JEUDI"/>
    <x v="33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VENDREDI"/>
    <x v="33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SAMEDI"/>
    <x v="33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7"/>
    <s v="DIMANCHE"/>
    <x v="33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8"/>
    <s v="LUNDI"/>
    <x v="33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MARDI"/>
    <x v="33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MERCREDI"/>
    <x v="33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JEUDI"/>
    <x v="33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VENDREDI"/>
    <x v="34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SAMEDI"/>
    <x v="34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8"/>
    <s v="DIMANCHE"/>
    <x v="34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9"/>
    <s v="LUNDI"/>
    <x v="34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MARDI"/>
    <x v="34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MERCREDI"/>
    <x v="34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JEUDI"/>
    <x v="34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VENDREDI"/>
    <x v="34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SAMEDI"/>
    <x v="34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9"/>
    <s v="DIMANCHE"/>
    <x v="349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50"/>
    <s v="LUNDI"/>
    <x v="35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MARDI"/>
    <x v="35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MERCREDI"/>
    <x v="35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JEUDI"/>
    <x v="35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VENDREDI"/>
    <x v="35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SAMEDI"/>
    <x v="35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0"/>
    <s v="DIMANCHE"/>
    <x v="356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51"/>
    <s v="LUNDI"/>
    <x v="35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1"/>
    <s v="MARDI"/>
    <x v="35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1"/>
    <s v="MERCREDI"/>
    <x v="35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1"/>
    <s v="JEUDI"/>
    <x v="36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1"/>
    <s v="VENDREDI"/>
    <x v="361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51"/>
    <s v="SAMEDI"/>
    <x v="36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1"/>
    <s v="DIMANCHE"/>
    <x v="363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52"/>
    <s v="LUNDI"/>
    <x v="36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2"/>
    <s v="MARDI"/>
    <x v="36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2"/>
    <s v="MERCREDI"/>
    <x v="36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2"/>
    <s v="JEUDI"/>
    <x v="36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2"/>
    <s v="VENDREDI"/>
    <x v="368"/>
    <m/>
    <m/>
    <m/>
    <m/>
    <m/>
    <m/>
    <d v="1899-12-30T00:00:00"/>
    <m/>
    <m/>
    <s v="oui"/>
    <m/>
    <m/>
    <d v="1899-12-30T00:00:00"/>
    <d v="1899-12-30T00:00:00"/>
    <d v="1899-12-30T00:00:00"/>
    <d v="1899-12-30T00:00:00"/>
    <n v="0"/>
  </r>
  <r>
    <x v="52"/>
    <s v="SAMEDI"/>
    <x v="36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2"/>
    <s v="DIMANCHE"/>
    <x v="370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0"/>
    <s v="LUNDI"/>
    <x v="37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MARDI"/>
    <x v="37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MERCREDI"/>
    <x v="37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JEUDI"/>
    <x v="37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VENDREDI"/>
    <x v="37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SAMEDI"/>
    <x v="37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0"/>
    <s v="DIMANCHE"/>
    <x v="377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1"/>
    <s v="LUNDI"/>
    <x v="37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MARDI"/>
    <x v="37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MERCREDI"/>
    <x v="38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JEUDI"/>
    <x v="38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VENDREDI"/>
    <x v="38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SAMEDI"/>
    <x v="38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1"/>
    <s v="DIMANCHE"/>
    <x v="384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2"/>
    <s v="LUNDI"/>
    <x v="38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MARDI"/>
    <x v="38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MERCREDI"/>
    <x v="38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JEUDI"/>
    <x v="38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VENDREDI"/>
    <x v="38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SAMEDI"/>
    <x v="39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2"/>
    <s v="DIMANCHE"/>
    <x v="391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3"/>
    <s v="LUNDI"/>
    <x v="39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MARDI"/>
    <x v="39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MERCREDI"/>
    <x v="39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JEUDI"/>
    <x v="395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VENDREDI"/>
    <x v="39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SAMEDI"/>
    <x v="39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3"/>
    <s v="DIMANCHE"/>
    <x v="398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4"/>
    <s v="LUNDI"/>
    <x v="39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MARDI"/>
    <x v="40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MERCREDI"/>
    <x v="40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JEUDI"/>
    <x v="402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VENDREDI"/>
    <x v="403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SAMEDI"/>
    <x v="404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4"/>
    <s v="DIMANCHE"/>
    <x v="405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  <r>
    <x v="5"/>
    <s v="LUNDI"/>
    <x v="406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MARDI"/>
    <x v="407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MERCREDI"/>
    <x v="408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JEUDI"/>
    <x v="409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VENDREDI"/>
    <x v="410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SAMEDI"/>
    <x v="411"/>
    <m/>
    <m/>
    <m/>
    <m/>
    <m/>
    <m/>
    <d v="1899-12-30T00:00:00"/>
    <m/>
    <m/>
    <s v=""/>
    <m/>
    <m/>
    <d v="1899-12-30T00:00:00"/>
    <d v="1899-12-30T00:00:00"/>
    <d v="1899-12-30T00:00:00"/>
    <d v="1899-12-30T00:00:00"/>
    <n v="0"/>
  </r>
  <r>
    <x v="5"/>
    <s v="DIMANCHE"/>
    <x v="412"/>
    <m/>
    <m/>
    <m/>
    <m/>
    <m/>
    <m/>
    <d v="1899-12-30T00:00:00"/>
    <m/>
    <m/>
    <s v=""/>
    <m/>
    <m/>
    <d v="1899-12-30T00:00:00"/>
    <d v="1899-12-30T00:00:00"/>
    <d v="1899-12-30T00:00:00"/>
    <d v="1899-12-30T00:00:00"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31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gridDropZones="1" multipleFieldFilters="0">
  <location ref="A3:E80" firstHeaderRow="1" firstDataRow="2" firstDataCol="3"/>
  <pivotFields count="21">
    <pivotField axis="axisRow" compact="0" outline="0" showAl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t="default"/>
      </items>
    </pivotField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 defaultSubtotal="0"/>
    <pivotField dataField="1" compact="0" numFmtId="43" outline="0" showAll="0"/>
    <pivotField axis="axisRow" compact="0" outline="0" showAll="0">
      <items count="6">
        <item h="1" x="0"/>
        <item h="1" x="1"/>
        <item x="2"/>
        <item h="1" x="3"/>
        <item h="1" x="4"/>
        <item t="default"/>
      </items>
    </pivotField>
  </pivotFields>
  <rowFields count="3">
    <field x="20"/>
    <field x="2"/>
    <field x="0"/>
  </rowFields>
  <rowItems count="76">
    <i>
      <x v="2"/>
      <x v="1"/>
      <x/>
    </i>
    <i r="2">
      <x v="1"/>
    </i>
    <i r="2">
      <x v="2"/>
    </i>
    <i r="2">
      <x v="3"/>
    </i>
    <i r="2">
      <x v="4"/>
    </i>
    <i t="default" r="1">
      <x v="1"/>
    </i>
    <i r="1">
      <x v="2"/>
      <x v="4"/>
    </i>
    <i r="2">
      <x v="5"/>
    </i>
    <i r="2">
      <x v="6"/>
    </i>
    <i r="2">
      <x v="7"/>
    </i>
    <i r="2">
      <x v="8"/>
    </i>
    <i t="default" r="1">
      <x v="2"/>
    </i>
    <i r="1">
      <x v="3"/>
      <x v="8"/>
    </i>
    <i r="2">
      <x v="9"/>
    </i>
    <i r="2">
      <x v="10"/>
    </i>
    <i r="2">
      <x v="11"/>
    </i>
    <i r="2">
      <x v="12"/>
    </i>
    <i r="2">
      <x v="13"/>
    </i>
    <i t="default" r="1">
      <x v="3"/>
    </i>
    <i r="1">
      <x v="4"/>
      <x v="13"/>
    </i>
    <i r="2">
      <x v="14"/>
    </i>
    <i r="2">
      <x v="15"/>
    </i>
    <i r="2">
      <x v="16"/>
    </i>
    <i r="2">
      <x v="17"/>
    </i>
    <i t="default" r="1">
      <x v="4"/>
    </i>
    <i r="1">
      <x v="5"/>
      <x v="17"/>
    </i>
    <i r="2">
      <x v="18"/>
    </i>
    <i r="2">
      <x v="19"/>
    </i>
    <i r="2">
      <x v="20"/>
    </i>
    <i r="2">
      <x v="21"/>
    </i>
    <i t="default" r="1">
      <x v="5"/>
    </i>
    <i r="1">
      <x v="6"/>
      <x v="22"/>
    </i>
    <i r="2">
      <x v="23"/>
    </i>
    <i r="2">
      <x v="24"/>
    </i>
    <i r="2">
      <x v="25"/>
    </i>
    <i r="2">
      <x v="26"/>
    </i>
    <i t="default" r="1">
      <x v="6"/>
    </i>
    <i r="1">
      <x v="7"/>
      <x v="26"/>
    </i>
    <i r="2">
      <x v="27"/>
    </i>
    <i r="2">
      <x v="28"/>
    </i>
    <i r="2">
      <x v="29"/>
    </i>
    <i r="2">
      <x v="30"/>
    </i>
    <i t="default" r="1">
      <x v="7"/>
    </i>
    <i r="1">
      <x v="8"/>
      <x v="30"/>
    </i>
    <i r="2">
      <x v="31"/>
    </i>
    <i r="2">
      <x v="32"/>
    </i>
    <i r="2">
      <x v="33"/>
    </i>
    <i r="2">
      <x v="34"/>
    </i>
    <i r="2">
      <x v="35"/>
    </i>
    <i t="default" r="1">
      <x v="8"/>
    </i>
    <i r="1">
      <x v="9"/>
      <x v="35"/>
    </i>
    <i r="2">
      <x v="36"/>
    </i>
    <i r="2">
      <x v="37"/>
    </i>
    <i r="2">
      <x v="38"/>
    </i>
    <i r="2">
      <x v="39"/>
    </i>
    <i t="default" r="1">
      <x v="9"/>
    </i>
    <i r="1">
      <x v="10"/>
      <x v="39"/>
    </i>
    <i r="2">
      <x v="40"/>
    </i>
    <i r="2">
      <x v="41"/>
    </i>
    <i r="2">
      <x v="42"/>
    </i>
    <i r="2">
      <x v="43"/>
    </i>
    <i t="default" r="1">
      <x v="10"/>
    </i>
    <i r="1">
      <x v="11"/>
      <x v="43"/>
    </i>
    <i r="2">
      <x v="44"/>
    </i>
    <i r="2">
      <x v="45"/>
    </i>
    <i r="2">
      <x v="46"/>
    </i>
    <i r="2">
      <x v="47"/>
    </i>
    <i r="2">
      <x v="48"/>
    </i>
    <i t="default" r="1">
      <x v="11"/>
    </i>
    <i r="1">
      <x v="12"/>
      <x v="48"/>
    </i>
    <i r="2">
      <x v="49"/>
    </i>
    <i r="2">
      <x v="50"/>
    </i>
    <i r="2">
      <x v="51"/>
    </i>
    <i r="2">
      <x v="52"/>
    </i>
    <i t="default" r="1">
      <x v="12"/>
    </i>
    <i t="default">
      <x v="2"/>
    </i>
  </rowItems>
  <colFields count="1">
    <field x="-2"/>
  </colFields>
  <colItems count="2">
    <i>
      <x/>
    </i>
    <i i="1">
      <x v="1"/>
    </i>
  </colItems>
  <dataFields count="2">
    <dataField name="Somme de Temps de travail" fld="9" baseField="2" baseItem="7" numFmtId="164"/>
    <dataField name="Somme de Heures sup" fld="19" baseField="2" baseItem="7" numFmtId="16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0000000-0013-0000-FFFF-FFFF01000000}" sourceName="Années">
  <pivotTables>
    <pivotTable tabId="5" name="Tableau croisé dynamique1"/>
  </pivotTables>
  <data>
    <tabular pivotCacheId="1">
      <items count="5">
        <i x="1"/>
        <i x="2" s="1"/>
        <i x="3"/>
        <i x="0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00000000-0014-0000-FFFF-FFFF01000000}" cache="Segment_Années" caption="A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U417" totalsRowShown="0" headerRowDxfId="42" headerRowBorderDxfId="41" tableBorderDxfId="40">
  <tableColumns count="20">
    <tableColumn id="1" xr3:uid="{00000000-0010-0000-0000-000001000000}" name="Semaine" dataDxfId="17">
      <calculatedColumnFormula>_xlfn.ISOWEEKNUM(Tableau1[[#This Row],[Date]])</calculatedColumnFormula>
    </tableColumn>
    <tableColumn id="2" xr3:uid="{00000000-0010-0000-0000-000002000000}" name="Jour" dataDxfId="18">
      <calculatedColumnFormula>UPPER(TEXT(Tableau1[[#This Row],[Date]],"jjjj"))</calculatedColumnFormula>
    </tableColumn>
    <tableColumn id="3" xr3:uid="{00000000-0010-0000-0000-000003000000}" name="Date" dataDxfId="39">
      <calculatedColumnFormula>$C$3+ROW()-ROW(Tableau1[[#Headers],[Date]])-1</calculatedColumnFormula>
    </tableColumn>
    <tableColumn id="4" xr3:uid="{00000000-0010-0000-0000-000004000000}" name="Début AM" dataDxfId="38"/>
    <tableColumn id="5" xr3:uid="{00000000-0010-0000-0000-000005000000}" name="Fin AM" dataDxfId="37"/>
    <tableColumn id="15" xr3:uid="{00000000-0010-0000-0000-00000F000000}" name="Pause AM" dataDxfId="36"/>
    <tableColumn id="14" xr3:uid="{00000000-0010-0000-0000-00000E000000}" name="Début PM" dataDxfId="35"/>
    <tableColumn id="12" xr3:uid="{00000000-0010-0000-0000-00000C000000}" name="Fin PM" dataDxfId="34"/>
    <tableColumn id="6" xr3:uid="{00000000-0010-0000-0000-000006000000}" name="Pause PM" dataDxfId="33"/>
    <tableColumn id="7" xr3:uid="{00000000-0010-0000-0000-000007000000}" name="Temps de travail" dataDxfId="32">
      <calculatedColumnFormula>Tableau1[[#This Row],[Fin AM]]-Tableau1[[#This Row],[Début AM]]</calculatedColumnFormula>
    </tableColumn>
    <tableColumn id="11" xr3:uid="{00000000-0010-0000-0000-00000B000000}" name="Heures à récupérer" dataDxfId="31"/>
    <tableColumn id="13" xr3:uid="{00000000-0010-0000-0000-00000D000000}" name="Récup avance" dataDxfId="30"/>
    <tableColumn id="8" xr3:uid="{00000000-0010-0000-0000-000008000000}" name="Jour Férié" dataDxfId="29" dataCellStyle="Milliers">
      <calculatedColumnFormula>IF(COUNTIF('jours fériés'!C:C,Tableau1[[#This Row],[Date]]),"oui","")</calculatedColumnFormula>
    </tableColumn>
    <tableColumn id="9" xr3:uid="{00000000-0010-0000-0000-000009000000}" name=" CP / ABS / ChP. AM" dataDxfId="28"/>
    <tableColumn id="19" xr3:uid="{00000000-0010-0000-0000-000013000000}" name="Ch.P. PM" dataDxfId="27"/>
    <tableColumn id="16" xr3:uid="{00000000-0010-0000-0000-000010000000}" name="A.M." dataDxfId="26">
      <calculatedColumnFormula>IF(Tableau1[[#This Row],[ CP / ABS / ChP. AM]]="A.M.",Tableau1[[#This Row],[Temps de travail]],0)</calculatedColumnFormula>
    </tableColumn>
    <tableColumn id="17" xr3:uid="{00000000-0010-0000-0000-000011000000}" name="Chômage Partiel AM" dataDxfId="25">
      <calculatedColumnFormula>IF(Tableau1[[#This Row],[ CP / ABS / ChP. AM]]="Ch.P. AM",Tableau1[[#This Row],[Fin AM]]-Tableau1[[#This Row],[Début AM]]-Tableau1[[#This Row],[Pause AM]],0)</calculatedColumnFormula>
    </tableColumn>
    <tableColumn id="20" xr3:uid="{00000000-0010-0000-0000-000014000000}" name="Chômage Partiel PM" dataDxfId="24">
      <calculatedColumnFormula>IF(Tableau1[[#This Row],[Ch.P. PM]]="Ch.P. PM",Tableau1[[#This Row],[Fin PM]]-Tableau1[[#This Row],[Début PM]]-Tableau1[[#This Row],[Pause PM]],0)</calculatedColumnFormula>
    </tableColumn>
    <tableColumn id="21" xr3:uid="{00000000-0010-0000-0000-000015000000}" name="Cumul Chômage Partiel" dataDxfId="23">
      <calculatedColumnFormula>+Tableau1[[#This Row],[Chômage Partiel AM]]+Tableau1[[#This Row],[Chômage Partiel PM]]</calculatedColumnFormula>
    </tableColumn>
    <tableColumn id="10" xr3:uid="{00000000-0010-0000-0000-00000A000000}" name="Heures sup" dataDxfId="22" dataCellStyle="Milliers">
      <calculatedColumnFormula>MAX(0,IF(WEEKDAY(Tableau1[[#This Row],[Date]],2)&lt;7,0,
SUM(OFFSET(Tableau1[[#This Row],[Temps de travail]],-6,,7))-
SUM(OFFSET(Tableau1[[#This Row],[Heures à récupérer]],-6,,7))+
SUM(OFFSET(Tableau1[[#This Row],[Récup avance]],-6,,7))
-paramètres!$B$9
)*24)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6" totalsRowShown="0" dataDxfId="20">
  <autoFilter ref="A1:A6" xr:uid="{00000000-0009-0000-0100-000002000000}"/>
  <tableColumns count="1">
    <tableColumn id="1" xr3:uid="{00000000-0010-0000-0100-000001000000}" name="Motifs" dataDxfId="19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417"/>
  <sheetViews>
    <sheetView showZeros="0" workbookViewId="0">
      <pane ySplit="4" topLeftCell="A5" activePane="bottomLeft" state="frozen"/>
      <selection pane="bottomLeft" activeCell="B5" sqref="B5:B417"/>
    </sheetView>
  </sheetViews>
  <sheetFormatPr baseColWidth="10" defaultColWidth="10.85546875" defaultRowHeight="15" x14ac:dyDescent="0.25"/>
  <cols>
    <col min="1" max="1" width="3.85546875" style="14" customWidth="1"/>
    <col min="2" max="2" width="11.140625" style="14" bestFit="1" customWidth="1"/>
    <col min="3" max="3" width="10.85546875" style="14"/>
    <col min="4" max="4" width="11.140625" style="14" customWidth="1"/>
    <col min="5" max="10" width="6.85546875" style="26" customWidth="1"/>
    <col min="11" max="11" width="14.140625" style="14" customWidth="1"/>
    <col min="12" max="13" width="10.85546875" style="14" hidden="1" customWidth="1"/>
    <col min="14" max="14" width="3.85546875" style="51" customWidth="1"/>
    <col min="15" max="15" width="7.85546875" style="74" customWidth="1"/>
    <col min="16" max="16" width="7.85546875" style="75" customWidth="1"/>
    <col min="17" max="17" width="7.85546875" customWidth="1"/>
    <col min="18" max="20" width="7.85546875" style="35" customWidth="1"/>
    <col min="21" max="21" width="7.85546875" style="51" customWidth="1"/>
    <col min="23" max="23" width="7.5703125" style="24" customWidth="1"/>
    <col min="24" max="24" width="11.5703125" customWidth="1"/>
    <col min="26" max="16384" width="10.85546875" style="14"/>
  </cols>
  <sheetData>
    <row r="1" spans="1:25" s="15" customFormat="1" ht="15.75" x14ac:dyDescent="0.25">
      <c r="C1" s="125" t="s">
        <v>67</v>
      </c>
      <c r="D1" s="125"/>
      <c r="E1" s="125"/>
      <c r="F1" s="125"/>
      <c r="G1" s="125"/>
      <c r="H1" s="125"/>
      <c r="I1" s="125"/>
      <c r="J1" s="125"/>
      <c r="K1" s="125"/>
      <c r="N1" s="23"/>
      <c r="O1" s="69"/>
      <c r="P1" s="70"/>
      <c r="Q1" s="49"/>
      <c r="R1" s="49"/>
      <c r="S1" s="49"/>
      <c r="T1" s="49"/>
      <c r="U1" s="16"/>
    </row>
    <row r="2" spans="1:25" s="15" customFormat="1" ht="21.75" customHeight="1" x14ac:dyDescent="0.25">
      <c r="C2" s="127" t="s">
        <v>66</v>
      </c>
      <c r="D2" s="127"/>
      <c r="E2" s="127"/>
      <c r="F2" s="126"/>
      <c r="G2" s="126"/>
      <c r="H2" s="126"/>
      <c r="I2" s="126"/>
      <c r="J2" s="126"/>
      <c r="K2" s="126"/>
      <c r="N2" s="23"/>
      <c r="O2" s="69"/>
      <c r="P2" s="70"/>
      <c r="Q2" s="49"/>
      <c r="R2" s="49"/>
      <c r="S2" s="49"/>
      <c r="T2" s="49"/>
      <c r="U2" s="16"/>
    </row>
    <row r="3" spans="1:25" s="31" customFormat="1" ht="15.75" thickBot="1" x14ac:dyDescent="0.3">
      <c r="A3" s="28"/>
      <c r="B3" s="29" t="s">
        <v>53</v>
      </c>
      <c r="C3" s="34">
        <v>43829</v>
      </c>
      <c r="M3" s="28"/>
      <c r="N3" s="24"/>
      <c r="O3" s="71"/>
      <c r="P3" s="72"/>
      <c r="Q3" s="50"/>
      <c r="R3" s="50"/>
      <c r="S3" s="50"/>
      <c r="T3" s="50"/>
      <c r="U3" s="32"/>
    </row>
    <row r="4" spans="1:25" ht="90.75" thickBot="1" x14ac:dyDescent="0.3">
      <c r="B4" s="40" t="s">
        <v>12</v>
      </c>
      <c r="C4" s="40" t="s">
        <v>11</v>
      </c>
      <c r="D4" s="40" t="s">
        <v>9</v>
      </c>
      <c r="E4" s="41" t="s">
        <v>59</v>
      </c>
      <c r="F4" s="42" t="s">
        <v>60</v>
      </c>
      <c r="G4" s="42" t="s">
        <v>61</v>
      </c>
      <c r="H4" s="43" t="s">
        <v>62</v>
      </c>
      <c r="I4" s="41" t="s">
        <v>63</v>
      </c>
      <c r="J4" s="42" t="s">
        <v>64</v>
      </c>
      <c r="K4" s="44" t="s">
        <v>0</v>
      </c>
      <c r="L4" s="44" t="s">
        <v>32</v>
      </c>
      <c r="M4" s="78" t="s">
        <v>33</v>
      </c>
      <c r="N4" s="115" t="s">
        <v>28</v>
      </c>
      <c r="O4" s="105" t="s">
        <v>72</v>
      </c>
      <c r="P4" s="105" t="s">
        <v>70</v>
      </c>
      <c r="Q4" s="106" t="s">
        <v>65</v>
      </c>
      <c r="R4" s="116" t="s">
        <v>71</v>
      </c>
      <c r="S4" s="116" t="s">
        <v>68</v>
      </c>
      <c r="T4" s="116" t="s">
        <v>74</v>
      </c>
      <c r="U4" s="107" t="s">
        <v>10</v>
      </c>
      <c r="V4" s="14"/>
      <c r="W4" s="14"/>
      <c r="Y4" s="14"/>
    </row>
    <row r="5" spans="1:25" ht="15.75" thickBot="1" x14ac:dyDescent="0.3">
      <c r="B5" s="139">
        <f>_xlfn.ISOWEEKNUM(Tableau1[[#This Row],[Date]])</f>
        <v>1</v>
      </c>
      <c r="C5" s="130" t="str">
        <f>UPPER(TEXT(Tableau1[[#This Row],[Date]],"jjjj"))</f>
        <v>LUNDI</v>
      </c>
      <c r="D5" s="131">
        <f>$C$3+ROW()-ROW(Tableau1[[#Headers],[Date]])-1</f>
        <v>43829</v>
      </c>
      <c r="E5" s="25">
        <v>0.35416666666666669</v>
      </c>
      <c r="F5" s="25">
        <v>0.52083333333333337</v>
      </c>
      <c r="G5" s="53">
        <v>6.9444444444444441E-3</v>
      </c>
      <c r="H5" s="25">
        <v>0.5625</v>
      </c>
      <c r="I5" s="25">
        <v>0.70833333333333337</v>
      </c>
      <c r="J5" s="53">
        <v>6.9444444444444441E-3</v>
      </c>
      <c r="K5" s="132">
        <f>Tableau1[[#This Row],[Fin AM]]-Tableau1[[#This Row],[Début AM]]-Tableau1[[#This Row],[Pause AM]]+Tableau1[[#This Row],[Fin PM]]-Tableau1[[#This Row],[Début PM]]-Tableau1[[#This Row],[Pause PM]]</f>
        <v>0.29861111111111116</v>
      </c>
      <c r="L5" s="47"/>
      <c r="M5" s="79"/>
      <c r="N5" s="108" t="str">
        <f ca="1">IF(COUNTIF('jours fériés'!C:C,Tableau1[[#This Row],[Date]]),"oui","")</f>
        <v/>
      </c>
      <c r="O5" s="109" t="s">
        <v>69</v>
      </c>
      <c r="P5" s="109" t="s">
        <v>70</v>
      </c>
      <c r="Q5" s="110">
        <f>IF(Tableau1[[#This Row],[ CP / ABS / ChP. AM]]="A.M.",Tableau1[[#This Row],[Temps de travail]],0)</f>
        <v>0</v>
      </c>
      <c r="R5" s="111">
        <f>IF(Tableau1[[#This Row],[ CP / ABS / ChP. AM]]="Ch.P. AM",Tableau1[[#This Row],[Fin AM]]-Tableau1[[#This Row],[Début AM]]-Tableau1[[#This Row],[Pause AM]],0)</f>
        <v>0.15972222222222224</v>
      </c>
      <c r="S5" s="112">
        <f>IF(Tableau1[[#This Row],[Ch.P. PM]]="Ch.P. PM",Tableau1[[#This Row],[Fin PM]]-Tableau1[[#This Row],[Début PM]]-Tableau1[[#This Row],[Pause PM]],0)</f>
        <v>0.13888888888888892</v>
      </c>
      <c r="T5" s="113">
        <f>+Tableau1[[#This Row],[Chômage Partiel AM]]+Tableau1[[#This Row],[Chômage Partiel PM]]</f>
        <v>0.29861111111111116</v>
      </c>
      <c r="U5" s="114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" s="14"/>
      <c r="W5" s="14"/>
      <c r="Y5" s="14"/>
    </row>
    <row r="6" spans="1:25" x14ac:dyDescent="0.25">
      <c r="B6" s="140">
        <f>_xlfn.ISOWEEKNUM(Tableau1[[#This Row],[Date]])</f>
        <v>1</v>
      </c>
      <c r="C6" s="46" t="str">
        <f>UPPER(TEXT(Tableau1[[#This Row],[Date]],"jjjj"))</f>
        <v>MARDI</v>
      </c>
      <c r="D6" s="54">
        <f>$C$3+ROW()-ROW(Tableau1[[#Headers],[Date]])-1</f>
        <v>43830</v>
      </c>
      <c r="E6" s="133">
        <v>0.35416666666666669</v>
      </c>
      <c r="F6" s="133">
        <v>0.52083333333333337</v>
      </c>
      <c r="G6" s="134">
        <v>6.9444444444444441E-3</v>
      </c>
      <c r="H6" s="133">
        <v>0.5625</v>
      </c>
      <c r="I6" s="133">
        <v>0.70833333333333337</v>
      </c>
      <c r="J6" s="134">
        <v>6.9444444444444441E-3</v>
      </c>
      <c r="K6" s="135">
        <f>Tableau1[[#This Row],[Fin AM]]-Tableau1[[#This Row],[Début AM]]-Tableau1[[#This Row],[Pause AM]]+Tableau1[[#This Row],[Fin PM]]-Tableau1[[#This Row],[Début PM]]-Tableau1[[#This Row],[Pause PM]]</f>
        <v>0.29861111111111116</v>
      </c>
      <c r="L6" s="59"/>
      <c r="M6" s="80"/>
      <c r="N6" s="91" t="str">
        <f ca="1">IF(COUNTIF('jours fériés'!C:C,Tableau1[[#This Row],[Date]]),"oui","")</f>
        <v/>
      </c>
      <c r="O6" s="84"/>
      <c r="P6" s="84"/>
      <c r="Q6" s="76">
        <f>IF(Tableau1[[#This Row],[ CP / ABS / ChP. AM]]="A.M.",Tableau1[[#This Row],[Temps de travail]],0)</f>
        <v>0</v>
      </c>
      <c r="R6" s="99">
        <f>IF(Tableau1[[#This Row],[ CP / ABS / ChP. AM]]="Ch.P. AM",Tableau1[[#This Row],[Fin AM]]-Tableau1[[#This Row],[Début AM]]-Tableau1[[#This Row],[Pause AM]],0)</f>
        <v>0</v>
      </c>
      <c r="S6" s="77">
        <f>IF(Tableau1[[#This Row],[Ch.P. PM]]="Ch.P. PM",Tableau1[[#This Row],[Fin PM]]-Tableau1[[#This Row],[Début PM]]-Tableau1[[#This Row],[Pause PM]],0)</f>
        <v>0</v>
      </c>
      <c r="T6" s="100">
        <f>+Tableau1[[#This Row],[Chômage Partiel AM]]+Tableau1[[#This Row],[Chômage Partiel PM]]</f>
        <v>0</v>
      </c>
      <c r="U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" s="14"/>
      <c r="W6" s="14"/>
      <c r="Y6" s="14"/>
    </row>
    <row r="7" spans="1:25" x14ac:dyDescent="0.25">
      <c r="B7" s="141">
        <f>_xlfn.ISOWEEKNUM(Tableau1[[#This Row],[Date]])</f>
        <v>1</v>
      </c>
      <c r="C7" s="45" t="str">
        <f>UPPER(TEXT(Tableau1[[#This Row],[Date]],"jjjj"))</f>
        <v>MERCREDI</v>
      </c>
      <c r="D7" s="55">
        <f>$C$3+ROW()-ROW(Tableau1[[#Headers],[Date]])-1</f>
        <v>43831</v>
      </c>
      <c r="E7" s="25"/>
      <c r="F7" s="25"/>
      <c r="G7" s="53"/>
      <c r="H7" s="25"/>
      <c r="I7" s="25"/>
      <c r="J7" s="53"/>
      <c r="K7" s="97">
        <f>Tableau1[[#This Row],[Fin AM]]-Tableau1[[#This Row],[Début AM]]-Tableau1[[#This Row],[Pause AM]]+Tableau1[[#This Row],[Fin PM]]-Tableau1[[#This Row],[Début PM]]-Tableau1[[#This Row],[Pause PM]]</f>
        <v>0</v>
      </c>
      <c r="L7" s="59"/>
      <c r="M7" s="80"/>
      <c r="N7" s="91" t="s">
        <v>34</v>
      </c>
      <c r="O7" s="84"/>
      <c r="P7" s="84"/>
      <c r="Q7" s="76">
        <f>IF(Tableau1[[#This Row],[ CP / ABS / ChP. AM]]="A.M.",Tableau1[[#This Row],[Temps de travail]],0)</f>
        <v>0</v>
      </c>
      <c r="R7" s="99">
        <f>IF(Tableau1[[#This Row],[ CP / ABS / ChP. AM]]="Ch.P. AM",Tableau1[[#This Row],[Fin AM]]-Tableau1[[#This Row],[Début AM]]-Tableau1[[#This Row],[Pause AM]],0)</f>
        <v>0</v>
      </c>
      <c r="S7" s="77">
        <f>IF(Tableau1[[#This Row],[Ch.P. PM]]="Ch.P. PM",Tableau1[[#This Row],[Fin PM]]-Tableau1[[#This Row],[Début PM]]-Tableau1[[#This Row],[Pause PM]],0)</f>
        <v>0</v>
      </c>
      <c r="T7" s="100">
        <f>+Tableau1[[#This Row],[Chômage Partiel AM]]+Tableau1[[#This Row],[Chômage Partiel PM]]</f>
        <v>0</v>
      </c>
      <c r="U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" s="14"/>
      <c r="W7" s="14"/>
      <c r="Y7" s="14"/>
    </row>
    <row r="8" spans="1:25" x14ac:dyDescent="0.25">
      <c r="B8" s="141">
        <f>_xlfn.ISOWEEKNUM(Tableau1[[#This Row],[Date]])</f>
        <v>1</v>
      </c>
      <c r="C8" s="45" t="str">
        <f>UPPER(TEXT(Tableau1[[#This Row],[Date]],"jjjj"))</f>
        <v>JEUDI</v>
      </c>
      <c r="D8" s="55">
        <f>$C$3+ROW()-ROW(Tableau1[[#Headers],[Date]])-1</f>
        <v>43832</v>
      </c>
      <c r="E8" s="25">
        <v>0.35416666666666669</v>
      </c>
      <c r="F8" s="25">
        <v>0.52083333333333337</v>
      </c>
      <c r="G8" s="53">
        <v>6.9444444444444441E-3</v>
      </c>
      <c r="H8" s="25">
        <v>0.5625</v>
      </c>
      <c r="I8" s="25">
        <v>0.70833333333333337</v>
      </c>
      <c r="J8" s="53">
        <v>6.9444444444444441E-3</v>
      </c>
      <c r="K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" s="59"/>
      <c r="M8" s="80"/>
      <c r="N8" s="91" t="str">
        <f ca="1">IF(COUNTIF('jours fériés'!C:C,Tableau1[[#This Row],[Date]]),"oui","")</f>
        <v/>
      </c>
      <c r="O8" s="84"/>
      <c r="P8" s="84"/>
      <c r="Q8" s="76">
        <f>IF(Tableau1[[#This Row],[ CP / ABS / ChP. AM]]="A.M.",Tableau1[[#This Row],[Temps de travail]],0)</f>
        <v>0</v>
      </c>
      <c r="R8" s="99">
        <f>IF(Tableau1[[#This Row],[ CP / ABS / ChP. AM]]="Ch.P. AM",Tableau1[[#This Row],[Fin AM]]-Tableau1[[#This Row],[Début AM]]-Tableau1[[#This Row],[Pause AM]],0)</f>
        <v>0</v>
      </c>
      <c r="S8" s="77">
        <f>IF(Tableau1[[#This Row],[Ch.P. PM]]="Ch.P. PM",Tableau1[[#This Row],[Fin PM]]-Tableau1[[#This Row],[Début PM]]-Tableau1[[#This Row],[Pause PM]],0)</f>
        <v>0</v>
      </c>
      <c r="T8" s="100">
        <f>+Tableau1[[#This Row],[Chômage Partiel AM]]+Tableau1[[#This Row],[Chômage Partiel PM]]</f>
        <v>0</v>
      </c>
      <c r="U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" s="14"/>
      <c r="W8" s="14"/>
      <c r="X8" t="s">
        <v>73</v>
      </c>
      <c r="Y8" s="14"/>
    </row>
    <row r="9" spans="1:25" x14ac:dyDescent="0.25">
      <c r="B9" s="141">
        <f>_xlfn.ISOWEEKNUM(Tableau1[[#This Row],[Date]])</f>
        <v>1</v>
      </c>
      <c r="C9" s="45" t="str">
        <f>UPPER(TEXT(Tableau1[[#This Row],[Date]],"jjjj"))</f>
        <v>VENDREDI</v>
      </c>
      <c r="D9" s="55">
        <f>$C$3+ROW()-ROW(Tableau1[[#Headers],[Date]])-1</f>
        <v>43833</v>
      </c>
      <c r="E9" s="25">
        <v>0.35416666666666669</v>
      </c>
      <c r="F9" s="25">
        <v>0.5</v>
      </c>
      <c r="G9" s="53">
        <v>6.9444444444444441E-3</v>
      </c>
      <c r="H9" s="25">
        <v>0.54166666666666663</v>
      </c>
      <c r="I9" s="25">
        <v>0.6875</v>
      </c>
      <c r="J9" s="53"/>
      <c r="K9" s="97">
        <f>Tableau1[[#This Row],[Fin AM]]-Tableau1[[#This Row],[Début AM]]-Tableau1[[#This Row],[Pause AM]]+Tableau1[[#This Row],[Fin PM]]-Tableau1[[#This Row],[Début PM]]-Tableau1[[#This Row],[Pause PM]]</f>
        <v>0.28472222222222221</v>
      </c>
      <c r="L9" s="59"/>
      <c r="M9" s="80"/>
      <c r="N9" s="91" t="str">
        <f ca="1">IF(COUNTIF('jours fériés'!C:C,Tableau1[[#This Row],[Date]]),"oui","")</f>
        <v/>
      </c>
      <c r="O9" s="84" t="s">
        <v>69</v>
      </c>
      <c r="P9" s="84" t="s">
        <v>70</v>
      </c>
      <c r="Q9" s="76">
        <f>IF(Tableau1[[#This Row],[ CP / ABS / ChP. AM]]="A.M.",Tableau1[[#This Row],[Temps de travail]],0)</f>
        <v>0</v>
      </c>
      <c r="R9" s="99">
        <f>IF(Tableau1[[#This Row],[ CP / ABS / ChP. AM]]="Ch.P. AM",Tableau1[[#This Row],[Fin AM]]-Tableau1[[#This Row],[Début AM]]-Tableau1[[#This Row],[Pause AM]],0)</f>
        <v>0.13888888888888887</v>
      </c>
      <c r="S9" s="77">
        <f>IF(Tableau1[[#This Row],[Ch.P. PM]]="Ch.P. PM",Tableau1[[#This Row],[Fin PM]]-Tableau1[[#This Row],[Début PM]]-Tableau1[[#This Row],[Pause PM]],0)</f>
        <v>0.14583333333333337</v>
      </c>
      <c r="T9" s="100">
        <f>+Tableau1[[#This Row],[Chômage Partiel AM]]+Tableau1[[#This Row],[Chômage Partiel PM]]</f>
        <v>0.28472222222222221</v>
      </c>
      <c r="U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" s="14"/>
      <c r="W9" s="14"/>
      <c r="Y9" s="14"/>
    </row>
    <row r="10" spans="1:25" x14ac:dyDescent="0.25">
      <c r="B10" s="141">
        <f>_xlfn.ISOWEEKNUM(Tableau1[[#This Row],[Date]])</f>
        <v>1</v>
      </c>
      <c r="C10" s="45" t="str">
        <f>UPPER(TEXT(Tableau1[[#This Row],[Date]],"jjjj"))</f>
        <v>SAMEDI</v>
      </c>
      <c r="D10" s="55">
        <f>$C$3+ROW()-ROW(Tableau1[[#Headers],[Date]])-1</f>
        <v>43834</v>
      </c>
      <c r="E10" s="25"/>
      <c r="F10" s="25"/>
      <c r="G10" s="53"/>
      <c r="H10" s="25"/>
      <c r="I10" s="25"/>
      <c r="J10" s="53"/>
      <c r="K10" s="97">
        <f>Tableau1[[#This Row],[Fin AM]]-Tableau1[[#This Row],[Début AM]]-Tableau1[[#This Row],[Pause AM]]+Tableau1[[#This Row],[Fin PM]]-Tableau1[[#This Row],[Début PM]]-Tableau1[[#This Row],[Pause PM]]</f>
        <v>0</v>
      </c>
      <c r="L10" s="59"/>
      <c r="M10" s="80"/>
      <c r="N10" s="91" t="str">
        <f ca="1">IF(COUNTIF('jours fériés'!C:C,Tableau1[[#This Row],[Date]]),"oui","")</f>
        <v/>
      </c>
      <c r="O10" s="84"/>
      <c r="P10" s="84"/>
      <c r="Q10" s="76">
        <f>IF(Tableau1[[#This Row],[ CP / ABS / ChP. AM]]="A.M.",Tableau1[[#This Row],[Temps de travail]],0)</f>
        <v>0</v>
      </c>
      <c r="R10" s="99">
        <f>IF(Tableau1[[#This Row],[ CP / ABS / ChP. AM]]="Ch.P. AM",Tableau1[[#This Row],[Fin AM]]-Tableau1[[#This Row],[Début AM]]-Tableau1[[#This Row],[Pause AM]],0)</f>
        <v>0</v>
      </c>
      <c r="S10" s="77">
        <f>IF(Tableau1[[#This Row],[Ch.P. PM]]="Ch.P. PM",Tableau1[[#This Row],[Fin PM]]-Tableau1[[#This Row],[Début PM]]-Tableau1[[#This Row],[Pause PM]],0)</f>
        <v>0</v>
      </c>
      <c r="T10" s="100">
        <f>+Tableau1[[#This Row],[Chômage Partiel AM]]+Tableau1[[#This Row],[Chômage Partiel PM]]</f>
        <v>0</v>
      </c>
      <c r="U1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" s="14"/>
      <c r="W10" s="14"/>
      <c r="Y10" s="14"/>
    </row>
    <row r="11" spans="1:25" ht="15.75" thickBot="1" x14ac:dyDescent="0.3">
      <c r="B11" s="142">
        <f>_xlfn.ISOWEEKNUM(Tableau1[[#This Row],[Date]])</f>
        <v>1</v>
      </c>
      <c r="C11" s="48" t="str">
        <f>UPPER(TEXT(Tableau1[[#This Row],[Date]],"jjjj"))</f>
        <v>DIMANCHE</v>
      </c>
      <c r="D11" s="56">
        <f>$C$3+ROW()-ROW(Tableau1[[#Headers],[Date]])-1</f>
        <v>43835</v>
      </c>
      <c r="E11" s="25"/>
      <c r="F11" s="25"/>
      <c r="G11" s="53"/>
      <c r="H11" s="25"/>
      <c r="I11" s="25"/>
      <c r="J11" s="53"/>
      <c r="K11" s="98">
        <f>Tableau1[[#This Row],[Fin AM]]-Tableau1[[#This Row],[Début AM]]-Tableau1[[#This Row],[Pause AM]]+Tableau1[[#This Row],[Fin PM]]-Tableau1[[#This Row],[Début PM]]-Tableau1[[#This Row],[Pause PM]]</f>
        <v>0</v>
      </c>
      <c r="L11" s="60"/>
      <c r="M11" s="81"/>
      <c r="N11" s="86" t="str">
        <f ca="1">IF(COUNTIF('jours fériés'!C:C,Tableau1[[#This Row],[Date]]),"oui","")</f>
        <v/>
      </c>
      <c r="O11" s="85"/>
      <c r="P11" s="85"/>
      <c r="Q11" s="80">
        <f>IF(Tableau1[[#This Row],[ CP / ABS / ChP. AM]]="A.M.",Tableau1[[#This Row],[Temps de travail]],0)</f>
        <v>0</v>
      </c>
      <c r="R11" s="101">
        <f>IF(Tableau1[[#This Row],[ CP / ABS / ChP. AM]]="Ch.P. AM",Tableau1[[#This Row],[Fin AM]]-Tableau1[[#This Row],[Début AM]]-Tableau1[[#This Row],[Pause AM]],0)</f>
        <v>0</v>
      </c>
      <c r="S11" s="94">
        <f>IF(Tableau1[[#This Row],[Ch.P. PM]]="Ch.P. PM",Tableau1[[#This Row],[Fin PM]]-Tableau1[[#This Row],[Début PM]]-Tableau1[[#This Row],[Pause PM]],0)</f>
        <v>0</v>
      </c>
      <c r="T11" s="102">
        <f>+Tableau1[[#This Row],[Chômage Partiel AM]]+Tableau1[[#This Row],[Chômage Partiel PM]]</f>
        <v>0</v>
      </c>
      <c r="U1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" s="14"/>
      <c r="W11" s="14"/>
      <c r="Y11" s="14"/>
    </row>
    <row r="12" spans="1:25" x14ac:dyDescent="0.25">
      <c r="B12" s="140">
        <f>_xlfn.ISOWEEKNUM(Tableau1[[#This Row],[Date]])</f>
        <v>2</v>
      </c>
      <c r="C12" s="46" t="str">
        <f>UPPER(TEXT(Tableau1[[#This Row],[Date]],"jjjj"))</f>
        <v>LUNDI</v>
      </c>
      <c r="D12" s="54">
        <f>$C$3+ROW()-ROW(Tableau1[[#Headers],[Date]])-1</f>
        <v>43836</v>
      </c>
      <c r="E12" s="25">
        <v>0.35416666666666669</v>
      </c>
      <c r="F12" s="25">
        <v>0.52083333333333337</v>
      </c>
      <c r="G12" s="53">
        <v>6.9444444444444441E-3</v>
      </c>
      <c r="H12" s="25">
        <v>0.5625</v>
      </c>
      <c r="I12" s="25">
        <v>0.70833333333333337</v>
      </c>
      <c r="J12" s="53">
        <v>6.9444444444444441E-3</v>
      </c>
      <c r="K12" s="135">
        <f>Tableau1[[#This Row],[Fin AM]]-Tableau1[[#This Row],[Début AM]]-Tableau1[[#This Row],[Pause AM]]+Tableau1[[#This Row],[Fin PM]]-Tableau1[[#This Row],[Début PM]]-Tableau1[[#This Row],[Pause PM]]</f>
        <v>0.29861111111111116</v>
      </c>
      <c r="L12" s="58"/>
      <c r="M12" s="79"/>
      <c r="N12" s="91" t="str">
        <f ca="1">IF(COUNTIF('jours fériés'!C:C,Tableau1[[#This Row],[Date]]),"oui","")</f>
        <v/>
      </c>
      <c r="O12" s="84" t="s">
        <v>69</v>
      </c>
      <c r="P12" s="84" t="s">
        <v>70</v>
      </c>
      <c r="Q12" s="76">
        <f>IF(Tableau1[[#This Row],[ CP / ABS / ChP. AM]]="A.M.",Tableau1[[#This Row],[Temps de travail]],0)</f>
        <v>0</v>
      </c>
      <c r="R12" s="99">
        <f>IF(Tableau1[[#This Row],[ CP / ABS / ChP. AM]]="Ch.P. AM",Tableau1[[#This Row],[Fin AM]]-Tableau1[[#This Row],[Début AM]]-Tableau1[[#This Row],[Pause AM]],0)</f>
        <v>0.15972222222222224</v>
      </c>
      <c r="S12" s="77">
        <f>IF(Tableau1[[#This Row],[Ch.P. PM]]="Ch.P. PM",Tableau1[[#This Row],[Fin PM]]-Tableau1[[#This Row],[Début PM]]-Tableau1[[#This Row],[Pause PM]],0)</f>
        <v>0.13888888888888892</v>
      </c>
      <c r="T12" s="100">
        <f>+Tableau1[[#This Row],[Chômage Partiel AM]]+Tableau1[[#This Row],[Chômage Partiel PM]]</f>
        <v>0.29861111111111116</v>
      </c>
      <c r="U1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" s="14"/>
      <c r="W12" s="14"/>
      <c r="Y12" s="14"/>
    </row>
    <row r="13" spans="1:25" x14ac:dyDescent="0.25">
      <c r="B13" s="141">
        <f>_xlfn.ISOWEEKNUM(Tableau1[[#This Row],[Date]])</f>
        <v>2</v>
      </c>
      <c r="C13" s="45" t="str">
        <f>UPPER(TEXT(Tableau1[[#This Row],[Date]],"jjjj"))</f>
        <v>MARDI</v>
      </c>
      <c r="D13" s="55">
        <f>$C$3+ROW()-ROW(Tableau1[[#Headers],[Date]])-1</f>
        <v>43837</v>
      </c>
      <c r="E13" s="25">
        <v>0.35416666666666669</v>
      </c>
      <c r="F13" s="25">
        <v>0.52083333333333337</v>
      </c>
      <c r="G13" s="53">
        <v>6.9444444444444441E-3</v>
      </c>
      <c r="H13" s="25">
        <v>0.5625</v>
      </c>
      <c r="I13" s="25">
        <v>0.70833333333333337</v>
      </c>
      <c r="J13" s="53">
        <v>6.9444444444444441E-3</v>
      </c>
      <c r="K1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" s="59"/>
      <c r="M13" s="80"/>
      <c r="N13" s="91" t="str">
        <f ca="1">IF(COUNTIF('jours fériés'!C:C,Tableau1[[#This Row],[Date]]),"oui","")</f>
        <v/>
      </c>
      <c r="O13" s="84"/>
      <c r="P13" s="84" t="s">
        <v>70</v>
      </c>
      <c r="Q13" s="76">
        <f>IF(Tableau1[[#This Row],[ CP / ABS / ChP. AM]]="A.M.",Tableau1[[#This Row],[Temps de travail]],0)</f>
        <v>0</v>
      </c>
      <c r="R13" s="99">
        <f>IF(Tableau1[[#This Row],[ CP / ABS / ChP. AM]]="Ch.P. AM",Tableau1[[#This Row],[Fin AM]]-Tableau1[[#This Row],[Début AM]]-Tableau1[[#This Row],[Pause AM]],0)</f>
        <v>0</v>
      </c>
      <c r="S13" s="77">
        <f>IF(Tableau1[[#This Row],[Ch.P. PM]]="Ch.P. PM",Tableau1[[#This Row],[Fin PM]]-Tableau1[[#This Row],[Début PM]]-Tableau1[[#This Row],[Pause PM]],0)</f>
        <v>0.13888888888888892</v>
      </c>
      <c r="T13" s="100">
        <f>+Tableau1[[#This Row],[Chômage Partiel AM]]+Tableau1[[#This Row],[Chômage Partiel PM]]</f>
        <v>0.13888888888888892</v>
      </c>
      <c r="U1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" s="14"/>
      <c r="W13" s="14"/>
      <c r="Y13" s="14"/>
    </row>
    <row r="14" spans="1:25" x14ac:dyDescent="0.25">
      <c r="B14" s="141">
        <f>_xlfn.ISOWEEKNUM(Tableau1[[#This Row],[Date]])</f>
        <v>2</v>
      </c>
      <c r="C14" s="45" t="str">
        <f>UPPER(TEXT(Tableau1[[#This Row],[Date]],"jjjj"))</f>
        <v>MERCREDI</v>
      </c>
      <c r="D14" s="55">
        <f>$C$3+ROW()-ROW(Tableau1[[#Headers],[Date]])-1</f>
        <v>43838</v>
      </c>
      <c r="E14" s="25">
        <v>0.35416666666666669</v>
      </c>
      <c r="F14" s="25">
        <v>0.52083333333333337</v>
      </c>
      <c r="G14" s="53">
        <v>6.9444444444444441E-3</v>
      </c>
      <c r="H14" s="25">
        <v>0.5625</v>
      </c>
      <c r="I14" s="25">
        <v>0.70833333333333337</v>
      </c>
      <c r="J14" s="53">
        <v>6.9444444444444441E-3</v>
      </c>
      <c r="K1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" s="59"/>
      <c r="M14" s="80"/>
      <c r="N14" s="91" t="str">
        <f ca="1">IF(COUNTIF('jours fériés'!C:C,Tableau1[[#This Row],[Date]]),"oui","")</f>
        <v/>
      </c>
      <c r="O14" s="84"/>
      <c r="P14" s="84"/>
      <c r="Q14" s="76">
        <f>IF(Tableau1[[#This Row],[ CP / ABS / ChP. AM]]="A.M.",Tableau1[[#This Row],[Temps de travail]],0)</f>
        <v>0</v>
      </c>
      <c r="R14" s="99">
        <f>IF(Tableau1[[#This Row],[ CP / ABS / ChP. AM]]="Ch.P. AM",Tableau1[[#This Row],[Fin AM]]-Tableau1[[#This Row],[Début AM]]-Tableau1[[#This Row],[Pause AM]],0)</f>
        <v>0</v>
      </c>
      <c r="S14" s="77">
        <f>IF(Tableau1[[#This Row],[Ch.P. PM]]="Ch.P. PM",Tableau1[[#This Row],[Fin PM]]-Tableau1[[#This Row],[Début PM]]-Tableau1[[#This Row],[Pause PM]],0)</f>
        <v>0</v>
      </c>
      <c r="T14" s="100">
        <f>+Tableau1[[#This Row],[Chômage Partiel AM]]+Tableau1[[#This Row],[Chômage Partiel PM]]</f>
        <v>0</v>
      </c>
      <c r="U1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" s="14"/>
      <c r="W14" s="14"/>
      <c r="Y14" s="14"/>
    </row>
    <row r="15" spans="1:25" x14ac:dyDescent="0.25">
      <c r="B15" s="141">
        <f>_xlfn.ISOWEEKNUM(Tableau1[[#This Row],[Date]])</f>
        <v>2</v>
      </c>
      <c r="C15" s="45" t="str">
        <f>UPPER(TEXT(Tableau1[[#This Row],[Date]],"jjjj"))</f>
        <v>JEUDI</v>
      </c>
      <c r="D15" s="55">
        <f>$C$3+ROW()-ROW(Tableau1[[#Headers],[Date]])-1</f>
        <v>43839</v>
      </c>
      <c r="E15" s="25">
        <v>0.35416666666666669</v>
      </c>
      <c r="F15" s="25">
        <v>0.52083333333333337</v>
      </c>
      <c r="G15" s="53">
        <v>6.9444444444444441E-3</v>
      </c>
      <c r="H15" s="25">
        <v>0.5625</v>
      </c>
      <c r="I15" s="25">
        <v>0.70833333333333337</v>
      </c>
      <c r="J15" s="53">
        <v>6.9444444444444441E-3</v>
      </c>
      <c r="K1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" s="59"/>
      <c r="M15" s="80"/>
      <c r="N15" s="91" t="str">
        <f ca="1">IF(COUNTIF('jours fériés'!C:C,Tableau1[[#This Row],[Date]]),"oui","")</f>
        <v/>
      </c>
      <c r="O15" s="84"/>
      <c r="P15" s="84"/>
      <c r="Q15" s="76">
        <f>IF(Tableau1[[#This Row],[ CP / ABS / ChP. AM]]="A.M.",Tableau1[[#This Row],[Temps de travail]],0)</f>
        <v>0</v>
      </c>
      <c r="R15" s="99">
        <f>IF(Tableau1[[#This Row],[ CP / ABS / ChP. AM]]="Ch.P. AM",Tableau1[[#This Row],[Fin AM]]-Tableau1[[#This Row],[Début AM]]-Tableau1[[#This Row],[Pause AM]],0)</f>
        <v>0</v>
      </c>
      <c r="S15" s="77">
        <f>IF(Tableau1[[#This Row],[Ch.P. PM]]="Ch.P. PM",Tableau1[[#This Row],[Fin PM]]-Tableau1[[#This Row],[Début PM]]-Tableau1[[#This Row],[Pause PM]],0)</f>
        <v>0</v>
      </c>
      <c r="T15" s="100">
        <f>+Tableau1[[#This Row],[Chômage Partiel AM]]+Tableau1[[#This Row],[Chômage Partiel PM]]</f>
        <v>0</v>
      </c>
      <c r="U1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" s="14"/>
      <c r="W15" s="14"/>
      <c r="Y15" s="14"/>
    </row>
    <row r="16" spans="1:25" x14ac:dyDescent="0.25">
      <c r="B16" s="141">
        <f>_xlfn.ISOWEEKNUM(Tableau1[[#This Row],[Date]])</f>
        <v>2</v>
      </c>
      <c r="C16" s="45" t="str">
        <f>UPPER(TEXT(Tableau1[[#This Row],[Date]],"jjjj"))</f>
        <v>VENDREDI</v>
      </c>
      <c r="D16" s="55">
        <f>$C$3+ROW()-ROW(Tableau1[[#Headers],[Date]])-1</f>
        <v>43840</v>
      </c>
      <c r="E16" s="25">
        <v>0.35416666666666669</v>
      </c>
      <c r="F16" s="25">
        <v>0.5</v>
      </c>
      <c r="G16" s="53">
        <v>6.9444444444444441E-3</v>
      </c>
      <c r="H16" s="25">
        <v>0.54166666666666663</v>
      </c>
      <c r="I16" s="25">
        <v>0.64583333333333337</v>
      </c>
      <c r="J16" s="53"/>
      <c r="K16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6" s="59"/>
      <c r="M16" s="80"/>
      <c r="N16" s="91" t="str">
        <f ca="1">IF(COUNTIF('jours fériés'!C:C,Tableau1[[#This Row],[Date]]),"oui","")</f>
        <v/>
      </c>
      <c r="O16" s="84"/>
      <c r="P16" s="84"/>
      <c r="Q16" s="76">
        <f>IF(Tableau1[[#This Row],[ CP / ABS / ChP. AM]]="A.M.",Tableau1[[#This Row],[Temps de travail]],0)</f>
        <v>0</v>
      </c>
      <c r="R16" s="99">
        <f>IF(Tableau1[[#This Row],[ CP / ABS / ChP. AM]]="Ch.P. AM",Tableau1[[#This Row],[Fin AM]]-Tableau1[[#This Row],[Début AM]]-Tableau1[[#This Row],[Pause AM]],0)</f>
        <v>0</v>
      </c>
      <c r="S16" s="77">
        <f>IF(Tableau1[[#This Row],[Ch.P. PM]]="Ch.P. PM",Tableau1[[#This Row],[Fin PM]]-Tableau1[[#This Row],[Début PM]]-Tableau1[[#This Row],[Pause PM]],0)</f>
        <v>0</v>
      </c>
      <c r="T16" s="100">
        <f>+Tableau1[[#This Row],[Chômage Partiel AM]]+Tableau1[[#This Row],[Chômage Partiel PM]]</f>
        <v>0</v>
      </c>
      <c r="U1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" s="14"/>
      <c r="W16" s="14"/>
      <c r="Y16" s="14"/>
    </row>
    <row r="17" spans="2:25" x14ac:dyDescent="0.25">
      <c r="B17" s="141">
        <f>_xlfn.ISOWEEKNUM(Tableau1[[#This Row],[Date]])</f>
        <v>2</v>
      </c>
      <c r="C17" s="45" t="str">
        <f>UPPER(TEXT(Tableau1[[#This Row],[Date]],"jjjj"))</f>
        <v>SAMEDI</v>
      </c>
      <c r="D17" s="55">
        <f>$C$3+ROW()-ROW(Tableau1[[#Headers],[Date]])-1</f>
        <v>43841</v>
      </c>
      <c r="E17" s="25"/>
      <c r="F17" s="25"/>
      <c r="G17" s="53"/>
      <c r="H17" s="25"/>
      <c r="I17" s="25"/>
      <c r="J17" s="53"/>
      <c r="K17" s="97">
        <f>Tableau1[[#This Row],[Fin AM]]-Tableau1[[#This Row],[Début AM]]-Tableau1[[#This Row],[Pause AM]]+Tableau1[[#This Row],[Fin PM]]-Tableau1[[#This Row],[Début PM]]-Tableau1[[#This Row],[Pause PM]]</f>
        <v>0</v>
      </c>
      <c r="L17" s="59"/>
      <c r="M17" s="80"/>
      <c r="N17" s="91" t="str">
        <f ca="1">IF(COUNTIF('jours fériés'!C:C,Tableau1[[#This Row],[Date]]),"oui","")</f>
        <v/>
      </c>
      <c r="O17" s="84"/>
      <c r="P17" s="84"/>
      <c r="Q17" s="76">
        <f>IF(Tableau1[[#This Row],[ CP / ABS / ChP. AM]]="A.M.",Tableau1[[#This Row],[Temps de travail]],0)</f>
        <v>0</v>
      </c>
      <c r="R17" s="99">
        <f>IF(Tableau1[[#This Row],[ CP / ABS / ChP. AM]]="Ch.P. AM",Tableau1[[#This Row],[Fin AM]]-Tableau1[[#This Row],[Début AM]]-Tableau1[[#This Row],[Pause AM]],0)</f>
        <v>0</v>
      </c>
      <c r="S17" s="77">
        <f>IF(Tableau1[[#This Row],[Ch.P. PM]]="Ch.P. PM",Tableau1[[#This Row],[Fin PM]]-Tableau1[[#This Row],[Début PM]]-Tableau1[[#This Row],[Pause PM]],0)</f>
        <v>0</v>
      </c>
      <c r="T17" s="100">
        <f>+Tableau1[[#This Row],[Chômage Partiel AM]]+Tableau1[[#This Row],[Chômage Partiel PM]]</f>
        <v>0</v>
      </c>
      <c r="U1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" s="14"/>
      <c r="W17" s="14"/>
      <c r="Y17" s="14"/>
    </row>
    <row r="18" spans="2:25" ht="15.75" thickBot="1" x14ac:dyDescent="0.3">
      <c r="B18" s="142">
        <f>_xlfn.ISOWEEKNUM(Tableau1[[#This Row],[Date]])</f>
        <v>2</v>
      </c>
      <c r="C18" s="48" t="str">
        <f>UPPER(TEXT(Tableau1[[#This Row],[Date]],"jjjj"))</f>
        <v>DIMANCHE</v>
      </c>
      <c r="D18" s="56">
        <f>$C$3+ROW()-ROW(Tableau1[[#Headers],[Date]])-1</f>
        <v>43842</v>
      </c>
      <c r="E18" s="25"/>
      <c r="F18" s="25"/>
      <c r="G18" s="53"/>
      <c r="H18" s="25"/>
      <c r="I18" s="25"/>
      <c r="J18" s="53"/>
      <c r="K18" s="98">
        <f>Tableau1[[#This Row],[Fin AM]]-Tableau1[[#This Row],[Début AM]]-Tableau1[[#This Row],[Pause AM]]+Tableau1[[#This Row],[Fin PM]]-Tableau1[[#This Row],[Début PM]]-Tableau1[[#This Row],[Pause PM]]</f>
        <v>0</v>
      </c>
      <c r="L18" s="60"/>
      <c r="M18" s="81"/>
      <c r="N18" s="86" t="str">
        <f ca="1">IF(COUNTIF('jours fériés'!C:C,Tableau1[[#This Row],[Date]]),"oui","")</f>
        <v/>
      </c>
      <c r="O18" s="85"/>
      <c r="P18" s="85"/>
      <c r="Q18" s="80">
        <f>IF(Tableau1[[#This Row],[ CP / ABS / ChP. AM]]="A.M.",Tableau1[[#This Row],[Temps de travail]],0)</f>
        <v>0</v>
      </c>
      <c r="R18" s="101">
        <f>IF(Tableau1[[#This Row],[ CP / ABS / ChP. AM]]="Ch.P. AM",Tableau1[[#This Row],[Fin AM]]-Tableau1[[#This Row],[Début AM]]-Tableau1[[#This Row],[Pause AM]],0)</f>
        <v>0</v>
      </c>
      <c r="S18" s="94">
        <f>IF(Tableau1[[#This Row],[Ch.P. PM]]="Ch.P. PM",Tableau1[[#This Row],[Fin PM]]-Tableau1[[#This Row],[Début PM]]-Tableau1[[#This Row],[Pause PM]],0)</f>
        <v>0</v>
      </c>
      <c r="T18" s="102">
        <f>+Tableau1[[#This Row],[Chômage Partiel AM]]+Tableau1[[#This Row],[Chômage Partiel PM]]</f>
        <v>0</v>
      </c>
      <c r="U1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8" s="14"/>
      <c r="W18" s="14"/>
      <c r="Y18" s="14"/>
    </row>
    <row r="19" spans="2:25" x14ac:dyDescent="0.25">
      <c r="B19" s="140">
        <f>_xlfn.ISOWEEKNUM(Tableau1[[#This Row],[Date]])</f>
        <v>3</v>
      </c>
      <c r="C19" s="46" t="str">
        <f>UPPER(TEXT(Tableau1[[#This Row],[Date]],"jjjj"))</f>
        <v>LUNDI</v>
      </c>
      <c r="D19" s="54">
        <f>$C$3+ROW()-ROW(Tableau1[[#Headers],[Date]])-1</f>
        <v>43843</v>
      </c>
      <c r="E19" s="25">
        <v>0.35416666666666669</v>
      </c>
      <c r="F19" s="25">
        <v>0.52083333333333337</v>
      </c>
      <c r="G19" s="53">
        <v>6.9444444444444441E-3</v>
      </c>
      <c r="H19" s="25">
        <v>0.5625</v>
      </c>
      <c r="I19" s="25">
        <v>0.70833333333333337</v>
      </c>
      <c r="J19" s="53">
        <v>6.9444444444444441E-3</v>
      </c>
      <c r="K19" s="135">
        <f>Tableau1[[#This Row],[Fin AM]]-Tableau1[[#This Row],[Début AM]]-Tableau1[[#This Row],[Pause AM]]+Tableau1[[#This Row],[Fin PM]]-Tableau1[[#This Row],[Début PM]]-Tableau1[[#This Row],[Pause PM]]</f>
        <v>0.29861111111111116</v>
      </c>
      <c r="L19" s="58"/>
      <c r="M19" s="79"/>
      <c r="N19" s="91" t="str">
        <f ca="1">IF(COUNTIF('jours fériés'!C:C,Tableau1[[#This Row],[Date]]),"oui","")</f>
        <v/>
      </c>
      <c r="O19" s="84"/>
      <c r="P19" s="84"/>
      <c r="Q19" s="76">
        <f>IF(Tableau1[[#This Row],[ CP / ABS / ChP. AM]]="A.M.",Tableau1[[#This Row],[Temps de travail]],0)</f>
        <v>0</v>
      </c>
      <c r="R19" s="99">
        <f>IF(Tableau1[[#This Row],[ CP / ABS / ChP. AM]]="Ch.P. AM",Tableau1[[#This Row],[Fin AM]]-Tableau1[[#This Row],[Début AM]]-Tableau1[[#This Row],[Pause AM]],0)</f>
        <v>0</v>
      </c>
      <c r="S19" s="77">
        <f>IF(Tableau1[[#This Row],[Ch.P. PM]]="Ch.P. PM",Tableau1[[#This Row],[Fin PM]]-Tableau1[[#This Row],[Début PM]]-Tableau1[[#This Row],[Pause PM]],0)</f>
        <v>0</v>
      </c>
      <c r="T19" s="100">
        <f>+Tableau1[[#This Row],[Chômage Partiel AM]]+Tableau1[[#This Row],[Chômage Partiel PM]]</f>
        <v>0</v>
      </c>
      <c r="U1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" s="14"/>
      <c r="W19" s="14"/>
      <c r="Y19" s="14"/>
    </row>
    <row r="20" spans="2:25" x14ac:dyDescent="0.25">
      <c r="B20" s="141">
        <f>_xlfn.ISOWEEKNUM(Tableau1[[#This Row],[Date]])</f>
        <v>3</v>
      </c>
      <c r="C20" s="45" t="str">
        <f>UPPER(TEXT(Tableau1[[#This Row],[Date]],"jjjj"))</f>
        <v>MARDI</v>
      </c>
      <c r="D20" s="55">
        <f>$C$3+ROW()-ROW(Tableau1[[#Headers],[Date]])-1</f>
        <v>43844</v>
      </c>
      <c r="E20" s="25">
        <v>0.35416666666666669</v>
      </c>
      <c r="F20" s="25">
        <v>0.52083333333333337</v>
      </c>
      <c r="G20" s="53">
        <v>6.9444444444444441E-3</v>
      </c>
      <c r="H20" s="25">
        <v>0.5625</v>
      </c>
      <c r="I20" s="25">
        <v>0.70833333333333337</v>
      </c>
      <c r="J20" s="53">
        <v>6.9444444444444441E-3</v>
      </c>
      <c r="K2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0" s="59"/>
      <c r="M20" s="80"/>
      <c r="N20" s="91" t="str">
        <f ca="1">IF(COUNTIF('jours fériés'!C:C,Tableau1[[#This Row],[Date]]),"oui","")</f>
        <v/>
      </c>
      <c r="O20" s="84"/>
      <c r="P20" s="84"/>
      <c r="Q20" s="76">
        <f>IF(Tableau1[[#This Row],[ CP / ABS / ChP. AM]]="A.M.",Tableau1[[#This Row],[Temps de travail]],0)</f>
        <v>0</v>
      </c>
      <c r="R20" s="99">
        <f>IF(Tableau1[[#This Row],[ CP / ABS / ChP. AM]]="Ch.P. AM",Tableau1[[#This Row],[Fin AM]]-Tableau1[[#This Row],[Début AM]]-Tableau1[[#This Row],[Pause AM]],0)</f>
        <v>0</v>
      </c>
      <c r="S20" s="77">
        <f>IF(Tableau1[[#This Row],[Ch.P. PM]]="Ch.P. PM",Tableau1[[#This Row],[Fin PM]]-Tableau1[[#This Row],[Début PM]]-Tableau1[[#This Row],[Pause PM]],0)</f>
        <v>0</v>
      </c>
      <c r="T20" s="100">
        <f>+Tableau1[[#This Row],[Chômage Partiel AM]]+Tableau1[[#This Row],[Chômage Partiel PM]]</f>
        <v>0</v>
      </c>
      <c r="U2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" s="14"/>
      <c r="W20" s="14"/>
      <c r="Y20" s="14"/>
    </row>
    <row r="21" spans="2:25" x14ac:dyDescent="0.25">
      <c r="B21" s="141">
        <f>_xlfn.ISOWEEKNUM(Tableau1[[#This Row],[Date]])</f>
        <v>3</v>
      </c>
      <c r="C21" s="45" t="str">
        <f>UPPER(TEXT(Tableau1[[#This Row],[Date]],"jjjj"))</f>
        <v>MERCREDI</v>
      </c>
      <c r="D21" s="55">
        <f>$C$3+ROW()-ROW(Tableau1[[#Headers],[Date]])-1</f>
        <v>43845</v>
      </c>
      <c r="E21" s="25">
        <v>0.35416666666666669</v>
      </c>
      <c r="F21" s="25">
        <v>0.52083333333333337</v>
      </c>
      <c r="G21" s="53">
        <v>6.9444444444444441E-3</v>
      </c>
      <c r="H21" s="25">
        <v>0.5625</v>
      </c>
      <c r="I21" s="25">
        <v>0.70833333333333337</v>
      </c>
      <c r="J21" s="53">
        <v>6.9444444444444441E-3</v>
      </c>
      <c r="K2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" s="59"/>
      <c r="M21" s="80"/>
      <c r="N21" s="91" t="str">
        <f ca="1">IF(COUNTIF('jours fériés'!C:C,Tableau1[[#This Row],[Date]]),"oui","")</f>
        <v/>
      </c>
      <c r="O21" s="84"/>
      <c r="P21" s="84"/>
      <c r="Q21" s="76">
        <f>IF(Tableau1[[#This Row],[ CP / ABS / ChP. AM]]="A.M.",Tableau1[[#This Row],[Temps de travail]],0)</f>
        <v>0</v>
      </c>
      <c r="R21" s="99">
        <f>IF(Tableau1[[#This Row],[ CP / ABS / ChP. AM]]="Ch.P. AM",Tableau1[[#This Row],[Fin AM]]-Tableau1[[#This Row],[Début AM]]-Tableau1[[#This Row],[Pause AM]],0)</f>
        <v>0</v>
      </c>
      <c r="S21" s="77">
        <f>IF(Tableau1[[#This Row],[Ch.P. PM]]="Ch.P. PM",Tableau1[[#This Row],[Fin PM]]-Tableau1[[#This Row],[Début PM]]-Tableau1[[#This Row],[Pause PM]],0)</f>
        <v>0</v>
      </c>
      <c r="T21" s="100">
        <f>+Tableau1[[#This Row],[Chômage Partiel AM]]+Tableau1[[#This Row],[Chômage Partiel PM]]</f>
        <v>0</v>
      </c>
      <c r="U2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" s="14"/>
      <c r="W21" s="14"/>
      <c r="Y21" s="14"/>
    </row>
    <row r="22" spans="2:25" x14ac:dyDescent="0.25">
      <c r="B22" s="141">
        <f>_xlfn.ISOWEEKNUM(Tableau1[[#This Row],[Date]])</f>
        <v>3</v>
      </c>
      <c r="C22" s="45" t="str">
        <f>UPPER(TEXT(Tableau1[[#This Row],[Date]],"jjjj"))</f>
        <v>JEUDI</v>
      </c>
      <c r="D22" s="55">
        <f>$C$3+ROW()-ROW(Tableau1[[#Headers],[Date]])-1</f>
        <v>43846</v>
      </c>
      <c r="E22" s="25">
        <v>0.35416666666666669</v>
      </c>
      <c r="F22" s="25">
        <v>0.52083333333333337</v>
      </c>
      <c r="G22" s="53">
        <v>6.9444444444444441E-3</v>
      </c>
      <c r="H22" s="25">
        <v>0.5625</v>
      </c>
      <c r="I22" s="25">
        <v>0.70833333333333337</v>
      </c>
      <c r="J22" s="53">
        <v>6.9444444444444441E-3</v>
      </c>
      <c r="K2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" s="59"/>
      <c r="M22" s="80"/>
      <c r="N22" s="91" t="str">
        <f ca="1">IF(COUNTIF('jours fériés'!C:C,Tableau1[[#This Row],[Date]]),"oui","")</f>
        <v/>
      </c>
      <c r="O22" s="84"/>
      <c r="P22" s="84"/>
      <c r="Q22" s="76">
        <f>IF(Tableau1[[#This Row],[ CP / ABS / ChP. AM]]="A.M.",Tableau1[[#This Row],[Temps de travail]],0)</f>
        <v>0</v>
      </c>
      <c r="R22" s="99">
        <f>IF(Tableau1[[#This Row],[ CP / ABS / ChP. AM]]="Ch.P. AM",Tableau1[[#This Row],[Fin AM]]-Tableau1[[#This Row],[Début AM]]-Tableau1[[#This Row],[Pause AM]],0)</f>
        <v>0</v>
      </c>
      <c r="S22" s="77">
        <f>IF(Tableau1[[#This Row],[Ch.P. PM]]="Ch.P. PM",Tableau1[[#This Row],[Fin PM]]-Tableau1[[#This Row],[Début PM]]-Tableau1[[#This Row],[Pause PM]],0)</f>
        <v>0</v>
      </c>
      <c r="T22" s="100">
        <f>+Tableau1[[#This Row],[Chômage Partiel AM]]+Tableau1[[#This Row],[Chômage Partiel PM]]</f>
        <v>0</v>
      </c>
      <c r="U2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" s="14"/>
      <c r="W22" s="14"/>
      <c r="Y22" s="14"/>
    </row>
    <row r="23" spans="2:25" x14ac:dyDescent="0.25">
      <c r="B23" s="141">
        <f>_xlfn.ISOWEEKNUM(Tableau1[[#This Row],[Date]])</f>
        <v>3</v>
      </c>
      <c r="C23" s="45" t="str">
        <f>UPPER(TEXT(Tableau1[[#This Row],[Date]],"jjjj"))</f>
        <v>VENDREDI</v>
      </c>
      <c r="D23" s="55">
        <f>$C$3+ROW()-ROW(Tableau1[[#Headers],[Date]])-1</f>
        <v>43847</v>
      </c>
      <c r="E23" s="25">
        <v>0.35416666666666669</v>
      </c>
      <c r="F23" s="25">
        <v>0.5</v>
      </c>
      <c r="G23" s="53">
        <v>6.9444444444444441E-3</v>
      </c>
      <c r="H23" s="25">
        <v>0.54166666666666663</v>
      </c>
      <c r="I23" s="25">
        <v>0.64583333333333337</v>
      </c>
      <c r="J23" s="53"/>
      <c r="K23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3" s="59"/>
      <c r="M23" s="80"/>
      <c r="N23" s="91" t="str">
        <f ca="1">IF(COUNTIF('jours fériés'!C:C,Tableau1[[#This Row],[Date]]),"oui","")</f>
        <v/>
      </c>
      <c r="O23" s="84"/>
      <c r="P23" s="84"/>
      <c r="Q23" s="76">
        <f>IF(Tableau1[[#This Row],[ CP / ABS / ChP. AM]]="A.M.",Tableau1[[#This Row],[Temps de travail]],0)</f>
        <v>0</v>
      </c>
      <c r="R23" s="99">
        <f>IF(Tableau1[[#This Row],[ CP / ABS / ChP. AM]]="Ch.P. AM",Tableau1[[#This Row],[Fin AM]]-Tableau1[[#This Row],[Début AM]]-Tableau1[[#This Row],[Pause AM]],0)</f>
        <v>0</v>
      </c>
      <c r="S23" s="77">
        <f>IF(Tableau1[[#This Row],[Ch.P. PM]]="Ch.P. PM",Tableau1[[#This Row],[Fin PM]]-Tableau1[[#This Row],[Début PM]]-Tableau1[[#This Row],[Pause PM]],0)</f>
        <v>0</v>
      </c>
      <c r="T23" s="100">
        <f>+Tableau1[[#This Row],[Chômage Partiel AM]]+Tableau1[[#This Row],[Chômage Partiel PM]]</f>
        <v>0</v>
      </c>
      <c r="U2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" s="14"/>
      <c r="W23" s="14"/>
      <c r="Y23" s="14"/>
    </row>
    <row r="24" spans="2:25" x14ac:dyDescent="0.25">
      <c r="B24" s="141">
        <f>_xlfn.ISOWEEKNUM(Tableau1[[#This Row],[Date]])</f>
        <v>3</v>
      </c>
      <c r="C24" s="45" t="str">
        <f>UPPER(TEXT(Tableau1[[#This Row],[Date]],"jjjj"))</f>
        <v>SAMEDI</v>
      </c>
      <c r="D24" s="55">
        <f>$C$3+ROW()-ROW(Tableau1[[#Headers],[Date]])-1</f>
        <v>43848</v>
      </c>
      <c r="E24" s="25"/>
      <c r="F24" s="25"/>
      <c r="G24" s="53"/>
      <c r="H24" s="25"/>
      <c r="I24" s="25"/>
      <c r="J24" s="53"/>
      <c r="K24" s="97">
        <f>Tableau1[[#This Row],[Fin AM]]-Tableau1[[#This Row],[Début AM]]-Tableau1[[#This Row],[Pause AM]]+Tableau1[[#This Row],[Fin PM]]-Tableau1[[#This Row],[Début PM]]-Tableau1[[#This Row],[Pause PM]]</f>
        <v>0</v>
      </c>
      <c r="L24" s="59"/>
      <c r="M24" s="80"/>
      <c r="N24" s="91" t="str">
        <f ca="1">IF(COUNTIF('jours fériés'!C:C,Tableau1[[#This Row],[Date]]),"oui","")</f>
        <v/>
      </c>
      <c r="O24" s="84"/>
      <c r="P24" s="84"/>
      <c r="Q24" s="76">
        <f>IF(Tableau1[[#This Row],[ CP / ABS / ChP. AM]]="A.M.",Tableau1[[#This Row],[Temps de travail]],0)</f>
        <v>0</v>
      </c>
      <c r="R24" s="99">
        <f>IF(Tableau1[[#This Row],[ CP / ABS / ChP. AM]]="Ch.P. AM",Tableau1[[#This Row],[Fin AM]]-Tableau1[[#This Row],[Début AM]]-Tableau1[[#This Row],[Pause AM]],0)</f>
        <v>0</v>
      </c>
      <c r="S24" s="77">
        <f>IF(Tableau1[[#This Row],[Ch.P. PM]]="Ch.P. PM",Tableau1[[#This Row],[Fin PM]]-Tableau1[[#This Row],[Début PM]]-Tableau1[[#This Row],[Pause PM]],0)</f>
        <v>0</v>
      </c>
      <c r="T24" s="100">
        <f>+Tableau1[[#This Row],[Chômage Partiel AM]]+Tableau1[[#This Row],[Chômage Partiel PM]]</f>
        <v>0</v>
      </c>
      <c r="U2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" s="14"/>
      <c r="W24" s="14"/>
      <c r="Y24" s="14"/>
    </row>
    <row r="25" spans="2:25" ht="15.75" thickBot="1" x14ac:dyDescent="0.3">
      <c r="B25" s="143">
        <f>_xlfn.ISOWEEKNUM(Tableau1[[#This Row],[Date]])</f>
        <v>3</v>
      </c>
      <c r="C25" s="48" t="str">
        <f>UPPER(TEXT(Tableau1[[#This Row],[Date]],"jjjj"))</f>
        <v>DIMANCHE</v>
      </c>
      <c r="D25" s="56">
        <f>$C$3+ROW()-ROW(Tableau1[[#Headers],[Date]])-1</f>
        <v>43849</v>
      </c>
      <c r="E25" s="25"/>
      <c r="F25" s="25"/>
      <c r="G25" s="53"/>
      <c r="H25" s="25"/>
      <c r="I25" s="25"/>
      <c r="J25" s="53"/>
      <c r="K25" s="98">
        <f>Tableau1[[#This Row],[Fin AM]]-Tableau1[[#This Row],[Début AM]]-Tableau1[[#This Row],[Pause AM]]+Tableau1[[#This Row],[Fin PM]]-Tableau1[[#This Row],[Début PM]]-Tableau1[[#This Row],[Pause PM]]</f>
        <v>0</v>
      </c>
      <c r="L25" s="60"/>
      <c r="M25" s="81"/>
      <c r="N25" s="86" t="str">
        <f ca="1">IF(COUNTIF('jours fériés'!C:C,Tableau1[[#This Row],[Date]]),"oui","")</f>
        <v/>
      </c>
      <c r="O25" s="85"/>
      <c r="P25" s="85"/>
      <c r="Q25" s="80">
        <f>IF(Tableau1[[#This Row],[ CP / ABS / ChP. AM]]="A.M.",Tableau1[[#This Row],[Temps de travail]],0)</f>
        <v>0</v>
      </c>
      <c r="R25" s="101">
        <f>IF(Tableau1[[#This Row],[ CP / ABS / ChP. AM]]="Ch.P. AM",Tableau1[[#This Row],[Fin AM]]-Tableau1[[#This Row],[Début AM]]-Tableau1[[#This Row],[Pause AM]],0)</f>
        <v>0</v>
      </c>
      <c r="S25" s="94">
        <f>IF(Tableau1[[#This Row],[Ch.P. PM]]="Ch.P. PM",Tableau1[[#This Row],[Fin PM]]-Tableau1[[#This Row],[Début PM]]-Tableau1[[#This Row],[Pause PM]],0)</f>
        <v>0</v>
      </c>
      <c r="T25" s="102">
        <f>+Tableau1[[#This Row],[Chômage Partiel AM]]+Tableau1[[#This Row],[Chômage Partiel PM]]</f>
        <v>0</v>
      </c>
      <c r="U2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5" s="14"/>
      <c r="W25" s="14"/>
      <c r="Y25" s="14"/>
    </row>
    <row r="26" spans="2:25" x14ac:dyDescent="0.25">
      <c r="B26" s="140">
        <f>_xlfn.ISOWEEKNUM(Tableau1[[#This Row],[Date]])</f>
        <v>4</v>
      </c>
      <c r="C26" s="46" t="str">
        <f>UPPER(TEXT(Tableau1[[#This Row],[Date]],"jjjj"))</f>
        <v>LUNDI</v>
      </c>
      <c r="D26" s="54">
        <f>$C$3+ROW()-ROW(Tableau1[[#Headers],[Date]])-1</f>
        <v>43850</v>
      </c>
      <c r="E26" s="25">
        <v>0.35416666666666669</v>
      </c>
      <c r="F26" s="25">
        <v>0.52083333333333337</v>
      </c>
      <c r="G26" s="53">
        <v>6.9444444444444441E-3</v>
      </c>
      <c r="H26" s="25">
        <v>0.5625</v>
      </c>
      <c r="I26" s="25">
        <v>0.70833333333333337</v>
      </c>
      <c r="J26" s="53">
        <v>6.9444444444444441E-3</v>
      </c>
      <c r="K26" s="135">
        <f>Tableau1[[#This Row],[Fin AM]]-Tableau1[[#This Row],[Début AM]]-Tableau1[[#This Row],[Pause AM]]+Tableau1[[#This Row],[Fin PM]]-Tableau1[[#This Row],[Début PM]]-Tableau1[[#This Row],[Pause PM]]</f>
        <v>0.29861111111111116</v>
      </c>
      <c r="L26" s="58"/>
      <c r="M26" s="79"/>
      <c r="N26" s="91" t="str">
        <f ca="1">IF(COUNTIF('jours fériés'!C:C,Tableau1[[#This Row],[Date]]),"oui","")</f>
        <v/>
      </c>
      <c r="O26" s="84"/>
      <c r="P26" s="84"/>
      <c r="Q26" s="76">
        <f>IF(Tableau1[[#This Row],[ CP / ABS / ChP. AM]]="A.M.",Tableau1[[#This Row],[Temps de travail]],0)</f>
        <v>0</v>
      </c>
      <c r="R26" s="99">
        <f>IF(Tableau1[[#This Row],[ CP / ABS / ChP. AM]]="Ch.P. AM",Tableau1[[#This Row],[Fin AM]]-Tableau1[[#This Row],[Début AM]]-Tableau1[[#This Row],[Pause AM]],0)</f>
        <v>0</v>
      </c>
      <c r="S26" s="77">
        <f>IF(Tableau1[[#This Row],[Ch.P. PM]]="Ch.P. PM",Tableau1[[#This Row],[Fin PM]]-Tableau1[[#This Row],[Début PM]]-Tableau1[[#This Row],[Pause PM]],0)</f>
        <v>0</v>
      </c>
      <c r="T26" s="100">
        <f>+Tableau1[[#This Row],[Chômage Partiel AM]]+Tableau1[[#This Row],[Chômage Partiel PM]]</f>
        <v>0</v>
      </c>
      <c r="U2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" s="14"/>
      <c r="W26" s="14"/>
      <c r="Y26" s="14"/>
    </row>
    <row r="27" spans="2:25" x14ac:dyDescent="0.25">
      <c r="B27" s="141">
        <f>_xlfn.ISOWEEKNUM(Tableau1[[#This Row],[Date]])</f>
        <v>4</v>
      </c>
      <c r="C27" s="45" t="str">
        <f>UPPER(TEXT(Tableau1[[#This Row],[Date]],"jjjj"))</f>
        <v>MARDI</v>
      </c>
      <c r="D27" s="55">
        <f>$C$3+ROW()-ROW(Tableau1[[#Headers],[Date]])-1</f>
        <v>43851</v>
      </c>
      <c r="E27" s="25">
        <v>0.35416666666666669</v>
      </c>
      <c r="F27" s="25">
        <v>0.52083333333333337</v>
      </c>
      <c r="G27" s="53">
        <v>6.9444444444444441E-3</v>
      </c>
      <c r="H27" s="25">
        <v>0.5625</v>
      </c>
      <c r="I27" s="25">
        <v>0.70833333333333337</v>
      </c>
      <c r="J27" s="53">
        <v>6.9444444444444441E-3</v>
      </c>
      <c r="K2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7" s="59"/>
      <c r="M27" s="80"/>
      <c r="N27" s="91" t="str">
        <f ca="1">IF(COUNTIF('jours fériés'!C:C,Tableau1[[#This Row],[Date]]),"oui","")</f>
        <v/>
      </c>
      <c r="O27" s="84"/>
      <c r="P27" s="84"/>
      <c r="Q27" s="76">
        <f>IF(Tableau1[[#This Row],[ CP / ABS / ChP. AM]]="A.M.",Tableau1[[#This Row],[Temps de travail]],0)</f>
        <v>0</v>
      </c>
      <c r="R27" s="99">
        <f>IF(Tableau1[[#This Row],[ CP / ABS / ChP. AM]]="Ch.P. AM",Tableau1[[#This Row],[Fin AM]]-Tableau1[[#This Row],[Début AM]]-Tableau1[[#This Row],[Pause AM]],0)</f>
        <v>0</v>
      </c>
      <c r="S27" s="77">
        <f>IF(Tableau1[[#This Row],[Ch.P. PM]]="Ch.P. PM",Tableau1[[#This Row],[Fin PM]]-Tableau1[[#This Row],[Début PM]]-Tableau1[[#This Row],[Pause PM]],0)</f>
        <v>0</v>
      </c>
      <c r="T27" s="100">
        <f>+Tableau1[[#This Row],[Chômage Partiel AM]]+Tableau1[[#This Row],[Chômage Partiel PM]]</f>
        <v>0</v>
      </c>
      <c r="U2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" s="14"/>
      <c r="W27" s="14"/>
      <c r="Y27" s="14"/>
    </row>
    <row r="28" spans="2:25" x14ac:dyDescent="0.25">
      <c r="B28" s="141">
        <f>_xlfn.ISOWEEKNUM(Tableau1[[#This Row],[Date]])</f>
        <v>4</v>
      </c>
      <c r="C28" s="45" t="str">
        <f>UPPER(TEXT(Tableau1[[#This Row],[Date]],"jjjj"))</f>
        <v>MERCREDI</v>
      </c>
      <c r="D28" s="55">
        <f>$C$3+ROW()-ROW(Tableau1[[#Headers],[Date]])-1</f>
        <v>43852</v>
      </c>
      <c r="E28" s="25">
        <v>0.35416666666666669</v>
      </c>
      <c r="F28" s="25">
        <v>0.52083333333333337</v>
      </c>
      <c r="G28" s="53">
        <v>6.9444444444444441E-3</v>
      </c>
      <c r="H28" s="25">
        <v>0.5625</v>
      </c>
      <c r="I28" s="25">
        <v>0.70833333333333337</v>
      </c>
      <c r="J28" s="53">
        <v>6.9444444444444441E-3</v>
      </c>
      <c r="K2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8" s="59"/>
      <c r="M28" s="80"/>
      <c r="N28" s="91" t="str">
        <f ca="1">IF(COUNTIF('jours fériés'!C:C,Tableau1[[#This Row],[Date]]),"oui","")</f>
        <v/>
      </c>
      <c r="O28" s="84"/>
      <c r="P28" s="84"/>
      <c r="Q28" s="76">
        <f>IF(Tableau1[[#This Row],[ CP / ABS / ChP. AM]]="A.M.",Tableau1[[#This Row],[Temps de travail]],0)</f>
        <v>0</v>
      </c>
      <c r="R28" s="99">
        <f>IF(Tableau1[[#This Row],[ CP / ABS / ChP. AM]]="Ch.P. AM",Tableau1[[#This Row],[Fin AM]]-Tableau1[[#This Row],[Début AM]]-Tableau1[[#This Row],[Pause AM]],0)</f>
        <v>0</v>
      </c>
      <c r="S28" s="77">
        <f>IF(Tableau1[[#This Row],[Ch.P. PM]]="Ch.P. PM",Tableau1[[#This Row],[Fin PM]]-Tableau1[[#This Row],[Début PM]]-Tableau1[[#This Row],[Pause PM]],0)</f>
        <v>0</v>
      </c>
      <c r="T28" s="100">
        <f>+Tableau1[[#This Row],[Chômage Partiel AM]]+Tableau1[[#This Row],[Chômage Partiel PM]]</f>
        <v>0</v>
      </c>
      <c r="U2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" s="14"/>
      <c r="W28" s="14"/>
      <c r="Y28" s="14"/>
    </row>
    <row r="29" spans="2:25" x14ac:dyDescent="0.25">
      <c r="B29" s="141">
        <f>_xlfn.ISOWEEKNUM(Tableau1[[#This Row],[Date]])</f>
        <v>4</v>
      </c>
      <c r="C29" s="45" t="str">
        <f>UPPER(TEXT(Tableau1[[#This Row],[Date]],"jjjj"))</f>
        <v>JEUDI</v>
      </c>
      <c r="D29" s="55">
        <f>$C$3+ROW()-ROW(Tableau1[[#Headers],[Date]])-1</f>
        <v>43853</v>
      </c>
      <c r="E29" s="25">
        <v>0.35416666666666669</v>
      </c>
      <c r="F29" s="25">
        <v>0.52083333333333337</v>
      </c>
      <c r="G29" s="53">
        <v>6.9444444444444441E-3</v>
      </c>
      <c r="H29" s="25">
        <v>0.5625</v>
      </c>
      <c r="I29" s="25">
        <v>0.70833333333333337</v>
      </c>
      <c r="J29" s="53">
        <v>6.9444444444444441E-3</v>
      </c>
      <c r="K2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9" s="59"/>
      <c r="M29" s="80"/>
      <c r="N29" s="91" t="str">
        <f ca="1">IF(COUNTIF('jours fériés'!C:C,Tableau1[[#This Row],[Date]]),"oui","")</f>
        <v/>
      </c>
      <c r="O29" s="84"/>
      <c r="P29" s="84"/>
      <c r="Q29" s="76">
        <f>IF(Tableau1[[#This Row],[ CP / ABS / ChP. AM]]="A.M.",Tableau1[[#This Row],[Temps de travail]],0)</f>
        <v>0</v>
      </c>
      <c r="R29" s="99">
        <f>IF(Tableau1[[#This Row],[ CP / ABS / ChP. AM]]="Ch.P. AM",Tableau1[[#This Row],[Fin AM]]-Tableau1[[#This Row],[Début AM]]-Tableau1[[#This Row],[Pause AM]],0)</f>
        <v>0</v>
      </c>
      <c r="S29" s="77">
        <f>IF(Tableau1[[#This Row],[Ch.P. PM]]="Ch.P. PM",Tableau1[[#This Row],[Fin PM]]-Tableau1[[#This Row],[Début PM]]-Tableau1[[#This Row],[Pause PM]],0)</f>
        <v>0</v>
      </c>
      <c r="T29" s="100">
        <f>+Tableau1[[#This Row],[Chômage Partiel AM]]+Tableau1[[#This Row],[Chômage Partiel PM]]</f>
        <v>0</v>
      </c>
      <c r="U2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" s="14"/>
      <c r="W29" s="14"/>
      <c r="Y29" s="14"/>
    </row>
    <row r="30" spans="2:25" x14ac:dyDescent="0.25">
      <c r="B30" s="141">
        <f>_xlfn.ISOWEEKNUM(Tableau1[[#This Row],[Date]])</f>
        <v>4</v>
      </c>
      <c r="C30" s="45" t="str">
        <f>UPPER(TEXT(Tableau1[[#This Row],[Date]],"jjjj"))</f>
        <v>VENDREDI</v>
      </c>
      <c r="D30" s="55">
        <f>$C$3+ROW()-ROW(Tableau1[[#Headers],[Date]])-1</f>
        <v>43854</v>
      </c>
      <c r="E30" s="25">
        <v>0.35416666666666669</v>
      </c>
      <c r="F30" s="25">
        <v>0.5</v>
      </c>
      <c r="G30" s="53">
        <v>6.9444444444444441E-3</v>
      </c>
      <c r="H30" s="25">
        <v>0.54166666666666663</v>
      </c>
      <c r="I30" s="25">
        <v>0.64583333333333337</v>
      </c>
      <c r="J30" s="53"/>
      <c r="K30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30" s="59"/>
      <c r="M30" s="80"/>
      <c r="N30" s="91" t="str">
        <f ca="1">IF(COUNTIF('jours fériés'!C:C,Tableau1[[#This Row],[Date]]),"oui","")</f>
        <v/>
      </c>
      <c r="O30" s="84"/>
      <c r="P30" s="84"/>
      <c r="Q30" s="76">
        <f>IF(Tableau1[[#This Row],[ CP / ABS / ChP. AM]]="A.M.",Tableau1[[#This Row],[Temps de travail]],0)</f>
        <v>0</v>
      </c>
      <c r="R30" s="99">
        <f>IF(Tableau1[[#This Row],[ CP / ABS / ChP. AM]]="Ch.P. AM",Tableau1[[#This Row],[Fin AM]]-Tableau1[[#This Row],[Début AM]]-Tableau1[[#This Row],[Pause AM]],0)</f>
        <v>0</v>
      </c>
      <c r="S30" s="77">
        <f>IF(Tableau1[[#This Row],[Ch.P. PM]]="Ch.P. PM",Tableau1[[#This Row],[Fin PM]]-Tableau1[[#This Row],[Début PM]]-Tableau1[[#This Row],[Pause PM]],0)</f>
        <v>0</v>
      </c>
      <c r="T30" s="100">
        <f>+Tableau1[[#This Row],[Chômage Partiel AM]]+Tableau1[[#This Row],[Chômage Partiel PM]]</f>
        <v>0</v>
      </c>
      <c r="U3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" s="14"/>
      <c r="W30" s="14"/>
      <c r="Y30" s="14"/>
    </row>
    <row r="31" spans="2:25" x14ac:dyDescent="0.25">
      <c r="B31" s="141">
        <f>_xlfn.ISOWEEKNUM(Tableau1[[#This Row],[Date]])</f>
        <v>4</v>
      </c>
      <c r="C31" s="45" t="str">
        <f>UPPER(TEXT(Tableau1[[#This Row],[Date]],"jjjj"))</f>
        <v>SAMEDI</v>
      </c>
      <c r="D31" s="55">
        <f>$C$3+ROW()-ROW(Tableau1[[#Headers],[Date]])-1</f>
        <v>43855</v>
      </c>
      <c r="E31" s="25"/>
      <c r="F31" s="25"/>
      <c r="G31" s="53"/>
      <c r="H31" s="25"/>
      <c r="I31" s="25"/>
      <c r="J31" s="53"/>
      <c r="K31" s="97">
        <f>Tableau1[[#This Row],[Fin AM]]-Tableau1[[#This Row],[Début AM]]-Tableau1[[#This Row],[Pause AM]]+Tableau1[[#This Row],[Fin PM]]-Tableau1[[#This Row],[Début PM]]-Tableau1[[#This Row],[Pause PM]]</f>
        <v>0</v>
      </c>
      <c r="L31" s="59"/>
      <c r="M31" s="80"/>
      <c r="N31" s="91" t="str">
        <f ca="1">IF(COUNTIF('jours fériés'!C:C,Tableau1[[#This Row],[Date]]),"oui","")</f>
        <v/>
      </c>
      <c r="O31" s="84"/>
      <c r="P31" s="84"/>
      <c r="Q31" s="76">
        <f>IF(Tableau1[[#This Row],[ CP / ABS / ChP. AM]]="A.M.",Tableau1[[#This Row],[Temps de travail]],0)</f>
        <v>0</v>
      </c>
      <c r="R31" s="99">
        <f>IF(Tableau1[[#This Row],[ CP / ABS / ChP. AM]]="Ch.P. AM",Tableau1[[#This Row],[Fin AM]]-Tableau1[[#This Row],[Début AM]]-Tableau1[[#This Row],[Pause AM]],0)</f>
        <v>0</v>
      </c>
      <c r="S31" s="77">
        <f>IF(Tableau1[[#This Row],[Ch.P. PM]]="Ch.P. PM",Tableau1[[#This Row],[Fin PM]]-Tableau1[[#This Row],[Début PM]]-Tableau1[[#This Row],[Pause PM]],0)</f>
        <v>0</v>
      </c>
      <c r="T31" s="100">
        <f>+Tableau1[[#This Row],[Chômage Partiel AM]]+Tableau1[[#This Row],[Chômage Partiel PM]]</f>
        <v>0</v>
      </c>
      <c r="U3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" s="14"/>
      <c r="W31" s="14"/>
      <c r="Y31" s="14"/>
    </row>
    <row r="32" spans="2:25" ht="15.75" thickBot="1" x14ac:dyDescent="0.3">
      <c r="B32" s="143">
        <f>_xlfn.ISOWEEKNUM(Tableau1[[#This Row],[Date]])</f>
        <v>4</v>
      </c>
      <c r="C32" s="48" t="str">
        <f>UPPER(TEXT(Tableau1[[#This Row],[Date]],"jjjj"))</f>
        <v>DIMANCHE</v>
      </c>
      <c r="D32" s="56">
        <f>$C$3+ROW()-ROW(Tableau1[[#Headers],[Date]])-1</f>
        <v>43856</v>
      </c>
      <c r="E32" s="25"/>
      <c r="F32" s="25"/>
      <c r="G32" s="53"/>
      <c r="H32" s="25"/>
      <c r="I32" s="25"/>
      <c r="J32" s="53"/>
      <c r="K32" s="98">
        <f>Tableau1[[#This Row],[Fin AM]]-Tableau1[[#This Row],[Début AM]]-Tableau1[[#This Row],[Pause AM]]+Tableau1[[#This Row],[Fin PM]]-Tableau1[[#This Row],[Début PM]]-Tableau1[[#This Row],[Pause PM]]</f>
        <v>0</v>
      </c>
      <c r="L32" s="60"/>
      <c r="M32" s="81"/>
      <c r="N32" s="86" t="str">
        <f ca="1">IF(COUNTIF('jours fériés'!C:C,Tableau1[[#This Row],[Date]]),"oui","")</f>
        <v/>
      </c>
      <c r="O32" s="85"/>
      <c r="P32" s="85"/>
      <c r="Q32" s="80">
        <f>IF(Tableau1[[#This Row],[ CP / ABS / ChP. AM]]="A.M.",Tableau1[[#This Row],[Temps de travail]],0)</f>
        <v>0</v>
      </c>
      <c r="R32" s="101">
        <f>IF(Tableau1[[#This Row],[ CP / ABS / ChP. AM]]="Ch.P. AM",Tableau1[[#This Row],[Fin AM]]-Tableau1[[#This Row],[Début AM]]-Tableau1[[#This Row],[Pause AM]],0)</f>
        <v>0</v>
      </c>
      <c r="S32" s="94">
        <f>IF(Tableau1[[#This Row],[Ch.P. PM]]="Ch.P. PM",Tableau1[[#This Row],[Fin PM]]-Tableau1[[#This Row],[Début PM]]-Tableau1[[#This Row],[Pause PM]],0)</f>
        <v>0</v>
      </c>
      <c r="T32" s="102">
        <f>+Tableau1[[#This Row],[Chômage Partiel AM]]+Tableau1[[#This Row],[Chômage Partiel PM]]</f>
        <v>0</v>
      </c>
      <c r="U3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32" s="14"/>
      <c r="W32" s="14"/>
      <c r="Y32" s="14"/>
    </row>
    <row r="33" spans="2:25" x14ac:dyDescent="0.25">
      <c r="B33" s="144">
        <f>_xlfn.ISOWEEKNUM(Tableau1[[#This Row],[Date]])</f>
        <v>5</v>
      </c>
      <c r="C33" s="52" t="str">
        <f>UPPER(TEXT(Tableau1[[#This Row],[Date]],"jjjj"))</f>
        <v>LUNDI</v>
      </c>
      <c r="D33" s="57">
        <f>$C$3+ROW()-ROW(Tableau1[[#Headers],[Date]])-1</f>
        <v>43857</v>
      </c>
      <c r="E33" s="25">
        <v>0.35416666666666669</v>
      </c>
      <c r="F33" s="25">
        <v>0.52083333333333337</v>
      </c>
      <c r="G33" s="53">
        <v>6.9444444444444441E-3</v>
      </c>
      <c r="H33" s="25">
        <v>0.5625</v>
      </c>
      <c r="I33" s="25">
        <v>0.70833333333333337</v>
      </c>
      <c r="J33" s="53">
        <v>6.9444444444444441E-3</v>
      </c>
      <c r="K33" s="136">
        <f>Tableau1[[#This Row],[Fin AM]]-Tableau1[[#This Row],[Début AM]]-Tableau1[[#This Row],[Pause AM]]+Tableau1[[#This Row],[Fin PM]]-Tableau1[[#This Row],[Début PM]]-Tableau1[[#This Row],[Pause PM]]</f>
        <v>0.29861111111111116</v>
      </c>
      <c r="L33" s="58"/>
      <c r="M33" s="79"/>
      <c r="N33" s="91" t="str">
        <f ca="1">IF(COUNTIF('jours fériés'!C:C,Tableau1[[#This Row],[Date]]),"oui","")</f>
        <v/>
      </c>
      <c r="O33" s="84"/>
      <c r="P33" s="84"/>
      <c r="Q33" s="76">
        <f>IF(Tableau1[[#This Row],[ CP / ABS / ChP. AM]]="A.M.",Tableau1[[#This Row],[Temps de travail]],0)</f>
        <v>0</v>
      </c>
      <c r="R33" s="99">
        <f>IF(Tableau1[[#This Row],[ CP / ABS / ChP. AM]]="Ch.P. AM",Tableau1[[#This Row],[Fin AM]]-Tableau1[[#This Row],[Début AM]]-Tableau1[[#This Row],[Pause AM]],0)</f>
        <v>0</v>
      </c>
      <c r="S33" s="77">
        <f>IF(Tableau1[[#This Row],[Ch.P. PM]]="Ch.P. PM",Tableau1[[#This Row],[Fin PM]]-Tableau1[[#This Row],[Début PM]]-Tableau1[[#This Row],[Pause PM]],0)</f>
        <v>0</v>
      </c>
      <c r="T33" s="100">
        <f>+Tableau1[[#This Row],[Chômage Partiel AM]]+Tableau1[[#This Row],[Chômage Partiel PM]]</f>
        <v>0</v>
      </c>
      <c r="U3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" s="14"/>
      <c r="W33" s="14"/>
      <c r="Y33" s="14"/>
    </row>
    <row r="34" spans="2:25" x14ac:dyDescent="0.25">
      <c r="B34" s="141">
        <f>_xlfn.ISOWEEKNUM(Tableau1[[#This Row],[Date]])</f>
        <v>5</v>
      </c>
      <c r="C34" s="45" t="str">
        <f>UPPER(TEXT(Tableau1[[#This Row],[Date]],"jjjj"))</f>
        <v>MARDI</v>
      </c>
      <c r="D34" s="55">
        <f>$C$3+ROW()-ROW(Tableau1[[#Headers],[Date]])-1</f>
        <v>43858</v>
      </c>
      <c r="E34" s="25">
        <v>0.35416666666666669</v>
      </c>
      <c r="F34" s="25">
        <v>0.52083333333333337</v>
      </c>
      <c r="G34" s="53">
        <v>6.9444444444444441E-3</v>
      </c>
      <c r="H34" s="25">
        <v>0.5625</v>
      </c>
      <c r="I34" s="25">
        <v>0.70833333333333337</v>
      </c>
      <c r="J34" s="53">
        <v>6.9444444444444441E-3</v>
      </c>
      <c r="K3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34" s="59"/>
      <c r="M34" s="80"/>
      <c r="N34" s="91" t="str">
        <f ca="1">IF(COUNTIF('jours fériés'!C:C,Tableau1[[#This Row],[Date]]),"oui","")</f>
        <v/>
      </c>
      <c r="O34" s="84"/>
      <c r="P34" s="84"/>
      <c r="Q34" s="76">
        <f>IF(Tableau1[[#This Row],[ CP / ABS / ChP. AM]]="A.M.",Tableau1[[#This Row],[Temps de travail]],0)</f>
        <v>0</v>
      </c>
      <c r="R34" s="99">
        <f>IF(Tableau1[[#This Row],[ CP / ABS / ChP. AM]]="Ch.P. AM",Tableau1[[#This Row],[Fin AM]]-Tableau1[[#This Row],[Début AM]]-Tableau1[[#This Row],[Pause AM]],0)</f>
        <v>0</v>
      </c>
      <c r="S34" s="77">
        <f>IF(Tableau1[[#This Row],[Ch.P. PM]]="Ch.P. PM",Tableau1[[#This Row],[Fin PM]]-Tableau1[[#This Row],[Début PM]]-Tableau1[[#This Row],[Pause PM]],0)</f>
        <v>0</v>
      </c>
      <c r="T34" s="100">
        <f>+Tableau1[[#This Row],[Chômage Partiel AM]]+Tableau1[[#This Row],[Chômage Partiel PM]]</f>
        <v>0</v>
      </c>
      <c r="U3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" s="14"/>
      <c r="W34" s="14"/>
      <c r="Y34" s="14"/>
    </row>
    <row r="35" spans="2:25" x14ac:dyDescent="0.25">
      <c r="B35" s="141">
        <f>_xlfn.ISOWEEKNUM(Tableau1[[#This Row],[Date]])</f>
        <v>5</v>
      </c>
      <c r="C35" s="45" t="str">
        <f>UPPER(TEXT(Tableau1[[#This Row],[Date]],"jjjj"))</f>
        <v>MERCREDI</v>
      </c>
      <c r="D35" s="55">
        <f>$C$3+ROW()-ROW(Tableau1[[#Headers],[Date]])-1</f>
        <v>43859</v>
      </c>
      <c r="E35" s="25">
        <v>0.35416666666666669</v>
      </c>
      <c r="F35" s="25">
        <v>0.52083333333333337</v>
      </c>
      <c r="G35" s="53">
        <v>6.9444444444444441E-3</v>
      </c>
      <c r="H35" s="25">
        <v>0.5625</v>
      </c>
      <c r="I35" s="25">
        <v>0.70833333333333337</v>
      </c>
      <c r="J35" s="53">
        <v>6.9444444444444441E-3</v>
      </c>
      <c r="K3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35" s="59"/>
      <c r="M35" s="80"/>
      <c r="N35" s="91" t="str">
        <f ca="1">IF(COUNTIF('jours fériés'!C:C,Tableau1[[#This Row],[Date]]),"oui","")</f>
        <v/>
      </c>
      <c r="O35" s="84"/>
      <c r="P35" s="84"/>
      <c r="Q35" s="76">
        <f>IF(Tableau1[[#This Row],[ CP / ABS / ChP. AM]]="A.M.",Tableau1[[#This Row],[Temps de travail]],0)</f>
        <v>0</v>
      </c>
      <c r="R35" s="99">
        <f>IF(Tableau1[[#This Row],[ CP / ABS / ChP. AM]]="Ch.P. AM",Tableau1[[#This Row],[Fin AM]]-Tableau1[[#This Row],[Début AM]]-Tableau1[[#This Row],[Pause AM]],0)</f>
        <v>0</v>
      </c>
      <c r="S35" s="77">
        <f>IF(Tableau1[[#This Row],[Ch.P. PM]]="Ch.P. PM",Tableau1[[#This Row],[Fin PM]]-Tableau1[[#This Row],[Début PM]]-Tableau1[[#This Row],[Pause PM]],0)</f>
        <v>0</v>
      </c>
      <c r="T35" s="100">
        <f>+Tableau1[[#This Row],[Chômage Partiel AM]]+Tableau1[[#This Row],[Chômage Partiel PM]]</f>
        <v>0</v>
      </c>
      <c r="U3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" s="14"/>
      <c r="W35" s="14"/>
      <c r="Y35" s="14"/>
    </row>
    <row r="36" spans="2:25" x14ac:dyDescent="0.25">
      <c r="B36" s="141">
        <f>_xlfn.ISOWEEKNUM(Tableau1[[#This Row],[Date]])</f>
        <v>5</v>
      </c>
      <c r="C36" s="45" t="str">
        <f>UPPER(TEXT(Tableau1[[#This Row],[Date]],"jjjj"))</f>
        <v>JEUDI</v>
      </c>
      <c r="D36" s="55">
        <f>$C$3+ROW()-ROW(Tableau1[[#Headers],[Date]])-1</f>
        <v>43860</v>
      </c>
      <c r="E36" s="25">
        <v>0.35416666666666669</v>
      </c>
      <c r="F36" s="25">
        <v>0.52083333333333337</v>
      </c>
      <c r="G36" s="53">
        <v>6.9444444444444441E-3</v>
      </c>
      <c r="H36" s="25">
        <v>0.5625</v>
      </c>
      <c r="I36" s="25">
        <v>0.70833333333333337</v>
      </c>
      <c r="J36" s="53">
        <v>6.9444444444444441E-3</v>
      </c>
      <c r="K3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36" s="59"/>
      <c r="M36" s="80"/>
      <c r="N36" s="91" t="str">
        <f ca="1">IF(COUNTIF('jours fériés'!C:C,Tableau1[[#This Row],[Date]]),"oui","")</f>
        <v/>
      </c>
      <c r="O36" s="84"/>
      <c r="P36" s="84"/>
      <c r="Q36" s="76">
        <f>IF(Tableau1[[#This Row],[ CP / ABS / ChP. AM]]="A.M.",Tableau1[[#This Row],[Temps de travail]],0)</f>
        <v>0</v>
      </c>
      <c r="R36" s="99">
        <f>IF(Tableau1[[#This Row],[ CP / ABS / ChP. AM]]="Ch.P. AM",Tableau1[[#This Row],[Fin AM]]-Tableau1[[#This Row],[Début AM]]-Tableau1[[#This Row],[Pause AM]],0)</f>
        <v>0</v>
      </c>
      <c r="S36" s="77">
        <f>IF(Tableau1[[#This Row],[Ch.P. PM]]="Ch.P. PM",Tableau1[[#This Row],[Fin PM]]-Tableau1[[#This Row],[Début PM]]-Tableau1[[#This Row],[Pause PM]],0)</f>
        <v>0</v>
      </c>
      <c r="T36" s="100">
        <f>+Tableau1[[#This Row],[Chômage Partiel AM]]+Tableau1[[#This Row],[Chômage Partiel PM]]</f>
        <v>0</v>
      </c>
      <c r="U3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" s="14"/>
      <c r="W36" s="14"/>
      <c r="Y36" s="14"/>
    </row>
    <row r="37" spans="2:25" x14ac:dyDescent="0.25">
      <c r="B37" s="141">
        <f>_xlfn.ISOWEEKNUM(Tableau1[[#This Row],[Date]])</f>
        <v>5</v>
      </c>
      <c r="C37" s="45" t="str">
        <f>UPPER(TEXT(Tableau1[[#This Row],[Date]],"jjjj"))</f>
        <v>VENDREDI</v>
      </c>
      <c r="D37" s="55">
        <f>$C$3+ROW()-ROW(Tableau1[[#Headers],[Date]])-1</f>
        <v>43861</v>
      </c>
      <c r="E37" s="25">
        <v>0.35416666666666669</v>
      </c>
      <c r="F37" s="25">
        <v>0.5</v>
      </c>
      <c r="G37" s="53">
        <v>6.9444444444444441E-3</v>
      </c>
      <c r="H37" s="25">
        <v>0.54166666666666663</v>
      </c>
      <c r="I37" s="25">
        <v>0.64583333333333337</v>
      </c>
      <c r="J37" s="53"/>
      <c r="K37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37" s="59"/>
      <c r="M37" s="80"/>
      <c r="N37" s="91" t="str">
        <f ca="1">IF(COUNTIF('jours fériés'!C:C,Tableau1[[#This Row],[Date]]),"oui","")</f>
        <v/>
      </c>
      <c r="O37" s="84"/>
      <c r="P37" s="84"/>
      <c r="Q37" s="76">
        <f>IF(Tableau1[[#This Row],[ CP / ABS / ChP. AM]]="A.M.",Tableau1[[#This Row],[Temps de travail]],0)</f>
        <v>0</v>
      </c>
      <c r="R37" s="99">
        <f>IF(Tableau1[[#This Row],[ CP / ABS / ChP. AM]]="Ch.P. AM",Tableau1[[#This Row],[Fin AM]]-Tableau1[[#This Row],[Début AM]]-Tableau1[[#This Row],[Pause AM]],0)</f>
        <v>0</v>
      </c>
      <c r="S37" s="77">
        <f>IF(Tableau1[[#This Row],[Ch.P. PM]]="Ch.P. PM",Tableau1[[#This Row],[Fin PM]]-Tableau1[[#This Row],[Début PM]]-Tableau1[[#This Row],[Pause PM]],0)</f>
        <v>0</v>
      </c>
      <c r="T37" s="100">
        <f>+Tableau1[[#This Row],[Chômage Partiel AM]]+Tableau1[[#This Row],[Chômage Partiel PM]]</f>
        <v>0</v>
      </c>
      <c r="U3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" s="14"/>
      <c r="W37" s="14"/>
      <c r="Y37" s="14"/>
    </row>
    <row r="38" spans="2:25" x14ac:dyDescent="0.25">
      <c r="B38" s="141">
        <f>_xlfn.ISOWEEKNUM(Tableau1[[#This Row],[Date]])</f>
        <v>5</v>
      </c>
      <c r="C38" s="45" t="str">
        <f>UPPER(TEXT(Tableau1[[#This Row],[Date]],"jjjj"))</f>
        <v>SAMEDI</v>
      </c>
      <c r="D38" s="55">
        <f>$C$3+ROW()-ROW(Tableau1[[#Headers],[Date]])-1</f>
        <v>43862</v>
      </c>
      <c r="E38" s="25"/>
      <c r="F38" s="25"/>
      <c r="G38" s="53"/>
      <c r="H38" s="25"/>
      <c r="I38" s="25"/>
      <c r="J38" s="53"/>
      <c r="K38" s="97">
        <f>Tableau1[[#This Row],[Fin AM]]-Tableau1[[#This Row],[Début AM]]-Tableau1[[#This Row],[Pause AM]]+Tableau1[[#This Row],[Fin PM]]-Tableau1[[#This Row],[Début PM]]-Tableau1[[#This Row],[Pause PM]]</f>
        <v>0</v>
      </c>
      <c r="L38" s="59"/>
      <c r="M38" s="80"/>
      <c r="N38" s="91" t="str">
        <f ca="1">IF(COUNTIF('jours fériés'!C:C,Tableau1[[#This Row],[Date]]),"oui","")</f>
        <v/>
      </c>
      <c r="O38" s="84"/>
      <c r="P38" s="84"/>
      <c r="Q38" s="76">
        <f>IF(Tableau1[[#This Row],[ CP / ABS / ChP. AM]]="A.M.",Tableau1[[#This Row],[Temps de travail]],0)</f>
        <v>0</v>
      </c>
      <c r="R38" s="99">
        <f>IF(Tableau1[[#This Row],[ CP / ABS / ChP. AM]]="Ch.P. AM",Tableau1[[#This Row],[Fin AM]]-Tableau1[[#This Row],[Début AM]]-Tableau1[[#This Row],[Pause AM]],0)</f>
        <v>0</v>
      </c>
      <c r="S38" s="77">
        <f>IF(Tableau1[[#This Row],[Ch.P. PM]]="Ch.P. PM",Tableau1[[#This Row],[Fin PM]]-Tableau1[[#This Row],[Début PM]]-Tableau1[[#This Row],[Pause PM]],0)</f>
        <v>0</v>
      </c>
      <c r="T38" s="100">
        <f>+Tableau1[[#This Row],[Chômage Partiel AM]]+Tableau1[[#This Row],[Chômage Partiel PM]]</f>
        <v>0</v>
      </c>
      <c r="U3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" s="14"/>
      <c r="W38" s="14"/>
      <c r="Y38" s="14"/>
    </row>
    <row r="39" spans="2:25" ht="15.75" thickBot="1" x14ac:dyDescent="0.3">
      <c r="B39" s="141">
        <f>_xlfn.ISOWEEKNUM(Tableau1[[#This Row],[Date]])</f>
        <v>5</v>
      </c>
      <c r="C39" s="45" t="str">
        <f>UPPER(TEXT(Tableau1[[#This Row],[Date]],"jjjj"))</f>
        <v>DIMANCHE</v>
      </c>
      <c r="D39" s="55">
        <f>$C$3+ROW()-ROW(Tableau1[[#Headers],[Date]])-1</f>
        <v>43863</v>
      </c>
      <c r="E39" s="25"/>
      <c r="F39" s="25"/>
      <c r="G39" s="53"/>
      <c r="H39" s="25"/>
      <c r="I39" s="25"/>
      <c r="J39" s="53"/>
      <c r="K39" s="97">
        <f>Tableau1[[#This Row],[Fin AM]]-Tableau1[[#This Row],[Début AM]]-Tableau1[[#This Row],[Pause AM]]+Tableau1[[#This Row],[Fin PM]]-Tableau1[[#This Row],[Début PM]]-Tableau1[[#This Row],[Pause PM]]</f>
        <v>0</v>
      </c>
      <c r="L39" s="60"/>
      <c r="M39" s="81"/>
      <c r="N39" s="86" t="str">
        <f ca="1">IF(COUNTIF('jours fériés'!C:C,Tableau1[[#This Row],[Date]]),"oui","")</f>
        <v/>
      </c>
      <c r="O39" s="85"/>
      <c r="P39" s="85"/>
      <c r="Q39" s="80">
        <f>IF(Tableau1[[#This Row],[ CP / ABS / ChP. AM]]="A.M.",Tableau1[[#This Row],[Temps de travail]],0)</f>
        <v>0</v>
      </c>
      <c r="R39" s="101">
        <f>IF(Tableau1[[#This Row],[ CP / ABS / ChP. AM]]="Ch.P. AM",Tableau1[[#This Row],[Fin AM]]-Tableau1[[#This Row],[Début AM]]-Tableau1[[#This Row],[Pause AM]],0)</f>
        <v>0</v>
      </c>
      <c r="S39" s="94">
        <f>IF(Tableau1[[#This Row],[Ch.P. PM]]="Ch.P. PM",Tableau1[[#This Row],[Fin PM]]-Tableau1[[#This Row],[Début PM]]-Tableau1[[#This Row],[Pause PM]],0)</f>
        <v>0</v>
      </c>
      <c r="T39" s="102">
        <f>+Tableau1[[#This Row],[Chômage Partiel AM]]+Tableau1[[#This Row],[Chômage Partiel PM]]</f>
        <v>0</v>
      </c>
      <c r="U3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39" s="14"/>
      <c r="W39" s="14"/>
      <c r="Y39" s="14"/>
    </row>
    <row r="40" spans="2:25" x14ac:dyDescent="0.25">
      <c r="B40" s="141">
        <f>_xlfn.ISOWEEKNUM(Tableau1[[#This Row],[Date]])</f>
        <v>6</v>
      </c>
      <c r="C40" s="45" t="str">
        <f>UPPER(TEXT(Tableau1[[#This Row],[Date]],"jjjj"))</f>
        <v>LUNDI</v>
      </c>
      <c r="D40" s="55">
        <f>$C$3+ROW()-ROW(Tableau1[[#Headers],[Date]])-1</f>
        <v>43864</v>
      </c>
      <c r="E40" s="25">
        <v>0.35416666666666669</v>
      </c>
      <c r="F40" s="25">
        <v>0.52083333333333337</v>
      </c>
      <c r="G40" s="53">
        <v>6.9444444444444441E-3</v>
      </c>
      <c r="H40" s="25">
        <v>0.5625</v>
      </c>
      <c r="I40" s="25">
        <v>0.70833333333333337</v>
      </c>
      <c r="J40" s="53">
        <v>6.9444444444444441E-3</v>
      </c>
      <c r="K4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0" s="58"/>
      <c r="M40" s="79"/>
      <c r="N40" s="91" t="str">
        <f ca="1">IF(COUNTIF('jours fériés'!C:C,Tableau1[[#This Row],[Date]]),"oui","")</f>
        <v/>
      </c>
      <c r="O40" s="84"/>
      <c r="P40" s="84"/>
      <c r="Q40" s="76">
        <f>IF(Tableau1[[#This Row],[ CP / ABS / ChP. AM]]="A.M.",Tableau1[[#This Row],[Temps de travail]],0)</f>
        <v>0</v>
      </c>
      <c r="R40" s="99">
        <f>IF(Tableau1[[#This Row],[ CP / ABS / ChP. AM]]="Ch.P. AM",Tableau1[[#This Row],[Fin AM]]-Tableau1[[#This Row],[Début AM]]-Tableau1[[#This Row],[Pause AM]],0)</f>
        <v>0</v>
      </c>
      <c r="S40" s="77">
        <f>IF(Tableau1[[#This Row],[Ch.P. PM]]="Ch.P. PM",Tableau1[[#This Row],[Fin PM]]-Tableau1[[#This Row],[Début PM]]-Tableau1[[#This Row],[Pause PM]],0)</f>
        <v>0</v>
      </c>
      <c r="T40" s="100">
        <f>+Tableau1[[#This Row],[Chômage Partiel AM]]+Tableau1[[#This Row],[Chômage Partiel PM]]</f>
        <v>0</v>
      </c>
      <c r="U4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" s="14"/>
      <c r="W40" s="14"/>
      <c r="Y40" s="14"/>
    </row>
    <row r="41" spans="2:25" x14ac:dyDescent="0.25">
      <c r="B41" s="141">
        <f>_xlfn.ISOWEEKNUM(Tableau1[[#This Row],[Date]])</f>
        <v>6</v>
      </c>
      <c r="C41" s="45" t="str">
        <f>UPPER(TEXT(Tableau1[[#This Row],[Date]],"jjjj"))</f>
        <v>MARDI</v>
      </c>
      <c r="D41" s="55">
        <f>$C$3+ROW()-ROW(Tableau1[[#Headers],[Date]])-1</f>
        <v>43865</v>
      </c>
      <c r="E41" s="25">
        <v>0.35416666666666669</v>
      </c>
      <c r="F41" s="25">
        <v>0.52083333333333337</v>
      </c>
      <c r="G41" s="53">
        <v>6.9444444444444441E-3</v>
      </c>
      <c r="H41" s="25">
        <v>0.5625</v>
      </c>
      <c r="I41" s="25">
        <v>0.70833333333333337</v>
      </c>
      <c r="J41" s="53">
        <v>6.9444444444444441E-3</v>
      </c>
      <c r="K4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1" s="59"/>
      <c r="M41" s="80"/>
      <c r="N41" s="91" t="str">
        <f ca="1">IF(COUNTIF('jours fériés'!C:C,Tableau1[[#This Row],[Date]]),"oui","")</f>
        <v/>
      </c>
      <c r="O41" s="84"/>
      <c r="P41" s="84"/>
      <c r="Q41" s="76">
        <f>IF(Tableau1[[#This Row],[ CP / ABS / ChP. AM]]="A.M.",Tableau1[[#This Row],[Temps de travail]],0)</f>
        <v>0</v>
      </c>
      <c r="R41" s="99">
        <f>IF(Tableau1[[#This Row],[ CP / ABS / ChP. AM]]="Ch.P. AM",Tableau1[[#This Row],[Fin AM]]-Tableau1[[#This Row],[Début AM]]-Tableau1[[#This Row],[Pause AM]],0)</f>
        <v>0</v>
      </c>
      <c r="S41" s="77">
        <f>IF(Tableau1[[#This Row],[Ch.P. PM]]="Ch.P. PM",Tableau1[[#This Row],[Fin PM]]-Tableau1[[#This Row],[Début PM]]-Tableau1[[#This Row],[Pause PM]],0)</f>
        <v>0</v>
      </c>
      <c r="T41" s="100">
        <f>+Tableau1[[#This Row],[Chômage Partiel AM]]+Tableau1[[#This Row],[Chômage Partiel PM]]</f>
        <v>0</v>
      </c>
      <c r="U4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" s="14"/>
      <c r="W41" s="14"/>
      <c r="Y41" s="14"/>
    </row>
    <row r="42" spans="2:25" x14ac:dyDescent="0.25">
      <c r="B42" s="141">
        <f>_xlfn.ISOWEEKNUM(Tableau1[[#This Row],[Date]])</f>
        <v>6</v>
      </c>
      <c r="C42" s="45" t="str">
        <f>UPPER(TEXT(Tableau1[[#This Row],[Date]],"jjjj"))</f>
        <v>MERCREDI</v>
      </c>
      <c r="D42" s="55">
        <f>$C$3+ROW()-ROW(Tableau1[[#Headers],[Date]])-1</f>
        <v>43866</v>
      </c>
      <c r="E42" s="25">
        <v>0.35416666666666669</v>
      </c>
      <c r="F42" s="25">
        <v>0.52083333333333337</v>
      </c>
      <c r="G42" s="53">
        <v>6.9444444444444441E-3</v>
      </c>
      <c r="H42" s="25">
        <v>0.5625</v>
      </c>
      <c r="I42" s="25">
        <v>0.70833333333333337</v>
      </c>
      <c r="J42" s="53">
        <v>6.9444444444444441E-3</v>
      </c>
      <c r="K4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2" s="59"/>
      <c r="M42" s="80"/>
      <c r="N42" s="91" t="str">
        <f ca="1">IF(COUNTIF('jours fériés'!C:C,Tableau1[[#This Row],[Date]]),"oui","")</f>
        <v/>
      </c>
      <c r="O42" s="84"/>
      <c r="P42" s="84"/>
      <c r="Q42" s="76">
        <f>IF(Tableau1[[#This Row],[ CP / ABS / ChP. AM]]="A.M.",Tableau1[[#This Row],[Temps de travail]],0)</f>
        <v>0</v>
      </c>
      <c r="R42" s="99">
        <f>IF(Tableau1[[#This Row],[ CP / ABS / ChP. AM]]="Ch.P. AM",Tableau1[[#This Row],[Fin AM]]-Tableau1[[#This Row],[Début AM]]-Tableau1[[#This Row],[Pause AM]],0)</f>
        <v>0</v>
      </c>
      <c r="S42" s="77">
        <f>IF(Tableau1[[#This Row],[Ch.P. PM]]="Ch.P. PM",Tableau1[[#This Row],[Fin PM]]-Tableau1[[#This Row],[Début PM]]-Tableau1[[#This Row],[Pause PM]],0)</f>
        <v>0</v>
      </c>
      <c r="T42" s="100">
        <f>+Tableau1[[#This Row],[Chômage Partiel AM]]+Tableau1[[#This Row],[Chômage Partiel PM]]</f>
        <v>0</v>
      </c>
      <c r="U4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2" s="14"/>
      <c r="W42" s="14"/>
      <c r="Y42" s="14"/>
    </row>
    <row r="43" spans="2:25" x14ac:dyDescent="0.25">
      <c r="B43" s="141">
        <f>_xlfn.ISOWEEKNUM(Tableau1[[#This Row],[Date]])</f>
        <v>6</v>
      </c>
      <c r="C43" s="45" t="str">
        <f>UPPER(TEXT(Tableau1[[#This Row],[Date]],"jjjj"))</f>
        <v>JEUDI</v>
      </c>
      <c r="D43" s="55">
        <f>$C$3+ROW()-ROW(Tableau1[[#Headers],[Date]])-1</f>
        <v>43867</v>
      </c>
      <c r="E43" s="25">
        <v>0.35416666666666669</v>
      </c>
      <c r="F43" s="25">
        <v>0.52083333333333337</v>
      </c>
      <c r="G43" s="53">
        <v>6.9444444444444441E-3</v>
      </c>
      <c r="H43" s="25">
        <v>0.5625</v>
      </c>
      <c r="I43" s="25">
        <v>0.70833333333333337</v>
      </c>
      <c r="J43" s="53">
        <v>6.9444444444444441E-3</v>
      </c>
      <c r="K4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3" s="59"/>
      <c r="M43" s="80"/>
      <c r="N43" s="91" t="str">
        <f ca="1">IF(COUNTIF('jours fériés'!C:C,Tableau1[[#This Row],[Date]]),"oui","")</f>
        <v/>
      </c>
      <c r="O43" s="84"/>
      <c r="P43" s="84"/>
      <c r="Q43" s="76">
        <f>IF(Tableau1[[#This Row],[ CP / ABS / ChP. AM]]="A.M.",Tableau1[[#This Row],[Temps de travail]],0)</f>
        <v>0</v>
      </c>
      <c r="R43" s="99">
        <f>IF(Tableau1[[#This Row],[ CP / ABS / ChP. AM]]="Ch.P. AM",Tableau1[[#This Row],[Fin AM]]-Tableau1[[#This Row],[Début AM]]-Tableau1[[#This Row],[Pause AM]],0)</f>
        <v>0</v>
      </c>
      <c r="S43" s="77">
        <f>IF(Tableau1[[#This Row],[Ch.P. PM]]="Ch.P. PM",Tableau1[[#This Row],[Fin PM]]-Tableau1[[#This Row],[Début PM]]-Tableau1[[#This Row],[Pause PM]],0)</f>
        <v>0</v>
      </c>
      <c r="T43" s="100">
        <f>+Tableau1[[#This Row],[Chômage Partiel AM]]+Tableau1[[#This Row],[Chômage Partiel PM]]</f>
        <v>0</v>
      </c>
      <c r="U4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3" s="14"/>
      <c r="W43" s="14"/>
      <c r="Y43" s="14"/>
    </row>
    <row r="44" spans="2:25" x14ac:dyDescent="0.25">
      <c r="B44" s="141">
        <f>_xlfn.ISOWEEKNUM(Tableau1[[#This Row],[Date]])</f>
        <v>6</v>
      </c>
      <c r="C44" s="45" t="str">
        <f>UPPER(TEXT(Tableau1[[#This Row],[Date]],"jjjj"))</f>
        <v>VENDREDI</v>
      </c>
      <c r="D44" s="55">
        <f>$C$3+ROW()-ROW(Tableau1[[#Headers],[Date]])-1</f>
        <v>43868</v>
      </c>
      <c r="E44" s="25">
        <v>0.35416666666666669</v>
      </c>
      <c r="F44" s="25">
        <v>0.5</v>
      </c>
      <c r="G44" s="53">
        <v>6.9444444444444441E-3</v>
      </c>
      <c r="H44" s="25">
        <v>0.54166666666666663</v>
      </c>
      <c r="I44" s="25">
        <v>0.64583333333333337</v>
      </c>
      <c r="J44" s="53"/>
      <c r="K44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44" s="59"/>
      <c r="M44" s="80"/>
      <c r="N44" s="91" t="str">
        <f ca="1">IF(COUNTIF('jours fériés'!C:C,Tableau1[[#This Row],[Date]]),"oui","")</f>
        <v/>
      </c>
      <c r="O44" s="84"/>
      <c r="P44" s="84"/>
      <c r="Q44" s="76">
        <f>IF(Tableau1[[#This Row],[ CP / ABS / ChP. AM]]="A.M.",Tableau1[[#This Row],[Temps de travail]],0)</f>
        <v>0</v>
      </c>
      <c r="R44" s="99">
        <f>IF(Tableau1[[#This Row],[ CP / ABS / ChP. AM]]="Ch.P. AM",Tableau1[[#This Row],[Fin AM]]-Tableau1[[#This Row],[Début AM]]-Tableau1[[#This Row],[Pause AM]],0)</f>
        <v>0</v>
      </c>
      <c r="S44" s="77">
        <f>IF(Tableau1[[#This Row],[Ch.P. PM]]="Ch.P. PM",Tableau1[[#This Row],[Fin PM]]-Tableau1[[#This Row],[Début PM]]-Tableau1[[#This Row],[Pause PM]],0)</f>
        <v>0</v>
      </c>
      <c r="T44" s="100">
        <f>+Tableau1[[#This Row],[Chômage Partiel AM]]+Tableau1[[#This Row],[Chômage Partiel PM]]</f>
        <v>0</v>
      </c>
      <c r="U4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4" s="14"/>
      <c r="W44" s="14"/>
      <c r="Y44" s="14"/>
    </row>
    <row r="45" spans="2:25" x14ac:dyDescent="0.25">
      <c r="B45" s="141">
        <f>_xlfn.ISOWEEKNUM(Tableau1[[#This Row],[Date]])</f>
        <v>6</v>
      </c>
      <c r="C45" s="45" t="str">
        <f>UPPER(TEXT(Tableau1[[#This Row],[Date]],"jjjj"))</f>
        <v>SAMEDI</v>
      </c>
      <c r="D45" s="55">
        <f>$C$3+ROW()-ROW(Tableau1[[#Headers],[Date]])-1</f>
        <v>43869</v>
      </c>
      <c r="E45" s="25"/>
      <c r="F45" s="25"/>
      <c r="G45" s="53"/>
      <c r="H45" s="25"/>
      <c r="I45" s="25"/>
      <c r="J45" s="53"/>
      <c r="K45" s="97">
        <f>Tableau1[[#This Row],[Fin AM]]-Tableau1[[#This Row],[Début AM]]-Tableau1[[#This Row],[Pause AM]]+Tableau1[[#This Row],[Fin PM]]-Tableau1[[#This Row],[Début PM]]-Tableau1[[#This Row],[Pause PM]]</f>
        <v>0</v>
      </c>
      <c r="L45" s="59"/>
      <c r="M45" s="80"/>
      <c r="N45" s="91" t="str">
        <f ca="1">IF(COUNTIF('jours fériés'!C:C,Tableau1[[#This Row],[Date]]),"oui","")</f>
        <v/>
      </c>
      <c r="O45" s="84"/>
      <c r="P45" s="84"/>
      <c r="Q45" s="76">
        <f>IF(Tableau1[[#This Row],[ CP / ABS / ChP. AM]]="A.M.",Tableau1[[#This Row],[Temps de travail]],0)</f>
        <v>0</v>
      </c>
      <c r="R45" s="99">
        <f>IF(Tableau1[[#This Row],[ CP / ABS / ChP. AM]]="Ch.P. AM",Tableau1[[#This Row],[Fin AM]]-Tableau1[[#This Row],[Début AM]]-Tableau1[[#This Row],[Pause AM]],0)</f>
        <v>0</v>
      </c>
      <c r="S45" s="77">
        <f>IF(Tableau1[[#This Row],[Ch.P. PM]]="Ch.P. PM",Tableau1[[#This Row],[Fin PM]]-Tableau1[[#This Row],[Début PM]]-Tableau1[[#This Row],[Pause PM]],0)</f>
        <v>0</v>
      </c>
      <c r="T45" s="100">
        <f>+Tableau1[[#This Row],[Chômage Partiel AM]]+Tableau1[[#This Row],[Chômage Partiel PM]]</f>
        <v>0</v>
      </c>
      <c r="U4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5" s="14"/>
      <c r="W45" s="14"/>
      <c r="Y45" s="14"/>
    </row>
    <row r="46" spans="2:25" ht="15.75" thickBot="1" x14ac:dyDescent="0.3">
      <c r="B46" s="141">
        <f>_xlfn.ISOWEEKNUM(Tableau1[[#This Row],[Date]])</f>
        <v>6</v>
      </c>
      <c r="C46" s="45" t="str">
        <f>UPPER(TEXT(Tableau1[[#This Row],[Date]],"jjjj"))</f>
        <v>DIMANCHE</v>
      </c>
      <c r="D46" s="55">
        <f>$C$3+ROW()-ROW(Tableau1[[#Headers],[Date]])-1</f>
        <v>43870</v>
      </c>
      <c r="E46" s="25"/>
      <c r="F46" s="25"/>
      <c r="G46" s="53"/>
      <c r="H46" s="25"/>
      <c r="I46" s="25"/>
      <c r="J46" s="53"/>
      <c r="K46" s="97">
        <f>Tableau1[[#This Row],[Fin AM]]-Tableau1[[#This Row],[Début AM]]-Tableau1[[#This Row],[Pause AM]]+Tableau1[[#This Row],[Fin PM]]-Tableau1[[#This Row],[Début PM]]-Tableau1[[#This Row],[Pause PM]]</f>
        <v>0</v>
      </c>
      <c r="L46" s="60"/>
      <c r="M46" s="81"/>
      <c r="N46" s="86" t="str">
        <f ca="1">IF(COUNTIF('jours fériés'!C:C,Tableau1[[#This Row],[Date]]),"oui","")</f>
        <v/>
      </c>
      <c r="O46" s="85"/>
      <c r="P46" s="85"/>
      <c r="Q46" s="80">
        <f>IF(Tableau1[[#This Row],[ CP / ABS / ChP. AM]]="A.M.",Tableau1[[#This Row],[Temps de travail]],0)</f>
        <v>0</v>
      </c>
      <c r="R46" s="101">
        <f>IF(Tableau1[[#This Row],[ CP / ABS / ChP. AM]]="Ch.P. AM",Tableau1[[#This Row],[Fin AM]]-Tableau1[[#This Row],[Début AM]]-Tableau1[[#This Row],[Pause AM]],0)</f>
        <v>0</v>
      </c>
      <c r="S46" s="94">
        <f>IF(Tableau1[[#This Row],[Ch.P. PM]]="Ch.P. PM",Tableau1[[#This Row],[Fin PM]]-Tableau1[[#This Row],[Début PM]]-Tableau1[[#This Row],[Pause PM]],0)</f>
        <v>0</v>
      </c>
      <c r="T46" s="102">
        <f>+Tableau1[[#This Row],[Chômage Partiel AM]]+Tableau1[[#This Row],[Chômage Partiel PM]]</f>
        <v>0</v>
      </c>
      <c r="U4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46" s="14"/>
      <c r="W46" s="14"/>
      <c r="Y46" s="14"/>
    </row>
    <row r="47" spans="2:25" x14ac:dyDescent="0.25">
      <c r="B47" s="141">
        <f>_xlfn.ISOWEEKNUM(Tableau1[[#This Row],[Date]])</f>
        <v>7</v>
      </c>
      <c r="C47" s="45" t="str">
        <f>UPPER(TEXT(Tableau1[[#This Row],[Date]],"jjjj"))</f>
        <v>LUNDI</v>
      </c>
      <c r="D47" s="55">
        <f>$C$3+ROW()-ROW(Tableau1[[#Headers],[Date]])-1</f>
        <v>43871</v>
      </c>
      <c r="E47" s="25">
        <v>0.35416666666666669</v>
      </c>
      <c r="F47" s="25">
        <v>0.52083333333333337</v>
      </c>
      <c r="G47" s="53">
        <v>6.9444444444444441E-3</v>
      </c>
      <c r="H47" s="25">
        <v>0.5625</v>
      </c>
      <c r="I47" s="25">
        <v>0.70833333333333337</v>
      </c>
      <c r="J47" s="53">
        <v>6.9444444444444441E-3</v>
      </c>
      <c r="K4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7" s="58"/>
      <c r="M47" s="79"/>
      <c r="N47" s="91" t="str">
        <f ca="1">IF(COUNTIF('jours fériés'!C:C,Tableau1[[#This Row],[Date]]),"oui","")</f>
        <v/>
      </c>
      <c r="O47" s="84"/>
      <c r="P47" s="84"/>
      <c r="Q47" s="76">
        <f>IF(Tableau1[[#This Row],[ CP / ABS / ChP. AM]]="A.M.",Tableau1[[#This Row],[Temps de travail]],0)</f>
        <v>0</v>
      </c>
      <c r="R47" s="99">
        <f>IF(Tableau1[[#This Row],[ CP / ABS / ChP. AM]]="Ch.P. AM",Tableau1[[#This Row],[Fin AM]]-Tableau1[[#This Row],[Début AM]]-Tableau1[[#This Row],[Pause AM]],0)</f>
        <v>0</v>
      </c>
      <c r="S47" s="77">
        <f>IF(Tableau1[[#This Row],[Ch.P. PM]]="Ch.P. PM",Tableau1[[#This Row],[Fin PM]]-Tableau1[[#This Row],[Début PM]]-Tableau1[[#This Row],[Pause PM]],0)</f>
        <v>0</v>
      </c>
      <c r="T47" s="100">
        <f>+Tableau1[[#This Row],[Chômage Partiel AM]]+Tableau1[[#This Row],[Chômage Partiel PM]]</f>
        <v>0</v>
      </c>
      <c r="U4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7" s="14"/>
      <c r="W47" s="14"/>
      <c r="Y47" s="14"/>
    </row>
    <row r="48" spans="2:25" x14ac:dyDescent="0.25">
      <c r="B48" s="141">
        <f>_xlfn.ISOWEEKNUM(Tableau1[[#This Row],[Date]])</f>
        <v>7</v>
      </c>
      <c r="C48" s="45" t="str">
        <f>UPPER(TEXT(Tableau1[[#This Row],[Date]],"jjjj"))</f>
        <v>MARDI</v>
      </c>
      <c r="D48" s="55">
        <f>$C$3+ROW()-ROW(Tableau1[[#Headers],[Date]])-1</f>
        <v>43872</v>
      </c>
      <c r="E48" s="25">
        <v>0.35416666666666669</v>
      </c>
      <c r="F48" s="25">
        <v>0.52083333333333337</v>
      </c>
      <c r="G48" s="53">
        <v>6.9444444444444441E-3</v>
      </c>
      <c r="H48" s="25">
        <v>0.5625</v>
      </c>
      <c r="I48" s="25">
        <v>0.70833333333333337</v>
      </c>
      <c r="J48" s="53">
        <v>6.9444444444444441E-3</v>
      </c>
      <c r="K4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8" s="59"/>
      <c r="M48" s="80"/>
      <c r="N48" s="91" t="str">
        <f ca="1">IF(COUNTIF('jours fériés'!C:C,Tableau1[[#This Row],[Date]]),"oui","")</f>
        <v/>
      </c>
      <c r="O48" s="84"/>
      <c r="P48" s="84"/>
      <c r="Q48" s="76">
        <f>IF(Tableau1[[#This Row],[ CP / ABS / ChP. AM]]="A.M.",Tableau1[[#This Row],[Temps de travail]],0)</f>
        <v>0</v>
      </c>
      <c r="R48" s="99">
        <f>IF(Tableau1[[#This Row],[ CP / ABS / ChP. AM]]="Ch.P. AM",Tableau1[[#This Row],[Fin AM]]-Tableau1[[#This Row],[Début AM]]-Tableau1[[#This Row],[Pause AM]],0)</f>
        <v>0</v>
      </c>
      <c r="S48" s="77">
        <f>IF(Tableau1[[#This Row],[Ch.P. PM]]="Ch.P. PM",Tableau1[[#This Row],[Fin PM]]-Tableau1[[#This Row],[Début PM]]-Tableau1[[#This Row],[Pause PM]],0)</f>
        <v>0</v>
      </c>
      <c r="T48" s="100">
        <f>+Tableau1[[#This Row],[Chômage Partiel AM]]+Tableau1[[#This Row],[Chômage Partiel PM]]</f>
        <v>0</v>
      </c>
      <c r="U4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8" s="14"/>
      <c r="W48" s="14"/>
      <c r="Y48" s="14"/>
    </row>
    <row r="49" spans="2:25" x14ac:dyDescent="0.25">
      <c r="B49" s="141">
        <f>_xlfn.ISOWEEKNUM(Tableau1[[#This Row],[Date]])</f>
        <v>7</v>
      </c>
      <c r="C49" s="45" t="str">
        <f>UPPER(TEXT(Tableau1[[#This Row],[Date]],"jjjj"))</f>
        <v>MERCREDI</v>
      </c>
      <c r="D49" s="55">
        <f>$C$3+ROW()-ROW(Tableau1[[#Headers],[Date]])-1</f>
        <v>43873</v>
      </c>
      <c r="E49" s="25">
        <v>0.35416666666666669</v>
      </c>
      <c r="F49" s="25">
        <v>0.52083333333333337</v>
      </c>
      <c r="G49" s="53">
        <v>6.9444444444444441E-3</v>
      </c>
      <c r="H49" s="25">
        <v>0.5625</v>
      </c>
      <c r="I49" s="25">
        <v>0.70833333333333337</v>
      </c>
      <c r="J49" s="53">
        <v>6.9444444444444441E-3</v>
      </c>
      <c r="K4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49" s="59"/>
      <c r="M49" s="80"/>
      <c r="N49" s="91" t="str">
        <f ca="1">IF(COUNTIF('jours fériés'!C:C,Tableau1[[#This Row],[Date]]),"oui","")</f>
        <v/>
      </c>
      <c r="O49" s="84"/>
      <c r="P49" s="84"/>
      <c r="Q49" s="76">
        <f>IF(Tableau1[[#This Row],[ CP / ABS / ChP. AM]]="A.M.",Tableau1[[#This Row],[Temps de travail]],0)</f>
        <v>0</v>
      </c>
      <c r="R49" s="99">
        <f>IF(Tableau1[[#This Row],[ CP / ABS / ChP. AM]]="Ch.P. AM",Tableau1[[#This Row],[Fin AM]]-Tableau1[[#This Row],[Début AM]]-Tableau1[[#This Row],[Pause AM]],0)</f>
        <v>0</v>
      </c>
      <c r="S49" s="77">
        <f>IF(Tableau1[[#This Row],[Ch.P. PM]]="Ch.P. PM",Tableau1[[#This Row],[Fin PM]]-Tableau1[[#This Row],[Début PM]]-Tableau1[[#This Row],[Pause PM]],0)</f>
        <v>0</v>
      </c>
      <c r="T49" s="100">
        <f>+Tableau1[[#This Row],[Chômage Partiel AM]]+Tableau1[[#This Row],[Chômage Partiel PM]]</f>
        <v>0</v>
      </c>
      <c r="U4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9" s="14"/>
      <c r="W49" s="14"/>
      <c r="Y49" s="14"/>
    </row>
    <row r="50" spans="2:25" x14ac:dyDescent="0.25">
      <c r="B50" s="141">
        <f>_xlfn.ISOWEEKNUM(Tableau1[[#This Row],[Date]])</f>
        <v>7</v>
      </c>
      <c r="C50" s="45" t="str">
        <f>UPPER(TEXT(Tableau1[[#This Row],[Date]],"jjjj"))</f>
        <v>JEUDI</v>
      </c>
      <c r="D50" s="55">
        <f>$C$3+ROW()-ROW(Tableau1[[#Headers],[Date]])-1</f>
        <v>43874</v>
      </c>
      <c r="E50" s="25">
        <v>0.35416666666666669</v>
      </c>
      <c r="F50" s="25">
        <v>0.52083333333333337</v>
      </c>
      <c r="G50" s="53">
        <v>6.9444444444444441E-3</v>
      </c>
      <c r="H50" s="25">
        <v>0.5625</v>
      </c>
      <c r="I50" s="25">
        <v>0.70833333333333337</v>
      </c>
      <c r="J50" s="53">
        <v>6.9444444444444441E-3</v>
      </c>
      <c r="K5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50" s="59"/>
      <c r="M50" s="80"/>
      <c r="N50" s="91" t="str">
        <f ca="1">IF(COUNTIF('jours fériés'!C:C,Tableau1[[#This Row],[Date]]),"oui","")</f>
        <v/>
      </c>
      <c r="O50" s="84"/>
      <c r="P50" s="84"/>
      <c r="Q50" s="76">
        <f>IF(Tableau1[[#This Row],[ CP / ABS / ChP. AM]]="A.M.",Tableau1[[#This Row],[Temps de travail]],0)</f>
        <v>0</v>
      </c>
      <c r="R50" s="99">
        <f>IF(Tableau1[[#This Row],[ CP / ABS / ChP. AM]]="Ch.P. AM",Tableau1[[#This Row],[Fin AM]]-Tableau1[[#This Row],[Début AM]]-Tableau1[[#This Row],[Pause AM]],0)</f>
        <v>0</v>
      </c>
      <c r="S50" s="77">
        <f>IF(Tableau1[[#This Row],[Ch.P. PM]]="Ch.P. PM",Tableau1[[#This Row],[Fin PM]]-Tableau1[[#This Row],[Début PM]]-Tableau1[[#This Row],[Pause PM]],0)</f>
        <v>0</v>
      </c>
      <c r="T50" s="100">
        <f>+Tableau1[[#This Row],[Chômage Partiel AM]]+Tableau1[[#This Row],[Chômage Partiel PM]]</f>
        <v>0</v>
      </c>
      <c r="U5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0" s="14"/>
      <c r="W50" s="14"/>
      <c r="Y50" s="14"/>
    </row>
    <row r="51" spans="2:25" x14ac:dyDescent="0.25">
      <c r="B51" s="141">
        <f>_xlfn.ISOWEEKNUM(Tableau1[[#This Row],[Date]])</f>
        <v>7</v>
      </c>
      <c r="C51" s="45" t="str">
        <f>UPPER(TEXT(Tableau1[[#This Row],[Date]],"jjjj"))</f>
        <v>VENDREDI</v>
      </c>
      <c r="D51" s="55">
        <f>$C$3+ROW()-ROW(Tableau1[[#Headers],[Date]])-1</f>
        <v>43875</v>
      </c>
      <c r="E51" s="25">
        <v>0.35416666666666669</v>
      </c>
      <c r="F51" s="25">
        <v>0.5</v>
      </c>
      <c r="G51" s="53">
        <v>6.9444444444444441E-3</v>
      </c>
      <c r="H51" s="25">
        <v>0.54166666666666663</v>
      </c>
      <c r="I51" s="25">
        <v>0.64583333333333337</v>
      </c>
      <c r="J51" s="53"/>
      <c r="K51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51" s="59"/>
      <c r="M51" s="80"/>
      <c r="N51" s="91" t="str">
        <f ca="1">IF(COUNTIF('jours fériés'!C:C,Tableau1[[#This Row],[Date]]),"oui","")</f>
        <v/>
      </c>
      <c r="O51" s="84"/>
      <c r="P51" s="84"/>
      <c r="Q51" s="76">
        <f>IF(Tableau1[[#This Row],[ CP / ABS / ChP. AM]]="A.M.",Tableau1[[#This Row],[Temps de travail]],0)</f>
        <v>0</v>
      </c>
      <c r="R51" s="99">
        <f>IF(Tableau1[[#This Row],[ CP / ABS / ChP. AM]]="Ch.P. AM",Tableau1[[#This Row],[Fin AM]]-Tableau1[[#This Row],[Début AM]]-Tableau1[[#This Row],[Pause AM]],0)</f>
        <v>0</v>
      </c>
      <c r="S51" s="77">
        <f>IF(Tableau1[[#This Row],[Ch.P. PM]]="Ch.P. PM",Tableau1[[#This Row],[Fin PM]]-Tableau1[[#This Row],[Début PM]]-Tableau1[[#This Row],[Pause PM]],0)</f>
        <v>0</v>
      </c>
      <c r="T51" s="100">
        <f>+Tableau1[[#This Row],[Chômage Partiel AM]]+Tableau1[[#This Row],[Chômage Partiel PM]]</f>
        <v>0</v>
      </c>
      <c r="U5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1" s="14"/>
      <c r="W51" s="14"/>
      <c r="Y51" s="14"/>
    </row>
    <row r="52" spans="2:25" x14ac:dyDescent="0.25">
      <c r="B52" s="141">
        <f>_xlfn.ISOWEEKNUM(Tableau1[[#This Row],[Date]])</f>
        <v>7</v>
      </c>
      <c r="C52" s="45" t="str">
        <f>UPPER(TEXT(Tableau1[[#This Row],[Date]],"jjjj"))</f>
        <v>SAMEDI</v>
      </c>
      <c r="D52" s="55">
        <f>$C$3+ROW()-ROW(Tableau1[[#Headers],[Date]])-1</f>
        <v>43876</v>
      </c>
      <c r="E52" s="25"/>
      <c r="F52" s="25"/>
      <c r="G52" s="53"/>
      <c r="H52" s="25"/>
      <c r="I52" s="25"/>
      <c r="J52" s="53"/>
      <c r="K52" s="97">
        <f>Tableau1[[#This Row],[Fin AM]]-Tableau1[[#This Row],[Début AM]]-Tableau1[[#This Row],[Pause AM]]+Tableau1[[#This Row],[Fin PM]]-Tableau1[[#This Row],[Début PM]]-Tableau1[[#This Row],[Pause PM]]</f>
        <v>0</v>
      </c>
      <c r="L52" s="59"/>
      <c r="M52" s="80"/>
      <c r="N52" s="91" t="str">
        <f ca="1">IF(COUNTIF('jours fériés'!C:C,Tableau1[[#This Row],[Date]]),"oui","")</f>
        <v/>
      </c>
      <c r="O52" s="84"/>
      <c r="P52" s="84"/>
      <c r="Q52" s="76">
        <f>IF(Tableau1[[#This Row],[ CP / ABS / ChP. AM]]="A.M.",Tableau1[[#This Row],[Temps de travail]],0)</f>
        <v>0</v>
      </c>
      <c r="R52" s="99">
        <f>IF(Tableau1[[#This Row],[ CP / ABS / ChP. AM]]="Ch.P. AM",Tableau1[[#This Row],[Fin AM]]-Tableau1[[#This Row],[Début AM]]-Tableau1[[#This Row],[Pause AM]],0)</f>
        <v>0</v>
      </c>
      <c r="S52" s="77">
        <f>IF(Tableau1[[#This Row],[Ch.P. PM]]="Ch.P. PM",Tableau1[[#This Row],[Fin PM]]-Tableau1[[#This Row],[Début PM]]-Tableau1[[#This Row],[Pause PM]],0)</f>
        <v>0</v>
      </c>
      <c r="T52" s="100">
        <f>+Tableau1[[#This Row],[Chômage Partiel AM]]+Tableau1[[#This Row],[Chômage Partiel PM]]</f>
        <v>0</v>
      </c>
      <c r="U5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2" s="14"/>
      <c r="W52" s="14"/>
      <c r="Y52" s="14"/>
    </row>
    <row r="53" spans="2:25" ht="15.75" thickBot="1" x14ac:dyDescent="0.3">
      <c r="B53" s="141">
        <f>_xlfn.ISOWEEKNUM(Tableau1[[#This Row],[Date]])</f>
        <v>7</v>
      </c>
      <c r="C53" s="45" t="str">
        <f>UPPER(TEXT(Tableau1[[#This Row],[Date]],"jjjj"))</f>
        <v>DIMANCHE</v>
      </c>
      <c r="D53" s="55">
        <f>$C$3+ROW()-ROW(Tableau1[[#Headers],[Date]])-1</f>
        <v>43877</v>
      </c>
      <c r="E53" s="25"/>
      <c r="F53" s="25"/>
      <c r="G53" s="53"/>
      <c r="H53" s="25"/>
      <c r="I53" s="25"/>
      <c r="J53" s="53"/>
      <c r="K53" s="97">
        <f>Tableau1[[#This Row],[Fin AM]]-Tableau1[[#This Row],[Début AM]]-Tableau1[[#This Row],[Pause AM]]+Tableau1[[#This Row],[Fin PM]]-Tableau1[[#This Row],[Début PM]]-Tableau1[[#This Row],[Pause PM]]</f>
        <v>0</v>
      </c>
      <c r="L53" s="60"/>
      <c r="M53" s="81"/>
      <c r="N53" s="86" t="str">
        <f ca="1">IF(COUNTIF('jours fériés'!C:C,Tableau1[[#This Row],[Date]]),"oui","")</f>
        <v/>
      </c>
      <c r="O53" s="85"/>
      <c r="P53" s="85"/>
      <c r="Q53" s="80">
        <f>IF(Tableau1[[#This Row],[ CP / ABS / ChP. AM]]="A.M.",Tableau1[[#This Row],[Temps de travail]],0)</f>
        <v>0</v>
      </c>
      <c r="R53" s="101">
        <f>IF(Tableau1[[#This Row],[ CP / ABS / ChP. AM]]="Ch.P. AM",Tableau1[[#This Row],[Fin AM]]-Tableau1[[#This Row],[Début AM]]-Tableau1[[#This Row],[Pause AM]],0)</f>
        <v>0</v>
      </c>
      <c r="S53" s="94">
        <f>IF(Tableau1[[#This Row],[Ch.P. PM]]="Ch.P. PM",Tableau1[[#This Row],[Fin PM]]-Tableau1[[#This Row],[Début PM]]-Tableau1[[#This Row],[Pause PM]],0)</f>
        <v>0</v>
      </c>
      <c r="T53" s="102">
        <f>+Tableau1[[#This Row],[Chômage Partiel AM]]+Tableau1[[#This Row],[Chômage Partiel PM]]</f>
        <v>0</v>
      </c>
      <c r="U5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53" s="14"/>
      <c r="W53" s="14"/>
      <c r="Y53" s="14"/>
    </row>
    <row r="54" spans="2:25" x14ac:dyDescent="0.25">
      <c r="B54" s="141">
        <f>_xlfn.ISOWEEKNUM(Tableau1[[#This Row],[Date]])</f>
        <v>8</v>
      </c>
      <c r="C54" s="45" t="str">
        <f>UPPER(TEXT(Tableau1[[#This Row],[Date]],"jjjj"))</f>
        <v>LUNDI</v>
      </c>
      <c r="D54" s="55">
        <f>$C$3+ROW()-ROW(Tableau1[[#Headers],[Date]])-1</f>
        <v>43878</v>
      </c>
      <c r="E54" s="25">
        <v>0.35416666666666669</v>
      </c>
      <c r="F54" s="25">
        <v>0.52083333333333337</v>
      </c>
      <c r="G54" s="53">
        <v>6.9444444444444441E-3</v>
      </c>
      <c r="H54" s="25">
        <v>0.5625</v>
      </c>
      <c r="I54" s="25">
        <v>0.70833333333333337</v>
      </c>
      <c r="J54" s="53">
        <v>6.9444444444444441E-3</v>
      </c>
      <c r="K5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54" s="58"/>
      <c r="M54" s="79"/>
      <c r="N54" s="91" t="str">
        <f ca="1">IF(COUNTIF('jours fériés'!C:C,Tableau1[[#This Row],[Date]]),"oui","")</f>
        <v/>
      </c>
      <c r="O54" s="84"/>
      <c r="P54" s="84"/>
      <c r="Q54" s="76">
        <f>IF(Tableau1[[#This Row],[ CP / ABS / ChP. AM]]="A.M.",Tableau1[[#This Row],[Temps de travail]],0)</f>
        <v>0</v>
      </c>
      <c r="R54" s="99">
        <f>IF(Tableau1[[#This Row],[ CP / ABS / ChP. AM]]="Ch.P. AM",Tableau1[[#This Row],[Fin AM]]-Tableau1[[#This Row],[Début AM]]-Tableau1[[#This Row],[Pause AM]],0)</f>
        <v>0</v>
      </c>
      <c r="S54" s="77">
        <f>IF(Tableau1[[#This Row],[Ch.P. PM]]="Ch.P. PM",Tableau1[[#This Row],[Fin PM]]-Tableau1[[#This Row],[Début PM]]-Tableau1[[#This Row],[Pause PM]],0)</f>
        <v>0</v>
      </c>
      <c r="T54" s="100">
        <f>+Tableau1[[#This Row],[Chômage Partiel AM]]+Tableau1[[#This Row],[Chômage Partiel PM]]</f>
        <v>0</v>
      </c>
      <c r="U5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4" s="14"/>
      <c r="W54" s="14"/>
      <c r="Y54" s="14"/>
    </row>
    <row r="55" spans="2:25" x14ac:dyDescent="0.25">
      <c r="B55" s="141">
        <f>_xlfn.ISOWEEKNUM(Tableau1[[#This Row],[Date]])</f>
        <v>8</v>
      </c>
      <c r="C55" s="45" t="str">
        <f>UPPER(TEXT(Tableau1[[#This Row],[Date]],"jjjj"))</f>
        <v>MARDI</v>
      </c>
      <c r="D55" s="55">
        <f>$C$3+ROW()-ROW(Tableau1[[#Headers],[Date]])-1</f>
        <v>43879</v>
      </c>
      <c r="E55" s="25">
        <v>0.35416666666666669</v>
      </c>
      <c r="F55" s="25">
        <v>0.52083333333333337</v>
      </c>
      <c r="G55" s="53">
        <v>6.9444444444444441E-3</v>
      </c>
      <c r="H55" s="25">
        <v>0.5625</v>
      </c>
      <c r="I55" s="25">
        <v>0.70833333333333337</v>
      </c>
      <c r="J55" s="53">
        <v>6.9444444444444441E-3</v>
      </c>
      <c r="K5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55" s="59"/>
      <c r="M55" s="80"/>
      <c r="N55" s="91" t="str">
        <f ca="1">IF(COUNTIF('jours fériés'!C:C,Tableau1[[#This Row],[Date]]),"oui","")</f>
        <v/>
      </c>
      <c r="O55" s="84"/>
      <c r="P55" s="84"/>
      <c r="Q55" s="76">
        <f>IF(Tableau1[[#This Row],[ CP / ABS / ChP. AM]]="A.M.",Tableau1[[#This Row],[Temps de travail]],0)</f>
        <v>0</v>
      </c>
      <c r="R55" s="99">
        <f>IF(Tableau1[[#This Row],[ CP / ABS / ChP. AM]]="Ch.P. AM",Tableau1[[#This Row],[Fin AM]]-Tableau1[[#This Row],[Début AM]]-Tableau1[[#This Row],[Pause AM]],0)</f>
        <v>0</v>
      </c>
      <c r="S55" s="77">
        <f>IF(Tableau1[[#This Row],[Ch.P. PM]]="Ch.P. PM",Tableau1[[#This Row],[Fin PM]]-Tableau1[[#This Row],[Début PM]]-Tableau1[[#This Row],[Pause PM]],0)</f>
        <v>0</v>
      </c>
      <c r="T55" s="100">
        <f>+Tableau1[[#This Row],[Chômage Partiel AM]]+Tableau1[[#This Row],[Chômage Partiel PM]]</f>
        <v>0</v>
      </c>
      <c r="U5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5" s="14"/>
      <c r="W55" s="14"/>
      <c r="Y55" s="14"/>
    </row>
    <row r="56" spans="2:25" x14ac:dyDescent="0.25">
      <c r="B56" s="141">
        <f>_xlfn.ISOWEEKNUM(Tableau1[[#This Row],[Date]])</f>
        <v>8</v>
      </c>
      <c r="C56" s="45" t="str">
        <f>UPPER(TEXT(Tableau1[[#This Row],[Date]],"jjjj"))</f>
        <v>MERCREDI</v>
      </c>
      <c r="D56" s="55">
        <f>$C$3+ROW()-ROW(Tableau1[[#Headers],[Date]])-1</f>
        <v>43880</v>
      </c>
      <c r="E56" s="25">
        <v>0.35416666666666669</v>
      </c>
      <c r="F56" s="25">
        <v>0.52083333333333337</v>
      </c>
      <c r="G56" s="53">
        <v>6.9444444444444441E-3</v>
      </c>
      <c r="H56" s="25">
        <v>0.5625</v>
      </c>
      <c r="I56" s="25">
        <v>0.70833333333333337</v>
      </c>
      <c r="J56" s="53">
        <v>6.9444444444444441E-3</v>
      </c>
      <c r="K5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56" s="59"/>
      <c r="M56" s="80"/>
      <c r="N56" s="91" t="str">
        <f ca="1">IF(COUNTIF('jours fériés'!C:C,Tableau1[[#This Row],[Date]]),"oui","")</f>
        <v/>
      </c>
      <c r="O56" s="84"/>
      <c r="P56" s="84"/>
      <c r="Q56" s="76">
        <f>IF(Tableau1[[#This Row],[ CP / ABS / ChP. AM]]="A.M.",Tableau1[[#This Row],[Temps de travail]],0)</f>
        <v>0</v>
      </c>
      <c r="R56" s="99">
        <f>IF(Tableau1[[#This Row],[ CP / ABS / ChP. AM]]="Ch.P. AM",Tableau1[[#This Row],[Fin AM]]-Tableau1[[#This Row],[Début AM]]-Tableau1[[#This Row],[Pause AM]],0)</f>
        <v>0</v>
      </c>
      <c r="S56" s="77">
        <f>IF(Tableau1[[#This Row],[Ch.P. PM]]="Ch.P. PM",Tableau1[[#This Row],[Fin PM]]-Tableau1[[#This Row],[Début PM]]-Tableau1[[#This Row],[Pause PM]],0)</f>
        <v>0</v>
      </c>
      <c r="T56" s="100">
        <f>+Tableau1[[#This Row],[Chômage Partiel AM]]+Tableau1[[#This Row],[Chômage Partiel PM]]</f>
        <v>0</v>
      </c>
      <c r="U5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6" s="14"/>
      <c r="W56" s="14"/>
      <c r="Y56" s="14"/>
    </row>
    <row r="57" spans="2:25" x14ac:dyDescent="0.25">
      <c r="B57" s="141">
        <f>_xlfn.ISOWEEKNUM(Tableau1[[#This Row],[Date]])</f>
        <v>8</v>
      </c>
      <c r="C57" s="45" t="str">
        <f>UPPER(TEXT(Tableau1[[#This Row],[Date]],"jjjj"))</f>
        <v>JEUDI</v>
      </c>
      <c r="D57" s="55">
        <f>$C$3+ROW()-ROW(Tableau1[[#Headers],[Date]])-1</f>
        <v>43881</v>
      </c>
      <c r="E57" s="25">
        <v>0.35416666666666669</v>
      </c>
      <c r="F57" s="25">
        <v>0.52083333333333337</v>
      </c>
      <c r="G57" s="53">
        <v>6.9444444444444441E-3</v>
      </c>
      <c r="H57" s="25">
        <v>0.5625</v>
      </c>
      <c r="I57" s="25">
        <v>0.70833333333333337</v>
      </c>
      <c r="J57" s="53">
        <v>6.9444444444444441E-3</v>
      </c>
      <c r="K5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57" s="59"/>
      <c r="M57" s="80"/>
      <c r="N57" s="91" t="str">
        <f ca="1">IF(COUNTIF('jours fériés'!C:C,Tableau1[[#This Row],[Date]]),"oui","")</f>
        <v/>
      </c>
      <c r="O57" s="84"/>
      <c r="P57" s="84"/>
      <c r="Q57" s="76">
        <f>IF(Tableau1[[#This Row],[ CP / ABS / ChP. AM]]="A.M.",Tableau1[[#This Row],[Temps de travail]],0)</f>
        <v>0</v>
      </c>
      <c r="R57" s="99">
        <f>IF(Tableau1[[#This Row],[ CP / ABS / ChP. AM]]="Ch.P. AM",Tableau1[[#This Row],[Fin AM]]-Tableau1[[#This Row],[Début AM]]-Tableau1[[#This Row],[Pause AM]],0)</f>
        <v>0</v>
      </c>
      <c r="S57" s="77">
        <f>IF(Tableau1[[#This Row],[Ch.P. PM]]="Ch.P. PM",Tableau1[[#This Row],[Fin PM]]-Tableau1[[#This Row],[Début PM]]-Tableau1[[#This Row],[Pause PM]],0)</f>
        <v>0</v>
      </c>
      <c r="T57" s="100">
        <f>+Tableau1[[#This Row],[Chômage Partiel AM]]+Tableau1[[#This Row],[Chômage Partiel PM]]</f>
        <v>0</v>
      </c>
      <c r="U5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7" s="14"/>
      <c r="W57" s="14"/>
      <c r="Y57" s="14"/>
    </row>
    <row r="58" spans="2:25" x14ac:dyDescent="0.25">
      <c r="B58" s="141">
        <f>_xlfn.ISOWEEKNUM(Tableau1[[#This Row],[Date]])</f>
        <v>8</v>
      </c>
      <c r="C58" s="45" t="str">
        <f>UPPER(TEXT(Tableau1[[#This Row],[Date]],"jjjj"))</f>
        <v>VENDREDI</v>
      </c>
      <c r="D58" s="55">
        <f>$C$3+ROW()-ROW(Tableau1[[#Headers],[Date]])-1</f>
        <v>43882</v>
      </c>
      <c r="E58" s="25">
        <v>0.35416666666666669</v>
      </c>
      <c r="F58" s="25">
        <v>0.5</v>
      </c>
      <c r="G58" s="53">
        <v>6.9444444444444441E-3</v>
      </c>
      <c r="H58" s="25">
        <v>0.54166666666666663</v>
      </c>
      <c r="I58" s="25">
        <v>0.64583333333333337</v>
      </c>
      <c r="J58" s="53"/>
      <c r="K58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58" s="59"/>
      <c r="M58" s="80"/>
      <c r="N58" s="91" t="str">
        <f ca="1">IF(COUNTIF('jours fériés'!C:C,Tableau1[[#This Row],[Date]]),"oui","")</f>
        <v/>
      </c>
      <c r="O58" s="84"/>
      <c r="P58" s="84"/>
      <c r="Q58" s="76">
        <f>IF(Tableau1[[#This Row],[ CP / ABS / ChP. AM]]="A.M.",Tableau1[[#This Row],[Temps de travail]],0)</f>
        <v>0</v>
      </c>
      <c r="R58" s="99">
        <f>IF(Tableau1[[#This Row],[ CP / ABS / ChP. AM]]="Ch.P. AM",Tableau1[[#This Row],[Fin AM]]-Tableau1[[#This Row],[Début AM]]-Tableau1[[#This Row],[Pause AM]],0)</f>
        <v>0</v>
      </c>
      <c r="S58" s="77">
        <f>IF(Tableau1[[#This Row],[Ch.P. PM]]="Ch.P. PM",Tableau1[[#This Row],[Fin PM]]-Tableau1[[#This Row],[Début PM]]-Tableau1[[#This Row],[Pause PM]],0)</f>
        <v>0</v>
      </c>
      <c r="T58" s="100">
        <f>+Tableau1[[#This Row],[Chômage Partiel AM]]+Tableau1[[#This Row],[Chômage Partiel PM]]</f>
        <v>0</v>
      </c>
      <c r="U5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8" s="14"/>
      <c r="W58" s="14"/>
      <c r="Y58" s="14"/>
    </row>
    <row r="59" spans="2:25" x14ac:dyDescent="0.25">
      <c r="B59" s="141">
        <f>_xlfn.ISOWEEKNUM(Tableau1[[#This Row],[Date]])</f>
        <v>8</v>
      </c>
      <c r="C59" s="45" t="str">
        <f>UPPER(TEXT(Tableau1[[#This Row],[Date]],"jjjj"))</f>
        <v>SAMEDI</v>
      </c>
      <c r="D59" s="55">
        <f>$C$3+ROW()-ROW(Tableau1[[#Headers],[Date]])-1</f>
        <v>43883</v>
      </c>
      <c r="E59" s="25"/>
      <c r="F59" s="25"/>
      <c r="G59" s="53"/>
      <c r="H59" s="25"/>
      <c r="I59" s="25"/>
      <c r="J59" s="53"/>
      <c r="K59" s="97">
        <f>Tableau1[[#This Row],[Fin AM]]-Tableau1[[#This Row],[Début AM]]-Tableau1[[#This Row],[Pause AM]]+Tableau1[[#This Row],[Fin PM]]-Tableau1[[#This Row],[Début PM]]-Tableau1[[#This Row],[Pause PM]]</f>
        <v>0</v>
      </c>
      <c r="L59" s="59"/>
      <c r="M59" s="80"/>
      <c r="N59" s="91" t="str">
        <f ca="1">IF(COUNTIF('jours fériés'!C:C,Tableau1[[#This Row],[Date]]),"oui","")</f>
        <v/>
      </c>
      <c r="O59" s="84"/>
      <c r="P59" s="84"/>
      <c r="Q59" s="76">
        <f>IF(Tableau1[[#This Row],[ CP / ABS / ChP. AM]]="A.M.",Tableau1[[#This Row],[Temps de travail]],0)</f>
        <v>0</v>
      </c>
      <c r="R59" s="99">
        <f>IF(Tableau1[[#This Row],[ CP / ABS / ChP. AM]]="Ch.P. AM",Tableau1[[#This Row],[Fin AM]]-Tableau1[[#This Row],[Début AM]]-Tableau1[[#This Row],[Pause AM]],0)</f>
        <v>0</v>
      </c>
      <c r="S59" s="77">
        <f>IF(Tableau1[[#This Row],[Ch.P. PM]]="Ch.P. PM",Tableau1[[#This Row],[Fin PM]]-Tableau1[[#This Row],[Début PM]]-Tableau1[[#This Row],[Pause PM]],0)</f>
        <v>0</v>
      </c>
      <c r="T59" s="100">
        <f>+Tableau1[[#This Row],[Chômage Partiel AM]]+Tableau1[[#This Row],[Chômage Partiel PM]]</f>
        <v>0</v>
      </c>
      <c r="U5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59" s="14"/>
      <c r="W59" s="14"/>
      <c r="Y59" s="14"/>
    </row>
    <row r="60" spans="2:25" ht="15.75" thickBot="1" x14ac:dyDescent="0.3">
      <c r="B60" s="141">
        <f>_xlfn.ISOWEEKNUM(Tableau1[[#This Row],[Date]])</f>
        <v>8</v>
      </c>
      <c r="C60" s="45" t="str">
        <f>UPPER(TEXT(Tableau1[[#This Row],[Date]],"jjjj"))</f>
        <v>DIMANCHE</v>
      </c>
      <c r="D60" s="55">
        <f>$C$3+ROW()-ROW(Tableau1[[#Headers],[Date]])-1</f>
        <v>43884</v>
      </c>
      <c r="E60" s="25"/>
      <c r="F60" s="25"/>
      <c r="G60" s="53"/>
      <c r="H60" s="25"/>
      <c r="I60" s="25"/>
      <c r="J60" s="53"/>
      <c r="K60" s="97">
        <f>Tableau1[[#This Row],[Fin AM]]-Tableau1[[#This Row],[Début AM]]-Tableau1[[#This Row],[Pause AM]]+Tableau1[[#This Row],[Fin PM]]-Tableau1[[#This Row],[Début PM]]-Tableau1[[#This Row],[Pause PM]]</f>
        <v>0</v>
      </c>
      <c r="L60" s="60"/>
      <c r="M60" s="81"/>
      <c r="N60" s="86" t="str">
        <f ca="1">IF(COUNTIF('jours fériés'!C:C,Tableau1[[#This Row],[Date]]),"oui","")</f>
        <v/>
      </c>
      <c r="O60" s="85"/>
      <c r="P60" s="85"/>
      <c r="Q60" s="80">
        <f>IF(Tableau1[[#This Row],[ CP / ABS / ChP. AM]]="A.M.",Tableau1[[#This Row],[Temps de travail]],0)</f>
        <v>0</v>
      </c>
      <c r="R60" s="101">
        <f>IF(Tableau1[[#This Row],[ CP / ABS / ChP. AM]]="Ch.P. AM",Tableau1[[#This Row],[Fin AM]]-Tableau1[[#This Row],[Début AM]]-Tableau1[[#This Row],[Pause AM]],0)</f>
        <v>0</v>
      </c>
      <c r="S60" s="94">
        <f>IF(Tableau1[[#This Row],[Ch.P. PM]]="Ch.P. PM",Tableau1[[#This Row],[Fin PM]]-Tableau1[[#This Row],[Début PM]]-Tableau1[[#This Row],[Pause PM]],0)</f>
        <v>0</v>
      </c>
      <c r="T60" s="102">
        <f>+Tableau1[[#This Row],[Chômage Partiel AM]]+Tableau1[[#This Row],[Chômage Partiel PM]]</f>
        <v>0</v>
      </c>
      <c r="U6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60" s="14"/>
      <c r="W60" s="14"/>
      <c r="Y60" s="14"/>
    </row>
    <row r="61" spans="2:25" x14ac:dyDescent="0.25">
      <c r="B61" s="141">
        <f>_xlfn.ISOWEEKNUM(Tableau1[[#This Row],[Date]])</f>
        <v>9</v>
      </c>
      <c r="C61" s="45" t="str">
        <f>UPPER(TEXT(Tableau1[[#This Row],[Date]],"jjjj"))</f>
        <v>LUNDI</v>
      </c>
      <c r="D61" s="55">
        <f>$C$3+ROW()-ROW(Tableau1[[#Headers],[Date]])-1</f>
        <v>43885</v>
      </c>
      <c r="E61" s="25">
        <v>0.35416666666666669</v>
      </c>
      <c r="F61" s="25">
        <v>0.52083333333333337</v>
      </c>
      <c r="G61" s="53">
        <v>6.9444444444444441E-3</v>
      </c>
      <c r="H61" s="25">
        <v>0.5625</v>
      </c>
      <c r="I61" s="25">
        <v>0.70833333333333337</v>
      </c>
      <c r="J61" s="53">
        <v>6.9444444444444441E-3</v>
      </c>
      <c r="K6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1" s="58"/>
      <c r="M61" s="79"/>
      <c r="N61" s="91" t="str">
        <f ca="1">IF(COUNTIF('jours fériés'!C:C,Tableau1[[#This Row],[Date]]),"oui","")</f>
        <v/>
      </c>
      <c r="O61" s="84"/>
      <c r="P61" s="84"/>
      <c r="Q61" s="76">
        <f>IF(Tableau1[[#This Row],[ CP / ABS / ChP. AM]]="A.M.",Tableau1[[#This Row],[Temps de travail]],0)</f>
        <v>0</v>
      </c>
      <c r="R61" s="99">
        <f>IF(Tableau1[[#This Row],[ CP / ABS / ChP. AM]]="Ch.P. AM",Tableau1[[#This Row],[Fin AM]]-Tableau1[[#This Row],[Début AM]]-Tableau1[[#This Row],[Pause AM]],0)</f>
        <v>0</v>
      </c>
      <c r="S61" s="77">
        <f>IF(Tableau1[[#This Row],[Ch.P. PM]]="Ch.P. PM",Tableau1[[#This Row],[Fin PM]]-Tableau1[[#This Row],[Début PM]]-Tableau1[[#This Row],[Pause PM]],0)</f>
        <v>0</v>
      </c>
      <c r="T61" s="100">
        <f>+Tableau1[[#This Row],[Chômage Partiel AM]]+Tableau1[[#This Row],[Chômage Partiel PM]]</f>
        <v>0</v>
      </c>
      <c r="U6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1" s="14"/>
      <c r="W61" s="14"/>
      <c r="Y61" s="14"/>
    </row>
    <row r="62" spans="2:25" x14ac:dyDescent="0.25">
      <c r="B62" s="141">
        <f>_xlfn.ISOWEEKNUM(Tableau1[[#This Row],[Date]])</f>
        <v>9</v>
      </c>
      <c r="C62" s="45" t="str">
        <f>UPPER(TEXT(Tableau1[[#This Row],[Date]],"jjjj"))</f>
        <v>MARDI</v>
      </c>
      <c r="D62" s="55">
        <f>$C$3+ROW()-ROW(Tableau1[[#Headers],[Date]])-1</f>
        <v>43886</v>
      </c>
      <c r="E62" s="25">
        <v>0.35416666666666669</v>
      </c>
      <c r="F62" s="25">
        <v>0.52083333333333337</v>
      </c>
      <c r="G62" s="53">
        <v>6.9444444444444441E-3</v>
      </c>
      <c r="H62" s="25">
        <v>0.5625</v>
      </c>
      <c r="I62" s="25">
        <v>0.70833333333333337</v>
      </c>
      <c r="J62" s="53">
        <v>6.9444444444444441E-3</v>
      </c>
      <c r="K6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2" s="59"/>
      <c r="M62" s="80"/>
      <c r="N62" s="91" t="str">
        <f ca="1">IF(COUNTIF('jours fériés'!C:C,Tableau1[[#This Row],[Date]]),"oui","")</f>
        <v/>
      </c>
      <c r="O62" s="84"/>
      <c r="P62" s="84"/>
      <c r="Q62" s="76">
        <f>IF(Tableau1[[#This Row],[ CP / ABS / ChP. AM]]="A.M.",Tableau1[[#This Row],[Temps de travail]],0)</f>
        <v>0</v>
      </c>
      <c r="R62" s="99">
        <f>IF(Tableau1[[#This Row],[ CP / ABS / ChP. AM]]="Ch.P. AM",Tableau1[[#This Row],[Fin AM]]-Tableau1[[#This Row],[Début AM]]-Tableau1[[#This Row],[Pause AM]],0)</f>
        <v>0</v>
      </c>
      <c r="S62" s="77">
        <f>IF(Tableau1[[#This Row],[Ch.P. PM]]="Ch.P. PM",Tableau1[[#This Row],[Fin PM]]-Tableau1[[#This Row],[Début PM]]-Tableau1[[#This Row],[Pause PM]],0)</f>
        <v>0</v>
      </c>
      <c r="T62" s="100">
        <f>+Tableau1[[#This Row],[Chômage Partiel AM]]+Tableau1[[#This Row],[Chômage Partiel PM]]</f>
        <v>0</v>
      </c>
      <c r="U6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2" s="14"/>
      <c r="W62" s="14"/>
      <c r="Y62" s="14"/>
    </row>
    <row r="63" spans="2:25" x14ac:dyDescent="0.25">
      <c r="B63" s="141">
        <f>_xlfn.ISOWEEKNUM(Tableau1[[#This Row],[Date]])</f>
        <v>9</v>
      </c>
      <c r="C63" s="45" t="str">
        <f>UPPER(TEXT(Tableau1[[#This Row],[Date]],"jjjj"))</f>
        <v>MERCREDI</v>
      </c>
      <c r="D63" s="55">
        <f>$C$3+ROW()-ROW(Tableau1[[#Headers],[Date]])-1</f>
        <v>43887</v>
      </c>
      <c r="E63" s="25">
        <v>0.35416666666666669</v>
      </c>
      <c r="F63" s="25">
        <v>0.52083333333333337</v>
      </c>
      <c r="G63" s="53">
        <v>6.9444444444444441E-3</v>
      </c>
      <c r="H63" s="25">
        <v>0.5625</v>
      </c>
      <c r="I63" s="25">
        <v>0.70833333333333337</v>
      </c>
      <c r="J63" s="53">
        <v>6.9444444444444441E-3</v>
      </c>
      <c r="K6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3" s="59"/>
      <c r="M63" s="80"/>
      <c r="N63" s="91" t="str">
        <f ca="1">IF(COUNTIF('jours fériés'!C:C,Tableau1[[#This Row],[Date]]),"oui","")</f>
        <v/>
      </c>
      <c r="O63" s="84"/>
      <c r="P63" s="84"/>
      <c r="Q63" s="76">
        <f>IF(Tableau1[[#This Row],[ CP / ABS / ChP. AM]]="A.M.",Tableau1[[#This Row],[Temps de travail]],0)</f>
        <v>0</v>
      </c>
      <c r="R63" s="99">
        <f>IF(Tableau1[[#This Row],[ CP / ABS / ChP. AM]]="Ch.P. AM",Tableau1[[#This Row],[Fin AM]]-Tableau1[[#This Row],[Début AM]]-Tableau1[[#This Row],[Pause AM]],0)</f>
        <v>0</v>
      </c>
      <c r="S63" s="77">
        <f>IF(Tableau1[[#This Row],[Ch.P. PM]]="Ch.P. PM",Tableau1[[#This Row],[Fin PM]]-Tableau1[[#This Row],[Début PM]]-Tableau1[[#This Row],[Pause PM]],0)</f>
        <v>0</v>
      </c>
      <c r="T63" s="100">
        <f>+Tableau1[[#This Row],[Chômage Partiel AM]]+Tableau1[[#This Row],[Chômage Partiel PM]]</f>
        <v>0</v>
      </c>
      <c r="U6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3" s="14"/>
      <c r="W63" s="14"/>
      <c r="Y63" s="14"/>
    </row>
    <row r="64" spans="2:25" x14ac:dyDescent="0.25">
      <c r="B64" s="141">
        <f>_xlfn.ISOWEEKNUM(Tableau1[[#This Row],[Date]])</f>
        <v>9</v>
      </c>
      <c r="C64" s="45" t="str">
        <f>UPPER(TEXT(Tableau1[[#This Row],[Date]],"jjjj"))</f>
        <v>JEUDI</v>
      </c>
      <c r="D64" s="55">
        <f>$C$3+ROW()-ROW(Tableau1[[#Headers],[Date]])-1</f>
        <v>43888</v>
      </c>
      <c r="E64" s="25">
        <v>0.35416666666666669</v>
      </c>
      <c r="F64" s="25">
        <v>0.52083333333333337</v>
      </c>
      <c r="G64" s="53">
        <v>6.9444444444444441E-3</v>
      </c>
      <c r="H64" s="25">
        <v>0.5625</v>
      </c>
      <c r="I64" s="25">
        <v>0.70833333333333337</v>
      </c>
      <c r="J64" s="53">
        <v>6.9444444444444441E-3</v>
      </c>
      <c r="K6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4" s="59"/>
      <c r="M64" s="80"/>
      <c r="N64" s="91" t="str">
        <f ca="1">IF(COUNTIF('jours fériés'!C:C,Tableau1[[#This Row],[Date]]),"oui","")</f>
        <v/>
      </c>
      <c r="O64" s="84"/>
      <c r="P64" s="84"/>
      <c r="Q64" s="76">
        <f>IF(Tableau1[[#This Row],[ CP / ABS / ChP. AM]]="A.M.",Tableau1[[#This Row],[Temps de travail]],0)</f>
        <v>0</v>
      </c>
      <c r="R64" s="99">
        <f>IF(Tableau1[[#This Row],[ CP / ABS / ChP. AM]]="Ch.P. AM",Tableau1[[#This Row],[Fin AM]]-Tableau1[[#This Row],[Début AM]]-Tableau1[[#This Row],[Pause AM]],0)</f>
        <v>0</v>
      </c>
      <c r="S64" s="77">
        <f>IF(Tableau1[[#This Row],[Ch.P. PM]]="Ch.P. PM",Tableau1[[#This Row],[Fin PM]]-Tableau1[[#This Row],[Début PM]]-Tableau1[[#This Row],[Pause PM]],0)</f>
        <v>0</v>
      </c>
      <c r="T64" s="100">
        <f>+Tableau1[[#This Row],[Chômage Partiel AM]]+Tableau1[[#This Row],[Chômage Partiel PM]]</f>
        <v>0</v>
      </c>
      <c r="U6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4" s="14"/>
      <c r="W64" s="14"/>
      <c r="Y64" s="14"/>
    </row>
    <row r="65" spans="2:25" x14ac:dyDescent="0.25">
      <c r="B65" s="141">
        <f>_xlfn.ISOWEEKNUM(Tableau1[[#This Row],[Date]])</f>
        <v>9</v>
      </c>
      <c r="C65" s="45" t="str">
        <f>UPPER(TEXT(Tableau1[[#This Row],[Date]],"jjjj"))</f>
        <v>VENDREDI</v>
      </c>
      <c r="D65" s="55">
        <f>$C$3+ROW()-ROW(Tableau1[[#Headers],[Date]])-1</f>
        <v>43889</v>
      </c>
      <c r="E65" s="25">
        <v>0.35416666666666669</v>
      </c>
      <c r="F65" s="25">
        <v>0.5</v>
      </c>
      <c r="G65" s="53">
        <v>6.9444444444444441E-3</v>
      </c>
      <c r="H65" s="25">
        <v>0.54166666666666663</v>
      </c>
      <c r="I65" s="25">
        <v>0.64583333333333337</v>
      </c>
      <c r="J65" s="53"/>
      <c r="K65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65" s="59"/>
      <c r="M65" s="80"/>
      <c r="N65" s="91" t="str">
        <f ca="1">IF(COUNTIF('jours fériés'!C:C,Tableau1[[#This Row],[Date]]),"oui","")</f>
        <v/>
      </c>
      <c r="O65" s="84"/>
      <c r="P65" s="84"/>
      <c r="Q65" s="76">
        <f>IF(Tableau1[[#This Row],[ CP / ABS / ChP. AM]]="A.M.",Tableau1[[#This Row],[Temps de travail]],0)</f>
        <v>0</v>
      </c>
      <c r="R65" s="99">
        <f>IF(Tableau1[[#This Row],[ CP / ABS / ChP. AM]]="Ch.P. AM",Tableau1[[#This Row],[Fin AM]]-Tableau1[[#This Row],[Début AM]]-Tableau1[[#This Row],[Pause AM]],0)</f>
        <v>0</v>
      </c>
      <c r="S65" s="77">
        <f>IF(Tableau1[[#This Row],[Ch.P. PM]]="Ch.P. PM",Tableau1[[#This Row],[Fin PM]]-Tableau1[[#This Row],[Début PM]]-Tableau1[[#This Row],[Pause PM]],0)</f>
        <v>0</v>
      </c>
      <c r="T65" s="100">
        <f>+Tableau1[[#This Row],[Chômage Partiel AM]]+Tableau1[[#This Row],[Chômage Partiel PM]]</f>
        <v>0</v>
      </c>
      <c r="U6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5" s="14"/>
      <c r="W65" s="14"/>
      <c r="Y65" s="14"/>
    </row>
    <row r="66" spans="2:25" x14ac:dyDescent="0.25">
      <c r="B66" s="141">
        <f>_xlfn.ISOWEEKNUM(Tableau1[[#This Row],[Date]])</f>
        <v>9</v>
      </c>
      <c r="C66" s="45" t="str">
        <f>UPPER(TEXT(Tableau1[[#This Row],[Date]],"jjjj"))</f>
        <v>SAMEDI</v>
      </c>
      <c r="D66" s="55">
        <f>$C$3+ROW()-ROW(Tableau1[[#Headers],[Date]])-1</f>
        <v>43890</v>
      </c>
      <c r="E66" s="25"/>
      <c r="F66" s="25"/>
      <c r="G66" s="53"/>
      <c r="H66" s="25"/>
      <c r="I66" s="25"/>
      <c r="J66" s="53"/>
      <c r="K66" s="97">
        <f>Tableau1[[#This Row],[Fin AM]]-Tableau1[[#This Row],[Début AM]]-Tableau1[[#This Row],[Pause AM]]+Tableau1[[#This Row],[Fin PM]]-Tableau1[[#This Row],[Début PM]]-Tableau1[[#This Row],[Pause PM]]</f>
        <v>0</v>
      </c>
      <c r="L66" s="59"/>
      <c r="M66" s="80"/>
      <c r="N66" s="91" t="str">
        <f ca="1">IF(COUNTIF('jours fériés'!C:C,Tableau1[[#This Row],[Date]]),"oui","")</f>
        <v/>
      </c>
      <c r="O66" s="84"/>
      <c r="P66" s="84"/>
      <c r="Q66" s="76">
        <f>IF(Tableau1[[#This Row],[ CP / ABS / ChP. AM]]="A.M.",Tableau1[[#This Row],[Temps de travail]],0)</f>
        <v>0</v>
      </c>
      <c r="R66" s="99">
        <f>IF(Tableau1[[#This Row],[ CP / ABS / ChP. AM]]="Ch.P. AM",Tableau1[[#This Row],[Fin AM]]-Tableau1[[#This Row],[Début AM]]-Tableau1[[#This Row],[Pause AM]],0)</f>
        <v>0</v>
      </c>
      <c r="S66" s="77">
        <f>IF(Tableau1[[#This Row],[Ch.P. PM]]="Ch.P. PM",Tableau1[[#This Row],[Fin PM]]-Tableau1[[#This Row],[Début PM]]-Tableau1[[#This Row],[Pause PM]],0)</f>
        <v>0</v>
      </c>
      <c r="T66" s="100">
        <f>+Tableau1[[#This Row],[Chômage Partiel AM]]+Tableau1[[#This Row],[Chômage Partiel PM]]</f>
        <v>0</v>
      </c>
      <c r="U6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6" s="14"/>
      <c r="W66" s="14"/>
      <c r="Y66" s="14"/>
    </row>
    <row r="67" spans="2:25" ht="15.75" thickBot="1" x14ac:dyDescent="0.3">
      <c r="B67" s="141">
        <f>_xlfn.ISOWEEKNUM(Tableau1[[#This Row],[Date]])</f>
        <v>9</v>
      </c>
      <c r="C67" s="45" t="str">
        <f>UPPER(TEXT(Tableau1[[#This Row],[Date]],"jjjj"))</f>
        <v>DIMANCHE</v>
      </c>
      <c r="D67" s="55">
        <f>$C$3+ROW()-ROW(Tableau1[[#Headers],[Date]])-1</f>
        <v>43891</v>
      </c>
      <c r="E67" s="25"/>
      <c r="F67" s="25"/>
      <c r="G67" s="53"/>
      <c r="H67" s="25"/>
      <c r="I67" s="25"/>
      <c r="J67" s="53"/>
      <c r="K67" s="97">
        <f>Tableau1[[#This Row],[Fin AM]]-Tableau1[[#This Row],[Début AM]]-Tableau1[[#This Row],[Pause AM]]+Tableau1[[#This Row],[Fin PM]]-Tableau1[[#This Row],[Début PM]]-Tableau1[[#This Row],[Pause PM]]</f>
        <v>0</v>
      </c>
      <c r="L67" s="60"/>
      <c r="M67" s="81"/>
      <c r="N67" s="86" t="str">
        <f ca="1">IF(COUNTIF('jours fériés'!C:C,Tableau1[[#This Row],[Date]]),"oui","")</f>
        <v/>
      </c>
      <c r="O67" s="85"/>
      <c r="P67" s="85"/>
      <c r="Q67" s="80">
        <f>IF(Tableau1[[#This Row],[ CP / ABS / ChP. AM]]="A.M.",Tableau1[[#This Row],[Temps de travail]],0)</f>
        <v>0</v>
      </c>
      <c r="R67" s="101">
        <f>IF(Tableau1[[#This Row],[ CP / ABS / ChP. AM]]="Ch.P. AM",Tableau1[[#This Row],[Fin AM]]-Tableau1[[#This Row],[Début AM]]-Tableau1[[#This Row],[Pause AM]],0)</f>
        <v>0</v>
      </c>
      <c r="S67" s="94">
        <f>IF(Tableau1[[#This Row],[Ch.P. PM]]="Ch.P. PM",Tableau1[[#This Row],[Fin PM]]-Tableau1[[#This Row],[Début PM]]-Tableau1[[#This Row],[Pause PM]],0)</f>
        <v>0</v>
      </c>
      <c r="T67" s="102">
        <f>+Tableau1[[#This Row],[Chômage Partiel AM]]+Tableau1[[#This Row],[Chômage Partiel PM]]</f>
        <v>0</v>
      </c>
      <c r="U67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67" s="14"/>
      <c r="W67" s="14"/>
      <c r="Y67" s="14"/>
    </row>
    <row r="68" spans="2:25" x14ac:dyDescent="0.25">
      <c r="B68" s="141">
        <f>_xlfn.ISOWEEKNUM(Tableau1[[#This Row],[Date]])</f>
        <v>10</v>
      </c>
      <c r="C68" s="45" t="str">
        <f>UPPER(TEXT(Tableau1[[#This Row],[Date]],"jjjj"))</f>
        <v>LUNDI</v>
      </c>
      <c r="D68" s="55">
        <f>$C$3+ROW()-ROW(Tableau1[[#Headers],[Date]])-1</f>
        <v>43892</v>
      </c>
      <c r="E68" s="25">
        <v>0.35416666666666669</v>
      </c>
      <c r="F68" s="25">
        <v>0.52083333333333337</v>
      </c>
      <c r="G68" s="53">
        <v>6.9444444444444441E-3</v>
      </c>
      <c r="H68" s="25">
        <v>0.5625</v>
      </c>
      <c r="I68" s="25">
        <v>0.70833333333333337</v>
      </c>
      <c r="J68" s="53">
        <v>6.9444444444444441E-3</v>
      </c>
      <c r="K6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8" s="58"/>
      <c r="M68" s="79"/>
      <c r="N68" s="91" t="str">
        <f ca="1">IF(COUNTIF('jours fériés'!C:C,Tableau1[[#This Row],[Date]]),"oui","")</f>
        <v/>
      </c>
      <c r="O68" s="84"/>
      <c r="P68" s="84"/>
      <c r="Q68" s="76">
        <f>IF(Tableau1[[#This Row],[ CP / ABS / ChP. AM]]="A.M.",Tableau1[[#This Row],[Temps de travail]],0)</f>
        <v>0</v>
      </c>
      <c r="R68" s="99">
        <f>IF(Tableau1[[#This Row],[ CP / ABS / ChP. AM]]="Ch.P. AM",Tableau1[[#This Row],[Fin AM]]-Tableau1[[#This Row],[Début AM]]-Tableau1[[#This Row],[Pause AM]],0)</f>
        <v>0</v>
      </c>
      <c r="S68" s="77">
        <f>IF(Tableau1[[#This Row],[Ch.P. PM]]="Ch.P. PM",Tableau1[[#This Row],[Fin PM]]-Tableau1[[#This Row],[Début PM]]-Tableau1[[#This Row],[Pause PM]],0)</f>
        <v>0</v>
      </c>
      <c r="T68" s="100">
        <f>+Tableau1[[#This Row],[Chômage Partiel AM]]+Tableau1[[#This Row],[Chômage Partiel PM]]</f>
        <v>0</v>
      </c>
      <c r="U6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8" s="14"/>
      <c r="W68" s="14"/>
      <c r="Y68" s="14"/>
    </row>
    <row r="69" spans="2:25" x14ac:dyDescent="0.25">
      <c r="B69" s="141">
        <f>_xlfn.ISOWEEKNUM(Tableau1[[#This Row],[Date]])</f>
        <v>10</v>
      </c>
      <c r="C69" s="45" t="str">
        <f>UPPER(TEXT(Tableau1[[#This Row],[Date]],"jjjj"))</f>
        <v>MARDI</v>
      </c>
      <c r="D69" s="55">
        <f>$C$3+ROW()-ROW(Tableau1[[#Headers],[Date]])-1</f>
        <v>43893</v>
      </c>
      <c r="E69" s="25">
        <v>0.35416666666666669</v>
      </c>
      <c r="F69" s="25">
        <v>0.52083333333333337</v>
      </c>
      <c r="G69" s="53">
        <v>6.9444444444444441E-3</v>
      </c>
      <c r="H69" s="25">
        <v>0.5625</v>
      </c>
      <c r="I69" s="25">
        <v>0.70833333333333337</v>
      </c>
      <c r="J69" s="53">
        <v>6.9444444444444441E-3</v>
      </c>
      <c r="K6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69" s="59"/>
      <c r="M69" s="80"/>
      <c r="N69" s="91" t="str">
        <f ca="1">IF(COUNTIF('jours fériés'!C:C,Tableau1[[#This Row],[Date]]),"oui","")</f>
        <v/>
      </c>
      <c r="O69" s="84"/>
      <c r="P69" s="84"/>
      <c r="Q69" s="76">
        <f>IF(Tableau1[[#This Row],[ CP / ABS / ChP. AM]]="A.M.",Tableau1[[#This Row],[Temps de travail]],0)</f>
        <v>0</v>
      </c>
      <c r="R69" s="99">
        <f>IF(Tableau1[[#This Row],[ CP / ABS / ChP. AM]]="Ch.P. AM",Tableau1[[#This Row],[Fin AM]]-Tableau1[[#This Row],[Début AM]]-Tableau1[[#This Row],[Pause AM]],0)</f>
        <v>0</v>
      </c>
      <c r="S69" s="77">
        <f>IF(Tableau1[[#This Row],[Ch.P. PM]]="Ch.P. PM",Tableau1[[#This Row],[Fin PM]]-Tableau1[[#This Row],[Début PM]]-Tableau1[[#This Row],[Pause PM]],0)</f>
        <v>0</v>
      </c>
      <c r="T69" s="100">
        <f>+Tableau1[[#This Row],[Chômage Partiel AM]]+Tableau1[[#This Row],[Chômage Partiel PM]]</f>
        <v>0</v>
      </c>
      <c r="U6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69" s="14"/>
      <c r="W69" s="14"/>
      <c r="Y69" s="14"/>
    </row>
    <row r="70" spans="2:25" x14ac:dyDescent="0.25">
      <c r="B70" s="141">
        <f>_xlfn.ISOWEEKNUM(Tableau1[[#This Row],[Date]])</f>
        <v>10</v>
      </c>
      <c r="C70" s="45" t="str">
        <f>UPPER(TEXT(Tableau1[[#This Row],[Date]],"jjjj"))</f>
        <v>MERCREDI</v>
      </c>
      <c r="D70" s="55">
        <f>$C$3+ROW()-ROW(Tableau1[[#Headers],[Date]])-1</f>
        <v>43894</v>
      </c>
      <c r="E70" s="25">
        <v>0.35416666666666669</v>
      </c>
      <c r="F70" s="25">
        <v>0.52083333333333337</v>
      </c>
      <c r="G70" s="53">
        <v>6.9444444444444441E-3</v>
      </c>
      <c r="H70" s="25">
        <v>0.5625</v>
      </c>
      <c r="I70" s="25">
        <v>0.70833333333333337</v>
      </c>
      <c r="J70" s="53">
        <v>6.9444444444444441E-3</v>
      </c>
      <c r="K7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0" s="59"/>
      <c r="M70" s="80"/>
      <c r="N70" s="91" t="str">
        <f ca="1">IF(COUNTIF('jours fériés'!C:C,Tableau1[[#This Row],[Date]]),"oui","")</f>
        <v/>
      </c>
      <c r="O70" s="84"/>
      <c r="P70" s="84"/>
      <c r="Q70" s="76">
        <f>IF(Tableau1[[#This Row],[ CP / ABS / ChP. AM]]="A.M.",Tableau1[[#This Row],[Temps de travail]],0)</f>
        <v>0</v>
      </c>
      <c r="R70" s="99">
        <f>IF(Tableau1[[#This Row],[ CP / ABS / ChP. AM]]="Ch.P. AM",Tableau1[[#This Row],[Fin AM]]-Tableau1[[#This Row],[Début AM]]-Tableau1[[#This Row],[Pause AM]],0)</f>
        <v>0</v>
      </c>
      <c r="S70" s="77">
        <f>IF(Tableau1[[#This Row],[Ch.P. PM]]="Ch.P. PM",Tableau1[[#This Row],[Fin PM]]-Tableau1[[#This Row],[Début PM]]-Tableau1[[#This Row],[Pause PM]],0)</f>
        <v>0</v>
      </c>
      <c r="T70" s="100">
        <f>+Tableau1[[#This Row],[Chômage Partiel AM]]+Tableau1[[#This Row],[Chômage Partiel PM]]</f>
        <v>0</v>
      </c>
      <c r="U7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0" s="14"/>
      <c r="W70" s="14"/>
      <c r="Y70" s="14"/>
    </row>
    <row r="71" spans="2:25" x14ac:dyDescent="0.25">
      <c r="B71" s="141">
        <f>_xlfn.ISOWEEKNUM(Tableau1[[#This Row],[Date]])</f>
        <v>10</v>
      </c>
      <c r="C71" s="45" t="str">
        <f>UPPER(TEXT(Tableau1[[#This Row],[Date]],"jjjj"))</f>
        <v>JEUDI</v>
      </c>
      <c r="D71" s="55">
        <f>$C$3+ROW()-ROW(Tableau1[[#Headers],[Date]])-1</f>
        <v>43895</v>
      </c>
      <c r="E71" s="25">
        <v>0.35416666666666669</v>
      </c>
      <c r="F71" s="25">
        <v>0.52083333333333337</v>
      </c>
      <c r="G71" s="53">
        <v>6.9444444444444441E-3</v>
      </c>
      <c r="H71" s="25">
        <v>0.5625</v>
      </c>
      <c r="I71" s="25">
        <v>0.70833333333333337</v>
      </c>
      <c r="J71" s="53">
        <v>6.9444444444444441E-3</v>
      </c>
      <c r="K7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1" s="59"/>
      <c r="M71" s="80"/>
      <c r="N71" s="91" t="str">
        <f ca="1">IF(COUNTIF('jours fériés'!C:C,Tableau1[[#This Row],[Date]]),"oui","")</f>
        <v/>
      </c>
      <c r="O71" s="84"/>
      <c r="P71" s="84"/>
      <c r="Q71" s="76">
        <f>IF(Tableau1[[#This Row],[ CP / ABS / ChP. AM]]="A.M.",Tableau1[[#This Row],[Temps de travail]],0)</f>
        <v>0</v>
      </c>
      <c r="R71" s="99">
        <f>IF(Tableau1[[#This Row],[ CP / ABS / ChP. AM]]="Ch.P. AM",Tableau1[[#This Row],[Fin AM]]-Tableau1[[#This Row],[Début AM]]-Tableau1[[#This Row],[Pause AM]],0)</f>
        <v>0</v>
      </c>
      <c r="S71" s="77">
        <f>IF(Tableau1[[#This Row],[Ch.P. PM]]="Ch.P. PM",Tableau1[[#This Row],[Fin PM]]-Tableau1[[#This Row],[Début PM]]-Tableau1[[#This Row],[Pause PM]],0)</f>
        <v>0</v>
      </c>
      <c r="T71" s="100">
        <f>+Tableau1[[#This Row],[Chômage Partiel AM]]+Tableau1[[#This Row],[Chômage Partiel PM]]</f>
        <v>0</v>
      </c>
      <c r="U7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1" s="14"/>
      <c r="W71" s="14"/>
      <c r="Y71" s="14"/>
    </row>
    <row r="72" spans="2:25" x14ac:dyDescent="0.25">
      <c r="B72" s="141">
        <f>_xlfn.ISOWEEKNUM(Tableau1[[#This Row],[Date]])</f>
        <v>10</v>
      </c>
      <c r="C72" s="45" t="str">
        <f>UPPER(TEXT(Tableau1[[#This Row],[Date]],"jjjj"))</f>
        <v>VENDREDI</v>
      </c>
      <c r="D72" s="55">
        <f>$C$3+ROW()-ROW(Tableau1[[#Headers],[Date]])-1</f>
        <v>43896</v>
      </c>
      <c r="E72" s="25">
        <v>0.35416666666666669</v>
      </c>
      <c r="F72" s="25">
        <v>0.5</v>
      </c>
      <c r="G72" s="53">
        <v>6.9444444444444441E-3</v>
      </c>
      <c r="H72" s="25">
        <v>0.54166666666666663</v>
      </c>
      <c r="I72" s="25">
        <v>0.64583333333333337</v>
      </c>
      <c r="J72" s="53"/>
      <c r="K72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72" s="59"/>
      <c r="M72" s="80"/>
      <c r="N72" s="91" t="str">
        <f ca="1">IF(COUNTIF('jours fériés'!C:C,Tableau1[[#This Row],[Date]]),"oui","")</f>
        <v/>
      </c>
      <c r="O72" s="84"/>
      <c r="P72" s="84"/>
      <c r="Q72" s="76">
        <f>IF(Tableau1[[#This Row],[ CP / ABS / ChP. AM]]="A.M.",Tableau1[[#This Row],[Temps de travail]],0)</f>
        <v>0</v>
      </c>
      <c r="R72" s="99">
        <f>IF(Tableau1[[#This Row],[ CP / ABS / ChP. AM]]="Ch.P. AM",Tableau1[[#This Row],[Fin AM]]-Tableau1[[#This Row],[Début AM]]-Tableau1[[#This Row],[Pause AM]],0)</f>
        <v>0</v>
      </c>
      <c r="S72" s="77">
        <f>IF(Tableau1[[#This Row],[Ch.P. PM]]="Ch.P. PM",Tableau1[[#This Row],[Fin PM]]-Tableau1[[#This Row],[Début PM]]-Tableau1[[#This Row],[Pause PM]],0)</f>
        <v>0</v>
      </c>
      <c r="T72" s="100">
        <f>+Tableau1[[#This Row],[Chômage Partiel AM]]+Tableau1[[#This Row],[Chômage Partiel PM]]</f>
        <v>0</v>
      </c>
      <c r="U7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2" s="14"/>
      <c r="W72" s="14"/>
      <c r="Y72" s="14"/>
    </row>
    <row r="73" spans="2:25" x14ac:dyDescent="0.25">
      <c r="B73" s="141">
        <f>_xlfn.ISOWEEKNUM(Tableau1[[#This Row],[Date]])</f>
        <v>10</v>
      </c>
      <c r="C73" s="45" t="str">
        <f>UPPER(TEXT(Tableau1[[#This Row],[Date]],"jjjj"))</f>
        <v>SAMEDI</v>
      </c>
      <c r="D73" s="55">
        <f>$C$3+ROW()-ROW(Tableau1[[#Headers],[Date]])-1</f>
        <v>43897</v>
      </c>
      <c r="E73" s="25"/>
      <c r="F73" s="25"/>
      <c r="G73" s="53"/>
      <c r="H73" s="25"/>
      <c r="I73" s="25"/>
      <c r="J73" s="53"/>
      <c r="K73" s="97">
        <f>Tableau1[[#This Row],[Fin AM]]-Tableau1[[#This Row],[Début AM]]-Tableau1[[#This Row],[Pause AM]]+Tableau1[[#This Row],[Fin PM]]-Tableau1[[#This Row],[Début PM]]-Tableau1[[#This Row],[Pause PM]]</f>
        <v>0</v>
      </c>
      <c r="L73" s="59"/>
      <c r="M73" s="80"/>
      <c r="N73" s="91" t="str">
        <f ca="1">IF(COUNTIF('jours fériés'!C:C,Tableau1[[#This Row],[Date]]),"oui","")</f>
        <v/>
      </c>
      <c r="O73" s="84"/>
      <c r="P73" s="84"/>
      <c r="Q73" s="76">
        <f>IF(Tableau1[[#This Row],[ CP / ABS / ChP. AM]]="A.M.",Tableau1[[#This Row],[Temps de travail]],0)</f>
        <v>0</v>
      </c>
      <c r="R73" s="99">
        <f>IF(Tableau1[[#This Row],[ CP / ABS / ChP. AM]]="Ch.P. AM",Tableau1[[#This Row],[Fin AM]]-Tableau1[[#This Row],[Début AM]]-Tableau1[[#This Row],[Pause AM]],0)</f>
        <v>0</v>
      </c>
      <c r="S73" s="77">
        <f>IF(Tableau1[[#This Row],[Ch.P. PM]]="Ch.P. PM",Tableau1[[#This Row],[Fin PM]]-Tableau1[[#This Row],[Début PM]]-Tableau1[[#This Row],[Pause PM]],0)</f>
        <v>0</v>
      </c>
      <c r="T73" s="100">
        <f>+Tableau1[[#This Row],[Chômage Partiel AM]]+Tableau1[[#This Row],[Chômage Partiel PM]]</f>
        <v>0</v>
      </c>
      <c r="U7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3" s="14"/>
      <c r="W73" s="14"/>
      <c r="Y73" s="14"/>
    </row>
    <row r="74" spans="2:25" ht="15.75" thickBot="1" x14ac:dyDescent="0.3">
      <c r="B74" s="141">
        <f>_xlfn.ISOWEEKNUM(Tableau1[[#This Row],[Date]])</f>
        <v>10</v>
      </c>
      <c r="C74" s="45" t="str">
        <f>UPPER(TEXT(Tableau1[[#This Row],[Date]],"jjjj"))</f>
        <v>DIMANCHE</v>
      </c>
      <c r="D74" s="55">
        <f>$C$3+ROW()-ROW(Tableau1[[#Headers],[Date]])-1</f>
        <v>43898</v>
      </c>
      <c r="E74" s="25"/>
      <c r="F74" s="25"/>
      <c r="G74" s="53"/>
      <c r="H74" s="25"/>
      <c r="I74" s="25"/>
      <c r="J74" s="53"/>
      <c r="K74" s="97">
        <f>Tableau1[[#This Row],[Fin AM]]-Tableau1[[#This Row],[Début AM]]-Tableau1[[#This Row],[Pause AM]]+Tableau1[[#This Row],[Fin PM]]-Tableau1[[#This Row],[Début PM]]-Tableau1[[#This Row],[Pause PM]]</f>
        <v>0</v>
      </c>
      <c r="L74" s="60"/>
      <c r="M74" s="81"/>
      <c r="N74" s="86" t="str">
        <f ca="1">IF(COUNTIF('jours fériés'!C:C,Tableau1[[#This Row],[Date]]),"oui","")</f>
        <v/>
      </c>
      <c r="O74" s="85"/>
      <c r="P74" s="85"/>
      <c r="Q74" s="80">
        <f>IF(Tableau1[[#This Row],[ CP / ABS / ChP. AM]]="A.M.",Tableau1[[#This Row],[Temps de travail]],0)</f>
        <v>0</v>
      </c>
      <c r="R74" s="101">
        <f>IF(Tableau1[[#This Row],[ CP / ABS / ChP. AM]]="Ch.P. AM",Tableau1[[#This Row],[Fin AM]]-Tableau1[[#This Row],[Début AM]]-Tableau1[[#This Row],[Pause AM]],0)</f>
        <v>0</v>
      </c>
      <c r="S74" s="94">
        <f>IF(Tableau1[[#This Row],[Ch.P. PM]]="Ch.P. PM",Tableau1[[#This Row],[Fin PM]]-Tableau1[[#This Row],[Début PM]]-Tableau1[[#This Row],[Pause PM]],0)</f>
        <v>0</v>
      </c>
      <c r="T74" s="102">
        <f>+Tableau1[[#This Row],[Chômage Partiel AM]]+Tableau1[[#This Row],[Chômage Partiel PM]]</f>
        <v>0</v>
      </c>
      <c r="U74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74" s="14"/>
      <c r="W74" s="14"/>
      <c r="Y74" s="14"/>
    </row>
    <row r="75" spans="2:25" x14ac:dyDescent="0.25">
      <c r="B75" s="141">
        <f>_xlfn.ISOWEEKNUM(Tableau1[[#This Row],[Date]])</f>
        <v>11</v>
      </c>
      <c r="C75" s="45" t="str">
        <f>UPPER(TEXT(Tableau1[[#This Row],[Date]],"jjjj"))</f>
        <v>LUNDI</v>
      </c>
      <c r="D75" s="55">
        <f>$C$3+ROW()-ROW(Tableau1[[#Headers],[Date]])-1</f>
        <v>43899</v>
      </c>
      <c r="E75" s="25">
        <v>0.35416666666666669</v>
      </c>
      <c r="F75" s="25">
        <v>0.52083333333333337</v>
      </c>
      <c r="G75" s="53">
        <v>6.9444444444444441E-3</v>
      </c>
      <c r="H75" s="25">
        <v>0.5625</v>
      </c>
      <c r="I75" s="25">
        <v>0.70833333333333337</v>
      </c>
      <c r="J75" s="53">
        <v>6.9444444444444441E-3</v>
      </c>
      <c r="K7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5" s="58"/>
      <c r="M75" s="79"/>
      <c r="N75" s="91" t="str">
        <f ca="1">IF(COUNTIF('jours fériés'!C:C,Tableau1[[#This Row],[Date]]),"oui","")</f>
        <v/>
      </c>
      <c r="O75" s="84"/>
      <c r="P75" s="84"/>
      <c r="Q75" s="76">
        <f>IF(Tableau1[[#This Row],[ CP / ABS / ChP. AM]]="A.M.",Tableau1[[#This Row],[Temps de travail]],0)</f>
        <v>0</v>
      </c>
      <c r="R75" s="99">
        <f>IF(Tableau1[[#This Row],[ CP / ABS / ChP. AM]]="Ch.P. AM",Tableau1[[#This Row],[Fin AM]]-Tableau1[[#This Row],[Début AM]]-Tableau1[[#This Row],[Pause AM]],0)</f>
        <v>0</v>
      </c>
      <c r="S75" s="77">
        <f>IF(Tableau1[[#This Row],[Ch.P. PM]]="Ch.P. PM",Tableau1[[#This Row],[Fin PM]]-Tableau1[[#This Row],[Début PM]]-Tableau1[[#This Row],[Pause PM]],0)</f>
        <v>0</v>
      </c>
      <c r="T75" s="100">
        <f>+Tableau1[[#This Row],[Chômage Partiel AM]]+Tableau1[[#This Row],[Chômage Partiel PM]]</f>
        <v>0</v>
      </c>
      <c r="U7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5" s="14"/>
      <c r="W75" s="14"/>
      <c r="Y75" s="14"/>
    </row>
    <row r="76" spans="2:25" x14ac:dyDescent="0.25">
      <c r="B76" s="141">
        <f>_xlfn.ISOWEEKNUM(Tableau1[[#This Row],[Date]])</f>
        <v>11</v>
      </c>
      <c r="C76" s="45" t="str">
        <f>UPPER(TEXT(Tableau1[[#This Row],[Date]],"jjjj"))</f>
        <v>MARDI</v>
      </c>
      <c r="D76" s="55">
        <f>$C$3+ROW()-ROW(Tableau1[[#Headers],[Date]])-1</f>
        <v>43900</v>
      </c>
      <c r="E76" s="25">
        <v>0.35416666666666669</v>
      </c>
      <c r="F76" s="25">
        <v>0.52083333333333337</v>
      </c>
      <c r="G76" s="53">
        <v>6.9444444444444441E-3</v>
      </c>
      <c r="H76" s="25">
        <v>0.5625</v>
      </c>
      <c r="I76" s="25">
        <v>0.70833333333333337</v>
      </c>
      <c r="J76" s="53">
        <v>6.9444444444444441E-3</v>
      </c>
      <c r="K7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6" s="59"/>
      <c r="M76" s="80"/>
      <c r="N76" s="91" t="str">
        <f ca="1">IF(COUNTIF('jours fériés'!C:C,Tableau1[[#This Row],[Date]]),"oui","")</f>
        <v/>
      </c>
      <c r="O76" s="84"/>
      <c r="P76" s="84"/>
      <c r="Q76" s="76">
        <f>IF(Tableau1[[#This Row],[ CP / ABS / ChP. AM]]="A.M.",Tableau1[[#This Row],[Temps de travail]],0)</f>
        <v>0</v>
      </c>
      <c r="R76" s="99">
        <f>IF(Tableau1[[#This Row],[ CP / ABS / ChP. AM]]="Ch.P. AM",Tableau1[[#This Row],[Fin AM]]-Tableau1[[#This Row],[Début AM]]-Tableau1[[#This Row],[Pause AM]],0)</f>
        <v>0</v>
      </c>
      <c r="S76" s="77">
        <f>IF(Tableau1[[#This Row],[Ch.P. PM]]="Ch.P. PM",Tableau1[[#This Row],[Fin PM]]-Tableau1[[#This Row],[Début PM]]-Tableau1[[#This Row],[Pause PM]],0)</f>
        <v>0</v>
      </c>
      <c r="T76" s="100">
        <f>+Tableau1[[#This Row],[Chômage Partiel AM]]+Tableau1[[#This Row],[Chômage Partiel PM]]</f>
        <v>0</v>
      </c>
      <c r="U7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6" s="14"/>
      <c r="W76" s="14"/>
      <c r="Y76" s="14"/>
    </row>
    <row r="77" spans="2:25" x14ac:dyDescent="0.25">
      <c r="B77" s="141">
        <f>_xlfn.ISOWEEKNUM(Tableau1[[#This Row],[Date]])</f>
        <v>11</v>
      </c>
      <c r="C77" s="45" t="str">
        <f>UPPER(TEXT(Tableau1[[#This Row],[Date]],"jjjj"))</f>
        <v>MERCREDI</v>
      </c>
      <c r="D77" s="55">
        <f>$C$3+ROW()-ROW(Tableau1[[#Headers],[Date]])-1</f>
        <v>43901</v>
      </c>
      <c r="E77" s="25">
        <v>0.35416666666666669</v>
      </c>
      <c r="F77" s="25">
        <v>0.52083333333333337</v>
      </c>
      <c r="G77" s="53">
        <v>6.9444444444444441E-3</v>
      </c>
      <c r="H77" s="25">
        <v>0.5625</v>
      </c>
      <c r="I77" s="25">
        <v>0.70833333333333337</v>
      </c>
      <c r="J77" s="53">
        <v>6.9444444444444441E-3</v>
      </c>
      <c r="K7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7" s="59"/>
      <c r="M77" s="80"/>
      <c r="N77" s="91" t="str">
        <f ca="1">IF(COUNTIF('jours fériés'!C:C,Tableau1[[#This Row],[Date]]),"oui","")</f>
        <v/>
      </c>
      <c r="O77" s="84"/>
      <c r="P77" s="84"/>
      <c r="Q77" s="76">
        <f>IF(Tableau1[[#This Row],[ CP / ABS / ChP. AM]]="A.M.",Tableau1[[#This Row],[Temps de travail]],0)</f>
        <v>0</v>
      </c>
      <c r="R77" s="99">
        <f>IF(Tableau1[[#This Row],[ CP / ABS / ChP. AM]]="Ch.P. AM",Tableau1[[#This Row],[Fin AM]]-Tableau1[[#This Row],[Début AM]]-Tableau1[[#This Row],[Pause AM]],0)</f>
        <v>0</v>
      </c>
      <c r="S77" s="77">
        <f>IF(Tableau1[[#This Row],[Ch.P. PM]]="Ch.P. PM",Tableau1[[#This Row],[Fin PM]]-Tableau1[[#This Row],[Début PM]]-Tableau1[[#This Row],[Pause PM]],0)</f>
        <v>0</v>
      </c>
      <c r="T77" s="100">
        <f>+Tableau1[[#This Row],[Chômage Partiel AM]]+Tableau1[[#This Row],[Chômage Partiel PM]]</f>
        <v>0</v>
      </c>
      <c r="U7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7" s="14"/>
      <c r="W77" s="14"/>
      <c r="Y77" s="14"/>
    </row>
    <row r="78" spans="2:25" x14ac:dyDescent="0.25">
      <c r="B78" s="141">
        <f>_xlfn.ISOWEEKNUM(Tableau1[[#This Row],[Date]])</f>
        <v>11</v>
      </c>
      <c r="C78" s="45" t="str">
        <f>UPPER(TEXT(Tableau1[[#This Row],[Date]],"jjjj"))</f>
        <v>JEUDI</v>
      </c>
      <c r="D78" s="55">
        <f>$C$3+ROW()-ROW(Tableau1[[#Headers],[Date]])-1</f>
        <v>43902</v>
      </c>
      <c r="E78" s="25">
        <v>0.35416666666666669</v>
      </c>
      <c r="F78" s="25">
        <v>0.52083333333333337</v>
      </c>
      <c r="G78" s="53">
        <v>6.9444444444444441E-3</v>
      </c>
      <c r="H78" s="25">
        <v>0.5625</v>
      </c>
      <c r="I78" s="25">
        <v>0.70833333333333337</v>
      </c>
      <c r="J78" s="53">
        <v>6.9444444444444441E-3</v>
      </c>
      <c r="K7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78" s="59"/>
      <c r="M78" s="80"/>
      <c r="N78" s="91" t="str">
        <f ca="1">IF(COUNTIF('jours fériés'!C:C,Tableau1[[#This Row],[Date]]),"oui","")</f>
        <v/>
      </c>
      <c r="O78" s="84"/>
      <c r="P78" s="84"/>
      <c r="Q78" s="76">
        <f>IF(Tableau1[[#This Row],[ CP / ABS / ChP. AM]]="A.M.",Tableau1[[#This Row],[Temps de travail]],0)</f>
        <v>0</v>
      </c>
      <c r="R78" s="99">
        <f>IF(Tableau1[[#This Row],[ CP / ABS / ChP. AM]]="Ch.P. AM",Tableau1[[#This Row],[Fin AM]]-Tableau1[[#This Row],[Début AM]]-Tableau1[[#This Row],[Pause AM]],0)</f>
        <v>0</v>
      </c>
      <c r="S78" s="77">
        <f>IF(Tableau1[[#This Row],[Ch.P. PM]]="Ch.P. PM",Tableau1[[#This Row],[Fin PM]]-Tableau1[[#This Row],[Début PM]]-Tableau1[[#This Row],[Pause PM]],0)</f>
        <v>0</v>
      </c>
      <c r="T78" s="100">
        <f>+Tableau1[[#This Row],[Chômage Partiel AM]]+Tableau1[[#This Row],[Chômage Partiel PM]]</f>
        <v>0</v>
      </c>
      <c r="U7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8" s="14"/>
      <c r="W78" s="14"/>
      <c r="Y78" s="14"/>
    </row>
    <row r="79" spans="2:25" x14ac:dyDescent="0.25">
      <c r="B79" s="141">
        <f>_xlfn.ISOWEEKNUM(Tableau1[[#This Row],[Date]])</f>
        <v>11</v>
      </c>
      <c r="C79" s="45" t="str">
        <f>UPPER(TEXT(Tableau1[[#This Row],[Date]],"jjjj"))</f>
        <v>VENDREDI</v>
      </c>
      <c r="D79" s="55">
        <f>$C$3+ROW()-ROW(Tableau1[[#Headers],[Date]])-1</f>
        <v>43903</v>
      </c>
      <c r="E79" s="25">
        <v>0.35416666666666669</v>
      </c>
      <c r="F79" s="25">
        <v>0.5</v>
      </c>
      <c r="G79" s="53">
        <v>6.9444444444444441E-3</v>
      </c>
      <c r="H79" s="25">
        <v>0.54166666666666663</v>
      </c>
      <c r="I79" s="25">
        <v>0.64583333333333337</v>
      </c>
      <c r="J79" s="53"/>
      <c r="K79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79" s="59"/>
      <c r="M79" s="80"/>
      <c r="N79" s="91" t="str">
        <f ca="1">IF(COUNTIF('jours fériés'!C:C,Tableau1[[#This Row],[Date]]),"oui","")</f>
        <v/>
      </c>
      <c r="O79" s="84"/>
      <c r="P79" s="84"/>
      <c r="Q79" s="76">
        <f>IF(Tableau1[[#This Row],[ CP / ABS / ChP. AM]]="A.M.",Tableau1[[#This Row],[Temps de travail]],0)</f>
        <v>0</v>
      </c>
      <c r="R79" s="99">
        <f>IF(Tableau1[[#This Row],[ CP / ABS / ChP. AM]]="Ch.P. AM",Tableau1[[#This Row],[Fin AM]]-Tableau1[[#This Row],[Début AM]]-Tableau1[[#This Row],[Pause AM]],0)</f>
        <v>0</v>
      </c>
      <c r="S79" s="77">
        <f>IF(Tableau1[[#This Row],[Ch.P. PM]]="Ch.P. PM",Tableau1[[#This Row],[Fin PM]]-Tableau1[[#This Row],[Début PM]]-Tableau1[[#This Row],[Pause PM]],0)</f>
        <v>0</v>
      </c>
      <c r="T79" s="100">
        <f>+Tableau1[[#This Row],[Chômage Partiel AM]]+Tableau1[[#This Row],[Chômage Partiel PM]]</f>
        <v>0</v>
      </c>
      <c r="U7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79" s="14"/>
      <c r="W79" s="14"/>
      <c r="Y79" s="14"/>
    </row>
    <row r="80" spans="2:25" x14ac:dyDescent="0.25">
      <c r="B80" s="141">
        <f>_xlfn.ISOWEEKNUM(Tableau1[[#This Row],[Date]])</f>
        <v>11</v>
      </c>
      <c r="C80" s="45" t="str">
        <f>UPPER(TEXT(Tableau1[[#This Row],[Date]],"jjjj"))</f>
        <v>SAMEDI</v>
      </c>
      <c r="D80" s="55">
        <f>$C$3+ROW()-ROW(Tableau1[[#Headers],[Date]])-1</f>
        <v>43904</v>
      </c>
      <c r="E80" s="25"/>
      <c r="F80" s="25"/>
      <c r="G80" s="53"/>
      <c r="H80" s="25"/>
      <c r="I80" s="25"/>
      <c r="J80" s="53"/>
      <c r="K80" s="97">
        <f>Tableau1[[#This Row],[Fin AM]]-Tableau1[[#This Row],[Début AM]]-Tableau1[[#This Row],[Pause AM]]+Tableau1[[#This Row],[Fin PM]]-Tableau1[[#This Row],[Début PM]]-Tableau1[[#This Row],[Pause PM]]</f>
        <v>0</v>
      </c>
      <c r="L80" s="59"/>
      <c r="M80" s="80"/>
      <c r="N80" s="91" t="str">
        <f ca="1">IF(COUNTIF('jours fériés'!C:C,Tableau1[[#This Row],[Date]]),"oui","")</f>
        <v/>
      </c>
      <c r="O80" s="84"/>
      <c r="P80" s="84"/>
      <c r="Q80" s="76">
        <f>IF(Tableau1[[#This Row],[ CP / ABS / ChP. AM]]="A.M.",Tableau1[[#This Row],[Temps de travail]],0)</f>
        <v>0</v>
      </c>
      <c r="R80" s="99">
        <f>IF(Tableau1[[#This Row],[ CP / ABS / ChP. AM]]="Ch.P. AM",Tableau1[[#This Row],[Fin AM]]-Tableau1[[#This Row],[Début AM]]-Tableau1[[#This Row],[Pause AM]],0)</f>
        <v>0</v>
      </c>
      <c r="S80" s="77">
        <f>IF(Tableau1[[#This Row],[Ch.P. PM]]="Ch.P. PM",Tableau1[[#This Row],[Fin PM]]-Tableau1[[#This Row],[Début PM]]-Tableau1[[#This Row],[Pause PM]],0)</f>
        <v>0</v>
      </c>
      <c r="T80" s="100">
        <f>+Tableau1[[#This Row],[Chômage Partiel AM]]+Tableau1[[#This Row],[Chômage Partiel PM]]</f>
        <v>0</v>
      </c>
      <c r="U8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0" s="14"/>
      <c r="W80" s="14"/>
      <c r="Y80" s="14"/>
    </row>
    <row r="81" spans="2:25" ht="15.75" thickBot="1" x14ac:dyDescent="0.3">
      <c r="B81" s="141">
        <f>_xlfn.ISOWEEKNUM(Tableau1[[#This Row],[Date]])</f>
        <v>11</v>
      </c>
      <c r="C81" s="45" t="str">
        <f>UPPER(TEXT(Tableau1[[#This Row],[Date]],"jjjj"))</f>
        <v>DIMANCHE</v>
      </c>
      <c r="D81" s="55">
        <f>$C$3+ROW()-ROW(Tableau1[[#Headers],[Date]])-1</f>
        <v>43905</v>
      </c>
      <c r="E81" s="25"/>
      <c r="F81" s="25"/>
      <c r="G81" s="53"/>
      <c r="H81" s="25"/>
      <c r="I81" s="25"/>
      <c r="J81" s="53"/>
      <c r="K81" s="97">
        <f>Tableau1[[#This Row],[Fin AM]]-Tableau1[[#This Row],[Début AM]]-Tableau1[[#This Row],[Pause AM]]+Tableau1[[#This Row],[Fin PM]]-Tableau1[[#This Row],[Début PM]]-Tableau1[[#This Row],[Pause PM]]</f>
        <v>0</v>
      </c>
      <c r="L81" s="60"/>
      <c r="M81" s="81"/>
      <c r="N81" s="86" t="str">
        <f ca="1">IF(COUNTIF('jours fériés'!C:C,Tableau1[[#This Row],[Date]]),"oui","")</f>
        <v/>
      </c>
      <c r="O81" s="85"/>
      <c r="P81" s="85"/>
      <c r="Q81" s="80">
        <f>IF(Tableau1[[#This Row],[ CP / ABS / ChP. AM]]="A.M.",Tableau1[[#This Row],[Temps de travail]],0)</f>
        <v>0</v>
      </c>
      <c r="R81" s="101">
        <f>IF(Tableau1[[#This Row],[ CP / ABS / ChP. AM]]="Ch.P. AM",Tableau1[[#This Row],[Fin AM]]-Tableau1[[#This Row],[Début AM]]-Tableau1[[#This Row],[Pause AM]],0)</f>
        <v>0</v>
      </c>
      <c r="S81" s="94">
        <f>IF(Tableau1[[#This Row],[Ch.P. PM]]="Ch.P. PM",Tableau1[[#This Row],[Fin PM]]-Tableau1[[#This Row],[Début PM]]-Tableau1[[#This Row],[Pause PM]],0)</f>
        <v>0</v>
      </c>
      <c r="T81" s="102">
        <f>+Tableau1[[#This Row],[Chômage Partiel AM]]+Tableau1[[#This Row],[Chômage Partiel PM]]</f>
        <v>0</v>
      </c>
      <c r="U8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81" s="14"/>
      <c r="W81" s="14"/>
      <c r="Y81" s="14"/>
    </row>
    <row r="82" spans="2:25" x14ac:dyDescent="0.25">
      <c r="B82" s="141">
        <f>_xlfn.ISOWEEKNUM(Tableau1[[#This Row],[Date]])</f>
        <v>12</v>
      </c>
      <c r="C82" s="45" t="str">
        <f>UPPER(TEXT(Tableau1[[#This Row],[Date]],"jjjj"))</f>
        <v>LUNDI</v>
      </c>
      <c r="D82" s="55">
        <f>$C$3+ROW()-ROW(Tableau1[[#Headers],[Date]])-1</f>
        <v>43906</v>
      </c>
      <c r="E82" s="25">
        <v>0.35416666666666669</v>
      </c>
      <c r="F82" s="25">
        <v>0.52083333333333337</v>
      </c>
      <c r="G82" s="53">
        <v>6.9444444444444441E-3</v>
      </c>
      <c r="H82" s="25">
        <v>0.5625</v>
      </c>
      <c r="I82" s="25">
        <v>0.70833333333333337</v>
      </c>
      <c r="J82" s="53">
        <v>6.9444444444444441E-3</v>
      </c>
      <c r="K8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2" s="58"/>
      <c r="M82" s="79"/>
      <c r="N82" s="91" t="str">
        <f ca="1">IF(COUNTIF('jours fériés'!C:C,Tableau1[[#This Row],[Date]]),"oui","")</f>
        <v/>
      </c>
      <c r="O82" s="84"/>
      <c r="P82" s="84"/>
      <c r="Q82" s="76">
        <f>IF(Tableau1[[#This Row],[ CP / ABS / ChP. AM]]="A.M.",Tableau1[[#This Row],[Temps de travail]],0)</f>
        <v>0</v>
      </c>
      <c r="R82" s="99">
        <f>IF(Tableau1[[#This Row],[ CP / ABS / ChP. AM]]="Ch.P. AM",Tableau1[[#This Row],[Fin AM]]-Tableau1[[#This Row],[Début AM]]-Tableau1[[#This Row],[Pause AM]],0)</f>
        <v>0</v>
      </c>
      <c r="S82" s="77">
        <f>IF(Tableau1[[#This Row],[Ch.P. PM]]="Ch.P. PM",Tableau1[[#This Row],[Fin PM]]-Tableau1[[#This Row],[Début PM]]-Tableau1[[#This Row],[Pause PM]],0)</f>
        <v>0</v>
      </c>
      <c r="T82" s="100">
        <f>+Tableau1[[#This Row],[Chômage Partiel AM]]+Tableau1[[#This Row],[Chômage Partiel PM]]</f>
        <v>0</v>
      </c>
      <c r="U8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2" s="14"/>
      <c r="W82" s="14"/>
      <c r="Y82" s="14"/>
    </row>
    <row r="83" spans="2:25" x14ac:dyDescent="0.25">
      <c r="B83" s="141">
        <f>_xlfn.ISOWEEKNUM(Tableau1[[#This Row],[Date]])</f>
        <v>12</v>
      </c>
      <c r="C83" s="45" t="str">
        <f>UPPER(TEXT(Tableau1[[#This Row],[Date]],"jjjj"))</f>
        <v>MARDI</v>
      </c>
      <c r="D83" s="55">
        <f>$C$3+ROW()-ROW(Tableau1[[#Headers],[Date]])-1</f>
        <v>43907</v>
      </c>
      <c r="E83" s="25">
        <v>0.35416666666666669</v>
      </c>
      <c r="F83" s="25">
        <v>0.52083333333333337</v>
      </c>
      <c r="G83" s="53">
        <v>6.9444444444444441E-3</v>
      </c>
      <c r="H83" s="25">
        <v>0.5625</v>
      </c>
      <c r="I83" s="25">
        <v>0.70833333333333337</v>
      </c>
      <c r="J83" s="53">
        <v>6.9444444444444441E-3</v>
      </c>
      <c r="K8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3" s="59"/>
      <c r="M83" s="80"/>
      <c r="N83" s="91" t="str">
        <f ca="1">IF(COUNTIF('jours fériés'!C:C,Tableau1[[#This Row],[Date]]),"oui","")</f>
        <v/>
      </c>
      <c r="O83" s="84"/>
      <c r="P83" s="84"/>
      <c r="Q83" s="76">
        <f>IF(Tableau1[[#This Row],[ CP / ABS / ChP. AM]]="A.M.",Tableau1[[#This Row],[Temps de travail]],0)</f>
        <v>0</v>
      </c>
      <c r="R83" s="99">
        <f>IF(Tableau1[[#This Row],[ CP / ABS / ChP. AM]]="Ch.P. AM",Tableau1[[#This Row],[Fin AM]]-Tableau1[[#This Row],[Début AM]]-Tableau1[[#This Row],[Pause AM]],0)</f>
        <v>0</v>
      </c>
      <c r="S83" s="77">
        <f>IF(Tableau1[[#This Row],[Ch.P. PM]]="Ch.P. PM",Tableau1[[#This Row],[Fin PM]]-Tableau1[[#This Row],[Début PM]]-Tableau1[[#This Row],[Pause PM]],0)</f>
        <v>0</v>
      </c>
      <c r="T83" s="100">
        <f>+Tableau1[[#This Row],[Chômage Partiel AM]]+Tableau1[[#This Row],[Chômage Partiel PM]]</f>
        <v>0</v>
      </c>
      <c r="U8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3" s="14"/>
      <c r="W83" s="14"/>
      <c r="Y83" s="14"/>
    </row>
    <row r="84" spans="2:25" x14ac:dyDescent="0.25">
      <c r="B84" s="141">
        <f>_xlfn.ISOWEEKNUM(Tableau1[[#This Row],[Date]])</f>
        <v>12</v>
      </c>
      <c r="C84" s="45" t="str">
        <f>UPPER(TEXT(Tableau1[[#This Row],[Date]],"jjjj"))</f>
        <v>MERCREDI</v>
      </c>
      <c r="D84" s="55">
        <f>$C$3+ROW()-ROW(Tableau1[[#Headers],[Date]])-1</f>
        <v>43908</v>
      </c>
      <c r="E84" s="25">
        <v>0.35416666666666669</v>
      </c>
      <c r="F84" s="25">
        <v>0.52083333333333337</v>
      </c>
      <c r="G84" s="53">
        <v>6.9444444444444441E-3</v>
      </c>
      <c r="H84" s="25">
        <v>0.5625</v>
      </c>
      <c r="I84" s="25">
        <v>0.70833333333333337</v>
      </c>
      <c r="J84" s="53">
        <v>6.9444444444444441E-3</v>
      </c>
      <c r="K8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4" s="59"/>
      <c r="M84" s="80"/>
      <c r="N84" s="91" t="str">
        <f ca="1">IF(COUNTIF('jours fériés'!C:C,Tableau1[[#This Row],[Date]]),"oui","")</f>
        <v/>
      </c>
      <c r="O84" s="84"/>
      <c r="P84" s="84"/>
      <c r="Q84" s="76">
        <f>IF(Tableau1[[#This Row],[ CP / ABS / ChP. AM]]="A.M.",Tableau1[[#This Row],[Temps de travail]],0)</f>
        <v>0</v>
      </c>
      <c r="R84" s="99">
        <f>IF(Tableau1[[#This Row],[ CP / ABS / ChP. AM]]="Ch.P. AM",Tableau1[[#This Row],[Fin AM]]-Tableau1[[#This Row],[Début AM]]-Tableau1[[#This Row],[Pause AM]],0)</f>
        <v>0</v>
      </c>
      <c r="S84" s="77">
        <f>IF(Tableau1[[#This Row],[Ch.P. PM]]="Ch.P. PM",Tableau1[[#This Row],[Fin PM]]-Tableau1[[#This Row],[Début PM]]-Tableau1[[#This Row],[Pause PM]],0)</f>
        <v>0</v>
      </c>
      <c r="T84" s="100">
        <f>+Tableau1[[#This Row],[Chômage Partiel AM]]+Tableau1[[#This Row],[Chômage Partiel PM]]</f>
        <v>0</v>
      </c>
      <c r="U8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4" s="14"/>
      <c r="W84" s="14"/>
      <c r="Y84" s="14"/>
    </row>
    <row r="85" spans="2:25" x14ac:dyDescent="0.25">
      <c r="B85" s="141">
        <f>_xlfn.ISOWEEKNUM(Tableau1[[#This Row],[Date]])</f>
        <v>12</v>
      </c>
      <c r="C85" s="45" t="str">
        <f>UPPER(TEXT(Tableau1[[#This Row],[Date]],"jjjj"))</f>
        <v>JEUDI</v>
      </c>
      <c r="D85" s="55">
        <f>$C$3+ROW()-ROW(Tableau1[[#Headers],[Date]])-1</f>
        <v>43909</v>
      </c>
      <c r="E85" s="25">
        <v>0.35416666666666669</v>
      </c>
      <c r="F85" s="25">
        <v>0.52083333333333337</v>
      </c>
      <c r="G85" s="53">
        <v>6.9444444444444441E-3</v>
      </c>
      <c r="H85" s="25">
        <v>0.5625</v>
      </c>
      <c r="I85" s="25">
        <v>0.70833333333333337</v>
      </c>
      <c r="J85" s="53">
        <v>6.9444444444444441E-3</v>
      </c>
      <c r="K8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5" s="59"/>
      <c r="M85" s="80"/>
      <c r="N85" s="91" t="str">
        <f ca="1">IF(COUNTIF('jours fériés'!C:C,Tableau1[[#This Row],[Date]]),"oui","")</f>
        <v/>
      </c>
      <c r="O85" s="84"/>
      <c r="P85" s="84"/>
      <c r="Q85" s="76">
        <f>IF(Tableau1[[#This Row],[ CP / ABS / ChP. AM]]="A.M.",Tableau1[[#This Row],[Temps de travail]],0)</f>
        <v>0</v>
      </c>
      <c r="R85" s="99">
        <f>IF(Tableau1[[#This Row],[ CP / ABS / ChP. AM]]="Ch.P. AM",Tableau1[[#This Row],[Fin AM]]-Tableau1[[#This Row],[Début AM]]-Tableau1[[#This Row],[Pause AM]],0)</f>
        <v>0</v>
      </c>
      <c r="S85" s="77">
        <f>IF(Tableau1[[#This Row],[Ch.P. PM]]="Ch.P. PM",Tableau1[[#This Row],[Fin PM]]-Tableau1[[#This Row],[Début PM]]-Tableau1[[#This Row],[Pause PM]],0)</f>
        <v>0</v>
      </c>
      <c r="T85" s="100">
        <f>+Tableau1[[#This Row],[Chômage Partiel AM]]+Tableau1[[#This Row],[Chômage Partiel PM]]</f>
        <v>0</v>
      </c>
      <c r="U8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5" s="14"/>
      <c r="W85" s="14"/>
      <c r="Y85" s="14"/>
    </row>
    <row r="86" spans="2:25" x14ac:dyDescent="0.25">
      <c r="B86" s="141">
        <f>_xlfn.ISOWEEKNUM(Tableau1[[#This Row],[Date]])</f>
        <v>12</v>
      </c>
      <c r="C86" s="45" t="str">
        <f>UPPER(TEXT(Tableau1[[#This Row],[Date]],"jjjj"))</f>
        <v>VENDREDI</v>
      </c>
      <c r="D86" s="55">
        <f>$C$3+ROW()-ROW(Tableau1[[#Headers],[Date]])-1</f>
        <v>43910</v>
      </c>
      <c r="E86" s="25">
        <v>0.35416666666666669</v>
      </c>
      <c r="F86" s="25">
        <v>0.5</v>
      </c>
      <c r="G86" s="53">
        <v>6.9444444444444441E-3</v>
      </c>
      <c r="H86" s="25">
        <v>0.54166666666666663</v>
      </c>
      <c r="I86" s="25">
        <v>0.64583333333333337</v>
      </c>
      <c r="J86" s="53"/>
      <c r="K86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86" s="59"/>
      <c r="M86" s="80"/>
      <c r="N86" s="91" t="str">
        <f ca="1">IF(COUNTIF('jours fériés'!C:C,Tableau1[[#This Row],[Date]]),"oui","")</f>
        <v/>
      </c>
      <c r="O86" s="84"/>
      <c r="P86" s="84"/>
      <c r="Q86" s="76">
        <f>IF(Tableau1[[#This Row],[ CP / ABS / ChP. AM]]="A.M.",Tableau1[[#This Row],[Temps de travail]],0)</f>
        <v>0</v>
      </c>
      <c r="R86" s="99">
        <f>IF(Tableau1[[#This Row],[ CP / ABS / ChP. AM]]="Ch.P. AM",Tableau1[[#This Row],[Fin AM]]-Tableau1[[#This Row],[Début AM]]-Tableau1[[#This Row],[Pause AM]],0)</f>
        <v>0</v>
      </c>
      <c r="S86" s="77">
        <f>IF(Tableau1[[#This Row],[Ch.P. PM]]="Ch.P. PM",Tableau1[[#This Row],[Fin PM]]-Tableau1[[#This Row],[Début PM]]-Tableau1[[#This Row],[Pause PM]],0)</f>
        <v>0</v>
      </c>
      <c r="T86" s="100">
        <f>+Tableau1[[#This Row],[Chômage Partiel AM]]+Tableau1[[#This Row],[Chômage Partiel PM]]</f>
        <v>0</v>
      </c>
      <c r="U8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6" s="14"/>
      <c r="W86" s="14"/>
      <c r="Y86" s="14"/>
    </row>
    <row r="87" spans="2:25" x14ac:dyDescent="0.25">
      <c r="B87" s="141">
        <f>_xlfn.ISOWEEKNUM(Tableau1[[#This Row],[Date]])</f>
        <v>12</v>
      </c>
      <c r="C87" s="45" t="str">
        <f>UPPER(TEXT(Tableau1[[#This Row],[Date]],"jjjj"))</f>
        <v>SAMEDI</v>
      </c>
      <c r="D87" s="55">
        <f>$C$3+ROW()-ROW(Tableau1[[#Headers],[Date]])-1</f>
        <v>43911</v>
      </c>
      <c r="E87" s="25"/>
      <c r="F87" s="25"/>
      <c r="G87" s="53"/>
      <c r="H87" s="25"/>
      <c r="I87" s="25"/>
      <c r="J87" s="53"/>
      <c r="K87" s="97">
        <f>Tableau1[[#This Row],[Fin AM]]-Tableau1[[#This Row],[Début AM]]-Tableau1[[#This Row],[Pause AM]]+Tableau1[[#This Row],[Fin PM]]-Tableau1[[#This Row],[Début PM]]-Tableau1[[#This Row],[Pause PM]]</f>
        <v>0</v>
      </c>
      <c r="L87" s="59"/>
      <c r="M87" s="80"/>
      <c r="N87" s="91" t="str">
        <f ca="1">IF(COUNTIF('jours fériés'!C:C,Tableau1[[#This Row],[Date]]),"oui","")</f>
        <v/>
      </c>
      <c r="O87" s="84"/>
      <c r="P87" s="84"/>
      <c r="Q87" s="76">
        <f>IF(Tableau1[[#This Row],[ CP / ABS / ChP. AM]]="A.M.",Tableau1[[#This Row],[Temps de travail]],0)</f>
        <v>0</v>
      </c>
      <c r="R87" s="99">
        <f>IF(Tableau1[[#This Row],[ CP / ABS / ChP. AM]]="Ch.P. AM",Tableau1[[#This Row],[Fin AM]]-Tableau1[[#This Row],[Début AM]]-Tableau1[[#This Row],[Pause AM]],0)</f>
        <v>0</v>
      </c>
      <c r="S87" s="77">
        <f>IF(Tableau1[[#This Row],[Ch.P. PM]]="Ch.P. PM",Tableau1[[#This Row],[Fin PM]]-Tableau1[[#This Row],[Début PM]]-Tableau1[[#This Row],[Pause PM]],0)</f>
        <v>0</v>
      </c>
      <c r="T87" s="100">
        <f>+Tableau1[[#This Row],[Chômage Partiel AM]]+Tableau1[[#This Row],[Chômage Partiel PM]]</f>
        <v>0</v>
      </c>
      <c r="U8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7" s="14"/>
      <c r="W87" s="14"/>
      <c r="Y87" s="14"/>
    </row>
    <row r="88" spans="2:25" ht="15.75" thickBot="1" x14ac:dyDescent="0.3">
      <c r="B88" s="141">
        <f>_xlfn.ISOWEEKNUM(Tableau1[[#This Row],[Date]])</f>
        <v>12</v>
      </c>
      <c r="C88" s="45" t="str">
        <f>UPPER(TEXT(Tableau1[[#This Row],[Date]],"jjjj"))</f>
        <v>DIMANCHE</v>
      </c>
      <c r="D88" s="55">
        <f>$C$3+ROW()-ROW(Tableau1[[#Headers],[Date]])-1</f>
        <v>43912</v>
      </c>
      <c r="E88" s="25"/>
      <c r="F88" s="25"/>
      <c r="G88" s="53"/>
      <c r="H88" s="25"/>
      <c r="I88" s="25"/>
      <c r="J88" s="53"/>
      <c r="K88" s="97">
        <f>Tableau1[[#This Row],[Fin AM]]-Tableau1[[#This Row],[Début AM]]-Tableau1[[#This Row],[Pause AM]]+Tableau1[[#This Row],[Fin PM]]-Tableau1[[#This Row],[Début PM]]-Tableau1[[#This Row],[Pause PM]]</f>
        <v>0</v>
      </c>
      <c r="L88" s="60"/>
      <c r="M88" s="81"/>
      <c r="N88" s="86" t="str">
        <f ca="1">IF(COUNTIF('jours fériés'!C:C,Tableau1[[#This Row],[Date]]),"oui","")</f>
        <v/>
      </c>
      <c r="O88" s="85"/>
      <c r="P88" s="85"/>
      <c r="Q88" s="80">
        <f>IF(Tableau1[[#This Row],[ CP / ABS / ChP. AM]]="A.M.",Tableau1[[#This Row],[Temps de travail]],0)</f>
        <v>0</v>
      </c>
      <c r="R88" s="101">
        <f>IF(Tableau1[[#This Row],[ CP / ABS / ChP. AM]]="Ch.P. AM",Tableau1[[#This Row],[Fin AM]]-Tableau1[[#This Row],[Début AM]]-Tableau1[[#This Row],[Pause AM]],0)</f>
        <v>0</v>
      </c>
      <c r="S88" s="94">
        <f>IF(Tableau1[[#This Row],[Ch.P. PM]]="Ch.P. PM",Tableau1[[#This Row],[Fin PM]]-Tableau1[[#This Row],[Début PM]]-Tableau1[[#This Row],[Pause PM]],0)</f>
        <v>0</v>
      </c>
      <c r="T88" s="102">
        <f>+Tableau1[[#This Row],[Chômage Partiel AM]]+Tableau1[[#This Row],[Chômage Partiel PM]]</f>
        <v>0</v>
      </c>
      <c r="U8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88" s="14"/>
      <c r="W88" s="14"/>
      <c r="Y88" s="14"/>
    </row>
    <row r="89" spans="2:25" x14ac:dyDescent="0.25">
      <c r="B89" s="141">
        <f>_xlfn.ISOWEEKNUM(Tableau1[[#This Row],[Date]])</f>
        <v>13</v>
      </c>
      <c r="C89" s="45" t="str">
        <f>UPPER(TEXT(Tableau1[[#This Row],[Date]],"jjjj"))</f>
        <v>LUNDI</v>
      </c>
      <c r="D89" s="55">
        <f>$C$3+ROW()-ROW(Tableau1[[#Headers],[Date]])-1</f>
        <v>43913</v>
      </c>
      <c r="E89" s="25">
        <v>0.35416666666666669</v>
      </c>
      <c r="F89" s="25">
        <v>0.52083333333333337</v>
      </c>
      <c r="G89" s="53">
        <v>6.9444444444444441E-3</v>
      </c>
      <c r="H89" s="25">
        <v>0.5625</v>
      </c>
      <c r="I89" s="25">
        <v>0.70833333333333337</v>
      </c>
      <c r="J89" s="53">
        <v>6.9444444444444441E-3</v>
      </c>
      <c r="K8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89" s="58"/>
      <c r="M89" s="79"/>
      <c r="N89" s="91" t="str">
        <f ca="1">IF(COUNTIF('jours fériés'!C:C,Tableau1[[#This Row],[Date]]),"oui","")</f>
        <v/>
      </c>
      <c r="O89" s="84"/>
      <c r="P89" s="84"/>
      <c r="Q89" s="76">
        <f>IF(Tableau1[[#This Row],[ CP / ABS / ChP. AM]]="A.M.",Tableau1[[#This Row],[Temps de travail]],0)</f>
        <v>0</v>
      </c>
      <c r="R89" s="99">
        <f>IF(Tableau1[[#This Row],[ CP / ABS / ChP. AM]]="Ch.P. AM",Tableau1[[#This Row],[Fin AM]]-Tableau1[[#This Row],[Début AM]]-Tableau1[[#This Row],[Pause AM]],0)</f>
        <v>0</v>
      </c>
      <c r="S89" s="77">
        <f>IF(Tableau1[[#This Row],[Ch.P. PM]]="Ch.P. PM",Tableau1[[#This Row],[Fin PM]]-Tableau1[[#This Row],[Début PM]]-Tableau1[[#This Row],[Pause PM]],0)</f>
        <v>0</v>
      </c>
      <c r="T89" s="100">
        <f>+Tableau1[[#This Row],[Chômage Partiel AM]]+Tableau1[[#This Row],[Chômage Partiel PM]]</f>
        <v>0</v>
      </c>
      <c r="U8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89" s="14"/>
      <c r="W89" s="14"/>
      <c r="Y89" s="14"/>
    </row>
    <row r="90" spans="2:25" x14ac:dyDescent="0.25">
      <c r="B90" s="141">
        <f>_xlfn.ISOWEEKNUM(Tableau1[[#This Row],[Date]])</f>
        <v>13</v>
      </c>
      <c r="C90" s="45" t="str">
        <f>UPPER(TEXT(Tableau1[[#This Row],[Date]],"jjjj"))</f>
        <v>MARDI</v>
      </c>
      <c r="D90" s="55">
        <f>$C$3+ROW()-ROW(Tableau1[[#Headers],[Date]])-1</f>
        <v>43914</v>
      </c>
      <c r="E90" s="25">
        <v>0.35416666666666669</v>
      </c>
      <c r="F90" s="25">
        <v>0.52083333333333337</v>
      </c>
      <c r="G90" s="53">
        <v>6.9444444444444441E-3</v>
      </c>
      <c r="H90" s="25">
        <v>0.5625</v>
      </c>
      <c r="I90" s="25">
        <v>0.70833333333333337</v>
      </c>
      <c r="J90" s="53">
        <v>6.9444444444444441E-3</v>
      </c>
      <c r="K9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0" s="59"/>
      <c r="M90" s="80"/>
      <c r="N90" s="91" t="str">
        <f ca="1">IF(COUNTIF('jours fériés'!C:C,Tableau1[[#This Row],[Date]]),"oui","")</f>
        <v/>
      </c>
      <c r="O90" s="84"/>
      <c r="P90" s="84"/>
      <c r="Q90" s="76">
        <f>IF(Tableau1[[#This Row],[ CP / ABS / ChP. AM]]="A.M.",Tableau1[[#This Row],[Temps de travail]],0)</f>
        <v>0</v>
      </c>
      <c r="R90" s="99">
        <f>IF(Tableau1[[#This Row],[ CP / ABS / ChP. AM]]="Ch.P. AM",Tableau1[[#This Row],[Fin AM]]-Tableau1[[#This Row],[Début AM]]-Tableau1[[#This Row],[Pause AM]],0)</f>
        <v>0</v>
      </c>
      <c r="S90" s="77">
        <f>IF(Tableau1[[#This Row],[Ch.P. PM]]="Ch.P. PM",Tableau1[[#This Row],[Fin PM]]-Tableau1[[#This Row],[Début PM]]-Tableau1[[#This Row],[Pause PM]],0)</f>
        <v>0</v>
      </c>
      <c r="T90" s="100">
        <f>+Tableau1[[#This Row],[Chômage Partiel AM]]+Tableau1[[#This Row],[Chômage Partiel PM]]</f>
        <v>0</v>
      </c>
      <c r="U9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0" s="14"/>
      <c r="W90" s="14"/>
      <c r="Y90" s="14"/>
    </row>
    <row r="91" spans="2:25" x14ac:dyDescent="0.25">
      <c r="B91" s="141">
        <f>_xlfn.ISOWEEKNUM(Tableau1[[#This Row],[Date]])</f>
        <v>13</v>
      </c>
      <c r="C91" s="45" t="str">
        <f>UPPER(TEXT(Tableau1[[#This Row],[Date]],"jjjj"))</f>
        <v>MERCREDI</v>
      </c>
      <c r="D91" s="55">
        <f>$C$3+ROW()-ROW(Tableau1[[#Headers],[Date]])-1</f>
        <v>43915</v>
      </c>
      <c r="E91" s="25">
        <v>0.35416666666666669</v>
      </c>
      <c r="F91" s="25">
        <v>0.52083333333333337</v>
      </c>
      <c r="G91" s="53">
        <v>6.9444444444444441E-3</v>
      </c>
      <c r="H91" s="25">
        <v>0.5625</v>
      </c>
      <c r="I91" s="25">
        <v>0.70833333333333337</v>
      </c>
      <c r="J91" s="53">
        <v>6.9444444444444441E-3</v>
      </c>
      <c r="K9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1" s="59"/>
      <c r="M91" s="80"/>
      <c r="N91" s="91" t="str">
        <f ca="1">IF(COUNTIF('jours fériés'!C:C,Tableau1[[#This Row],[Date]]),"oui","")</f>
        <v/>
      </c>
      <c r="O91" s="84"/>
      <c r="P91" s="84"/>
      <c r="Q91" s="76">
        <f>IF(Tableau1[[#This Row],[ CP / ABS / ChP. AM]]="A.M.",Tableau1[[#This Row],[Temps de travail]],0)</f>
        <v>0</v>
      </c>
      <c r="R91" s="99">
        <f>IF(Tableau1[[#This Row],[ CP / ABS / ChP. AM]]="Ch.P. AM",Tableau1[[#This Row],[Fin AM]]-Tableau1[[#This Row],[Début AM]]-Tableau1[[#This Row],[Pause AM]],0)</f>
        <v>0</v>
      </c>
      <c r="S91" s="77">
        <f>IF(Tableau1[[#This Row],[Ch.P. PM]]="Ch.P. PM",Tableau1[[#This Row],[Fin PM]]-Tableau1[[#This Row],[Début PM]]-Tableau1[[#This Row],[Pause PM]],0)</f>
        <v>0</v>
      </c>
      <c r="T91" s="100">
        <f>+Tableau1[[#This Row],[Chômage Partiel AM]]+Tableau1[[#This Row],[Chômage Partiel PM]]</f>
        <v>0</v>
      </c>
      <c r="U9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1" s="14"/>
      <c r="W91" s="14"/>
      <c r="Y91" s="14"/>
    </row>
    <row r="92" spans="2:25" x14ac:dyDescent="0.25">
      <c r="B92" s="141">
        <f>_xlfn.ISOWEEKNUM(Tableau1[[#This Row],[Date]])</f>
        <v>13</v>
      </c>
      <c r="C92" s="45" t="str">
        <f>UPPER(TEXT(Tableau1[[#This Row],[Date]],"jjjj"))</f>
        <v>JEUDI</v>
      </c>
      <c r="D92" s="55">
        <f>$C$3+ROW()-ROW(Tableau1[[#Headers],[Date]])-1</f>
        <v>43916</v>
      </c>
      <c r="E92" s="25">
        <v>0.35416666666666669</v>
      </c>
      <c r="F92" s="25">
        <v>0.52083333333333337</v>
      </c>
      <c r="G92" s="53">
        <v>6.9444444444444441E-3</v>
      </c>
      <c r="H92" s="25">
        <v>0.5625</v>
      </c>
      <c r="I92" s="25">
        <v>0.70833333333333337</v>
      </c>
      <c r="J92" s="53">
        <v>6.9444444444444441E-3</v>
      </c>
      <c r="K9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2" s="59"/>
      <c r="M92" s="80"/>
      <c r="N92" s="91" t="str">
        <f ca="1">IF(COUNTIF('jours fériés'!C:C,Tableau1[[#This Row],[Date]]),"oui","")</f>
        <v/>
      </c>
      <c r="O92" s="84"/>
      <c r="P92" s="84"/>
      <c r="Q92" s="76">
        <f>IF(Tableau1[[#This Row],[ CP / ABS / ChP. AM]]="A.M.",Tableau1[[#This Row],[Temps de travail]],0)</f>
        <v>0</v>
      </c>
      <c r="R92" s="99">
        <f>IF(Tableau1[[#This Row],[ CP / ABS / ChP. AM]]="Ch.P. AM",Tableau1[[#This Row],[Fin AM]]-Tableau1[[#This Row],[Début AM]]-Tableau1[[#This Row],[Pause AM]],0)</f>
        <v>0</v>
      </c>
      <c r="S92" s="77">
        <f>IF(Tableau1[[#This Row],[Ch.P. PM]]="Ch.P. PM",Tableau1[[#This Row],[Fin PM]]-Tableau1[[#This Row],[Début PM]]-Tableau1[[#This Row],[Pause PM]],0)</f>
        <v>0</v>
      </c>
      <c r="T92" s="100">
        <f>+Tableau1[[#This Row],[Chômage Partiel AM]]+Tableau1[[#This Row],[Chômage Partiel PM]]</f>
        <v>0</v>
      </c>
      <c r="U9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2" s="14"/>
      <c r="W92" s="14"/>
      <c r="Y92" s="14"/>
    </row>
    <row r="93" spans="2:25" x14ac:dyDescent="0.25">
      <c r="B93" s="141">
        <f>_xlfn.ISOWEEKNUM(Tableau1[[#This Row],[Date]])</f>
        <v>13</v>
      </c>
      <c r="C93" s="45" t="str">
        <f>UPPER(TEXT(Tableau1[[#This Row],[Date]],"jjjj"))</f>
        <v>VENDREDI</v>
      </c>
      <c r="D93" s="55">
        <f>$C$3+ROW()-ROW(Tableau1[[#Headers],[Date]])-1</f>
        <v>43917</v>
      </c>
      <c r="E93" s="25">
        <v>0.35416666666666669</v>
      </c>
      <c r="F93" s="25">
        <v>0.5</v>
      </c>
      <c r="G93" s="53">
        <v>6.9444444444444441E-3</v>
      </c>
      <c r="H93" s="25">
        <v>0.54166666666666663</v>
      </c>
      <c r="I93" s="25">
        <v>0.64583333333333337</v>
      </c>
      <c r="J93" s="53"/>
      <c r="K93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93" s="59"/>
      <c r="M93" s="80"/>
      <c r="N93" s="91" t="str">
        <f ca="1">IF(COUNTIF('jours fériés'!C:C,Tableau1[[#This Row],[Date]]),"oui","")</f>
        <v/>
      </c>
      <c r="O93" s="84"/>
      <c r="P93" s="84"/>
      <c r="Q93" s="76">
        <f>IF(Tableau1[[#This Row],[ CP / ABS / ChP. AM]]="A.M.",Tableau1[[#This Row],[Temps de travail]],0)</f>
        <v>0</v>
      </c>
      <c r="R93" s="99">
        <f>IF(Tableau1[[#This Row],[ CP / ABS / ChP. AM]]="Ch.P. AM",Tableau1[[#This Row],[Fin AM]]-Tableau1[[#This Row],[Début AM]]-Tableau1[[#This Row],[Pause AM]],0)</f>
        <v>0</v>
      </c>
      <c r="S93" s="77">
        <f>IF(Tableau1[[#This Row],[Ch.P. PM]]="Ch.P. PM",Tableau1[[#This Row],[Fin PM]]-Tableau1[[#This Row],[Début PM]]-Tableau1[[#This Row],[Pause PM]],0)</f>
        <v>0</v>
      </c>
      <c r="T93" s="100">
        <f>+Tableau1[[#This Row],[Chômage Partiel AM]]+Tableau1[[#This Row],[Chômage Partiel PM]]</f>
        <v>0</v>
      </c>
      <c r="U9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3" s="14"/>
      <c r="W93" s="14"/>
      <c r="Y93" s="14"/>
    </row>
    <row r="94" spans="2:25" x14ac:dyDescent="0.25">
      <c r="B94" s="141">
        <f>_xlfn.ISOWEEKNUM(Tableau1[[#This Row],[Date]])</f>
        <v>13</v>
      </c>
      <c r="C94" s="45" t="str">
        <f>UPPER(TEXT(Tableau1[[#This Row],[Date]],"jjjj"))</f>
        <v>SAMEDI</v>
      </c>
      <c r="D94" s="55">
        <f>$C$3+ROW()-ROW(Tableau1[[#Headers],[Date]])-1</f>
        <v>43918</v>
      </c>
      <c r="E94" s="25"/>
      <c r="F94" s="25"/>
      <c r="G94" s="53"/>
      <c r="H94" s="25"/>
      <c r="I94" s="25"/>
      <c r="J94" s="53"/>
      <c r="K94" s="97">
        <f>Tableau1[[#This Row],[Fin AM]]-Tableau1[[#This Row],[Début AM]]-Tableau1[[#This Row],[Pause AM]]+Tableau1[[#This Row],[Fin PM]]-Tableau1[[#This Row],[Début PM]]-Tableau1[[#This Row],[Pause PM]]</f>
        <v>0</v>
      </c>
      <c r="L94" s="59"/>
      <c r="M94" s="80"/>
      <c r="N94" s="91" t="str">
        <f ca="1">IF(COUNTIF('jours fériés'!C:C,Tableau1[[#This Row],[Date]]),"oui","")</f>
        <v/>
      </c>
      <c r="O94" s="84"/>
      <c r="P94" s="84"/>
      <c r="Q94" s="76">
        <f>IF(Tableau1[[#This Row],[ CP / ABS / ChP. AM]]="A.M.",Tableau1[[#This Row],[Temps de travail]],0)</f>
        <v>0</v>
      </c>
      <c r="R94" s="99">
        <f>IF(Tableau1[[#This Row],[ CP / ABS / ChP. AM]]="Ch.P. AM",Tableau1[[#This Row],[Fin AM]]-Tableau1[[#This Row],[Début AM]]-Tableau1[[#This Row],[Pause AM]],0)</f>
        <v>0</v>
      </c>
      <c r="S94" s="77">
        <f>IF(Tableau1[[#This Row],[Ch.P. PM]]="Ch.P. PM",Tableau1[[#This Row],[Fin PM]]-Tableau1[[#This Row],[Début PM]]-Tableau1[[#This Row],[Pause PM]],0)</f>
        <v>0</v>
      </c>
      <c r="T94" s="100">
        <f>+Tableau1[[#This Row],[Chômage Partiel AM]]+Tableau1[[#This Row],[Chômage Partiel PM]]</f>
        <v>0</v>
      </c>
      <c r="U9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4" s="14"/>
      <c r="W94" s="14"/>
      <c r="Y94" s="14"/>
    </row>
    <row r="95" spans="2:25" ht="15.75" thickBot="1" x14ac:dyDescent="0.3">
      <c r="B95" s="141">
        <f>_xlfn.ISOWEEKNUM(Tableau1[[#This Row],[Date]])</f>
        <v>13</v>
      </c>
      <c r="C95" s="45" t="str">
        <f>UPPER(TEXT(Tableau1[[#This Row],[Date]],"jjjj"))</f>
        <v>DIMANCHE</v>
      </c>
      <c r="D95" s="55">
        <f>$C$3+ROW()-ROW(Tableau1[[#Headers],[Date]])-1</f>
        <v>43919</v>
      </c>
      <c r="E95" s="25"/>
      <c r="F95" s="25"/>
      <c r="G95" s="53"/>
      <c r="H95" s="25"/>
      <c r="I95" s="25"/>
      <c r="J95" s="53"/>
      <c r="K95" s="97">
        <f>Tableau1[[#This Row],[Fin AM]]-Tableau1[[#This Row],[Début AM]]-Tableau1[[#This Row],[Pause AM]]+Tableau1[[#This Row],[Fin PM]]-Tableau1[[#This Row],[Début PM]]-Tableau1[[#This Row],[Pause PM]]</f>
        <v>0</v>
      </c>
      <c r="L95" s="60"/>
      <c r="M95" s="81"/>
      <c r="N95" s="86" t="str">
        <f ca="1">IF(COUNTIF('jours fériés'!C:C,Tableau1[[#This Row],[Date]]),"oui","")</f>
        <v/>
      </c>
      <c r="O95" s="85"/>
      <c r="P95" s="85"/>
      <c r="Q95" s="80">
        <f>IF(Tableau1[[#This Row],[ CP / ABS / ChP. AM]]="A.M.",Tableau1[[#This Row],[Temps de travail]],0)</f>
        <v>0</v>
      </c>
      <c r="R95" s="101">
        <f>IF(Tableau1[[#This Row],[ CP / ABS / ChP. AM]]="Ch.P. AM",Tableau1[[#This Row],[Fin AM]]-Tableau1[[#This Row],[Début AM]]-Tableau1[[#This Row],[Pause AM]],0)</f>
        <v>0</v>
      </c>
      <c r="S95" s="94">
        <f>IF(Tableau1[[#This Row],[Ch.P. PM]]="Ch.P. PM",Tableau1[[#This Row],[Fin PM]]-Tableau1[[#This Row],[Début PM]]-Tableau1[[#This Row],[Pause PM]],0)</f>
        <v>0</v>
      </c>
      <c r="T95" s="102">
        <f>+Tableau1[[#This Row],[Chômage Partiel AM]]+Tableau1[[#This Row],[Chômage Partiel PM]]</f>
        <v>0</v>
      </c>
      <c r="U9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95" s="14"/>
      <c r="W95" s="14"/>
      <c r="Y95" s="14"/>
    </row>
    <row r="96" spans="2:25" x14ac:dyDescent="0.25">
      <c r="B96" s="141">
        <f>_xlfn.ISOWEEKNUM(Tableau1[[#This Row],[Date]])</f>
        <v>14</v>
      </c>
      <c r="C96" s="45" t="str">
        <f>UPPER(TEXT(Tableau1[[#This Row],[Date]],"jjjj"))</f>
        <v>LUNDI</v>
      </c>
      <c r="D96" s="55">
        <f>$C$3+ROW()-ROW(Tableau1[[#Headers],[Date]])-1</f>
        <v>43920</v>
      </c>
      <c r="E96" s="25">
        <v>0.35416666666666669</v>
      </c>
      <c r="F96" s="25">
        <v>0.52083333333333337</v>
      </c>
      <c r="G96" s="53">
        <v>6.9444444444444441E-3</v>
      </c>
      <c r="H96" s="25">
        <v>0.5625</v>
      </c>
      <c r="I96" s="25">
        <v>0.70833333333333337</v>
      </c>
      <c r="J96" s="53">
        <v>6.9444444444444441E-3</v>
      </c>
      <c r="K9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6" s="58"/>
      <c r="M96" s="79"/>
      <c r="N96" s="91" t="str">
        <f ca="1">IF(COUNTIF('jours fériés'!C:C,Tableau1[[#This Row],[Date]]),"oui","")</f>
        <v/>
      </c>
      <c r="O96" s="84"/>
      <c r="P96" s="84"/>
      <c r="Q96" s="76">
        <f>IF(Tableau1[[#This Row],[ CP / ABS / ChP. AM]]="A.M.",Tableau1[[#This Row],[Temps de travail]],0)</f>
        <v>0</v>
      </c>
      <c r="R96" s="99">
        <f>IF(Tableau1[[#This Row],[ CP / ABS / ChP. AM]]="Ch.P. AM",Tableau1[[#This Row],[Fin AM]]-Tableau1[[#This Row],[Début AM]]-Tableau1[[#This Row],[Pause AM]],0)</f>
        <v>0</v>
      </c>
      <c r="S96" s="77">
        <f>IF(Tableau1[[#This Row],[Ch.P. PM]]="Ch.P. PM",Tableau1[[#This Row],[Fin PM]]-Tableau1[[#This Row],[Début PM]]-Tableau1[[#This Row],[Pause PM]],0)</f>
        <v>0</v>
      </c>
      <c r="T96" s="100">
        <f>+Tableau1[[#This Row],[Chômage Partiel AM]]+Tableau1[[#This Row],[Chômage Partiel PM]]</f>
        <v>0</v>
      </c>
      <c r="U9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6" s="14"/>
      <c r="W96" s="14"/>
      <c r="Y96" s="14"/>
    </row>
    <row r="97" spans="2:25" x14ac:dyDescent="0.25">
      <c r="B97" s="141">
        <f>_xlfn.ISOWEEKNUM(Tableau1[[#This Row],[Date]])</f>
        <v>14</v>
      </c>
      <c r="C97" s="45" t="str">
        <f>UPPER(TEXT(Tableau1[[#This Row],[Date]],"jjjj"))</f>
        <v>MARDI</v>
      </c>
      <c r="D97" s="55">
        <f>$C$3+ROW()-ROW(Tableau1[[#Headers],[Date]])-1</f>
        <v>43921</v>
      </c>
      <c r="E97" s="25">
        <v>0.35416666666666669</v>
      </c>
      <c r="F97" s="25">
        <v>0.52083333333333337</v>
      </c>
      <c r="G97" s="53">
        <v>6.9444444444444441E-3</v>
      </c>
      <c r="H97" s="25">
        <v>0.5625</v>
      </c>
      <c r="I97" s="25">
        <v>0.70833333333333337</v>
      </c>
      <c r="J97" s="53">
        <v>6.9444444444444441E-3</v>
      </c>
      <c r="K9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7" s="59"/>
      <c r="M97" s="80"/>
      <c r="N97" s="91" t="str">
        <f ca="1">IF(COUNTIF('jours fériés'!C:C,Tableau1[[#This Row],[Date]]),"oui","")</f>
        <v/>
      </c>
      <c r="O97" s="84"/>
      <c r="P97" s="84"/>
      <c r="Q97" s="76">
        <f>IF(Tableau1[[#This Row],[ CP / ABS / ChP. AM]]="A.M.",Tableau1[[#This Row],[Temps de travail]],0)</f>
        <v>0</v>
      </c>
      <c r="R97" s="99">
        <f>IF(Tableau1[[#This Row],[ CP / ABS / ChP. AM]]="Ch.P. AM",Tableau1[[#This Row],[Fin AM]]-Tableau1[[#This Row],[Début AM]]-Tableau1[[#This Row],[Pause AM]],0)</f>
        <v>0</v>
      </c>
      <c r="S97" s="77">
        <f>IF(Tableau1[[#This Row],[Ch.P. PM]]="Ch.P. PM",Tableau1[[#This Row],[Fin PM]]-Tableau1[[#This Row],[Début PM]]-Tableau1[[#This Row],[Pause PM]],0)</f>
        <v>0</v>
      </c>
      <c r="T97" s="100">
        <f>+Tableau1[[#This Row],[Chômage Partiel AM]]+Tableau1[[#This Row],[Chômage Partiel PM]]</f>
        <v>0</v>
      </c>
      <c r="U9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7" s="14"/>
      <c r="W97" s="14"/>
      <c r="Y97" s="14"/>
    </row>
    <row r="98" spans="2:25" x14ac:dyDescent="0.25">
      <c r="B98" s="141">
        <f>_xlfn.ISOWEEKNUM(Tableau1[[#This Row],[Date]])</f>
        <v>14</v>
      </c>
      <c r="C98" s="45" t="str">
        <f>UPPER(TEXT(Tableau1[[#This Row],[Date]],"jjjj"))</f>
        <v>MERCREDI</v>
      </c>
      <c r="D98" s="55">
        <f>$C$3+ROW()-ROW(Tableau1[[#Headers],[Date]])-1</f>
        <v>43922</v>
      </c>
      <c r="E98" s="25">
        <v>0.35416666666666669</v>
      </c>
      <c r="F98" s="25">
        <v>0.52083333333333337</v>
      </c>
      <c r="G98" s="53">
        <v>6.9444444444444441E-3</v>
      </c>
      <c r="H98" s="25">
        <v>0.5625</v>
      </c>
      <c r="I98" s="25">
        <v>0.70833333333333337</v>
      </c>
      <c r="J98" s="53">
        <v>6.9444444444444441E-3</v>
      </c>
      <c r="K9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8" s="59"/>
      <c r="M98" s="80"/>
      <c r="N98" s="91" t="str">
        <f ca="1">IF(COUNTIF('jours fériés'!C:C,Tableau1[[#This Row],[Date]]),"oui","")</f>
        <v/>
      </c>
      <c r="O98" s="84"/>
      <c r="P98" s="84"/>
      <c r="Q98" s="76">
        <f>IF(Tableau1[[#This Row],[ CP / ABS / ChP. AM]]="A.M.",Tableau1[[#This Row],[Temps de travail]],0)</f>
        <v>0</v>
      </c>
      <c r="R98" s="99">
        <f>IF(Tableau1[[#This Row],[ CP / ABS / ChP. AM]]="Ch.P. AM",Tableau1[[#This Row],[Fin AM]]-Tableau1[[#This Row],[Début AM]]-Tableau1[[#This Row],[Pause AM]],0)</f>
        <v>0</v>
      </c>
      <c r="S98" s="77">
        <f>IF(Tableau1[[#This Row],[Ch.P. PM]]="Ch.P. PM",Tableau1[[#This Row],[Fin PM]]-Tableau1[[#This Row],[Début PM]]-Tableau1[[#This Row],[Pause PM]],0)</f>
        <v>0</v>
      </c>
      <c r="T98" s="100">
        <f>+Tableau1[[#This Row],[Chômage Partiel AM]]+Tableau1[[#This Row],[Chômage Partiel PM]]</f>
        <v>0</v>
      </c>
      <c r="U9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8" s="14"/>
      <c r="W98" s="14"/>
      <c r="Y98" s="14"/>
    </row>
    <row r="99" spans="2:25" x14ac:dyDescent="0.25">
      <c r="B99" s="141">
        <f>_xlfn.ISOWEEKNUM(Tableau1[[#This Row],[Date]])</f>
        <v>14</v>
      </c>
      <c r="C99" s="45" t="str">
        <f>UPPER(TEXT(Tableau1[[#This Row],[Date]],"jjjj"))</f>
        <v>JEUDI</v>
      </c>
      <c r="D99" s="55">
        <f>$C$3+ROW()-ROW(Tableau1[[#Headers],[Date]])-1</f>
        <v>43923</v>
      </c>
      <c r="E99" s="25">
        <v>0.35416666666666669</v>
      </c>
      <c r="F99" s="25">
        <v>0.52083333333333337</v>
      </c>
      <c r="G99" s="53">
        <v>6.9444444444444441E-3</v>
      </c>
      <c r="H99" s="25">
        <v>0.5625</v>
      </c>
      <c r="I99" s="25">
        <v>0.70833333333333337</v>
      </c>
      <c r="J99" s="53">
        <v>6.9444444444444441E-3</v>
      </c>
      <c r="K9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99" s="59"/>
      <c r="M99" s="80"/>
      <c r="N99" s="91" t="str">
        <f ca="1">IF(COUNTIF('jours fériés'!C:C,Tableau1[[#This Row],[Date]]),"oui","")</f>
        <v/>
      </c>
      <c r="O99" s="84"/>
      <c r="P99" s="84"/>
      <c r="Q99" s="76">
        <f>IF(Tableau1[[#This Row],[ CP / ABS / ChP. AM]]="A.M.",Tableau1[[#This Row],[Temps de travail]],0)</f>
        <v>0</v>
      </c>
      <c r="R99" s="99">
        <f>IF(Tableau1[[#This Row],[ CP / ABS / ChP. AM]]="Ch.P. AM",Tableau1[[#This Row],[Fin AM]]-Tableau1[[#This Row],[Début AM]]-Tableau1[[#This Row],[Pause AM]],0)</f>
        <v>0</v>
      </c>
      <c r="S99" s="77">
        <f>IF(Tableau1[[#This Row],[Ch.P. PM]]="Ch.P. PM",Tableau1[[#This Row],[Fin PM]]-Tableau1[[#This Row],[Début PM]]-Tableau1[[#This Row],[Pause PM]],0)</f>
        <v>0</v>
      </c>
      <c r="T99" s="100">
        <f>+Tableau1[[#This Row],[Chômage Partiel AM]]+Tableau1[[#This Row],[Chômage Partiel PM]]</f>
        <v>0</v>
      </c>
      <c r="U9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99" s="14"/>
      <c r="W99" s="14"/>
      <c r="Y99" s="14"/>
    </row>
    <row r="100" spans="2:25" x14ac:dyDescent="0.25">
      <c r="B100" s="141">
        <f>_xlfn.ISOWEEKNUM(Tableau1[[#This Row],[Date]])</f>
        <v>14</v>
      </c>
      <c r="C100" s="45" t="str">
        <f>UPPER(TEXT(Tableau1[[#This Row],[Date]],"jjjj"))</f>
        <v>VENDREDI</v>
      </c>
      <c r="D100" s="55">
        <f>$C$3+ROW()-ROW(Tableau1[[#Headers],[Date]])-1</f>
        <v>43924</v>
      </c>
      <c r="E100" s="25">
        <v>0.35416666666666669</v>
      </c>
      <c r="F100" s="25">
        <v>0.5</v>
      </c>
      <c r="G100" s="53">
        <v>6.9444444444444441E-3</v>
      </c>
      <c r="H100" s="25">
        <v>0.54166666666666663</v>
      </c>
      <c r="I100" s="25">
        <v>0.64583333333333337</v>
      </c>
      <c r="J100" s="53"/>
      <c r="K100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00" s="59"/>
      <c r="M100" s="80"/>
      <c r="N100" s="91" t="str">
        <f ca="1">IF(COUNTIF('jours fériés'!C:C,Tableau1[[#This Row],[Date]]),"oui","")</f>
        <v/>
      </c>
      <c r="O100" s="84"/>
      <c r="P100" s="84"/>
      <c r="Q100" s="76">
        <f>IF(Tableau1[[#This Row],[ CP / ABS / ChP. AM]]="A.M.",Tableau1[[#This Row],[Temps de travail]],0)</f>
        <v>0</v>
      </c>
      <c r="R100" s="99">
        <f>IF(Tableau1[[#This Row],[ CP / ABS / ChP. AM]]="Ch.P. AM",Tableau1[[#This Row],[Fin AM]]-Tableau1[[#This Row],[Début AM]]-Tableau1[[#This Row],[Pause AM]],0)</f>
        <v>0</v>
      </c>
      <c r="S100" s="77">
        <f>IF(Tableau1[[#This Row],[Ch.P. PM]]="Ch.P. PM",Tableau1[[#This Row],[Fin PM]]-Tableau1[[#This Row],[Début PM]]-Tableau1[[#This Row],[Pause PM]],0)</f>
        <v>0</v>
      </c>
      <c r="T100" s="100">
        <f>+Tableau1[[#This Row],[Chômage Partiel AM]]+Tableau1[[#This Row],[Chômage Partiel PM]]</f>
        <v>0</v>
      </c>
      <c r="U10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0" s="14"/>
      <c r="W100" s="14"/>
      <c r="Y100" s="14"/>
    </row>
    <row r="101" spans="2:25" x14ac:dyDescent="0.25">
      <c r="B101" s="141">
        <f>_xlfn.ISOWEEKNUM(Tableau1[[#This Row],[Date]])</f>
        <v>14</v>
      </c>
      <c r="C101" s="45" t="str">
        <f>UPPER(TEXT(Tableau1[[#This Row],[Date]],"jjjj"))</f>
        <v>SAMEDI</v>
      </c>
      <c r="D101" s="55">
        <f>$C$3+ROW()-ROW(Tableau1[[#Headers],[Date]])-1</f>
        <v>43925</v>
      </c>
      <c r="E101" s="25"/>
      <c r="F101" s="25"/>
      <c r="G101" s="53"/>
      <c r="H101" s="25"/>
      <c r="I101" s="25"/>
      <c r="J101" s="53"/>
      <c r="K101" s="97">
        <f>Tableau1[[#This Row],[Fin AM]]-Tableau1[[#This Row],[Début AM]]-Tableau1[[#This Row],[Pause AM]]+Tableau1[[#This Row],[Fin PM]]-Tableau1[[#This Row],[Début PM]]-Tableau1[[#This Row],[Pause PM]]</f>
        <v>0</v>
      </c>
      <c r="L101" s="59"/>
      <c r="M101" s="80"/>
      <c r="N101" s="91" t="str">
        <f ca="1">IF(COUNTIF('jours fériés'!C:C,Tableau1[[#This Row],[Date]]),"oui","")</f>
        <v/>
      </c>
      <c r="O101" s="84"/>
      <c r="P101" s="84"/>
      <c r="Q101" s="76">
        <f>IF(Tableau1[[#This Row],[ CP / ABS / ChP. AM]]="A.M.",Tableau1[[#This Row],[Temps de travail]],0)</f>
        <v>0</v>
      </c>
      <c r="R101" s="99">
        <f>IF(Tableau1[[#This Row],[ CP / ABS / ChP. AM]]="Ch.P. AM",Tableau1[[#This Row],[Fin AM]]-Tableau1[[#This Row],[Début AM]]-Tableau1[[#This Row],[Pause AM]],0)</f>
        <v>0</v>
      </c>
      <c r="S101" s="77">
        <f>IF(Tableau1[[#This Row],[Ch.P. PM]]="Ch.P. PM",Tableau1[[#This Row],[Fin PM]]-Tableau1[[#This Row],[Début PM]]-Tableau1[[#This Row],[Pause PM]],0)</f>
        <v>0</v>
      </c>
      <c r="T101" s="100">
        <f>+Tableau1[[#This Row],[Chômage Partiel AM]]+Tableau1[[#This Row],[Chômage Partiel PM]]</f>
        <v>0</v>
      </c>
      <c r="U10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1" s="14"/>
      <c r="W101" s="14"/>
      <c r="Y101" s="14"/>
    </row>
    <row r="102" spans="2:25" ht="15.75" thickBot="1" x14ac:dyDescent="0.3">
      <c r="B102" s="141">
        <f>_xlfn.ISOWEEKNUM(Tableau1[[#This Row],[Date]])</f>
        <v>14</v>
      </c>
      <c r="C102" s="45" t="str">
        <f>UPPER(TEXT(Tableau1[[#This Row],[Date]],"jjjj"))</f>
        <v>DIMANCHE</v>
      </c>
      <c r="D102" s="55">
        <f>$C$3+ROW()-ROW(Tableau1[[#Headers],[Date]])-1</f>
        <v>43926</v>
      </c>
      <c r="E102" s="25"/>
      <c r="F102" s="25"/>
      <c r="G102" s="53"/>
      <c r="H102" s="25"/>
      <c r="I102" s="25"/>
      <c r="J102" s="53"/>
      <c r="K102" s="97">
        <f>Tableau1[[#This Row],[Fin AM]]-Tableau1[[#This Row],[Début AM]]-Tableau1[[#This Row],[Pause AM]]+Tableau1[[#This Row],[Fin PM]]-Tableau1[[#This Row],[Début PM]]-Tableau1[[#This Row],[Pause PM]]</f>
        <v>0</v>
      </c>
      <c r="L102" s="60"/>
      <c r="M102" s="81"/>
      <c r="N102" s="86" t="str">
        <f ca="1">IF(COUNTIF('jours fériés'!C:C,Tableau1[[#This Row],[Date]]),"oui","")</f>
        <v/>
      </c>
      <c r="O102" s="85"/>
      <c r="P102" s="85"/>
      <c r="Q102" s="80">
        <f>IF(Tableau1[[#This Row],[ CP / ABS / ChP. AM]]="A.M.",Tableau1[[#This Row],[Temps de travail]],0)</f>
        <v>0</v>
      </c>
      <c r="R102" s="101">
        <f>IF(Tableau1[[#This Row],[ CP / ABS / ChP. AM]]="Ch.P. AM",Tableau1[[#This Row],[Fin AM]]-Tableau1[[#This Row],[Début AM]]-Tableau1[[#This Row],[Pause AM]],0)</f>
        <v>0</v>
      </c>
      <c r="S102" s="94">
        <f>IF(Tableau1[[#This Row],[Ch.P. PM]]="Ch.P. PM",Tableau1[[#This Row],[Fin PM]]-Tableau1[[#This Row],[Début PM]]-Tableau1[[#This Row],[Pause PM]],0)</f>
        <v>0</v>
      </c>
      <c r="T102" s="102">
        <f>+Tableau1[[#This Row],[Chômage Partiel AM]]+Tableau1[[#This Row],[Chômage Partiel PM]]</f>
        <v>0</v>
      </c>
      <c r="U10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02" s="14"/>
      <c r="W102" s="14"/>
      <c r="Y102" s="14"/>
    </row>
    <row r="103" spans="2:25" x14ac:dyDescent="0.25">
      <c r="B103" s="141">
        <f>_xlfn.ISOWEEKNUM(Tableau1[[#This Row],[Date]])</f>
        <v>15</v>
      </c>
      <c r="C103" s="45" t="str">
        <f>UPPER(TEXT(Tableau1[[#This Row],[Date]],"jjjj"))</f>
        <v>LUNDI</v>
      </c>
      <c r="D103" s="55">
        <f>$C$3+ROW()-ROW(Tableau1[[#Headers],[Date]])-1</f>
        <v>43927</v>
      </c>
      <c r="E103" s="25">
        <v>0.35416666666666669</v>
      </c>
      <c r="F103" s="25">
        <v>0.52083333333333337</v>
      </c>
      <c r="G103" s="53">
        <v>6.9444444444444441E-3</v>
      </c>
      <c r="H103" s="25">
        <v>0.5625</v>
      </c>
      <c r="I103" s="25">
        <v>0.70833333333333337</v>
      </c>
      <c r="J103" s="53">
        <v>6.9444444444444441E-3</v>
      </c>
      <c r="K10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03" s="58"/>
      <c r="M103" s="79"/>
      <c r="N103" s="91" t="str">
        <f ca="1">IF(COUNTIF('jours fériés'!C:C,Tableau1[[#This Row],[Date]]),"oui","")</f>
        <v/>
      </c>
      <c r="O103" s="84"/>
      <c r="P103" s="84"/>
      <c r="Q103" s="76">
        <f>IF(Tableau1[[#This Row],[ CP / ABS / ChP. AM]]="A.M.",Tableau1[[#This Row],[Temps de travail]],0)</f>
        <v>0</v>
      </c>
      <c r="R103" s="99">
        <f>IF(Tableau1[[#This Row],[ CP / ABS / ChP. AM]]="Ch.P. AM",Tableau1[[#This Row],[Fin AM]]-Tableau1[[#This Row],[Début AM]]-Tableau1[[#This Row],[Pause AM]],0)</f>
        <v>0</v>
      </c>
      <c r="S103" s="77">
        <f>IF(Tableau1[[#This Row],[Ch.P. PM]]="Ch.P. PM",Tableau1[[#This Row],[Fin PM]]-Tableau1[[#This Row],[Début PM]]-Tableau1[[#This Row],[Pause PM]],0)</f>
        <v>0</v>
      </c>
      <c r="T103" s="100">
        <f>+Tableau1[[#This Row],[Chômage Partiel AM]]+Tableau1[[#This Row],[Chômage Partiel PM]]</f>
        <v>0</v>
      </c>
      <c r="U10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3" s="14"/>
      <c r="W103" s="14"/>
      <c r="Y103" s="14"/>
    </row>
    <row r="104" spans="2:25" x14ac:dyDescent="0.25">
      <c r="B104" s="141">
        <f>_xlfn.ISOWEEKNUM(Tableau1[[#This Row],[Date]])</f>
        <v>15</v>
      </c>
      <c r="C104" s="45" t="str">
        <f>UPPER(TEXT(Tableau1[[#This Row],[Date]],"jjjj"))</f>
        <v>MARDI</v>
      </c>
      <c r="D104" s="55">
        <f>$C$3+ROW()-ROW(Tableau1[[#Headers],[Date]])-1</f>
        <v>43928</v>
      </c>
      <c r="E104" s="25">
        <v>0.35416666666666669</v>
      </c>
      <c r="F104" s="25">
        <v>0.52083333333333337</v>
      </c>
      <c r="G104" s="53">
        <v>6.9444444444444441E-3</v>
      </c>
      <c r="H104" s="25">
        <v>0.5625</v>
      </c>
      <c r="I104" s="25">
        <v>0.70833333333333337</v>
      </c>
      <c r="J104" s="53">
        <v>6.9444444444444441E-3</v>
      </c>
      <c r="K10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04" s="59"/>
      <c r="M104" s="80"/>
      <c r="N104" s="91" t="str">
        <f ca="1">IF(COUNTIF('jours fériés'!C:C,Tableau1[[#This Row],[Date]]),"oui","")</f>
        <v/>
      </c>
      <c r="O104" s="84"/>
      <c r="P104" s="84"/>
      <c r="Q104" s="76">
        <f>IF(Tableau1[[#This Row],[ CP / ABS / ChP. AM]]="A.M.",Tableau1[[#This Row],[Temps de travail]],0)</f>
        <v>0</v>
      </c>
      <c r="R104" s="99">
        <f>IF(Tableau1[[#This Row],[ CP / ABS / ChP. AM]]="Ch.P. AM",Tableau1[[#This Row],[Fin AM]]-Tableau1[[#This Row],[Début AM]]-Tableau1[[#This Row],[Pause AM]],0)</f>
        <v>0</v>
      </c>
      <c r="S104" s="77">
        <f>IF(Tableau1[[#This Row],[Ch.P. PM]]="Ch.P. PM",Tableau1[[#This Row],[Fin PM]]-Tableau1[[#This Row],[Début PM]]-Tableau1[[#This Row],[Pause PM]],0)</f>
        <v>0</v>
      </c>
      <c r="T104" s="100">
        <f>+Tableau1[[#This Row],[Chômage Partiel AM]]+Tableau1[[#This Row],[Chômage Partiel PM]]</f>
        <v>0</v>
      </c>
      <c r="U10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4" s="14"/>
      <c r="W104" s="14"/>
      <c r="Y104" s="14"/>
    </row>
    <row r="105" spans="2:25" x14ac:dyDescent="0.25">
      <c r="B105" s="141">
        <f>_xlfn.ISOWEEKNUM(Tableau1[[#This Row],[Date]])</f>
        <v>15</v>
      </c>
      <c r="C105" s="45" t="str">
        <f>UPPER(TEXT(Tableau1[[#This Row],[Date]],"jjjj"))</f>
        <v>MERCREDI</v>
      </c>
      <c r="D105" s="55">
        <f>$C$3+ROW()-ROW(Tableau1[[#Headers],[Date]])-1</f>
        <v>43929</v>
      </c>
      <c r="E105" s="25">
        <v>0.35416666666666669</v>
      </c>
      <c r="F105" s="25">
        <v>0.52083333333333337</v>
      </c>
      <c r="G105" s="53">
        <v>6.9444444444444441E-3</v>
      </c>
      <c r="H105" s="25">
        <v>0.5625</v>
      </c>
      <c r="I105" s="25">
        <v>0.70833333333333337</v>
      </c>
      <c r="J105" s="53">
        <v>6.9444444444444441E-3</v>
      </c>
      <c r="K10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05" s="59"/>
      <c r="M105" s="80"/>
      <c r="N105" s="91" t="str">
        <f ca="1">IF(COUNTIF('jours fériés'!C:C,Tableau1[[#This Row],[Date]]),"oui","")</f>
        <v/>
      </c>
      <c r="O105" s="84"/>
      <c r="P105" s="84"/>
      <c r="Q105" s="76">
        <f>IF(Tableau1[[#This Row],[ CP / ABS / ChP. AM]]="A.M.",Tableau1[[#This Row],[Temps de travail]],0)</f>
        <v>0</v>
      </c>
      <c r="R105" s="99">
        <f>IF(Tableau1[[#This Row],[ CP / ABS / ChP. AM]]="Ch.P. AM",Tableau1[[#This Row],[Fin AM]]-Tableau1[[#This Row],[Début AM]]-Tableau1[[#This Row],[Pause AM]],0)</f>
        <v>0</v>
      </c>
      <c r="S105" s="77">
        <f>IF(Tableau1[[#This Row],[Ch.P. PM]]="Ch.P. PM",Tableau1[[#This Row],[Fin PM]]-Tableau1[[#This Row],[Début PM]]-Tableau1[[#This Row],[Pause PM]],0)</f>
        <v>0</v>
      </c>
      <c r="T105" s="100">
        <f>+Tableau1[[#This Row],[Chômage Partiel AM]]+Tableau1[[#This Row],[Chômage Partiel PM]]</f>
        <v>0</v>
      </c>
      <c r="U10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5" s="14"/>
      <c r="W105" s="14"/>
      <c r="Y105" s="14"/>
    </row>
    <row r="106" spans="2:25" x14ac:dyDescent="0.25">
      <c r="B106" s="141">
        <f>_xlfn.ISOWEEKNUM(Tableau1[[#This Row],[Date]])</f>
        <v>15</v>
      </c>
      <c r="C106" s="45" t="str">
        <f>UPPER(TEXT(Tableau1[[#This Row],[Date]],"jjjj"))</f>
        <v>JEUDI</v>
      </c>
      <c r="D106" s="55">
        <f>$C$3+ROW()-ROW(Tableau1[[#Headers],[Date]])-1</f>
        <v>43930</v>
      </c>
      <c r="E106" s="25">
        <v>0.35416666666666669</v>
      </c>
      <c r="F106" s="25">
        <v>0.52083333333333337</v>
      </c>
      <c r="G106" s="53">
        <v>6.9444444444444441E-3</v>
      </c>
      <c r="H106" s="25">
        <v>0.5625</v>
      </c>
      <c r="I106" s="25">
        <v>0.70833333333333337</v>
      </c>
      <c r="J106" s="53">
        <v>6.9444444444444441E-3</v>
      </c>
      <c r="K10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06" s="59"/>
      <c r="M106" s="80"/>
      <c r="N106" s="91" t="str">
        <f ca="1">IF(COUNTIF('jours fériés'!C:C,Tableau1[[#This Row],[Date]]),"oui","")</f>
        <v/>
      </c>
      <c r="O106" s="84"/>
      <c r="P106" s="84"/>
      <c r="Q106" s="76">
        <f>IF(Tableau1[[#This Row],[ CP / ABS / ChP. AM]]="A.M.",Tableau1[[#This Row],[Temps de travail]],0)</f>
        <v>0</v>
      </c>
      <c r="R106" s="99">
        <f>IF(Tableau1[[#This Row],[ CP / ABS / ChP. AM]]="Ch.P. AM",Tableau1[[#This Row],[Fin AM]]-Tableau1[[#This Row],[Début AM]]-Tableau1[[#This Row],[Pause AM]],0)</f>
        <v>0</v>
      </c>
      <c r="S106" s="77">
        <f>IF(Tableau1[[#This Row],[Ch.P. PM]]="Ch.P. PM",Tableau1[[#This Row],[Fin PM]]-Tableau1[[#This Row],[Début PM]]-Tableau1[[#This Row],[Pause PM]],0)</f>
        <v>0</v>
      </c>
      <c r="T106" s="100">
        <f>+Tableau1[[#This Row],[Chômage Partiel AM]]+Tableau1[[#This Row],[Chômage Partiel PM]]</f>
        <v>0</v>
      </c>
      <c r="U10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6" s="14"/>
      <c r="W106" s="14"/>
      <c r="Y106" s="14"/>
    </row>
    <row r="107" spans="2:25" x14ac:dyDescent="0.25">
      <c r="B107" s="141">
        <f>_xlfn.ISOWEEKNUM(Tableau1[[#This Row],[Date]])</f>
        <v>15</v>
      </c>
      <c r="C107" s="45" t="str">
        <f>UPPER(TEXT(Tableau1[[#This Row],[Date]],"jjjj"))</f>
        <v>VENDREDI</v>
      </c>
      <c r="D107" s="55">
        <f>$C$3+ROW()-ROW(Tableau1[[#Headers],[Date]])-1</f>
        <v>43931</v>
      </c>
      <c r="E107" s="25">
        <v>0.35416666666666669</v>
      </c>
      <c r="F107" s="25">
        <v>0.5</v>
      </c>
      <c r="G107" s="53">
        <v>6.9444444444444441E-3</v>
      </c>
      <c r="H107" s="25">
        <v>0.54166666666666663</v>
      </c>
      <c r="I107" s="25">
        <v>0.64583333333333337</v>
      </c>
      <c r="J107" s="53"/>
      <c r="K107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07" s="59"/>
      <c r="M107" s="80"/>
      <c r="N107" s="91" t="str">
        <f ca="1">IF(COUNTIF('jours fériés'!C:C,Tableau1[[#This Row],[Date]]),"oui","")</f>
        <v/>
      </c>
      <c r="O107" s="84"/>
      <c r="P107" s="84"/>
      <c r="Q107" s="76">
        <f>IF(Tableau1[[#This Row],[ CP / ABS / ChP. AM]]="A.M.",Tableau1[[#This Row],[Temps de travail]],0)</f>
        <v>0</v>
      </c>
      <c r="R107" s="99">
        <f>IF(Tableau1[[#This Row],[ CP / ABS / ChP. AM]]="Ch.P. AM",Tableau1[[#This Row],[Fin AM]]-Tableau1[[#This Row],[Début AM]]-Tableau1[[#This Row],[Pause AM]],0)</f>
        <v>0</v>
      </c>
      <c r="S107" s="77">
        <f>IF(Tableau1[[#This Row],[Ch.P. PM]]="Ch.P. PM",Tableau1[[#This Row],[Fin PM]]-Tableau1[[#This Row],[Début PM]]-Tableau1[[#This Row],[Pause PM]],0)</f>
        <v>0</v>
      </c>
      <c r="T107" s="100">
        <f>+Tableau1[[#This Row],[Chômage Partiel AM]]+Tableau1[[#This Row],[Chômage Partiel PM]]</f>
        <v>0</v>
      </c>
      <c r="U10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7" s="14"/>
      <c r="W107" s="14"/>
      <c r="Y107" s="14"/>
    </row>
    <row r="108" spans="2:25" x14ac:dyDescent="0.25">
      <c r="B108" s="141">
        <f>_xlfn.ISOWEEKNUM(Tableau1[[#This Row],[Date]])</f>
        <v>15</v>
      </c>
      <c r="C108" s="45" t="str">
        <f>UPPER(TEXT(Tableau1[[#This Row],[Date]],"jjjj"))</f>
        <v>SAMEDI</v>
      </c>
      <c r="D108" s="55">
        <f>$C$3+ROW()-ROW(Tableau1[[#Headers],[Date]])-1</f>
        <v>43932</v>
      </c>
      <c r="E108" s="25"/>
      <c r="F108" s="25"/>
      <c r="G108" s="53"/>
      <c r="H108" s="25"/>
      <c r="I108" s="25"/>
      <c r="J108" s="53"/>
      <c r="K108" s="97">
        <f>Tableau1[[#This Row],[Fin AM]]-Tableau1[[#This Row],[Début AM]]-Tableau1[[#This Row],[Pause AM]]+Tableau1[[#This Row],[Fin PM]]-Tableau1[[#This Row],[Début PM]]-Tableau1[[#This Row],[Pause PM]]</f>
        <v>0</v>
      </c>
      <c r="L108" s="59"/>
      <c r="M108" s="80"/>
      <c r="N108" s="91" t="str">
        <f ca="1">IF(COUNTIF('jours fériés'!C:C,Tableau1[[#This Row],[Date]]),"oui","")</f>
        <v/>
      </c>
      <c r="O108" s="84"/>
      <c r="P108" s="84"/>
      <c r="Q108" s="76">
        <f>IF(Tableau1[[#This Row],[ CP / ABS / ChP. AM]]="A.M.",Tableau1[[#This Row],[Temps de travail]],0)</f>
        <v>0</v>
      </c>
      <c r="R108" s="99">
        <f>IF(Tableau1[[#This Row],[ CP / ABS / ChP. AM]]="Ch.P. AM",Tableau1[[#This Row],[Fin AM]]-Tableau1[[#This Row],[Début AM]]-Tableau1[[#This Row],[Pause AM]],0)</f>
        <v>0</v>
      </c>
      <c r="S108" s="77">
        <f>IF(Tableau1[[#This Row],[Ch.P. PM]]="Ch.P. PM",Tableau1[[#This Row],[Fin PM]]-Tableau1[[#This Row],[Début PM]]-Tableau1[[#This Row],[Pause PM]],0)</f>
        <v>0</v>
      </c>
      <c r="T108" s="100">
        <f>+Tableau1[[#This Row],[Chômage Partiel AM]]+Tableau1[[#This Row],[Chômage Partiel PM]]</f>
        <v>0</v>
      </c>
      <c r="U10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08" s="14"/>
      <c r="W108" s="14"/>
      <c r="Y108" s="14"/>
    </row>
    <row r="109" spans="2:25" ht="15.75" thickBot="1" x14ac:dyDescent="0.3">
      <c r="B109" s="141">
        <f>_xlfn.ISOWEEKNUM(Tableau1[[#This Row],[Date]])</f>
        <v>15</v>
      </c>
      <c r="C109" s="45" t="str">
        <f>UPPER(TEXT(Tableau1[[#This Row],[Date]],"jjjj"))</f>
        <v>DIMANCHE</v>
      </c>
      <c r="D109" s="55">
        <f>$C$3+ROW()-ROW(Tableau1[[#Headers],[Date]])-1</f>
        <v>43933</v>
      </c>
      <c r="E109" s="25"/>
      <c r="F109" s="25"/>
      <c r="G109" s="53"/>
      <c r="H109" s="25"/>
      <c r="I109" s="25"/>
      <c r="J109" s="53"/>
      <c r="K109" s="97">
        <f>Tableau1[[#This Row],[Fin AM]]-Tableau1[[#This Row],[Début AM]]-Tableau1[[#This Row],[Pause AM]]+Tableau1[[#This Row],[Fin PM]]-Tableau1[[#This Row],[Début PM]]-Tableau1[[#This Row],[Pause PM]]</f>
        <v>0</v>
      </c>
      <c r="L109" s="60"/>
      <c r="M109" s="81"/>
      <c r="N109" s="86" t="str">
        <f ca="1">IF(COUNTIF('jours fériés'!C:C,Tableau1[[#This Row],[Date]]),"oui","")</f>
        <v>oui</v>
      </c>
      <c r="O109" s="85"/>
      <c r="P109" s="85"/>
      <c r="Q109" s="80">
        <f>IF(Tableau1[[#This Row],[ CP / ABS / ChP. AM]]="A.M.",Tableau1[[#This Row],[Temps de travail]],0)</f>
        <v>0</v>
      </c>
      <c r="R109" s="101">
        <f>IF(Tableau1[[#This Row],[ CP / ABS / ChP. AM]]="Ch.P. AM",Tableau1[[#This Row],[Fin AM]]-Tableau1[[#This Row],[Début AM]]-Tableau1[[#This Row],[Pause AM]],0)</f>
        <v>0</v>
      </c>
      <c r="S109" s="94">
        <f>IF(Tableau1[[#This Row],[Ch.P. PM]]="Ch.P. PM",Tableau1[[#This Row],[Fin PM]]-Tableau1[[#This Row],[Début PM]]-Tableau1[[#This Row],[Pause PM]],0)</f>
        <v>0</v>
      </c>
      <c r="T109" s="102">
        <f>+Tableau1[[#This Row],[Chômage Partiel AM]]+Tableau1[[#This Row],[Chômage Partiel PM]]</f>
        <v>0</v>
      </c>
      <c r="U10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09" s="14"/>
      <c r="W109" s="14"/>
      <c r="Y109" s="14"/>
    </row>
    <row r="110" spans="2:25" x14ac:dyDescent="0.25">
      <c r="B110" s="141">
        <f>_xlfn.ISOWEEKNUM(Tableau1[[#This Row],[Date]])</f>
        <v>16</v>
      </c>
      <c r="C110" s="45" t="str">
        <f>UPPER(TEXT(Tableau1[[#This Row],[Date]],"jjjj"))</f>
        <v>LUNDI</v>
      </c>
      <c r="D110" s="55">
        <f>$C$3+ROW()-ROW(Tableau1[[#Headers],[Date]])-1</f>
        <v>43934</v>
      </c>
      <c r="E110" s="25"/>
      <c r="F110" s="25"/>
      <c r="G110" s="53"/>
      <c r="H110" s="25"/>
      <c r="I110" s="25"/>
      <c r="J110" s="53"/>
      <c r="K110" s="97">
        <f>Tableau1[[#This Row],[Fin AM]]-Tableau1[[#This Row],[Début AM]]-Tableau1[[#This Row],[Pause AM]]+Tableau1[[#This Row],[Fin PM]]-Tableau1[[#This Row],[Début PM]]-Tableau1[[#This Row],[Pause PM]]</f>
        <v>0</v>
      </c>
      <c r="L110" s="58"/>
      <c r="M110" s="79"/>
      <c r="N110" s="91" t="str">
        <f ca="1">IF(COUNTIF('jours fériés'!C:C,Tableau1[[#This Row],[Date]]),"oui","")</f>
        <v>oui</v>
      </c>
      <c r="O110" s="84"/>
      <c r="P110" s="84"/>
      <c r="Q110" s="76">
        <f>IF(Tableau1[[#This Row],[ CP / ABS / ChP. AM]]="A.M.",Tableau1[[#This Row],[Temps de travail]],0)</f>
        <v>0</v>
      </c>
      <c r="R110" s="99">
        <f>IF(Tableau1[[#This Row],[ CP / ABS / ChP. AM]]="Ch.P. AM",Tableau1[[#This Row],[Fin AM]]-Tableau1[[#This Row],[Début AM]]-Tableau1[[#This Row],[Pause AM]],0)</f>
        <v>0</v>
      </c>
      <c r="S110" s="77">
        <f>IF(Tableau1[[#This Row],[Ch.P. PM]]="Ch.P. PM",Tableau1[[#This Row],[Fin PM]]-Tableau1[[#This Row],[Début PM]]-Tableau1[[#This Row],[Pause PM]],0)</f>
        <v>0</v>
      </c>
      <c r="T110" s="100">
        <f>+Tableau1[[#This Row],[Chômage Partiel AM]]+Tableau1[[#This Row],[Chômage Partiel PM]]</f>
        <v>0</v>
      </c>
      <c r="U11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0" s="14"/>
      <c r="W110" s="14"/>
      <c r="Y110" s="14"/>
    </row>
    <row r="111" spans="2:25" x14ac:dyDescent="0.25">
      <c r="B111" s="141">
        <f>_xlfn.ISOWEEKNUM(Tableau1[[#This Row],[Date]])</f>
        <v>16</v>
      </c>
      <c r="C111" s="45" t="str">
        <f>UPPER(TEXT(Tableau1[[#This Row],[Date]],"jjjj"))</f>
        <v>MARDI</v>
      </c>
      <c r="D111" s="55">
        <f>$C$3+ROW()-ROW(Tableau1[[#Headers],[Date]])-1</f>
        <v>43935</v>
      </c>
      <c r="E111" s="25">
        <v>0.35416666666666669</v>
      </c>
      <c r="F111" s="25">
        <v>0.52083333333333337</v>
      </c>
      <c r="G111" s="53">
        <v>6.9444444444444441E-3</v>
      </c>
      <c r="H111" s="25">
        <v>0.5625</v>
      </c>
      <c r="I111" s="25">
        <v>0.70833333333333337</v>
      </c>
      <c r="J111" s="53">
        <v>6.9444444444444441E-3</v>
      </c>
      <c r="K11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1" s="59"/>
      <c r="M111" s="80"/>
      <c r="N111" s="91" t="str">
        <f ca="1">IF(COUNTIF('jours fériés'!C:C,Tableau1[[#This Row],[Date]]),"oui","")</f>
        <v/>
      </c>
      <c r="O111" s="84"/>
      <c r="P111" s="84"/>
      <c r="Q111" s="76">
        <f>IF(Tableau1[[#This Row],[ CP / ABS / ChP. AM]]="A.M.",Tableau1[[#This Row],[Temps de travail]],0)</f>
        <v>0</v>
      </c>
      <c r="R111" s="99">
        <f>IF(Tableau1[[#This Row],[ CP / ABS / ChP. AM]]="Ch.P. AM",Tableau1[[#This Row],[Fin AM]]-Tableau1[[#This Row],[Début AM]]-Tableau1[[#This Row],[Pause AM]],0)</f>
        <v>0</v>
      </c>
      <c r="S111" s="77">
        <f>IF(Tableau1[[#This Row],[Ch.P. PM]]="Ch.P. PM",Tableau1[[#This Row],[Fin PM]]-Tableau1[[#This Row],[Début PM]]-Tableau1[[#This Row],[Pause PM]],0)</f>
        <v>0</v>
      </c>
      <c r="T111" s="100">
        <f>+Tableau1[[#This Row],[Chômage Partiel AM]]+Tableau1[[#This Row],[Chômage Partiel PM]]</f>
        <v>0</v>
      </c>
      <c r="U11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1" s="14"/>
      <c r="W111" s="14"/>
      <c r="Y111" s="14"/>
    </row>
    <row r="112" spans="2:25" x14ac:dyDescent="0.25">
      <c r="B112" s="141">
        <f>_xlfn.ISOWEEKNUM(Tableau1[[#This Row],[Date]])</f>
        <v>16</v>
      </c>
      <c r="C112" s="45" t="str">
        <f>UPPER(TEXT(Tableau1[[#This Row],[Date]],"jjjj"))</f>
        <v>MERCREDI</v>
      </c>
      <c r="D112" s="55">
        <f>$C$3+ROW()-ROW(Tableau1[[#Headers],[Date]])-1</f>
        <v>43936</v>
      </c>
      <c r="E112" s="25">
        <v>0.35416666666666669</v>
      </c>
      <c r="F112" s="25">
        <v>0.52083333333333337</v>
      </c>
      <c r="G112" s="53">
        <v>6.9444444444444441E-3</v>
      </c>
      <c r="H112" s="25">
        <v>0.5625</v>
      </c>
      <c r="I112" s="25">
        <v>0.70833333333333337</v>
      </c>
      <c r="J112" s="53">
        <v>6.9444444444444441E-3</v>
      </c>
      <c r="K11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2" s="59"/>
      <c r="M112" s="80"/>
      <c r="N112" s="91" t="str">
        <f ca="1">IF(COUNTIF('jours fériés'!C:C,Tableau1[[#This Row],[Date]]),"oui","")</f>
        <v/>
      </c>
      <c r="O112" s="84"/>
      <c r="P112" s="84"/>
      <c r="Q112" s="76">
        <f>IF(Tableau1[[#This Row],[ CP / ABS / ChP. AM]]="A.M.",Tableau1[[#This Row],[Temps de travail]],0)</f>
        <v>0</v>
      </c>
      <c r="R112" s="99">
        <f>IF(Tableau1[[#This Row],[ CP / ABS / ChP. AM]]="Ch.P. AM",Tableau1[[#This Row],[Fin AM]]-Tableau1[[#This Row],[Début AM]]-Tableau1[[#This Row],[Pause AM]],0)</f>
        <v>0</v>
      </c>
      <c r="S112" s="77">
        <f>IF(Tableau1[[#This Row],[Ch.P. PM]]="Ch.P. PM",Tableau1[[#This Row],[Fin PM]]-Tableau1[[#This Row],[Début PM]]-Tableau1[[#This Row],[Pause PM]],0)</f>
        <v>0</v>
      </c>
      <c r="T112" s="100">
        <f>+Tableau1[[#This Row],[Chômage Partiel AM]]+Tableau1[[#This Row],[Chômage Partiel PM]]</f>
        <v>0</v>
      </c>
      <c r="U11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2" s="14"/>
      <c r="W112" s="14"/>
      <c r="Y112" s="14"/>
    </row>
    <row r="113" spans="2:25" x14ac:dyDescent="0.25">
      <c r="B113" s="141">
        <f>_xlfn.ISOWEEKNUM(Tableau1[[#This Row],[Date]])</f>
        <v>16</v>
      </c>
      <c r="C113" s="45" t="str">
        <f>UPPER(TEXT(Tableau1[[#This Row],[Date]],"jjjj"))</f>
        <v>JEUDI</v>
      </c>
      <c r="D113" s="55">
        <f>$C$3+ROW()-ROW(Tableau1[[#Headers],[Date]])-1</f>
        <v>43937</v>
      </c>
      <c r="E113" s="25">
        <v>0.35416666666666669</v>
      </c>
      <c r="F113" s="25">
        <v>0.52083333333333337</v>
      </c>
      <c r="G113" s="53">
        <v>6.9444444444444441E-3</v>
      </c>
      <c r="H113" s="25">
        <v>0.5625</v>
      </c>
      <c r="I113" s="25">
        <v>0.70833333333333337</v>
      </c>
      <c r="J113" s="53">
        <v>6.9444444444444441E-3</v>
      </c>
      <c r="K11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3" s="59"/>
      <c r="M113" s="80"/>
      <c r="N113" s="91" t="str">
        <f ca="1">IF(COUNTIF('jours fériés'!C:C,Tableau1[[#This Row],[Date]]),"oui","")</f>
        <v/>
      </c>
      <c r="O113" s="84"/>
      <c r="P113" s="84"/>
      <c r="Q113" s="76">
        <f>IF(Tableau1[[#This Row],[ CP / ABS / ChP. AM]]="A.M.",Tableau1[[#This Row],[Temps de travail]],0)</f>
        <v>0</v>
      </c>
      <c r="R113" s="99">
        <f>IF(Tableau1[[#This Row],[ CP / ABS / ChP. AM]]="Ch.P. AM",Tableau1[[#This Row],[Fin AM]]-Tableau1[[#This Row],[Début AM]]-Tableau1[[#This Row],[Pause AM]],0)</f>
        <v>0</v>
      </c>
      <c r="S113" s="77">
        <f>IF(Tableau1[[#This Row],[Ch.P. PM]]="Ch.P. PM",Tableau1[[#This Row],[Fin PM]]-Tableau1[[#This Row],[Début PM]]-Tableau1[[#This Row],[Pause PM]],0)</f>
        <v>0</v>
      </c>
      <c r="T113" s="100">
        <f>+Tableau1[[#This Row],[Chômage Partiel AM]]+Tableau1[[#This Row],[Chômage Partiel PM]]</f>
        <v>0</v>
      </c>
      <c r="U11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3" s="14"/>
      <c r="W113" s="14"/>
      <c r="Y113" s="14"/>
    </row>
    <row r="114" spans="2:25" x14ac:dyDescent="0.25">
      <c r="B114" s="141">
        <f>_xlfn.ISOWEEKNUM(Tableau1[[#This Row],[Date]])</f>
        <v>16</v>
      </c>
      <c r="C114" s="45" t="str">
        <f>UPPER(TEXT(Tableau1[[#This Row],[Date]],"jjjj"))</f>
        <v>VENDREDI</v>
      </c>
      <c r="D114" s="55">
        <f>$C$3+ROW()-ROW(Tableau1[[#Headers],[Date]])-1</f>
        <v>43938</v>
      </c>
      <c r="E114" s="25">
        <v>0.35416666666666669</v>
      </c>
      <c r="F114" s="25">
        <v>0.5</v>
      </c>
      <c r="G114" s="53">
        <v>6.9444444444444441E-3</v>
      </c>
      <c r="H114" s="25">
        <v>0.54166666666666663</v>
      </c>
      <c r="I114" s="25">
        <v>0.64583333333333337</v>
      </c>
      <c r="J114" s="53"/>
      <c r="K114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14" s="59"/>
      <c r="M114" s="80"/>
      <c r="N114" s="91" t="str">
        <f ca="1">IF(COUNTIF('jours fériés'!C:C,Tableau1[[#This Row],[Date]]),"oui","")</f>
        <v/>
      </c>
      <c r="O114" s="84"/>
      <c r="P114" s="84"/>
      <c r="Q114" s="76">
        <f>IF(Tableau1[[#This Row],[ CP / ABS / ChP. AM]]="A.M.",Tableau1[[#This Row],[Temps de travail]],0)</f>
        <v>0</v>
      </c>
      <c r="R114" s="99">
        <f>IF(Tableau1[[#This Row],[ CP / ABS / ChP. AM]]="Ch.P. AM",Tableau1[[#This Row],[Fin AM]]-Tableau1[[#This Row],[Début AM]]-Tableau1[[#This Row],[Pause AM]],0)</f>
        <v>0</v>
      </c>
      <c r="S114" s="77">
        <f>IF(Tableau1[[#This Row],[Ch.P. PM]]="Ch.P. PM",Tableau1[[#This Row],[Fin PM]]-Tableau1[[#This Row],[Début PM]]-Tableau1[[#This Row],[Pause PM]],0)</f>
        <v>0</v>
      </c>
      <c r="T114" s="100">
        <f>+Tableau1[[#This Row],[Chômage Partiel AM]]+Tableau1[[#This Row],[Chômage Partiel PM]]</f>
        <v>0</v>
      </c>
      <c r="U11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4" s="14"/>
      <c r="W114" s="14"/>
      <c r="Y114" s="14"/>
    </row>
    <row r="115" spans="2:25" x14ac:dyDescent="0.25">
      <c r="B115" s="141">
        <f>_xlfn.ISOWEEKNUM(Tableau1[[#This Row],[Date]])</f>
        <v>16</v>
      </c>
      <c r="C115" s="45" t="str">
        <f>UPPER(TEXT(Tableau1[[#This Row],[Date]],"jjjj"))</f>
        <v>SAMEDI</v>
      </c>
      <c r="D115" s="55">
        <f>$C$3+ROW()-ROW(Tableau1[[#Headers],[Date]])-1</f>
        <v>43939</v>
      </c>
      <c r="E115" s="25"/>
      <c r="F115" s="25"/>
      <c r="G115" s="53"/>
      <c r="H115" s="25"/>
      <c r="I115" s="25"/>
      <c r="J115" s="53"/>
      <c r="K115" s="97">
        <f>Tableau1[[#This Row],[Fin AM]]-Tableau1[[#This Row],[Début AM]]-Tableau1[[#This Row],[Pause AM]]+Tableau1[[#This Row],[Fin PM]]-Tableau1[[#This Row],[Début PM]]-Tableau1[[#This Row],[Pause PM]]</f>
        <v>0</v>
      </c>
      <c r="L115" s="59"/>
      <c r="M115" s="80"/>
      <c r="N115" s="91" t="str">
        <f ca="1">IF(COUNTIF('jours fériés'!C:C,Tableau1[[#This Row],[Date]]),"oui","")</f>
        <v/>
      </c>
      <c r="O115" s="84"/>
      <c r="P115" s="84"/>
      <c r="Q115" s="76">
        <f>IF(Tableau1[[#This Row],[ CP / ABS / ChP. AM]]="A.M.",Tableau1[[#This Row],[Temps de travail]],0)</f>
        <v>0</v>
      </c>
      <c r="R115" s="99">
        <f>IF(Tableau1[[#This Row],[ CP / ABS / ChP. AM]]="Ch.P. AM",Tableau1[[#This Row],[Fin AM]]-Tableau1[[#This Row],[Début AM]]-Tableau1[[#This Row],[Pause AM]],0)</f>
        <v>0</v>
      </c>
      <c r="S115" s="77">
        <f>IF(Tableau1[[#This Row],[Ch.P. PM]]="Ch.P. PM",Tableau1[[#This Row],[Fin PM]]-Tableau1[[#This Row],[Début PM]]-Tableau1[[#This Row],[Pause PM]],0)</f>
        <v>0</v>
      </c>
      <c r="T115" s="100">
        <f>+Tableau1[[#This Row],[Chômage Partiel AM]]+Tableau1[[#This Row],[Chômage Partiel PM]]</f>
        <v>0</v>
      </c>
      <c r="U11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5" s="14"/>
      <c r="W115" s="14"/>
      <c r="Y115" s="14"/>
    </row>
    <row r="116" spans="2:25" ht="15.75" thickBot="1" x14ac:dyDescent="0.3">
      <c r="B116" s="141">
        <f>_xlfn.ISOWEEKNUM(Tableau1[[#This Row],[Date]])</f>
        <v>16</v>
      </c>
      <c r="C116" s="45" t="str">
        <f>UPPER(TEXT(Tableau1[[#This Row],[Date]],"jjjj"))</f>
        <v>DIMANCHE</v>
      </c>
      <c r="D116" s="55">
        <f>$C$3+ROW()-ROW(Tableau1[[#Headers],[Date]])-1</f>
        <v>43940</v>
      </c>
      <c r="E116" s="25"/>
      <c r="F116" s="25"/>
      <c r="G116" s="53"/>
      <c r="H116" s="25"/>
      <c r="I116" s="25"/>
      <c r="J116" s="53"/>
      <c r="K116" s="97">
        <f>Tableau1[[#This Row],[Fin AM]]-Tableau1[[#This Row],[Début AM]]-Tableau1[[#This Row],[Pause AM]]+Tableau1[[#This Row],[Fin PM]]-Tableau1[[#This Row],[Début PM]]-Tableau1[[#This Row],[Pause PM]]</f>
        <v>0</v>
      </c>
      <c r="L116" s="60"/>
      <c r="M116" s="81"/>
      <c r="N116" s="86" t="str">
        <f ca="1">IF(COUNTIF('jours fériés'!C:C,Tableau1[[#This Row],[Date]]),"oui","")</f>
        <v/>
      </c>
      <c r="O116" s="85"/>
      <c r="P116" s="85"/>
      <c r="Q116" s="80">
        <f>IF(Tableau1[[#This Row],[ CP / ABS / ChP. AM]]="A.M.",Tableau1[[#This Row],[Temps de travail]],0)</f>
        <v>0</v>
      </c>
      <c r="R116" s="101">
        <f>IF(Tableau1[[#This Row],[ CP / ABS / ChP. AM]]="Ch.P. AM",Tableau1[[#This Row],[Fin AM]]-Tableau1[[#This Row],[Début AM]]-Tableau1[[#This Row],[Pause AM]],0)</f>
        <v>0</v>
      </c>
      <c r="S116" s="94">
        <f>IF(Tableau1[[#This Row],[Ch.P. PM]]="Ch.P. PM",Tableau1[[#This Row],[Fin PM]]-Tableau1[[#This Row],[Début PM]]-Tableau1[[#This Row],[Pause PM]],0)</f>
        <v>0</v>
      </c>
      <c r="T116" s="102">
        <f>+Tableau1[[#This Row],[Chômage Partiel AM]]+Tableau1[[#This Row],[Chômage Partiel PM]]</f>
        <v>0</v>
      </c>
      <c r="U11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6" s="14"/>
      <c r="W116" s="14"/>
      <c r="Y116" s="14"/>
    </row>
    <row r="117" spans="2:25" x14ac:dyDescent="0.25">
      <c r="B117" s="141">
        <f>_xlfn.ISOWEEKNUM(Tableau1[[#This Row],[Date]])</f>
        <v>17</v>
      </c>
      <c r="C117" s="45" t="str">
        <f>UPPER(TEXT(Tableau1[[#This Row],[Date]],"jjjj"))</f>
        <v>LUNDI</v>
      </c>
      <c r="D117" s="55">
        <f>$C$3+ROW()-ROW(Tableau1[[#Headers],[Date]])-1</f>
        <v>43941</v>
      </c>
      <c r="E117" s="25">
        <v>0.35416666666666669</v>
      </c>
      <c r="F117" s="25">
        <v>0.52083333333333337</v>
      </c>
      <c r="G117" s="53">
        <v>6.9444444444444441E-3</v>
      </c>
      <c r="H117" s="25">
        <v>0.5625</v>
      </c>
      <c r="I117" s="25">
        <v>0.70833333333333337</v>
      </c>
      <c r="J117" s="53">
        <v>6.9444444444444441E-3</v>
      </c>
      <c r="K11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7" s="58"/>
      <c r="M117" s="79"/>
      <c r="N117" s="91" t="str">
        <f ca="1">IF(COUNTIF('jours fériés'!C:C,Tableau1[[#This Row],[Date]]),"oui","")</f>
        <v/>
      </c>
      <c r="O117" s="84"/>
      <c r="P117" s="84"/>
      <c r="Q117" s="76">
        <f>IF(Tableau1[[#This Row],[ CP / ABS / ChP. AM]]="A.M.",Tableau1[[#This Row],[Temps de travail]],0)</f>
        <v>0</v>
      </c>
      <c r="R117" s="99">
        <f>IF(Tableau1[[#This Row],[ CP / ABS / ChP. AM]]="Ch.P. AM",Tableau1[[#This Row],[Fin AM]]-Tableau1[[#This Row],[Début AM]]-Tableau1[[#This Row],[Pause AM]],0)</f>
        <v>0</v>
      </c>
      <c r="S117" s="77">
        <f>IF(Tableau1[[#This Row],[Ch.P. PM]]="Ch.P. PM",Tableau1[[#This Row],[Fin PM]]-Tableau1[[#This Row],[Début PM]]-Tableau1[[#This Row],[Pause PM]],0)</f>
        <v>0</v>
      </c>
      <c r="T117" s="100">
        <f>+Tableau1[[#This Row],[Chômage Partiel AM]]+Tableau1[[#This Row],[Chômage Partiel PM]]</f>
        <v>0</v>
      </c>
      <c r="U11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7" s="14"/>
      <c r="W117" s="14"/>
      <c r="Y117" s="14"/>
    </row>
    <row r="118" spans="2:25" x14ac:dyDescent="0.25">
      <c r="B118" s="141">
        <f>_xlfn.ISOWEEKNUM(Tableau1[[#This Row],[Date]])</f>
        <v>17</v>
      </c>
      <c r="C118" s="45" t="str">
        <f>UPPER(TEXT(Tableau1[[#This Row],[Date]],"jjjj"))</f>
        <v>MARDI</v>
      </c>
      <c r="D118" s="55">
        <f>$C$3+ROW()-ROW(Tableau1[[#Headers],[Date]])-1</f>
        <v>43942</v>
      </c>
      <c r="E118" s="25">
        <v>0.35416666666666669</v>
      </c>
      <c r="F118" s="25">
        <v>0.52083333333333337</v>
      </c>
      <c r="G118" s="53">
        <v>6.9444444444444441E-3</v>
      </c>
      <c r="H118" s="25">
        <v>0.5625</v>
      </c>
      <c r="I118" s="25">
        <v>0.70833333333333337</v>
      </c>
      <c r="J118" s="53">
        <v>6.9444444444444441E-3</v>
      </c>
      <c r="K11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8" s="59"/>
      <c r="M118" s="80"/>
      <c r="N118" s="91" t="str">
        <f ca="1">IF(COUNTIF('jours fériés'!C:C,Tableau1[[#This Row],[Date]]),"oui","")</f>
        <v/>
      </c>
      <c r="O118" s="84"/>
      <c r="P118" s="84"/>
      <c r="Q118" s="76">
        <f>IF(Tableau1[[#This Row],[ CP / ABS / ChP. AM]]="A.M.",Tableau1[[#This Row],[Temps de travail]],0)</f>
        <v>0</v>
      </c>
      <c r="R118" s="99">
        <f>IF(Tableau1[[#This Row],[ CP / ABS / ChP. AM]]="Ch.P. AM",Tableau1[[#This Row],[Fin AM]]-Tableau1[[#This Row],[Début AM]]-Tableau1[[#This Row],[Pause AM]],0)</f>
        <v>0</v>
      </c>
      <c r="S118" s="77">
        <f>IF(Tableau1[[#This Row],[Ch.P. PM]]="Ch.P. PM",Tableau1[[#This Row],[Fin PM]]-Tableau1[[#This Row],[Début PM]]-Tableau1[[#This Row],[Pause PM]],0)</f>
        <v>0</v>
      </c>
      <c r="T118" s="100">
        <f>+Tableau1[[#This Row],[Chômage Partiel AM]]+Tableau1[[#This Row],[Chômage Partiel PM]]</f>
        <v>0</v>
      </c>
      <c r="U11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8" s="14"/>
      <c r="W118" s="14"/>
      <c r="Y118" s="14"/>
    </row>
    <row r="119" spans="2:25" x14ac:dyDescent="0.25">
      <c r="B119" s="141">
        <f>_xlfn.ISOWEEKNUM(Tableau1[[#This Row],[Date]])</f>
        <v>17</v>
      </c>
      <c r="C119" s="45" t="str">
        <f>UPPER(TEXT(Tableau1[[#This Row],[Date]],"jjjj"))</f>
        <v>MERCREDI</v>
      </c>
      <c r="D119" s="55">
        <f>$C$3+ROW()-ROW(Tableau1[[#Headers],[Date]])-1</f>
        <v>43943</v>
      </c>
      <c r="E119" s="25">
        <v>0.35416666666666669</v>
      </c>
      <c r="F119" s="25">
        <v>0.52083333333333337</v>
      </c>
      <c r="G119" s="53">
        <v>6.9444444444444441E-3</v>
      </c>
      <c r="H119" s="25">
        <v>0.5625</v>
      </c>
      <c r="I119" s="25">
        <v>0.70833333333333337</v>
      </c>
      <c r="J119" s="53">
        <v>6.9444444444444441E-3</v>
      </c>
      <c r="K11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19" s="59"/>
      <c r="M119" s="80"/>
      <c r="N119" s="91" t="str">
        <f ca="1">IF(COUNTIF('jours fériés'!C:C,Tableau1[[#This Row],[Date]]),"oui","")</f>
        <v/>
      </c>
      <c r="O119" s="84"/>
      <c r="P119" s="84"/>
      <c r="Q119" s="76">
        <f>IF(Tableau1[[#This Row],[ CP / ABS / ChP. AM]]="A.M.",Tableau1[[#This Row],[Temps de travail]],0)</f>
        <v>0</v>
      </c>
      <c r="R119" s="99">
        <f>IF(Tableau1[[#This Row],[ CP / ABS / ChP. AM]]="Ch.P. AM",Tableau1[[#This Row],[Fin AM]]-Tableau1[[#This Row],[Début AM]]-Tableau1[[#This Row],[Pause AM]],0)</f>
        <v>0</v>
      </c>
      <c r="S119" s="77">
        <f>IF(Tableau1[[#This Row],[Ch.P. PM]]="Ch.P. PM",Tableau1[[#This Row],[Fin PM]]-Tableau1[[#This Row],[Début PM]]-Tableau1[[#This Row],[Pause PM]],0)</f>
        <v>0</v>
      </c>
      <c r="T119" s="100">
        <f>+Tableau1[[#This Row],[Chômage Partiel AM]]+Tableau1[[#This Row],[Chômage Partiel PM]]</f>
        <v>0</v>
      </c>
      <c r="U11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19" s="14"/>
      <c r="W119" s="14"/>
      <c r="Y119" s="14"/>
    </row>
    <row r="120" spans="2:25" x14ac:dyDescent="0.25">
      <c r="B120" s="141">
        <f>_xlfn.ISOWEEKNUM(Tableau1[[#This Row],[Date]])</f>
        <v>17</v>
      </c>
      <c r="C120" s="45" t="str">
        <f>UPPER(TEXT(Tableau1[[#This Row],[Date]],"jjjj"))</f>
        <v>JEUDI</v>
      </c>
      <c r="D120" s="55">
        <f>$C$3+ROW()-ROW(Tableau1[[#Headers],[Date]])-1</f>
        <v>43944</v>
      </c>
      <c r="E120" s="25">
        <v>0.35416666666666669</v>
      </c>
      <c r="F120" s="25">
        <v>0.52083333333333337</v>
      </c>
      <c r="G120" s="53">
        <v>6.9444444444444441E-3</v>
      </c>
      <c r="H120" s="25">
        <v>0.5625</v>
      </c>
      <c r="I120" s="25">
        <v>0.70833333333333337</v>
      </c>
      <c r="J120" s="53">
        <v>6.9444444444444441E-3</v>
      </c>
      <c r="K12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20" s="59"/>
      <c r="M120" s="80"/>
      <c r="N120" s="91" t="str">
        <f ca="1">IF(COUNTIF('jours fériés'!C:C,Tableau1[[#This Row],[Date]]),"oui","")</f>
        <v/>
      </c>
      <c r="O120" s="84"/>
      <c r="P120" s="84"/>
      <c r="Q120" s="76">
        <f>IF(Tableau1[[#This Row],[ CP / ABS / ChP. AM]]="A.M.",Tableau1[[#This Row],[Temps de travail]],0)</f>
        <v>0</v>
      </c>
      <c r="R120" s="99">
        <f>IF(Tableau1[[#This Row],[ CP / ABS / ChP. AM]]="Ch.P. AM",Tableau1[[#This Row],[Fin AM]]-Tableau1[[#This Row],[Début AM]]-Tableau1[[#This Row],[Pause AM]],0)</f>
        <v>0</v>
      </c>
      <c r="S120" s="77">
        <f>IF(Tableau1[[#This Row],[Ch.P. PM]]="Ch.P. PM",Tableau1[[#This Row],[Fin PM]]-Tableau1[[#This Row],[Début PM]]-Tableau1[[#This Row],[Pause PM]],0)</f>
        <v>0</v>
      </c>
      <c r="T120" s="100">
        <f>+Tableau1[[#This Row],[Chômage Partiel AM]]+Tableau1[[#This Row],[Chômage Partiel PM]]</f>
        <v>0</v>
      </c>
      <c r="U12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0" s="14"/>
      <c r="W120" s="14"/>
      <c r="Y120" s="14"/>
    </row>
    <row r="121" spans="2:25" x14ac:dyDescent="0.25">
      <c r="B121" s="141">
        <f>_xlfn.ISOWEEKNUM(Tableau1[[#This Row],[Date]])</f>
        <v>17</v>
      </c>
      <c r="C121" s="45" t="str">
        <f>UPPER(TEXT(Tableau1[[#This Row],[Date]],"jjjj"))</f>
        <v>VENDREDI</v>
      </c>
      <c r="D121" s="55">
        <f>$C$3+ROW()-ROW(Tableau1[[#Headers],[Date]])-1</f>
        <v>43945</v>
      </c>
      <c r="E121" s="25">
        <v>0.35416666666666669</v>
      </c>
      <c r="F121" s="25">
        <v>0.5</v>
      </c>
      <c r="G121" s="53">
        <v>6.9444444444444441E-3</v>
      </c>
      <c r="H121" s="25">
        <v>0.54166666666666663</v>
      </c>
      <c r="I121" s="25">
        <v>0.64583333333333337</v>
      </c>
      <c r="J121" s="53"/>
      <c r="K121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21" s="59"/>
      <c r="M121" s="80"/>
      <c r="N121" s="91" t="str">
        <f ca="1">IF(COUNTIF('jours fériés'!C:C,Tableau1[[#This Row],[Date]]),"oui","")</f>
        <v/>
      </c>
      <c r="O121" s="84"/>
      <c r="P121" s="84"/>
      <c r="Q121" s="76">
        <f>IF(Tableau1[[#This Row],[ CP / ABS / ChP. AM]]="A.M.",Tableau1[[#This Row],[Temps de travail]],0)</f>
        <v>0</v>
      </c>
      <c r="R121" s="99">
        <f>IF(Tableau1[[#This Row],[ CP / ABS / ChP. AM]]="Ch.P. AM",Tableau1[[#This Row],[Fin AM]]-Tableau1[[#This Row],[Début AM]]-Tableau1[[#This Row],[Pause AM]],0)</f>
        <v>0</v>
      </c>
      <c r="S121" s="77">
        <f>IF(Tableau1[[#This Row],[Ch.P. PM]]="Ch.P. PM",Tableau1[[#This Row],[Fin PM]]-Tableau1[[#This Row],[Début PM]]-Tableau1[[#This Row],[Pause PM]],0)</f>
        <v>0</v>
      </c>
      <c r="T121" s="100">
        <f>+Tableau1[[#This Row],[Chômage Partiel AM]]+Tableau1[[#This Row],[Chômage Partiel PM]]</f>
        <v>0</v>
      </c>
      <c r="U12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1" s="14"/>
      <c r="W121" s="14"/>
      <c r="Y121" s="14"/>
    </row>
    <row r="122" spans="2:25" x14ac:dyDescent="0.25">
      <c r="B122" s="141">
        <f>_xlfn.ISOWEEKNUM(Tableau1[[#This Row],[Date]])</f>
        <v>17</v>
      </c>
      <c r="C122" s="45" t="str">
        <f>UPPER(TEXT(Tableau1[[#This Row],[Date]],"jjjj"))</f>
        <v>SAMEDI</v>
      </c>
      <c r="D122" s="55">
        <f>$C$3+ROW()-ROW(Tableau1[[#Headers],[Date]])-1</f>
        <v>43946</v>
      </c>
      <c r="E122" s="25"/>
      <c r="F122" s="25"/>
      <c r="G122" s="53"/>
      <c r="H122" s="25"/>
      <c r="I122" s="25"/>
      <c r="J122" s="53"/>
      <c r="K122" s="97">
        <f>Tableau1[[#This Row],[Fin AM]]-Tableau1[[#This Row],[Début AM]]-Tableau1[[#This Row],[Pause AM]]+Tableau1[[#This Row],[Fin PM]]-Tableau1[[#This Row],[Début PM]]-Tableau1[[#This Row],[Pause PM]]</f>
        <v>0</v>
      </c>
      <c r="L122" s="59"/>
      <c r="M122" s="80"/>
      <c r="N122" s="91" t="str">
        <f ca="1">IF(COUNTIF('jours fériés'!C:C,Tableau1[[#This Row],[Date]]),"oui","")</f>
        <v/>
      </c>
      <c r="O122" s="84"/>
      <c r="P122" s="84"/>
      <c r="Q122" s="76">
        <f>IF(Tableau1[[#This Row],[ CP / ABS / ChP. AM]]="A.M.",Tableau1[[#This Row],[Temps de travail]],0)</f>
        <v>0</v>
      </c>
      <c r="R122" s="99">
        <f>IF(Tableau1[[#This Row],[ CP / ABS / ChP. AM]]="Ch.P. AM",Tableau1[[#This Row],[Fin AM]]-Tableau1[[#This Row],[Début AM]]-Tableau1[[#This Row],[Pause AM]],0)</f>
        <v>0</v>
      </c>
      <c r="S122" s="77">
        <f>IF(Tableau1[[#This Row],[Ch.P. PM]]="Ch.P. PM",Tableau1[[#This Row],[Fin PM]]-Tableau1[[#This Row],[Début PM]]-Tableau1[[#This Row],[Pause PM]],0)</f>
        <v>0</v>
      </c>
      <c r="T122" s="100">
        <f>+Tableau1[[#This Row],[Chômage Partiel AM]]+Tableau1[[#This Row],[Chômage Partiel PM]]</f>
        <v>0</v>
      </c>
      <c r="U12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2" s="14"/>
      <c r="W122" s="14"/>
      <c r="Y122" s="14"/>
    </row>
    <row r="123" spans="2:25" ht="15.75" thickBot="1" x14ac:dyDescent="0.3">
      <c r="B123" s="141">
        <f>_xlfn.ISOWEEKNUM(Tableau1[[#This Row],[Date]])</f>
        <v>17</v>
      </c>
      <c r="C123" s="45" t="str">
        <f>UPPER(TEXT(Tableau1[[#This Row],[Date]],"jjjj"))</f>
        <v>DIMANCHE</v>
      </c>
      <c r="D123" s="55">
        <f>$C$3+ROW()-ROW(Tableau1[[#Headers],[Date]])-1</f>
        <v>43947</v>
      </c>
      <c r="E123" s="25"/>
      <c r="F123" s="25"/>
      <c r="G123" s="53"/>
      <c r="H123" s="25"/>
      <c r="I123" s="25"/>
      <c r="J123" s="53"/>
      <c r="K123" s="97">
        <f>Tableau1[[#This Row],[Fin AM]]-Tableau1[[#This Row],[Début AM]]-Tableau1[[#This Row],[Pause AM]]+Tableau1[[#This Row],[Fin PM]]-Tableau1[[#This Row],[Début PM]]-Tableau1[[#This Row],[Pause PM]]</f>
        <v>0</v>
      </c>
      <c r="L123" s="60"/>
      <c r="M123" s="81"/>
      <c r="N123" s="86" t="str">
        <f ca="1">IF(COUNTIF('jours fériés'!C:C,Tableau1[[#This Row],[Date]]),"oui","")</f>
        <v/>
      </c>
      <c r="O123" s="85"/>
      <c r="P123" s="85"/>
      <c r="Q123" s="80">
        <f>IF(Tableau1[[#This Row],[ CP / ABS / ChP. AM]]="A.M.",Tableau1[[#This Row],[Temps de travail]],0)</f>
        <v>0</v>
      </c>
      <c r="R123" s="101">
        <f>IF(Tableau1[[#This Row],[ CP / ABS / ChP. AM]]="Ch.P. AM",Tableau1[[#This Row],[Fin AM]]-Tableau1[[#This Row],[Début AM]]-Tableau1[[#This Row],[Pause AM]],0)</f>
        <v>0</v>
      </c>
      <c r="S123" s="94">
        <f>IF(Tableau1[[#This Row],[Ch.P. PM]]="Ch.P. PM",Tableau1[[#This Row],[Fin PM]]-Tableau1[[#This Row],[Début PM]]-Tableau1[[#This Row],[Pause PM]],0)</f>
        <v>0</v>
      </c>
      <c r="T123" s="102">
        <f>+Tableau1[[#This Row],[Chômage Partiel AM]]+Tableau1[[#This Row],[Chômage Partiel PM]]</f>
        <v>0</v>
      </c>
      <c r="U12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23" s="14"/>
      <c r="W123" s="14"/>
      <c r="Y123" s="14"/>
    </row>
    <row r="124" spans="2:25" x14ac:dyDescent="0.25">
      <c r="B124" s="141">
        <f>_xlfn.ISOWEEKNUM(Tableau1[[#This Row],[Date]])</f>
        <v>18</v>
      </c>
      <c r="C124" s="45" t="str">
        <f>UPPER(TEXT(Tableau1[[#This Row],[Date]],"jjjj"))</f>
        <v>LUNDI</v>
      </c>
      <c r="D124" s="55">
        <f>$C$3+ROW()-ROW(Tableau1[[#Headers],[Date]])-1</f>
        <v>43948</v>
      </c>
      <c r="E124" s="25">
        <v>0.35416666666666669</v>
      </c>
      <c r="F124" s="25">
        <v>0.52083333333333337</v>
      </c>
      <c r="G124" s="53">
        <v>6.9444444444444441E-3</v>
      </c>
      <c r="H124" s="25">
        <v>0.5625</v>
      </c>
      <c r="I124" s="25">
        <v>0.70833333333333337</v>
      </c>
      <c r="J124" s="53">
        <v>6.9444444444444441E-3</v>
      </c>
      <c r="K12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24" s="58"/>
      <c r="M124" s="79"/>
      <c r="N124" s="91" t="str">
        <f ca="1">IF(COUNTIF('jours fériés'!C:C,Tableau1[[#This Row],[Date]]),"oui","")</f>
        <v/>
      </c>
      <c r="O124" s="84"/>
      <c r="P124" s="84"/>
      <c r="Q124" s="76">
        <f>IF(Tableau1[[#This Row],[ CP / ABS / ChP. AM]]="A.M.",Tableau1[[#This Row],[Temps de travail]],0)</f>
        <v>0</v>
      </c>
      <c r="R124" s="99">
        <f>IF(Tableau1[[#This Row],[ CP / ABS / ChP. AM]]="Ch.P. AM",Tableau1[[#This Row],[Fin AM]]-Tableau1[[#This Row],[Début AM]]-Tableau1[[#This Row],[Pause AM]],0)</f>
        <v>0</v>
      </c>
      <c r="S124" s="77">
        <f>IF(Tableau1[[#This Row],[Ch.P. PM]]="Ch.P. PM",Tableau1[[#This Row],[Fin PM]]-Tableau1[[#This Row],[Début PM]]-Tableau1[[#This Row],[Pause PM]],0)</f>
        <v>0</v>
      </c>
      <c r="T124" s="100">
        <f>+Tableau1[[#This Row],[Chômage Partiel AM]]+Tableau1[[#This Row],[Chômage Partiel PM]]</f>
        <v>0</v>
      </c>
      <c r="U12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4" s="14"/>
      <c r="W124" s="14"/>
      <c r="Y124" s="14"/>
    </row>
    <row r="125" spans="2:25" x14ac:dyDescent="0.25">
      <c r="B125" s="141">
        <f>_xlfn.ISOWEEKNUM(Tableau1[[#This Row],[Date]])</f>
        <v>18</v>
      </c>
      <c r="C125" s="45" t="str">
        <f>UPPER(TEXT(Tableau1[[#This Row],[Date]],"jjjj"))</f>
        <v>MARDI</v>
      </c>
      <c r="D125" s="55">
        <f>$C$3+ROW()-ROW(Tableau1[[#Headers],[Date]])-1</f>
        <v>43949</v>
      </c>
      <c r="E125" s="25">
        <v>0.35416666666666669</v>
      </c>
      <c r="F125" s="25">
        <v>0.52083333333333337</v>
      </c>
      <c r="G125" s="53">
        <v>6.9444444444444441E-3</v>
      </c>
      <c r="H125" s="25">
        <v>0.5625</v>
      </c>
      <c r="I125" s="25">
        <v>0.70833333333333337</v>
      </c>
      <c r="J125" s="53">
        <v>6.9444444444444441E-3</v>
      </c>
      <c r="K12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25" s="59"/>
      <c r="M125" s="80"/>
      <c r="N125" s="91" t="str">
        <f ca="1">IF(COUNTIF('jours fériés'!C:C,Tableau1[[#This Row],[Date]]),"oui","")</f>
        <v/>
      </c>
      <c r="O125" s="84"/>
      <c r="P125" s="84"/>
      <c r="Q125" s="76">
        <f>IF(Tableau1[[#This Row],[ CP / ABS / ChP. AM]]="A.M.",Tableau1[[#This Row],[Temps de travail]],0)</f>
        <v>0</v>
      </c>
      <c r="R125" s="99">
        <f>IF(Tableau1[[#This Row],[ CP / ABS / ChP. AM]]="Ch.P. AM",Tableau1[[#This Row],[Fin AM]]-Tableau1[[#This Row],[Début AM]]-Tableau1[[#This Row],[Pause AM]],0)</f>
        <v>0</v>
      </c>
      <c r="S125" s="77">
        <f>IF(Tableau1[[#This Row],[Ch.P. PM]]="Ch.P. PM",Tableau1[[#This Row],[Fin PM]]-Tableau1[[#This Row],[Début PM]]-Tableau1[[#This Row],[Pause PM]],0)</f>
        <v>0</v>
      </c>
      <c r="T125" s="100">
        <f>+Tableau1[[#This Row],[Chômage Partiel AM]]+Tableau1[[#This Row],[Chômage Partiel PM]]</f>
        <v>0</v>
      </c>
      <c r="U12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5" s="14"/>
      <c r="W125" s="14"/>
      <c r="Y125" s="14"/>
    </row>
    <row r="126" spans="2:25" x14ac:dyDescent="0.25">
      <c r="B126" s="141">
        <f>_xlfn.ISOWEEKNUM(Tableau1[[#This Row],[Date]])</f>
        <v>18</v>
      </c>
      <c r="C126" s="45" t="str">
        <f>UPPER(TEXT(Tableau1[[#This Row],[Date]],"jjjj"))</f>
        <v>MERCREDI</v>
      </c>
      <c r="D126" s="55">
        <f>$C$3+ROW()-ROW(Tableau1[[#Headers],[Date]])-1</f>
        <v>43950</v>
      </c>
      <c r="E126" s="25">
        <v>0.35416666666666669</v>
      </c>
      <c r="F126" s="25">
        <v>0.52083333333333337</v>
      </c>
      <c r="G126" s="53">
        <v>6.9444444444444441E-3</v>
      </c>
      <c r="H126" s="25">
        <v>0.5625</v>
      </c>
      <c r="I126" s="25">
        <v>0.70833333333333337</v>
      </c>
      <c r="J126" s="53">
        <v>6.9444444444444441E-3</v>
      </c>
      <c r="K12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26" s="59"/>
      <c r="M126" s="80"/>
      <c r="N126" s="91" t="str">
        <f ca="1">IF(COUNTIF('jours fériés'!C:C,Tableau1[[#This Row],[Date]]),"oui","")</f>
        <v/>
      </c>
      <c r="O126" s="84"/>
      <c r="P126" s="84"/>
      <c r="Q126" s="76">
        <f>IF(Tableau1[[#This Row],[ CP / ABS / ChP. AM]]="A.M.",Tableau1[[#This Row],[Temps de travail]],0)</f>
        <v>0</v>
      </c>
      <c r="R126" s="99">
        <f>IF(Tableau1[[#This Row],[ CP / ABS / ChP. AM]]="Ch.P. AM",Tableau1[[#This Row],[Fin AM]]-Tableau1[[#This Row],[Début AM]]-Tableau1[[#This Row],[Pause AM]],0)</f>
        <v>0</v>
      </c>
      <c r="S126" s="77">
        <f>IF(Tableau1[[#This Row],[Ch.P. PM]]="Ch.P. PM",Tableau1[[#This Row],[Fin PM]]-Tableau1[[#This Row],[Début PM]]-Tableau1[[#This Row],[Pause PM]],0)</f>
        <v>0</v>
      </c>
      <c r="T126" s="100">
        <f>+Tableau1[[#This Row],[Chômage Partiel AM]]+Tableau1[[#This Row],[Chômage Partiel PM]]</f>
        <v>0</v>
      </c>
      <c r="U12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6" s="14"/>
      <c r="W126" s="14"/>
      <c r="Y126" s="14"/>
    </row>
    <row r="127" spans="2:25" x14ac:dyDescent="0.25">
      <c r="B127" s="141">
        <f>_xlfn.ISOWEEKNUM(Tableau1[[#This Row],[Date]])</f>
        <v>18</v>
      </c>
      <c r="C127" s="45" t="str">
        <f>UPPER(TEXT(Tableau1[[#This Row],[Date]],"jjjj"))</f>
        <v>JEUDI</v>
      </c>
      <c r="D127" s="55">
        <f>$C$3+ROW()-ROW(Tableau1[[#Headers],[Date]])-1</f>
        <v>43951</v>
      </c>
      <c r="E127" s="25">
        <v>0.35416666666666669</v>
      </c>
      <c r="F127" s="25">
        <v>0.52083333333333337</v>
      </c>
      <c r="G127" s="53">
        <v>6.9444444444444441E-3</v>
      </c>
      <c r="H127" s="25">
        <v>0.5625</v>
      </c>
      <c r="I127" s="25">
        <v>0.70833333333333337</v>
      </c>
      <c r="J127" s="53">
        <v>6.9444444444444441E-3</v>
      </c>
      <c r="K12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27" s="59"/>
      <c r="M127" s="80"/>
      <c r="N127" s="91" t="str">
        <f ca="1">IF(COUNTIF('jours fériés'!C:C,Tableau1[[#This Row],[Date]]),"oui","")</f>
        <v/>
      </c>
      <c r="O127" s="84"/>
      <c r="P127" s="84"/>
      <c r="Q127" s="76">
        <f>IF(Tableau1[[#This Row],[ CP / ABS / ChP. AM]]="A.M.",Tableau1[[#This Row],[Temps de travail]],0)</f>
        <v>0</v>
      </c>
      <c r="R127" s="99">
        <f>IF(Tableau1[[#This Row],[ CP / ABS / ChP. AM]]="Ch.P. AM",Tableau1[[#This Row],[Fin AM]]-Tableau1[[#This Row],[Début AM]]-Tableau1[[#This Row],[Pause AM]],0)</f>
        <v>0</v>
      </c>
      <c r="S127" s="77">
        <f>IF(Tableau1[[#This Row],[Ch.P. PM]]="Ch.P. PM",Tableau1[[#This Row],[Fin PM]]-Tableau1[[#This Row],[Début PM]]-Tableau1[[#This Row],[Pause PM]],0)</f>
        <v>0</v>
      </c>
      <c r="T127" s="100">
        <f>+Tableau1[[#This Row],[Chômage Partiel AM]]+Tableau1[[#This Row],[Chômage Partiel PM]]</f>
        <v>0</v>
      </c>
      <c r="U12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7" s="14"/>
      <c r="W127" s="14"/>
      <c r="Y127" s="14"/>
    </row>
    <row r="128" spans="2:25" x14ac:dyDescent="0.25">
      <c r="B128" s="141">
        <f>_xlfn.ISOWEEKNUM(Tableau1[[#This Row],[Date]])</f>
        <v>18</v>
      </c>
      <c r="C128" s="45" t="str">
        <f>UPPER(TEXT(Tableau1[[#This Row],[Date]],"jjjj"))</f>
        <v>VENDREDI</v>
      </c>
      <c r="D128" s="55">
        <f>$C$3+ROW()-ROW(Tableau1[[#Headers],[Date]])-1</f>
        <v>43952</v>
      </c>
      <c r="E128" s="25"/>
      <c r="F128" s="25"/>
      <c r="G128" s="53"/>
      <c r="H128" s="25"/>
      <c r="I128" s="25"/>
      <c r="J128" s="53"/>
      <c r="K128" s="97">
        <f>Tableau1[[#This Row],[Fin AM]]-Tableau1[[#This Row],[Début AM]]-Tableau1[[#This Row],[Pause AM]]+Tableau1[[#This Row],[Fin PM]]-Tableau1[[#This Row],[Début PM]]-Tableau1[[#This Row],[Pause PM]]</f>
        <v>0</v>
      </c>
      <c r="L128" s="59"/>
      <c r="M128" s="80"/>
      <c r="N128" s="91" t="str">
        <f ca="1">IF(COUNTIF('jours fériés'!C:C,Tableau1[[#This Row],[Date]]),"oui","")</f>
        <v>oui</v>
      </c>
      <c r="O128" s="84"/>
      <c r="P128" s="84"/>
      <c r="Q128" s="76">
        <f>IF(Tableau1[[#This Row],[ CP / ABS / ChP. AM]]="A.M.",Tableau1[[#This Row],[Temps de travail]],0)</f>
        <v>0</v>
      </c>
      <c r="R128" s="99">
        <f>IF(Tableau1[[#This Row],[ CP / ABS / ChP. AM]]="Ch.P. AM",Tableau1[[#This Row],[Fin AM]]-Tableau1[[#This Row],[Début AM]]-Tableau1[[#This Row],[Pause AM]],0)</f>
        <v>0</v>
      </c>
      <c r="S128" s="77">
        <f>IF(Tableau1[[#This Row],[Ch.P. PM]]="Ch.P. PM",Tableau1[[#This Row],[Fin PM]]-Tableau1[[#This Row],[Début PM]]-Tableau1[[#This Row],[Pause PM]],0)</f>
        <v>0</v>
      </c>
      <c r="T128" s="100">
        <f>+Tableau1[[#This Row],[Chômage Partiel AM]]+Tableau1[[#This Row],[Chômage Partiel PM]]</f>
        <v>0</v>
      </c>
      <c r="U12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8" s="14"/>
      <c r="W128" s="14"/>
      <c r="Y128" s="14"/>
    </row>
    <row r="129" spans="2:25" x14ac:dyDescent="0.25">
      <c r="B129" s="141">
        <f>_xlfn.ISOWEEKNUM(Tableau1[[#This Row],[Date]])</f>
        <v>18</v>
      </c>
      <c r="C129" s="45" t="str">
        <f>UPPER(TEXT(Tableau1[[#This Row],[Date]],"jjjj"))</f>
        <v>SAMEDI</v>
      </c>
      <c r="D129" s="55">
        <f>$C$3+ROW()-ROW(Tableau1[[#Headers],[Date]])-1</f>
        <v>43953</v>
      </c>
      <c r="E129" s="25"/>
      <c r="F129" s="25"/>
      <c r="G129" s="53"/>
      <c r="H129" s="25"/>
      <c r="I129" s="25"/>
      <c r="J129" s="53"/>
      <c r="K129" s="97">
        <f>Tableau1[[#This Row],[Fin AM]]-Tableau1[[#This Row],[Début AM]]-Tableau1[[#This Row],[Pause AM]]+Tableau1[[#This Row],[Fin PM]]-Tableau1[[#This Row],[Début PM]]-Tableau1[[#This Row],[Pause PM]]</f>
        <v>0</v>
      </c>
      <c r="L129" s="59"/>
      <c r="M129" s="80"/>
      <c r="N129" s="91" t="str">
        <f ca="1">IF(COUNTIF('jours fériés'!C:C,Tableau1[[#This Row],[Date]]),"oui","")</f>
        <v/>
      </c>
      <c r="O129" s="84"/>
      <c r="P129" s="84"/>
      <c r="Q129" s="76">
        <f>IF(Tableau1[[#This Row],[ CP / ABS / ChP. AM]]="A.M.",Tableau1[[#This Row],[Temps de travail]],0)</f>
        <v>0</v>
      </c>
      <c r="R129" s="99">
        <f>IF(Tableau1[[#This Row],[ CP / ABS / ChP. AM]]="Ch.P. AM",Tableau1[[#This Row],[Fin AM]]-Tableau1[[#This Row],[Début AM]]-Tableau1[[#This Row],[Pause AM]],0)</f>
        <v>0</v>
      </c>
      <c r="S129" s="77">
        <f>IF(Tableau1[[#This Row],[Ch.P. PM]]="Ch.P. PM",Tableau1[[#This Row],[Fin PM]]-Tableau1[[#This Row],[Début PM]]-Tableau1[[#This Row],[Pause PM]],0)</f>
        <v>0</v>
      </c>
      <c r="T129" s="100">
        <f>+Tableau1[[#This Row],[Chômage Partiel AM]]+Tableau1[[#This Row],[Chômage Partiel PM]]</f>
        <v>0</v>
      </c>
      <c r="U12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29" s="14"/>
      <c r="W129" s="14"/>
      <c r="Y129" s="14"/>
    </row>
    <row r="130" spans="2:25" ht="15.75" thickBot="1" x14ac:dyDescent="0.3">
      <c r="B130" s="141">
        <f>_xlfn.ISOWEEKNUM(Tableau1[[#This Row],[Date]])</f>
        <v>18</v>
      </c>
      <c r="C130" s="45" t="str">
        <f>UPPER(TEXT(Tableau1[[#This Row],[Date]],"jjjj"))</f>
        <v>DIMANCHE</v>
      </c>
      <c r="D130" s="55">
        <f>$C$3+ROW()-ROW(Tableau1[[#Headers],[Date]])-1</f>
        <v>43954</v>
      </c>
      <c r="E130" s="25"/>
      <c r="F130" s="25"/>
      <c r="G130" s="53"/>
      <c r="H130" s="25"/>
      <c r="I130" s="25"/>
      <c r="J130" s="53"/>
      <c r="K130" s="97">
        <f>Tableau1[[#This Row],[Fin AM]]-Tableau1[[#This Row],[Début AM]]-Tableau1[[#This Row],[Pause AM]]+Tableau1[[#This Row],[Fin PM]]-Tableau1[[#This Row],[Début PM]]-Tableau1[[#This Row],[Pause PM]]</f>
        <v>0</v>
      </c>
      <c r="L130" s="60"/>
      <c r="M130" s="81"/>
      <c r="N130" s="86" t="str">
        <f ca="1">IF(COUNTIF('jours fériés'!C:C,Tableau1[[#This Row],[Date]]),"oui","")</f>
        <v/>
      </c>
      <c r="O130" s="85"/>
      <c r="P130" s="85"/>
      <c r="Q130" s="80">
        <f>IF(Tableau1[[#This Row],[ CP / ABS / ChP. AM]]="A.M.",Tableau1[[#This Row],[Temps de travail]],0)</f>
        <v>0</v>
      </c>
      <c r="R130" s="101">
        <f>IF(Tableau1[[#This Row],[ CP / ABS / ChP. AM]]="Ch.P. AM",Tableau1[[#This Row],[Fin AM]]-Tableau1[[#This Row],[Début AM]]-Tableau1[[#This Row],[Pause AM]],0)</f>
        <v>0</v>
      </c>
      <c r="S130" s="94">
        <f>IF(Tableau1[[#This Row],[Ch.P. PM]]="Ch.P. PM",Tableau1[[#This Row],[Fin PM]]-Tableau1[[#This Row],[Début PM]]-Tableau1[[#This Row],[Pause PM]],0)</f>
        <v>0</v>
      </c>
      <c r="T130" s="102">
        <f>+Tableau1[[#This Row],[Chômage Partiel AM]]+Tableau1[[#This Row],[Chômage Partiel PM]]</f>
        <v>0</v>
      </c>
      <c r="U13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0" s="14"/>
      <c r="W130" s="14"/>
      <c r="Y130" s="14"/>
    </row>
    <row r="131" spans="2:25" x14ac:dyDescent="0.25">
      <c r="B131" s="141">
        <f>_xlfn.ISOWEEKNUM(Tableau1[[#This Row],[Date]])</f>
        <v>19</v>
      </c>
      <c r="C131" s="45" t="str">
        <f>UPPER(TEXT(Tableau1[[#This Row],[Date]],"jjjj"))</f>
        <v>LUNDI</v>
      </c>
      <c r="D131" s="55">
        <f>$C$3+ROW()-ROW(Tableau1[[#Headers],[Date]])-1</f>
        <v>43955</v>
      </c>
      <c r="E131" s="25">
        <v>0.35416666666666669</v>
      </c>
      <c r="F131" s="25">
        <v>0.52083333333333337</v>
      </c>
      <c r="G131" s="53">
        <v>6.9444444444444441E-3</v>
      </c>
      <c r="H131" s="25">
        <v>0.5625</v>
      </c>
      <c r="I131" s="25">
        <v>0.70833333333333337</v>
      </c>
      <c r="J131" s="53">
        <v>6.9444444444444441E-3</v>
      </c>
      <c r="K13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1" s="58"/>
      <c r="M131" s="79"/>
      <c r="N131" s="91" t="str">
        <f ca="1">IF(COUNTIF('jours fériés'!C:C,Tableau1[[#This Row],[Date]]),"oui","")</f>
        <v/>
      </c>
      <c r="O131" s="84"/>
      <c r="P131" s="84"/>
      <c r="Q131" s="76">
        <f>IF(Tableau1[[#This Row],[ CP / ABS / ChP. AM]]="A.M.",Tableau1[[#This Row],[Temps de travail]],0)</f>
        <v>0</v>
      </c>
      <c r="R131" s="99">
        <f>IF(Tableau1[[#This Row],[ CP / ABS / ChP. AM]]="Ch.P. AM",Tableau1[[#This Row],[Fin AM]]-Tableau1[[#This Row],[Début AM]]-Tableau1[[#This Row],[Pause AM]],0)</f>
        <v>0</v>
      </c>
      <c r="S131" s="77">
        <f>IF(Tableau1[[#This Row],[Ch.P. PM]]="Ch.P. PM",Tableau1[[#This Row],[Fin PM]]-Tableau1[[#This Row],[Début PM]]-Tableau1[[#This Row],[Pause PM]],0)</f>
        <v>0</v>
      </c>
      <c r="T131" s="100">
        <f>+Tableau1[[#This Row],[Chômage Partiel AM]]+Tableau1[[#This Row],[Chômage Partiel PM]]</f>
        <v>0</v>
      </c>
      <c r="U13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1" s="14"/>
      <c r="W131" s="14"/>
      <c r="Y131" s="14"/>
    </row>
    <row r="132" spans="2:25" x14ac:dyDescent="0.25">
      <c r="B132" s="141">
        <f>_xlfn.ISOWEEKNUM(Tableau1[[#This Row],[Date]])</f>
        <v>19</v>
      </c>
      <c r="C132" s="45" t="str">
        <f>UPPER(TEXT(Tableau1[[#This Row],[Date]],"jjjj"))</f>
        <v>MARDI</v>
      </c>
      <c r="D132" s="55">
        <f>$C$3+ROW()-ROW(Tableau1[[#Headers],[Date]])-1</f>
        <v>43956</v>
      </c>
      <c r="E132" s="25">
        <v>0.35416666666666669</v>
      </c>
      <c r="F132" s="25">
        <v>0.52083333333333337</v>
      </c>
      <c r="G132" s="53">
        <v>6.9444444444444441E-3</v>
      </c>
      <c r="H132" s="25">
        <v>0.5625</v>
      </c>
      <c r="I132" s="25">
        <v>0.70833333333333337</v>
      </c>
      <c r="J132" s="53">
        <v>6.9444444444444441E-3</v>
      </c>
      <c r="K13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2" s="59"/>
      <c r="M132" s="80"/>
      <c r="N132" s="91" t="str">
        <f ca="1">IF(COUNTIF('jours fériés'!C:C,Tableau1[[#This Row],[Date]]),"oui","")</f>
        <v/>
      </c>
      <c r="O132" s="84"/>
      <c r="P132" s="84"/>
      <c r="Q132" s="76">
        <f>IF(Tableau1[[#This Row],[ CP / ABS / ChP. AM]]="A.M.",Tableau1[[#This Row],[Temps de travail]],0)</f>
        <v>0</v>
      </c>
      <c r="R132" s="99">
        <f>IF(Tableau1[[#This Row],[ CP / ABS / ChP. AM]]="Ch.P. AM",Tableau1[[#This Row],[Fin AM]]-Tableau1[[#This Row],[Début AM]]-Tableau1[[#This Row],[Pause AM]],0)</f>
        <v>0</v>
      </c>
      <c r="S132" s="77">
        <f>IF(Tableau1[[#This Row],[Ch.P. PM]]="Ch.P. PM",Tableau1[[#This Row],[Fin PM]]-Tableau1[[#This Row],[Début PM]]-Tableau1[[#This Row],[Pause PM]],0)</f>
        <v>0</v>
      </c>
      <c r="T132" s="100">
        <f>+Tableau1[[#This Row],[Chômage Partiel AM]]+Tableau1[[#This Row],[Chômage Partiel PM]]</f>
        <v>0</v>
      </c>
      <c r="U13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2" s="14"/>
      <c r="W132" s="14"/>
      <c r="Y132" s="14"/>
    </row>
    <row r="133" spans="2:25" x14ac:dyDescent="0.25">
      <c r="B133" s="141">
        <f>_xlfn.ISOWEEKNUM(Tableau1[[#This Row],[Date]])</f>
        <v>19</v>
      </c>
      <c r="C133" s="45" t="str">
        <f>UPPER(TEXT(Tableau1[[#This Row],[Date]],"jjjj"))</f>
        <v>MERCREDI</v>
      </c>
      <c r="D133" s="55">
        <f>$C$3+ROW()-ROW(Tableau1[[#Headers],[Date]])-1</f>
        <v>43957</v>
      </c>
      <c r="E133" s="25">
        <v>0.35416666666666669</v>
      </c>
      <c r="F133" s="25">
        <v>0.52083333333333337</v>
      </c>
      <c r="G133" s="53">
        <v>6.9444444444444441E-3</v>
      </c>
      <c r="H133" s="25">
        <v>0.5625</v>
      </c>
      <c r="I133" s="25">
        <v>0.70833333333333337</v>
      </c>
      <c r="J133" s="53">
        <v>6.9444444444444441E-3</v>
      </c>
      <c r="K13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3" s="59"/>
      <c r="M133" s="80"/>
      <c r="N133" s="91" t="str">
        <f ca="1">IF(COUNTIF('jours fériés'!C:C,Tableau1[[#This Row],[Date]]),"oui","")</f>
        <v/>
      </c>
      <c r="O133" s="84"/>
      <c r="P133" s="84"/>
      <c r="Q133" s="76">
        <f>IF(Tableau1[[#This Row],[ CP / ABS / ChP. AM]]="A.M.",Tableau1[[#This Row],[Temps de travail]],0)</f>
        <v>0</v>
      </c>
      <c r="R133" s="99">
        <f>IF(Tableau1[[#This Row],[ CP / ABS / ChP. AM]]="Ch.P. AM",Tableau1[[#This Row],[Fin AM]]-Tableau1[[#This Row],[Début AM]]-Tableau1[[#This Row],[Pause AM]],0)</f>
        <v>0</v>
      </c>
      <c r="S133" s="77">
        <f>IF(Tableau1[[#This Row],[Ch.P. PM]]="Ch.P. PM",Tableau1[[#This Row],[Fin PM]]-Tableau1[[#This Row],[Début PM]]-Tableau1[[#This Row],[Pause PM]],0)</f>
        <v>0</v>
      </c>
      <c r="T133" s="100">
        <f>+Tableau1[[#This Row],[Chômage Partiel AM]]+Tableau1[[#This Row],[Chômage Partiel PM]]</f>
        <v>0</v>
      </c>
      <c r="U13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3" s="14"/>
      <c r="W133" s="14"/>
      <c r="Y133" s="14"/>
    </row>
    <row r="134" spans="2:25" x14ac:dyDescent="0.25">
      <c r="B134" s="141">
        <f>_xlfn.ISOWEEKNUM(Tableau1[[#This Row],[Date]])</f>
        <v>19</v>
      </c>
      <c r="C134" s="45" t="str">
        <f>UPPER(TEXT(Tableau1[[#This Row],[Date]],"jjjj"))</f>
        <v>JEUDI</v>
      </c>
      <c r="D134" s="55">
        <f>$C$3+ROW()-ROW(Tableau1[[#Headers],[Date]])-1</f>
        <v>43958</v>
      </c>
      <c r="E134" s="25">
        <v>0.35416666666666669</v>
      </c>
      <c r="F134" s="25">
        <v>0.52083333333333337</v>
      </c>
      <c r="G134" s="53">
        <v>6.9444444444444441E-3</v>
      </c>
      <c r="H134" s="25">
        <v>0.5625</v>
      </c>
      <c r="I134" s="25">
        <v>0.70833333333333337</v>
      </c>
      <c r="J134" s="53">
        <v>6.9444444444444441E-3</v>
      </c>
      <c r="K13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4" s="59"/>
      <c r="M134" s="80"/>
      <c r="N134" s="91" t="str">
        <f ca="1">IF(COUNTIF('jours fériés'!C:C,Tableau1[[#This Row],[Date]]),"oui","")</f>
        <v/>
      </c>
      <c r="O134" s="84"/>
      <c r="P134" s="84"/>
      <c r="Q134" s="76">
        <f>IF(Tableau1[[#This Row],[ CP / ABS / ChP. AM]]="A.M.",Tableau1[[#This Row],[Temps de travail]],0)</f>
        <v>0</v>
      </c>
      <c r="R134" s="99">
        <f>IF(Tableau1[[#This Row],[ CP / ABS / ChP. AM]]="Ch.P. AM",Tableau1[[#This Row],[Fin AM]]-Tableau1[[#This Row],[Début AM]]-Tableau1[[#This Row],[Pause AM]],0)</f>
        <v>0</v>
      </c>
      <c r="S134" s="77">
        <f>IF(Tableau1[[#This Row],[Ch.P. PM]]="Ch.P. PM",Tableau1[[#This Row],[Fin PM]]-Tableau1[[#This Row],[Début PM]]-Tableau1[[#This Row],[Pause PM]],0)</f>
        <v>0</v>
      </c>
      <c r="T134" s="100">
        <f>+Tableau1[[#This Row],[Chômage Partiel AM]]+Tableau1[[#This Row],[Chômage Partiel PM]]</f>
        <v>0</v>
      </c>
      <c r="U13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4" s="14"/>
      <c r="W134" s="14"/>
      <c r="Y134" s="14"/>
    </row>
    <row r="135" spans="2:25" x14ac:dyDescent="0.25">
      <c r="B135" s="141">
        <f>_xlfn.ISOWEEKNUM(Tableau1[[#This Row],[Date]])</f>
        <v>19</v>
      </c>
      <c r="C135" s="45" t="str">
        <f>UPPER(TEXT(Tableau1[[#This Row],[Date]],"jjjj"))</f>
        <v>VENDREDI</v>
      </c>
      <c r="D135" s="55">
        <f>$C$3+ROW()-ROW(Tableau1[[#Headers],[Date]])-1</f>
        <v>43959</v>
      </c>
      <c r="E135" s="25"/>
      <c r="F135" s="25"/>
      <c r="G135" s="53"/>
      <c r="H135" s="25"/>
      <c r="I135" s="25"/>
      <c r="J135" s="53"/>
      <c r="K135" s="97">
        <f>Tableau1[[#This Row],[Fin AM]]-Tableau1[[#This Row],[Début AM]]-Tableau1[[#This Row],[Pause AM]]+Tableau1[[#This Row],[Fin PM]]-Tableau1[[#This Row],[Début PM]]-Tableau1[[#This Row],[Pause PM]]</f>
        <v>0</v>
      </c>
      <c r="L135" s="59"/>
      <c r="M135" s="80"/>
      <c r="N135" s="91" t="str">
        <f ca="1">IF(COUNTIF('jours fériés'!C:C,Tableau1[[#This Row],[Date]]),"oui","")</f>
        <v>oui</v>
      </c>
      <c r="O135" s="84"/>
      <c r="P135" s="84"/>
      <c r="Q135" s="76">
        <f>IF(Tableau1[[#This Row],[ CP / ABS / ChP. AM]]="A.M.",Tableau1[[#This Row],[Temps de travail]],0)</f>
        <v>0</v>
      </c>
      <c r="R135" s="99">
        <f>IF(Tableau1[[#This Row],[ CP / ABS / ChP. AM]]="Ch.P. AM",Tableau1[[#This Row],[Fin AM]]-Tableau1[[#This Row],[Début AM]]-Tableau1[[#This Row],[Pause AM]],0)</f>
        <v>0</v>
      </c>
      <c r="S135" s="77">
        <f>IF(Tableau1[[#This Row],[Ch.P. PM]]="Ch.P. PM",Tableau1[[#This Row],[Fin PM]]-Tableau1[[#This Row],[Début PM]]-Tableau1[[#This Row],[Pause PM]],0)</f>
        <v>0</v>
      </c>
      <c r="T135" s="100">
        <f>+Tableau1[[#This Row],[Chômage Partiel AM]]+Tableau1[[#This Row],[Chômage Partiel PM]]</f>
        <v>0</v>
      </c>
      <c r="U13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5" s="14"/>
      <c r="W135" s="14"/>
      <c r="Y135" s="14"/>
    </row>
    <row r="136" spans="2:25" x14ac:dyDescent="0.25">
      <c r="B136" s="141">
        <f>_xlfn.ISOWEEKNUM(Tableau1[[#This Row],[Date]])</f>
        <v>19</v>
      </c>
      <c r="C136" s="45" t="str">
        <f>UPPER(TEXT(Tableau1[[#This Row],[Date]],"jjjj"))</f>
        <v>SAMEDI</v>
      </c>
      <c r="D136" s="55">
        <f>$C$3+ROW()-ROW(Tableau1[[#Headers],[Date]])-1</f>
        <v>43960</v>
      </c>
      <c r="E136" s="25"/>
      <c r="F136" s="25"/>
      <c r="G136" s="53"/>
      <c r="H136" s="25"/>
      <c r="I136" s="25"/>
      <c r="J136" s="53"/>
      <c r="K136" s="97">
        <f>Tableau1[[#This Row],[Fin AM]]-Tableau1[[#This Row],[Début AM]]-Tableau1[[#This Row],[Pause AM]]+Tableau1[[#This Row],[Fin PM]]-Tableau1[[#This Row],[Début PM]]-Tableau1[[#This Row],[Pause PM]]</f>
        <v>0</v>
      </c>
      <c r="L136" s="59"/>
      <c r="M136" s="80"/>
      <c r="N136" s="91" t="str">
        <f ca="1">IF(COUNTIF('jours fériés'!C:C,Tableau1[[#This Row],[Date]]),"oui","")</f>
        <v/>
      </c>
      <c r="O136" s="84"/>
      <c r="P136" s="84"/>
      <c r="Q136" s="76">
        <f>IF(Tableau1[[#This Row],[ CP / ABS / ChP. AM]]="A.M.",Tableau1[[#This Row],[Temps de travail]],0)</f>
        <v>0</v>
      </c>
      <c r="R136" s="99">
        <f>IF(Tableau1[[#This Row],[ CP / ABS / ChP. AM]]="Ch.P. AM",Tableau1[[#This Row],[Fin AM]]-Tableau1[[#This Row],[Début AM]]-Tableau1[[#This Row],[Pause AM]],0)</f>
        <v>0</v>
      </c>
      <c r="S136" s="77">
        <f>IF(Tableau1[[#This Row],[Ch.P. PM]]="Ch.P. PM",Tableau1[[#This Row],[Fin PM]]-Tableau1[[#This Row],[Début PM]]-Tableau1[[#This Row],[Pause PM]],0)</f>
        <v>0</v>
      </c>
      <c r="T136" s="100">
        <f>+Tableau1[[#This Row],[Chômage Partiel AM]]+Tableau1[[#This Row],[Chômage Partiel PM]]</f>
        <v>0</v>
      </c>
      <c r="U13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6" s="14"/>
      <c r="W136" s="14"/>
      <c r="Y136" s="14"/>
    </row>
    <row r="137" spans="2:25" ht="15.75" thickBot="1" x14ac:dyDescent="0.3">
      <c r="B137" s="141">
        <f>_xlfn.ISOWEEKNUM(Tableau1[[#This Row],[Date]])</f>
        <v>19</v>
      </c>
      <c r="C137" s="45" t="str">
        <f>UPPER(TEXT(Tableau1[[#This Row],[Date]],"jjjj"))</f>
        <v>DIMANCHE</v>
      </c>
      <c r="D137" s="55">
        <f>$C$3+ROW()-ROW(Tableau1[[#Headers],[Date]])-1</f>
        <v>43961</v>
      </c>
      <c r="E137" s="25"/>
      <c r="F137" s="25"/>
      <c r="G137" s="53"/>
      <c r="H137" s="25"/>
      <c r="I137" s="25"/>
      <c r="J137" s="53"/>
      <c r="K137" s="97">
        <f>Tableau1[[#This Row],[Fin AM]]-Tableau1[[#This Row],[Début AM]]-Tableau1[[#This Row],[Pause AM]]+Tableau1[[#This Row],[Fin PM]]-Tableau1[[#This Row],[Début PM]]-Tableau1[[#This Row],[Pause PM]]</f>
        <v>0</v>
      </c>
      <c r="L137" s="60"/>
      <c r="M137" s="81"/>
      <c r="N137" s="86" t="str">
        <f ca="1">IF(COUNTIF('jours fériés'!C:C,Tableau1[[#This Row],[Date]]),"oui","")</f>
        <v/>
      </c>
      <c r="O137" s="85"/>
      <c r="P137" s="85"/>
      <c r="Q137" s="80">
        <f>IF(Tableau1[[#This Row],[ CP / ABS / ChP. AM]]="A.M.",Tableau1[[#This Row],[Temps de travail]],0)</f>
        <v>0</v>
      </c>
      <c r="R137" s="101">
        <f>IF(Tableau1[[#This Row],[ CP / ABS / ChP. AM]]="Ch.P. AM",Tableau1[[#This Row],[Fin AM]]-Tableau1[[#This Row],[Début AM]]-Tableau1[[#This Row],[Pause AM]],0)</f>
        <v>0</v>
      </c>
      <c r="S137" s="94">
        <f>IF(Tableau1[[#This Row],[Ch.P. PM]]="Ch.P. PM",Tableau1[[#This Row],[Fin PM]]-Tableau1[[#This Row],[Début PM]]-Tableau1[[#This Row],[Pause PM]],0)</f>
        <v>0</v>
      </c>
      <c r="T137" s="102">
        <f>+Tableau1[[#This Row],[Chômage Partiel AM]]+Tableau1[[#This Row],[Chômage Partiel PM]]</f>
        <v>0</v>
      </c>
      <c r="U137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7" s="14"/>
      <c r="W137" s="14"/>
      <c r="Y137" s="14"/>
    </row>
    <row r="138" spans="2:25" x14ac:dyDescent="0.25">
      <c r="B138" s="141">
        <f>_xlfn.ISOWEEKNUM(Tableau1[[#This Row],[Date]])</f>
        <v>20</v>
      </c>
      <c r="C138" s="45" t="str">
        <f>UPPER(TEXT(Tableau1[[#This Row],[Date]],"jjjj"))</f>
        <v>LUNDI</v>
      </c>
      <c r="D138" s="55">
        <f>$C$3+ROW()-ROW(Tableau1[[#Headers],[Date]])-1</f>
        <v>43962</v>
      </c>
      <c r="E138" s="25">
        <v>0.35416666666666669</v>
      </c>
      <c r="F138" s="25">
        <v>0.52083333333333337</v>
      </c>
      <c r="G138" s="53">
        <v>6.9444444444444441E-3</v>
      </c>
      <c r="H138" s="25">
        <v>0.5625</v>
      </c>
      <c r="I138" s="25">
        <v>0.70833333333333337</v>
      </c>
      <c r="J138" s="53">
        <v>6.9444444444444441E-3</v>
      </c>
      <c r="K13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8" s="58"/>
      <c r="M138" s="79"/>
      <c r="N138" s="91" t="str">
        <f ca="1">IF(COUNTIF('jours fériés'!C:C,Tableau1[[#This Row],[Date]]),"oui","")</f>
        <v/>
      </c>
      <c r="O138" s="84"/>
      <c r="P138" s="84"/>
      <c r="Q138" s="76">
        <f>IF(Tableau1[[#This Row],[ CP / ABS / ChP. AM]]="A.M.",Tableau1[[#This Row],[Temps de travail]],0)</f>
        <v>0</v>
      </c>
      <c r="R138" s="99">
        <f>IF(Tableau1[[#This Row],[ CP / ABS / ChP. AM]]="Ch.P. AM",Tableau1[[#This Row],[Fin AM]]-Tableau1[[#This Row],[Début AM]]-Tableau1[[#This Row],[Pause AM]],0)</f>
        <v>0</v>
      </c>
      <c r="S138" s="77">
        <f>IF(Tableau1[[#This Row],[Ch.P. PM]]="Ch.P. PM",Tableau1[[#This Row],[Fin PM]]-Tableau1[[#This Row],[Début PM]]-Tableau1[[#This Row],[Pause PM]],0)</f>
        <v>0</v>
      </c>
      <c r="T138" s="100">
        <f>+Tableau1[[#This Row],[Chômage Partiel AM]]+Tableau1[[#This Row],[Chômage Partiel PM]]</f>
        <v>0</v>
      </c>
      <c r="U13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8" s="14"/>
      <c r="W138" s="14"/>
      <c r="Y138" s="14"/>
    </row>
    <row r="139" spans="2:25" x14ac:dyDescent="0.25">
      <c r="B139" s="141">
        <f>_xlfn.ISOWEEKNUM(Tableau1[[#This Row],[Date]])</f>
        <v>20</v>
      </c>
      <c r="C139" s="45" t="str">
        <f>UPPER(TEXT(Tableau1[[#This Row],[Date]],"jjjj"))</f>
        <v>MARDI</v>
      </c>
      <c r="D139" s="55">
        <f>$C$3+ROW()-ROW(Tableau1[[#Headers],[Date]])-1</f>
        <v>43963</v>
      </c>
      <c r="E139" s="25">
        <v>0.35416666666666669</v>
      </c>
      <c r="F139" s="25">
        <v>0.52083333333333337</v>
      </c>
      <c r="G139" s="53">
        <v>6.9444444444444441E-3</v>
      </c>
      <c r="H139" s="25">
        <v>0.5625</v>
      </c>
      <c r="I139" s="25">
        <v>0.70833333333333337</v>
      </c>
      <c r="J139" s="53">
        <v>6.9444444444444441E-3</v>
      </c>
      <c r="K13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39" s="59"/>
      <c r="M139" s="80"/>
      <c r="N139" s="91" t="str">
        <f ca="1">IF(COUNTIF('jours fériés'!C:C,Tableau1[[#This Row],[Date]]),"oui","")</f>
        <v/>
      </c>
      <c r="O139" s="84"/>
      <c r="P139" s="84"/>
      <c r="Q139" s="76">
        <f>IF(Tableau1[[#This Row],[ CP / ABS / ChP. AM]]="A.M.",Tableau1[[#This Row],[Temps de travail]],0)</f>
        <v>0</v>
      </c>
      <c r="R139" s="99">
        <f>IF(Tableau1[[#This Row],[ CP / ABS / ChP. AM]]="Ch.P. AM",Tableau1[[#This Row],[Fin AM]]-Tableau1[[#This Row],[Début AM]]-Tableau1[[#This Row],[Pause AM]],0)</f>
        <v>0</v>
      </c>
      <c r="S139" s="77">
        <f>IF(Tableau1[[#This Row],[Ch.P. PM]]="Ch.P. PM",Tableau1[[#This Row],[Fin PM]]-Tableau1[[#This Row],[Début PM]]-Tableau1[[#This Row],[Pause PM]],0)</f>
        <v>0</v>
      </c>
      <c r="T139" s="100">
        <f>+Tableau1[[#This Row],[Chômage Partiel AM]]+Tableau1[[#This Row],[Chômage Partiel PM]]</f>
        <v>0</v>
      </c>
      <c r="U13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39" s="14"/>
      <c r="W139" s="14"/>
      <c r="Y139" s="14"/>
    </row>
    <row r="140" spans="2:25" x14ac:dyDescent="0.25">
      <c r="B140" s="141">
        <f>_xlfn.ISOWEEKNUM(Tableau1[[#This Row],[Date]])</f>
        <v>20</v>
      </c>
      <c r="C140" s="45" t="str">
        <f>UPPER(TEXT(Tableau1[[#This Row],[Date]],"jjjj"))</f>
        <v>MERCREDI</v>
      </c>
      <c r="D140" s="55">
        <f>$C$3+ROW()-ROW(Tableau1[[#Headers],[Date]])-1</f>
        <v>43964</v>
      </c>
      <c r="E140" s="25">
        <v>0.35416666666666669</v>
      </c>
      <c r="F140" s="25">
        <v>0.52083333333333337</v>
      </c>
      <c r="G140" s="53">
        <v>6.9444444444444441E-3</v>
      </c>
      <c r="H140" s="25">
        <v>0.5625</v>
      </c>
      <c r="I140" s="25">
        <v>0.70833333333333337</v>
      </c>
      <c r="J140" s="53">
        <v>6.9444444444444441E-3</v>
      </c>
      <c r="K14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0" s="59"/>
      <c r="M140" s="80"/>
      <c r="N140" s="91" t="str">
        <f ca="1">IF(COUNTIF('jours fériés'!C:C,Tableau1[[#This Row],[Date]]),"oui","")</f>
        <v/>
      </c>
      <c r="O140" s="84"/>
      <c r="P140" s="84"/>
      <c r="Q140" s="76">
        <f>IF(Tableau1[[#This Row],[ CP / ABS / ChP. AM]]="A.M.",Tableau1[[#This Row],[Temps de travail]],0)</f>
        <v>0</v>
      </c>
      <c r="R140" s="99">
        <f>IF(Tableau1[[#This Row],[ CP / ABS / ChP. AM]]="Ch.P. AM",Tableau1[[#This Row],[Fin AM]]-Tableau1[[#This Row],[Début AM]]-Tableau1[[#This Row],[Pause AM]],0)</f>
        <v>0</v>
      </c>
      <c r="S140" s="77">
        <f>IF(Tableau1[[#This Row],[Ch.P. PM]]="Ch.P. PM",Tableau1[[#This Row],[Fin PM]]-Tableau1[[#This Row],[Début PM]]-Tableau1[[#This Row],[Pause PM]],0)</f>
        <v>0</v>
      </c>
      <c r="T140" s="100">
        <f>+Tableau1[[#This Row],[Chômage Partiel AM]]+Tableau1[[#This Row],[Chômage Partiel PM]]</f>
        <v>0</v>
      </c>
      <c r="U14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0" s="14"/>
      <c r="W140" s="14"/>
      <c r="Y140" s="14"/>
    </row>
    <row r="141" spans="2:25" x14ac:dyDescent="0.25">
      <c r="B141" s="141">
        <f>_xlfn.ISOWEEKNUM(Tableau1[[#This Row],[Date]])</f>
        <v>20</v>
      </c>
      <c r="C141" s="45" t="str">
        <f>UPPER(TEXT(Tableau1[[#This Row],[Date]],"jjjj"))</f>
        <v>JEUDI</v>
      </c>
      <c r="D141" s="55">
        <f>$C$3+ROW()-ROW(Tableau1[[#Headers],[Date]])-1</f>
        <v>43965</v>
      </c>
      <c r="E141" s="25">
        <v>0.35416666666666669</v>
      </c>
      <c r="F141" s="25">
        <v>0.52083333333333337</v>
      </c>
      <c r="G141" s="53">
        <v>6.9444444444444441E-3</v>
      </c>
      <c r="H141" s="25">
        <v>0.5625</v>
      </c>
      <c r="I141" s="25">
        <v>0.70833333333333337</v>
      </c>
      <c r="J141" s="53">
        <v>6.9444444444444441E-3</v>
      </c>
      <c r="K14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1" s="59"/>
      <c r="M141" s="80"/>
      <c r="N141" s="91" t="str">
        <f ca="1">IF(COUNTIF('jours fériés'!C:C,Tableau1[[#This Row],[Date]]),"oui","")</f>
        <v/>
      </c>
      <c r="O141" s="84"/>
      <c r="P141" s="84"/>
      <c r="Q141" s="76">
        <f>IF(Tableau1[[#This Row],[ CP / ABS / ChP. AM]]="A.M.",Tableau1[[#This Row],[Temps de travail]],0)</f>
        <v>0</v>
      </c>
      <c r="R141" s="99">
        <f>IF(Tableau1[[#This Row],[ CP / ABS / ChP. AM]]="Ch.P. AM",Tableau1[[#This Row],[Fin AM]]-Tableau1[[#This Row],[Début AM]]-Tableau1[[#This Row],[Pause AM]],0)</f>
        <v>0</v>
      </c>
      <c r="S141" s="77">
        <f>IF(Tableau1[[#This Row],[Ch.P. PM]]="Ch.P. PM",Tableau1[[#This Row],[Fin PM]]-Tableau1[[#This Row],[Début PM]]-Tableau1[[#This Row],[Pause PM]],0)</f>
        <v>0</v>
      </c>
      <c r="T141" s="100">
        <f>+Tableau1[[#This Row],[Chômage Partiel AM]]+Tableau1[[#This Row],[Chômage Partiel PM]]</f>
        <v>0</v>
      </c>
      <c r="U14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1" s="14"/>
      <c r="W141" s="14"/>
      <c r="Y141" s="14"/>
    </row>
    <row r="142" spans="2:25" x14ac:dyDescent="0.25">
      <c r="B142" s="141">
        <f>_xlfn.ISOWEEKNUM(Tableau1[[#This Row],[Date]])</f>
        <v>20</v>
      </c>
      <c r="C142" s="45" t="str">
        <f>UPPER(TEXT(Tableau1[[#This Row],[Date]],"jjjj"))</f>
        <v>VENDREDI</v>
      </c>
      <c r="D142" s="55">
        <f>$C$3+ROW()-ROW(Tableau1[[#Headers],[Date]])-1</f>
        <v>43966</v>
      </c>
      <c r="E142" s="25">
        <v>0.35416666666666669</v>
      </c>
      <c r="F142" s="25">
        <v>0.5</v>
      </c>
      <c r="G142" s="53">
        <v>6.9444444444444441E-3</v>
      </c>
      <c r="H142" s="25">
        <v>0.54166666666666663</v>
      </c>
      <c r="I142" s="25">
        <v>0.64583333333333337</v>
      </c>
      <c r="J142" s="53"/>
      <c r="K142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42" s="59"/>
      <c r="M142" s="80"/>
      <c r="N142" s="91" t="str">
        <f ca="1">IF(COUNTIF('jours fériés'!C:C,Tableau1[[#This Row],[Date]]),"oui","")</f>
        <v/>
      </c>
      <c r="O142" s="84"/>
      <c r="P142" s="84"/>
      <c r="Q142" s="76">
        <f>IF(Tableau1[[#This Row],[ CP / ABS / ChP. AM]]="A.M.",Tableau1[[#This Row],[Temps de travail]],0)</f>
        <v>0</v>
      </c>
      <c r="R142" s="99">
        <f>IF(Tableau1[[#This Row],[ CP / ABS / ChP. AM]]="Ch.P. AM",Tableau1[[#This Row],[Fin AM]]-Tableau1[[#This Row],[Début AM]]-Tableau1[[#This Row],[Pause AM]],0)</f>
        <v>0</v>
      </c>
      <c r="S142" s="77">
        <f>IF(Tableau1[[#This Row],[Ch.P. PM]]="Ch.P. PM",Tableau1[[#This Row],[Fin PM]]-Tableau1[[#This Row],[Début PM]]-Tableau1[[#This Row],[Pause PM]],0)</f>
        <v>0</v>
      </c>
      <c r="T142" s="100">
        <f>+Tableau1[[#This Row],[Chômage Partiel AM]]+Tableau1[[#This Row],[Chômage Partiel PM]]</f>
        <v>0</v>
      </c>
      <c r="U14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2" s="14"/>
      <c r="W142" s="14"/>
      <c r="Y142" s="14"/>
    </row>
    <row r="143" spans="2:25" x14ac:dyDescent="0.25">
      <c r="B143" s="141">
        <f>_xlfn.ISOWEEKNUM(Tableau1[[#This Row],[Date]])</f>
        <v>20</v>
      </c>
      <c r="C143" s="45" t="str">
        <f>UPPER(TEXT(Tableau1[[#This Row],[Date]],"jjjj"))</f>
        <v>SAMEDI</v>
      </c>
      <c r="D143" s="55">
        <f>$C$3+ROW()-ROW(Tableau1[[#Headers],[Date]])-1</f>
        <v>43967</v>
      </c>
      <c r="E143" s="25"/>
      <c r="F143" s="25"/>
      <c r="G143" s="53"/>
      <c r="H143" s="25"/>
      <c r="I143" s="25"/>
      <c r="J143" s="53"/>
      <c r="K143" s="97">
        <f>Tableau1[[#This Row],[Fin AM]]-Tableau1[[#This Row],[Début AM]]-Tableau1[[#This Row],[Pause AM]]+Tableau1[[#This Row],[Fin PM]]-Tableau1[[#This Row],[Début PM]]-Tableau1[[#This Row],[Pause PM]]</f>
        <v>0</v>
      </c>
      <c r="L143" s="59"/>
      <c r="M143" s="80"/>
      <c r="N143" s="91" t="str">
        <f ca="1">IF(COUNTIF('jours fériés'!C:C,Tableau1[[#This Row],[Date]]),"oui","")</f>
        <v/>
      </c>
      <c r="O143" s="84"/>
      <c r="P143" s="84"/>
      <c r="Q143" s="76">
        <f>IF(Tableau1[[#This Row],[ CP / ABS / ChP. AM]]="A.M.",Tableau1[[#This Row],[Temps de travail]],0)</f>
        <v>0</v>
      </c>
      <c r="R143" s="99">
        <f>IF(Tableau1[[#This Row],[ CP / ABS / ChP. AM]]="Ch.P. AM",Tableau1[[#This Row],[Fin AM]]-Tableau1[[#This Row],[Début AM]]-Tableau1[[#This Row],[Pause AM]],0)</f>
        <v>0</v>
      </c>
      <c r="S143" s="77">
        <f>IF(Tableau1[[#This Row],[Ch.P. PM]]="Ch.P. PM",Tableau1[[#This Row],[Fin PM]]-Tableau1[[#This Row],[Début PM]]-Tableau1[[#This Row],[Pause PM]],0)</f>
        <v>0</v>
      </c>
      <c r="T143" s="100">
        <f>+Tableau1[[#This Row],[Chômage Partiel AM]]+Tableau1[[#This Row],[Chômage Partiel PM]]</f>
        <v>0</v>
      </c>
      <c r="U14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3" s="14"/>
      <c r="W143" s="14"/>
      <c r="Y143" s="14"/>
    </row>
    <row r="144" spans="2:25" ht="15.75" thickBot="1" x14ac:dyDescent="0.3">
      <c r="B144" s="141">
        <f>_xlfn.ISOWEEKNUM(Tableau1[[#This Row],[Date]])</f>
        <v>20</v>
      </c>
      <c r="C144" s="45" t="str">
        <f>UPPER(TEXT(Tableau1[[#This Row],[Date]],"jjjj"))</f>
        <v>DIMANCHE</v>
      </c>
      <c r="D144" s="55">
        <f>$C$3+ROW()-ROW(Tableau1[[#Headers],[Date]])-1</f>
        <v>43968</v>
      </c>
      <c r="E144" s="25"/>
      <c r="F144" s="25"/>
      <c r="G144" s="53"/>
      <c r="H144" s="25"/>
      <c r="I144" s="25"/>
      <c r="J144" s="53"/>
      <c r="K144" s="97">
        <f>Tableau1[[#This Row],[Fin AM]]-Tableau1[[#This Row],[Début AM]]-Tableau1[[#This Row],[Pause AM]]+Tableau1[[#This Row],[Fin PM]]-Tableau1[[#This Row],[Début PM]]-Tableau1[[#This Row],[Pause PM]]</f>
        <v>0</v>
      </c>
      <c r="L144" s="60"/>
      <c r="M144" s="81"/>
      <c r="N144" s="86" t="str">
        <f ca="1">IF(COUNTIF('jours fériés'!C:C,Tableau1[[#This Row],[Date]]),"oui","")</f>
        <v/>
      </c>
      <c r="O144" s="85"/>
      <c r="P144" s="85"/>
      <c r="Q144" s="80">
        <f>IF(Tableau1[[#This Row],[ CP / ABS / ChP. AM]]="A.M.",Tableau1[[#This Row],[Temps de travail]],0)</f>
        <v>0</v>
      </c>
      <c r="R144" s="101">
        <f>IF(Tableau1[[#This Row],[ CP / ABS / ChP. AM]]="Ch.P. AM",Tableau1[[#This Row],[Fin AM]]-Tableau1[[#This Row],[Début AM]]-Tableau1[[#This Row],[Pause AM]],0)</f>
        <v>0</v>
      </c>
      <c r="S144" s="94">
        <f>IF(Tableau1[[#This Row],[Ch.P. PM]]="Ch.P. PM",Tableau1[[#This Row],[Fin PM]]-Tableau1[[#This Row],[Début PM]]-Tableau1[[#This Row],[Pause PM]],0)</f>
        <v>0</v>
      </c>
      <c r="T144" s="102">
        <f>+Tableau1[[#This Row],[Chômage Partiel AM]]+Tableau1[[#This Row],[Chômage Partiel PM]]</f>
        <v>0</v>
      </c>
      <c r="U144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44" s="14"/>
      <c r="W144" s="14"/>
      <c r="Y144" s="14"/>
    </row>
    <row r="145" spans="2:25" x14ac:dyDescent="0.25">
      <c r="B145" s="141">
        <f>_xlfn.ISOWEEKNUM(Tableau1[[#This Row],[Date]])</f>
        <v>21</v>
      </c>
      <c r="C145" s="45" t="str">
        <f>UPPER(TEXT(Tableau1[[#This Row],[Date]],"jjjj"))</f>
        <v>LUNDI</v>
      </c>
      <c r="D145" s="55">
        <f>$C$3+ROW()-ROW(Tableau1[[#Headers],[Date]])-1</f>
        <v>43969</v>
      </c>
      <c r="E145" s="25">
        <v>0.35416666666666669</v>
      </c>
      <c r="F145" s="25">
        <v>0.52083333333333337</v>
      </c>
      <c r="G145" s="53">
        <v>6.9444444444444441E-3</v>
      </c>
      <c r="H145" s="25">
        <v>0.5625</v>
      </c>
      <c r="I145" s="25">
        <v>0.70833333333333337</v>
      </c>
      <c r="J145" s="53">
        <v>6.9444444444444441E-3</v>
      </c>
      <c r="K14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5" s="58"/>
      <c r="M145" s="79"/>
      <c r="N145" s="91" t="str">
        <f ca="1">IF(COUNTIF('jours fériés'!C:C,Tableau1[[#This Row],[Date]]),"oui","")</f>
        <v/>
      </c>
      <c r="O145" s="84"/>
      <c r="P145" s="84"/>
      <c r="Q145" s="76">
        <f>IF(Tableau1[[#This Row],[ CP / ABS / ChP. AM]]="A.M.",Tableau1[[#This Row],[Temps de travail]],0)</f>
        <v>0</v>
      </c>
      <c r="R145" s="99">
        <f>IF(Tableau1[[#This Row],[ CP / ABS / ChP. AM]]="Ch.P. AM",Tableau1[[#This Row],[Fin AM]]-Tableau1[[#This Row],[Début AM]]-Tableau1[[#This Row],[Pause AM]],0)</f>
        <v>0</v>
      </c>
      <c r="S145" s="77">
        <f>IF(Tableau1[[#This Row],[Ch.P. PM]]="Ch.P. PM",Tableau1[[#This Row],[Fin PM]]-Tableau1[[#This Row],[Début PM]]-Tableau1[[#This Row],[Pause PM]],0)</f>
        <v>0</v>
      </c>
      <c r="T145" s="100">
        <f>+Tableau1[[#This Row],[Chômage Partiel AM]]+Tableau1[[#This Row],[Chômage Partiel PM]]</f>
        <v>0</v>
      </c>
      <c r="U14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5" s="14"/>
      <c r="W145" s="14"/>
      <c r="Y145" s="14"/>
    </row>
    <row r="146" spans="2:25" x14ac:dyDescent="0.25">
      <c r="B146" s="141">
        <f>_xlfn.ISOWEEKNUM(Tableau1[[#This Row],[Date]])</f>
        <v>21</v>
      </c>
      <c r="C146" s="45" t="str">
        <f>UPPER(TEXT(Tableau1[[#This Row],[Date]],"jjjj"))</f>
        <v>MARDI</v>
      </c>
      <c r="D146" s="55">
        <f>$C$3+ROW()-ROW(Tableau1[[#Headers],[Date]])-1</f>
        <v>43970</v>
      </c>
      <c r="E146" s="25">
        <v>0.35416666666666669</v>
      </c>
      <c r="F146" s="25">
        <v>0.52083333333333337</v>
      </c>
      <c r="G146" s="53">
        <v>6.9444444444444441E-3</v>
      </c>
      <c r="H146" s="25">
        <v>0.5625</v>
      </c>
      <c r="I146" s="25">
        <v>0.70833333333333337</v>
      </c>
      <c r="J146" s="53">
        <v>6.9444444444444441E-3</v>
      </c>
      <c r="K14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6" s="59"/>
      <c r="M146" s="80"/>
      <c r="N146" s="91" t="str">
        <f ca="1">IF(COUNTIF('jours fériés'!C:C,Tableau1[[#This Row],[Date]]),"oui","")</f>
        <v/>
      </c>
      <c r="O146" s="84"/>
      <c r="P146" s="84"/>
      <c r="Q146" s="76">
        <f>IF(Tableau1[[#This Row],[ CP / ABS / ChP. AM]]="A.M.",Tableau1[[#This Row],[Temps de travail]],0)</f>
        <v>0</v>
      </c>
      <c r="R146" s="99">
        <f>IF(Tableau1[[#This Row],[ CP / ABS / ChP. AM]]="Ch.P. AM",Tableau1[[#This Row],[Fin AM]]-Tableau1[[#This Row],[Début AM]]-Tableau1[[#This Row],[Pause AM]],0)</f>
        <v>0</v>
      </c>
      <c r="S146" s="77">
        <f>IF(Tableau1[[#This Row],[Ch.P. PM]]="Ch.P. PM",Tableau1[[#This Row],[Fin PM]]-Tableau1[[#This Row],[Début PM]]-Tableau1[[#This Row],[Pause PM]],0)</f>
        <v>0</v>
      </c>
      <c r="T146" s="100">
        <f>+Tableau1[[#This Row],[Chômage Partiel AM]]+Tableau1[[#This Row],[Chômage Partiel PM]]</f>
        <v>0</v>
      </c>
      <c r="U14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6" s="14"/>
      <c r="W146" s="14"/>
      <c r="Y146" s="14"/>
    </row>
    <row r="147" spans="2:25" x14ac:dyDescent="0.25">
      <c r="B147" s="141">
        <f>_xlfn.ISOWEEKNUM(Tableau1[[#This Row],[Date]])</f>
        <v>21</v>
      </c>
      <c r="C147" s="45" t="str">
        <f>UPPER(TEXT(Tableau1[[#This Row],[Date]],"jjjj"))</f>
        <v>MERCREDI</v>
      </c>
      <c r="D147" s="55">
        <f>$C$3+ROW()-ROW(Tableau1[[#Headers],[Date]])-1</f>
        <v>43971</v>
      </c>
      <c r="E147" s="25">
        <v>0.35416666666666669</v>
      </c>
      <c r="F147" s="25">
        <v>0.52083333333333337</v>
      </c>
      <c r="G147" s="53">
        <v>6.9444444444444441E-3</v>
      </c>
      <c r="H147" s="25">
        <v>0.5625</v>
      </c>
      <c r="I147" s="25">
        <v>0.70833333333333337</v>
      </c>
      <c r="J147" s="53">
        <v>6.9444444444444441E-3</v>
      </c>
      <c r="K14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47" s="59"/>
      <c r="M147" s="80"/>
      <c r="N147" s="91" t="str">
        <f ca="1">IF(COUNTIF('jours fériés'!C:C,Tableau1[[#This Row],[Date]]),"oui","")</f>
        <v/>
      </c>
      <c r="O147" s="84"/>
      <c r="P147" s="84"/>
      <c r="Q147" s="76">
        <f>IF(Tableau1[[#This Row],[ CP / ABS / ChP. AM]]="A.M.",Tableau1[[#This Row],[Temps de travail]],0)</f>
        <v>0</v>
      </c>
      <c r="R147" s="99">
        <f>IF(Tableau1[[#This Row],[ CP / ABS / ChP. AM]]="Ch.P. AM",Tableau1[[#This Row],[Fin AM]]-Tableau1[[#This Row],[Début AM]]-Tableau1[[#This Row],[Pause AM]],0)</f>
        <v>0</v>
      </c>
      <c r="S147" s="77">
        <f>IF(Tableau1[[#This Row],[Ch.P. PM]]="Ch.P. PM",Tableau1[[#This Row],[Fin PM]]-Tableau1[[#This Row],[Début PM]]-Tableau1[[#This Row],[Pause PM]],0)</f>
        <v>0</v>
      </c>
      <c r="T147" s="100">
        <f>+Tableau1[[#This Row],[Chômage Partiel AM]]+Tableau1[[#This Row],[Chômage Partiel PM]]</f>
        <v>0</v>
      </c>
      <c r="U14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7" s="14"/>
      <c r="W147" s="14"/>
      <c r="Y147" s="14"/>
    </row>
    <row r="148" spans="2:25" x14ac:dyDescent="0.25">
      <c r="B148" s="141">
        <f>_xlfn.ISOWEEKNUM(Tableau1[[#This Row],[Date]])</f>
        <v>21</v>
      </c>
      <c r="C148" s="45" t="str">
        <f>UPPER(TEXT(Tableau1[[#This Row],[Date]],"jjjj"))</f>
        <v>JEUDI</v>
      </c>
      <c r="D148" s="55">
        <f>$C$3+ROW()-ROW(Tableau1[[#Headers],[Date]])-1</f>
        <v>43972</v>
      </c>
      <c r="E148" s="25"/>
      <c r="F148" s="25"/>
      <c r="G148" s="53"/>
      <c r="H148" s="25"/>
      <c r="I148" s="25"/>
      <c r="J148" s="53"/>
      <c r="K148" s="97">
        <f>Tableau1[[#This Row],[Fin AM]]-Tableau1[[#This Row],[Début AM]]-Tableau1[[#This Row],[Pause AM]]+Tableau1[[#This Row],[Fin PM]]-Tableau1[[#This Row],[Début PM]]-Tableau1[[#This Row],[Pause PM]]</f>
        <v>0</v>
      </c>
      <c r="L148" s="59"/>
      <c r="M148" s="80"/>
      <c r="N148" s="91" t="str">
        <f ca="1">IF(COUNTIF('jours fériés'!C:C,Tableau1[[#This Row],[Date]]),"oui","")</f>
        <v>oui</v>
      </c>
      <c r="O148" s="84"/>
      <c r="P148" s="84"/>
      <c r="Q148" s="76">
        <f>IF(Tableau1[[#This Row],[ CP / ABS / ChP. AM]]="A.M.",Tableau1[[#This Row],[Temps de travail]],0)</f>
        <v>0</v>
      </c>
      <c r="R148" s="99">
        <f>IF(Tableau1[[#This Row],[ CP / ABS / ChP. AM]]="Ch.P. AM",Tableau1[[#This Row],[Fin AM]]-Tableau1[[#This Row],[Début AM]]-Tableau1[[#This Row],[Pause AM]],0)</f>
        <v>0</v>
      </c>
      <c r="S148" s="77">
        <f>IF(Tableau1[[#This Row],[Ch.P. PM]]="Ch.P. PM",Tableau1[[#This Row],[Fin PM]]-Tableau1[[#This Row],[Début PM]]-Tableau1[[#This Row],[Pause PM]],0)</f>
        <v>0</v>
      </c>
      <c r="T148" s="100">
        <f>+Tableau1[[#This Row],[Chômage Partiel AM]]+Tableau1[[#This Row],[Chômage Partiel PM]]</f>
        <v>0</v>
      </c>
      <c r="U14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8" s="14"/>
      <c r="W148" s="14"/>
      <c r="Y148" s="14"/>
    </row>
    <row r="149" spans="2:25" x14ac:dyDescent="0.25">
      <c r="B149" s="141">
        <f>_xlfn.ISOWEEKNUM(Tableau1[[#This Row],[Date]])</f>
        <v>21</v>
      </c>
      <c r="C149" s="45" t="str">
        <f>UPPER(TEXT(Tableau1[[#This Row],[Date]],"jjjj"))</f>
        <v>VENDREDI</v>
      </c>
      <c r="D149" s="55">
        <f>$C$3+ROW()-ROW(Tableau1[[#Headers],[Date]])-1</f>
        <v>43973</v>
      </c>
      <c r="E149" s="25">
        <v>0.35416666666666669</v>
      </c>
      <c r="F149" s="25">
        <v>0.5</v>
      </c>
      <c r="G149" s="53">
        <v>6.9444444444444441E-3</v>
      </c>
      <c r="H149" s="25">
        <v>0.54166666666666663</v>
      </c>
      <c r="I149" s="25">
        <v>0.64583333333333337</v>
      </c>
      <c r="J149" s="53"/>
      <c r="K149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49" s="59"/>
      <c r="M149" s="80"/>
      <c r="N149" s="91" t="str">
        <f ca="1">IF(COUNTIF('jours fériés'!C:C,Tableau1[[#This Row],[Date]]),"oui","")</f>
        <v/>
      </c>
      <c r="O149" s="84"/>
      <c r="P149" s="84"/>
      <c r="Q149" s="76">
        <f>IF(Tableau1[[#This Row],[ CP / ABS / ChP. AM]]="A.M.",Tableau1[[#This Row],[Temps de travail]],0)</f>
        <v>0</v>
      </c>
      <c r="R149" s="99">
        <f>IF(Tableau1[[#This Row],[ CP / ABS / ChP. AM]]="Ch.P. AM",Tableau1[[#This Row],[Fin AM]]-Tableau1[[#This Row],[Début AM]]-Tableau1[[#This Row],[Pause AM]],0)</f>
        <v>0</v>
      </c>
      <c r="S149" s="77">
        <f>IF(Tableau1[[#This Row],[Ch.P. PM]]="Ch.P. PM",Tableau1[[#This Row],[Fin PM]]-Tableau1[[#This Row],[Début PM]]-Tableau1[[#This Row],[Pause PM]],0)</f>
        <v>0</v>
      </c>
      <c r="T149" s="100">
        <f>+Tableau1[[#This Row],[Chômage Partiel AM]]+Tableau1[[#This Row],[Chômage Partiel PM]]</f>
        <v>0</v>
      </c>
      <c r="U14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49" s="14"/>
      <c r="W149" s="14"/>
      <c r="Y149" s="14"/>
    </row>
    <row r="150" spans="2:25" x14ac:dyDescent="0.25">
      <c r="B150" s="141">
        <f>_xlfn.ISOWEEKNUM(Tableau1[[#This Row],[Date]])</f>
        <v>21</v>
      </c>
      <c r="C150" s="45" t="str">
        <f>UPPER(TEXT(Tableau1[[#This Row],[Date]],"jjjj"))</f>
        <v>SAMEDI</v>
      </c>
      <c r="D150" s="55">
        <f>$C$3+ROW()-ROW(Tableau1[[#Headers],[Date]])-1</f>
        <v>43974</v>
      </c>
      <c r="E150" s="25"/>
      <c r="F150" s="25"/>
      <c r="G150" s="53"/>
      <c r="H150" s="25"/>
      <c r="I150" s="25"/>
      <c r="J150" s="53"/>
      <c r="K150" s="97">
        <f>Tableau1[[#This Row],[Fin AM]]-Tableau1[[#This Row],[Début AM]]-Tableau1[[#This Row],[Pause AM]]+Tableau1[[#This Row],[Fin PM]]-Tableau1[[#This Row],[Début PM]]-Tableau1[[#This Row],[Pause PM]]</f>
        <v>0</v>
      </c>
      <c r="L150" s="59"/>
      <c r="M150" s="80"/>
      <c r="N150" s="91" t="str">
        <f ca="1">IF(COUNTIF('jours fériés'!C:C,Tableau1[[#This Row],[Date]]),"oui","")</f>
        <v/>
      </c>
      <c r="O150" s="84"/>
      <c r="P150" s="84"/>
      <c r="Q150" s="76">
        <f>IF(Tableau1[[#This Row],[ CP / ABS / ChP. AM]]="A.M.",Tableau1[[#This Row],[Temps de travail]],0)</f>
        <v>0</v>
      </c>
      <c r="R150" s="99">
        <f>IF(Tableau1[[#This Row],[ CP / ABS / ChP. AM]]="Ch.P. AM",Tableau1[[#This Row],[Fin AM]]-Tableau1[[#This Row],[Début AM]]-Tableau1[[#This Row],[Pause AM]],0)</f>
        <v>0</v>
      </c>
      <c r="S150" s="77">
        <f>IF(Tableau1[[#This Row],[Ch.P. PM]]="Ch.P. PM",Tableau1[[#This Row],[Fin PM]]-Tableau1[[#This Row],[Début PM]]-Tableau1[[#This Row],[Pause PM]],0)</f>
        <v>0</v>
      </c>
      <c r="T150" s="100">
        <f>+Tableau1[[#This Row],[Chômage Partiel AM]]+Tableau1[[#This Row],[Chômage Partiel PM]]</f>
        <v>0</v>
      </c>
      <c r="U15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0" s="14"/>
      <c r="W150" s="14"/>
      <c r="Y150" s="14"/>
    </row>
    <row r="151" spans="2:25" ht="15.75" thickBot="1" x14ac:dyDescent="0.3">
      <c r="B151" s="141">
        <f>_xlfn.ISOWEEKNUM(Tableau1[[#This Row],[Date]])</f>
        <v>21</v>
      </c>
      <c r="C151" s="45" t="str">
        <f>UPPER(TEXT(Tableau1[[#This Row],[Date]],"jjjj"))</f>
        <v>DIMANCHE</v>
      </c>
      <c r="D151" s="55">
        <f>$C$3+ROW()-ROW(Tableau1[[#Headers],[Date]])-1</f>
        <v>43975</v>
      </c>
      <c r="E151" s="25"/>
      <c r="F151" s="25"/>
      <c r="G151" s="53"/>
      <c r="H151" s="25"/>
      <c r="I151" s="25"/>
      <c r="J151" s="53"/>
      <c r="K151" s="97">
        <f>Tableau1[[#This Row],[Fin AM]]-Tableau1[[#This Row],[Début AM]]-Tableau1[[#This Row],[Pause AM]]+Tableau1[[#This Row],[Fin PM]]-Tableau1[[#This Row],[Début PM]]-Tableau1[[#This Row],[Pause PM]]</f>
        <v>0</v>
      </c>
      <c r="L151" s="60"/>
      <c r="M151" s="81"/>
      <c r="N151" s="86" t="str">
        <f ca="1">IF(COUNTIF('jours fériés'!C:C,Tableau1[[#This Row],[Date]]),"oui","")</f>
        <v/>
      </c>
      <c r="O151" s="85"/>
      <c r="P151" s="85"/>
      <c r="Q151" s="80">
        <f>IF(Tableau1[[#This Row],[ CP / ABS / ChP. AM]]="A.M.",Tableau1[[#This Row],[Temps de travail]],0)</f>
        <v>0</v>
      </c>
      <c r="R151" s="101">
        <f>IF(Tableau1[[#This Row],[ CP / ABS / ChP. AM]]="Ch.P. AM",Tableau1[[#This Row],[Fin AM]]-Tableau1[[#This Row],[Début AM]]-Tableau1[[#This Row],[Pause AM]],0)</f>
        <v>0</v>
      </c>
      <c r="S151" s="94">
        <f>IF(Tableau1[[#This Row],[Ch.P. PM]]="Ch.P. PM",Tableau1[[#This Row],[Fin PM]]-Tableau1[[#This Row],[Début PM]]-Tableau1[[#This Row],[Pause PM]],0)</f>
        <v>0</v>
      </c>
      <c r="T151" s="102">
        <f>+Tableau1[[#This Row],[Chômage Partiel AM]]+Tableau1[[#This Row],[Chômage Partiel PM]]</f>
        <v>0</v>
      </c>
      <c r="U15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1" s="14"/>
      <c r="W151" s="14"/>
      <c r="Y151" s="14"/>
    </row>
    <row r="152" spans="2:25" x14ac:dyDescent="0.25">
      <c r="B152" s="141">
        <f>_xlfn.ISOWEEKNUM(Tableau1[[#This Row],[Date]])</f>
        <v>22</v>
      </c>
      <c r="C152" s="45" t="str">
        <f>UPPER(TEXT(Tableau1[[#This Row],[Date]],"jjjj"))</f>
        <v>LUNDI</v>
      </c>
      <c r="D152" s="55">
        <f>$C$3+ROW()-ROW(Tableau1[[#Headers],[Date]])-1</f>
        <v>43976</v>
      </c>
      <c r="E152" s="25">
        <v>0.35416666666666669</v>
      </c>
      <c r="F152" s="25">
        <v>0.52083333333333337</v>
      </c>
      <c r="G152" s="53">
        <v>6.9444444444444441E-3</v>
      </c>
      <c r="H152" s="25">
        <v>0.5625</v>
      </c>
      <c r="I152" s="25">
        <v>0.70833333333333337</v>
      </c>
      <c r="J152" s="53">
        <v>6.9444444444444441E-3</v>
      </c>
      <c r="K15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2" s="58"/>
      <c r="M152" s="79"/>
      <c r="N152" s="91" t="str">
        <f ca="1">IF(COUNTIF('jours fériés'!C:C,Tableau1[[#This Row],[Date]]),"oui","")</f>
        <v/>
      </c>
      <c r="O152" s="84"/>
      <c r="P152" s="84"/>
      <c r="Q152" s="76">
        <f>IF(Tableau1[[#This Row],[ CP / ABS / ChP. AM]]="A.M.",Tableau1[[#This Row],[Temps de travail]],0)</f>
        <v>0</v>
      </c>
      <c r="R152" s="99">
        <f>IF(Tableau1[[#This Row],[ CP / ABS / ChP. AM]]="Ch.P. AM",Tableau1[[#This Row],[Fin AM]]-Tableau1[[#This Row],[Début AM]]-Tableau1[[#This Row],[Pause AM]],0)</f>
        <v>0</v>
      </c>
      <c r="S152" s="77">
        <f>IF(Tableau1[[#This Row],[Ch.P. PM]]="Ch.P. PM",Tableau1[[#This Row],[Fin PM]]-Tableau1[[#This Row],[Début PM]]-Tableau1[[#This Row],[Pause PM]],0)</f>
        <v>0</v>
      </c>
      <c r="T152" s="100">
        <f>+Tableau1[[#This Row],[Chômage Partiel AM]]+Tableau1[[#This Row],[Chômage Partiel PM]]</f>
        <v>0</v>
      </c>
      <c r="U15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2" s="14"/>
      <c r="W152" s="14"/>
      <c r="Y152" s="14"/>
    </row>
    <row r="153" spans="2:25" x14ac:dyDescent="0.25">
      <c r="B153" s="141">
        <f>_xlfn.ISOWEEKNUM(Tableau1[[#This Row],[Date]])</f>
        <v>22</v>
      </c>
      <c r="C153" s="45" t="str">
        <f>UPPER(TEXT(Tableau1[[#This Row],[Date]],"jjjj"))</f>
        <v>MARDI</v>
      </c>
      <c r="D153" s="55">
        <f>$C$3+ROW()-ROW(Tableau1[[#Headers],[Date]])-1</f>
        <v>43977</v>
      </c>
      <c r="E153" s="25">
        <v>0.35416666666666669</v>
      </c>
      <c r="F153" s="25">
        <v>0.52083333333333337</v>
      </c>
      <c r="G153" s="53">
        <v>6.9444444444444441E-3</v>
      </c>
      <c r="H153" s="25">
        <v>0.5625</v>
      </c>
      <c r="I153" s="25">
        <v>0.70833333333333337</v>
      </c>
      <c r="J153" s="53">
        <v>6.9444444444444441E-3</v>
      </c>
      <c r="K15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3" s="59"/>
      <c r="M153" s="80"/>
      <c r="N153" s="91" t="str">
        <f ca="1">IF(COUNTIF('jours fériés'!C:C,Tableau1[[#This Row],[Date]]),"oui","")</f>
        <v/>
      </c>
      <c r="O153" s="84"/>
      <c r="P153" s="84"/>
      <c r="Q153" s="76">
        <f>IF(Tableau1[[#This Row],[ CP / ABS / ChP. AM]]="A.M.",Tableau1[[#This Row],[Temps de travail]],0)</f>
        <v>0</v>
      </c>
      <c r="R153" s="99">
        <f>IF(Tableau1[[#This Row],[ CP / ABS / ChP. AM]]="Ch.P. AM",Tableau1[[#This Row],[Fin AM]]-Tableau1[[#This Row],[Début AM]]-Tableau1[[#This Row],[Pause AM]],0)</f>
        <v>0</v>
      </c>
      <c r="S153" s="77">
        <f>IF(Tableau1[[#This Row],[Ch.P. PM]]="Ch.P. PM",Tableau1[[#This Row],[Fin PM]]-Tableau1[[#This Row],[Début PM]]-Tableau1[[#This Row],[Pause PM]],0)</f>
        <v>0</v>
      </c>
      <c r="T153" s="100">
        <f>+Tableau1[[#This Row],[Chômage Partiel AM]]+Tableau1[[#This Row],[Chômage Partiel PM]]</f>
        <v>0</v>
      </c>
      <c r="U15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3" s="14"/>
      <c r="W153" s="14"/>
      <c r="Y153" s="14"/>
    </row>
    <row r="154" spans="2:25" x14ac:dyDescent="0.25">
      <c r="B154" s="141">
        <f>_xlfn.ISOWEEKNUM(Tableau1[[#This Row],[Date]])</f>
        <v>22</v>
      </c>
      <c r="C154" s="45" t="str">
        <f>UPPER(TEXT(Tableau1[[#This Row],[Date]],"jjjj"))</f>
        <v>MERCREDI</v>
      </c>
      <c r="D154" s="55">
        <f>$C$3+ROW()-ROW(Tableau1[[#Headers],[Date]])-1</f>
        <v>43978</v>
      </c>
      <c r="E154" s="25">
        <v>0.35416666666666669</v>
      </c>
      <c r="F154" s="25">
        <v>0.52083333333333337</v>
      </c>
      <c r="G154" s="53">
        <v>6.9444444444444441E-3</v>
      </c>
      <c r="H154" s="25">
        <v>0.5625</v>
      </c>
      <c r="I154" s="25">
        <v>0.70833333333333337</v>
      </c>
      <c r="J154" s="53">
        <v>6.9444444444444441E-3</v>
      </c>
      <c r="K15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4" s="59"/>
      <c r="M154" s="80"/>
      <c r="N154" s="91" t="str">
        <f ca="1">IF(COUNTIF('jours fériés'!C:C,Tableau1[[#This Row],[Date]]),"oui","")</f>
        <v/>
      </c>
      <c r="O154" s="84"/>
      <c r="P154" s="84"/>
      <c r="Q154" s="76">
        <f>IF(Tableau1[[#This Row],[ CP / ABS / ChP. AM]]="A.M.",Tableau1[[#This Row],[Temps de travail]],0)</f>
        <v>0</v>
      </c>
      <c r="R154" s="99">
        <f>IF(Tableau1[[#This Row],[ CP / ABS / ChP. AM]]="Ch.P. AM",Tableau1[[#This Row],[Fin AM]]-Tableau1[[#This Row],[Début AM]]-Tableau1[[#This Row],[Pause AM]],0)</f>
        <v>0</v>
      </c>
      <c r="S154" s="77">
        <f>IF(Tableau1[[#This Row],[Ch.P. PM]]="Ch.P. PM",Tableau1[[#This Row],[Fin PM]]-Tableau1[[#This Row],[Début PM]]-Tableau1[[#This Row],[Pause PM]],0)</f>
        <v>0</v>
      </c>
      <c r="T154" s="100">
        <f>+Tableau1[[#This Row],[Chômage Partiel AM]]+Tableau1[[#This Row],[Chômage Partiel PM]]</f>
        <v>0</v>
      </c>
      <c r="U15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4" s="14"/>
      <c r="W154" s="14"/>
      <c r="Y154" s="14"/>
    </row>
    <row r="155" spans="2:25" x14ac:dyDescent="0.25">
      <c r="B155" s="141">
        <f>_xlfn.ISOWEEKNUM(Tableau1[[#This Row],[Date]])</f>
        <v>22</v>
      </c>
      <c r="C155" s="45" t="str">
        <f>UPPER(TEXT(Tableau1[[#This Row],[Date]],"jjjj"))</f>
        <v>JEUDI</v>
      </c>
      <c r="D155" s="55">
        <f>$C$3+ROW()-ROW(Tableau1[[#Headers],[Date]])-1</f>
        <v>43979</v>
      </c>
      <c r="E155" s="25">
        <v>0.35416666666666669</v>
      </c>
      <c r="F155" s="25">
        <v>0.52083333333333337</v>
      </c>
      <c r="G155" s="53">
        <v>6.9444444444444441E-3</v>
      </c>
      <c r="H155" s="25">
        <v>0.5625</v>
      </c>
      <c r="I155" s="25">
        <v>0.70833333333333337</v>
      </c>
      <c r="J155" s="53">
        <v>6.9444444444444441E-3</v>
      </c>
      <c r="K15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5" s="59"/>
      <c r="M155" s="80"/>
      <c r="N155" s="91" t="str">
        <f ca="1">IF(COUNTIF('jours fériés'!C:C,Tableau1[[#This Row],[Date]]),"oui","")</f>
        <v/>
      </c>
      <c r="O155" s="84"/>
      <c r="P155" s="84"/>
      <c r="Q155" s="76">
        <f>IF(Tableau1[[#This Row],[ CP / ABS / ChP. AM]]="A.M.",Tableau1[[#This Row],[Temps de travail]],0)</f>
        <v>0</v>
      </c>
      <c r="R155" s="99">
        <f>IF(Tableau1[[#This Row],[ CP / ABS / ChP. AM]]="Ch.P. AM",Tableau1[[#This Row],[Fin AM]]-Tableau1[[#This Row],[Début AM]]-Tableau1[[#This Row],[Pause AM]],0)</f>
        <v>0</v>
      </c>
      <c r="S155" s="77">
        <f>IF(Tableau1[[#This Row],[Ch.P. PM]]="Ch.P. PM",Tableau1[[#This Row],[Fin PM]]-Tableau1[[#This Row],[Début PM]]-Tableau1[[#This Row],[Pause PM]],0)</f>
        <v>0</v>
      </c>
      <c r="T155" s="100">
        <f>+Tableau1[[#This Row],[Chômage Partiel AM]]+Tableau1[[#This Row],[Chômage Partiel PM]]</f>
        <v>0</v>
      </c>
      <c r="U15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5" s="14"/>
      <c r="W155" s="14"/>
      <c r="Y155" s="14"/>
    </row>
    <row r="156" spans="2:25" x14ac:dyDescent="0.25">
      <c r="B156" s="141">
        <f>_xlfn.ISOWEEKNUM(Tableau1[[#This Row],[Date]])</f>
        <v>22</v>
      </c>
      <c r="C156" s="45" t="str">
        <f>UPPER(TEXT(Tableau1[[#This Row],[Date]],"jjjj"))</f>
        <v>VENDREDI</v>
      </c>
      <c r="D156" s="55">
        <f>$C$3+ROW()-ROW(Tableau1[[#Headers],[Date]])-1</f>
        <v>43980</v>
      </c>
      <c r="E156" s="25">
        <v>0.35416666666666669</v>
      </c>
      <c r="F156" s="25">
        <v>0.5</v>
      </c>
      <c r="G156" s="53">
        <v>6.9444444444444441E-3</v>
      </c>
      <c r="H156" s="25">
        <v>0.54166666666666663</v>
      </c>
      <c r="I156" s="25">
        <v>0.64583333333333337</v>
      </c>
      <c r="J156" s="53"/>
      <c r="K156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56" s="59"/>
      <c r="M156" s="80"/>
      <c r="N156" s="91" t="str">
        <f ca="1">IF(COUNTIF('jours fériés'!C:C,Tableau1[[#This Row],[Date]]),"oui","")</f>
        <v/>
      </c>
      <c r="O156" s="84"/>
      <c r="P156" s="84"/>
      <c r="Q156" s="76">
        <f>IF(Tableau1[[#This Row],[ CP / ABS / ChP. AM]]="A.M.",Tableau1[[#This Row],[Temps de travail]],0)</f>
        <v>0</v>
      </c>
      <c r="R156" s="99">
        <f>IF(Tableau1[[#This Row],[ CP / ABS / ChP. AM]]="Ch.P. AM",Tableau1[[#This Row],[Fin AM]]-Tableau1[[#This Row],[Début AM]]-Tableau1[[#This Row],[Pause AM]],0)</f>
        <v>0</v>
      </c>
      <c r="S156" s="77">
        <f>IF(Tableau1[[#This Row],[Ch.P. PM]]="Ch.P. PM",Tableau1[[#This Row],[Fin PM]]-Tableau1[[#This Row],[Début PM]]-Tableau1[[#This Row],[Pause PM]],0)</f>
        <v>0</v>
      </c>
      <c r="T156" s="100">
        <f>+Tableau1[[#This Row],[Chômage Partiel AM]]+Tableau1[[#This Row],[Chômage Partiel PM]]</f>
        <v>0</v>
      </c>
      <c r="U15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6" s="14"/>
      <c r="W156" s="14"/>
      <c r="Y156" s="14"/>
    </row>
    <row r="157" spans="2:25" x14ac:dyDescent="0.25">
      <c r="B157" s="141">
        <f>_xlfn.ISOWEEKNUM(Tableau1[[#This Row],[Date]])</f>
        <v>22</v>
      </c>
      <c r="C157" s="45" t="str">
        <f>UPPER(TEXT(Tableau1[[#This Row],[Date]],"jjjj"))</f>
        <v>SAMEDI</v>
      </c>
      <c r="D157" s="55">
        <f>$C$3+ROW()-ROW(Tableau1[[#Headers],[Date]])-1</f>
        <v>43981</v>
      </c>
      <c r="E157" s="25"/>
      <c r="F157" s="25"/>
      <c r="G157" s="53"/>
      <c r="H157" s="25"/>
      <c r="I157" s="25"/>
      <c r="J157" s="53"/>
      <c r="K157" s="97">
        <f>Tableau1[[#This Row],[Fin AM]]-Tableau1[[#This Row],[Début AM]]-Tableau1[[#This Row],[Pause AM]]+Tableau1[[#This Row],[Fin PM]]-Tableau1[[#This Row],[Début PM]]-Tableau1[[#This Row],[Pause PM]]</f>
        <v>0</v>
      </c>
      <c r="L157" s="59"/>
      <c r="M157" s="80"/>
      <c r="N157" s="91" t="str">
        <f ca="1">IF(COUNTIF('jours fériés'!C:C,Tableau1[[#This Row],[Date]]),"oui","")</f>
        <v/>
      </c>
      <c r="O157" s="84"/>
      <c r="P157" s="84"/>
      <c r="Q157" s="76">
        <f>IF(Tableau1[[#This Row],[ CP / ABS / ChP. AM]]="A.M.",Tableau1[[#This Row],[Temps de travail]],0)</f>
        <v>0</v>
      </c>
      <c r="R157" s="99">
        <f>IF(Tableau1[[#This Row],[ CP / ABS / ChP. AM]]="Ch.P. AM",Tableau1[[#This Row],[Fin AM]]-Tableau1[[#This Row],[Début AM]]-Tableau1[[#This Row],[Pause AM]],0)</f>
        <v>0</v>
      </c>
      <c r="S157" s="77">
        <f>IF(Tableau1[[#This Row],[Ch.P. PM]]="Ch.P. PM",Tableau1[[#This Row],[Fin PM]]-Tableau1[[#This Row],[Début PM]]-Tableau1[[#This Row],[Pause PM]],0)</f>
        <v>0</v>
      </c>
      <c r="T157" s="100">
        <f>+Tableau1[[#This Row],[Chômage Partiel AM]]+Tableau1[[#This Row],[Chômage Partiel PM]]</f>
        <v>0</v>
      </c>
      <c r="U15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7" s="14"/>
      <c r="W157" s="14"/>
      <c r="Y157" s="14"/>
    </row>
    <row r="158" spans="2:25" ht="15.75" thickBot="1" x14ac:dyDescent="0.3">
      <c r="B158" s="141">
        <f>_xlfn.ISOWEEKNUM(Tableau1[[#This Row],[Date]])</f>
        <v>22</v>
      </c>
      <c r="C158" s="45" t="str">
        <f>UPPER(TEXT(Tableau1[[#This Row],[Date]],"jjjj"))</f>
        <v>DIMANCHE</v>
      </c>
      <c r="D158" s="55">
        <f>$C$3+ROW()-ROW(Tableau1[[#Headers],[Date]])-1</f>
        <v>43982</v>
      </c>
      <c r="E158" s="25"/>
      <c r="F158" s="25"/>
      <c r="G158" s="53"/>
      <c r="H158" s="25"/>
      <c r="I158" s="25"/>
      <c r="J158" s="53"/>
      <c r="K158" s="97">
        <f>Tableau1[[#This Row],[Fin AM]]-Tableau1[[#This Row],[Début AM]]-Tableau1[[#This Row],[Pause AM]]+Tableau1[[#This Row],[Fin PM]]-Tableau1[[#This Row],[Début PM]]-Tableau1[[#This Row],[Pause PM]]</f>
        <v>0</v>
      </c>
      <c r="L158" s="60"/>
      <c r="M158" s="81"/>
      <c r="N158" s="86" t="str">
        <f ca="1">IF(COUNTIF('jours fériés'!C:C,Tableau1[[#This Row],[Date]]),"oui","")</f>
        <v/>
      </c>
      <c r="O158" s="85"/>
      <c r="P158" s="85"/>
      <c r="Q158" s="80">
        <f>IF(Tableau1[[#This Row],[ CP / ABS / ChP. AM]]="A.M.",Tableau1[[#This Row],[Temps de travail]],0)</f>
        <v>0</v>
      </c>
      <c r="R158" s="101">
        <f>IF(Tableau1[[#This Row],[ CP / ABS / ChP. AM]]="Ch.P. AM",Tableau1[[#This Row],[Fin AM]]-Tableau1[[#This Row],[Début AM]]-Tableau1[[#This Row],[Pause AM]],0)</f>
        <v>0</v>
      </c>
      <c r="S158" s="94">
        <f>IF(Tableau1[[#This Row],[Ch.P. PM]]="Ch.P. PM",Tableau1[[#This Row],[Fin PM]]-Tableau1[[#This Row],[Début PM]]-Tableau1[[#This Row],[Pause PM]],0)</f>
        <v>0</v>
      </c>
      <c r="T158" s="102">
        <f>+Tableau1[[#This Row],[Chômage Partiel AM]]+Tableau1[[#This Row],[Chômage Partiel PM]]</f>
        <v>0</v>
      </c>
      <c r="U15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58" s="14"/>
      <c r="W158" s="14"/>
      <c r="Y158" s="14"/>
    </row>
    <row r="159" spans="2:25" x14ac:dyDescent="0.25">
      <c r="B159" s="141">
        <f>_xlfn.ISOWEEKNUM(Tableau1[[#This Row],[Date]])</f>
        <v>23</v>
      </c>
      <c r="C159" s="45" t="str">
        <f>UPPER(TEXT(Tableau1[[#This Row],[Date]],"jjjj"))</f>
        <v>LUNDI</v>
      </c>
      <c r="D159" s="55">
        <f>$C$3+ROW()-ROW(Tableau1[[#Headers],[Date]])-1</f>
        <v>43983</v>
      </c>
      <c r="E159" s="25">
        <v>0.35416666666666669</v>
      </c>
      <c r="F159" s="25">
        <v>0.52083333333333337</v>
      </c>
      <c r="G159" s="53">
        <v>6.9444444444444441E-3</v>
      </c>
      <c r="H159" s="25">
        <v>0.5625</v>
      </c>
      <c r="I159" s="25">
        <v>0.70833333333333337</v>
      </c>
      <c r="J159" s="53">
        <v>6.9444444444444441E-3</v>
      </c>
      <c r="K15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59" s="58"/>
      <c r="M159" s="79"/>
      <c r="N159" s="91" t="str">
        <f ca="1">IF(COUNTIF('jours fériés'!C:C,Tableau1[[#This Row],[Date]]),"oui","")</f>
        <v>oui</v>
      </c>
      <c r="O159" s="84"/>
      <c r="P159" s="84"/>
      <c r="Q159" s="76">
        <f>IF(Tableau1[[#This Row],[ CP / ABS / ChP. AM]]="A.M.",Tableau1[[#This Row],[Temps de travail]],0)</f>
        <v>0</v>
      </c>
      <c r="R159" s="99">
        <f>IF(Tableau1[[#This Row],[ CP / ABS / ChP. AM]]="Ch.P. AM",Tableau1[[#This Row],[Fin AM]]-Tableau1[[#This Row],[Début AM]]-Tableau1[[#This Row],[Pause AM]],0)</f>
        <v>0</v>
      </c>
      <c r="S159" s="77">
        <f>IF(Tableau1[[#This Row],[Ch.P. PM]]="Ch.P. PM",Tableau1[[#This Row],[Fin PM]]-Tableau1[[#This Row],[Début PM]]-Tableau1[[#This Row],[Pause PM]],0)</f>
        <v>0</v>
      </c>
      <c r="T159" s="100">
        <f>+Tableau1[[#This Row],[Chômage Partiel AM]]+Tableau1[[#This Row],[Chômage Partiel PM]]</f>
        <v>0</v>
      </c>
      <c r="U15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59" s="14"/>
      <c r="W159" s="14"/>
      <c r="Y159" s="14"/>
    </row>
    <row r="160" spans="2:25" x14ac:dyDescent="0.25">
      <c r="B160" s="141">
        <f>_xlfn.ISOWEEKNUM(Tableau1[[#This Row],[Date]])</f>
        <v>23</v>
      </c>
      <c r="C160" s="45" t="str">
        <f>UPPER(TEXT(Tableau1[[#This Row],[Date]],"jjjj"))</f>
        <v>MARDI</v>
      </c>
      <c r="D160" s="55">
        <f>$C$3+ROW()-ROW(Tableau1[[#Headers],[Date]])-1</f>
        <v>43984</v>
      </c>
      <c r="E160" s="25">
        <v>0.35416666666666669</v>
      </c>
      <c r="F160" s="25">
        <v>0.52083333333333337</v>
      </c>
      <c r="G160" s="53">
        <v>6.9444444444444441E-3</v>
      </c>
      <c r="H160" s="25">
        <v>0.5625</v>
      </c>
      <c r="I160" s="25">
        <v>0.70833333333333337</v>
      </c>
      <c r="J160" s="53">
        <v>6.9444444444444441E-3</v>
      </c>
      <c r="K16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0" s="59"/>
      <c r="M160" s="80"/>
      <c r="N160" s="91" t="str">
        <f ca="1">IF(COUNTIF('jours fériés'!C:C,Tableau1[[#This Row],[Date]]),"oui","")</f>
        <v/>
      </c>
      <c r="O160" s="84"/>
      <c r="P160" s="84"/>
      <c r="Q160" s="76">
        <f>IF(Tableau1[[#This Row],[ CP / ABS / ChP. AM]]="A.M.",Tableau1[[#This Row],[Temps de travail]],0)</f>
        <v>0</v>
      </c>
      <c r="R160" s="99">
        <f>IF(Tableau1[[#This Row],[ CP / ABS / ChP. AM]]="Ch.P. AM",Tableau1[[#This Row],[Fin AM]]-Tableau1[[#This Row],[Début AM]]-Tableau1[[#This Row],[Pause AM]],0)</f>
        <v>0</v>
      </c>
      <c r="S160" s="77">
        <f>IF(Tableau1[[#This Row],[Ch.P. PM]]="Ch.P. PM",Tableau1[[#This Row],[Fin PM]]-Tableau1[[#This Row],[Début PM]]-Tableau1[[#This Row],[Pause PM]],0)</f>
        <v>0</v>
      </c>
      <c r="T160" s="100">
        <f>+Tableau1[[#This Row],[Chômage Partiel AM]]+Tableau1[[#This Row],[Chômage Partiel PM]]</f>
        <v>0</v>
      </c>
      <c r="U16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0" s="14"/>
      <c r="W160" s="14"/>
      <c r="Y160" s="14"/>
    </row>
    <row r="161" spans="2:25" x14ac:dyDescent="0.25">
      <c r="B161" s="141">
        <f>_xlfn.ISOWEEKNUM(Tableau1[[#This Row],[Date]])</f>
        <v>23</v>
      </c>
      <c r="C161" s="45" t="str">
        <f>UPPER(TEXT(Tableau1[[#This Row],[Date]],"jjjj"))</f>
        <v>MERCREDI</v>
      </c>
      <c r="D161" s="55">
        <f>$C$3+ROW()-ROW(Tableau1[[#Headers],[Date]])-1</f>
        <v>43985</v>
      </c>
      <c r="E161" s="25">
        <v>0.35416666666666669</v>
      </c>
      <c r="F161" s="25">
        <v>0.52083333333333337</v>
      </c>
      <c r="G161" s="53">
        <v>6.9444444444444441E-3</v>
      </c>
      <c r="H161" s="25">
        <v>0.5625</v>
      </c>
      <c r="I161" s="25">
        <v>0.70833333333333337</v>
      </c>
      <c r="J161" s="53">
        <v>6.9444444444444441E-3</v>
      </c>
      <c r="K16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1" s="59"/>
      <c r="M161" s="80"/>
      <c r="N161" s="91" t="str">
        <f ca="1">IF(COUNTIF('jours fériés'!C:C,Tableau1[[#This Row],[Date]]),"oui","")</f>
        <v/>
      </c>
      <c r="O161" s="84"/>
      <c r="P161" s="84"/>
      <c r="Q161" s="76">
        <f>IF(Tableau1[[#This Row],[ CP / ABS / ChP. AM]]="A.M.",Tableau1[[#This Row],[Temps de travail]],0)</f>
        <v>0</v>
      </c>
      <c r="R161" s="99">
        <f>IF(Tableau1[[#This Row],[ CP / ABS / ChP. AM]]="Ch.P. AM",Tableau1[[#This Row],[Fin AM]]-Tableau1[[#This Row],[Début AM]]-Tableau1[[#This Row],[Pause AM]],0)</f>
        <v>0</v>
      </c>
      <c r="S161" s="77">
        <f>IF(Tableau1[[#This Row],[Ch.P. PM]]="Ch.P. PM",Tableau1[[#This Row],[Fin PM]]-Tableau1[[#This Row],[Début PM]]-Tableau1[[#This Row],[Pause PM]],0)</f>
        <v>0</v>
      </c>
      <c r="T161" s="100">
        <f>+Tableau1[[#This Row],[Chômage Partiel AM]]+Tableau1[[#This Row],[Chômage Partiel PM]]</f>
        <v>0</v>
      </c>
      <c r="U16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1" s="14"/>
      <c r="W161" s="14"/>
      <c r="Y161" s="14"/>
    </row>
    <row r="162" spans="2:25" x14ac:dyDescent="0.25">
      <c r="B162" s="141">
        <f>_xlfn.ISOWEEKNUM(Tableau1[[#This Row],[Date]])</f>
        <v>23</v>
      </c>
      <c r="C162" s="45" t="str">
        <f>UPPER(TEXT(Tableau1[[#This Row],[Date]],"jjjj"))</f>
        <v>JEUDI</v>
      </c>
      <c r="D162" s="55">
        <f>$C$3+ROW()-ROW(Tableau1[[#Headers],[Date]])-1</f>
        <v>43986</v>
      </c>
      <c r="E162" s="25">
        <v>0.35416666666666669</v>
      </c>
      <c r="F162" s="25">
        <v>0.52083333333333337</v>
      </c>
      <c r="G162" s="53">
        <v>6.9444444444444441E-3</v>
      </c>
      <c r="H162" s="25">
        <v>0.5625</v>
      </c>
      <c r="I162" s="25">
        <v>0.70833333333333337</v>
      </c>
      <c r="J162" s="53">
        <v>6.9444444444444441E-3</v>
      </c>
      <c r="K16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2" s="59"/>
      <c r="M162" s="80"/>
      <c r="N162" s="91" t="str">
        <f ca="1">IF(COUNTIF('jours fériés'!C:C,Tableau1[[#This Row],[Date]]),"oui","")</f>
        <v/>
      </c>
      <c r="O162" s="84"/>
      <c r="P162" s="84"/>
      <c r="Q162" s="76">
        <f>IF(Tableau1[[#This Row],[ CP / ABS / ChP. AM]]="A.M.",Tableau1[[#This Row],[Temps de travail]],0)</f>
        <v>0</v>
      </c>
      <c r="R162" s="99">
        <f>IF(Tableau1[[#This Row],[ CP / ABS / ChP. AM]]="Ch.P. AM",Tableau1[[#This Row],[Fin AM]]-Tableau1[[#This Row],[Début AM]]-Tableau1[[#This Row],[Pause AM]],0)</f>
        <v>0</v>
      </c>
      <c r="S162" s="77">
        <f>IF(Tableau1[[#This Row],[Ch.P. PM]]="Ch.P. PM",Tableau1[[#This Row],[Fin PM]]-Tableau1[[#This Row],[Début PM]]-Tableau1[[#This Row],[Pause PM]],0)</f>
        <v>0</v>
      </c>
      <c r="T162" s="100">
        <f>+Tableau1[[#This Row],[Chômage Partiel AM]]+Tableau1[[#This Row],[Chômage Partiel PM]]</f>
        <v>0</v>
      </c>
      <c r="U16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2" s="14"/>
      <c r="W162" s="14"/>
      <c r="Y162" s="14"/>
    </row>
    <row r="163" spans="2:25" x14ac:dyDescent="0.25">
      <c r="B163" s="141">
        <f>_xlfn.ISOWEEKNUM(Tableau1[[#This Row],[Date]])</f>
        <v>23</v>
      </c>
      <c r="C163" s="45" t="str">
        <f>UPPER(TEXT(Tableau1[[#This Row],[Date]],"jjjj"))</f>
        <v>VENDREDI</v>
      </c>
      <c r="D163" s="55">
        <f>$C$3+ROW()-ROW(Tableau1[[#Headers],[Date]])-1</f>
        <v>43987</v>
      </c>
      <c r="E163" s="25">
        <v>0.35416666666666669</v>
      </c>
      <c r="F163" s="25">
        <v>0.5</v>
      </c>
      <c r="G163" s="53">
        <v>6.9444444444444441E-3</v>
      </c>
      <c r="H163" s="25">
        <v>0.54166666666666663</v>
      </c>
      <c r="I163" s="25">
        <v>0.64583333333333337</v>
      </c>
      <c r="J163" s="53"/>
      <c r="K163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63" s="59"/>
      <c r="M163" s="80"/>
      <c r="N163" s="91" t="str">
        <f ca="1">IF(COUNTIF('jours fériés'!C:C,Tableau1[[#This Row],[Date]]),"oui","")</f>
        <v/>
      </c>
      <c r="O163" s="84"/>
      <c r="P163" s="84"/>
      <c r="Q163" s="76">
        <f>IF(Tableau1[[#This Row],[ CP / ABS / ChP. AM]]="A.M.",Tableau1[[#This Row],[Temps de travail]],0)</f>
        <v>0</v>
      </c>
      <c r="R163" s="99">
        <f>IF(Tableau1[[#This Row],[ CP / ABS / ChP. AM]]="Ch.P. AM",Tableau1[[#This Row],[Fin AM]]-Tableau1[[#This Row],[Début AM]]-Tableau1[[#This Row],[Pause AM]],0)</f>
        <v>0</v>
      </c>
      <c r="S163" s="77">
        <f>IF(Tableau1[[#This Row],[Ch.P. PM]]="Ch.P. PM",Tableau1[[#This Row],[Fin PM]]-Tableau1[[#This Row],[Début PM]]-Tableau1[[#This Row],[Pause PM]],0)</f>
        <v>0</v>
      </c>
      <c r="T163" s="100">
        <f>+Tableau1[[#This Row],[Chômage Partiel AM]]+Tableau1[[#This Row],[Chômage Partiel PM]]</f>
        <v>0</v>
      </c>
      <c r="U16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3" s="14"/>
      <c r="W163" s="14"/>
      <c r="Y163" s="14"/>
    </row>
    <row r="164" spans="2:25" x14ac:dyDescent="0.25">
      <c r="B164" s="141">
        <f>_xlfn.ISOWEEKNUM(Tableau1[[#This Row],[Date]])</f>
        <v>23</v>
      </c>
      <c r="C164" s="45" t="str">
        <f>UPPER(TEXT(Tableau1[[#This Row],[Date]],"jjjj"))</f>
        <v>SAMEDI</v>
      </c>
      <c r="D164" s="55">
        <f>$C$3+ROW()-ROW(Tableau1[[#Headers],[Date]])-1</f>
        <v>43988</v>
      </c>
      <c r="E164" s="25"/>
      <c r="F164" s="25"/>
      <c r="G164" s="53"/>
      <c r="H164" s="25"/>
      <c r="I164" s="25"/>
      <c r="J164" s="53"/>
      <c r="K164" s="97">
        <f>Tableau1[[#This Row],[Fin AM]]-Tableau1[[#This Row],[Début AM]]-Tableau1[[#This Row],[Pause AM]]+Tableau1[[#This Row],[Fin PM]]-Tableau1[[#This Row],[Début PM]]-Tableau1[[#This Row],[Pause PM]]</f>
        <v>0</v>
      </c>
      <c r="L164" s="59"/>
      <c r="M164" s="80"/>
      <c r="N164" s="91" t="str">
        <f ca="1">IF(COUNTIF('jours fériés'!C:C,Tableau1[[#This Row],[Date]]),"oui","")</f>
        <v/>
      </c>
      <c r="O164" s="84"/>
      <c r="P164" s="84"/>
      <c r="Q164" s="76">
        <f>IF(Tableau1[[#This Row],[ CP / ABS / ChP. AM]]="A.M.",Tableau1[[#This Row],[Temps de travail]],0)</f>
        <v>0</v>
      </c>
      <c r="R164" s="99">
        <f>IF(Tableau1[[#This Row],[ CP / ABS / ChP. AM]]="Ch.P. AM",Tableau1[[#This Row],[Fin AM]]-Tableau1[[#This Row],[Début AM]]-Tableau1[[#This Row],[Pause AM]],0)</f>
        <v>0</v>
      </c>
      <c r="S164" s="77">
        <f>IF(Tableau1[[#This Row],[Ch.P. PM]]="Ch.P. PM",Tableau1[[#This Row],[Fin PM]]-Tableau1[[#This Row],[Début PM]]-Tableau1[[#This Row],[Pause PM]],0)</f>
        <v>0</v>
      </c>
      <c r="T164" s="100">
        <f>+Tableau1[[#This Row],[Chômage Partiel AM]]+Tableau1[[#This Row],[Chômage Partiel PM]]</f>
        <v>0</v>
      </c>
      <c r="U16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4" s="14"/>
      <c r="W164" s="14"/>
      <c r="Y164" s="14"/>
    </row>
    <row r="165" spans="2:25" ht="15.75" thickBot="1" x14ac:dyDescent="0.3">
      <c r="B165" s="141">
        <f>_xlfn.ISOWEEKNUM(Tableau1[[#This Row],[Date]])</f>
        <v>23</v>
      </c>
      <c r="C165" s="45" t="str">
        <f>UPPER(TEXT(Tableau1[[#This Row],[Date]],"jjjj"))</f>
        <v>DIMANCHE</v>
      </c>
      <c r="D165" s="55">
        <f>$C$3+ROW()-ROW(Tableau1[[#Headers],[Date]])-1</f>
        <v>43989</v>
      </c>
      <c r="E165" s="25"/>
      <c r="F165" s="25"/>
      <c r="G165" s="53"/>
      <c r="H165" s="25"/>
      <c r="I165" s="25"/>
      <c r="J165" s="53"/>
      <c r="K165" s="97">
        <f>Tableau1[[#This Row],[Fin AM]]-Tableau1[[#This Row],[Début AM]]-Tableau1[[#This Row],[Pause AM]]+Tableau1[[#This Row],[Fin PM]]-Tableau1[[#This Row],[Début PM]]-Tableau1[[#This Row],[Pause PM]]</f>
        <v>0</v>
      </c>
      <c r="L165" s="60"/>
      <c r="M165" s="81"/>
      <c r="N165" s="86" t="str">
        <f ca="1">IF(COUNTIF('jours fériés'!C:C,Tableau1[[#This Row],[Date]]),"oui","")</f>
        <v/>
      </c>
      <c r="O165" s="85"/>
      <c r="P165" s="85"/>
      <c r="Q165" s="80">
        <f>IF(Tableau1[[#This Row],[ CP / ABS / ChP. AM]]="A.M.",Tableau1[[#This Row],[Temps de travail]],0)</f>
        <v>0</v>
      </c>
      <c r="R165" s="101">
        <f>IF(Tableau1[[#This Row],[ CP / ABS / ChP. AM]]="Ch.P. AM",Tableau1[[#This Row],[Fin AM]]-Tableau1[[#This Row],[Début AM]]-Tableau1[[#This Row],[Pause AM]],0)</f>
        <v>0</v>
      </c>
      <c r="S165" s="94">
        <f>IF(Tableau1[[#This Row],[Ch.P. PM]]="Ch.P. PM",Tableau1[[#This Row],[Fin PM]]-Tableau1[[#This Row],[Début PM]]-Tableau1[[#This Row],[Pause PM]],0)</f>
        <v>0</v>
      </c>
      <c r="T165" s="102">
        <f>+Tableau1[[#This Row],[Chômage Partiel AM]]+Tableau1[[#This Row],[Chômage Partiel PM]]</f>
        <v>0</v>
      </c>
      <c r="U16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65" s="14"/>
      <c r="W165" s="14"/>
      <c r="Y165" s="14"/>
    </row>
    <row r="166" spans="2:25" x14ac:dyDescent="0.25">
      <c r="B166" s="141">
        <f>_xlfn.ISOWEEKNUM(Tableau1[[#This Row],[Date]])</f>
        <v>24</v>
      </c>
      <c r="C166" s="45" t="str">
        <f>UPPER(TEXT(Tableau1[[#This Row],[Date]],"jjjj"))</f>
        <v>LUNDI</v>
      </c>
      <c r="D166" s="55">
        <f>$C$3+ROW()-ROW(Tableau1[[#Headers],[Date]])-1</f>
        <v>43990</v>
      </c>
      <c r="E166" s="25">
        <v>0.35416666666666669</v>
      </c>
      <c r="F166" s="25">
        <v>0.52083333333333337</v>
      </c>
      <c r="G166" s="53">
        <v>6.9444444444444441E-3</v>
      </c>
      <c r="H166" s="25">
        <v>0.5625</v>
      </c>
      <c r="I166" s="25">
        <v>0.70833333333333337</v>
      </c>
      <c r="J166" s="53">
        <v>6.9444444444444441E-3</v>
      </c>
      <c r="K16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6" s="58"/>
      <c r="M166" s="79"/>
      <c r="N166" s="91" t="str">
        <f ca="1">IF(COUNTIF('jours fériés'!C:C,Tableau1[[#This Row],[Date]]),"oui","")</f>
        <v/>
      </c>
      <c r="O166" s="84"/>
      <c r="P166" s="84"/>
      <c r="Q166" s="76">
        <f>IF(Tableau1[[#This Row],[ CP / ABS / ChP. AM]]="A.M.",Tableau1[[#This Row],[Temps de travail]],0)</f>
        <v>0</v>
      </c>
      <c r="R166" s="99">
        <f>IF(Tableau1[[#This Row],[ CP / ABS / ChP. AM]]="Ch.P. AM",Tableau1[[#This Row],[Fin AM]]-Tableau1[[#This Row],[Début AM]]-Tableau1[[#This Row],[Pause AM]],0)</f>
        <v>0</v>
      </c>
      <c r="S166" s="77">
        <f>IF(Tableau1[[#This Row],[Ch.P. PM]]="Ch.P. PM",Tableau1[[#This Row],[Fin PM]]-Tableau1[[#This Row],[Début PM]]-Tableau1[[#This Row],[Pause PM]],0)</f>
        <v>0</v>
      </c>
      <c r="T166" s="100">
        <f>+Tableau1[[#This Row],[Chômage Partiel AM]]+Tableau1[[#This Row],[Chômage Partiel PM]]</f>
        <v>0</v>
      </c>
      <c r="U16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6" s="14"/>
      <c r="W166" s="14"/>
      <c r="Y166" s="14"/>
    </row>
    <row r="167" spans="2:25" x14ac:dyDescent="0.25">
      <c r="B167" s="141">
        <f>_xlfn.ISOWEEKNUM(Tableau1[[#This Row],[Date]])</f>
        <v>24</v>
      </c>
      <c r="C167" s="45" t="str">
        <f>UPPER(TEXT(Tableau1[[#This Row],[Date]],"jjjj"))</f>
        <v>MARDI</v>
      </c>
      <c r="D167" s="55">
        <f>$C$3+ROW()-ROW(Tableau1[[#Headers],[Date]])-1</f>
        <v>43991</v>
      </c>
      <c r="E167" s="25">
        <v>0.35416666666666669</v>
      </c>
      <c r="F167" s="25">
        <v>0.52083333333333337</v>
      </c>
      <c r="G167" s="53">
        <v>6.9444444444444441E-3</v>
      </c>
      <c r="H167" s="25">
        <v>0.5625</v>
      </c>
      <c r="I167" s="25">
        <v>0.70833333333333337</v>
      </c>
      <c r="J167" s="53">
        <v>6.9444444444444441E-3</v>
      </c>
      <c r="K16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7" s="59"/>
      <c r="M167" s="80"/>
      <c r="N167" s="91" t="str">
        <f ca="1">IF(COUNTIF('jours fériés'!C:C,Tableau1[[#This Row],[Date]]),"oui","")</f>
        <v/>
      </c>
      <c r="O167" s="84"/>
      <c r="P167" s="84"/>
      <c r="Q167" s="76">
        <f>IF(Tableau1[[#This Row],[ CP / ABS / ChP. AM]]="A.M.",Tableau1[[#This Row],[Temps de travail]],0)</f>
        <v>0</v>
      </c>
      <c r="R167" s="99">
        <f>IF(Tableau1[[#This Row],[ CP / ABS / ChP. AM]]="Ch.P. AM",Tableau1[[#This Row],[Fin AM]]-Tableau1[[#This Row],[Début AM]]-Tableau1[[#This Row],[Pause AM]],0)</f>
        <v>0</v>
      </c>
      <c r="S167" s="77">
        <f>IF(Tableau1[[#This Row],[Ch.P. PM]]="Ch.P. PM",Tableau1[[#This Row],[Fin PM]]-Tableau1[[#This Row],[Début PM]]-Tableau1[[#This Row],[Pause PM]],0)</f>
        <v>0</v>
      </c>
      <c r="T167" s="100">
        <f>+Tableau1[[#This Row],[Chômage Partiel AM]]+Tableau1[[#This Row],[Chômage Partiel PM]]</f>
        <v>0</v>
      </c>
      <c r="U16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7" s="14"/>
      <c r="W167" s="14"/>
      <c r="Y167" s="14"/>
    </row>
    <row r="168" spans="2:25" x14ac:dyDescent="0.25">
      <c r="B168" s="141">
        <f>_xlfn.ISOWEEKNUM(Tableau1[[#This Row],[Date]])</f>
        <v>24</v>
      </c>
      <c r="C168" s="45" t="str">
        <f>UPPER(TEXT(Tableau1[[#This Row],[Date]],"jjjj"))</f>
        <v>MERCREDI</v>
      </c>
      <c r="D168" s="55">
        <f>$C$3+ROW()-ROW(Tableau1[[#Headers],[Date]])-1</f>
        <v>43992</v>
      </c>
      <c r="E168" s="25">
        <v>0.35416666666666669</v>
      </c>
      <c r="F168" s="25">
        <v>0.52083333333333337</v>
      </c>
      <c r="G168" s="53">
        <v>6.9444444444444441E-3</v>
      </c>
      <c r="H168" s="25">
        <v>0.5625</v>
      </c>
      <c r="I168" s="25">
        <v>0.70833333333333337</v>
      </c>
      <c r="J168" s="53">
        <v>6.9444444444444441E-3</v>
      </c>
      <c r="K16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8" s="59"/>
      <c r="M168" s="80"/>
      <c r="N168" s="91" t="str">
        <f ca="1">IF(COUNTIF('jours fériés'!C:C,Tableau1[[#This Row],[Date]]),"oui","")</f>
        <v/>
      </c>
      <c r="O168" s="84"/>
      <c r="P168" s="84"/>
      <c r="Q168" s="76">
        <f>IF(Tableau1[[#This Row],[ CP / ABS / ChP. AM]]="A.M.",Tableau1[[#This Row],[Temps de travail]],0)</f>
        <v>0</v>
      </c>
      <c r="R168" s="99">
        <f>IF(Tableau1[[#This Row],[ CP / ABS / ChP. AM]]="Ch.P. AM",Tableau1[[#This Row],[Fin AM]]-Tableau1[[#This Row],[Début AM]]-Tableau1[[#This Row],[Pause AM]],0)</f>
        <v>0</v>
      </c>
      <c r="S168" s="77">
        <f>IF(Tableau1[[#This Row],[Ch.P. PM]]="Ch.P. PM",Tableau1[[#This Row],[Fin PM]]-Tableau1[[#This Row],[Début PM]]-Tableau1[[#This Row],[Pause PM]],0)</f>
        <v>0</v>
      </c>
      <c r="T168" s="100">
        <f>+Tableau1[[#This Row],[Chômage Partiel AM]]+Tableau1[[#This Row],[Chômage Partiel PM]]</f>
        <v>0</v>
      </c>
      <c r="U16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8" s="14"/>
      <c r="W168" s="14"/>
      <c r="Y168" s="14"/>
    </row>
    <row r="169" spans="2:25" x14ac:dyDescent="0.25">
      <c r="B169" s="141">
        <f>_xlfn.ISOWEEKNUM(Tableau1[[#This Row],[Date]])</f>
        <v>24</v>
      </c>
      <c r="C169" s="45" t="str">
        <f>UPPER(TEXT(Tableau1[[#This Row],[Date]],"jjjj"))</f>
        <v>JEUDI</v>
      </c>
      <c r="D169" s="55">
        <f>$C$3+ROW()-ROW(Tableau1[[#Headers],[Date]])-1</f>
        <v>43993</v>
      </c>
      <c r="E169" s="25">
        <v>0.35416666666666669</v>
      </c>
      <c r="F169" s="25">
        <v>0.52083333333333337</v>
      </c>
      <c r="G169" s="53">
        <v>6.9444444444444441E-3</v>
      </c>
      <c r="H169" s="25">
        <v>0.5625</v>
      </c>
      <c r="I169" s="25">
        <v>0.70833333333333337</v>
      </c>
      <c r="J169" s="53">
        <v>6.9444444444444441E-3</v>
      </c>
      <c r="K16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69" s="59"/>
      <c r="M169" s="80"/>
      <c r="N169" s="91" t="str">
        <f ca="1">IF(COUNTIF('jours fériés'!C:C,Tableau1[[#This Row],[Date]]),"oui","")</f>
        <v/>
      </c>
      <c r="O169" s="84"/>
      <c r="P169" s="84"/>
      <c r="Q169" s="76">
        <f>IF(Tableau1[[#This Row],[ CP / ABS / ChP. AM]]="A.M.",Tableau1[[#This Row],[Temps de travail]],0)</f>
        <v>0</v>
      </c>
      <c r="R169" s="99">
        <f>IF(Tableau1[[#This Row],[ CP / ABS / ChP. AM]]="Ch.P. AM",Tableau1[[#This Row],[Fin AM]]-Tableau1[[#This Row],[Début AM]]-Tableau1[[#This Row],[Pause AM]],0)</f>
        <v>0</v>
      </c>
      <c r="S169" s="77">
        <f>IF(Tableau1[[#This Row],[Ch.P. PM]]="Ch.P. PM",Tableau1[[#This Row],[Fin PM]]-Tableau1[[#This Row],[Début PM]]-Tableau1[[#This Row],[Pause PM]],0)</f>
        <v>0</v>
      </c>
      <c r="T169" s="100">
        <f>+Tableau1[[#This Row],[Chômage Partiel AM]]+Tableau1[[#This Row],[Chômage Partiel PM]]</f>
        <v>0</v>
      </c>
      <c r="U16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69" s="14"/>
      <c r="W169" s="14"/>
      <c r="Y169" s="14"/>
    </row>
    <row r="170" spans="2:25" x14ac:dyDescent="0.25">
      <c r="B170" s="141">
        <f>_xlfn.ISOWEEKNUM(Tableau1[[#This Row],[Date]])</f>
        <v>24</v>
      </c>
      <c r="C170" s="45" t="str">
        <f>UPPER(TEXT(Tableau1[[#This Row],[Date]],"jjjj"))</f>
        <v>VENDREDI</v>
      </c>
      <c r="D170" s="55">
        <f>$C$3+ROW()-ROW(Tableau1[[#Headers],[Date]])-1</f>
        <v>43994</v>
      </c>
      <c r="E170" s="25">
        <v>0.35416666666666669</v>
      </c>
      <c r="F170" s="25">
        <v>0.5</v>
      </c>
      <c r="G170" s="53">
        <v>6.9444444444444441E-3</v>
      </c>
      <c r="H170" s="25">
        <v>0.54166666666666663</v>
      </c>
      <c r="I170" s="25">
        <v>0.64583333333333337</v>
      </c>
      <c r="J170" s="53"/>
      <c r="K170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70" s="59"/>
      <c r="M170" s="80"/>
      <c r="N170" s="91" t="str">
        <f ca="1">IF(COUNTIF('jours fériés'!C:C,Tableau1[[#This Row],[Date]]),"oui","")</f>
        <v/>
      </c>
      <c r="O170" s="84"/>
      <c r="P170" s="84"/>
      <c r="Q170" s="76">
        <f>IF(Tableau1[[#This Row],[ CP / ABS / ChP. AM]]="A.M.",Tableau1[[#This Row],[Temps de travail]],0)</f>
        <v>0</v>
      </c>
      <c r="R170" s="99">
        <f>IF(Tableau1[[#This Row],[ CP / ABS / ChP. AM]]="Ch.P. AM",Tableau1[[#This Row],[Fin AM]]-Tableau1[[#This Row],[Début AM]]-Tableau1[[#This Row],[Pause AM]],0)</f>
        <v>0</v>
      </c>
      <c r="S170" s="77">
        <f>IF(Tableau1[[#This Row],[Ch.P. PM]]="Ch.P. PM",Tableau1[[#This Row],[Fin PM]]-Tableau1[[#This Row],[Début PM]]-Tableau1[[#This Row],[Pause PM]],0)</f>
        <v>0</v>
      </c>
      <c r="T170" s="100">
        <f>+Tableau1[[#This Row],[Chômage Partiel AM]]+Tableau1[[#This Row],[Chômage Partiel PM]]</f>
        <v>0</v>
      </c>
      <c r="U17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0" s="14"/>
      <c r="W170" s="14"/>
      <c r="Y170" s="14"/>
    </row>
    <row r="171" spans="2:25" x14ac:dyDescent="0.25">
      <c r="B171" s="141">
        <f>_xlfn.ISOWEEKNUM(Tableau1[[#This Row],[Date]])</f>
        <v>24</v>
      </c>
      <c r="C171" s="45" t="str">
        <f>UPPER(TEXT(Tableau1[[#This Row],[Date]],"jjjj"))</f>
        <v>SAMEDI</v>
      </c>
      <c r="D171" s="55">
        <f>$C$3+ROW()-ROW(Tableau1[[#Headers],[Date]])-1</f>
        <v>43995</v>
      </c>
      <c r="E171" s="25"/>
      <c r="F171" s="25"/>
      <c r="G171" s="53"/>
      <c r="H171" s="25"/>
      <c r="I171" s="25"/>
      <c r="J171" s="53"/>
      <c r="K171" s="97">
        <f>Tableau1[[#This Row],[Fin AM]]-Tableau1[[#This Row],[Début AM]]-Tableau1[[#This Row],[Pause AM]]+Tableau1[[#This Row],[Fin PM]]-Tableau1[[#This Row],[Début PM]]-Tableau1[[#This Row],[Pause PM]]</f>
        <v>0</v>
      </c>
      <c r="L171" s="59"/>
      <c r="M171" s="80"/>
      <c r="N171" s="91" t="str">
        <f ca="1">IF(COUNTIF('jours fériés'!C:C,Tableau1[[#This Row],[Date]]),"oui","")</f>
        <v/>
      </c>
      <c r="O171" s="84"/>
      <c r="P171" s="84"/>
      <c r="Q171" s="76">
        <f>IF(Tableau1[[#This Row],[ CP / ABS / ChP. AM]]="A.M.",Tableau1[[#This Row],[Temps de travail]],0)</f>
        <v>0</v>
      </c>
      <c r="R171" s="99">
        <f>IF(Tableau1[[#This Row],[ CP / ABS / ChP. AM]]="Ch.P. AM",Tableau1[[#This Row],[Fin AM]]-Tableau1[[#This Row],[Début AM]]-Tableau1[[#This Row],[Pause AM]],0)</f>
        <v>0</v>
      </c>
      <c r="S171" s="77">
        <f>IF(Tableau1[[#This Row],[Ch.P. PM]]="Ch.P. PM",Tableau1[[#This Row],[Fin PM]]-Tableau1[[#This Row],[Début PM]]-Tableau1[[#This Row],[Pause PM]],0)</f>
        <v>0</v>
      </c>
      <c r="T171" s="100">
        <f>+Tableau1[[#This Row],[Chômage Partiel AM]]+Tableau1[[#This Row],[Chômage Partiel PM]]</f>
        <v>0</v>
      </c>
      <c r="U17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1" s="14"/>
      <c r="W171" s="14"/>
      <c r="Y171" s="14"/>
    </row>
    <row r="172" spans="2:25" ht="15.75" thickBot="1" x14ac:dyDescent="0.3">
      <c r="B172" s="141">
        <f>_xlfn.ISOWEEKNUM(Tableau1[[#This Row],[Date]])</f>
        <v>24</v>
      </c>
      <c r="C172" s="45" t="str">
        <f>UPPER(TEXT(Tableau1[[#This Row],[Date]],"jjjj"))</f>
        <v>DIMANCHE</v>
      </c>
      <c r="D172" s="55">
        <f>$C$3+ROW()-ROW(Tableau1[[#Headers],[Date]])-1</f>
        <v>43996</v>
      </c>
      <c r="E172" s="25"/>
      <c r="F172" s="25"/>
      <c r="G172" s="53"/>
      <c r="H172" s="25"/>
      <c r="I172" s="25"/>
      <c r="J172" s="53"/>
      <c r="K172" s="97">
        <f>Tableau1[[#This Row],[Fin AM]]-Tableau1[[#This Row],[Début AM]]-Tableau1[[#This Row],[Pause AM]]+Tableau1[[#This Row],[Fin PM]]-Tableau1[[#This Row],[Début PM]]-Tableau1[[#This Row],[Pause PM]]</f>
        <v>0</v>
      </c>
      <c r="L172" s="60"/>
      <c r="M172" s="81"/>
      <c r="N172" s="86" t="str">
        <f ca="1">IF(COUNTIF('jours fériés'!C:C,Tableau1[[#This Row],[Date]]),"oui","")</f>
        <v/>
      </c>
      <c r="O172" s="85"/>
      <c r="P172" s="85"/>
      <c r="Q172" s="80">
        <f>IF(Tableau1[[#This Row],[ CP / ABS / ChP. AM]]="A.M.",Tableau1[[#This Row],[Temps de travail]],0)</f>
        <v>0</v>
      </c>
      <c r="R172" s="101">
        <f>IF(Tableau1[[#This Row],[ CP / ABS / ChP. AM]]="Ch.P. AM",Tableau1[[#This Row],[Fin AM]]-Tableau1[[#This Row],[Début AM]]-Tableau1[[#This Row],[Pause AM]],0)</f>
        <v>0</v>
      </c>
      <c r="S172" s="94">
        <f>IF(Tableau1[[#This Row],[Ch.P. PM]]="Ch.P. PM",Tableau1[[#This Row],[Fin PM]]-Tableau1[[#This Row],[Début PM]]-Tableau1[[#This Row],[Pause PM]],0)</f>
        <v>0</v>
      </c>
      <c r="T172" s="102">
        <f>+Tableau1[[#This Row],[Chômage Partiel AM]]+Tableau1[[#This Row],[Chômage Partiel PM]]</f>
        <v>0</v>
      </c>
      <c r="U17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72" s="14"/>
      <c r="W172" s="14"/>
      <c r="Y172" s="14"/>
    </row>
    <row r="173" spans="2:25" x14ac:dyDescent="0.25">
      <c r="B173" s="141">
        <f>_xlfn.ISOWEEKNUM(Tableau1[[#This Row],[Date]])</f>
        <v>25</v>
      </c>
      <c r="C173" s="45" t="str">
        <f>UPPER(TEXT(Tableau1[[#This Row],[Date]],"jjjj"))</f>
        <v>LUNDI</v>
      </c>
      <c r="D173" s="55">
        <f>$C$3+ROW()-ROW(Tableau1[[#Headers],[Date]])-1</f>
        <v>43997</v>
      </c>
      <c r="E173" s="25">
        <v>0.35416666666666669</v>
      </c>
      <c r="F173" s="25">
        <v>0.52083333333333337</v>
      </c>
      <c r="G173" s="53">
        <v>6.9444444444444441E-3</v>
      </c>
      <c r="H173" s="25">
        <v>0.5625</v>
      </c>
      <c r="I173" s="25">
        <v>0.70833333333333337</v>
      </c>
      <c r="J173" s="53">
        <v>6.9444444444444441E-3</v>
      </c>
      <c r="K17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73" s="58"/>
      <c r="M173" s="79"/>
      <c r="N173" s="91" t="str">
        <f ca="1">IF(COUNTIF('jours fériés'!C:C,Tableau1[[#This Row],[Date]]),"oui","")</f>
        <v/>
      </c>
      <c r="O173" s="84"/>
      <c r="P173" s="84"/>
      <c r="Q173" s="76">
        <f>IF(Tableau1[[#This Row],[ CP / ABS / ChP. AM]]="A.M.",Tableau1[[#This Row],[Temps de travail]],0)</f>
        <v>0</v>
      </c>
      <c r="R173" s="99">
        <f>IF(Tableau1[[#This Row],[ CP / ABS / ChP. AM]]="Ch.P. AM",Tableau1[[#This Row],[Fin AM]]-Tableau1[[#This Row],[Début AM]]-Tableau1[[#This Row],[Pause AM]],0)</f>
        <v>0</v>
      </c>
      <c r="S173" s="77">
        <f>IF(Tableau1[[#This Row],[Ch.P. PM]]="Ch.P. PM",Tableau1[[#This Row],[Fin PM]]-Tableau1[[#This Row],[Début PM]]-Tableau1[[#This Row],[Pause PM]],0)</f>
        <v>0</v>
      </c>
      <c r="T173" s="100">
        <f>+Tableau1[[#This Row],[Chômage Partiel AM]]+Tableau1[[#This Row],[Chômage Partiel PM]]</f>
        <v>0</v>
      </c>
      <c r="U17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3" s="14"/>
      <c r="W173" s="14"/>
      <c r="Y173" s="14"/>
    </row>
    <row r="174" spans="2:25" x14ac:dyDescent="0.25">
      <c r="B174" s="141">
        <f>_xlfn.ISOWEEKNUM(Tableau1[[#This Row],[Date]])</f>
        <v>25</v>
      </c>
      <c r="C174" s="45" t="str">
        <f>UPPER(TEXT(Tableau1[[#This Row],[Date]],"jjjj"))</f>
        <v>MARDI</v>
      </c>
      <c r="D174" s="55">
        <f>$C$3+ROW()-ROW(Tableau1[[#Headers],[Date]])-1</f>
        <v>43998</v>
      </c>
      <c r="E174" s="25">
        <v>0.35416666666666669</v>
      </c>
      <c r="F174" s="25">
        <v>0.52083333333333337</v>
      </c>
      <c r="G174" s="53">
        <v>6.9444444444444441E-3</v>
      </c>
      <c r="H174" s="25">
        <v>0.5625</v>
      </c>
      <c r="I174" s="25">
        <v>0.70833333333333337</v>
      </c>
      <c r="J174" s="53">
        <v>6.9444444444444441E-3</v>
      </c>
      <c r="K17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74" s="59"/>
      <c r="M174" s="80"/>
      <c r="N174" s="91" t="str">
        <f ca="1">IF(COUNTIF('jours fériés'!C:C,Tableau1[[#This Row],[Date]]),"oui","")</f>
        <v/>
      </c>
      <c r="O174" s="84"/>
      <c r="P174" s="84"/>
      <c r="Q174" s="76">
        <f>IF(Tableau1[[#This Row],[ CP / ABS / ChP. AM]]="A.M.",Tableau1[[#This Row],[Temps de travail]],0)</f>
        <v>0</v>
      </c>
      <c r="R174" s="99">
        <f>IF(Tableau1[[#This Row],[ CP / ABS / ChP. AM]]="Ch.P. AM",Tableau1[[#This Row],[Fin AM]]-Tableau1[[#This Row],[Début AM]]-Tableau1[[#This Row],[Pause AM]],0)</f>
        <v>0</v>
      </c>
      <c r="S174" s="77">
        <f>IF(Tableau1[[#This Row],[Ch.P. PM]]="Ch.P. PM",Tableau1[[#This Row],[Fin PM]]-Tableau1[[#This Row],[Début PM]]-Tableau1[[#This Row],[Pause PM]],0)</f>
        <v>0</v>
      </c>
      <c r="T174" s="100">
        <f>+Tableau1[[#This Row],[Chômage Partiel AM]]+Tableau1[[#This Row],[Chômage Partiel PM]]</f>
        <v>0</v>
      </c>
      <c r="U17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4" s="14"/>
      <c r="W174" s="14"/>
      <c r="Y174" s="14"/>
    </row>
    <row r="175" spans="2:25" x14ac:dyDescent="0.25">
      <c r="B175" s="141">
        <f>_xlfn.ISOWEEKNUM(Tableau1[[#This Row],[Date]])</f>
        <v>25</v>
      </c>
      <c r="C175" s="45" t="str">
        <f>UPPER(TEXT(Tableau1[[#This Row],[Date]],"jjjj"))</f>
        <v>MERCREDI</v>
      </c>
      <c r="D175" s="55">
        <f>$C$3+ROW()-ROW(Tableau1[[#Headers],[Date]])-1</f>
        <v>43999</v>
      </c>
      <c r="E175" s="25">
        <v>0.35416666666666669</v>
      </c>
      <c r="F175" s="25">
        <v>0.52083333333333337</v>
      </c>
      <c r="G175" s="53">
        <v>6.9444444444444441E-3</v>
      </c>
      <c r="H175" s="25">
        <v>0.5625</v>
      </c>
      <c r="I175" s="25">
        <v>0.70833333333333337</v>
      </c>
      <c r="J175" s="53">
        <v>6.9444444444444441E-3</v>
      </c>
      <c r="K17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75" s="59"/>
      <c r="M175" s="80"/>
      <c r="N175" s="91" t="str">
        <f ca="1">IF(COUNTIF('jours fériés'!C:C,Tableau1[[#This Row],[Date]]),"oui","")</f>
        <v/>
      </c>
      <c r="O175" s="84"/>
      <c r="P175" s="84"/>
      <c r="Q175" s="76">
        <f>IF(Tableau1[[#This Row],[ CP / ABS / ChP. AM]]="A.M.",Tableau1[[#This Row],[Temps de travail]],0)</f>
        <v>0</v>
      </c>
      <c r="R175" s="99">
        <f>IF(Tableau1[[#This Row],[ CP / ABS / ChP. AM]]="Ch.P. AM",Tableau1[[#This Row],[Fin AM]]-Tableau1[[#This Row],[Début AM]]-Tableau1[[#This Row],[Pause AM]],0)</f>
        <v>0</v>
      </c>
      <c r="S175" s="77">
        <f>IF(Tableau1[[#This Row],[Ch.P. PM]]="Ch.P. PM",Tableau1[[#This Row],[Fin PM]]-Tableau1[[#This Row],[Début PM]]-Tableau1[[#This Row],[Pause PM]],0)</f>
        <v>0</v>
      </c>
      <c r="T175" s="100">
        <f>+Tableau1[[#This Row],[Chômage Partiel AM]]+Tableau1[[#This Row],[Chômage Partiel PM]]</f>
        <v>0</v>
      </c>
      <c r="U17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5" s="14"/>
      <c r="W175" s="14"/>
      <c r="Y175" s="14"/>
    </row>
    <row r="176" spans="2:25" x14ac:dyDescent="0.25">
      <c r="B176" s="141">
        <f>_xlfn.ISOWEEKNUM(Tableau1[[#This Row],[Date]])</f>
        <v>25</v>
      </c>
      <c r="C176" s="45" t="str">
        <f>UPPER(TEXT(Tableau1[[#This Row],[Date]],"jjjj"))</f>
        <v>JEUDI</v>
      </c>
      <c r="D176" s="55">
        <f>$C$3+ROW()-ROW(Tableau1[[#Headers],[Date]])-1</f>
        <v>44000</v>
      </c>
      <c r="E176" s="25">
        <v>0.35416666666666669</v>
      </c>
      <c r="F176" s="25">
        <v>0.52083333333333337</v>
      </c>
      <c r="G176" s="53">
        <v>6.9444444444444441E-3</v>
      </c>
      <c r="H176" s="25">
        <v>0.5625</v>
      </c>
      <c r="I176" s="25">
        <v>0.70833333333333337</v>
      </c>
      <c r="J176" s="53">
        <v>6.9444444444444441E-3</v>
      </c>
      <c r="K17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76" s="59"/>
      <c r="M176" s="80"/>
      <c r="N176" s="91" t="str">
        <f ca="1">IF(COUNTIF('jours fériés'!C:C,Tableau1[[#This Row],[Date]]),"oui","")</f>
        <v/>
      </c>
      <c r="O176" s="84"/>
      <c r="P176" s="84"/>
      <c r="Q176" s="76">
        <f>IF(Tableau1[[#This Row],[ CP / ABS / ChP. AM]]="A.M.",Tableau1[[#This Row],[Temps de travail]],0)</f>
        <v>0</v>
      </c>
      <c r="R176" s="99">
        <f>IF(Tableau1[[#This Row],[ CP / ABS / ChP. AM]]="Ch.P. AM",Tableau1[[#This Row],[Fin AM]]-Tableau1[[#This Row],[Début AM]]-Tableau1[[#This Row],[Pause AM]],0)</f>
        <v>0</v>
      </c>
      <c r="S176" s="77">
        <f>IF(Tableau1[[#This Row],[Ch.P. PM]]="Ch.P. PM",Tableau1[[#This Row],[Fin PM]]-Tableau1[[#This Row],[Début PM]]-Tableau1[[#This Row],[Pause PM]],0)</f>
        <v>0</v>
      </c>
      <c r="T176" s="100">
        <f>+Tableau1[[#This Row],[Chômage Partiel AM]]+Tableau1[[#This Row],[Chômage Partiel PM]]</f>
        <v>0</v>
      </c>
      <c r="U17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6" s="14"/>
      <c r="W176" s="14"/>
      <c r="Y176" s="14"/>
    </row>
    <row r="177" spans="2:25" x14ac:dyDescent="0.25">
      <c r="B177" s="141">
        <f>_xlfn.ISOWEEKNUM(Tableau1[[#This Row],[Date]])</f>
        <v>25</v>
      </c>
      <c r="C177" s="45" t="str">
        <f>UPPER(TEXT(Tableau1[[#This Row],[Date]],"jjjj"))</f>
        <v>VENDREDI</v>
      </c>
      <c r="D177" s="55">
        <f>$C$3+ROW()-ROW(Tableau1[[#Headers],[Date]])-1</f>
        <v>44001</v>
      </c>
      <c r="E177" s="25">
        <v>0.35416666666666669</v>
      </c>
      <c r="F177" s="25">
        <v>0.5</v>
      </c>
      <c r="G177" s="53">
        <v>6.9444444444444441E-3</v>
      </c>
      <c r="H177" s="25">
        <v>0.54166666666666663</v>
      </c>
      <c r="I177" s="25">
        <v>0.64583333333333337</v>
      </c>
      <c r="J177" s="53"/>
      <c r="K177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77" s="59"/>
      <c r="M177" s="80"/>
      <c r="N177" s="91" t="str">
        <f ca="1">IF(COUNTIF('jours fériés'!C:C,Tableau1[[#This Row],[Date]]),"oui","")</f>
        <v/>
      </c>
      <c r="O177" s="84"/>
      <c r="P177" s="84"/>
      <c r="Q177" s="76">
        <f>IF(Tableau1[[#This Row],[ CP / ABS / ChP. AM]]="A.M.",Tableau1[[#This Row],[Temps de travail]],0)</f>
        <v>0</v>
      </c>
      <c r="R177" s="99">
        <f>IF(Tableau1[[#This Row],[ CP / ABS / ChP. AM]]="Ch.P. AM",Tableau1[[#This Row],[Fin AM]]-Tableau1[[#This Row],[Début AM]]-Tableau1[[#This Row],[Pause AM]],0)</f>
        <v>0</v>
      </c>
      <c r="S177" s="77">
        <f>IF(Tableau1[[#This Row],[Ch.P. PM]]="Ch.P. PM",Tableau1[[#This Row],[Fin PM]]-Tableau1[[#This Row],[Début PM]]-Tableau1[[#This Row],[Pause PM]],0)</f>
        <v>0</v>
      </c>
      <c r="T177" s="100">
        <f>+Tableau1[[#This Row],[Chômage Partiel AM]]+Tableau1[[#This Row],[Chômage Partiel PM]]</f>
        <v>0</v>
      </c>
      <c r="U17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7" s="14"/>
      <c r="W177" s="14"/>
      <c r="Y177" s="14"/>
    </row>
    <row r="178" spans="2:25" x14ac:dyDescent="0.25">
      <c r="B178" s="141">
        <f>_xlfn.ISOWEEKNUM(Tableau1[[#This Row],[Date]])</f>
        <v>25</v>
      </c>
      <c r="C178" s="45" t="str">
        <f>UPPER(TEXT(Tableau1[[#This Row],[Date]],"jjjj"))</f>
        <v>SAMEDI</v>
      </c>
      <c r="D178" s="55">
        <f>$C$3+ROW()-ROW(Tableau1[[#Headers],[Date]])-1</f>
        <v>44002</v>
      </c>
      <c r="E178" s="25"/>
      <c r="F178" s="25"/>
      <c r="G178" s="53"/>
      <c r="H178" s="25"/>
      <c r="I178" s="25"/>
      <c r="J178" s="53"/>
      <c r="K178" s="97">
        <f>Tableau1[[#This Row],[Fin AM]]-Tableau1[[#This Row],[Début AM]]-Tableau1[[#This Row],[Pause AM]]+Tableau1[[#This Row],[Fin PM]]-Tableau1[[#This Row],[Début PM]]-Tableau1[[#This Row],[Pause PM]]</f>
        <v>0</v>
      </c>
      <c r="L178" s="59"/>
      <c r="M178" s="80"/>
      <c r="N178" s="91" t="str">
        <f ca="1">IF(COUNTIF('jours fériés'!C:C,Tableau1[[#This Row],[Date]]),"oui","")</f>
        <v/>
      </c>
      <c r="O178" s="84"/>
      <c r="P178" s="84"/>
      <c r="Q178" s="76">
        <f>IF(Tableau1[[#This Row],[ CP / ABS / ChP. AM]]="A.M.",Tableau1[[#This Row],[Temps de travail]],0)</f>
        <v>0</v>
      </c>
      <c r="R178" s="99">
        <f>IF(Tableau1[[#This Row],[ CP / ABS / ChP. AM]]="Ch.P. AM",Tableau1[[#This Row],[Fin AM]]-Tableau1[[#This Row],[Début AM]]-Tableau1[[#This Row],[Pause AM]],0)</f>
        <v>0</v>
      </c>
      <c r="S178" s="77">
        <f>IF(Tableau1[[#This Row],[Ch.P. PM]]="Ch.P. PM",Tableau1[[#This Row],[Fin PM]]-Tableau1[[#This Row],[Début PM]]-Tableau1[[#This Row],[Pause PM]],0)</f>
        <v>0</v>
      </c>
      <c r="T178" s="100">
        <f>+Tableau1[[#This Row],[Chômage Partiel AM]]+Tableau1[[#This Row],[Chômage Partiel PM]]</f>
        <v>0</v>
      </c>
      <c r="U17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78" s="14"/>
      <c r="W178" s="14"/>
      <c r="Y178" s="14"/>
    </row>
    <row r="179" spans="2:25" ht="15.75" thickBot="1" x14ac:dyDescent="0.3">
      <c r="B179" s="141">
        <f>_xlfn.ISOWEEKNUM(Tableau1[[#This Row],[Date]])</f>
        <v>25</v>
      </c>
      <c r="C179" s="45" t="str">
        <f>UPPER(TEXT(Tableau1[[#This Row],[Date]],"jjjj"))</f>
        <v>DIMANCHE</v>
      </c>
      <c r="D179" s="55">
        <f>$C$3+ROW()-ROW(Tableau1[[#Headers],[Date]])-1</f>
        <v>44003</v>
      </c>
      <c r="E179" s="25"/>
      <c r="F179" s="25"/>
      <c r="G179" s="53"/>
      <c r="H179" s="25"/>
      <c r="I179" s="25"/>
      <c r="J179" s="53"/>
      <c r="K179" s="97">
        <f>Tableau1[[#This Row],[Fin AM]]-Tableau1[[#This Row],[Début AM]]-Tableau1[[#This Row],[Pause AM]]+Tableau1[[#This Row],[Fin PM]]-Tableau1[[#This Row],[Début PM]]-Tableau1[[#This Row],[Pause PM]]</f>
        <v>0</v>
      </c>
      <c r="L179" s="60"/>
      <c r="M179" s="81"/>
      <c r="N179" s="86" t="str">
        <f ca="1">IF(COUNTIF('jours fériés'!C:C,Tableau1[[#This Row],[Date]]),"oui","")</f>
        <v/>
      </c>
      <c r="O179" s="85"/>
      <c r="P179" s="85"/>
      <c r="Q179" s="80">
        <f>IF(Tableau1[[#This Row],[ CP / ABS / ChP. AM]]="A.M.",Tableau1[[#This Row],[Temps de travail]],0)</f>
        <v>0</v>
      </c>
      <c r="R179" s="101">
        <f>IF(Tableau1[[#This Row],[ CP / ABS / ChP. AM]]="Ch.P. AM",Tableau1[[#This Row],[Fin AM]]-Tableau1[[#This Row],[Début AM]]-Tableau1[[#This Row],[Pause AM]],0)</f>
        <v>0</v>
      </c>
      <c r="S179" s="94">
        <f>IF(Tableau1[[#This Row],[Ch.P. PM]]="Ch.P. PM",Tableau1[[#This Row],[Fin PM]]-Tableau1[[#This Row],[Début PM]]-Tableau1[[#This Row],[Pause PM]],0)</f>
        <v>0</v>
      </c>
      <c r="T179" s="102">
        <f>+Tableau1[[#This Row],[Chômage Partiel AM]]+Tableau1[[#This Row],[Chômage Partiel PM]]</f>
        <v>0</v>
      </c>
      <c r="U17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79" s="14"/>
      <c r="W179" s="14"/>
      <c r="Y179" s="14"/>
    </row>
    <row r="180" spans="2:25" x14ac:dyDescent="0.25">
      <c r="B180" s="141">
        <f>_xlfn.ISOWEEKNUM(Tableau1[[#This Row],[Date]])</f>
        <v>26</v>
      </c>
      <c r="C180" s="45" t="str">
        <f>UPPER(TEXT(Tableau1[[#This Row],[Date]],"jjjj"))</f>
        <v>LUNDI</v>
      </c>
      <c r="D180" s="55">
        <f>$C$3+ROW()-ROW(Tableau1[[#Headers],[Date]])-1</f>
        <v>44004</v>
      </c>
      <c r="E180" s="25">
        <v>0.35416666666666669</v>
      </c>
      <c r="F180" s="25">
        <v>0.52083333333333337</v>
      </c>
      <c r="G180" s="53">
        <v>6.9444444444444441E-3</v>
      </c>
      <c r="H180" s="25">
        <v>0.5625</v>
      </c>
      <c r="I180" s="25">
        <v>0.70833333333333337</v>
      </c>
      <c r="J180" s="53">
        <v>6.9444444444444441E-3</v>
      </c>
      <c r="K18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0" s="58"/>
      <c r="M180" s="79"/>
      <c r="N180" s="91" t="str">
        <f ca="1">IF(COUNTIF('jours fériés'!C:C,Tableau1[[#This Row],[Date]]),"oui","")</f>
        <v/>
      </c>
      <c r="O180" s="84"/>
      <c r="P180" s="84"/>
      <c r="Q180" s="76">
        <f>IF(Tableau1[[#This Row],[ CP / ABS / ChP. AM]]="A.M.",Tableau1[[#This Row],[Temps de travail]],0)</f>
        <v>0</v>
      </c>
      <c r="R180" s="99">
        <f>IF(Tableau1[[#This Row],[ CP / ABS / ChP. AM]]="Ch.P. AM",Tableau1[[#This Row],[Fin AM]]-Tableau1[[#This Row],[Début AM]]-Tableau1[[#This Row],[Pause AM]],0)</f>
        <v>0</v>
      </c>
      <c r="S180" s="77">
        <f>IF(Tableau1[[#This Row],[Ch.P. PM]]="Ch.P. PM",Tableau1[[#This Row],[Fin PM]]-Tableau1[[#This Row],[Début PM]]-Tableau1[[#This Row],[Pause PM]],0)</f>
        <v>0</v>
      </c>
      <c r="T180" s="100">
        <f>+Tableau1[[#This Row],[Chômage Partiel AM]]+Tableau1[[#This Row],[Chômage Partiel PM]]</f>
        <v>0</v>
      </c>
      <c r="U18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0" s="14"/>
      <c r="W180" s="14"/>
      <c r="Y180" s="14"/>
    </row>
    <row r="181" spans="2:25" x14ac:dyDescent="0.25">
      <c r="B181" s="141">
        <f>_xlfn.ISOWEEKNUM(Tableau1[[#This Row],[Date]])</f>
        <v>26</v>
      </c>
      <c r="C181" s="45" t="str">
        <f>UPPER(TEXT(Tableau1[[#This Row],[Date]],"jjjj"))</f>
        <v>MARDI</v>
      </c>
      <c r="D181" s="55">
        <f>$C$3+ROW()-ROW(Tableau1[[#Headers],[Date]])-1</f>
        <v>44005</v>
      </c>
      <c r="E181" s="25">
        <v>0.35416666666666669</v>
      </c>
      <c r="F181" s="25">
        <v>0.52083333333333337</v>
      </c>
      <c r="G181" s="53">
        <v>6.9444444444444441E-3</v>
      </c>
      <c r="H181" s="25">
        <v>0.5625</v>
      </c>
      <c r="I181" s="25">
        <v>0.70833333333333337</v>
      </c>
      <c r="J181" s="53">
        <v>6.9444444444444441E-3</v>
      </c>
      <c r="K18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1" s="59"/>
      <c r="M181" s="80"/>
      <c r="N181" s="91" t="str">
        <f ca="1">IF(COUNTIF('jours fériés'!C:C,Tableau1[[#This Row],[Date]]),"oui","")</f>
        <v/>
      </c>
      <c r="O181" s="84"/>
      <c r="P181" s="84"/>
      <c r="Q181" s="76">
        <f>IF(Tableau1[[#This Row],[ CP / ABS / ChP. AM]]="A.M.",Tableau1[[#This Row],[Temps de travail]],0)</f>
        <v>0</v>
      </c>
      <c r="R181" s="99">
        <f>IF(Tableau1[[#This Row],[ CP / ABS / ChP. AM]]="Ch.P. AM",Tableau1[[#This Row],[Fin AM]]-Tableau1[[#This Row],[Début AM]]-Tableau1[[#This Row],[Pause AM]],0)</f>
        <v>0</v>
      </c>
      <c r="S181" s="77">
        <f>IF(Tableau1[[#This Row],[Ch.P. PM]]="Ch.P. PM",Tableau1[[#This Row],[Fin PM]]-Tableau1[[#This Row],[Début PM]]-Tableau1[[#This Row],[Pause PM]],0)</f>
        <v>0</v>
      </c>
      <c r="T181" s="100">
        <f>+Tableau1[[#This Row],[Chômage Partiel AM]]+Tableau1[[#This Row],[Chômage Partiel PM]]</f>
        <v>0</v>
      </c>
      <c r="U18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1" s="14"/>
      <c r="W181" s="14"/>
      <c r="Y181" s="14"/>
    </row>
    <row r="182" spans="2:25" x14ac:dyDescent="0.25">
      <c r="B182" s="141">
        <f>_xlfn.ISOWEEKNUM(Tableau1[[#This Row],[Date]])</f>
        <v>26</v>
      </c>
      <c r="C182" s="45" t="str">
        <f>UPPER(TEXT(Tableau1[[#This Row],[Date]],"jjjj"))</f>
        <v>MERCREDI</v>
      </c>
      <c r="D182" s="55">
        <f>$C$3+ROW()-ROW(Tableau1[[#Headers],[Date]])-1</f>
        <v>44006</v>
      </c>
      <c r="E182" s="25">
        <v>0.35416666666666669</v>
      </c>
      <c r="F182" s="25">
        <v>0.52083333333333337</v>
      </c>
      <c r="G182" s="53">
        <v>6.9444444444444441E-3</v>
      </c>
      <c r="H182" s="25">
        <v>0.5625</v>
      </c>
      <c r="I182" s="25">
        <v>0.70833333333333337</v>
      </c>
      <c r="J182" s="53">
        <v>6.9444444444444441E-3</v>
      </c>
      <c r="K18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2" s="59"/>
      <c r="M182" s="80"/>
      <c r="N182" s="91" t="str">
        <f ca="1">IF(COUNTIF('jours fériés'!C:C,Tableau1[[#This Row],[Date]]),"oui","")</f>
        <v/>
      </c>
      <c r="O182" s="84"/>
      <c r="P182" s="84"/>
      <c r="Q182" s="76">
        <f>IF(Tableau1[[#This Row],[ CP / ABS / ChP. AM]]="A.M.",Tableau1[[#This Row],[Temps de travail]],0)</f>
        <v>0</v>
      </c>
      <c r="R182" s="99">
        <f>IF(Tableau1[[#This Row],[ CP / ABS / ChP. AM]]="Ch.P. AM",Tableau1[[#This Row],[Fin AM]]-Tableau1[[#This Row],[Début AM]]-Tableau1[[#This Row],[Pause AM]],0)</f>
        <v>0</v>
      </c>
      <c r="S182" s="77">
        <f>IF(Tableau1[[#This Row],[Ch.P. PM]]="Ch.P. PM",Tableau1[[#This Row],[Fin PM]]-Tableau1[[#This Row],[Début PM]]-Tableau1[[#This Row],[Pause PM]],0)</f>
        <v>0</v>
      </c>
      <c r="T182" s="100">
        <f>+Tableau1[[#This Row],[Chômage Partiel AM]]+Tableau1[[#This Row],[Chômage Partiel PM]]</f>
        <v>0</v>
      </c>
      <c r="U18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2" s="14"/>
      <c r="W182" s="14"/>
      <c r="Y182" s="14"/>
    </row>
    <row r="183" spans="2:25" x14ac:dyDescent="0.25">
      <c r="B183" s="141">
        <f>_xlfn.ISOWEEKNUM(Tableau1[[#This Row],[Date]])</f>
        <v>26</v>
      </c>
      <c r="C183" s="45" t="str">
        <f>UPPER(TEXT(Tableau1[[#This Row],[Date]],"jjjj"))</f>
        <v>JEUDI</v>
      </c>
      <c r="D183" s="55">
        <f>$C$3+ROW()-ROW(Tableau1[[#Headers],[Date]])-1</f>
        <v>44007</v>
      </c>
      <c r="E183" s="25">
        <v>0.35416666666666669</v>
      </c>
      <c r="F183" s="25">
        <v>0.52083333333333337</v>
      </c>
      <c r="G183" s="53">
        <v>6.9444444444444441E-3</v>
      </c>
      <c r="H183" s="25">
        <v>0.5625</v>
      </c>
      <c r="I183" s="25">
        <v>0.70833333333333337</v>
      </c>
      <c r="J183" s="53">
        <v>6.9444444444444441E-3</v>
      </c>
      <c r="K18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3" s="59"/>
      <c r="M183" s="80"/>
      <c r="N183" s="91" t="str">
        <f ca="1">IF(COUNTIF('jours fériés'!C:C,Tableau1[[#This Row],[Date]]),"oui","")</f>
        <v/>
      </c>
      <c r="O183" s="84"/>
      <c r="P183" s="84"/>
      <c r="Q183" s="76">
        <f>IF(Tableau1[[#This Row],[ CP / ABS / ChP. AM]]="A.M.",Tableau1[[#This Row],[Temps de travail]],0)</f>
        <v>0</v>
      </c>
      <c r="R183" s="99">
        <f>IF(Tableau1[[#This Row],[ CP / ABS / ChP. AM]]="Ch.P. AM",Tableau1[[#This Row],[Fin AM]]-Tableau1[[#This Row],[Début AM]]-Tableau1[[#This Row],[Pause AM]],0)</f>
        <v>0</v>
      </c>
      <c r="S183" s="77">
        <f>IF(Tableau1[[#This Row],[Ch.P. PM]]="Ch.P. PM",Tableau1[[#This Row],[Fin PM]]-Tableau1[[#This Row],[Début PM]]-Tableau1[[#This Row],[Pause PM]],0)</f>
        <v>0</v>
      </c>
      <c r="T183" s="100">
        <f>+Tableau1[[#This Row],[Chômage Partiel AM]]+Tableau1[[#This Row],[Chômage Partiel PM]]</f>
        <v>0</v>
      </c>
      <c r="U18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3" s="14"/>
      <c r="W183" s="14"/>
      <c r="Y183" s="14"/>
    </row>
    <row r="184" spans="2:25" x14ac:dyDescent="0.25">
      <c r="B184" s="141">
        <f>_xlfn.ISOWEEKNUM(Tableau1[[#This Row],[Date]])</f>
        <v>26</v>
      </c>
      <c r="C184" s="45" t="str">
        <f>UPPER(TEXT(Tableau1[[#This Row],[Date]],"jjjj"))</f>
        <v>VENDREDI</v>
      </c>
      <c r="D184" s="55">
        <f>$C$3+ROW()-ROW(Tableau1[[#Headers],[Date]])-1</f>
        <v>44008</v>
      </c>
      <c r="E184" s="25">
        <v>0.35416666666666669</v>
      </c>
      <c r="F184" s="25">
        <v>0.5</v>
      </c>
      <c r="G184" s="53">
        <v>6.9444444444444441E-3</v>
      </c>
      <c r="H184" s="25">
        <v>0.54166666666666663</v>
      </c>
      <c r="I184" s="25">
        <v>0.64583333333333337</v>
      </c>
      <c r="J184" s="53"/>
      <c r="K184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84" s="59"/>
      <c r="M184" s="80"/>
      <c r="N184" s="91" t="str">
        <f ca="1">IF(COUNTIF('jours fériés'!C:C,Tableau1[[#This Row],[Date]]),"oui","")</f>
        <v/>
      </c>
      <c r="O184" s="84"/>
      <c r="P184" s="84"/>
      <c r="Q184" s="76">
        <f>IF(Tableau1[[#This Row],[ CP / ABS / ChP. AM]]="A.M.",Tableau1[[#This Row],[Temps de travail]],0)</f>
        <v>0</v>
      </c>
      <c r="R184" s="99">
        <f>IF(Tableau1[[#This Row],[ CP / ABS / ChP. AM]]="Ch.P. AM",Tableau1[[#This Row],[Fin AM]]-Tableau1[[#This Row],[Début AM]]-Tableau1[[#This Row],[Pause AM]],0)</f>
        <v>0</v>
      </c>
      <c r="S184" s="77">
        <f>IF(Tableau1[[#This Row],[Ch.P. PM]]="Ch.P. PM",Tableau1[[#This Row],[Fin PM]]-Tableau1[[#This Row],[Début PM]]-Tableau1[[#This Row],[Pause PM]],0)</f>
        <v>0</v>
      </c>
      <c r="T184" s="100">
        <f>+Tableau1[[#This Row],[Chômage Partiel AM]]+Tableau1[[#This Row],[Chômage Partiel PM]]</f>
        <v>0</v>
      </c>
      <c r="U18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4" s="14"/>
      <c r="W184" s="14"/>
      <c r="Y184" s="14"/>
    </row>
    <row r="185" spans="2:25" x14ac:dyDescent="0.25">
      <c r="B185" s="141">
        <f>_xlfn.ISOWEEKNUM(Tableau1[[#This Row],[Date]])</f>
        <v>26</v>
      </c>
      <c r="C185" s="45" t="str">
        <f>UPPER(TEXT(Tableau1[[#This Row],[Date]],"jjjj"))</f>
        <v>SAMEDI</v>
      </c>
      <c r="D185" s="55">
        <f>$C$3+ROW()-ROW(Tableau1[[#Headers],[Date]])-1</f>
        <v>44009</v>
      </c>
      <c r="E185" s="25"/>
      <c r="F185" s="25"/>
      <c r="G185" s="53"/>
      <c r="H185" s="25"/>
      <c r="I185" s="25"/>
      <c r="J185" s="53"/>
      <c r="K185" s="97">
        <f>Tableau1[[#This Row],[Fin AM]]-Tableau1[[#This Row],[Début AM]]-Tableau1[[#This Row],[Pause AM]]+Tableau1[[#This Row],[Fin PM]]-Tableau1[[#This Row],[Début PM]]-Tableau1[[#This Row],[Pause PM]]</f>
        <v>0</v>
      </c>
      <c r="L185" s="59"/>
      <c r="M185" s="80"/>
      <c r="N185" s="91" t="str">
        <f ca="1">IF(COUNTIF('jours fériés'!C:C,Tableau1[[#This Row],[Date]]),"oui","")</f>
        <v/>
      </c>
      <c r="O185" s="84"/>
      <c r="P185" s="84"/>
      <c r="Q185" s="76">
        <f>IF(Tableau1[[#This Row],[ CP / ABS / ChP. AM]]="A.M.",Tableau1[[#This Row],[Temps de travail]],0)</f>
        <v>0</v>
      </c>
      <c r="R185" s="99">
        <f>IF(Tableau1[[#This Row],[ CP / ABS / ChP. AM]]="Ch.P. AM",Tableau1[[#This Row],[Fin AM]]-Tableau1[[#This Row],[Début AM]]-Tableau1[[#This Row],[Pause AM]],0)</f>
        <v>0</v>
      </c>
      <c r="S185" s="77">
        <f>IF(Tableau1[[#This Row],[Ch.P. PM]]="Ch.P. PM",Tableau1[[#This Row],[Fin PM]]-Tableau1[[#This Row],[Début PM]]-Tableau1[[#This Row],[Pause PM]],0)</f>
        <v>0</v>
      </c>
      <c r="T185" s="100">
        <f>+Tableau1[[#This Row],[Chômage Partiel AM]]+Tableau1[[#This Row],[Chômage Partiel PM]]</f>
        <v>0</v>
      </c>
      <c r="U18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5" s="14"/>
      <c r="W185" s="14"/>
      <c r="Y185" s="14"/>
    </row>
    <row r="186" spans="2:25" ht="15.75" thickBot="1" x14ac:dyDescent="0.3">
      <c r="B186" s="141">
        <f>_xlfn.ISOWEEKNUM(Tableau1[[#This Row],[Date]])</f>
        <v>26</v>
      </c>
      <c r="C186" s="45" t="str">
        <f>UPPER(TEXT(Tableau1[[#This Row],[Date]],"jjjj"))</f>
        <v>DIMANCHE</v>
      </c>
      <c r="D186" s="55">
        <f>$C$3+ROW()-ROW(Tableau1[[#Headers],[Date]])-1</f>
        <v>44010</v>
      </c>
      <c r="E186" s="25"/>
      <c r="F186" s="25"/>
      <c r="G186" s="53"/>
      <c r="H186" s="25"/>
      <c r="I186" s="25"/>
      <c r="J186" s="53"/>
      <c r="K186" s="97">
        <f>Tableau1[[#This Row],[Fin AM]]-Tableau1[[#This Row],[Début AM]]-Tableau1[[#This Row],[Pause AM]]+Tableau1[[#This Row],[Fin PM]]-Tableau1[[#This Row],[Début PM]]-Tableau1[[#This Row],[Pause PM]]</f>
        <v>0</v>
      </c>
      <c r="L186" s="60"/>
      <c r="M186" s="81"/>
      <c r="N186" s="86" t="str">
        <f ca="1">IF(COUNTIF('jours fériés'!C:C,Tableau1[[#This Row],[Date]]),"oui","")</f>
        <v/>
      </c>
      <c r="O186" s="85"/>
      <c r="P186" s="85"/>
      <c r="Q186" s="80">
        <f>IF(Tableau1[[#This Row],[ CP / ABS / ChP. AM]]="A.M.",Tableau1[[#This Row],[Temps de travail]],0)</f>
        <v>0</v>
      </c>
      <c r="R186" s="101">
        <f>IF(Tableau1[[#This Row],[ CP / ABS / ChP. AM]]="Ch.P. AM",Tableau1[[#This Row],[Fin AM]]-Tableau1[[#This Row],[Début AM]]-Tableau1[[#This Row],[Pause AM]],0)</f>
        <v>0</v>
      </c>
      <c r="S186" s="94">
        <f>IF(Tableau1[[#This Row],[Ch.P. PM]]="Ch.P. PM",Tableau1[[#This Row],[Fin PM]]-Tableau1[[#This Row],[Début PM]]-Tableau1[[#This Row],[Pause PM]],0)</f>
        <v>0</v>
      </c>
      <c r="T186" s="102">
        <f>+Tableau1[[#This Row],[Chômage Partiel AM]]+Tableau1[[#This Row],[Chômage Partiel PM]]</f>
        <v>0</v>
      </c>
      <c r="U18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86" s="14"/>
      <c r="W186" s="14"/>
      <c r="Y186" s="14"/>
    </row>
    <row r="187" spans="2:25" x14ac:dyDescent="0.25">
      <c r="B187" s="141">
        <f>_xlfn.ISOWEEKNUM(Tableau1[[#This Row],[Date]])</f>
        <v>27</v>
      </c>
      <c r="C187" s="45" t="str">
        <f>UPPER(TEXT(Tableau1[[#This Row],[Date]],"jjjj"))</f>
        <v>LUNDI</v>
      </c>
      <c r="D187" s="55">
        <f>$C$3+ROW()-ROW(Tableau1[[#Headers],[Date]])-1</f>
        <v>44011</v>
      </c>
      <c r="E187" s="25">
        <v>0.35416666666666669</v>
      </c>
      <c r="F187" s="25">
        <v>0.52083333333333337</v>
      </c>
      <c r="G187" s="53">
        <v>6.9444444444444441E-3</v>
      </c>
      <c r="H187" s="25">
        <v>0.5625</v>
      </c>
      <c r="I187" s="25">
        <v>0.70833333333333337</v>
      </c>
      <c r="J187" s="53">
        <v>6.9444444444444441E-3</v>
      </c>
      <c r="K18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7" s="58"/>
      <c r="M187" s="79"/>
      <c r="N187" s="91" t="str">
        <f ca="1">IF(COUNTIF('jours fériés'!C:C,Tableau1[[#This Row],[Date]]),"oui","")</f>
        <v/>
      </c>
      <c r="O187" s="84"/>
      <c r="P187" s="84"/>
      <c r="Q187" s="76">
        <f>IF(Tableau1[[#This Row],[ CP / ABS / ChP. AM]]="A.M.",Tableau1[[#This Row],[Temps de travail]],0)</f>
        <v>0</v>
      </c>
      <c r="R187" s="99">
        <f>IF(Tableau1[[#This Row],[ CP / ABS / ChP. AM]]="Ch.P. AM",Tableau1[[#This Row],[Fin AM]]-Tableau1[[#This Row],[Début AM]]-Tableau1[[#This Row],[Pause AM]],0)</f>
        <v>0</v>
      </c>
      <c r="S187" s="77">
        <f>IF(Tableau1[[#This Row],[Ch.P. PM]]="Ch.P. PM",Tableau1[[#This Row],[Fin PM]]-Tableau1[[#This Row],[Début PM]]-Tableau1[[#This Row],[Pause PM]],0)</f>
        <v>0</v>
      </c>
      <c r="T187" s="100">
        <f>+Tableau1[[#This Row],[Chômage Partiel AM]]+Tableau1[[#This Row],[Chômage Partiel PM]]</f>
        <v>0</v>
      </c>
      <c r="U18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7" s="14"/>
      <c r="W187" s="14"/>
      <c r="Y187" s="14"/>
    </row>
    <row r="188" spans="2:25" x14ac:dyDescent="0.25">
      <c r="B188" s="141">
        <f>_xlfn.ISOWEEKNUM(Tableau1[[#This Row],[Date]])</f>
        <v>27</v>
      </c>
      <c r="C188" s="45" t="str">
        <f>UPPER(TEXT(Tableau1[[#This Row],[Date]],"jjjj"))</f>
        <v>MARDI</v>
      </c>
      <c r="D188" s="55">
        <f>$C$3+ROW()-ROW(Tableau1[[#Headers],[Date]])-1</f>
        <v>44012</v>
      </c>
      <c r="E188" s="25">
        <v>0.35416666666666669</v>
      </c>
      <c r="F188" s="25">
        <v>0.52083333333333337</v>
      </c>
      <c r="G188" s="53">
        <v>6.9444444444444441E-3</v>
      </c>
      <c r="H188" s="25">
        <v>0.5625</v>
      </c>
      <c r="I188" s="25">
        <v>0.70833333333333337</v>
      </c>
      <c r="J188" s="53">
        <v>6.9444444444444441E-3</v>
      </c>
      <c r="K18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8" s="59"/>
      <c r="M188" s="80"/>
      <c r="N188" s="91" t="str">
        <f ca="1">IF(COUNTIF('jours fériés'!C:C,Tableau1[[#This Row],[Date]]),"oui","")</f>
        <v/>
      </c>
      <c r="O188" s="84"/>
      <c r="P188" s="84"/>
      <c r="Q188" s="76">
        <f>IF(Tableau1[[#This Row],[ CP / ABS / ChP. AM]]="A.M.",Tableau1[[#This Row],[Temps de travail]],0)</f>
        <v>0</v>
      </c>
      <c r="R188" s="99">
        <f>IF(Tableau1[[#This Row],[ CP / ABS / ChP. AM]]="Ch.P. AM",Tableau1[[#This Row],[Fin AM]]-Tableau1[[#This Row],[Début AM]]-Tableau1[[#This Row],[Pause AM]],0)</f>
        <v>0</v>
      </c>
      <c r="S188" s="77">
        <f>IF(Tableau1[[#This Row],[Ch.P. PM]]="Ch.P. PM",Tableau1[[#This Row],[Fin PM]]-Tableau1[[#This Row],[Début PM]]-Tableau1[[#This Row],[Pause PM]],0)</f>
        <v>0</v>
      </c>
      <c r="T188" s="100">
        <f>+Tableau1[[#This Row],[Chômage Partiel AM]]+Tableau1[[#This Row],[Chômage Partiel PM]]</f>
        <v>0</v>
      </c>
      <c r="U18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8" s="14"/>
      <c r="W188" s="14"/>
      <c r="Y188" s="14"/>
    </row>
    <row r="189" spans="2:25" x14ac:dyDescent="0.25">
      <c r="B189" s="141">
        <f>_xlfn.ISOWEEKNUM(Tableau1[[#This Row],[Date]])</f>
        <v>27</v>
      </c>
      <c r="C189" s="45" t="str">
        <f>UPPER(TEXT(Tableau1[[#This Row],[Date]],"jjjj"))</f>
        <v>MERCREDI</v>
      </c>
      <c r="D189" s="55">
        <f>$C$3+ROW()-ROW(Tableau1[[#Headers],[Date]])-1</f>
        <v>44013</v>
      </c>
      <c r="E189" s="25">
        <v>0.35416666666666669</v>
      </c>
      <c r="F189" s="25">
        <v>0.52083333333333337</v>
      </c>
      <c r="G189" s="53">
        <v>6.9444444444444441E-3</v>
      </c>
      <c r="H189" s="25">
        <v>0.5625</v>
      </c>
      <c r="I189" s="25">
        <v>0.70833333333333337</v>
      </c>
      <c r="J189" s="53">
        <v>6.9444444444444441E-3</v>
      </c>
      <c r="K18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89" s="59"/>
      <c r="M189" s="80"/>
      <c r="N189" s="91" t="str">
        <f ca="1">IF(COUNTIF('jours fériés'!C:C,Tableau1[[#This Row],[Date]]),"oui","")</f>
        <v/>
      </c>
      <c r="O189" s="84"/>
      <c r="P189" s="84"/>
      <c r="Q189" s="76">
        <f>IF(Tableau1[[#This Row],[ CP / ABS / ChP. AM]]="A.M.",Tableau1[[#This Row],[Temps de travail]],0)</f>
        <v>0</v>
      </c>
      <c r="R189" s="99">
        <f>IF(Tableau1[[#This Row],[ CP / ABS / ChP. AM]]="Ch.P. AM",Tableau1[[#This Row],[Fin AM]]-Tableau1[[#This Row],[Début AM]]-Tableau1[[#This Row],[Pause AM]],0)</f>
        <v>0</v>
      </c>
      <c r="S189" s="77">
        <f>IF(Tableau1[[#This Row],[Ch.P. PM]]="Ch.P. PM",Tableau1[[#This Row],[Fin PM]]-Tableau1[[#This Row],[Début PM]]-Tableau1[[#This Row],[Pause PM]],0)</f>
        <v>0</v>
      </c>
      <c r="T189" s="100">
        <f>+Tableau1[[#This Row],[Chômage Partiel AM]]+Tableau1[[#This Row],[Chômage Partiel PM]]</f>
        <v>0</v>
      </c>
      <c r="U18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89" s="14"/>
      <c r="W189" s="14"/>
      <c r="Y189" s="14"/>
    </row>
    <row r="190" spans="2:25" x14ac:dyDescent="0.25">
      <c r="B190" s="141">
        <f>_xlfn.ISOWEEKNUM(Tableau1[[#This Row],[Date]])</f>
        <v>27</v>
      </c>
      <c r="C190" s="45" t="str">
        <f>UPPER(TEXT(Tableau1[[#This Row],[Date]],"jjjj"))</f>
        <v>JEUDI</v>
      </c>
      <c r="D190" s="55">
        <f>$C$3+ROW()-ROW(Tableau1[[#Headers],[Date]])-1</f>
        <v>44014</v>
      </c>
      <c r="E190" s="25">
        <v>0.35416666666666669</v>
      </c>
      <c r="F190" s="25">
        <v>0.52083333333333337</v>
      </c>
      <c r="G190" s="53">
        <v>6.9444444444444441E-3</v>
      </c>
      <c r="H190" s="25">
        <v>0.5625</v>
      </c>
      <c r="I190" s="25">
        <v>0.70833333333333337</v>
      </c>
      <c r="J190" s="53">
        <v>6.9444444444444441E-3</v>
      </c>
      <c r="K19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90" s="59"/>
      <c r="M190" s="80"/>
      <c r="N190" s="91" t="str">
        <f ca="1">IF(COUNTIF('jours fériés'!C:C,Tableau1[[#This Row],[Date]]),"oui","")</f>
        <v/>
      </c>
      <c r="O190" s="84"/>
      <c r="P190" s="84"/>
      <c r="Q190" s="76">
        <f>IF(Tableau1[[#This Row],[ CP / ABS / ChP. AM]]="A.M.",Tableau1[[#This Row],[Temps de travail]],0)</f>
        <v>0</v>
      </c>
      <c r="R190" s="99">
        <f>IF(Tableau1[[#This Row],[ CP / ABS / ChP. AM]]="Ch.P. AM",Tableau1[[#This Row],[Fin AM]]-Tableau1[[#This Row],[Début AM]]-Tableau1[[#This Row],[Pause AM]],0)</f>
        <v>0</v>
      </c>
      <c r="S190" s="77">
        <f>IF(Tableau1[[#This Row],[Ch.P. PM]]="Ch.P. PM",Tableau1[[#This Row],[Fin PM]]-Tableau1[[#This Row],[Début PM]]-Tableau1[[#This Row],[Pause PM]],0)</f>
        <v>0</v>
      </c>
      <c r="T190" s="100">
        <f>+Tableau1[[#This Row],[Chômage Partiel AM]]+Tableau1[[#This Row],[Chômage Partiel PM]]</f>
        <v>0</v>
      </c>
      <c r="U19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0" s="14"/>
      <c r="W190" s="14"/>
      <c r="Y190" s="14"/>
    </row>
    <row r="191" spans="2:25" x14ac:dyDescent="0.25">
      <c r="B191" s="141">
        <f>_xlfn.ISOWEEKNUM(Tableau1[[#This Row],[Date]])</f>
        <v>27</v>
      </c>
      <c r="C191" s="45" t="str">
        <f>UPPER(TEXT(Tableau1[[#This Row],[Date]],"jjjj"))</f>
        <v>VENDREDI</v>
      </c>
      <c r="D191" s="55">
        <f>$C$3+ROW()-ROW(Tableau1[[#Headers],[Date]])-1</f>
        <v>44015</v>
      </c>
      <c r="E191" s="25">
        <v>0.35416666666666669</v>
      </c>
      <c r="F191" s="25">
        <v>0.5</v>
      </c>
      <c r="G191" s="53">
        <v>6.9444444444444441E-3</v>
      </c>
      <c r="H191" s="25">
        <v>0.54166666666666663</v>
      </c>
      <c r="I191" s="25">
        <v>0.64583333333333337</v>
      </c>
      <c r="J191" s="53"/>
      <c r="K191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91" s="59"/>
      <c r="M191" s="80"/>
      <c r="N191" s="91" t="str">
        <f ca="1">IF(COUNTIF('jours fériés'!C:C,Tableau1[[#This Row],[Date]]),"oui","")</f>
        <v/>
      </c>
      <c r="O191" s="84"/>
      <c r="P191" s="84"/>
      <c r="Q191" s="76">
        <f>IF(Tableau1[[#This Row],[ CP / ABS / ChP. AM]]="A.M.",Tableau1[[#This Row],[Temps de travail]],0)</f>
        <v>0</v>
      </c>
      <c r="R191" s="99">
        <f>IF(Tableau1[[#This Row],[ CP / ABS / ChP. AM]]="Ch.P. AM",Tableau1[[#This Row],[Fin AM]]-Tableau1[[#This Row],[Début AM]]-Tableau1[[#This Row],[Pause AM]],0)</f>
        <v>0</v>
      </c>
      <c r="S191" s="77">
        <f>IF(Tableau1[[#This Row],[Ch.P. PM]]="Ch.P. PM",Tableau1[[#This Row],[Fin PM]]-Tableau1[[#This Row],[Début PM]]-Tableau1[[#This Row],[Pause PM]],0)</f>
        <v>0</v>
      </c>
      <c r="T191" s="100">
        <f>+Tableau1[[#This Row],[Chômage Partiel AM]]+Tableau1[[#This Row],[Chômage Partiel PM]]</f>
        <v>0</v>
      </c>
      <c r="U19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1" s="14"/>
      <c r="W191" s="14"/>
      <c r="Y191" s="14"/>
    </row>
    <row r="192" spans="2:25" x14ac:dyDescent="0.25">
      <c r="B192" s="141">
        <f>_xlfn.ISOWEEKNUM(Tableau1[[#This Row],[Date]])</f>
        <v>27</v>
      </c>
      <c r="C192" s="45" t="str">
        <f>UPPER(TEXT(Tableau1[[#This Row],[Date]],"jjjj"))</f>
        <v>SAMEDI</v>
      </c>
      <c r="D192" s="55">
        <f>$C$3+ROW()-ROW(Tableau1[[#Headers],[Date]])-1</f>
        <v>44016</v>
      </c>
      <c r="E192" s="25"/>
      <c r="F192" s="25"/>
      <c r="G192" s="53"/>
      <c r="H192" s="25"/>
      <c r="I192" s="25"/>
      <c r="J192" s="53"/>
      <c r="K192" s="97">
        <f>Tableau1[[#This Row],[Fin AM]]-Tableau1[[#This Row],[Début AM]]-Tableau1[[#This Row],[Pause AM]]+Tableau1[[#This Row],[Fin PM]]-Tableau1[[#This Row],[Début PM]]-Tableau1[[#This Row],[Pause PM]]</f>
        <v>0</v>
      </c>
      <c r="L192" s="59"/>
      <c r="M192" s="80"/>
      <c r="N192" s="91" t="str">
        <f ca="1">IF(COUNTIF('jours fériés'!C:C,Tableau1[[#This Row],[Date]]),"oui","")</f>
        <v/>
      </c>
      <c r="O192" s="84"/>
      <c r="P192" s="84"/>
      <c r="Q192" s="76">
        <f>IF(Tableau1[[#This Row],[ CP / ABS / ChP. AM]]="A.M.",Tableau1[[#This Row],[Temps de travail]],0)</f>
        <v>0</v>
      </c>
      <c r="R192" s="99">
        <f>IF(Tableau1[[#This Row],[ CP / ABS / ChP. AM]]="Ch.P. AM",Tableau1[[#This Row],[Fin AM]]-Tableau1[[#This Row],[Début AM]]-Tableau1[[#This Row],[Pause AM]],0)</f>
        <v>0</v>
      </c>
      <c r="S192" s="77">
        <f>IF(Tableau1[[#This Row],[Ch.P. PM]]="Ch.P. PM",Tableau1[[#This Row],[Fin PM]]-Tableau1[[#This Row],[Début PM]]-Tableau1[[#This Row],[Pause PM]],0)</f>
        <v>0</v>
      </c>
      <c r="T192" s="100">
        <f>+Tableau1[[#This Row],[Chômage Partiel AM]]+Tableau1[[#This Row],[Chômage Partiel PM]]</f>
        <v>0</v>
      </c>
      <c r="U19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2" s="14"/>
      <c r="W192" s="14"/>
      <c r="Y192" s="14"/>
    </row>
    <row r="193" spans="2:25" ht="15.75" thickBot="1" x14ac:dyDescent="0.3">
      <c r="B193" s="141">
        <f>_xlfn.ISOWEEKNUM(Tableau1[[#This Row],[Date]])</f>
        <v>27</v>
      </c>
      <c r="C193" s="45" t="str">
        <f>UPPER(TEXT(Tableau1[[#This Row],[Date]],"jjjj"))</f>
        <v>DIMANCHE</v>
      </c>
      <c r="D193" s="55">
        <f>$C$3+ROW()-ROW(Tableau1[[#Headers],[Date]])-1</f>
        <v>44017</v>
      </c>
      <c r="E193" s="25"/>
      <c r="F193" s="25"/>
      <c r="G193" s="53"/>
      <c r="H193" s="25"/>
      <c r="I193" s="25"/>
      <c r="J193" s="53"/>
      <c r="K193" s="97">
        <f>Tableau1[[#This Row],[Fin AM]]-Tableau1[[#This Row],[Début AM]]-Tableau1[[#This Row],[Pause AM]]+Tableau1[[#This Row],[Fin PM]]-Tableau1[[#This Row],[Début PM]]-Tableau1[[#This Row],[Pause PM]]</f>
        <v>0</v>
      </c>
      <c r="L193" s="60"/>
      <c r="M193" s="81"/>
      <c r="N193" s="86" t="str">
        <f ca="1">IF(COUNTIF('jours fériés'!C:C,Tableau1[[#This Row],[Date]]),"oui","")</f>
        <v/>
      </c>
      <c r="O193" s="85"/>
      <c r="P193" s="85"/>
      <c r="Q193" s="80">
        <f>IF(Tableau1[[#This Row],[ CP / ABS / ChP. AM]]="A.M.",Tableau1[[#This Row],[Temps de travail]],0)</f>
        <v>0</v>
      </c>
      <c r="R193" s="101">
        <f>IF(Tableau1[[#This Row],[ CP / ABS / ChP. AM]]="Ch.P. AM",Tableau1[[#This Row],[Fin AM]]-Tableau1[[#This Row],[Début AM]]-Tableau1[[#This Row],[Pause AM]],0)</f>
        <v>0</v>
      </c>
      <c r="S193" s="94">
        <f>IF(Tableau1[[#This Row],[Ch.P. PM]]="Ch.P. PM",Tableau1[[#This Row],[Fin PM]]-Tableau1[[#This Row],[Début PM]]-Tableau1[[#This Row],[Pause PM]],0)</f>
        <v>0</v>
      </c>
      <c r="T193" s="102">
        <f>+Tableau1[[#This Row],[Chômage Partiel AM]]+Tableau1[[#This Row],[Chômage Partiel PM]]</f>
        <v>0</v>
      </c>
      <c r="U19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193" s="14"/>
      <c r="W193" s="14"/>
      <c r="Y193" s="14"/>
    </row>
    <row r="194" spans="2:25" x14ac:dyDescent="0.25">
      <c r="B194" s="141">
        <f>_xlfn.ISOWEEKNUM(Tableau1[[#This Row],[Date]])</f>
        <v>28</v>
      </c>
      <c r="C194" s="45" t="str">
        <f>UPPER(TEXT(Tableau1[[#This Row],[Date]],"jjjj"))</f>
        <v>LUNDI</v>
      </c>
      <c r="D194" s="55">
        <f>$C$3+ROW()-ROW(Tableau1[[#Headers],[Date]])-1</f>
        <v>44018</v>
      </c>
      <c r="E194" s="25">
        <v>0.35416666666666669</v>
      </c>
      <c r="F194" s="25">
        <v>0.52083333333333337</v>
      </c>
      <c r="G194" s="53">
        <v>6.9444444444444441E-3</v>
      </c>
      <c r="H194" s="25">
        <v>0.5625</v>
      </c>
      <c r="I194" s="25">
        <v>0.70833333333333337</v>
      </c>
      <c r="J194" s="53">
        <v>6.9444444444444441E-3</v>
      </c>
      <c r="K19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94" s="58"/>
      <c r="M194" s="79"/>
      <c r="N194" s="91" t="str">
        <f ca="1">IF(COUNTIF('jours fériés'!C:C,Tableau1[[#This Row],[Date]]),"oui","")</f>
        <v/>
      </c>
      <c r="O194" s="84"/>
      <c r="P194" s="84"/>
      <c r="Q194" s="76">
        <f>IF(Tableau1[[#This Row],[ CP / ABS / ChP. AM]]="A.M.",Tableau1[[#This Row],[Temps de travail]],0)</f>
        <v>0</v>
      </c>
      <c r="R194" s="99">
        <f>IF(Tableau1[[#This Row],[ CP / ABS / ChP. AM]]="Ch.P. AM",Tableau1[[#This Row],[Fin AM]]-Tableau1[[#This Row],[Début AM]]-Tableau1[[#This Row],[Pause AM]],0)</f>
        <v>0</v>
      </c>
      <c r="S194" s="77">
        <f>IF(Tableau1[[#This Row],[Ch.P. PM]]="Ch.P. PM",Tableau1[[#This Row],[Fin PM]]-Tableau1[[#This Row],[Début PM]]-Tableau1[[#This Row],[Pause PM]],0)</f>
        <v>0</v>
      </c>
      <c r="T194" s="100">
        <f>+Tableau1[[#This Row],[Chômage Partiel AM]]+Tableau1[[#This Row],[Chômage Partiel PM]]</f>
        <v>0</v>
      </c>
      <c r="U19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4" s="14"/>
      <c r="W194" s="14"/>
      <c r="Y194" s="14"/>
    </row>
    <row r="195" spans="2:25" x14ac:dyDescent="0.25">
      <c r="B195" s="141">
        <f>_xlfn.ISOWEEKNUM(Tableau1[[#This Row],[Date]])</f>
        <v>28</v>
      </c>
      <c r="C195" s="45" t="str">
        <f>UPPER(TEXT(Tableau1[[#This Row],[Date]],"jjjj"))</f>
        <v>MARDI</v>
      </c>
      <c r="D195" s="55">
        <f>$C$3+ROW()-ROW(Tableau1[[#Headers],[Date]])-1</f>
        <v>44019</v>
      </c>
      <c r="E195" s="25">
        <v>0.35416666666666669</v>
      </c>
      <c r="F195" s="25">
        <v>0.52083333333333337</v>
      </c>
      <c r="G195" s="53">
        <v>6.9444444444444441E-3</v>
      </c>
      <c r="H195" s="25">
        <v>0.5625</v>
      </c>
      <c r="I195" s="25">
        <v>0.70833333333333337</v>
      </c>
      <c r="J195" s="53">
        <v>6.9444444444444441E-3</v>
      </c>
      <c r="K19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95" s="59"/>
      <c r="M195" s="80"/>
      <c r="N195" s="91" t="str">
        <f ca="1">IF(COUNTIF('jours fériés'!C:C,Tableau1[[#This Row],[Date]]),"oui","")</f>
        <v/>
      </c>
      <c r="O195" s="84"/>
      <c r="P195" s="84"/>
      <c r="Q195" s="76">
        <f>IF(Tableau1[[#This Row],[ CP / ABS / ChP. AM]]="A.M.",Tableau1[[#This Row],[Temps de travail]],0)</f>
        <v>0</v>
      </c>
      <c r="R195" s="99">
        <f>IF(Tableau1[[#This Row],[ CP / ABS / ChP. AM]]="Ch.P. AM",Tableau1[[#This Row],[Fin AM]]-Tableau1[[#This Row],[Début AM]]-Tableau1[[#This Row],[Pause AM]],0)</f>
        <v>0</v>
      </c>
      <c r="S195" s="77">
        <f>IF(Tableau1[[#This Row],[Ch.P. PM]]="Ch.P. PM",Tableau1[[#This Row],[Fin PM]]-Tableau1[[#This Row],[Début PM]]-Tableau1[[#This Row],[Pause PM]],0)</f>
        <v>0</v>
      </c>
      <c r="T195" s="100">
        <f>+Tableau1[[#This Row],[Chômage Partiel AM]]+Tableau1[[#This Row],[Chômage Partiel PM]]</f>
        <v>0</v>
      </c>
      <c r="U19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5" s="14"/>
      <c r="W195" s="14"/>
      <c r="Y195" s="14"/>
    </row>
    <row r="196" spans="2:25" x14ac:dyDescent="0.25">
      <c r="B196" s="141">
        <f>_xlfn.ISOWEEKNUM(Tableau1[[#This Row],[Date]])</f>
        <v>28</v>
      </c>
      <c r="C196" s="45" t="str">
        <f>UPPER(TEXT(Tableau1[[#This Row],[Date]],"jjjj"))</f>
        <v>MERCREDI</v>
      </c>
      <c r="D196" s="55">
        <f>$C$3+ROW()-ROW(Tableau1[[#Headers],[Date]])-1</f>
        <v>44020</v>
      </c>
      <c r="E196" s="25">
        <v>0.35416666666666669</v>
      </c>
      <c r="F196" s="25">
        <v>0.52083333333333337</v>
      </c>
      <c r="G196" s="53">
        <v>6.9444444444444441E-3</v>
      </c>
      <c r="H196" s="25">
        <v>0.5625</v>
      </c>
      <c r="I196" s="25">
        <v>0.70833333333333337</v>
      </c>
      <c r="J196" s="53">
        <v>6.9444444444444441E-3</v>
      </c>
      <c r="K19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96" s="59"/>
      <c r="M196" s="80"/>
      <c r="N196" s="91" t="str">
        <f ca="1">IF(COUNTIF('jours fériés'!C:C,Tableau1[[#This Row],[Date]]),"oui","")</f>
        <v/>
      </c>
      <c r="O196" s="84"/>
      <c r="P196" s="84"/>
      <c r="Q196" s="76">
        <f>IF(Tableau1[[#This Row],[ CP / ABS / ChP. AM]]="A.M.",Tableau1[[#This Row],[Temps de travail]],0)</f>
        <v>0</v>
      </c>
      <c r="R196" s="99">
        <f>IF(Tableau1[[#This Row],[ CP / ABS / ChP. AM]]="Ch.P. AM",Tableau1[[#This Row],[Fin AM]]-Tableau1[[#This Row],[Début AM]]-Tableau1[[#This Row],[Pause AM]],0)</f>
        <v>0</v>
      </c>
      <c r="S196" s="77">
        <f>IF(Tableau1[[#This Row],[Ch.P. PM]]="Ch.P. PM",Tableau1[[#This Row],[Fin PM]]-Tableau1[[#This Row],[Début PM]]-Tableau1[[#This Row],[Pause PM]],0)</f>
        <v>0</v>
      </c>
      <c r="T196" s="100">
        <f>+Tableau1[[#This Row],[Chômage Partiel AM]]+Tableau1[[#This Row],[Chômage Partiel PM]]</f>
        <v>0</v>
      </c>
      <c r="U19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6" s="14"/>
      <c r="W196" s="14"/>
      <c r="Y196" s="14"/>
    </row>
    <row r="197" spans="2:25" x14ac:dyDescent="0.25">
      <c r="B197" s="141">
        <f>_xlfn.ISOWEEKNUM(Tableau1[[#This Row],[Date]])</f>
        <v>28</v>
      </c>
      <c r="C197" s="45" t="str">
        <f>UPPER(TEXT(Tableau1[[#This Row],[Date]],"jjjj"))</f>
        <v>JEUDI</v>
      </c>
      <c r="D197" s="55">
        <f>$C$3+ROW()-ROW(Tableau1[[#Headers],[Date]])-1</f>
        <v>44021</v>
      </c>
      <c r="E197" s="25">
        <v>0.35416666666666669</v>
      </c>
      <c r="F197" s="25">
        <v>0.52083333333333337</v>
      </c>
      <c r="G197" s="53">
        <v>6.9444444444444441E-3</v>
      </c>
      <c r="H197" s="25">
        <v>0.5625</v>
      </c>
      <c r="I197" s="25">
        <v>0.70833333333333337</v>
      </c>
      <c r="J197" s="53">
        <v>6.9444444444444441E-3</v>
      </c>
      <c r="K19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197" s="59"/>
      <c r="M197" s="80"/>
      <c r="N197" s="91" t="str">
        <f ca="1">IF(COUNTIF('jours fériés'!C:C,Tableau1[[#This Row],[Date]]),"oui","")</f>
        <v/>
      </c>
      <c r="O197" s="84"/>
      <c r="P197" s="84"/>
      <c r="Q197" s="76">
        <f>IF(Tableau1[[#This Row],[ CP / ABS / ChP. AM]]="A.M.",Tableau1[[#This Row],[Temps de travail]],0)</f>
        <v>0</v>
      </c>
      <c r="R197" s="99">
        <f>IF(Tableau1[[#This Row],[ CP / ABS / ChP. AM]]="Ch.P. AM",Tableau1[[#This Row],[Fin AM]]-Tableau1[[#This Row],[Début AM]]-Tableau1[[#This Row],[Pause AM]],0)</f>
        <v>0</v>
      </c>
      <c r="S197" s="77">
        <f>IF(Tableau1[[#This Row],[Ch.P. PM]]="Ch.P. PM",Tableau1[[#This Row],[Fin PM]]-Tableau1[[#This Row],[Début PM]]-Tableau1[[#This Row],[Pause PM]],0)</f>
        <v>0</v>
      </c>
      <c r="T197" s="100">
        <f>+Tableau1[[#This Row],[Chômage Partiel AM]]+Tableau1[[#This Row],[Chômage Partiel PM]]</f>
        <v>0</v>
      </c>
      <c r="U19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7" s="14"/>
      <c r="W197" s="14"/>
      <c r="Y197" s="14"/>
    </row>
    <row r="198" spans="2:25" x14ac:dyDescent="0.25">
      <c r="B198" s="141">
        <f>_xlfn.ISOWEEKNUM(Tableau1[[#This Row],[Date]])</f>
        <v>28</v>
      </c>
      <c r="C198" s="45" t="str">
        <f>UPPER(TEXT(Tableau1[[#This Row],[Date]],"jjjj"))</f>
        <v>VENDREDI</v>
      </c>
      <c r="D198" s="55">
        <f>$C$3+ROW()-ROW(Tableau1[[#Headers],[Date]])-1</f>
        <v>44022</v>
      </c>
      <c r="E198" s="25">
        <v>0.35416666666666669</v>
      </c>
      <c r="F198" s="25">
        <v>0.5</v>
      </c>
      <c r="G198" s="53">
        <v>6.9444444444444441E-3</v>
      </c>
      <c r="H198" s="25">
        <v>0.54166666666666663</v>
      </c>
      <c r="I198" s="25">
        <v>0.64583333333333337</v>
      </c>
      <c r="J198" s="53"/>
      <c r="K198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198" s="59"/>
      <c r="M198" s="80"/>
      <c r="N198" s="91" t="str">
        <f ca="1">IF(COUNTIF('jours fériés'!C:C,Tableau1[[#This Row],[Date]]),"oui","")</f>
        <v/>
      </c>
      <c r="O198" s="84"/>
      <c r="P198" s="84"/>
      <c r="Q198" s="76">
        <f>IF(Tableau1[[#This Row],[ CP / ABS / ChP. AM]]="A.M.",Tableau1[[#This Row],[Temps de travail]],0)</f>
        <v>0</v>
      </c>
      <c r="R198" s="99">
        <f>IF(Tableau1[[#This Row],[ CP / ABS / ChP. AM]]="Ch.P. AM",Tableau1[[#This Row],[Fin AM]]-Tableau1[[#This Row],[Début AM]]-Tableau1[[#This Row],[Pause AM]],0)</f>
        <v>0</v>
      </c>
      <c r="S198" s="77">
        <f>IF(Tableau1[[#This Row],[Ch.P. PM]]="Ch.P. PM",Tableau1[[#This Row],[Fin PM]]-Tableau1[[#This Row],[Début PM]]-Tableau1[[#This Row],[Pause PM]],0)</f>
        <v>0</v>
      </c>
      <c r="T198" s="100">
        <f>+Tableau1[[#This Row],[Chômage Partiel AM]]+Tableau1[[#This Row],[Chômage Partiel PM]]</f>
        <v>0</v>
      </c>
      <c r="U19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8" s="14"/>
      <c r="W198" s="14"/>
      <c r="Y198" s="14"/>
    </row>
    <row r="199" spans="2:25" x14ac:dyDescent="0.25">
      <c r="B199" s="141">
        <f>_xlfn.ISOWEEKNUM(Tableau1[[#This Row],[Date]])</f>
        <v>28</v>
      </c>
      <c r="C199" s="45" t="str">
        <f>UPPER(TEXT(Tableau1[[#This Row],[Date]],"jjjj"))</f>
        <v>SAMEDI</v>
      </c>
      <c r="D199" s="55">
        <f>$C$3+ROW()-ROW(Tableau1[[#Headers],[Date]])-1</f>
        <v>44023</v>
      </c>
      <c r="E199" s="25"/>
      <c r="F199" s="25"/>
      <c r="G199" s="53"/>
      <c r="H199" s="25"/>
      <c r="I199" s="25"/>
      <c r="J199" s="53"/>
      <c r="K199" s="97">
        <f>Tableau1[[#This Row],[Fin AM]]-Tableau1[[#This Row],[Début AM]]-Tableau1[[#This Row],[Pause AM]]+Tableau1[[#This Row],[Fin PM]]-Tableau1[[#This Row],[Début PM]]-Tableau1[[#This Row],[Pause PM]]</f>
        <v>0</v>
      </c>
      <c r="L199" s="59"/>
      <c r="M199" s="80"/>
      <c r="N199" s="91" t="str">
        <f ca="1">IF(COUNTIF('jours fériés'!C:C,Tableau1[[#This Row],[Date]]),"oui","")</f>
        <v/>
      </c>
      <c r="O199" s="84"/>
      <c r="P199" s="84"/>
      <c r="Q199" s="76">
        <f>IF(Tableau1[[#This Row],[ CP / ABS / ChP. AM]]="A.M.",Tableau1[[#This Row],[Temps de travail]],0)</f>
        <v>0</v>
      </c>
      <c r="R199" s="99">
        <f>IF(Tableau1[[#This Row],[ CP / ABS / ChP. AM]]="Ch.P. AM",Tableau1[[#This Row],[Fin AM]]-Tableau1[[#This Row],[Début AM]]-Tableau1[[#This Row],[Pause AM]],0)</f>
        <v>0</v>
      </c>
      <c r="S199" s="77">
        <f>IF(Tableau1[[#This Row],[Ch.P. PM]]="Ch.P. PM",Tableau1[[#This Row],[Fin PM]]-Tableau1[[#This Row],[Début PM]]-Tableau1[[#This Row],[Pause PM]],0)</f>
        <v>0</v>
      </c>
      <c r="T199" s="100">
        <f>+Tableau1[[#This Row],[Chômage Partiel AM]]+Tableau1[[#This Row],[Chômage Partiel PM]]</f>
        <v>0</v>
      </c>
      <c r="U19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199" s="14"/>
      <c r="W199" s="14"/>
      <c r="Y199" s="14"/>
    </row>
    <row r="200" spans="2:25" ht="15.75" thickBot="1" x14ac:dyDescent="0.3">
      <c r="B200" s="141">
        <f>_xlfn.ISOWEEKNUM(Tableau1[[#This Row],[Date]])</f>
        <v>28</v>
      </c>
      <c r="C200" s="45" t="str">
        <f>UPPER(TEXT(Tableau1[[#This Row],[Date]],"jjjj"))</f>
        <v>DIMANCHE</v>
      </c>
      <c r="D200" s="55">
        <f>$C$3+ROW()-ROW(Tableau1[[#Headers],[Date]])-1</f>
        <v>44024</v>
      </c>
      <c r="E200" s="25"/>
      <c r="F200" s="25"/>
      <c r="G200" s="53"/>
      <c r="H200" s="25"/>
      <c r="I200" s="25"/>
      <c r="J200" s="53"/>
      <c r="K200" s="97">
        <f>Tableau1[[#This Row],[Fin AM]]-Tableau1[[#This Row],[Début AM]]-Tableau1[[#This Row],[Pause AM]]+Tableau1[[#This Row],[Fin PM]]-Tableau1[[#This Row],[Début PM]]-Tableau1[[#This Row],[Pause PM]]</f>
        <v>0</v>
      </c>
      <c r="L200" s="60"/>
      <c r="M200" s="81"/>
      <c r="N200" s="86" t="str">
        <f ca="1">IF(COUNTIF('jours fériés'!C:C,Tableau1[[#This Row],[Date]]),"oui","")</f>
        <v/>
      </c>
      <c r="O200" s="85"/>
      <c r="P200" s="85"/>
      <c r="Q200" s="80">
        <f>IF(Tableau1[[#This Row],[ CP / ABS / ChP. AM]]="A.M.",Tableau1[[#This Row],[Temps de travail]],0)</f>
        <v>0</v>
      </c>
      <c r="R200" s="101">
        <f>IF(Tableau1[[#This Row],[ CP / ABS / ChP. AM]]="Ch.P. AM",Tableau1[[#This Row],[Fin AM]]-Tableau1[[#This Row],[Début AM]]-Tableau1[[#This Row],[Pause AM]],0)</f>
        <v>0</v>
      </c>
      <c r="S200" s="94">
        <f>IF(Tableau1[[#This Row],[Ch.P. PM]]="Ch.P. PM",Tableau1[[#This Row],[Fin PM]]-Tableau1[[#This Row],[Début PM]]-Tableau1[[#This Row],[Pause PM]],0)</f>
        <v>0</v>
      </c>
      <c r="T200" s="102">
        <f>+Tableau1[[#This Row],[Chômage Partiel AM]]+Tableau1[[#This Row],[Chômage Partiel PM]]</f>
        <v>0</v>
      </c>
      <c r="U20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00" s="14"/>
      <c r="W200" s="14"/>
      <c r="Y200" s="14"/>
    </row>
    <row r="201" spans="2:25" x14ac:dyDescent="0.25">
      <c r="B201" s="141">
        <f>_xlfn.ISOWEEKNUM(Tableau1[[#This Row],[Date]])</f>
        <v>29</v>
      </c>
      <c r="C201" s="45" t="str">
        <f>UPPER(TEXT(Tableau1[[#This Row],[Date]],"jjjj"))</f>
        <v>LUNDI</v>
      </c>
      <c r="D201" s="55">
        <f>$C$3+ROW()-ROW(Tableau1[[#Headers],[Date]])-1</f>
        <v>44025</v>
      </c>
      <c r="E201" s="25">
        <v>0.35416666666666669</v>
      </c>
      <c r="F201" s="25">
        <v>0.52083333333333337</v>
      </c>
      <c r="G201" s="53">
        <v>6.9444444444444441E-3</v>
      </c>
      <c r="H201" s="25">
        <v>0.5625</v>
      </c>
      <c r="I201" s="25">
        <v>0.70833333333333337</v>
      </c>
      <c r="J201" s="53">
        <v>6.9444444444444441E-3</v>
      </c>
      <c r="K20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01" s="58"/>
      <c r="M201" s="79"/>
      <c r="N201" s="91" t="str">
        <f ca="1">IF(COUNTIF('jours fériés'!C:C,Tableau1[[#This Row],[Date]]),"oui","")</f>
        <v/>
      </c>
      <c r="O201" s="84"/>
      <c r="P201" s="84"/>
      <c r="Q201" s="76">
        <f>IF(Tableau1[[#This Row],[ CP / ABS / ChP. AM]]="A.M.",Tableau1[[#This Row],[Temps de travail]],0)</f>
        <v>0</v>
      </c>
      <c r="R201" s="99">
        <f>IF(Tableau1[[#This Row],[ CP / ABS / ChP. AM]]="Ch.P. AM",Tableau1[[#This Row],[Fin AM]]-Tableau1[[#This Row],[Début AM]]-Tableau1[[#This Row],[Pause AM]],0)</f>
        <v>0</v>
      </c>
      <c r="S201" s="77">
        <f>IF(Tableau1[[#This Row],[Ch.P. PM]]="Ch.P. PM",Tableau1[[#This Row],[Fin PM]]-Tableau1[[#This Row],[Début PM]]-Tableau1[[#This Row],[Pause PM]],0)</f>
        <v>0</v>
      </c>
      <c r="T201" s="100">
        <f>+Tableau1[[#This Row],[Chômage Partiel AM]]+Tableau1[[#This Row],[Chômage Partiel PM]]</f>
        <v>0</v>
      </c>
      <c r="U20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1" s="14"/>
      <c r="W201" s="14"/>
      <c r="Y201" s="14"/>
    </row>
    <row r="202" spans="2:25" x14ac:dyDescent="0.25">
      <c r="B202" s="141">
        <f>_xlfn.ISOWEEKNUM(Tableau1[[#This Row],[Date]])</f>
        <v>29</v>
      </c>
      <c r="C202" s="45" t="str">
        <f>UPPER(TEXT(Tableau1[[#This Row],[Date]],"jjjj"))</f>
        <v>MARDI</v>
      </c>
      <c r="D202" s="55">
        <f>$C$3+ROW()-ROW(Tableau1[[#Headers],[Date]])-1</f>
        <v>44026</v>
      </c>
      <c r="E202" s="25"/>
      <c r="F202" s="25"/>
      <c r="G202" s="53"/>
      <c r="H202" s="25"/>
      <c r="I202" s="25"/>
      <c r="J202" s="53"/>
      <c r="K202" s="97">
        <f>Tableau1[[#This Row],[Fin AM]]-Tableau1[[#This Row],[Début AM]]-Tableau1[[#This Row],[Pause AM]]+Tableau1[[#This Row],[Fin PM]]-Tableau1[[#This Row],[Début PM]]-Tableau1[[#This Row],[Pause PM]]</f>
        <v>0</v>
      </c>
      <c r="L202" s="59"/>
      <c r="M202" s="80"/>
      <c r="N202" s="91" t="str">
        <f ca="1">IF(COUNTIF('jours fériés'!C:C,Tableau1[[#This Row],[Date]]),"oui","")</f>
        <v>oui</v>
      </c>
      <c r="O202" s="84"/>
      <c r="P202" s="84"/>
      <c r="Q202" s="76">
        <f>IF(Tableau1[[#This Row],[ CP / ABS / ChP. AM]]="A.M.",Tableau1[[#This Row],[Temps de travail]],0)</f>
        <v>0</v>
      </c>
      <c r="R202" s="99">
        <f>IF(Tableau1[[#This Row],[ CP / ABS / ChP. AM]]="Ch.P. AM",Tableau1[[#This Row],[Fin AM]]-Tableau1[[#This Row],[Début AM]]-Tableau1[[#This Row],[Pause AM]],0)</f>
        <v>0</v>
      </c>
      <c r="S202" s="77">
        <f>IF(Tableau1[[#This Row],[Ch.P. PM]]="Ch.P. PM",Tableau1[[#This Row],[Fin PM]]-Tableau1[[#This Row],[Début PM]]-Tableau1[[#This Row],[Pause PM]],0)</f>
        <v>0</v>
      </c>
      <c r="T202" s="100">
        <f>+Tableau1[[#This Row],[Chômage Partiel AM]]+Tableau1[[#This Row],[Chômage Partiel PM]]</f>
        <v>0</v>
      </c>
      <c r="U20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2" s="14"/>
      <c r="W202" s="14"/>
      <c r="Y202" s="14"/>
    </row>
    <row r="203" spans="2:25" x14ac:dyDescent="0.25">
      <c r="B203" s="141">
        <f>_xlfn.ISOWEEKNUM(Tableau1[[#This Row],[Date]])</f>
        <v>29</v>
      </c>
      <c r="C203" s="45" t="str">
        <f>UPPER(TEXT(Tableau1[[#This Row],[Date]],"jjjj"))</f>
        <v>MERCREDI</v>
      </c>
      <c r="D203" s="55">
        <f>$C$3+ROW()-ROW(Tableau1[[#Headers],[Date]])-1</f>
        <v>44027</v>
      </c>
      <c r="E203" s="25">
        <v>0.35416666666666669</v>
      </c>
      <c r="F203" s="25">
        <v>0.52083333333333337</v>
      </c>
      <c r="G203" s="53">
        <v>6.9444444444444441E-3</v>
      </c>
      <c r="H203" s="25">
        <v>0.5625</v>
      </c>
      <c r="I203" s="25">
        <v>0.70833333333333337</v>
      </c>
      <c r="J203" s="53">
        <v>6.9444444444444441E-3</v>
      </c>
      <c r="K20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03" s="59"/>
      <c r="M203" s="80"/>
      <c r="N203" s="91" t="str">
        <f ca="1">IF(COUNTIF('jours fériés'!C:C,Tableau1[[#This Row],[Date]]),"oui","")</f>
        <v/>
      </c>
      <c r="O203" s="84"/>
      <c r="P203" s="84"/>
      <c r="Q203" s="76">
        <f>IF(Tableau1[[#This Row],[ CP / ABS / ChP. AM]]="A.M.",Tableau1[[#This Row],[Temps de travail]],0)</f>
        <v>0</v>
      </c>
      <c r="R203" s="99">
        <f>IF(Tableau1[[#This Row],[ CP / ABS / ChP. AM]]="Ch.P. AM",Tableau1[[#This Row],[Fin AM]]-Tableau1[[#This Row],[Début AM]]-Tableau1[[#This Row],[Pause AM]],0)</f>
        <v>0</v>
      </c>
      <c r="S203" s="77">
        <f>IF(Tableau1[[#This Row],[Ch.P. PM]]="Ch.P. PM",Tableau1[[#This Row],[Fin PM]]-Tableau1[[#This Row],[Début PM]]-Tableau1[[#This Row],[Pause PM]],0)</f>
        <v>0</v>
      </c>
      <c r="T203" s="100">
        <f>+Tableau1[[#This Row],[Chômage Partiel AM]]+Tableau1[[#This Row],[Chômage Partiel PM]]</f>
        <v>0</v>
      </c>
      <c r="U20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3" s="14"/>
      <c r="W203" s="14"/>
      <c r="Y203" s="14"/>
    </row>
    <row r="204" spans="2:25" x14ac:dyDescent="0.25">
      <c r="B204" s="141">
        <f>_xlfn.ISOWEEKNUM(Tableau1[[#This Row],[Date]])</f>
        <v>29</v>
      </c>
      <c r="C204" s="45" t="str">
        <f>UPPER(TEXT(Tableau1[[#This Row],[Date]],"jjjj"))</f>
        <v>JEUDI</v>
      </c>
      <c r="D204" s="55">
        <f>$C$3+ROW()-ROW(Tableau1[[#Headers],[Date]])-1</f>
        <v>44028</v>
      </c>
      <c r="E204" s="25">
        <v>0.35416666666666669</v>
      </c>
      <c r="F204" s="25">
        <v>0.52083333333333337</v>
      </c>
      <c r="G204" s="53">
        <v>6.9444444444444441E-3</v>
      </c>
      <c r="H204" s="25">
        <v>0.5625</v>
      </c>
      <c r="I204" s="25">
        <v>0.79166666666666663</v>
      </c>
      <c r="J204" s="53">
        <v>6.9444444444444441E-3</v>
      </c>
      <c r="K204" s="97">
        <f>Tableau1[[#This Row],[Fin AM]]-Tableau1[[#This Row],[Début AM]]-Tableau1[[#This Row],[Pause AM]]+Tableau1[[#This Row],[Fin PM]]-Tableau1[[#This Row],[Début PM]]-Tableau1[[#This Row],[Pause PM]]</f>
        <v>0.38194444444444442</v>
      </c>
      <c r="L204" s="59"/>
      <c r="M204" s="80"/>
      <c r="N204" s="91" t="str">
        <f ca="1">IF(COUNTIF('jours fériés'!C:C,Tableau1[[#This Row],[Date]]),"oui","")</f>
        <v/>
      </c>
      <c r="O204" s="84"/>
      <c r="P204" s="84"/>
      <c r="Q204" s="76">
        <f>IF(Tableau1[[#This Row],[ CP / ABS / ChP. AM]]="A.M.",Tableau1[[#This Row],[Temps de travail]],0)</f>
        <v>0</v>
      </c>
      <c r="R204" s="99">
        <f>IF(Tableau1[[#This Row],[ CP / ABS / ChP. AM]]="Ch.P. AM",Tableau1[[#This Row],[Fin AM]]-Tableau1[[#This Row],[Début AM]]-Tableau1[[#This Row],[Pause AM]],0)</f>
        <v>0</v>
      </c>
      <c r="S204" s="77">
        <f>IF(Tableau1[[#This Row],[Ch.P. PM]]="Ch.P. PM",Tableau1[[#This Row],[Fin PM]]-Tableau1[[#This Row],[Début PM]]-Tableau1[[#This Row],[Pause PM]],0)</f>
        <v>0</v>
      </c>
      <c r="T204" s="100">
        <f>+Tableau1[[#This Row],[Chômage Partiel AM]]+Tableau1[[#This Row],[Chômage Partiel PM]]</f>
        <v>0</v>
      </c>
      <c r="U20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4" s="14"/>
      <c r="W204" s="14"/>
      <c r="Y204" s="14"/>
    </row>
    <row r="205" spans="2:25" x14ac:dyDescent="0.25">
      <c r="B205" s="141">
        <f>_xlfn.ISOWEEKNUM(Tableau1[[#This Row],[Date]])</f>
        <v>29</v>
      </c>
      <c r="C205" s="45" t="str">
        <f>UPPER(TEXT(Tableau1[[#This Row],[Date]],"jjjj"))</f>
        <v>VENDREDI</v>
      </c>
      <c r="D205" s="55">
        <f>$C$3+ROW()-ROW(Tableau1[[#Headers],[Date]])-1</f>
        <v>44029</v>
      </c>
      <c r="E205" s="25">
        <v>0.35416666666666669</v>
      </c>
      <c r="F205" s="25">
        <v>0.5</v>
      </c>
      <c r="G205" s="53">
        <v>6.9444444444444441E-3</v>
      </c>
      <c r="H205" s="25">
        <v>0.54166666666666663</v>
      </c>
      <c r="I205" s="25">
        <v>0.64583333333333337</v>
      </c>
      <c r="J205" s="53"/>
      <c r="K205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05" s="59"/>
      <c r="M205" s="80"/>
      <c r="N205" s="91" t="str">
        <f ca="1">IF(COUNTIF('jours fériés'!C:C,Tableau1[[#This Row],[Date]]),"oui","")</f>
        <v/>
      </c>
      <c r="O205" s="84"/>
      <c r="P205" s="84"/>
      <c r="Q205" s="76">
        <f>IF(Tableau1[[#This Row],[ CP / ABS / ChP. AM]]="A.M.",Tableau1[[#This Row],[Temps de travail]],0)</f>
        <v>0</v>
      </c>
      <c r="R205" s="99">
        <f>IF(Tableau1[[#This Row],[ CP / ABS / ChP. AM]]="Ch.P. AM",Tableau1[[#This Row],[Fin AM]]-Tableau1[[#This Row],[Début AM]]-Tableau1[[#This Row],[Pause AM]],0)</f>
        <v>0</v>
      </c>
      <c r="S205" s="77">
        <f>IF(Tableau1[[#This Row],[Ch.P. PM]]="Ch.P. PM",Tableau1[[#This Row],[Fin PM]]-Tableau1[[#This Row],[Début PM]]-Tableau1[[#This Row],[Pause PM]],0)</f>
        <v>0</v>
      </c>
      <c r="T205" s="100">
        <f>+Tableau1[[#This Row],[Chômage Partiel AM]]+Tableau1[[#This Row],[Chômage Partiel PM]]</f>
        <v>0</v>
      </c>
      <c r="U20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5" s="14"/>
      <c r="W205" s="14"/>
      <c r="Y205" s="14"/>
    </row>
    <row r="206" spans="2:25" x14ac:dyDescent="0.25">
      <c r="B206" s="141">
        <f>_xlfn.ISOWEEKNUM(Tableau1[[#This Row],[Date]])</f>
        <v>29</v>
      </c>
      <c r="C206" s="45" t="str">
        <f>UPPER(TEXT(Tableau1[[#This Row],[Date]],"jjjj"))</f>
        <v>SAMEDI</v>
      </c>
      <c r="D206" s="55">
        <f>$C$3+ROW()-ROW(Tableau1[[#Headers],[Date]])-1</f>
        <v>44030</v>
      </c>
      <c r="E206" s="25"/>
      <c r="F206" s="25"/>
      <c r="G206" s="53"/>
      <c r="H206" s="25"/>
      <c r="I206" s="25"/>
      <c r="J206" s="53"/>
      <c r="K206" s="97">
        <f>Tableau1[[#This Row],[Fin AM]]-Tableau1[[#This Row],[Début AM]]-Tableau1[[#This Row],[Pause AM]]+Tableau1[[#This Row],[Fin PM]]-Tableau1[[#This Row],[Début PM]]-Tableau1[[#This Row],[Pause PM]]</f>
        <v>0</v>
      </c>
      <c r="L206" s="59"/>
      <c r="M206" s="80"/>
      <c r="N206" s="91" t="str">
        <f ca="1">IF(COUNTIF('jours fériés'!C:C,Tableau1[[#This Row],[Date]]),"oui","")</f>
        <v/>
      </c>
      <c r="O206" s="84"/>
      <c r="P206" s="84"/>
      <c r="Q206" s="76">
        <f>IF(Tableau1[[#This Row],[ CP / ABS / ChP. AM]]="A.M.",Tableau1[[#This Row],[Temps de travail]],0)</f>
        <v>0</v>
      </c>
      <c r="R206" s="99">
        <f>IF(Tableau1[[#This Row],[ CP / ABS / ChP. AM]]="Ch.P. AM",Tableau1[[#This Row],[Fin AM]]-Tableau1[[#This Row],[Début AM]]-Tableau1[[#This Row],[Pause AM]],0)</f>
        <v>0</v>
      </c>
      <c r="S206" s="77">
        <f>IF(Tableau1[[#This Row],[Ch.P. PM]]="Ch.P. PM",Tableau1[[#This Row],[Fin PM]]-Tableau1[[#This Row],[Début PM]]-Tableau1[[#This Row],[Pause PM]],0)</f>
        <v>0</v>
      </c>
      <c r="T206" s="100">
        <f>+Tableau1[[#This Row],[Chômage Partiel AM]]+Tableau1[[#This Row],[Chômage Partiel PM]]</f>
        <v>0</v>
      </c>
      <c r="U20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6" s="14"/>
      <c r="W206" s="14"/>
      <c r="Y206" s="14"/>
    </row>
    <row r="207" spans="2:25" ht="15.75" thickBot="1" x14ac:dyDescent="0.3">
      <c r="B207" s="141">
        <f>_xlfn.ISOWEEKNUM(Tableau1[[#This Row],[Date]])</f>
        <v>29</v>
      </c>
      <c r="C207" s="45" t="str">
        <f>UPPER(TEXT(Tableau1[[#This Row],[Date]],"jjjj"))</f>
        <v>DIMANCHE</v>
      </c>
      <c r="D207" s="55">
        <f>$C$3+ROW()-ROW(Tableau1[[#Headers],[Date]])-1</f>
        <v>44031</v>
      </c>
      <c r="E207" s="25"/>
      <c r="F207" s="25"/>
      <c r="G207" s="53"/>
      <c r="H207" s="25"/>
      <c r="I207" s="25"/>
      <c r="J207" s="53"/>
      <c r="K207" s="97">
        <f>Tableau1[[#This Row],[Fin AM]]-Tableau1[[#This Row],[Début AM]]-Tableau1[[#This Row],[Pause AM]]+Tableau1[[#This Row],[Fin PM]]-Tableau1[[#This Row],[Début PM]]-Tableau1[[#This Row],[Pause PM]]</f>
        <v>0</v>
      </c>
      <c r="L207" s="60"/>
      <c r="M207" s="81"/>
      <c r="N207" s="86" t="str">
        <f ca="1">IF(COUNTIF('jours fériés'!C:C,Tableau1[[#This Row],[Date]]),"oui","")</f>
        <v/>
      </c>
      <c r="O207" s="85"/>
      <c r="P207" s="85"/>
      <c r="Q207" s="80">
        <f>IF(Tableau1[[#This Row],[ CP / ABS / ChP. AM]]="A.M.",Tableau1[[#This Row],[Temps de travail]],0)</f>
        <v>0</v>
      </c>
      <c r="R207" s="101">
        <f>IF(Tableau1[[#This Row],[ CP / ABS / ChP. AM]]="Ch.P. AM",Tableau1[[#This Row],[Fin AM]]-Tableau1[[#This Row],[Début AM]]-Tableau1[[#This Row],[Pause AM]],0)</f>
        <v>0</v>
      </c>
      <c r="S207" s="94">
        <f>IF(Tableau1[[#This Row],[Ch.P. PM]]="Ch.P. PM",Tableau1[[#This Row],[Fin PM]]-Tableau1[[#This Row],[Début PM]]-Tableau1[[#This Row],[Pause PM]],0)</f>
        <v>0</v>
      </c>
      <c r="T207" s="102">
        <f>+Tableau1[[#This Row],[Chômage Partiel AM]]+Tableau1[[#This Row],[Chômage Partiel PM]]</f>
        <v>0</v>
      </c>
      <c r="U207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7" s="14"/>
      <c r="W207" s="14"/>
      <c r="Y207" s="14"/>
    </row>
    <row r="208" spans="2:25" x14ac:dyDescent="0.25">
      <c r="B208" s="141">
        <f>_xlfn.ISOWEEKNUM(Tableau1[[#This Row],[Date]])</f>
        <v>30</v>
      </c>
      <c r="C208" s="45" t="str">
        <f>UPPER(TEXT(Tableau1[[#This Row],[Date]],"jjjj"))</f>
        <v>LUNDI</v>
      </c>
      <c r="D208" s="55">
        <f>$C$3+ROW()-ROW(Tableau1[[#Headers],[Date]])-1</f>
        <v>44032</v>
      </c>
      <c r="E208" s="25">
        <v>0.35416666666666669</v>
      </c>
      <c r="F208" s="25">
        <v>0.52083333333333337</v>
      </c>
      <c r="G208" s="53">
        <v>6.9444444444444441E-3</v>
      </c>
      <c r="H208" s="25">
        <v>0.5625</v>
      </c>
      <c r="I208" s="25">
        <v>0.70833333333333337</v>
      </c>
      <c r="J208" s="53">
        <v>6.9444444444444441E-3</v>
      </c>
      <c r="K20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08" s="58"/>
      <c r="M208" s="79"/>
      <c r="N208" s="91" t="str">
        <f ca="1">IF(COUNTIF('jours fériés'!C:C,Tableau1[[#This Row],[Date]]),"oui","")</f>
        <v/>
      </c>
      <c r="O208" s="84"/>
      <c r="P208" s="84"/>
      <c r="Q208" s="76">
        <f>IF(Tableau1[[#This Row],[ CP / ABS / ChP. AM]]="A.M.",Tableau1[[#This Row],[Temps de travail]],0)</f>
        <v>0</v>
      </c>
      <c r="R208" s="99">
        <f>IF(Tableau1[[#This Row],[ CP / ABS / ChP. AM]]="Ch.P. AM",Tableau1[[#This Row],[Fin AM]]-Tableau1[[#This Row],[Début AM]]-Tableau1[[#This Row],[Pause AM]],0)</f>
        <v>0</v>
      </c>
      <c r="S208" s="77">
        <f>IF(Tableau1[[#This Row],[Ch.P. PM]]="Ch.P. PM",Tableau1[[#This Row],[Fin PM]]-Tableau1[[#This Row],[Début PM]]-Tableau1[[#This Row],[Pause PM]],0)</f>
        <v>0</v>
      </c>
      <c r="T208" s="100">
        <f>+Tableau1[[#This Row],[Chômage Partiel AM]]+Tableau1[[#This Row],[Chômage Partiel PM]]</f>
        <v>0</v>
      </c>
      <c r="U20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8" s="14"/>
      <c r="W208" s="14"/>
      <c r="Y208" s="14"/>
    </row>
    <row r="209" spans="2:25" x14ac:dyDescent="0.25">
      <c r="B209" s="141">
        <f>_xlfn.ISOWEEKNUM(Tableau1[[#This Row],[Date]])</f>
        <v>30</v>
      </c>
      <c r="C209" s="45" t="str">
        <f>UPPER(TEXT(Tableau1[[#This Row],[Date]],"jjjj"))</f>
        <v>MARDI</v>
      </c>
      <c r="D209" s="55">
        <f>$C$3+ROW()-ROW(Tableau1[[#Headers],[Date]])-1</f>
        <v>44033</v>
      </c>
      <c r="E209" s="25">
        <v>0.35416666666666669</v>
      </c>
      <c r="F209" s="25">
        <v>0.52083333333333337</v>
      </c>
      <c r="G209" s="53">
        <v>6.9444444444444441E-3</v>
      </c>
      <c r="H209" s="25">
        <v>0.5625</v>
      </c>
      <c r="I209" s="25">
        <v>0.70833333333333337</v>
      </c>
      <c r="J209" s="53">
        <v>6.9444444444444441E-3</v>
      </c>
      <c r="K20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09" s="59"/>
      <c r="M209" s="80"/>
      <c r="N209" s="91" t="str">
        <f ca="1">IF(COUNTIF('jours fériés'!C:C,Tableau1[[#This Row],[Date]]),"oui","")</f>
        <v/>
      </c>
      <c r="O209" s="84"/>
      <c r="P209" s="84"/>
      <c r="Q209" s="76">
        <f>IF(Tableau1[[#This Row],[ CP / ABS / ChP. AM]]="A.M.",Tableau1[[#This Row],[Temps de travail]],0)</f>
        <v>0</v>
      </c>
      <c r="R209" s="99">
        <f>IF(Tableau1[[#This Row],[ CP / ABS / ChP. AM]]="Ch.P. AM",Tableau1[[#This Row],[Fin AM]]-Tableau1[[#This Row],[Début AM]]-Tableau1[[#This Row],[Pause AM]],0)</f>
        <v>0</v>
      </c>
      <c r="S209" s="77">
        <f>IF(Tableau1[[#This Row],[Ch.P. PM]]="Ch.P. PM",Tableau1[[#This Row],[Fin PM]]-Tableau1[[#This Row],[Début PM]]-Tableau1[[#This Row],[Pause PM]],0)</f>
        <v>0</v>
      </c>
      <c r="T209" s="100">
        <f>+Tableau1[[#This Row],[Chômage Partiel AM]]+Tableau1[[#This Row],[Chômage Partiel PM]]</f>
        <v>0</v>
      </c>
      <c r="U20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09" s="14"/>
      <c r="W209" s="14"/>
      <c r="Y209" s="14"/>
    </row>
    <row r="210" spans="2:25" x14ac:dyDescent="0.25">
      <c r="B210" s="141">
        <f>_xlfn.ISOWEEKNUM(Tableau1[[#This Row],[Date]])</f>
        <v>30</v>
      </c>
      <c r="C210" s="45" t="str">
        <f>UPPER(TEXT(Tableau1[[#This Row],[Date]],"jjjj"))</f>
        <v>MERCREDI</v>
      </c>
      <c r="D210" s="55">
        <f>$C$3+ROW()-ROW(Tableau1[[#Headers],[Date]])-1</f>
        <v>44034</v>
      </c>
      <c r="E210" s="25">
        <v>0.35416666666666669</v>
      </c>
      <c r="F210" s="25">
        <v>0.52083333333333337</v>
      </c>
      <c r="G210" s="53">
        <v>6.9444444444444441E-3</v>
      </c>
      <c r="H210" s="25">
        <v>0.5625</v>
      </c>
      <c r="I210" s="25">
        <v>0.70833333333333337</v>
      </c>
      <c r="J210" s="53">
        <v>6.9444444444444441E-3</v>
      </c>
      <c r="K21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0" s="59"/>
      <c r="M210" s="80"/>
      <c r="N210" s="91" t="str">
        <f ca="1">IF(COUNTIF('jours fériés'!C:C,Tableau1[[#This Row],[Date]]),"oui","")</f>
        <v/>
      </c>
      <c r="O210" s="84"/>
      <c r="P210" s="84"/>
      <c r="Q210" s="76">
        <f>IF(Tableau1[[#This Row],[ CP / ABS / ChP. AM]]="A.M.",Tableau1[[#This Row],[Temps de travail]],0)</f>
        <v>0</v>
      </c>
      <c r="R210" s="99">
        <f>IF(Tableau1[[#This Row],[ CP / ABS / ChP. AM]]="Ch.P. AM",Tableau1[[#This Row],[Fin AM]]-Tableau1[[#This Row],[Début AM]]-Tableau1[[#This Row],[Pause AM]],0)</f>
        <v>0</v>
      </c>
      <c r="S210" s="77">
        <f>IF(Tableau1[[#This Row],[Ch.P. PM]]="Ch.P. PM",Tableau1[[#This Row],[Fin PM]]-Tableau1[[#This Row],[Début PM]]-Tableau1[[#This Row],[Pause PM]],0)</f>
        <v>0</v>
      </c>
      <c r="T210" s="100">
        <f>+Tableau1[[#This Row],[Chômage Partiel AM]]+Tableau1[[#This Row],[Chômage Partiel PM]]</f>
        <v>0</v>
      </c>
      <c r="U21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0" s="14"/>
      <c r="W210" s="14"/>
      <c r="Y210" s="14"/>
    </row>
    <row r="211" spans="2:25" x14ac:dyDescent="0.25">
      <c r="B211" s="141">
        <f>_xlfn.ISOWEEKNUM(Tableau1[[#This Row],[Date]])</f>
        <v>30</v>
      </c>
      <c r="C211" s="45" t="str">
        <f>UPPER(TEXT(Tableau1[[#This Row],[Date]],"jjjj"))</f>
        <v>JEUDI</v>
      </c>
      <c r="D211" s="55">
        <f>$C$3+ROW()-ROW(Tableau1[[#Headers],[Date]])-1</f>
        <v>44035</v>
      </c>
      <c r="E211" s="25">
        <v>0.35416666666666669</v>
      </c>
      <c r="F211" s="25">
        <v>0.52083333333333337</v>
      </c>
      <c r="G211" s="53">
        <v>6.9444444444444441E-3</v>
      </c>
      <c r="H211" s="25">
        <v>0.5625</v>
      </c>
      <c r="I211" s="25">
        <v>0.70833333333333337</v>
      </c>
      <c r="J211" s="53">
        <v>6.9444444444444441E-3</v>
      </c>
      <c r="K21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1" s="59"/>
      <c r="M211" s="80"/>
      <c r="N211" s="91" t="str">
        <f ca="1">IF(COUNTIF('jours fériés'!C:C,Tableau1[[#This Row],[Date]]),"oui","")</f>
        <v/>
      </c>
      <c r="O211" s="84"/>
      <c r="P211" s="84"/>
      <c r="Q211" s="76">
        <f>IF(Tableau1[[#This Row],[ CP / ABS / ChP. AM]]="A.M.",Tableau1[[#This Row],[Temps de travail]],0)</f>
        <v>0</v>
      </c>
      <c r="R211" s="99">
        <f>IF(Tableau1[[#This Row],[ CP / ABS / ChP. AM]]="Ch.P. AM",Tableau1[[#This Row],[Fin AM]]-Tableau1[[#This Row],[Début AM]]-Tableau1[[#This Row],[Pause AM]],0)</f>
        <v>0</v>
      </c>
      <c r="S211" s="77">
        <f>IF(Tableau1[[#This Row],[Ch.P. PM]]="Ch.P. PM",Tableau1[[#This Row],[Fin PM]]-Tableau1[[#This Row],[Début PM]]-Tableau1[[#This Row],[Pause PM]],0)</f>
        <v>0</v>
      </c>
      <c r="T211" s="100">
        <f>+Tableau1[[#This Row],[Chômage Partiel AM]]+Tableau1[[#This Row],[Chômage Partiel PM]]</f>
        <v>0</v>
      </c>
      <c r="U21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1" s="14"/>
      <c r="W211" s="14"/>
      <c r="Y211" s="14"/>
    </row>
    <row r="212" spans="2:25" x14ac:dyDescent="0.25">
      <c r="B212" s="141">
        <f>_xlfn.ISOWEEKNUM(Tableau1[[#This Row],[Date]])</f>
        <v>30</v>
      </c>
      <c r="C212" s="45" t="str">
        <f>UPPER(TEXT(Tableau1[[#This Row],[Date]],"jjjj"))</f>
        <v>VENDREDI</v>
      </c>
      <c r="D212" s="55">
        <f>$C$3+ROW()-ROW(Tableau1[[#Headers],[Date]])-1</f>
        <v>44036</v>
      </c>
      <c r="E212" s="25">
        <v>0.35416666666666669</v>
      </c>
      <c r="F212" s="25">
        <v>0.5</v>
      </c>
      <c r="G212" s="53">
        <v>6.9444444444444441E-3</v>
      </c>
      <c r="H212" s="25">
        <v>0.54166666666666663</v>
      </c>
      <c r="I212" s="25">
        <v>0.64583333333333337</v>
      </c>
      <c r="J212" s="53"/>
      <c r="K212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12" s="59"/>
      <c r="M212" s="80"/>
      <c r="N212" s="91" t="str">
        <f ca="1">IF(COUNTIF('jours fériés'!C:C,Tableau1[[#This Row],[Date]]),"oui","")</f>
        <v/>
      </c>
      <c r="O212" s="84"/>
      <c r="P212" s="84"/>
      <c r="Q212" s="76">
        <f>IF(Tableau1[[#This Row],[ CP / ABS / ChP. AM]]="A.M.",Tableau1[[#This Row],[Temps de travail]],0)</f>
        <v>0</v>
      </c>
      <c r="R212" s="99">
        <f>IF(Tableau1[[#This Row],[ CP / ABS / ChP. AM]]="Ch.P. AM",Tableau1[[#This Row],[Fin AM]]-Tableau1[[#This Row],[Début AM]]-Tableau1[[#This Row],[Pause AM]],0)</f>
        <v>0</v>
      </c>
      <c r="S212" s="77">
        <f>IF(Tableau1[[#This Row],[Ch.P. PM]]="Ch.P. PM",Tableau1[[#This Row],[Fin PM]]-Tableau1[[#This Row],[Début PM]]-Tableau1[[#This Row],[Pause PM]],0)</f>
        <v>0</v>
      </c>
      <c r="T212" s="100">
        <f>+Tableau1[[#This Row],[Chômage Partiel AM]]+Tableau1[[#This Row],[Chômage Partiel PM]]</f>
        <v>0</v>
      </c>
      <c r="U21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2" s="14"/>
      <c r="W212" s="14"/>
      <c r="Y212" s="14"/>
    </row>
    <row r="213" spans="2:25" x14ac:dyDescent="0.25">
      <c r="B213" s="141">
        <f>_xlfn.ISOWEEKNUM(Tableau1[[#This Row],[Date]])</f>
        <v>30</v>
      </c>
      <c r="C213" s="45" t="str">
        <f>UPPER(TEXT(Tableau1[[#This Row],[Date]],"jjjj"))</f>
        <v>SAMEDI</v>
      </c>
      <c r="D213" s="55">
        <f>$C$3+ROW()-ROW(Tableau1[[#Headers],[Date]])-1</f>
        <v>44037</v>
      </c>
      <c r="E213" s="25"/>
      <c r="F213" s="25"/>
      <c r="G213" s="53"/>
      <c r="H213" s="25"/>
      <c r="I213" s="25"/>
      <c r="J213" s="53"/>
      <c r="K213" s="97">
        <f>Tableau1[[#This Row],[Fin AM]]-Tableau1[[#This Row],[Début AM]]-Tableau1[[#This Row],[Pause AM]]+Tableau1[[#This Row],[Fin PM]]-Tableau1[[#This Row],[Début PM]]-Tableau1[[#This Row],[Pause PM]]</f>
        <v>0</v>
      </c>
      <c r="L213" s="59"/>
      <c r="M213" s="80"/>
      <c r="N213" s="91" t="str">
        <f ca="1">IF(COUNTIF('jours fériés'!C:C,Tableau1[[#This Row],[Date]]),"oui","")</f>
        <v/>
      </c>
      <c r="O213" s="84"/>
      <c r="P213" s="84"/>
      <c r="Q213" s="76">
        <f>IF(Tableau1[[#This Row],[ CP / ABS / ChP. AM]]="A.M.",Tableau1[[#This Row],[Temps de travail]],0)</f>
        <v>0</v>
      </c>
      <c r="R213" s="99">
        <f>IF(Tableau1[[#This Row],[ CP / ABS / ChP. AM]]="Ch.P. AM",Tableau1[[#This Row],[Fin AM]]-Tableau1[[#This Row],[Début AM]]-Tableau1[[#This Row],[Pause AM]],0)</f>
        <v>0</v>
      </c>
      <c r="S213" s="77">
        <f>IF(Tableau1[[#This Row],[Ch.P. PM]]="Ch.P. PM",Tableau1[[#This Row],[Fin PM]]-Tableau1[[#This Row],[Début PM]]-Tableau1[[#This Row],[Pause PM]],0)</f>
        <v>0</v>
      </c>
      <c r="T213" s="100">
        <f>+Tableau1[[#This Row],[Chômage Partiel AM]]+Tableau1[[#This Row],[Chômage Partiel PM]]</f>
        <v>0</v>
      </c>
      <c r="U21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3" s="14"/>
      <c r="W213" s="14"/>
      <c r="Y213" s="14"/>
    </row>
    <row r="214" spans="2:25" ht="15.75" thickBot="1" x14ac:dyDescent="0.3">
      <c r="B214" s="141">
        <f>_xlfn.ISOWEEKNUM(Tableau1[[#This Row],[Date]])</f>
        <v>30</v>
      </c>
      <c r="C214" s="45" t="str">
        <f>UPPER(TEXT(Tableau1[[#This Row],[Date]],"jjjj"))</f>
        <v>DIMANCHE</v>
      </c>
      <c r="D214" s="55">
        <f>$C$3+ROW()-ROW(Tableau1[[#Headers],[Date]])-1</f>
        <v>44038</v>
      </c>
      <c r="E214" s="25"/>
      <c r="F214" s="25"/>
      <c r="G214" s="53"/>
      <c r="H214" s="25"/>
      <c r="I214" s="25"/>
      <c r="J214" s="53"/>
      <c r="K214" s="97">
        <f>Tableau1[[#This Row],[Fin AM]]-Tableau1[[#This Row],[Début AM]]-Tableau1[[#This Row],[Pause AM]]+Tableau1[[#This Row],[Fin PM]]-Tableau1[[#This Row],[Début PM]]-Tableau1[[#This Row],[Pause PM]]</f>
        <v>0</v>
      </c>
      <c r="L214" s="60"/>
      <c r="M214" s="81"/>
      <c r="N214" s="86" t="str">
        <f ca="1">IF(COUNTIF('jours fériés'!C:C,Tableau1[[#This Row],[Date]]),"oui","")</f>
        <v/>
      </c>
      <c r="O214" s="85"/>
      <c r="P214" s="85"/>
      <c r="Q214" s="80">
        <f>IF(Tableau1[[#This Row],[ CP / ABS / ChP. AM]]="A.M.",Tableau1[[#This Row],[Temps de travail]],0)</f>
        <v>0</v>
      </c>
      <c r="R214" s="101">
        <f>IF(Tableau1[[#This Row],[ CP / ABS / ChP. AM]]="Ch.P. AM",Tableau1[[#This Row],[Fin AM]]-Tableau1[[#This Row],[Début AM]]-Tableau1[[#This Row],[Pause AM]],0)</f>
        <v>0</v>
      </c>
      <c r="S214" s="94">
        <f>IF(Tableau1[[#This Row],[Ch.P. PM]]="Ch.P. PM",Tableau1[[#This Row],[Fin PM]]-Tableau1[[#This Row],[Début PM]]-Tableau1[[#This Row],[Pause PM]],0)</f>
        <v>0</v>
      </c>
      <c r="T214" s="102">
        <f>+Tableau1[[#This Row],[Chômage Partiel AM]]+Tableau1[[#This Row],[Chômage Partiel PM]]</f>
        <v>0</v>
      </c>
      <c r="U214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14" s="14"/>
      <c r="W214" s="14"/>
      <c r="Y214" s="14"/>
    </row>
    <row r="215" spans="2:25" x14ac:dyDescent="0.25">
      <c r="B215" s="141">
        <f>_xlfn.ISOWEEKNUM(Tableau1[[#This Row],[Date]])</f>
        <v>31</v>
      </c>
      <c r="C215" s="45" t="str">
        <f>UPPER(TEXT(Tableau1[[#This Row],[Date]],"jjjj"))</f>
        <v>LUNDI</v>
      </c>
      <c r="D215" s="55">
        <f>$C$3+ROW()-ROW(Tableau1[[#Headers],[Date]])-1</f>
        <v>44039</v>
      </c>
      <c r="E215" s="25">
        <v>0.35416666666666669</v>
      </c>
      <c r="F215" s="25">
        <v>0.52083333333333337</v>
      </c>
      <c r="G215" s="53">
        <v>6.9444444444444441E-3</v>
      </c>
      <c r="H215" s="25">
        <v>0.5625</v>
      </c>
      <c r="I215" s="25">
        <v>0.70833333333333337</v>
      </c>
      <c r="J215" s="53">
        <v>6.9444444444444441E-3</v>
      </c>
      <c r="K21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5" s="58"/>
      <c r="M215" s="79"/>
      <c r="N215" s="91" t="str">
        <f ca="1">IF(COUNTIF('jours fériés'!C:C,Tableau1[[#This Row],[Date]]),"oui","")</f>
        <v/>
      </c>
      <c r="O215" s="84"/>
      <c r="P215" s="84"/>
      <c r="Q215" s="76">
        <f>IF(Tableau1[[#This Row],[ CP / ABS / ChP. AM]]="A.M.",Tableau1[[#This Row],[Temps de travail]],0)</f>
        <v>0</v>
      </c>
      <c r="R215" s="99">
        <f>IF(Tableau1[[#This Row],[ CP / ABS / ChP. AM]]="Ch.P. AM",Tableau1[[#This Row],[Fin AM]]-Tableau1[[#This Row],[Début AM]]-Tableau1[[#This Row],[Pause AM]],0)</f>
        <v>0</v>
      </c>
      <c r="S215" s="77">
        <f>IF(Tableau1[[#This Row],[Ch.P. PM]]="Ch.P. PM",Tableau1[[#This Row],[Fin PM]]-Tableau1[[#This Row],[Début PM]]-Tableau1[[#This Row],[Pause PM]],0)</f>
        <v>0</v>
      </c>
      <c r="T215" s="100">
        <f>+Tableau1[[#This Row],[Chômage Partiel AM]]+Tableau1[[#This Row],[Chômage Partiel PM]]</f>
        <v>0</v>
      </c>
      <c r="U21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5" s="14"/>
      <c r="W215" s="14"/>
      <c r="Y215" s="14"/>
    </row>
    <row r="216" spans="2:25" x14ac:dyDescent="0.25">
      <c r="B216" s="141">
        <f>_xlfn.ISOWEEKNUM(Tableau1[[#This Row],[Date]])</f>
        <v>31</v>
      </c>
      <c r="C216" s="45" t="str">
        <f>UPPER(TEXT(Tableau1[[#This Row],[Date]],"jjjj"))</f>
        <v>MARDI</v>
      </c>
      <c r="D216" s="55">
        <f>$C$3+ROW()-ROW(Tableau1[[#Headers],[Date]])-1</f>
        <v>44040</v>
      </c>
      <c r="E216" s="25">
        <v>0.35416666666666669</v>
      </c>
      <c r="F216" s="25">
        <v>0.52083333333333337</v>
      </c>
      <c r="G216" s="53">
        <v>6.9444444444444441E-3</v>
      </c>
      <c r="H216" s="25">
        <v>0.5625</v>
      </c>
      <c r="I216" s="25">
        <v>0.70833333333333337</v>
      </c>
      <c r="J216" s="53">
        <v>6.9444444444444441E-3</v>
      </c>
      <c r="K21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6" s="59"/>
      <c r="M216" s="80"/>
      <c r="N216" s="91" t="str">
        <f ca="1">IF(COUNTIF('jours fériés'!C:C,Tableau1[[#This Row],[Date]]),"oui","")</f>
        <v/>
      </c>
      <c r="O216" s="84"/>
      <c r="P216" s="84"/>
      <c r="Q216" s="76">
        <f>IF(Tableau1[[#This Row],[ CP / ABS / ChP. AM]]="A.M.",Tableau1[[#This Row],[Temps de travail]],0)</f>
        <v>0</v>
      </c>
      <c r="R216" s="99">
        <f>IF(Tableau1[[#This Row],[ CP / ABS / ChP. AM]]="Ch.P. AM",Tableau1[[#This Row],[Fin AM]]-Tableau1[[#This Row],[Début AM]]-Tableau1[[#This Row],[Pause AM]],0)</f>
        <v>0</v>
      </c>
      <c r="S216" s="77">
        <f>IF(Tableau1[[#This Row],[Ch.P. PM]]="Ch.P. PM",Tableau1[[#This Row],[Fin PM]]-Tableau1[[#This Row],[Début PM]]-Tableau1[[#This Row],[Pause PM]],0)</f>
        <v>0</v>
      </c>
      <c r="T216" s="100">
        <f>+Tableau1[[#This Row],[Chômage Partiel AM]]+Tableau1[[#This Row],[Chômage Partiel PM]]</f>
        <v>0</v>
      </c>
      <c r="U21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6" s="14"/>
      <c r="W216" s="14"/>
      <c r="Y216" s="14"/>
    </row>
    <row r="217" spans="2:25" x14ac:dyDescent="0.25">
      <c r="B217" s="141">
        <f>_xlfn.ISOWEEKNUM(Tableau1[[#This Row],[Date]])</f>
        <v>31</v>
      </c>
      <c r="C217" s="45" t="str">
        <f>UPPER(TEXT(Tableau1[[#This Row],[Date]],"jjjj"))</f>
        <v>MERCREDI</v>
      </c>
      <c r="D217" s="55">
        <f>$C$3+ROW()-ROW(Tableau1[[#Headers],[Date]])-1</f>
        <v>44041</v>
      </c>
      <c r="E217" s="25">
        <v>0.35416666666666669</v>
      </c>
      <c r="F217" s="25">
        <v>0.52083333333333337</v>
      </c>
      <c r="G217" s="53">
        <v>6.9444444444444441E-3</v>
      </c>
      <c r="H217" s="25">
        <v>0.5625</v>
      </c>
      <c r="I217" s="25">
        <v>0.70833333333333337</v>
      </c>
      <c r="J217" s="53">
        <v>6.9444444444444441E-3</v>
      </c>
      <c r="K21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7" s="59"/>
      <c r="M217" s="80"/>
      <c r="N217" s="91" t="str">
        <f ca="1">IF(COUNTIF('jours fériés'!C:C,Tableau1[[#This Row],[Date]]),"oui","")</f>
        <v/>
      </c>
      <c r="O217" s="84"/>
      <c r="P217" s="84"/>
      <c r="Q217" s="76">
        <f>IF(Tableau1[[#This Row],[ CP / ABS / ChP. AM]]="A.M.",Tableau1[[#This Row],[Temps de travail]],0)</f>
        <v>0</v>
      </c>
      <c r="R217" s="99">
        <f>IF(Tableau1[[#This Row],[ CP / ABS / ChP. AM]]="Ch.P. AM",Tableau1[[#This Row],[Fin AM]]-Tableau1[[#This Row],[Début AM]]-Tableau1[[#This Row],[Pause AM]],0)</f>
        <v>0</v>
      </c>
      <c r="S217" s="77">
        <f>IF(Tableau1[[#This Row],[Ch.P. PM]]="Ch.P. PM",Tableau1[[#This Row],[Fin PM]]-Tableau1[[#This Row],[Début PM]]-Tableau1[[#This Row],[Pause PM]],0)</f>
        <v>0</v>
      </c>
      <c r="T217" s="100">
        <f>+Tableau1[[#This Row],[Chômage Partiel AM]]+Tableau1[[#This Row],[Chômage Partiel PM]]</f>
        <v>0</v>
      </c>
      <c r="U21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7" s="14"/>
      <c r="W217" s="14"/>
      <c r="Y217" s="14"/>
    </row>
    <row r="218" spans="2:25" x14ac:dyDescent="0.25">
      <c r="B218" s="141">
        <f>_xlfn.ISOWEEKNUM(Tableau1[[#This Row],[Date]])</f>
        <v>31</v>
      </c>
      <c r="C218" s="45" t="str">
        <f>UPPER(TEXT(Tableau1[[#This Row],[Date]],"jjjj"))</f>
        <v>JEUDI</v>
      </c>
      <c r="D218" s="55">
        <f>$C$3+ROW()-ROW(Tableau1[[#Headers],[Date]])-1</f>
        <v>44042</v>
      </c>
      <c r="E218" s="25">
        <v>0.35416666666666669</v>
      </c>
      <c r="F218" s="25">
        <v>0.52083333333333337</v>
      </c>
      <c r="G218" s="53">
        <v>6.9444444444444441E-3</v>
      </c>
      <c r="H218" s="25">
        <v>0.5625</v>
      </c>
      <c r="I218" s="25">
        <v>0.70833333333333337</v>
      </c>
      <c r="J218" s="53">
        <v>6.9444444444444441E-3</v>
      </c>
      <c r="K21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18" s="59"/>
      <c r="M218" s="80"/>
      <c r="N218" s="91" t="str">
        <f ca="1">IF(COUNTIF('jours fériés'!C:C,Tableau1[[#This Row],[Date]]),"oui","")</f>
        <v/>
      </c>
      <c r="O218" s="84"/>
      <c r="P218" s="84"/>
      <c r="Q218" s="76">
        <f>IF(Tableau1[[#This Row],[ CP / ABS / ChP. AM]]="A.M.",Tableau1[[#This Row],[Temps de travail]],0)</f>
        <v>0</v>
      </c>
      <c r="R218" s="99">
        <f>IF(Tableau1[[#This Row],[ CP / ABS / ChP. AM]]="Ch.P. AM",Tableau1[[#This Row],[Fin AM]]-Tableau1[[#This Row],[Début AM]]-Tableau1[[#This Row],[Pause AM]],0)</f>
        <v>0</v>
      </c>
      <c r="S218" s="77">
        <f>IF(Tableau1[[#This Row],[Ch.P. PM]]="Ch.P. PM",Tableau1[[#This Row],[Fin PM]]-Tableau1[[#This Row],[Début PM]]-Tableau1[[#This Row],[Pause PM]],0)</f>
        <v>0</v>
      </c>
      <c r="T218" s="100">
        <f>+Tableau1[[#This Row],[Chômage Partiel AM]]+Tableau1[[#This Row],[Chômage Partiel PM]]</f>
        <v>0</v>
      </c>
      <c r="U21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8" s="14"/>
      <c r="W218" s="14"/>
      <c r="Y218" s="14"/>
    </row>
    <row r="219" spans="2:25" x14ac:dyDescent="0.25">
      <c r="B219" s="141">
        <f>_xlfn.ISOWEEKNUM(Tableau1[[#This Row],[Date]])</f>
        <v>31</v>
      </c>
      <c r="C219" s="45" t="str">
        <f>UPPER(TEXT(Tableau1[[#This Row],[Date]],"jjjj"))</f>
        <v>VENDREDI</v>
      </c>
      <c r="D219" s="55">
        <f>$C$3+ROW()-ROW(Tableau1[[#Headers],[Date]])-1</f>
        <v>44043</v>
      </c>
      <c r="E219" s="25">
        <v>0.35416666666666669</v>
      </c>
      <c r="F219" s="25">
        <v>0.5</v>
      </c>
      <c r="G219" s="53">
        <v>6.9444444444444441E-3</v>
      </c>
      <c r="H219" s="25">
        <v>0.54166666666666663</v>
      </c>
      <c r="I219" s="25">
        <v>0.64583333333333337</v>
      </c>
      <c r="J219" s="53"/>
      <c r="K219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19" s="59"/>
      <c r="M219" s="80"/>
      <c r="N219" s="91" t="str">
        <f ca="1">IF(COUNTIF('jours fériés'!C:C,Tableau1[[#This Row],[Date]]),"oui","")</f>
        <v/>
      </c>
      <c r="O219" s="84"/>
      <c r="P219" s="84"/>
      <c r="Q219" s="76">
        <f>IF(Tableau1[[#This Row],[ CP / ABS / ChP. AM]]="A.M.",Tableau1[[#This Row],[Temps de travail]],0)</f>
        <v>0</v>
      </c>
      <c r="R219" s="99">
        <f>IF(Tableau1[[#This Row],[ CP / ABS / ChP. AM]]="Ch.P. AM",Tableau1[[#This Row],[Fin AM]]-Tableau1[[#This Row],[Début AM]]-Tableau1[[#This Row],[Pause AM]],0)</f>
        <v>0</v>
      </c>
      <c r="S219" s="77">
        <f>IF(Tableau1[[#This Row],[Ch.P. PM]]="Ch.P. PM",Tableau1[[#This Row],[Fin PM]]-Tableau1[[#This Row],[Début PM]]-Tableau1[[#This Row],[Pause PM]],0)</f>
        <v>0</v>
      </c>
      <c r="T219" s="100">
        <f>+Tableau1[[#This Row],[Chômage Partiel AM]]+Tableau1[[#This Row],[Chômage Partiel PM]]</f>
        <v>0</v>
      </c>
      <c r="U21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19" s="14"/>
      <c r="W219" s="14"/>
      <c r="Y219" s="14"/>
    </row>
    <row r="220" spans="2:25" x14ac:dyDescent="0.25">
      <c r="B220" s="141">
        <f>_xlfn.ISOWEEKNUM(Tableau1[[#This Row],[Date]])</f>
        <v>31</v>
      </c>
      <c r="C220" s="45" t="str">
        <f>UPPER(TEXT(Tableau1[[#This Row],[Date]],"jjjj"))</f>
        <v>SAMEDI</v>
      </c>
      <c r="D220" s="55">
        <f>$C$3+ROW()-ROW(Tableau1[[#Headers],[Date]])-1</f>
        <v>44044</v>
      </c>
      <c r="E220" s="25"/>
      <c r="F220" s="25"/>
      <c r="G220" s="53"/>
      <c r="H220" s="25"/>
      <c r="I220" s="25"/>
      <c r="J220" s="53"/>
      <c r="K220" s="97">
        <f>Tableau1[[#This Row],[Fin AM]]-Tableau1[[#This Row],[Début AM]]-Tableau1[[#This Row],[Pause AM]]+Tableau1[[#This Row],[Fin PM]]-Tableau1[[#This Row],[Début PM]]-Tableau1[[#This Row],[Pause PM]]</f>
        <v>0</v>
      </c>
      <c r="L220" s="59"/>
      <c r="M220" s="80"/>
      <c r="N220" s="91" t="str">
        <f ca="1">IF(COUNTIF('jours fériés'!C:C,Tableau1[[#This Row],[Date]]),"oui","")</f>
        <v/>
      </c>
      <c r="O220" s="84"/>
      <c r="P220" s="84"/>
      <c r="Q220" s="76">
        <f>IF(Tableau1[[#This Row],[ CP / ABS / ChP. AM]]="A.M.",Tableau1[[#This Row],[Temps de travail]],0)</f>
        <v>0</v>
      </c>
      <c r="R220" s="99">
        <f>IF(Tableau1[[#This Row],[ CP / ABS / ChP. AM]]="Ch.P. AM",Tableau1[[#This Row],[Fin AM]]-Tableau1[[#This Row],[Début AM]]-Tableau1[[#This Row],[Pause AM]],0)</f>
        <v>0</v>
      </c>
      <c r="S220" s="77">
        <f>IF(Tableau1[[#This Row],[Ch.P. PM]]="Ch.P. PM",Tableau1[[#This Row],[Fin PM]]-Tableau1[[#This Row],[Début PM]]-Tableau1[[#This Row],[Pause PM]],0)</f>
        <v>0</v>
      </c>
      <c r="T220" s="100">
        <f>+Tableau1[[#This Row],[Chômage Partiel AM]]+Tableau1[[#This Row],[Chômage Partiel PM]]</f>
        <v>0</v>
      </c>
      <c r="U22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0" s="14"/>
      <c r="W220" s="14"/>
      <c r="Y220" s="14"/>
    </row>
    <row r="221" spans="2:25" ht="15.75" thickBot="1" x14ac:dyDescent="0.3">
      <c r="B221" s="141">
        <f>_xlfn.ISOWEEKNUM(Tableau1[[#This Row],[Date]])</f>
        <v>31</v>
      </c>
      <c r="C221" s="45" t="str">
        <f>UPPER(TEXT(Tableau1[[#This Row],[Date]],"jjjj"))</f>
        <v>DIMANCHE</v>
      </c>
      <c r="D221" s="55">
        <f>$C$3+ROW()-ROW(Tableau1[[#Headers],[Date]])-1</f>
        <v>44045</v>
      </c>
      <c r="E221" s="25"/>
      <c r="F221" s="25"/>
      <c r="G221" s="53"/>
      <c r="H221" s="25"/>
      <c r="I221" s="25"/>
      <c r="J221" s="53"/>
      <c r="K221" s="97">
        <f>Tableau1[[#This Row],[Fin AM]]-Tableau1[[#This Row],[Début AM]]-Tableau1[[#This Row],[Pause AM]]+Tableau1[[#This Row],[Fin PM]]-Tableau1[[#This Row],[Début PM]]-Tableau1[[#This Row],[Pause PM]]</f>
        <v>0</v>
      </c>
      <c r="L221" s="60"/>
      <c r="M221" s="81"/>
      <c r="N221" s="86" t="str">
        <f ca="1">IF(COUNTIF('jours fériés'!C:C,Tableau1[[#This Row],[Date]]),"oui","")</f>
        <v/>
      </c>
      <c r="O221" s="85"/>
      <c r="P221" s="85"/>
      <c r="Q221" s="80">
        <f>IF(Tableau1[[#This Row],[ CP / ABS / ChP. AM]]="A.M.",Tableau1[[#This Row],[Temps de travail]],0)</f>
        <v>0</v>
      </c>
      <c r="R221" s="101">
        <f>IF(Tableau1[[#This Row],[ CP / ABS / ChP. AM]]="Ch.P. AM",Tableau1[[#This Row],[Fin AM]]-Tableau1[[#This Row],[Début AM]]-Tableau1[[#This Row],[Pause AM]],0)</f>
        <v>0</v>
      </c>
      <c r="S221" s="94">
        <f>IF(Tableau1[[#This Row],[Ch.P. PM]]="Ch.P. PM",Tableau1[[#This Row],[Fin PM]]-Tableau1[[#This Row],[Début PM]]-Tableau1[[#This Row],[Pause PM]],0)</f>
        <v>0</v>
      </c>
      <c r="T221" s="102">
        <f>+Tableau1[[#This Row],[Chômage Partiel AM]]+Tableau1[[#This Row],[Chômage Partiel PM]]</f>
        <v>0</v>
      </c>
      <c r="U22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21" s="14"/>
      <c r="W221" s="14"/>
      <c r="Y221" s="14"/>
    </row>
    <row r="222" spans="2:25" x14ac:dyDescent="0.25">
      <c r="B222" s="141">
        <f>_xlfn.ISOWEEKNUM(Tableau1[[#This Row],[Date]])</f>
        <v>32</v>
      </c>
      <c r="C222" s="45" t="str">
        <f>UPPER(TEXT(Tableau1[[#This Row],[Date]],"jjjj"))</f>
        <v>LUNDI</v>
      </c>
      <c r="D222" s="55">
        <f>$C$3+ROW()-ROW(Tableau1[[#Headers],[Date]])-1</f>
        <v>44046</v>
      </c>
      <c r="E222" s="25">
        <v>0.35416666666666669</v>
      </c>
      <c r="F222" s="25">
        <v>0.52083333333333337</v>
      </c>
      <c r="G222" s="53">
        <v>6.9444444444444441E-3</v>
      </c>
      <c r="H222" s="25">
        <v>0.5625</v>
      </c>
      <c r="I222" s="25">
        <v>0.70833333333333337</v>
      </c>
      <c r="J222" s="53">
        <v>6.9444444444444441E-3</v>
      </c>
      <c r="K22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2" s="58"/>
      <c r="M222" s="79"/>
      <c r="N222" s="91" t="str">
        <f ca="1">IF(COUNTIF('jours fériés'!C:C,Tableau1[[#This Row],[Date]]),"oui","")</f>
        <v/>
      </c>
      <c r="O222" s="84"/>
      <c r="P222" s="84"/>
      <c r="Q222" s="76">
        <f>IF(Tableau1[[#This Row],[ CP / ABS / ChP. AM]]="A.M.",Tableau1[[#This Row],[Temps de travail]],0)</f>
        <v>0</v>
      </c>
      <c r="R222" s="99">
        <f>IF(Tableau1[[#This Row],[ CP / ABS / ChP. AM]]="Ch.P. AM",Tableau1[[#This Row],[Fin AM]]-Tableau1[[#This Row],[Début AM]]-Tableau1[[#This Row],[Pause AM]],0)</f>
        <v>0</v>
      </c>
      <c r="S222" s="77">
        <f>IF(Tableau1[[#This Row],[Ch.P. PM]]="Ch.P. PM",Tableau1[[#This Row],[Fin PM]]-Tableau1[[#This Row],[Début PM]]-Tableau1[[#This Row],[Pause PM]],0)</f>
        <v>0</v>
      </c>
      <c r="T222" s="100">
        <f>+Tableau1[[#This Row],[Chômage Partiel AM]]+Tableau1[[#This Row],[Chômage Partiel PM]]</f>
        <v>0</v>
      </c>
      <c r="U22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2" s="14"/>
      <c r="W222" s="14"/>
      <c r="Y222" s="14"/>
    </row>
    <row r="223" spans="2:25" x14ac:dyDescent="0.25">
      <c r="B223" s="141">
        <f>_xlfn.ISOWEEKNUM(Tableau1[[#This Row],[Date]])</f>
        <v>32</v>
      </c>
      <c r="C223" s="45" t="str">
        <f>UPPER(TEXT(Tableau1[[#This Row],[Date]],"jjjj"))</f>
        <v>MARDI</v>
      </c>
      <c r="D223" s="55">
        <f>$C$3+ROW()-ROW(Tableau1[[#Headers],[Date]])-1</f>
        <v>44047</v>
      </c>
      <c r="E223" s="25">
        <v>0.35416666666666669</v>
      </c>
      <c r="F223" s="25">
        <v>0.52083333333333337</v>
      </c>
      <c r="G223" s="53">
        <v>6.9444444444444441E-3</v>
      </c>
      <c r="H223" s="25">
        <v>0.5625</v>
      </c>
      <c r="I223" s="25">
        <v>0.70833333333333337</v>
      </c>
      <c r="J223" s="53">
        <v>6.9444444444444441E-3</v>
      </c>
      <c r="K22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3" s="59"/>
      <c r="M223" s="80"/>
      <c r="N223" s="91" t="str">
        <f ca="1">IF(COUNTIF('jours fériés'!C:C,Tableau1[[#This Row],[Date]]),"oui","")</f>
        <v/>
      </c>
      <c r="O223" s="84"/>
      <c r="P223" s="84"/>
      <c r="Q223" s="76">
        <f>IF(Tableau1[[#This Row],[ CP / ABS / ChP. AM]]="A.M.",Tableau1[[#This Row],[Temps de travail]],0)</f>
        <v>0</v>
      </c>
      <c r="R223" s="99">
        <f>IF(Tableau1[[#This Row],[ CP / ABS / ChP. AM]]="Ch.P. AM",Tableau1[[#This Row],[Fin AM]]-Tableau1[[#This Row],[Début AM]]-Tableau1[[#This Row],[Pause AM]],0)</f>
        <v>0</v>
      </c>
      <c r="S223" s="77">
        <f>IF(Tableau1[[#This Row],[Ch.P. PM]]="Ch.P. PM",Tableau1[[#This Row],[Fin PM]]-Tableau1[[#This Row],[Début PM]]-Tableau1[[#This Row],[Pause PM]],0)</f>
        <v>0</v>
      </c>
      <c r="T223" s="100">
        <f>+Tableau1[[#This Row],[Chômage Partiel AM]]+Tableau1[[#This Row],[Chômage Partiel PM]]</f>
        <v>0</v>
      </c>
      <c r="U22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3" s="14"/>
      <c r="W223" s="14"/>
      <c r="Y223" s="14"/>
    </row>
    <row r="224" spans="2:25" x14ac:dyDescent="0.25">
      <c r="B224" s="141">
        <f>_xlfn.ISOWEEKNUM(Tableau1[[#This Row],[Date]])</f>
        <v>32</v>
      </c>
      <c r="C224" s="45" t="str">
        <f>UPPER(TEXT(Tableau1[[#This Row],[Date]],"jjjj"))</f>
        <v>MERCREDI</v>
      </c>
      <c r="D224" s="55">
        <f>$C$3+ROW()-ROW(Tableau1[[#Headers],[Date]])-1</f>
        <v>44048</v>
      </c>
      <c r="E224" s="25">
        <v>0.35416666666666669</v>
      </c>
      <c r="F224" s="25">
        <v>0.52083333333333337</v>
      </c>
      <c r="G224" s="53">
        <v>6.9444444444444441E-3</v>
      </c>
      <c r="H224" s="25">
        <v>0.5625</v>
      </c>
      <c r="I224" s="25">
        <v>0.70833333333333337</v>
      </c>
      <c r="J224" s="53">
        <v>6.9444444444444441E-3</v>
      </c>
      <c r="K22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4" s="59"/>
      <c r="M224" s="80"/>
      <c r="N224" s="91" t="str">
        <f ca="1">IF(COUNTIF('jours fériés'!C:C,Tableau1[[#This Row],[Date]]),"oui","")</f>
        <v/>
      </c>
      <c r="O224" s="84"/>
      <c r="P224" s="84"/>
      <c r="Q224" s="76">
        <f>IF(Tableau1[[#This Row],[ CP / ABS / ChP. AM]]="A.M.",Tableau1[[#This Row],[Temps de travail]],0)</f>
        <v>0</v>
      </c>
      <c r="R224" s="99">
        <f>IF(Tableau1[[#This Row],[ CP / ABS / ChP. AM]]="Ch.P. AM",Tableau1[[#This Row],[Fin AM]]-Tableau1[[#This Row],[Début AM]]-Tableau1[[#This Row],[Pause AM]],0)</f>
        <v>0</v>
      </c>
      <c r="S224" s="77">
        <f>IF(Tableau1[[#This Row],[Ch.P. PM]]="Ch.P. PM",Tableau1[[#This Row],[Fin PM]]-Tableau1[[#This Row],[Début PM]]-Tableau1[[#This Row],[Pause PM]],0)</f>
        <v>0</v>
      </c>
      <c r="T224" s="100">
        <f>+Tableau1[[#This Row],[Chômage Partiel AM]]+Tableau1[[#This Row],[Chômage Partiel PM]]</f>
        <v>0</v>
      </c>
      <c r="U22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4" s="14"/>
      <c r="W224" s="14"/>
      <c r="Y224" s="14"/>
    </row>
    <row r="225" spans="2:25" x14ac:dyDescent="0.25">
      <c r="B225" s="141">
        <f>_xlfn.ISOWEEKNUM(Tableau1[[#This Row],[Date]])</f>
        <v>32</v>
      </c>
      <c r="C225" s="45" t="str">
        <f>UPPER(TEXT(Tableau1[[#This Row],[Date]],"jjjj"))</f>
        <v>JEUDI</v>
      </c>
      <c r="D225" s="55">
        <f>$C$3+ROW()-ROW(Tableau1[[#Headers],[Date]])-1</f>
        <v>44049</v>
      </c>
      <c r="E225" s="25">
        <v>0.35416666666666669</v>
      </c>
      <c r="F225" s="25">
        <v>0.52083333333333337</v>
      </c>
      <c r="G225" s="53">
        <v>6.9444444444444441E-3</v>
      </c>
      <c r="H225" s="25">
        <v>0.5625</v>
      </c>
      <c r="I225" s="25">
        <v>0.70833333333333337</v>
      </c>
      <c r="J225" s="53">
        <v>6.9444444444444441E-3</v>
      </c>
      <c r="K22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5" s="59"/>
      <c r="M225" s="80"/>
      <c r="N225" s="91" t="str">
        <f ca="1">IF(COUNTIF('jours fériés'!C:C,Tableau1[[#This Row],[Date]]),"oui","")</f>
        <v/>
      </c>
      <c r="O225" s="84"/>
      <c r="P225" s="84"/>
      <c r="Q225" s="76">
        <f>IF(Tableau1[[#This Row],[ CP / ABS / ChP. AM]]="A.M.",Tableau1[[#This Row],[Temps de travail]],0)</f>
        <v>0</v>
      </c>
      <c r="R225" s="99">
        <f>IF(Tableau1[[#This Row],[ CP / ABS / ChP. AM]]="Ch.P. AM",Tableau1[[#This Row],[Fin AM]]-Tableau1[[#This Row],[Début AM]]-Tableau1[[#This Row],[Pause AM]],0)</f>
        <v>0</v>
      </c>
      <c r="S225" s="77">
        <f>IF(Tableau1[[#This Row],[Ch.P. PM]]="Ch.P. PM",Tableau1[[#This Row],[Fin PM]]-Tableau1[[#This Row],[Début PM]]-Tableau1[[#This Row],[Pause PM]],0)</f>
        <v>0</v>
      </c>
      <c r="T225" s="100">
        <f>+Tableau1[[#This Row],[Chômage Partiel AM]]+Tableau1[[#This Row],[Chômage Partiel PM]]</f>
        <v>0</v>
      </c>
      <c r="U22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5" s="14"/>
      <c r="W225" s="14"/>
      <c r="Y225" s="14"/>
    </row>
    <row r="226" spans="2:25" x14ac:dyDescent="0.25">
      <c r="B226" s="141">
        <f>_xlfn.ISOWEEKNUM(Tableau1[[#This Row],[Date]])</f>
        <v>32</v>
      </c>
      <c r="C226" s="45" t="str">
        <f>UPPER(TEXT(Tableau1[[#This Row],[Date]],"jjjj"))</f>
        <v>VENDREDI</v>
      </c>
      <c r="D226" s="55">
        <f>$C$3+ROW()-ROW(Tableau1[[#Headers],[Date]])-1</f>
        <v>44050</v>
      </c>
      <c r="E226" s="25">
        <v>0.35416666666666669</v>
      </c>
      <c r="F226" s="25">
        <v>0.5</v>
      </c>
      <c r="G226" s="53">
        <v>6.9444444444444441E-3</v>
      </c>
      <c r="H226" s="25">
        <v>0.54166666666666663</v>
      </c>
      <c r="I226" s="25">
        <v>0.64583333333333337</v>
      </c>
      <c r="J226" s="53"/>
      <c r="K226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26" s="59"/>
      <c r="M226" s="80"/>
      <c r="N226" s="91" t="str">
        <f ca="1">IF(COUNTIF('jours fériés'!C:C,Tableau1[[#This Row],[Date]]),"oui","")</f>
        <v/>
      </c>
      <c r="O226" s="84"/>
      <c r="P226" s="84"/>
      <c r="Q226" s="76">
        <f>IF(Tableau1[[#This Row],[ CP / ABS / ChP. AM]]="A.M.",Tableau1[[#This Row],[Temps de travail]],0)</f>
        <v>0</v>
      </c>
      <c r="R226" s="99">
        <f>IF(Tableau1[[#This Row],[ CP / ABS / ChP. AM]]="Ch.P. AM",Tableau1[[#This Row],[Fin AM]]-Tableau1[[#This Row],[Début AM]]-Tableau1[[#This Row],[Pause AM]],0)</f>
        <v>0</v>
      </c>
      <c r="S226" s="77">
        <f>IF(Tableau1[[#This Row],[Ch.P. PM]]="Ch.P. PM",Tableau1[[#This Row],[Fin PM]]-Tableau1[[#This Row],[Début PM]]-Tableau1[[#This Row],[Pause PM]],0)</f>
        <v>0</v>
      </c>
      <c r="T226" s="100">
        <f>+Tableau1[[#This Row],[Chômage Partiel AM]]+Tableau1[[#This Row],[Chômage Partiel PM]]</f>
        <v>0</v>
      </c>
      <c r="U22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6" s="14"/>
      <c r="W226" s="14"/>
      <c r="Y226" s="14"/>
    </row>
    <row r="227" spans="2:25" x14ac:dyDescent="0.25">
      <c r="B227" s="141">
        <f>_xlfn.ISOWEEKNUM(Tableau1[[#This Row],[Date]])</f>
        <v>32</v>
      </c>
      <c r="C227" s="45" t="str">
        <f>UPPER(TEXT(Tableau1[[#This Row],[Date]],"jjjj"))</f>
        <v>SAMEDI</v>
      </c>
      <c r="D227" s="55">
        <f>$C$3+ROW()-ROW(Tableau1[[#Headers],[Date]])-1</f>
        <v>44051</v>
      </c>
      <c r="E227" s="25"/>
      <c r="F227" s="25"/>
      <c r="G227" s="53"/>
      <c r="H227" s="25"/>
      <c r="I227" s="25"/>
      <c r="J227" s="53"/>
      <c r="K227" s="97">
        <f>Tableau1[[#This Row],[Fin AM]]-Tableau1[[#This Row],[Début AM]]-Tableau1[[#This Row],[Pause AM]]+Tableau1[[#This Row],[Fin PM]]-Tableau1[[#This Row],[Début PM]]-Tableau1[[#This Row],[Pause PM]]</f>
        <v>0</v>
      </c>
      <c r="L227" s="59"/>
      <c r="M227" s="80"/>
      <c r="N227" s="91" t="str">
        <f ca="1">IF(COUNTIF('jours fériés'!C:C,Tableau1[[#This Row],[Date]]),"oui","")</f>
        <v/>
      </c>
      <c r="O227" s="84"/>
      <c r="P227" s="84"/>
      <c r="Q227" s="76">
        <f>IF(Tableau1[[#This Row],[ CP / ABS / ChP. AM]]="A.M.",Tableau1[[#This Row],[Temps de travail]],0)</f>
        <v>0</v>
      </c>
      <c r="R227" s="99">
        <f>IF(Tableau1[[#This Row],[ CP / ABS / ChP. AM]]="Ch.P. AM",Tableau1[[#This Row],[Fin AM]]-Tableau1[[#This Row],[Début AM]]-Tableau1[[#This Row],[Pause AM]],0)</f>
        <v>0</v>
      </c>
      <c r="S227" s="77">
        <f>IF(Tableau1[[#This Row],[Ch.P. PM]]="Ch.P. PM",Tableau1[[#This Row],[Fin PM]]-Tableau1[[#This Row],[Début PM]]-Tableau1[[#This Row],[Pause PM]],0)</f>
        <v>0</v>
      </c>
      <c r="T227" s="100">
        <f>+Tableau1[[#This Row],[Chômage Partiel AM]]+Tableau1[[#This Row],[Chômage Partiel PM]]</f>
        <v>0</v>
      </c>
      <c r="U22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7" s="14"/>
      <c r="W227" s="14"/>
      <c r="Y227" s="14"/>
    </row>
    <row r="228" spans="2:25" ht="15.75" thickBot="1" x14ac:dyDescent="0.3">
      <c r="B228" s="141">
        <f>_xlfn.ISOWEEKNUM(Tableau1[[#This Row],[Date]])</f>
        <v>32</v>
      </c>
      <c r="C228" s="45" t="str">
        <f>UPPER(TEXT(Tableau1[[#This Row],[Date]],"jjjj"))</f>
        <v>DIMANCHE</v>
      </c>
      <c r="D228" s="55">
        <f>$C$3+ROW()-ROW(Tableau1[[#Headers],[Date]])-1</f>
        <v>44052</v>
      </c>
      <c r="E228" s="25"/>
      <c r="F228" s="25"/>
      <c r="G228" s="53"/>
      <c r="H228" s="25"/>
      <c r="I228" s="25"/>
      <c r="J228" s="53"/>
      <c r="K228" s="97">
        <f>Tableau1[[#This Row],[Fin AM]]-Tableau1[[#This Row],[Début AM]]-Tableau1[[#This Row],[Pause AM]]+Tableau1[[#This Row],[Fin PM]]-Tableau1[[#This Row],[Début PM]]-Tableau1[[#This Row],[Pause PM]]</f>
        <v>0</v>
      </c>
      <c r="L228" s="60"/>
      <c r="M228" s="81"/>
      <c r="N228" s="86" t="str">
        <f ca="1">IF(COUNTIF('jours fériés'!C:C,Tableau1[[#This Row],[Date]]),"oui","")</f>
        <v/>
      </c>
      <c r="O228" s="85"/>
      <c r="P228" s="85"/>
      <c r="Q228" s="80">
        <f>IF(Tableau1[[#This Row],[ CP / ABS / ChP. AM]]="A.M.",Tableau1[[#This Row],[Temps de travail]],0)</f>
        <v>0</v>
      </c>
      <c r="R228" s="101">
        <f>IF(Tableau1[[#This Row],[ CP / ABS / ChP. AM]]="Ch.P. AM",Tableau1[[#This Row],[Fin AM]]-Tableau1[[#This Row],[Début AM]]-Tableau1[[#This Row],[Pause AM]],0)</f>
        <v>0</v>
      </c>
      <c r="S228" s="94">
        <f>IF(Tableau1[[#This Row],[Ch.P. PM]]="Ch.P. PM",Tableau1[[#This Row],[Fin PM]]-Tableau1[[#This Row],[Début PM]]-Tableau1[[#This Row],[Pause PM]],0)</f>
        <v>0</v>
      </c>
      <c r="T228" s="102">
        <f>+Tableau1[[#This Row],[Chômage Partiel AM]]+Tableau1[[#This Row],[Chômage Partiel PM]]</f>
        <v>0</v>
      </c>
      <c r="U22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28" s="14"/>
      <c r="W228" s="14"/>
      <c r="Y228" s="14"/>
    </row>
    <row r="229" spans="2:25" x14ac:dyDescent="0.25">
      <c r="B229" s="141">
        <f>_xlfn.ISOWEEKNUM(Tableau1[[#This Row],[Date]])</f>
        <v>33</v>
      </c>
      <c r="C229" s="45" t="str">
        <f>UPPER(TEXT(Tableau1[[#This Row],[Date]],"jjjj"))</f>
        <v>LUNDI</v>
      </c>
      <c r="D229" s="55">
        <f>$C$3+ROW()-ROW(Tableau1[[#Headers],[Date]])-1</f>
        <v>44053</v>
      </c>
      <c r="E229" s="25">
        <v>0.35416666666666669</v>
      </c>
      <c r="F229" s="25">
        <v>0.52083333333333337</v>
      </c>
      <c r="G229" s="53">
        <v>6.9444444444444441E-3</v>
      </c>
      <c r="H229" s="25">
        <v>0.5625</v>
      </c>
      <c r="I229" s="25">
        <v>0.70833333333333337</v>
      </c>
      <c r="J229" s="53">
        <v>6.9444444444444441E-3</v>
      </c>
      <c r="K22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29" s="58"/>
      <c r="M229" s="79"/>
      <c r="N229" s="91" t="str">
        <f ca="1">IF(COUNTIF('jours fériés'!C:C,Tableau1[[#This Row],[Date]]),"oui","")</f>
        <v/>
      </c>
      <c r="O229" s="84"/>
      <c r="P229" s="84"/>
      <c r="Q229" s="76">
        <f>IF(Tableau1[[#This Row],[ CP / ABS / ChP. AM]]="A.M.",Tableau1[[#This Row],[Temps de travail]],0)</f>
        <v>0</v>
      </c>
      <c r="R229" s="99">
        <f>IF(Tableau1[[#This Row],[ CP / ABS / ChP. AM]]="Ch.P. AM",Tableau1[[#This Row],[Fin AM]]-Tableau1[[#This Row],[Début AM]]-Tableau1[[#This Row],[Pause AM]],0)</f>
        <v>0</v>
      </c>
      <c r="S229" s="77">
        <f>IF(Tableau1[[#This Row],[Ch.P. PM]]="Ch.P. PM",Tableau1[[#This Row],[Fin PM]]-Tableau1[[#This Row],[Début PM]]-Tableau1[[#This Row],[Pause PM]],0)</f>
        <v>0</v>
      </c>
      <c r="T229" s="100">
        <f>+Tableau1[[#This Row],[Chômage Partiel AM]]+Tableau1[[#This Row],[Chômage Partiel PM]]</f>
        <v>0</v>
      </c>
      <c r="U22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29" s="14"/>
      <c r="W229" s="14"/>
      <c r="Y229" s="14"/>
    </row>
    <row r="230" spans="2:25" x14ac:dyDescent="0.25">
      <c r="B230" s="141">
        <f>_xlfn.ISOWEEKNUM(Tableau1[[#This Row],[Date]])</f>
        <v>33</v>
      </c>
      <c r="C230" s="45" t="str">
        <f>UPPER(TEXT(Tableau1[[#This Row],[Date]],"jjjj"))</f>
        <v>MARDI</v>
      </c>
      <c r="D230" s="55">
        <f>$C$3+ROW()-ROW(Tableau1[[#Headers],[Date]])-1</f>
        <v>44054</v>
      </c>
      <c r="E230" s="25">
        <v>0.35416666666666669</v>
      </c>
      <c r="F230" s="25">
        <v>0.52083333333333337</v>
      </c>
      <c r="G230" s="53">
        <v>6.9444444444444441E-3</v>
      </c>
      <c r="H230" s="25">
        <v>0.5625</v>
      </c>
      <c r="I230" s="25">
        <v>0.70833333333333337</v>
      </c>
      <c r="J230" s="53">
        <v>6.9444444444444441E-3</v>
      </c>
      <c r="K23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0" s="59"/>
      <c r="M230" s="80"/>
      <c r="N230" s="91" t="str">
        <f ca="1">IF(COUNTIF('jours fériés'!C:C,Tableau1[[#This Row],[Date]]),"oui","")</f>
        <v/>
      </c>
      <c r="O230" s="84"/>
      <c r="P230" s="84"/>
      <c r="Q230" s="76">
        <f>IF(Tableau1[[#This Row],[ CP / ABS / ChP. AM]]="A.M.",Tableau1[[#This Row],[Temps de travail]],0)</f>
        <v>0</v>
      </c>
      <c r="R230" s="99">
        <f>IF(Tableau1[[#This Row],[ CP / ABS / ChP. AM]]="Ch.P. AM",Tableau1[[#This Row],[Fin AM]]-Tableau1[[#This Row],[Début AM]]-Tableau1[[#This Row],[Pause AM]],0)</f>
        <v>0</v>
      </c>
      <c r="S230" s="77">
        <f>IF(Tableau1[[#This Row],[Ch.P. PM]]="Ch.P. PM",Tableau1[[#This Row],[Fin PM]]-Tableau1[[#This Row],[Début PM]]-Tableau1[[#This Row],[Pause PM]],0)</f>
        <v>0</v>
      </c>
      <c r="T230" s="100">
        <f>+Tableau1[[#This Row],[Chômage Partiel AM]]+Tableau1[[#This Row],[Chômage Partiel PM]]</f>
        <v>0</v>
      </c>
      <c r="U23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0" s="14"/>
      <c r="W230" s="14"/>
      <c r="Y230" s="14"/>
    </row>
    <row r="231" spans="2:25" x14ac:dyDescent="0.25">
      <c r="B231" s="141">
        <f>_xlfn.ISOWEEKNUM(Tableau1[[#This Row],[Date]])</f>
        <v>33</v>
      </c>
      <c r="C231" s="45" t="str">
        <f>UPPER(TEXT(Tableau1[[#This Row],[Date]],"jjjj"))</f>
        <v>MERCREDI</v>
      </c>
      <c r="D231" s="55">
        <f>$C$3+ROW()-ROW(Tableau1[[#Headers],[Date]])-1</f>
        <v>44055</v>
      </c>
      <c r="E231" s="25">
        <v>0.35416666666666669</v>
      </c>
      <c r="F231" s="25">
        <v>0.52083333333333337</v>
      </c>
      <c r="G231" s="53">
        <v>6.9444444444444441E-3</v>
      </c>
      <c r="H231" s="25">
        <v>0.5625</v>
      </c>
      <c r="I231" s="25">
        <v>0.70833333333333337</v>
      </c>
      <c r="J231" s="53">
        <v>6.9444444444444441E-3</v>
      </c>
      <c r="K23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1" s="59"/>
      <c r="M231" s="80"/>
      <c r="N231" s="91" t="str">
        <f ca="1">IF(COUNTIF('jours fériés'!C:C,Tableau1[[#This Row],[Date]]),"oui","")</f>
        <v/>
      </c>
      <c r="O231" s="84"/>
      <c r="P231" s="84"/>
      <c r="Q231" s="76">
        <f>IF(Tableau1[[#This Row],[ CP / ABS / ChP. AM]]="A.M.",Tableau1[[#This Row],[Temps de travail]],0)</f>
        <v>0</v>
      </c>
      <c r="R231" s="99">
        <f>IF(Tableau1[[#This Row],[ CP / ABS / ChP. AM]]="Ch.P. AM",Tableau1[[#This Row],[Fin AM]]-Tableau1[[#This Row],[Début AM]]-Tableau1[[#This Row],[Pause AM]],0)</f>
        <v>0</v>
      </c>
      <c r="S231" s="77">
        <f>IF(Tableau1[[#This Row],[Ch.P. PM]]="Ch.P. PM",Tableau1[[#This Row],[Fin PM]]-Tableau1[[#This Row],[Début PM]]-Tableau1[[#This Row],[Pause PM]],0)</f>
        <v>0</v>
      </c>
      <c r="T231" s="100">
        <f>+Tableau1[[#This Row],[Chômage Partiel AM]]+Tableau1[[#This Row],[Chômage Partiel PM]]</f>
        <v>0</v>
      </c>
      <c r="U23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1" s="14"/>
      <c r="W231" s="14"/>
      <c r="Y231" s="14"/>
    </row>
    <row r="232" spans="2:25" x14ac:dyDescent="0.25">
      <c r="B232" s="141">
        <f>_xlfn.ISOWEEKNUM(Tableau1[[#This Row],[Date]])</f>
        <v>33</v>
      </c>
      <c r="C232" s="45" t="str">
        <f>UPPER(TEXT(Tableau1[[#This Row],[Date]],"jjjj"))</f>
        <v>JEUDI</v>
      </c>
      <c r="D232" s="55">
        <f>$C$3+ROW()-ROW(Tableau1[[#Headers],[Date]])-1</f>
        <v>44056</v>
      </c>
      <c r="E232" s="25">
        <v>0.35416666666666669</v>
      </c>
      <c r="F232" s="25">
        <v>0.52083333333333337</v>
      </c>
      <c r="G232" s="53">
        <v>6.9444444444444441E-3</v>
      </c>
      <c r="H232" s="25">
        <v>0.5625</v>
      </c>
      <c r="I232" s="25">
        <v>0.70833333333333337</v>
      </c>
      <c r="J232" s="53">
        <v>6.9444444444444441E-3</v>
      </c>
      <c r="K23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2" s="59"/>
      <c r="M232" s="80"/>
      <c r="N232" s="91" t="str">
        <f ca="1">IF(COUNTIF('jours fériés'!C:C,Tableau1[[#This Row],[Date]]),"oui","")</f>
        <v/>
      </c>
      <c r="O232" s="84"/>
      <c r="P232" s="84"/>
      <c r="Q232" s="76">
        <f>IF(Tableau1[[#This Row],[ CP / ABS / ChP. AM]]="A.M.",Tableau1[[#This Row],[Temps de travail]],0)</f>
        <v>0</v>
      </c>
      <c r="R232" s="99">
        <f>IF(Tableau1[[#This Row],[ CP / ABS / ChP. AM]]="Ch.P. AM",Tableau1[[#This Row],[Fin AM]]-Tableau1[[#This Row],[Début AM]]-Tableau1[[#This Row],[Pause AM]],0)</f>
        <v>0</v>
      </c>
      <c r="S232" s="77">
        <f>IF(Tableau1[[#This Row],[Ch.P. PM]]="Ch.P. PM",Tableau1[[#This Row],[Fin PM]]-Tableau1[[#This Row],[Début PM]]-Tableau1[[#This Row],[Pause PM]],0)</f>
        <v>0</v>
      </c>
      <c r="T232" s="100">
        <f>+Tableau1[[#This Row],[Chômage Partiel AM]]+Tableau1[[#This Row],[Chômage Partiel PM]]</f>
        <v>0</v>
      </c>
      <c r="U23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2" s="14"/>
      <c r="W232" s="14"/>
      <c r="Y232" s="14"/>
    </row>
    <row r="233" spans="2:25" x14ac:dyDescent="0.25">
      <c r="B233" s="141">
        <f>_xlfn.ISOWEEKNUM(Tableau1[[#This Row],[Date]])</f>
        <v>33</v>
      </c>
      <c r="C233" s="45" t="str">
        <f>UPPER(TEXT(Tableau1[[#This Row],[Date]],"jjjj"))</f>
        <v>VENDREDI</v>
      </c>
      <c r="D233" s="55">
        <f>$C$3+ROW()-ROW(Tableau1[[#Headers],[Date]])-1</f>
        <v>44057</v>
      </c>
      <c r="E233" s="25">
        <v>0.35416666666666669</v>
      </c>
      <c r="F233" s="25">
        <v>0.5</v>
      </c>
      <c r="G233" s="53">
        <v>6.9444444444444441E-3</v>
      </c>
      <c r="H233" s="25">
        <v>0.54166666666666663</v>
      </c>
      <c r="I233" s="25">
        <v>0.64583333333333337</v>
      </c>
      <c r="J233" s="53"/>
      <c r="K233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33" s="59"/>
      <c r="M233" s="80"/>
      <c r="N233" s="91" t="str">
        <f ca="1">IF(COUNTIF('jours fériés'!C:C,Tableau1[[#This Row],[Date]]),"oui","")</f>
        <v/>
      </c>
      <c r="O233" s="84"/>
      <c r="P233" s="84"/>
      <c r="Q233" s="76">
        <f>IF(Tableau1[[#This Row],[ CP / ABS / ChP. AM]]="A.M.",Tableau1[[#This Row],[Temps de travail]],0)</f>
        <v>0</v>
      </c>
      <c r="R233" s="99">
        <f>IF(Tableau1[[#This Row],[ CP / ABS / ChP. AM]]="Ch.P. AM",Tableau1[[#This Row],[Fin AM]]-Tableau1[[#This Row],[Début AM]]-Tableau1[[#This Row],[Pause AM]],0)</f>
        <v>0</v>
      </c>
      <c r="S233" s="77">
        <f>IF(Tableau1[[#This Row],[Ch.P. PM]]="Ch.P. PM",Tableau1[[#This Row],[Fin PM]]-Tableau1[[#This Row],[Début PM]]-Tableau1[[#This Row],[Pause PM]],0)</f>
        <v>0</v>
      </c>
      <c r="T233" s="100">
        <f>+Tableau1[[#This Row],[Chômage Partiel AM]]+Tableau1[[#This Row],[Chômage Partiel PM]]</f>
        <v>0</v>
      </c>
      <c r="U23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3" s="14"/>
      <c r="W233" s="14"/>
      <c r="Y233" s="14"/>
    </row>
    <row r="234" spans="2:25" x14ac:dyDescent="0.25">
      <c r="B234" s="141">
        <f>_xlfn.ISOWEEKNUM(Tableau1[[#This Row],[Date]])</f>
        <v>33</v>
      </c>
      <c r="C234" s="45" t="str">
        <f>UPPER(TEXT(Tableau1[[#This Row],[Date]],"jjjj"))</f>
        <v>SAMEDI</v>
      </c>
      <c r="D234" s="55">
        <f>$C$3+ROW()-ROW(Tableau1[[#Headers],[Date]])-1</f>
        <v>44058</v>
      </c>
      <c r="E234" s="25"/>
      <c r="F234" s="25"/>
      <c r="G234" s="53"/>
      <c r="H234" s="25"/>
      <c r="I234" s="25"/>
      <c r="J234" s="53"/>
      <c r="K234" s="97">
        <f>Tableau1[[#This Row],[Fin AM]]-Tableau1[[#This Row],[Début AM]]-Tableau1[[#This Row],[Pause AM]]+Tableau1[[#This Row],[Fin PM]]-Tableau1[[#This Row],[Début PM]]-Tableau1[[#This Row],[Pause PM]]</f>
        <v>0</v>
      </c>
      <c r="L234" s="59"/>
      <c r="M234" s="80"/>
      <c r="N234" s="91" t="str">
        <f ca="1">IF(COUNTIF('jours fériés'!C:C,Tableau1[[#This Row],[Date]]),"oui","")</f>
        <v>oui</v>
      </c>
      <c r="O234" s="84"/>
      <c r="P234" s="84"/>
      <c r="Q234" s="76">
        <f>IF(Tableau1[[#This Row],[ CP / ABS / ChP. AM]]="A.M.",Tableau1[[#This Row],[Temps de travail]],0)</f>
        <v>0</v>
      </c>
      <c r="R234" s="99">
        <f>IF(Tableau1[[#This Row],[ CP / ABS / ChP. AM]]="Ch.P. AM",Tableau1[[#This Row],[Fin AM]]-Tableau1[[#This Row],[Début AM]]-Tableau1[[#This Row],[Pause AM]],0)</f>
        <v>0</v>
      </c>
      <c r="S234" s="77">
        <f>IF(Tableau1[[#This Row],[Ch.P. PM]]="Ch.P. PM",Tableau1[[#This Row],[Fin PM]]-Tableau1[[#This Row],[Début PM]]-Tableau1[[#This Row],[Pause PM]],0)</f>
        <v>0</v>
      </c>
      <c r="T234" s="100">
        <f>+Tableau1[[#This Row],[Chômage Partiel AM]]+Tableau1[[#This Row],[Chômage Partiel PM]]</f>
        <v>0</v>
      </c>
      <c r="U23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4" s="14"/>
      <c r="W234" s="14"/>
      <c r="Y234" s="14"/>
    </row>
    <row r="235" spans="2:25" ht="15.75" thickBot="1" x14ac:dyDescent="0.3">
      <c r="B235" s="141">
        <f>_xlfn.ISOWEEKNUM(Tableau1[[#This Row],[Date]])</f>
        <v>33</v>
      </c>
      <c r="C235" s="45" t="str">
        <f>UPPER(TEXT(Tableau1[[#This Row],[Date]],"jjjj"))</f>
        <v>DIMANCHE</v>
      </c>
      <c r="D235" s="55">
        <f>$C$3+ROW()-ROW(Tableau1[[#Headers],[Date]])-1</f>
        <v>44059</v>
      </c>
      <c r="E235" s="25"/>
      <c r="F235" s="25"/>
      <c r="G235" s="53"/>
      <c r="H235" s="25"/>
      <c r="I235" s="25"/>
      <c r="J235" s="53"/>
      <c r="K235" s="97">
        <f>Tableau1[[#This Row],[Fin AM]]-Tableau1[[#This Row],[Début AM]]-Tableau1[[#This Row],[Pause AM]]+Tableau1[[#This Row],[Fin PM]]-Tableau1[[#This Row],[Début PM]]-Tableau1[[#This Row],[Pause PM]]</f>
        <v>0</v>
      </c>
      <c r="L235" s="60"/>
      <c r="M235" s="81"/>
      <c r="N235" s="86" t="str">
        <f ca="1">IF(COUNTIF('jours fériés'!C:C,Tableau1[[#This Row],[Date]]),"oui","")</f>
        <v/>
      </c>
      <c r="O235" s="85"/>
      <c r="P235" s="85"/>
      <c r="Q235" s="80">
        <f>IF(Tableau1[[#This Row],[ CP / ABS / ChP. AM]]="A.M.",Tableau1[[#This Row],[Temps de travail]],0)</f>
        <v>0</v>
      </c>
      <c r="R235" s="101">
        <f>IF(Tableau1[[#This Row],[ CP / ABS / ChP. AM]]="Ch.P. AM",Tableau1[[#This Row],[Fin AM]]-Tableau1[[#This Row],[Début AM]]-Tableau1[[#This Row],[Pause AM]],0)</f>
        <v>0</v>
      </c>
      <c r="S235" s="94">
        <f>IF(Tableau1[[#This Row],[Ch.P. PM]]="Ch.P. PM",Tableau1[[#This Row],[Fin PM]]-Tableau1[[#This Row],[Début PM]]-Tableau1[[#This Row],[Pause PM]],0)</f>
        <v>0</v>
      </c>
      <c r="T235" s="102">
        <f>+Tableau1[[#This Row],[Chômage Partiel AM]]+Tableau1[[#This Row],[Chômage Partiel PM]]</f>
        <v>0</v>
      </c>
      <c r="U23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35" s="14"/>
      <c r="W235" s="14"/>
      <c r="Y235" s="14"/>
    </row>
    <row r="236" spans="2:25" x14ac:dyDescent="0.25">
      <c r="B236" s="141">
        <f>_xlfn.ISOWEEKNUM(Tableau1[[#This Row],[Date]])</f>
        <v>34</v>
      </c>
      <c r="C236" s="45" t="str">
        <f>UPPER(TEXT(Tableau1[[#This Row],[Date]],"jjjj"))</f>
        <v>LUNDI</v>
      </c>
      <c r="D236" s="55">
        <f>$C$3+ROW()-ROW(Tableau1[[#Headers],[Date]])-1</f>
        <v>44060</v>
      </c>
      <c r="E236" s="25">
        <v>0.35416666666666669</v>
      </c>
      <c r="F236" s="25">
        <v>0.52083333333333337</v>
      </c>
      <c r="G236" s="53">
        <v>6.9444444444444441E-3</v>
      </c>
      <c r="H236" s="25">
        <v>0.5625</v>
      </c>
      <c r="I236" s="25">
        <v>0.70833333333333337</v>
      </c>
      <c r="J236" s="53">
        <v>6.9444444444444441E-3</v>
      </c>
      <c r="K23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6" s="58"/>
      <c r="M236" s="79"/>
      <c r="N236" s="91" t="str">
        <f ca="1">IF(COUNTIF('jours fériés'!C:C,Tableau1[[#This Row],[Date]]),"oui","")</f>
        <v/>
      </c>
      <c r="O236" s="84"/>
      <c r="P236" s="84"/>
      <c r="Q236" s="76">
        <f>IF(Tableau1[[#This Row],[ CP / ABS / ChP. AM]]="A.M.",Tableau1[[#This Row],[Temps de travail]],0)</f>
        <v>0</v>
      </c>
      <c r="R236" s="99">
        <f>IF(Tableau1[[#This Row],[ CP / ABS / ChP. AM]]="Ch.P. AM",Tableau1[[#This Row],[Fin AM]]-Tableau1[[#This Row],[Début AM]]-Tableau1[[#This Row],[Pause AM]],0)</f>
        <v>0</v>
      </c>
      <c r="S236" s="77">
        <f>IF(Tableau1[[#This Row],[Ch.P. PM]]="Ch.P. PM",Tableau1[[#This Row],[Fin PM]]-Tableau1[[#This Row],[Début PM]]-Tableau1[[#This Row],[Pause PM]],0)</f>
        <v>0</v>
      </c>
      <c r="T236" s="100">
        <f>+Tableau1[[#This Row],[Chômage Partiel AM]]+Tableau1[[#This Row],[Chômage Partiel PM]]</f>
        <v>0</v>
      </c>
      <c r="U23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6" s="14"/>
      <c r="W236" s="14"/>
      <c r="Y236" s="14"/>
    </row>
    <row r="237" spans="2:25" x14ac:dyDescent="0.25">
      <c r="B237" s="141">
        <f>_xlfn.ISOWEEKNUM(Tableau1[[#This Row],[Date]])</f>
        <v>34</v>
      </c>
      <c r="C237" s="45" t="str">
        <f>UPPER(TEXT(Tableau1[[#This Row],[Date]],"jjjj"))</f>
        <v>MARDI</v>
      </c>
      <c r="D237" s="55">
        <f>$C$3+ROW()-ROW(Tableau1[[#Headers],[Date]])-1</f>
        <v>44061</v>
      </c>
      <c r="E237" s="25">
        <v>0.35416666666666669</v>
      </c>
      <c r="F237" s="25">
        <v>0.52083333333333337</v>
      </c>
      <c r="G237" s="53">
        <v>6.9444444444444441E-3</v>
      </c>
      <c r="H237" s="25">
        <v>0.5625</v>
      </c>
      <c r="I237" s="25">
        <v>0.70833333333333337</v>
      </c>
      <c r="J237" s="53">
        <v>6.9444444444444441E-3</v>
      </c>
      <c r="K237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7" s="59"/>
      <c r="M237" s="80"/>
      <c r="N237" s="91" t="str">
        <f ca="1">IF(COUNTIF('jours fériés'!C:C,Tableau1[[#This Row],[Date]]),"oui","")</f>
        <v/>
      </c>
      <c r="O237" s="84"/>
      <c r="P237" s="84"/>
      <c r="Q237" s="76">
        <f>IF(Tableau1[[#This Row],[ CP / ABS / ChP. AM]]="A.M.",Tableau1[[#This Row],[Temps de travail]],0)</f>
        <v>0</v>
      </c>
      <c r="R237" s="99">
        <f>IF(Tableau1[[#This Row],[ CP / ABS / ChP. AM]]="Ch.P. AM",Tableau1[[#This Row],[Fin AM]]-Tableau1[[#This Row],[Début AM]]-Tableau1[[#This Row],[Pause AM]],0)</f>
        <v>0</v>
      </c>
      <c r="S237" s="77">
        <f>IF(Tableau1[[#This Row],[Ch.P. PM]]="Ch.P. PM",Tableau1[[#This Row],[Fin PM]]-Tableau1[[#This Row],[Début PM]]-Tableau1[[#This Row],[Pause PM]],0)</f>
        <v>0</v>
      </c>
      <c r="T237" s="100">
        <f>+Tableau1[[#This Row],[Chômage Partiel AM]]+Tableau1[[#This Row],[Chômage Partiel PM]]</f>
        <v>0</v>
      </c>
      <c r="U23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7" s="14"/>
      <c r="W237" s="14"/>
      <c r="Y237" s="14"/>
    </row>
    <row r="238" spans="2:25" x14ac:dyDescent="0.25">
      <c r="B238" s="141">
        <f>_xlfn.ISOWEEKNUM(Tableau1[[#This Row],[Date]])</f>
        <v>34</v>
      </c>
      <c r="C238" s="45" t="str">
        <f>UPPER(TEXT(Tableau1[[#This Row],[Date]],"jjjj"))</f>
        <v>MERCREDI</v>
      </c>
      <c r="D238" s="55">
        <f>$C$3+ROW()-ROW(Tableau1[[#Headers],[Date]])-1</f>
        <v>44062</v>
      </c>
      <c r="E238" s="25">
        <v>0.35416666666666669</v>
      </c>
      <c r="F238" s="25">
        <v>0.52083333333333337</v>
      </c>
      <c r="G238" s="53">
        <v>6.9444444444444441E-3</v>
      </c>
      <c r="H238" s="25">
        <v>0.5625</v>
      </c>
      <c r="I238" s="25">
        <v>0.70833333333333337</v>
      </c>
      <c r="J238" s="53">
        <v>6.9444444444444441E-3</v>
      </c>
      <c r="K238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8" s="59"/>
      <c r="M238" s="80"/>
      <c r="N238" s="91" t="str">
        <f ca="1">IF(COUNTIF('jours fériés'!C:C,Tableau1[[#This Row],[Date]]),"oui","")</f>
        <v/>
      </c>
      <c r="O238" s="84"/>
      <c r="P238" s="84"/>
      <c r="Q238" s="76">
        <f>IF(Tableau1[[#This Row],[ CP / ABS / ChP. AM]]="A.M.",Tableau1[[#This Row],[Temps de travail]],0)</f>
        <v>0</v>
      </c>
      <c r="R238" s="99">
        <f>IF(Tableau1[[#This Row],[ CP / ABS / ChP. AM]]="Ch.P. AM",Tableau1[[#This Row],[Fin AM]]-Tableau1[[#This Row],[Début AM]]-Tableau1[[#This Row],[Pause AM]],0)</f>
        <v>0</v>
      </c>
      <c r="S238" s="77">
        <f>IF(Tableau1[[#This Row],[Ch.P. PM]]="Ch.P. PM",Tableau1[[#This Row],[Fin PM]]-Tableau1[[#This Row],[Début PM]]-Tableau1[[#This Row],[Pause PM]],0)</f>
        <v>0</v>
      </c>
      <c r="T238" s="100">
        <f>+Tableau1[[#This Row],[Chômage Partiel AM]]+Tableau1[[#This Row],[Chômage Partiel PM]]</f>
        <v>0</v>
      </c>
      <c r="U23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8" s="14"/>
      <c r="W238" s="14"/>
      <c r="Y238" s="14"/>
    </row>
    <row r="239" spans="2:25" x14ac:dyDescent="0.25">
      <c r="B239" s="141">
        <f>_xlfn.ISOWEEKNUM(Tableau1[[#This Row],[Date]])</f>
        <v>34</v>
      </c>
      <c r="C239" s="45" t="str">
        <f>UPPER(TEXT(Tableau1[[#This Row],[Date]],"jjjj"))</f>
        <v>JEUDI</v>
      </c>
      <c r="D239" s="55">
        <f>$C$3+ROW()-ROW(Tableau1[[#Headers],[Date]])-1</f>
        <v>44063</v>
      </c>
      <c r="E239" s="25">
        <v>0.35416666666666669</v>
      </c>
      <c r="F239" s="25">
        <v>0.52083333333333337</v>
      </c>
      <c r="G239" s="53">
        <v>6.9444444444444441E-3</v>
      </c>
      <c r="H239" s="25">
        <v>0.5625</v>
      </c>
      <c r="I239" s="25">
        <v>0.70833333333333337</v>
      </c>
      <c r="J239" s="53">
        <v>6.9444444444444441E-3</v>
      </c>
      <c r="K239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39" s="59"/>
      <c r="M239" s="80"/>
      <c r="N239" s="91" t="str">
        <f ca="1">IF(COUNTIF('jours fériés'!C:C,Tableau1[[#This Row],[Date]]),"oui","")</f>
        <v/>
      </c>
      <c r="O239" s="84"/>
      <c r="P239" s="84"/>
      <c r="Q239" s="76">
        <f>IF(Tableau1[[#This Row],[ CP / ABS / ChP. AM]]="A.M.",Tableau1[[#This Row],[Temps de travail]],0)</f>
        <v>0</v>
      </c>
      <c r="R239" s="99">
        <f>IF(Tableau1[[#This Row],[ CP / ABS / ChP. AM]]="Ch.P. AM",Tableau1[[#This Row],[Fin AM]]-Tableau1[[#This Row],[Début AM]]-Tableau1[[#This Row],[Pause AM]],0)</f>
        <v>0</v>
      </c>
      <c r="S239" s="77">
        <f>IF(Tableau1[[#This Row],[Ch.P. PM]]="Ch.P. PM",Tableau1[[#This Row],[Fin PM]]-Tableau1[[#This Row],[Début PM]]-Tableau1[[#This Row],[Pause PM]],0)</f>
        <v>0</v>
      </c>
      <c r="T239" s="100">
        <f>+Tableau1[[#This Row],[Chômage Partiel AM]]+Tableau1[[#This Row],[Chômage Partiel PM]]</f>
        <v>0</v>
      </c>
      <c r="U23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39" s="14"/>
      <c r="W239" s="14"/>
      <c r="Y239" s="14"/>
    </row>
    <row r="240" spans="2:25" x14ac:dyDescent="0.25">
      <c r="B240" s="141">
        <f>_xlfn.ISOWEEKNUM(Tableau1[[#This Row],[Date]])</f>
        <v>34</v>
      </c>
      <c r="C240" s="45" t="str">
        <f>UPPER(TEXT(Tableau1[[#This Row],[Date]],"jjjj"))</f>
        <v>VENDREDI</v>
      </c>
      <c r="D240" s="55">
        <f>$C$3+ROW()-ROW(Tableau1[[#Headers],[Date]])-1</f>
        <v>44064</v>
      </c>
      <c r="E240" s="25">
        <v>0.35416666666666669</v>
      </c>
      <c r="F240" s="25">
        <v>0.5</v>
      </c>
      <c r="G240" s="53">
        <v>6.9444444444444441E-3</v>
      </c>
      <c r="H240" s="25">
        <v>0.54166666666666663</v>
      </c>
      <c r="I240" s="25">
        <v>0.64583333333333337</v>
      </c>
      <c r="J240" s="53"/>
      <c r="K240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40" s="59"/>
      <c r="M240" s="80"/>
      <c r="N240" s="91" t="str">
        <f ca="1">IF(COUNTIF('jours fériés'!C:C,Tableau1[[#This Row],[Date]]),"oui","")</f>
        <v/>
      </c>
      <c r="O240" s="84"/>
      <c r="P240" s="84"/>
      <c r="Q240" s="76">
        <f>IF(Tableau1[[#This Row],[ CP / ABS / ChP. AM]]="A.M.",Tableau1[[#This Row],[Temps de travail]],0)</f>
        <v>0</v>
      </c>
      <c r="R240" s="99">
        <f>IF(Tableau1[[#This Row],[ CP / ABS / ChP. AM]]="Ch.P. AM",Tableau1[[#This Row],[Fin AM]]-Tableau1[[#This Row],[Début AM]]-Tableau1[[#This Row],[Pause AM]],0)</f>
        <v>0</v>
      </c>
      <c r="S240" s="77">
        <f>IF(Tableau1[[#This Row],[Ch.P. PM]]="Ch.P. PM",Tableau1[[#This Row],[Fin PM]]-Tableau1[[#This Row],[Début PM]]-Tableau1[[#This Row],[Pause PM]],0)</f>
        <v>0</v>
      </c>
      <c r="T240" s="100">
        <f>+Tableau1[[#This Row],[Chômage Partiel AM]]+Tableau1[[#This Row],[Chômage Partiel PM]]</f>
        <v>0</v>
      </c>
      <c r="U24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0" s="14"/>
      <c r="W240" s="14"/>
      <c r="Y240" s="14"/>
    </row>
    <row r="241" spans="2:25" x14ac:dyDescent="0.25">
      <c r="B241" s="141">
        <f>_xlfn.ISOWEEKNUM(Tableau1[[#This Row],[Date]])</f>
        <v>34</v>
      </c>
      <c r="C241" s="45" t="str">
        <f>UPPER(TEXT(Tableau1[[#This Row],[Date]],"jjjj"))</f>
        <v>SAMEDI</v>
      </c>
      <c r="D241" s="55">
        <f>$C$3+ROW()-ROW(Tableau1[[#Headers],[Date]])-1</f>
        <v>44065</v>
      </c>
      <c r="E241" s="25"/>
      <c r="F241" s="25"/>
      <c r="G241" s="53"/>
      <c r="H241" s="25"/>
      <c r="I241" s="25"/>
      <c r="J241" s="53"/>
      <c r="K241" s="97">
        <f>Tableau1[[#This Row],[Fin AM]]-Tableau1[[#This Row],[Début AM]]-Tableau1[[#This Row],[Pause AM]]+Tableau1[[#This Row],[Fin PM]]-Tableau1[[#This Row],[Début PM]]-Tableau1[[#This Row],[Pause PM]]</f>
        <v>0</v>
      </c>
      <c r="L241" s="59"/>
      <c r="M241" s="80"/>
      <c r="N241" s="91" t="str">
        <f ca="1">IF(COUNTIF('jours fériés'!C:C,Tableau1[[#This Row],[Date]]),"oui","")</f>
        <v/>
      </c>
      <c r="O241" s="84"/>
      <c r="P241" s="84"/>
      <c r="Q241" s="76">
        <f>IF(Tableau1[[#This Row],[ CP / ABS / ChP. AM]]="A.M.",Tableau1[[#This Row],[Temps de travail]],0)</f>
        <v>0</v>
      </c>
      <c r="R241" s="99">
        <f>IF(Tableau1[[#This Row],[ CP / ABS / ChP. AM]]="Ch.P. AM",Tableau1[[#This Row],[Fin AM]]-Tableau1[[#This Row],[Début AM]]-Tableau1[[#This Row],[Pause AM]],0)</f>
        <v>0</v>
      </c>
      <c r="S241" s="77">
        <f>IF(Tableau1[[#This Row],[Ch.P. PM]]="Ch.P. PM",Tableau1[[#This Row],[Fin PM]]-Tableau1[[#This Row],[Début PM]]-Tableau1[[#This Row],[Pause PM]],0)</f>
        <v>0</v>
      </c>
      <c r="T241" s="100">
        <f>+Tableau1[[#This Row],[Chômage Partiel AM]]+Tableau1[[#This Row],[Chômage Partiel PM]]</f>
        <v>0</v>
      </c>
      <c r="U24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1" s="14"/>
      <c r="W241" s="14"/>
      <c r="Y241" s="14"/>
    </row>
    <row r="242" spans="2:25" ht="15.75" thickBot="1" x14ac:dyDescent="0.3">
      <c r="B242" s="141">
        <f>_xlfn.ISOWEEKNUM(Tableau1[[#This Row],[Date]])</f>
        <v>34</v>
      </c>
      <c r="C242" s="45" t="str">
        <f>UPPER(TEXT(Tableau1[[#This Row],[Date]],"jjjj"))</f>
        <v>DIMANCHE</v>
      </c>
      <c r="D242" s="55">
        <f>$C$3+ROW()-ROW(Tableau1[[#Headers],[Date]])-1</f>
        <v>44066</v>
      </c>
      <c r="E242" s="25"/>
      <c r="F242" s="25"/>
      <c r="G242" s="53"/>
      <c r="H242" s="25"/>
      <c r="I242" s="25"/>
      <c r="J242" s="53"/>
      <c r="K242" s="97">
        <f>Tableau1[[#This Row],[Fin AM]]-Tableau1[[#This Row],[Début AM]]-Tableau1[[#This Row],[Pause AM]]+Tableau1[[#This Row],[Fin PM]]-Tableau1[[#This Row],[Début PM]]-Tableau1[[#This Row],[Pause PM]]</f>
        <v>0</v>
      </c>
      <c r="L242" s="60"/>
      <c r="M242" s="81"/>
      <c r="N242" s="86" t="str">
        <f ca="1">IF(COUNTIF('jours fériés'!C:C,Tableau1[[#This Row],[Date]]),"oui","")</f>
        <v/>
      </c>
      <c r="O242" s="85"/>
      <c r="P242" s="85"/>
      <c r="Q242" s="80">
        <f>IF(Tableau1[[#This Row],[ CP / ABS / ChP. AM]]="A.M.",Tableau1[[#This Row],[Temps de travail]],0)</f>
        <v>0</v>
      </c>
      <c r="R242" s="101">
        <f>IF(Tableau1[[#This Row],[ CP / ABS / ChP. AM]]="Ch.P. AM",Tableau1[[#This Row],[Fin AM]]-Tableau1[[#This Row],[Début AM]]-Tableau1[[#This Row],[Pause AM]],0)</f>
        <v>0</v>
      </c>
      <c r="S242" s="94">
        <f>IF(Tableau1[[#This Row],[Ch.P. PM]]="Ch.P. PM",Tableau1[[#This Row],[Fin PM]]-Tableau1[[#This Row],[Début PM]]-Tableau1[[#This Row],[Pause PM]],0)</f>
        <v>0</v>
      </c>
      <c r="T242" s="102">
        <f>+Tableau1[[#This Row],[Chômage Partiel AM]]+Tableau1[[#This Row],[Chômage Partiel PM]]</f>
        <v>0</v>
      </c>
      <c r="U24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42" s="14"/>
      <c r="W242" s="14"/>
      <c r="Y242" s="14"/>
    </row>
    <row r="243" spans="2:25" x14ac:dyDescent="0.25">
      <c r="B243" s="141">
        <f>_xlfn.ISOWEEKNUM(Tableau1[[#This Row],[Date]])</f>
        <v>35</v>
      </c>
      <c r="C243" s="45" t="str">
        <f>UPPER(TEXT(Tableau1[[#This Row],[Date]],"jjjj"))</f>
        <v>LUNDI</v>
      </c>
      <c r="D243" s="55">
        <f>$C$3+ROW()-ROW(Tableau1[[#Headers],[Date]])-1</f>
        <v>44067</v>
      </c>
      <c r="E243" s="25">
        <v>0.35416666666666669</v>
      </c>
      <c r="F243" s="25">
        <v>0.52083333333333337</v>
      </c>
      <c r="G243" s="53">
        <v>6.9444444444444441E-3</v>
      </c>
      <c r="H243" s="25">
        <v>0.5625</v>
      </c>
      <c r="I243" s="25">
        <v>0.70833333333333337</v>
      </c>
      <c r="J243" s="53">
        <v>6.9444444444444441E-3</v>
      </c>
      <c r="K24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43" s="58"/>
      <c r="M243" s="79"/>
      <c r="N243" s="91" t="str">
        <f ca="1">IF(COUNTIF('jours fériés'!C:C,Tableau1[[#This Row],[Date]]),"oui","")</f>
        <v/>
      </c>
      <c r="O243" s="84"/>
      <c r="P243" s="84"/>
      <c r="Q243" s="76">
        <f>IF(Tableau1[[#This Row],[ CP / ABS / ChP. AM]]="A.M.",Tableau1[[#This Row],[Temps de travail]],0)</f>
        <v>0</v>
      </c>
      <c r="R243" s="99">
        <f>IF(Tableau1[[#This Row],[ CP / ABS / ChP. AM]]="Ch.P. AM",Tableau1[[#This Row],[Fin AM]]-Tableau1[[#This Row],[Début AM]]-Tableau1[[#This Row],[Pause AM]],0)</f>
        <v>0</v>
      </c>
      <c r="S243" s="77">
        <f>IF(Tableau1[[#This Row],[Ch.P. PM]]="Ch.P. PM",Tableau1[[#This Row],[Fin PM]]-Tableau1[[#This Row],[Début PM]]-Tableau1[[#This Row],[Pause PM]],0)</f>
        <v>0</v>
      </c>
      <c r="T243" s="100">
        <f>+Tableau1[[#This Row],[Chômage Partiel AM]]+Tableau1[[#This Row],[Chômage Partiel PM]]</f>
        <v>0</v>
      </c>
      <c r="U24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3" s="14"/>
      <c r="W243" s="14"/>
      <c r="Y243" s="14"/>
    </row>
    <row r="244" spans="2:25" x14ac:dyDescent="0.25">
      <c r="B244" s="141">
        <f>_xlfn.ISOWEEKNUM(Tableau1[[#This Row],[Date]])</f>
        <v>35</v>
      </c>
      <c r="C244" s="45" t="str">
        <f>UPPER(TEXT(Tableau1[[#This Row],[Date]],"jjjj"))</f>
        <v>MARDI</v>
      </c>
      <c r="D244" s="55">
        <f>$C$3+ROW()-ROW(Tableau1[[#Headers],[Date]])-1</f>
        <v>44068</v>
      </c>
      <c r="E244" s="25">
        <v>0.35416666666666669</v>
      </c>
      <c r="F244" s="25">
        <v>0.52083333333333337</v>
      </c>
      <c r="G244" s="53">
        <v>6.9444444444444441E-3</v>
      </c>
      <c r="H244" s="25">
        <v>0.5625</v>
      </c>
      <c r="I244" s="25">
        <v>0.70833333333333337</v>
      </c>
      <c r="J244" s="53">
        <v>6.9444444444444441E-3</v>
      </c>
      <c r="K244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44" s="59"/>
      <c r="M244" s="80"/>
      <c r="N244" s="91" t="str">
        <f ca="1">IF(COUNTIF('jours fériés'!C:C,Tableau1[[#This Row],[Date]]),"oui","")</f>
        <v/>
      </c>
      <c r="O244" s="84"/>
      <c r="P244" s="84"/>
      <c r="Q244" s="76">
        <f>IF(Tableau1[[#This Row],[ CP / ABS / ChP. AM]]="A.M.",Tableau1[[#This Row],[Temps de travail]],0)</f>
        <v>0</v>
      </c>
      <c r="R244" s="99">
        <f>IF(Tableau1[[#This Row],[ CP / ABS / ChP. AM]]="Ch.P. AM",Tableau1[[#This Row],[Fin AM]]-Tableau1[[#This Row],[Début AM]]-Tableau1[[#This Row],[Pause AM]],0)</f>
        <v>0</v>
      </c>
      <c r="S244" s="77">
        <f>IF(Tableau1[[#This Row],[Ch.P. PM]]="Ch.P. PM",Tableau1[[#This Row],[Fin PM]]-Tableau1[[#This Row],[Début PM]]-Tableau1[[#This Row],[Pause PM]],0)</f>
        <v>0</v>
      </c>
      <c r="T244" s="100">
        <f>+Tableau1[[#This Row],[Chômage Partiel AM]]+Tableau1[[#This Row],[Chômage Partiel PM]]</f>
        <v>0</v>
      </c>
      <c r="U24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4" s="14"/>
      <c r="W244" s="14"/>
      <c r="Y244" s="14"/>
    </row>
    <row r="245" spans="2:25" x14ac:dyDescent="0.25">
      <c r="B245" s="141">
        <f>_xlfn.ISOWEEKNUM(Tableau1[[#This Row],[Date]])</f>
        <v>35</v>
      </c>
      <c r="C245" s="45" t="str">
        <f>UPPER(TEXT(Tableau1[[#This Row],[Date]],"jjjj"))</f>
        <v>MERCREDI</v>
      </c>
      <c r="D245" s="55">
        <f>$C$3+ROW()-ROW(Tableau1[[#Headers],[Date]])-1</f>
        <v>44069</v>
      </c>
      <c r="E245" s="25">
        <v>0.35416666666666669</v>
      </c>
      <c r="F245" s="25">
        <v>0.52083333333333337</v>
      </c>
      <c r="G245" s="53">
        <v>6.9444444444444441E-3</v>
      </c>
      <c r="H245" s="25">
        <v>0.5625</v>
      </c>
      <c r="I245" s="25">
        <v>0.70833333333333337</v>
      </c>
      <c r="J245" s="53">
        <v>6.9444444444444441E-3</v>
      </c>
      <c r="K245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45" s="59"/>
      <c r="M245" s="80"/>
      <c r="N245" s="91" t="str">
        <f ca="1">IF(COUNTIF('jours fériés'!C:C,Tableau1[[#This Row],[Date]]),"oui","")</f>
        <v/>
      </c>
      <c r="O245" s="84"/>
      <c r="P245" s="84"/>
      <c r="Q245" s="76">
        <f>IF(Tableau1[[#This Row],[ CP / ABS / ChP. AM]]="A.M.",Tableau1[[#This Row],[Temps de travail]],0)</f>
        <v>0</v>
      </c>
      <c r="R245" s="99">
        <f>IF(Tableau1[[#This Row],[ CP / ABS / ChP. AM]]="Ch.P. AM",Tableau1[[#This Row],[Fin AM]]-Tableau1[[#This Row],[Début AM]]-Tableau1[[#This Row],[Pause AM]],0)</f>
        <v>0</v>
      </c>
      <c r="S245" s="77">
        <f>IF(Tableau1[[#This Row],[Ch.P. PM]]="Ch.P. PM",Tableau1[[#This Row],[Fin PM]]-Tableau1[[#This Row],[Début PM]]-Tableau1[[#This Row],[Pause PM]],0)</f>
        <v>0</v>
      </c>
      <c r="T245" s="100">
        <f>+Tableau1[[#This Row],[Chômage Partiel AM]]+Tableau1[[#This Row],[Chômage Partiel PM]]</f>
        <v>0</v>
      </c>
      <c r="U24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5" s="14"/>
      <c r="W245" s="14"/>
      <c r="Y245" s="14"/>
    </row>
    <row r="246" spans="2:25" x14ac:dyDescent="0.25">
      <c r="B246" s="141">
        <f>_xlfn.ISOWEEKNUM(Tableau1[[#This Row],[Date]])</f>
        <v>35</v>
      </c>
      <c r="C246" s="45" t="str">
        <f>UPPER(TEXT(Tableau1[[#This Row],[Date]],"jjjj"))</f>
        <v>JEUDI</v>
      </c>
      <c r="D246" s="55">
        <f>$C$3+ROW()-ROW(Tableau1[[#Headers],[Date]])-1</f>
        <v>44070</v>
      </c>
      <c r="E246" s="25">
        <v>0.35416666666666669</v>
      </c>
      <c r="F246" s="25">
        <v>0.52083333333333337</v>
      </c>
      <c r="G246" s="53">
        <v>6.9444444444444441E-3</v>
      </c>
      <c r="H246" s="25">
        <v>0.5625</v>
      </c>
      <c r="I246" s="25">
        <v>0.70833333333333337</v>
      </c>
      <c r="J246" s="53">
        <v>6.9444444444444441E-3</v>
      </c>
      <c r="K246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46" s="59"/>
      <c r="M246" s="80"/>
      <c r="N246" s="91" t="str">
        <f ca="1">IF(COUNTIF('jours fériés'!C:C,Tableau1[[#This Row],[Date]]),"oui","")</f>
        <v/>
      </c>
      <c r="O246" s="84"/>
      <c r="P246" s="84"/>
      <c r="Q246" s="76">
        <f>IF(Tableau1[[#This Row],[ CP / ABS / ChP. AM]]="A.M.",Tableau1[[#This Row],[Temps de travail]],0)</f>
        <v>0</v>
      </c>
      <c r="R246" s="99">
        <f>IF(Tableau1[[#This Row],[ CP / ABS / ChP. AM]]="Ch.P. AM",Tableau1[[#This Row],[Fin AM]]-Tableau1[[#This Row],[Début AM]]-Tableau1[[#This Row],[Pause AM]],0)</f>
        <v>0</v>
      </c>
      <c r="S246" s="77">
        <f>IF(Tableau1[[#This Row],[Ch.P. PM]]="Ch.P. PM",Tableau1[[#This Row],[Fin PM]]-Tableau1[[#This Row],[Début PM]]-Tableau1[[#This Row],[Pause PM]],0)</f>
        <v>0</v>
      </c>
      <c r="T246" s="100">
        <f>+Tableau1[[#This Row],[Chômage Partiel AM]]+Tableau1[[#This Row],[Chômage Partiel PM]]</f>
        <v>0</v>
      </c>
      <c r="U24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6" s="14"/>
      <c r="W246" s="14"/>
      <c r="Y246" s="14"/>
    </row>
    <row r="247" spans="2:25" x14ac:dyDescent="0.25">
      <c r="B247" s="141">
        <f>_xlfn.ISOWEEKNUM(Tableau1[[#This Row],[Date]])</f>
        <v>35</v>
      </c>
      <c r="C247" s="45" t="str">
        <f>UPPER(TEXT(Tableau1[[#This Row],[Date]],"jjjj"))</f>
        <v>VENDREDI</v>
      </c>
      <c r="D247" s="55">
        <f>$C$3+ROW()-ROW(Tableau1[[#Headers],[Date]])-1</f>
        <v>44071</v>
      </c>
      <c r="E247" s="25">
        <v>0.35416666666666669</v>
      </c>
      <c r="F247" s="25">
        <v>0.5</v>
      </c>
      <c r="G247" s="53">
        <v>6.9444444444444441E-3</v>
      </c>
      <c r="H247" s="25">
        <v>0.54166666666666663</v>
      </c>
      <c r="I247" s="25">
        <v>0.64583333333333337</v>
      </c>
      <c r="J247" s="53"/>
      <c r="K247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47" s="59"/>
      <c r="M247" s="80"/>
      <c r="N247" s="91" t="str">
        <f ca="1">IF(COUNTIF('jours fériés'!C:C,Tableau1[[#This Row],[Date]]),"oui","")</f>
        <v/>
      </c>
      <c r="O247" s="84"/>
      <c r="P247" s="84"/>
      <c r="Q247" s="76">
        <f>IF(Tableau1[[#This Row],[ CP / ABS / ChP. AM]]="A.M.",Tableau1[[#This Row],[Temps de travail]],0)</f>
        <v>0</v>
      </c>
      <c r="R247" s="99">
        <f>IF(Tableau1[[#This Row],[ CP / ABS / ChP. AM]]="Ch.P. AM",Tableau1[[#This Row],[Fin AM]]-Tableau1[[#This Row],[Début AM]]-Tableau1[[#This Row],[Pause AM]],0)</f>
        <v>0</v>
      </c>
      <c r="S247" s="77">
        <f>IF(Tableau1[[#This Row],[Ch.P. PM]]="Ch.P. PM",Tableau1[[#This Row],[Fin PM]]-Tableau1[[#This Row],[Début PM]]-Tableau1[[#This Row],[Pause PM]],0)</f>
        <v>0</v>
      </c>
      <c r="T247" s="100">
        <f>+Tableau1[[#This Row],[Chômage Partiel AM]]+Tableau1[[#This Row],[Chômage Partiel PM]]</f>
        <v>0</v>
      </c>
      <c r="U24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7" s="14"/>
      <c r="W247" s="14"/>
      <c r="Y247" s="14"/>
    </row>
    <row r="248" spans="2:25" x14ac:dyDescent="0.25">
      <c r="B248" s="141">
        <f>_xlfn.ISOWEEKNUM(Tableau1[[#This Row],[Date]])</f>
        <v>35</v>
      </c>
      <c r="C248" s="45" t="str">
        <f>UPPER(TEXT(Tableau1[[#This Row],[Date]],"jjjj"))</f>
        <v>SAMEDI</v>
      </c>
      <c r="D248" s="55">
        <f>$C$3+ROW()-ROW(Tableau1[[#Headers],[Date]])-1</f>
        <v>44072</v>
      </c>
      <c r="E248" s="25"/>
      <c r="F248" s="25"/>
      <c r="G248" s="53"/>
      <c r="H248" s="25"/>
      <c r="I248" s="25"/>
      <c r="J248" s="53"/>
      <c r="K248" s="97">
        <f>Tableau1[[#This Row],[Fin AM]]-Tableau1[[#This Row],[Début AM]]-Tableau1[[#This Row],[Pause AM]]+Tableau1[[#This Row],[Fin PM]]-Tableau1[[#This Row],[Début PM]]-Tableau1[[#This Row],[Pause PM]]</f>
        <v>0</v>
      </c>
      <c r="L248" s="59"/>
      <c r="M248" s="80"/>
      <c r="N248" s="91" t="str">
        <f ca="1">IF(COUNTIF('jours fériés'!C:C,Tableau1[[#This Row],[Date]]),"oui","")</f>
        <v/>
      </c>
      <c r="O248" s="84"/>
      <c r="P248" s="84"/>
      <c r="Q248" s="76">
        <f>IF(Tableau1[[#This Row],[ CP / ABS / ChP. AM]]="A.M.",Tableau1[[#This Row],[Temps de travail]],0)</f>
        <v>0</v>
      </c>
      <c r="R248" s="99">
        <f>IF(Tableau1[[#This Row],[ CP / ABS / ChP. AM]]="Ch.P. AM",Tableau1[[#This Row],[Fin AM]]-Tableau1[[#This Row],[Début AM]]-Tableau1[[#This Row],[Pause AM]],0)</f>
        <v>0</v>
      </c>
      <c r="S248" s="77">
        <f>IF(Tableau1[[#This Row],[Ch.P. PM]]="Ch.P. PM",Tableau1[[#This Row],[Fin PM]]-Tableau1[[#This Row],[Début PM]]-Tableau1[[#This Row],[Pause PM]],0)</f>
        <v>0</v>
      </c>
      <c r="T248" s="100">
        <f>+Tableau1[[#This Row],[Chômage Partiel AM]]+Tableau1[[#This Row],[Chômage Partiel PM]]</f>
        <v>0</v>
      </c>
      <c r="U24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48" s="14"/>
      <c r="W248" s="14"/>
      <c r="Y248" s="14"/>
    </row>
    <row r="249" spans="2:25" ht="15.75" thickBot="1" x14ac:dyDescent="0.3">
      <c r="B249" s="141">
        <f>_xlfn.ISOWEEKNUM(Tableau1[[#This Row],[Date]])</f>
        <v>35</v>
      </c>
      <c r="C249" s="45" t="str">
        <f>UPPER(TEXT(Tableau1[[#This Row],[Date]],"jjjj"))</f>
        <v>DIMANCHE</v>
      </c>
      <c r="D249" s="55">
        <f>$C$3+ROW()-ROW(Tableau1[[#Headers],[Date]])-1</f>
        <v>44073</v>
      </c>
      <c r="E249" s="25"/>
      <c r="F249" s="25"/>
      <c r="G249" s="53"/>
      <c r="H249" s="25"/>
      <c r="I249" s="25"/>
      <c r="J249" s="53"/>
      <c r="K249" s="97">
        <f>Tableau1[[#This Row],[Fin AM]]-Tableau1[[#This Row],[Début AM]]-Tableau1[[#This Row],[Pause AM]]+Tableau1[[#This Row],[Fin PM]]-Tableau1[[#This Row],[Début PM]]-Tableau1[[#This Row],[Pause PM]]</f>
        <v>0</v>
      </c>
      <c r="L249" s="60"/>
      <c r="M249" s="81"/>
      <c r="N249" s="86" t="str">
        <f ca="1">IF(COUNTIF('jours fériés'!C:C,Tableau1[[#This Row],[Date]]),"oui","")</f>
        <v/>
      </c>
      <c r="O249" s="85"/>
      <c r="P249" s="85"/>
      <c r="Q249" s="80">
        <f>IF(Tableau1[[#This Row],[ CP / ABS / ChP. AM]]="A.M.",Tableau1[[#This Row],[Temps de travail]],0)</f>
        <v>0</v>
      </c>
      <c r="R249" s="101">
        <f>IF(Tableau1[[#This Row],[ CP / ABS / ChP. AM]]="Ch.P. AM",Tableau1[[#This Row],[Fin AM]]-Tableau1[[#This Row],[Début AM]]-Tableau1[[#This Row],[Pause AM]],0)</f>
        <v>0</v>
      </c>
      <c r="S249" s="94">
        <f>IF(Tableau1[[#This Row],[Ch.P. PM]]="Ch.P. PM",Tableau1[[#This Row],[Fin PM]]-Tableau1[[#This Row],[Début PM]]-Tableau1[[#This Row],[Pause PM]],0)</f>
        <v>0</v>
      </c>
      <c r="T249" s="102">
        <f>+Tableau1[[#This Row],[Chômage Partiel AM]]+Tableau1[[#This Row],[Chômage Partiel PM]]</f>
        <v>0</v>
      </c>
      <c r="U24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49" s="14"/>
      <c r="W249" s="14"/>
      <c r="Y249" s="14"/>
    </row>
    <row r="250" spans="2:25" x14ac:dyDescent="0.25">
      <c r="B250" s="141">
        <f>_xlfn.ISOWEEKNUM(Tableau1[[#This Row],[Date]])</f>
        <v>36</v>
      </c>
      <c r="C250" s="45" t="str">
        <f>UPPER(TEXT(Tableau1[[#This Row],[Date]],"jjjj"))</f>
        <v>LUNDI</v>
      </c>
      <c r="D250" s="55">
        <f>$C$3+ROW()-ROW(Tableau1[[#Headers],[Date]])-1</f>
        <v>44074</v>
      </c>
      <c r="E250" s="25">
        <v>0.35416666666666669</v>
      </c>
      <c r="F250" s="25">
        <v>0.52083333333333337</v>
      </c>
      <c r="G250" s="53">
        <v>6.9444444444444441E-3</v>
      </c>
      <c r="H250" s="25">
        <v>0.5625</v>
      </c>
      <c r="I250" s="25">
        <v>0.70833333333333337</v>
      </c>
      <c r="J250" s="53">
        <v>6.9444444444444441E-3</v>
      </c>
      <c r="K250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50" s="58"/>
      <c r="M250" s="79"/>
      <c r="N250" s="91" t="str">
        <f ca="1">IF(COUNTIF('jours fériés'!C:C,Tableau1[[#This Row],[Date]]),"oui","")</f>
        <v/>
      </c>
      <c r="O250" s="84"/>
      <c r="P250" s="84"/>
      <c r="Q250" s="76">
        <f>IF(Tableau1[[#This Row],[ CP / ABS / ChP. AM]]="A.M.",Tableau1[[#This Row],[Temps de travail]],0)</f>
        <v>0</v>
      </c>
      <c r="R250" s="99">
        <f>IF(Tableau1[[#This Row],[ CP / ABS / ChP. AM]]="Ch.P. AM",Tableau1[[#This Row],[Fin AM]]-Tableau1[[#This Row],[Début AM]]-Tableau1[[#This Row],[Pause AM]],0)</f>
        <v>0</v>
      </c>
      <c r="S250" s="77">
        <f>IF(Tableau1[[#This Row],[Ch.P. PM]]="Ch.P. PM",Tableau1[[#This Row],[Fin PM]]-Tableau1[[#This Row],[Début PM]]-Tableau1[[#This Row],[Pause PM]],0)</f>
        <v>0</v>
      </c>
      <c r="T250" s="100">
        <f>+Tableau1[[#This Row],[Chômage Partiel AM]]+Tableau1[[#This Row],[Chômage Partiel PM]]</f>
        <v>0</v>
      </c>
      <c r="U25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0" s="14"/>
      <c r="W250" s="14"/>
      <c r="Y250" s="14"/>
    </row>
    <row r="251" spans="2:25" x14ac:dyDescent="0.25">
      <c r="B251" s="141">
        <f>_xlfn.ISOWEEKNUM(Tableau1[[#This Row],[Date]])</f>
        <v>36</v>
      </c>
      <c r="C251" s="45" t="str">
        <f>UPPER(TEXT(Tableau1[[#This Row],[Date]],"jjjj"))</f>
        <v>MARDI</v>
      </c>
      <c r="D251" s="55">
        <f>$C$3+ROW()-ROW(Tableau1[[#Headers],[Date]])-1</f>
        <v>44075</v>
      </c>
      <c r="E251" s="25">
        <v>0.35416666666666669</v>
      </c>
      <c r="F251" s="25">
        <v>0.52083333333333337</v>
      </c>
      <c r="G251" s="53">
        <v>6.9444444444444441E-3</v>
      </c>
      <c r="H251" s="25">
        <v>0.5625</v>
      </c>
      <c r="I251" s="25">
        <v>0.70833333333333337</v>
      </c>
      <c r="J251" s="53">
        <v>6.9444444444444441E-3</v>
      </c>
      <c r="K251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51" s="59"/>
      <c r="M251" s="80"/>
      <c r="N251" s="91" t="str">
        <f ca="1">IF(COUNTIF('jours fériés'!C:C,Tableau1[[#This Row],[Date]]),"oui","")</f>
        <v/>
      </c>
      <c r="O251" s="84"/>
      <c r="P251" s="84"/>
      <c r="Q251" s="76">
        <f>IF(Tableau1[[#This Row],[ CP / ABS / ChP. AM]]="A.M.",Tableau1[[#This Row],[Temps de travail]],0)</f>
        <v>0</v>
      </c>
      <c r="R251" s="99">
        <f>IF(Tableau1[[#This Row],[ CP / ABS / ChP. AM]]="Ch.P. AM",Tableau1[[#This Row],[Fin AM]]-Tableau1[[#This Row],[Début AM]]-Tableau1[[#This Row],[Pause AM]],0)</f>
        <v>0</v>
      </c>
      <c r="S251" s="77">
        <f>IF(Tableau1[[#This Row],[Ch.P. PM]]="Ch.P. PM",Tableau1[[#This Row],[Fin PM]]-Tableau1[[#This Row],[Début PM]]-Tableau1[[#This Row],[Pause PM]],0)</f>
        <v>0</v>
      </c>
      <c r="T251" s="100">
        <f>+Tableau1[[#This Row],[Chômage Partiel AM]]+Tableau1[[#This Row],[Chômage Partiel PM]]</f>
        <v>0</v>
      </c>
      <c r="U25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1" s="14"/>
      <c r="W251" s="14"/>
      <c r="Y251" s="14"/>
    </row>
    <row r="252" spans="2:25" x14ac:dyDescent="0.25">
      <c r="B252" s="141">
        <f>_xlfn.ISOWEEKNUM(Tableau1[[#This Row],[Date]])</f>
        <v>36</v>
      </c>
      <c r="C252" s="45" t="str">
        <f>UPPER(TEXT(Tableau1[[#This Row],[Date]],"jjjj"))</f>
        <v>MERCREDI</v>
      </c>
      <c r="D252" s="55">
        <f>$C$3+ROW()-ROW(Tableau1[[#Headers],[Date]])-1</f>
        <v>44076</v>
      </c>
      <c r="E252" s="25">
        <v>0.35416666666666669</v>
      </c>
      <c r="F252" s="25">
        <v>0.52083333333333337</v>
      </c>
      <c r="G252" s="53">
        <v>6.9444444444444441E-3</v>
      </c>
      <c r="H252" s="25">
        <v>0.5625</v>
      </c>
      <c r="I252" s="25">
        <v>0.70833333333333337</v>
      </c>
      <c r="J252" s="53">
        <v>6.9444444444444441E-3</v>
      </c>
      <c r="K252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52" s="59"/>
      <c r="M252" s="80"/>
      <c r="N252" s="91" t="str">
        <f ca="1">IF(COUNTIF('jours fériés'!C:C,Tableau1[[#This Row],[Date]]),"oui","")</f>
        <v/>
      </c>
      <c r="O252" s="84"/>
      <c r="P252" s="84"/>
      <c r="Q252" s="76">
        <f>IF(Tableau1[[#This Row],[ CP / ABS / ChP. AM]]="A.M.",Tableau1[[#This Row],[Temps de travail]],0)</f>
        <v>0</v>
      </c>
      <c r="R252" s="99">
        <f>IF(Tableau1[[#This Row],[ CP / ABS / ChP. AM]]="Ch.P. AM",Tableau1[[#This Row],[Fin AM]]-Tableau1[[#This Row],[Début AM]]-Tableau1[[#This Row],[Pause AM]],0)</f>
        <v>0</v>
      </c>
      <c r="S252" s="77">
        <f>IF(Tableau1[[#This Row],[Ch.P. PM]]="Ch.P. PM",Tableau1[[#This Row],[Fin PM]]-Tableau1[[#This Row],[Début PM]]-Tableau1[[#This Row],[Pause PM]],0)</f>
        <v>0</v>
      </c>
      <c r="T252" s="100">
        <f>+Tableau1[[#This Row],[Chômage Partiel AM]]+Tableau1[[#This Row],[Chômage Partiel PM]]</f>
        <v>0</v>
      </c>
      <c r="U25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2" s="14"/>
      <c r="W252" s="14"/>
      <c r="Y252" s="14"/>
    </row>
    <row r="253" spans="2:25" x14ac:dyDescent="0.25">
      <c r="B253" s="141">
        <f>_xlfn.ISOWEEKNUM(Tableau1[[#This Row],[Date]])</f>
        <v>36</v>
      </c>
      <c r="C253" s="45" t="str">
        <f>UPPER(TEXT(Tableau1[[#This Row],[Date]],"jjjj"))</f>
        <v>JEUDI</v>
      </c>
      <c r="D253" s="55">
        <f>$C$3+ROW()-ROW(Tableau1[[#Headers],[Date]])-1</f>
        <v>44077</v>
      </c>
      <c r="E253" s="25">
        <v>0.35416666666666669</v>
      </c>
      <c r="F253" s="25">
        <v>0.52083333333333337</v>
      </c>
      <c r="G253" s="53">
        <v>6.9444444444444441E-3</v>
      </c>
      <c r="H253" s="25">
        <v>0.5625</v>
      </c>
      <c r="I253" s="25">
        <v>0.70833333333333337</v>
      </c>
      <c r="J253" s="53">
        <v>6.9444444444444441E-3</v>
      </c>
      <c r="K253" s="97">
        <f>Tableau1[[#This Row],[Fin AM]]-Tableau1[[#This Row],[Début AM]]-Tableau1[[#This Row],[Pause AM]]+Tableau1[[#This Row],[Fin PM]]-Tableau1[[#This Row],[Début PM]]-Tableau1[[#This Row],[Pause PM]]</f>
        <v>0.29861111111111116</v>
      </c>
      <c r="L253" s="59"/>
      <c r="M253" s="80"/>
      <c r="N253" s="91" t="str">
        <f ca="1">IF(COUNTIF('jours fériés'!C:C,Tableau1[[#This Row],[Date]]),"oui","")</f>
        <v/>
      </c>
      <c r="O253" s="84"/>
      <c r="P253" s="84"/>
      <c r="Q253" s="76">
        <f>IF(Tableau1[[#This Row],[ CP / ABS / ChP. AM]]="A.M.",Tableau1[[#This Row],[Temps de travail]],0)</f>
        <v>0</v>
      </c>
      <c r="R253" s="99">
        <f>IF(Tableau1[[#This Row],[ CP / ABS / ChP. AM]]="Ch.P. AM",Tableau1[[#This Row],[Fin AM]]-Tableau1[[#This Row],[Début AM]]-Tableau1[[#This Row],[Pause AM]],0)</f>
        <v>0</v>
      </c>
      <c r="S253" s="77">
        <f>IF(Tableau1[[#This Row],[Ch.P. PM]]="Ch.P. PM",Tableau1[[#This Row],[Fin PM]]-Tableau1[[#This Row],[Début PM]]-Tableau1[[#This Row],[Pause PM]],0)</f>
        <v>0</v>
      </c>
      <c r="T253" s="100">
        <f>+Tableau1[[#This Row],[Chômage Partiel AM]]+Tableau1[[#This Row],[Chômage Partiel PM]]</f>
        <v>0</v>
      </c>
      <c r="U25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3" s="14"/>
      <c r="W253" s="14"/>
      <c r="Y253" s="14"/>
    </row>
    <row r="254" spans="2:25" x14ac:dyDescent="0.25">
      <c r="B254" s="141">
        <f>_xlfn.ISOWEEKNUM(Tableau1[[#This Row],[Date]])</f>
        <v>36</v>
      </c>
      <c r="C254" s="45" t="str">
        <f>UPPER(TEXT(Tableau1[[#This Row],[Date]],"jjjj"))</f>
        <v>VENDREDI</v>
      </c>
      <c r="D254" s="55">
        <f>$C$3+ROW()-ROW(Tableau1[[#Headers],[Date]])-1</f>
        <v>44078</v>
      </c>
      <c r="E254" s="25">
        <v>0.35416666666666669</v>
      </c>
      <c r="F254" s="25">
        <v>0.5</v>
      </c>
      <c r="G254" s="53">
        <v>6.9444444444444441E-3</v>
      </c>
      <c r="H254" s="25">
        <v>0.54166666666666663</v>
      </c>
      <c r="I254" s="25">
        <v>0.64583333333333337</v>
      </c>
      <c r="J254" s="53"/>
      <c r="K254" s="97">
        <f>Tableau1[[#This Row],[Fin AM]]-Tableau1[[#This Row],[Début AM]]-Tableau1[[#This Row],[Pause AM]]+Tableau1[[#This Row],[Fin PM]]-Tableau1[[#This Row],[Début PM]]-Tableau1[[#This Row],[Pause PM]]</f>
        <v>0.24305555555555558</v>
      </c>
      <c r="L254" s="59"/>
      <c r="M254" s="80"/>
      <c r="N254" s="91" t="str">
        <f ca="1">IF(COUNTIF('jours fériés'!C:C,Tableau1[[#This Row],[Date]]),"oui","")</f>
        <v/>
      </c>
      <c r="O254" s="84"/>
      <c r="P254" s="84"/>
      <c r="Q254" s="76">
        <f>IF(Tableau1[[#This Row],[ CP / ABS / ChP. AM]]="A.M.",Tableau1[[#This Row],[Temps de travail]],0)</f>
        <v>0</v>
      </c>
      <c r="R254" s="99">
        <f>IF(Tableau1[[#This Row],[ CP / ABS / ChP. AM]]="Ch.P. AM",Tableau1[[#This Row],[Fin AM]]-Tableau1[[#This Row],[Début AM]]-Tableau1[[#This Row],[Pause AM]],0)</f>
        <v>0</v>
      </c>
      <c r="S254" s="77">
        <f>IF(Tableau1[[#This Row],[Ch.P. PM]]="Ch.P. PM",Tableau1[[#This Row],[Fin PM]]-Tableau1[[#This Row],[Début PM]]-Tableau1[[#This Row],[Pause PM]],0)</f>
        <v>0</v>
      </c>
      <c r="T254" s="100">
        <f>+Tableau1[[#This Row],[Chômage Partiel AM]]+Tableau1[[#This Row],[Chômage Partiel PM]]</f>
        <v>0</v>
      </c>
      <c r="U25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4" s="14"/>
      <c r="W254" s="14"/>
      <c r="Y254" s="14"/>
    </row>
    <row r="255" spans="2:25" x14ac:dyDescent="0.25">
      <c r="B255" s="141">
        <f>_xlfn.ISOWEEKNUM(Tableau1[[#This Row],[Date]])</f>
        <v>36</v>
      </c>
      <c r="C255" s="45" t="str">
        <f>UPPER(TEXT(Tableau1[[#This Row],[Date]],"jjjj"))</f>
        <v>SAMEDI</v>
      </c>
      <c r="D255" s="55">
        <f>$C$3+ROW()-ROW(Tableau1[[#Headers],[Date]])-1</f>
        <v>44079</v>
      </c>
      <c r="E255" s="25"/>
      <c r="F255" s="25"/>
      <c r="G255" s="53"/>
      <c r="H255" s="25"/>
      <c r="I255" s="25"/>
      <c r="J255" s="53"/>
      <c r="K255" s="97">
        <f>Tableau1[[#This Row],[Fin AM]]-Tableau1[[#This Row],[Début AM]]-Tableau1[[#This Row],[Pause AM]]+Tableau1[[#This Row],[Fin PM]]-Tableau1[[#This Row],[Début PM]]-Tableau1[[#This Row],[Pause PM]]</f>
        <v>0</v>
      </c>
      <c r="L255" s="59"/>
      <c r="M255" s="80"/>
      <c r="N255" s="91" t="str">
        <f ca="1">IF(COUNTIF('jours fériés'!C:C,Tableau1[[#This Row],[Date]]),"oui","")</f>
        <v/>
      </c>
      <c r="O255" s="84"/>
      <c r="P255" s="84"/>
      <c r="Q255" s="76">
        <f>IF(Tableau1[[#This Row],[ CP / ABS / ChP. AM]]="A.M.",Tableau1[[#This Row],[Temps de travail]],0)</f>
        <v>0</v>
      </c>
      <c r="R255" s="99">
        <f>IF(Tableau1[[#This Row],[ CP / ABS / ChP. AM]]="Ch.P. AM",Tableau1[[#This Row],[Fin AM]]-Tableau1[[#This Row],[Début AM]]-Tableau1[[#This Row],[Pause AM]],0)</f>
        <v>0</v>
      </c>
      <c r="S255" s="77">
        <f>IF(Tableau1[[#This Row],[Ch.P. PM]]="Ch.P. PM",Tableau1[[#This Row],[Fin PM]]-Tableau1[[#This Row],[Début PM]]-Tableau1[[#This Row],[Pause PM]],0)</f>
        <v>0</v>
      </c>
      <c r="T255" s="100">
        <f>+Tableau1[[#This Row],[Chômage Partiel AM]]+Tableau1[[#This Row],[Chômage Partiel PM]]</f>
        <v>0</v>
      </c>
      <c r="U25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5" s="14"/>
      <c r="W255" s="14"/>
      <c r="Y255" s="14"/>
    </row>
    <row r="256" spans="2:25" ht="15.75" thickBot="1" x14ac:dyDescent="0.3">
      <c r="B256" s="141">
        <f>_xlfn.ISOWEEKNUM(Tableau1[[#This Row],[Date]])</f>
        <v>36</v>
      </c>
      <c r="C256" s="45" t="str">
        <f>UPPER(TEXT(Tableau1[[#This Row],[Date]],"jjjj"))</f>
        <v>DIMANCHE</v>
      </c>
      <c r="D256" s="55">
        <f>$C$3+ROW()-ROW(Tableau1[[#Headers],[Date]])-1</f>
        <v>44080</v>
      </c>
      <c r="E256" s="25"/>
      <c r="F256" s="25"/>
      <c r="G256" s="53"/>
      <c r="H256" s="25"/>
      <c r="I256" s="25"/>
      <c r="J256" s="53"/>
      <c r="K256" s="97">
        <f>Tableau1[[#This Row],[Fin AM]]-Tableau1[[#This Row],[Début AM]]-Tableau1[[#This Row],[Pause AM]]+Tableau1[[#This Row],[Fin PM]]-Tableau1[[#This Row],[Début PM]]-Tableau1[[#This Row],[Pause PM]]</f>
        <v>0</v>
      </c>
      <c r="L256" s="60"/>
      <c r="M256" s="81"/>
      <c r="N256" s="86" t="str">
        <f ca="1">IF(COUNTIF('jours fériés'!C:C,Tableau1[[#This Row],[Date]]),"oui","")</f>
        <v/>
      </c>
      <c r="O256" s="85"/>
      <c r="P256" s="85"/>
      <c r="Q256" s="80">
        <f>IF(Tableau1[[#This Row],[ CP / ABS / ChP. AM]]="A.M.",Tableau1[[#This Row],[Temps de travail]],0)</f>
        <v>0</v>
      </c>
      <c r="R256" s="101">
        <f>IF(Tableau1[[#This Row],[ CP / ABS / ChP. AM]]="Ch.P. AM",Tableau1[[#This Row],[Fin AM]]-Tableau1[[#This Row],[Début AM]]-Tableau1[[#This Row],[Pause AM]],0)</f>
        <v>0</v>
      </c>
      <c r="S256" s="94">
        <f>IF(Tableau1[[#This Row],[Ch.P. PM]]="Ch.P. PM",Tableau1[[#This Row],[Fin PM]]-Tableau1[[#This Row],[Début PM]]-Tableau1[[#This Row],[Pause PM]],0)</f>
        <v>0</v>
      </c>
      <c r="T256" s="102">
        <f>+Tableau1[[#This Row],[Chômage Partiel AM]]+Tableau1[[#This Row],[Chômage Partiel PM]]</f>
        <v>0</v>
      </c>
      <c r="U25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5.3290705182007514E-15</v>
      </c>
      <c r="V256" s="14"/>
      <c r="W256" s="14"/>
      <c r="Y256" s="14"/>
    </row>
    <row r="257" spans="2:25" x14ac:dyDescent="0.25">
      <c r="B257" s="141">
        <f>_xlfn.ISOWEEKNUM(Tableau1[[#This Row],[Date]])</f>
        <v>37</v>
      </c>
      <c r="C257" s="45" t="str">
        <f>UPPER(TEXT(Tableau1[[#This Row],[Date]],"jjjj"))</f>
        <v>LUNDI</v>
      </c>
      <c r="D257" s="55">
        <f>$C$3+ROW()-ROW(Tableau1[[#Headers],[Date]])-1</f>
        <v>44081</v>
      </c>
      <c r="E257" s="25"/>
      <c r="F257" s="25"/>
      <c r="G257" s="53"/>
      <c r="H257" s="25"/>
      <c r="I257" s="25"/>
      <c r="J257" s="53"/>
      <c r="K257" s="97">
        <f>Tableau1[[#This Row],[Fin AM]]-Tableau1[[#This Row],[Début AM]]-Tableau1[[#This Row],[Pause AM]]+Tableau1[[#This Row],[Fin PM]]-Tableau1[[#This Row],[Début PM]]-Tableau1[[#This Row],[Pause PM]]</f>
        <v>0</v>
      </c>
      <c r="L257" s="58"/>
      <c r="M257" s="79"/>
      <c r="N257" s="91" t="str">
        <f ca="1">IF(COUNTIF('jours fériés'!C:C,Tableau1[[#This Row],[Date]]),"oui","")</f>
        <v/>
      </c>
      <c r="O257" s="84"/>
      <c r="P257" s="84"/>
      <c r="Q257" s="76">
        <f>IF(Tableau1[[#This Row],[ CP / ABS / ChP. AM]]="A.M.",Tableau1[[#This Row],[Temps de travail]],0)</f>
        <v>0</v>
      </c>
      <c r="R257" s="99">
        <f>IF(Tableau1[[#This Row],[ CP / ABS / ChP. AM]]="Ch.P. AM",Tableau1[[#This Row],[Fin AM]]-Tableau1[[#This Row],[Début AM]]-Tableau1[[#This Row],[Pause AM]],0)</f>
        <v>0</v>
      </c>
      <c r="S257" s="77">
        <f>IF(Tableau1[[#This Row],[Ch.P. PM]]="Ch.P. PM",Tableau1[[#This Row],[Fin PM]]-Tableau1[[#This Row],[Début PM]]-Tableau1[[#This Row],[Pause PM]],0)</f>
        <v>0</v>
      </c>
      <c r="T257" s="100">
        <f>+Tableau1[[#This Row],[Chômage Partiel AM]]+Tableau1[[#This Row],[Chômage Partiel PM]]</f>
        <v>0</v>
      </c>
      <c r="U25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7" s="14"/>
      <c r="W257" s="14"/>
      <c r="Y257" s="14"/>
    </row>
    <row r="258" spans="2:25" x14ac:dyDescent="0.25">
      <c r="B258" s="141">
        <f>_xlfn.ISOWEEKNUM(Tableau1[[#This Row],[Date]])</f>
        <v>37</v>
      </c>
      <c r="C258" s="45" t="str">
        <f>UPPER(TEXT(Tableau1[[#This Row],[Date]],"jjjj"))</f>
        <v>MARDI</v>
      </c>
      <c r="D258" s="55">
        <f>$C$3+ROW()-ROW(Tableau1[[#Headers],[Date]])-1</f>
        <v>44082</v>
      </c>
      <c r="E258" s="25"/>
      <c r="F258" s="25"/>
      <c r="G258" s="53"/>
      <c r="H258" s="25"/>
      <c r="I258" s="25"/>
      <c r="J258" s="53"/>
      <c r="K258" s="97">
        <f>Tableau1[[#This Row],[Fin AM]]-Tableau1[[#This Row],[Début AM]]-Tableau1[[#This Row],[Pause AM]]+Tableau1[[#This Row],[Fin PM]]-Tableau1[[#This Row],[Début PM]]-Tableau1[[#This Row],[Pause PM]]</f>
        <v>0</v>
      </c>
      <c r="L258" s="59"/>
      <c r="M258" s="80"/>
      <c r="N258" s="91" t="str">
        <f ca="1">IF(COUNTIF('jours fériés'!C:C,Tableau1[[#This Row],[Date]]),"oui","")</f>
        <v/>
      </c>
      <c r="O258" s="84"/>
      <c r="P258" s="84"/>
      <c r="Q258" s="76">
        <f>IF(Tableau1[[#This Row],[ CP / ABS / ChP. AM]]="A.M.",Tableau1[[#This Row],[Temps de travail]],0)</f>
        <v>0</v>
      </c>
      <c r="R258" s="99">
        <f>IF(Tableau1[[#This Row],[ CP / ABS / ChP. AM]]="Ch.P. AM",Tableau1[[#This Row],[Fin AM]]-Tableau1[[#This Row],[Début AM]]-Tableau1[[#This Row],[Pause AM]],0)</f>
        <v>0</v>
      </c>
      <c r="S258" s="77">
        <f>IF(Tableau1[[#This Row],[Ch.P. PM]]="Ch.P. PM",Tableau1[[#This Row],[Fin PM]]-Tableau1[[#This Row],[Début PM]]-Tableau1[[#This Row],[Pause PM]],0)</f>
        <v>0</v>
      </c>
      <c r="T258" s="100">
        <f>+Tableau1[[#This Row],[Chômage Partiel AM]]+Tableau1[[#This Row],[Chômage Partiel PM]]</f>
        <v>0</v>
      </c>
      <c r="U25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8" s="14"/>
      <c r="W258" s="14"/>
      <c r="Y258" s="14"/>
    </row>
    <row r="259" spans="2:25" x14ac:dyDescent="0.25">
      <c r="B259" s="141">
        <f>_xlfn.ISOWEEKNUM(Tableau1[[#This Row],[Date]])</f>
        <v>37</v>
      </c>
      <c r="C259" s="45" t="str">
        <f>UPPER(TEXT(Tableau1[[#This Row],[Date]],"jjjj"))</f>
        <v>MERCREDI</v>
      </c>
      <c r="D259" s="55">
        <f>$C$3+ROW()-ROW(Tableau1[[#Headers],[Date]])-1</f>
        <v>44083</v>
      </c>
      <c r="E259" s="25"/>
      <c r="F259" s="25"/>
      <c r="G259" s="53"/>
      <c r="H259" s="25"/>
      <c r="I259" s="25"/>
      <c r="J259" s="53"/>
      <c r="K259" s="97">
        <f>Tableau1[[#This Row],[Fin AM]]-Tableau1[[#This Row],[Début AM]]-Tableau1[[#This Row],[Pause AM]]+Tableau1[[#This Row],[Fin PM]]-Tableau1[[#This Row],[Début PM]]-Tableau1[[#This Row],[Pause PM]]</f>
        <v>0</v>
      </c>
      <c r="L259" s="59"/>
      <c r="M259" s="80"/>
      <c r="N259" s="91" t="str">
        <f ca="1">IF(COUNTIF('jours fériés'!C:C,Tableau1[[#This Row],[Date]]),"oui","")</f>
        <v/>
      </c>
      <c r="O259" s="84"/>
      <c r="P259" s="84"/>
      <c r="Q259" s="76">
        <f>IF(Tableau1[[#This Row],[ CP / ABS / ChP. AM]]="A.M.",Tableau1[[#This Row],[Temps de travail]],0)</f>
        <v>0</v>
      </c>
      <c r="R259" s="99">
        <f>IF(Tableau1[[#This Row],[ CP / ABS / ChP. AM]]="Ch.P. AM",Tableau1[[#This Row],[Fin AM]]-Tableau1[[#This Row],[Début AM]]-Tableau1[[#This Row],[Pause AM]],0)</f>
        <v>0</v>
      </c>
      <c r="S259" s="77">
        <f>IF(Tableau1[[#This Row],[Ch.P. PM]]="Ch.P. PM",Tableau1[[#This Row],[Fin PM]]-Tableau1[[#This Row],[Début PM]]-Tableau1[[#This Row],[Pause PM]],0)</f>
        <v>0</v>
      </c>
      <c r="T259" s="100">
        <f>+Tableau1[[#This Row],[Chômage Partiel AM]]+Tableau1[[#This Row],[Chômage Partiel PM]]</f>
        <v>0</v>
      </c>
      <c r="U25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59" s="14"/>
      <c r="W259" s="14"/>
      <c r="Y259" s="14"/>
    </row>
    <row r="260" spans="2:25" x14ac:dyDescent="0.25">
      <c r="B260" s="141">
        <f>_xlfn.ISOWEEKNUM(Tableau1[[#This Row],[Date]])</f>
        <v>37</v>
      </c>
      <c r="C260" s="45" t="str">
        <f>UPPER(TEXT(Tableau1[[#This Row],[Date]],"jjjj"))</f>
        <v>JEUDI</v>
      </c>
      <c r="D260" s="55">
        <f>$C$3+ROW()-ROW(Tableau1[[#Headers],[Date]])-1</f>
        <v>44084</v>
      </c>
      <c r="E260" s="25"/>
      <c r="F260" s="25"/>
      <c r="G260" s="53"/>
      <c r="H260" s="25"/>
      <c r="I260" s="25"/>
      <c r="J260" s="53"/>
      <c r="K260" s="97">
        <f>Tableau1[[#This Row],[Fin AM]]-Tableau1[[#This Row],[Début AM]]-Tableau1[[#This Row],[Pause AM]]+Tableau1[[#This Row],[Fin PM]]-Tableau1[[#This Row],[Début PM]]-Tableau1[[#This Row],[Pause PM]]</f>
        <v>0</v>
      </c>
      <c r="L260" s="59"/>
      <c r="M260" s="80"/>
      <c r="N260" s="91" t="str">
        <f ca="1">IF(COUNTIF('jours fériés'!C:C,Tableau1[[#This Row],[Date]]),"oui","")</f>
        <v/>
      </c>
      <c r="O260" s="84"/>
      <c r="P260" s="84"/>
      <c r="Q260" s="76">
        <f>IF(Tableau1[[#This Row],[ CP / ABS / ChP. AM]]="A.M.",Tableau1[[#This Row],[Temps de travail]],0)</f>
        <v>0</v>
      </c>
      <c r="R260" s="99">
        <f>IF(Tableau1[[#This Row],[ CP / ABS / ChP. AM]]="Ch.P. AM",Tableau1[[#This Row],[Fin AM]]-Tableau1[[#This Row],[Début AM]]-Tableau1[[#This Row],[Pause AM]],0)</f>
        <v>0</v>
      </c>
      <c r="S260" s="77">
        <f>IF(Tableau1[[#This Row],[Ch.P. PM]]="Ch.P. PM",Tableau1[[#This Row],[Fin PM]]-Tableau1[[#This Row],[Début PM]]-Tableau1[[#This Row],[Pause PM]],0)</f>
        <v>0</v>
      </c>
      <c r="T260" s="100">
        <f>+Tableau1[[#This Row],[Chômage Partiel AM]]+Tableau1[[#This Row],[Chômage Partiel PM]]</f>
        <v>0</v>
      </c>
      <c r="U26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0" s="14"/>
      <c r="W260" s="14"/>
      <c r="Y260" s="14"/>
    </row>
    <row r="261" spans="2:25" x14ac:dyDescent="0.25">
      <c r="B261" s="141">
        <f>_xlfn.ISOWEEKNUM(Tableau1[[#This Row],[Date]])</f>
        <v>37</v>
      </c>
      <c r="C261" s="45" t="str">
        <f>UPPER(TEXT(Tableau1[[#This Row],[Date]],"jjjj"))</f>
        <v>VENDREDI</v>
      </c>
      <c r="D261" s="55">
        <f>$C$3+ROW()-ROW(Tableau1[[#Headers],[Date]])-1</f>
        <v>44085</v>
      </c>
      <c r="E261" s="25"/>
      <c r="F261" s="25"/>
      <c r="G261" s="53"/>
      <c r="H261" s="25"/>
      <c r="I261" s="25"/>
      <c r="J261" s="53"/>
      <c r="K261" s="97">
        <f>Tableau1[[#This Row],[Fin AM]]-Tableau1[[#This Row],[Début AM]]-Tableau1[[#This Row],[Pause AM]]+Tableau1[[#This Row],[Fin PM]]-Tableau1[[#This Row],[Début PM]]-Tableau1[[#This Row],[Pause PM]]</f>
        <v>0</v>
      </c>
      <c r="L261" s="59"/>
      <c r="M261" s="80"/>
      <c r="N261" s="91" t="str">
        <f ca="1">IF(COUNTIF('jours fériés'!C:C,Tableau1[[#This Row],[Date]]),"oui","")</f>
        <v/>
      </c>
      <c r="O261" s="84"/>
      <c r="P261" s="84"/>
      <c r="Q261" s="76">
        <f>IF(Tableau1[[#This Row],[ CP / ABS / ChP. AM]]="A.M.",Tableau1[[#This Row],[Temps de travail]],0)</f>
        <v>0</v>
      </c>
      <c r="R261" s="99">
        <f>IF(Tableau1[[#This Row],[ CP / ABS / ChP. AM]]="Ch.P. AM",Tableau1[[#This Row],[Fin AM]]-Tableau1[[#This Row],[Début AM]]-Tableau1[[#This Row],[Pause AM]],0)</f>
        <v>0</v>
      </c>
      <c r="S261" s="77">
        <f>IF(Tableau1[[#This Row],[Ch.P. PM]]="Ch.P. PM",Tableau1[[#This Row],[Fin PM]]-Tableau1[[#This Row],[Début PM]]-Tableau1[[#This Row],[Pause PM]],0)</f>
        <v>0</v>
      </c>
      <c r="T261" s="100">
        <f>+Tableau1[[#This Row],[Chômage Partiel AM]]+Tableau1[[#This Row],[Chômage Partiel PM]]</f>
        <v>0</v>
      </c>
      <c r="U26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1" s="14"/>
      <c r="W261" s="14"/>
      <c r="Y261" s="14"/>
    </row>
    <row r="262" spans="2:25" x14ac:dyDescent="0.25">
      <c r="B262" s="141">
        <f>_xlfn.ISOWEEKNUM(Tableau1[[#This Row],[Date]])</f>
        <v>37</v>
      </c>
      <c r="C262" s="45" t="str">
        <f>UPPER(TEXT(Tableau1[[#This Row],[Date]],"jjjj"))</f>
        <v>SAMEDI</v>
      </c>
      <c r="D262" s="55">
        <f>$C$3+ROW()-ROW(Tableau1[[#Headers],[Date]])-1</f>
        <v>44086</v>
      </c>
      <c r="E262" s="25"/>
      <c r="F262" s="25"/>
      <c r="G262" s="53"/>
      <c r="H262" s="25"/>
      <c r="I262" s="25"/>
      <c r="J262" s="53"/>
      <c r="K262" s="97">
        <f>Tableau1[[#This Row],[Fin AM]]-Tableau1[[#This Row],[Début AM]]-Tableau1[[#This Row],[Pause AM]]+Tableau1[[#This Row],[Fin PM]]-Tableau1[[#This Row],[Début PM]]-Tableau1[[#This Row],[Pause PM]]</f>
        <v>0</v>
      </c>
      <c r="L262" s="59"/>
      <c r="M262" s="80"/>
      <c r="N262" s="91" t="str">
        <f ca="1">IF(COUNTIF('jours fériés'!C:C,Tableau1[[#This Row],[Date]]),"oui","")</f>
        <v/>
      </c>
      <c r="O262" s="84"/>
      <c r="P262" s="84"/>
      <c r="Q262" s="76">
        <f>IF(Tableau1[[#This Row],[ CP / ABS / ChP. AM]]="A.M.",Tableau1[[#This Row],[Temps de travail]],0)</f>
        <v>0</v>
      </c>
      <c r="R262" s="99">
        <f>IF(Tableau1[[#This Row],[ CP / ABS / ChP. AM]]="Ch.P. AM",Tableau1[[#This Row],[Fin AM]]-Tableau1[[#This Row],[Début AM]]-Tableau1[[#This Row],[Pause AM]],0)</f>
        <v>0</v>
      </c>
      <c r="S262" s="77">
        <f>IF(Tableau1[[#This Row],[Ch.P. PM]]="Ch.P. PM",Tableau1[[#This Row],[Fin PM]]-Tableau1[[#This Row],[Début PM]]-Tableau1[[#This Row],[Pause PM]],0)</f>
        <v>0</v>
      </c>
      <c r="T262" s="100">
        <f>+Tableau1[[#This Row],[Chômage Partiel AM]]+Tableau1[[#This Row],[Chômage Partiel PM]]</f>
        <v>0</v>
      </c>
      <c r="U26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2" s="14"/>
      <c r="W262" s="14"/>
      <c r="Y262" s="14"/>
    </row>
    <row r="263" spans="2:25" ht="15.75" thickBot="1" x14ac:dyDescent="0.3">
      <c r="B263" s="141">
        <f>_xlfn.ISOWEEKNUM(Tableau1[[#This Row],[Date]])</f>
        <v>37</v>
      </c>
      <c r="C263" s="45" t="str">
        <f>UPPER(TEXT(Tableau1[[#This Row],[Date]],"jjjj"))</f>
        <v>DIMANCHE</v>
      </c>
      <c r="D263" s="55">
        <f>$C$3+ROW()-ROW(Tableau1[[#Headers],[Date]])-1</f>
        <v>44087</v>
      </c>
      <c r="E263" s="25"/>
      <c r="F263" s="25"/>
      <c r="G263" s="53"/>
      <c r="H263" s="25"/>
      <c r="I263" s="25"/>
      <c r="J263" s="53"/>
      <c r="K263" s="97">
        <f>Tableau1[[#This Row],[Fin AM]]-Tableau1[[#This Row],[Début AM]]-Tableau1[[#This Row],[Pause AM]]+Tableau1[[#This Row],[Fin PM]]-Tableau1[[#This Row],[Début PM]]-Tableau1[[#This Row],[Pause PM]]</f>
        <v>0</v>
      </c>
      <c r="L263" s="60"/>
      <c r="M263" s="81"/>
      <c r="N263" s="86" t="str">
        <f ca="1">IF(COUNTIF('jours fériés'!C:C,Tableau1[[#This Row],[Date]]),"oui","")</f>
        <v/>
      </c>
      <c r="O263" s="85"/>
      <c r="P263" s="85"/>
      <c r="Q263" s="80">
        <f>IF(Tableau1[[#This Row],[ CP / ABS / ChP. AM]]="A.M.",Tableau1[[#This Row],[Temps de travail]],0)</f>
        <v>0</v>
      </c>
      <c r="R263" s="101">
        <f>IF(Tableau1[[#This Row],[ CP / ABS / ChP. AM]]="Ch.P. AM",Tableau1[[#This Row],[Fin AM]]-Tableau1[[#This Row],[Début AM]]-Tableau1[[#This Row],[Pause AM]],0)</f>
        <v>0</v>
      </c>
      <c r="S263" s="94">
        <f>IF(Tableau1[[#This Row],[Ch.P. PM]]="Ch.P. PM",Tableau1[[#This Row],[Fin PM]]-Tableau1[[#This Row],[Début PM]]-Tableau1[[#This Row],[Pause PM]],0)</f>
        <v>0</v>
      </c>
      <c r="T263" s="102">
        <f>+Tableau1[[#This Row],[Chômage Partiel AM]]+Tableau1[[#This Row],[Chômage Partiel PM]]</f>
        <v>0</v>
      </c>
      <c r="U26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3" s="14"/>
      <c r="W263" s="14"/>
      <c r="Y263" s="14"/>
    </row>
    <row r="264" spans="2:25" x14ac:dyDescent="0.25">
      <c r="B264" s="141">
        <f>_xlfn.ISOWEEKNUM(Tableau1[[#This Row],[Date]])</f>
        <v>38</v>
      </c>
      <c r="C264" s="45" t="str">
        <f>UPPER(TEXT(Tableau1[[#This Row],[Date]],"jjjj"))</f>
        <v>LUNDI</v>
      </c>
      <c r="D264" s="55">
        <f>$C$3+ROW()-ROW(Tableau1[[#Headers],[Date]])-1</f>
        <v>44088</v>
      </c>
      <c r="E264" s="25"/>
      <c r="F264" s="25"/>
      <c r="G264" s="53"/>
      <c r="H264" s="25"/>
      <c r="I264" s="25"/>
      <c r="J264" s="53"/>
      <c r="K264" s="97">
        <f>Tableau1[[#This Row],[Fin AM]]-Tableau1[[#This Row],[Début AM]]-Tableau1[[#This Row],[Pause AM]]+Tableau1[[#This Row],[Fin PM]]-Tableau1[[#This Row],[Début PM]]-Tableau1[[#This Row],[Pause PM]]</f>
        <v>0</v>
      </c>
      <c r="L264" s="58"/>
      <c r="M264" s="79"/>
      <c r="N264" s="91" t="str">
        <f ca="1">IF(COUNTIF('jours fériés'!C:C,Tableau1[[#This Row],[Date]]),"oui","")</f>
        <v/>
      </c>
      <c r="O264" s="84"/>
      <c r="P264" s="84"/>
      <c r="Q264" s="76">
        <f>IF(Tableau1[[#This Row],[ CP / ABS / ChP. AM]]="A.M.",Tableau1[[#This Row],[Temps de travail]],0)</f>
        <v>0</v>
      </c>
      <c r="R264" s="99">
        <f>IF(Tableau1[[#This Row],[ CP / ABS / ChP. AM]]="Ch.P. AM",Tableau1[[#This Row],[Fin AM]]-Tableau1[[#This Row],[Début AM]]-Tableau1[[#This Row],[Pause AM]],0)</f>
        <v>0</v>
      </c>
      <c r="S264" s="77">
        <f>IF(Tableau1[[#This Row],[Ch.P. PM]]="Ch.P. PM",Tableau1[[#This Row],[Fin PM]]-Tableau1[[#This Row],[Début PM]]-Tableau1[[#This Row],[Pause PM]],0)</f>
        <v>0</v>
      </c>
      <c r="T264" s="100">
        <f>+Tableau1[[#This Row],[Chômage Partiel AM]]+Tableau1[[#This Row],[Chômage Partiel PM]]</f>
        <v>0</v>
      </c>
      <c r="U26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4" s="14"/>
      <c r="W264" s="14"/>
      <c r="Y264" s="14"/>
    </row>
    <row r="265" spans="2:25" x14ac:dyDescent="0.25">
      <c r="B265" s="141">
        <f>_xlfn.ISOWEEKNUM(Tableau1[[#This Row],[Date]])</f>
        <v>38</v>
      </c>
      <c r="C265" s="45" t="str">
        <f>UPPER(TEXT(Tableau1[[#This Row],[Date]],"jjjj"))</f>
        <v>MARDI</v>
      </c>
      <c r="D265" s="55">
        <f>$C$3+ROW()-ROW(Tableau1[[#Headers],[Date]])-1</f>
        <v>44089</v>
      </c>
      <c r="E265" s="25"/>
      <c r="F265" s="25"/>
      <c r="G265" s="53"/>
      <c r="H265" s="25"/>
      <c r="I265" s="25"/>
      <c r="J265" s="53"/>
      <c r="K265" s="97">
        <f>Tableau1[[#This Row],[Fin AM]]-Tableau1[[#This Row],[Début AM]]-Tableau1[[#This Row],[Pause AM]]+Tableau1[[#This Row],[Fin PM]]-Tableau1[[#This Row],[Début PM]]-Tableau1[[#This Row],[Pause PM]]</f>
        <v>0</v>
      </c>
      <c r="L265" s="59"/>
      <c r="M265" s="80"/>
      <c r="N265" s="91" t="str">
        <f ca="1">IF(COUNTIF('jours fériés'!C:C,Tableau1[[#This Row],[Date]]),"oui","")</f>
        <v/>
      </c>
      <c r="O265" s="84"/>
      <c r="P265" s="84"/>
      <c r="Q265" s="76">
        <f>IF(Tableau1[[#This Row],[ CP / ABS / ChP. AM]]="A.M.",Tableau1[[#This Row],[Temps de travail]],0)</f>
        <v>0</v>
      </c>
      <c r="R265" s="99">
        <f>IF(Tableau1[[#This Row],[ CP / ABS / ChP. AM]]="Ch.P. AM",Tableau1[[#This Row],[Fin AM]]-Tableau1[[#This Row],[Début AM]]-Tableau1[[#This Row],[Pause AM]],0)</f>
        <v>0</v>
      </c>
      <c r="S265" s="77">
        <f>IF(Tableau1[[#This Row],[Ch.P. PM]]="Ch.P. PM",Tableau1[[#This Row],[Fin PM]]-Tableau1[[#This Row],[Début PM]]-Tableau1[[#This Row],[Pause PM]],0)</f>
        <v>0</v>
      </c>
      <c r="T265" s="100">
        <f>+Tableau1[[#This Row],[Chômage Partiel AM]]+Tableau1[[#This Row],[Chômage Partiel PM]]</f>
        <v>0</v>
      </c>
      <c r="U26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5" s="14"/>
      <c r="W265" s="14"/>
      <c r="Y265" s="14"/>
    </row>
    <row r="266" spans="2:25" x14ac:dyDescent="0.25">
      <c r="B266" s="141">
        <f>_xlfn.ISOWEEKNUM(Tableau1[[#This Row],[Date]])</f>
        <v>38</v>
      </c>
      <c r="C266" s="45" t="str">
        <f>UPPER(TEXT(Tableau1[[#This Row],[Date]],"jjjj"))</f>
        <v>MERCREDI</v>
      </c>
      <c r="D266" s="55">
        <f>$C$3+ROW()-ROW(Tableau1[[#Headers],[Date]])-1</f>
        <v>44090</v>
      </c>
      <c r="E266" s="25"/>
      <c r="F266" s="25"/>
      <c r="G266" s="53"/>
      <c r="H266" s="25"/>
      <c r="I266" s="25"/>
      <c r="J266" s="53"/>
      <c r="K266" s="97">
        <f>Tableau1[[#This Row],[Fin AM]]-Tableau1[[#This Row],[Début AM]]-Tableau1[[#This Row],[Pause AM]]+Tableau1[[#This Row],[Fin PM]]-Tableau1[[#This Row],[Début PM]]-Tableau1[[#This Row],[Pause PM]]</f>
        <v>0</v>
      </c>
      <c r="L266" s="59"/>
      <c r="M266" s="80"/>
      <c r="N266" s="91" t="str">
        <f ca="1">IF(COUNTIF('jours fériés'!C:C,Tableau1[[#This Row],[Date]]),"oui","")</f>
        <v/>
      </c>
      <c r="O266" s="84"/>
      <c r="P266" s="84"/>
      <c r="Q266" s="76">
        <f>IF(Tableau1[[#This Row],[ CP / ABS / ChP. AM]]="A.M.",Tableau1[[#This Row],[Temps de travail]],0)</f>
        <v>0</v>
      </c>
      <c r="R266" s="99">
        <f>IF(Tableau1[[#This Row],[ CP / ABS / ChP. AM]]="Ch.P. AM",Tableau1[[#This Row],[Fin AM]]-Tableau1[[#This Row],[Début AM]]-Tableau1[[#This Row],[Pause AM]],0)</f>
        <v>0</v>
      </c>
      <c r="S266" s="77">
        <f>IF(Tableau1[[#This Row],[Ch.P. PM]]="Ch.P. PM",Tableau1[[#This Row],[Fin PM]]-Tableau1[[#This Row],[Début PM]]-Tableau1[[#This Row],[Pause PM]],0)</f>
        <v>0</v>
      </c>
      <c r="T266" s="100">
        <f>+Tableau1[[#This Row],[Chômage Partiel AM]]+Tableau1[[#This Row],[Chômage Partiel PM]]</f>
        <v>0</v>
      </c>
      <c r="U26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6" s="14"/>
      <c r="W266" s="14"/>
      <c r="Y266" s="14"/>
    </row>
    <row r="267" spans="2:25" x14ac:dyDescent="0.25">
      <c r="B267" s="141">
        <f>_xlfn.ISOWEEKNUM(Tableau1[[#This Row],[Date]])</f>
        <v>38</v>
      </c>
      <c r="C267" s="45" t="str">
        <f>UPPER(TEXT(Tableau1[[#This Row],[Date]],"jjjj"))</f>
        <v>JEUDI</v>
      </c>
      <c r="D267" s="55">
        <f>$C$3+ROW()-ROW(Tableau1[[#Headers],[Date]])-1</f>
        <v>44091</v>
      </c>
      <c r="E267" s="25"/>
      <c r="F267" s="25"/>
      <c r="G267" s="53"/>
      <c r="H267" s="25"/>
      <c r="I267" s="25"/>
      <c r="J267" s="53"/>
      <c r="K267" s="97">
        <f>Tableau1[[#This Row],[Fin AM]]-Tableau1[[#This Row],[Début AM]]-Tableau1[[#This Row],[Pause AM]]+Tableau1[[#This Row],[Fin PM]]-Tableau1[[#This Row],[Début PM]]-Tableau1[[#This Row],[Pause PM]]</f>
        <v>0</v>
      </c>
      <c r="L267" s="59"/>
      <c r="M267" s="80"/>
      <c r="N267" s="91" t="str">
        <f ca="1">IF(COUNTIF('jours fériés'!C:C,Tableau1[[#This Row],[Date]]),"oui","")</f>
        <v/>
      </c>
      <c r="O267" s="84"/>
      <c r="P267" s="84"/>
      <c r="Q267" s="76">
        <f>IF(Tableau1[[#This Row],[ CP / ABS / ChP. AM]]="A.M.",Tableau1[[#This Row],[Temps de travail]],0)</f>
        <v>0</v>
      </c>
      <c r="R267" s="99">
        <f>IF(Tableau1[[#This Row],[ CP / ABS / ChP. AM]]="Ch.P. AM",Tableau1[[#This Row],[Fin AM]]-Tableau1[[#This Row],[Début AM]]-Tableau1[[#This Row],[Pause AM]],0)</f>
        <v>0</v>
      </c>
      <c r="S267" s="77">
        <f>IF(Tableau1[[#This Row],[Ch.P. PM]]="Ch.P. PM",Tableau1[[#This Row],[Fin PM]]-Tableau1[[#This Row],[Début PM]]-Tableau1[[#This Row],[Pause PM]],0)</f>
        <v>0</v>
      </c>
      <c r="T267" s="100">
        <f>+Tableau1[[#This Row],[Chômage Partiel AM]]+Tableau1[[#This Row],[Chômage Partiel PM]]</f>
        <v>0</v>
      </c>
      <c r="U26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7" s="14"/>
      <c r="W267" s="14"/>
      <c r="Y267" s="14"/>
    </row>
    <row r="268" spans="2:25" x14ac:dyDescent="0.25">
      <c r="B268" s="141">
        <f>_xlfn.ISOWEEKNUM(Tableau1[[#This Row],[Date]])</f>
        <v>38</v>
      </c>
      <c r="C268" s="45" t="str">
        <f>UPPER(TEXT(Tableau1[[#This Row],[Date]],"jjjj"))</f>
        <v>VENDREDI</v>
      </c>
      <c r="D268" s="55">
        <f>$C$3+ROW()-ROW(Tableau1[[#Headers],[Date]])-1</f>
        <v>44092</v>
      </c>
      <c r="E268" s="25"/>
      <c r="F268" s="25"/>
      <c r="G268" s="53"/>
      <c r="H268" s="25"/>
      <c r="I268" s="25"/>
      <c r="J268" s="53"/>
      <c r="K268" s="97">
        <f>Tableau1[[#This Row],[Fin AM]]-Tableau1[[#This Row],[Début AM]]-Tableau1[[#This Row],[Pause AM]]+Tableau1[[#This Row],[Fin PM]]-Tableau1[[#This Row],[Début PM]]-Tableau1[[#This Row],[Pause PM]]</f>
        <v>0</v>
      </c>
      <c r="L268" s="59"/>
      <c r="M268" s="80"/>
      <c r="N268" s="91" t="str">
        <f ca="1">IF(COUNTIF('jours fériés'!C:C,Tableau1[[#This Row],[Date]]),"oui","")</f>
        <v/>
      </c>
      <c r="O268" s="84"/>
      <c r="P268" s="84"/>
      <c r="Q268" s="76">
        <f>IF(Tableau1[[#This Row],[ CP / ABS / ChP. AM]]="A.M.",Tableau1[[#This Row],[Temps de travail]],0)</f>
        <v>0</v>
      </c>
      <c r="R268" s="99">
        <f>IF(Tableau1[[#This Row],[ CP / ABS / ChP. AM]]="Ch.P. AM",Tableau1[[#This Row],[Fin AM]]-Tableau1[[#This Row],[Début AM]]-Tableau1[[#This Row],[Pause AM]],0)</f>
        <v>0</v>
      </c>
      <c r="S268" s="77">
        <f>IF(Tableau1[[#This Row],[Ch.P. PM]]="Ch.P. PM",Tableau1[[#This Row],[Fin PM]]-Tableau1[[#This Row],[Début PM]]-Tableau1[[#This Row],[Pause PM]],0)</f>
        <v>0</v>
      </c>
      <c r="T268" s="100">
        <f>+Tableau1[[#This Row],[Chômage Partiel AM]]+Tableau1[[#This Row],[Chômage Partiel PM]]</f>
        <v>0</v>
      </c>
      <c r="U26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8" s="14"/>
      <c r="W268" s="14"/>
      <c r="Y268" s="14"/>
    </row>
    <row r="269" spans="2:25" x14ac:dyDescent="0.25">
      <c r="B269" s="141">
        <f>_xlfn.ISOWEEKNUM(Tableau1[[#This Row],[Date]])</f>
        <v>38</v>
      </c>
      <c r="C269" s="45" t="str">
        <f>UPPER(TEXT(Tableau1[[#This Row],[Date]],"jjjj"))</f>
        <v>SAMEDI</v>
      </c>
      <c r="D269" s="55">
        <f>$C$3+ROW()-ROW(Tableau1[[#Headers],[Date]])-1</f>
        <v>44093</v>
      </c>
      <c r="E269" s="25"/>
      <c r="F269" s="25"/>
      <c r="G269" s="53"/>
      <c r="H269" s="25"/>
      <c r="I269" s="25"/>
      <c r="J269" s="53"/>
      <c r="K269" s="97">
        <f>Tableau1[[#This Row],[Fin AM]]-Tableau1[[#This Row],[Début AM]]-Tableau1[[#This Row],[Pause AM]]+Tableau1[[#This Row],[Fin PM]]-Tableau1[[#This Row],[Début PM]]-Tableau1[[#This Row],[Pause PM]]</f>
        <v>0</v>
      </c>
      <c r="L269" s="59"/>
      <c r="M269" s="80"/>
      <c r="N269" s="91" t="str">
        <f ca="1">IF(COUNTIF('jours fériés'!C:C,Tableau1[[#This Row],[Date]]),"oui","")</f>
        <v/>
      </c>
      <c r="O269" s="84"/>
      <c r="P269" s="84"/>
      <c r="Q269" s="76">
        <f>IF(Tableau1[[#This Row],[ CP / ABS / ChP. AM]]="A.M.",Tableau1[[#This Row],[Temps de travail]],0)</f>
        <v>0</v>
      </c>
      <c r="R269" s="99">
        <f>IF(Tableau1[[#This Row],[ CP / ABS / ChP. AM]]="Ch.P. AM",Tableau1[[#This Row],[Fin AM]]-Tableau1[[#This Row],[Début AM]]-Tableau1[[#This Row],[Pause AM]],0)</f>
        <v>0</v>
      </c>
      <c r="S269" s="77">
        <f>IF(Tableau1[[#This Row],[Ch.P. PM]]="Ch.P. PM",Tableau1[[#This Row],[Fin PM]]-Tableau1[[#This Row],[Début PM]]-Tableau1[[#This Row],[Pause PM]],0)</f>
        <v>0</v>
      </c>
      <c r="T269" s="100">
        <f>+Tableau1[[#This Row],[Chômage Partiel AM]]+Tableau1[[#This Row],[Chômage Partiel PM]]</f>
        <v>0</v>
      </c>
      <c r="U26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69" s="14"/>
      <c r="W269" s="14"/>
      <c r="Y269" s="14"/>
    </row>
    <row r="270" spans="2:25" ht="15.75" thickBot="1" x14ac:dyDescent="0.3">
      <c r="B270" s="141">
        <f>_xlfn.ISOWEEKNUM(Tableau1[[#This Row],[Date]])</f>
        <v>38</v>
      </c>
      <c r="C270" s="45" t="str">
        <f>UPPER(TEXT(Tableau1[[#This Row],[Date]],"jjjj"))</f>
        <v>DIMANCHE</v>
      </c>
      <c r="D270" s="55">
        <f>$C$3+ROW()-ROW(Tableau1[[#Headers],[Date]])-1</f>
        <v>44094</v>
      </c>
      <c r="E270" s="25"/>
      <c r="F270" s="25"/>
      <c r="G270" s="53"/>
      <c r="H270" s="25"/>
      <c r="I270" s="25"/>
      <c r="J270" s="53"/>
      <c r="K270" s="97">
        <f>Tableau1[[#This Row],[Fin AM]]-Tableau1[[#This Row],[Début AM]]-Tableau1[[#This Row],[Pause AM]]+Tableau1[[#This Row],[Fin PM]]-Tableau1[[#This Row],[Début PM]]-Tableau1[[#This Row],[Pause PM]]</f>
        <v>0</v>
      </c>
      <c r="L270" s="60"/>
      <c r="M270" s="81"/>
      <c r="N270" s="86" t="str">
        <f ca="1">IF(COUNTIF('jours fériés'!C:C,Tableau1[[#This Row],[Date]]),"oui","")</f>
        <v/>
      </c>
      <c r="O270" s="85"/>
      <c r="P270" s="85"/>
      <c r="Q270" s="80">
        <f>IF(Tableau1[[#This Row],[ CP / ABS / ChP. AM]]="A.M.",Tableau1[[#This Row],[Temps de travail]],0)</f>
        <v>0</v>
      </c>
      <c r="R270" s="101">
        <f>IF(Tableau1[[#This Row],[ CP / ABS / ChP. AM]]="Ch.P. AM",Tableau1[[#This Row],[Fin AM]]-Tableau1[[#This Row],[Début AM]]-Tableau1[[#This Row],[Pause AM]],0)</f>
        <v>0</v>
      </c>
      <c r="S270" s="94">
        <f>IF(Tableau1[[#This Row],[Ch.P. PM]]="Ch.P. PM",Tableau1[[#This Row],[Fin PM]]-Tableau1[[#This Row],[Début PM]]-Tableau1[[#This Row],[Pause PM]],0)</f>
        <v>0</v>
      </c>
      <c r="T270" s="102">
        <f>+Tableau1[[#This Row],[Chômage Partiel AM]]+Tableau1[[#This Row],[Chômage Partiel PM]]</f>
        <v>0</v>
      </c>
      <c r="U27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0" s="14"/>
      <c r="W270" s="14"/>
      <c r="Y270" s="14"/>
    </row>
    <row r="271" spans="2:25" x14ac:dyDescent="0.25">
      <c r="B271" s="141">
        <f>_xlfn.ISOWEEKNUM(Tableau1[[#This Row],[Date]])</f>
        <v>39</v>
      </c>
      <c r="C271" s="45" t="str">
        <f>UPPER(TEXT(Tableau1[[#This Row],[Date]],"jjjj"))</f>
        <v>LUNDI</v>
      </c>
      <c r="D271" s="55">
        <f>$C$3+ROW()-ROW(Tableau1[[#Headers],[Date]])-1</f>
        <v>44095</v>
      </c>
      <c r="E271" s="25"/>
      <c r="F271" s="25"/>
      <c r="G271" s="53"/>
      <c r="H271" s="25"/>
      <c r="I271" s="25"/>
      <c r="J271" s="53"/>
      <c r="K271" s="97">
        <f>Tableau1[[#This Row],[Fin AM]]-Tableau1[[#This Row],[Début AM]]-Tableau1[[#This Row],[Pause AM]]+Tableau1[[#This Row],[Fin PM]]-Tableau1[[#This Row],[Début PM]]-Tableau1[[#This Row],[Pause PM]]</f>
        <v>0</v>
      </c>
      <c r="L271" s="58"/>
      <c r="M271" s="79"/>
      <c r="N271" s="91" t="str">
        <f ca="1">IF(COUNTIF('jours fériés'!C:C,Tableau1[[#This Row],[Date]]),"oui","")</f>
        <v/>
      </c>
      <c r="O271" s="84"/>
      <c r="P271" s="84"/>
      <c r="Q271" s="76">
        <f>IF(Tableau1[[#This Row],[ CP / ABS / ChP. AM]]="A.M.",Tableau1[[#This Row],[Temps de travail]],0)</f>
        <v>0</v>
      </c>
      <c r="R271" s="99">
        <f>IF(Tableau1[[#This Row],[ CP / ABS / ChP. AM]]="Ch.P. AM",Tableau1[[#This Row],[Fin AM]]-Tableau1[[#This Row],[Début AM]]-Tableau1[[#This Row],[Pause AM]],0)</f>
        <v>0</v>
      </c>
      <c r="S271" s="77">
        <f>IF(Tableau1[[#This Row],[Ch.P. PM]]="Ch.P. PM",Tableau1[[#This Row],[Fin PM]]-Tableau1[[#This Row],[Début PM]]-Tableau1[[#This Row],[Pause PM]],0)</f>
        <v>0</v>
      </c>
      <c r="T271" s="100">
        <f>+Tableau1[[#This Row],[Chômage Partiel AM]]+Tableau1[[#This Row],[Chômage Partiel PM]]</f>
        <v>0</v>
      </c>
      <c r="U27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1" s="14"/>
      <c r="W271" s="14"/>
      <c r="Y271" s="14"/>
    </row>
    <row r="272" spans="2:25" x14ac:dyDescent="0.25">
      <c r="B272" s="141">
        <f>_xlfn.ISOWEEKNUM(Tableau1[[#This Row],[Date]])</f>
        <v>39</v>
      </c>
      <c r="C272" s="45" t="str">
        <f>UPPER(TEXT(Tableau1[[#This Row],[Date]],"jjjj"))</f>
        <v>MARDI</v>
      </c>
      <c r="D272" s="55">
        <f>$C$3+ROW()-ROW(Tableau1[[#Headers],[Date]])-1</f>
        <v>44096</v>
      </c>
      <c r="E272" s="25"/>
      <c r="F272" s="25"/>
      <c r="G272" s="53"/>
      <c r="H272" s="25"/>
      <c r="I272" s="25"/>
      <c r="J272" s="53"/>
      <c r="K272" s="97">
        <f>Tableau1[[#This Row],[Fin AM]]-Tableau1[[#This Row],[Début AM]]-Tableau1[[#This Row],[Pause AM]]+Tableau1[[#This Row],[Fin PM]]-Tableau1[[#This Row],[Début PM]]-Tableau1[[#This Row],[Pause PM]]</f>
        <v>0</v>
      </c>
      <c r="L272" s="59"/>
      <c r="M272" s="80"/>
      <c r="N272" s="91" t="str">
        <f ca="1">IF(COUNTIF('jours fériés'!C:C,Tableau1[[#This Row],[Date]]),"oui","")</f>
        <v/>
      </c>
      <c r="O272" s="84"/>
      <c r="P272" s="84"/>
      <c r="Q272" s="76">
        <f>IF(Tableau1[[#This Row],[ CP / ABS / ChP. AM]]="A.M.",Tableau1[[#This Row],[Temps de travail]],0)</f>
        <v>0</v>
      </c>
      <c r="R272" s="99">
        <f>IF(Tableau1[[#This Row],[ CP / ABS / ChP. AM]]="Ch.P. AM",Tableau1[[#This Row],[Fin AM]]-Tableau1[[#This Row],[Début AM]]-Tableau1[[#This Row],[Pause AM]],0)</f>
        <v>0</v>
      </c>
      <c r="S272" s="77">
        <f>IF(Tableau1[[#This Row],[Ch.P. PM]]="Ch.P. PM",Tableau1[[#This Row],[Fin PM]]-Tableau1[[#This Row],[Début PM]]-Tableau1[[#This Row],[Pause PM]],0)</f>
        <v>0</v>
      </c>
      <c r="T272" s="100">
        <f>+Tableau1[[#This Row],[Chômage Partiel AM]]+Tableau1[[#This Row],[Chômage Partiel PM]]</f>
        <v>0</v>
      </c>
      <c r="U27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2" s="14"/>
      <c r="W272" s="14"/>
      <c r="Y272" s="14"/>
    </row>
    <row r="273" spans="2:25" x14ac:dyDescent="0.25">
      <c r="B273" s="141">
        <f>_xlfn.ISOWEEKNUM(Tableau1[[#This Row],[Date]])</f>
        <v>39</v>
      </c>
      <c r="C273" s="45" t="str">
        <f>UPPER(TEXT(Tableau1[[#This Row],[Date]],"jjjj"))</f>
        <v>MERCREDI</v>
      </c>
      <c r="D273" s="55">
        <f>$C$3+ROW()-ROW(Tableau1[[#Headers],[Date]])-1</f>
        <v>44097</v>
      </c>
      <c r="E273" s="25"/>
      <c r="F273" s="25"/>
      <c r="G273" s="53"/>
      <c r="H273" s="25"/>
      <c r="I273" s="25"/>
      <c r="J273" s="53"/>
      <c r="K273" s="97">
        <f>Tableau1[[#This Row],[Fin AM]]-Tableau1[[#This Row],[Début AM]]-Tableau1[[#This Row],[Pause AM]]+Tableau1[[#This Row],[Fin PM]]-Tableau1[[#This Row],[Début PM]]-Tableau1[[#This Row],[Pause PM]]</f>
        <v>0</v>
      </c>
      <c r="L273" s="59"/>
      <c r="M273" s="80"/>
      <c r="N273" s="91" t="str">
        <f ca="1">IF(COUNTIF('jours fériés'!C:C,Tableau1[[#This Row],[Date]]),"oui","")</f>
        <v/>
      </c>
      <c r="O273" s="84"/>
      <c r="P273" s="84"/>
      <c r="Q273" s="76">
        <f>IF(Tableau1[[#This Row],[ CP / ABS / ChP. AM]]="A.M.",Tableau1[[#This Row],[Temps de travail]],0)</f>
        <v>0</v>
      </c>
      <c r="R273" s="99">
        <f>IF(Tableau1[[#This Row],[ CP / ABS / ChP. AM]]="Ch.P. AM",Tableau1[[#This Row],[Fin AM]]-Tableau1[[#This Row],[Début AM]]-Tableau1[[#This Row],[Pause AM]],0)</f>
        <v>0</v>
      </c>
      <c r="S273" s="77">
        <f>IF(Tableau1[[#This Row],[Ch.P. PM]]="Ch.P. PM",Tableau1[[#This Row],[Fin PM]]-Tableau1[[#This Row],[Début PM]]-Tableau1[[#This Row],[Pause PM]],0)</f>
        <v>0</v>
      </c>
      <c r="T273" s="100">
        <f>+Tableau1[[#This Row],[Chômage Partiel AM]]+Tableau1[[#This Row],[Chômage Partiel PM]]</f>
        <v>0</v>
      </c>
      <c r="U27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3" s="14"/>
      <c r="W273" s="14"/>
      <c r="Y273" s="14"/>
    </row>
    <row r="274" spans="2:25" x14ac:dyDescent="0.25">
      <c r="B274" s="141">
        <f>_xlfn.ISOWEEKNUM(Tableau1[[#This Row],[Date]])</f>
        <v>39</v>
      </c>
      <c r="C274" s="45" t="str">
        <f>UPPER(TEXT(Tableau1[[#This Row],[Date]],"jjjj"))</f>
        <v>JEUDI</v>
      </c>
      <c r="D274" s="55">
        <f>$C$3+ROW()-ROW(Tableau1[[#Headers],[Date]])-1</f>
        <v>44098</v>
      </c>
      <c r="E274" s="25"/>
      <c r="F274" s="25"/>
      <c r="G274" s="53"/>
      <c r="H274" s="25"/>
      <c r="I274" s="25"/>
      <c r="J274" s="53"/>
      <c r="K274" s="97">
        <f>Tableau1[[#This Row],[Fin AM]]-Tableau1[[#This Row],[Début AM]]-Tableau1[[#This Row],[Pause AM]]+Tableau1[[#This Row],[Fin PM]]-Tableau1[[#This Row],[Début PM]]-Tableau1[[#This Row],[Pause PM]]</f>
        <v>0</v>
      </c>
      <c r="L274" s="59"/>
      <c r="M274" s="80"/>
      <c r="N274" s="91" t="str">
        <f ca="1">IF(COUNTIF('jours fériés'!C:C,Tableau1[[#This Row],[Date]]),"oui","")</f>
        <v/>
      </c>
      <c r="O274" s="84"/>
      <c r="P274" s="84"/>
      <c r="Q274" s="76">
        <f>IF(Tableau1[[#This Row],[ CP / ABS / ChP. AM]]="A.M.",Tableau1[[#This Row],[Temps de travail]],0)</f>
        <v>0</v>
      </c>
      <c r="R274" s="99">
        <f>IF(Tableau1[[#This Row],[ CP / ABS / ChP. AM]]="Ch.P. AM",Tableau1[[#This Row],[Fin AM]]-Tableau1[[#This Row],[Début AM]]-Tableau1[[#This Row],[Pause AM]],0)</f>
        <v>0</v>
      </c>
      <c r="S274" s="77">
        <f>IF(Tableau1[[#This Row],[Ch.P. PM]]="Ch.P. PM",Tableau1[[#This Row],[Fin PM]]-Tableau1[[#This Row],[Début PM]]-Tableau1[[#This Row],[Pause PM]],0)</f>
        <v>0</v>
      </c>
      <c r="T274" s="100">
        <f>+Tableau1[[#This Row],[Chômage Partiel AM]]+Tableau1[[#This Row],[Chômage Partiel PM]]</f>
        <v>0</v>
      </c>
      <c r="U27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4" s="14"/>
      <c r="W274" s="14"/>
      <c r="Y274" s="14"/>
    </row>
    <row r="275" spans="2:25" x14ac:dyDescent="0.25">
      <c r="B275" s="141">
        <f>_xlfn.ISOWEEKNUM(Tableau1[[#This Row],[Date]])</f>
        <v>39</v>
      </c>
      <c r="C275" s="45" t="str">
        <f>UPPER(TEXT(Tableau1[[#This Row],[Date]],"jjjj"))</f>
        <v>VENDREDI</v>
      </c>
      <c r="D275" s="55">
        <f>$C$3+ROW()-ROW(Tableau1[[#Headers],[Date]])-1</f>
        <v>44099</v>
      </c>
      <c r="E275" s="25"/>
      <c r="F275" s="25"/>
      <c r="G275" s="53"/>
      <c r="H275" s="25"/>
      <c r="I275" s="25"/>
      <c r="J275" s="53"/>
      <c r="K275" s="97">
        <f>Tableau1[[#This Row],[Fin AM]]-Tableau1[[#This Row],[Début AM]]-Tableau1[[#This Row],[Pause AM]]+Tableau1[[#This Row],[Fin PM]]-Tableau1[[#This Row],[Début PM]]-Tableau1[[#This Row],[Pause PM]]</f>
        <v>0</v>
      </c>
      <c r="L275" s="59"/>
      <c r="M275" s="80"/>
      <c r="N275" s="91" t="str">
        <f ca="1">IF(COUNTIF('jours fériés'!C:C,Tableau1[[#This Row],[Date]]),"oui","")</f>
        <v/>
      </c>
      <c r="O275" s="84"/>
      <c r="P275" s="84"/>
      <c r="Q275" s="76">
        <f>IF(Tableau1[[#This Row],[ CP / ABS / ChP. AM]]="A.M.",Tableau1[[#This Row],[Temps de travail]],0)</f>
        <v>0</v>
      </c>
      <c r="R275" s="99">
        <f>IF(Tableau1[[#This Row],[ CP / ABS / ChP. AM]]="Ch.P. AM",Tableau1[[#This Row],[Fin AM]]-Tableau1[[#This Row],[Début AM]]-Tableau1[[#This Row],[Pause AM]],0)</f>
        <v>0</v>
      </c>
      <c r="S275" s="77">
        <f>IF(Tableau1[[#This Row],[Ch.P. PM]]="Ch.P. PM",Tableau1[[#This Row],[Fin PM]]-Tableau1[[#This Row],[Début PM]]-Tableau1[[#This Row],[Pause PM]],0)</f>
        <v>0</v>
      </c>
      <c r="T275" s="100">
        <f>+Tableau1[[#This Row],[Chômage Partiel AM]]+Tableau1[[#This Row],[Chômage Partiel PM]]</f>
        <v>0</v>
      </c>
      <c r="U27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5" s="14"/>
      <c r="W275" s="14"/>
      <c r="Y275" s="14"/>
    </row>
    <row r="276" spans="2:25" x14ac:dyDescent="0.25">
      <c r="B276" s="141">
        <f>_xlfn.ISOWEEKNUM(Tableau1[[#This Row],[Date]])</f>
        <v>39</v>
      </c>
      <c r="C276" s="45" t="str">
        <f>UPPER(TEXT(Tableau1[[#This Row],[Date]],"jjjj"))</f>
        <v>SAMEDI</v>
      </c>
      <c r="D276" s="55">
        <f>$C$3+ROW()-ROW(Tableau1[[#Headers],[Date]])-1</f>
        <v>44100</v>
      </c>
      <c r="E276" s="25"/>
      <c r="F276" s="25"/>
      <c r="G276" s="53"/>
      <c r="H276" s="25"/>
      <c r="I276" s="25"/>
      <c r="J276" s="53"/>
      <c r="K276" s="97">
        <f>Tableau1[[#This Row],[Fin AM]]-Tableau1[[#This Row],[Début AM]]-Tableau1[[#This Row],[Pause AM]]+Tableau1[[#This Row],[Fin PM]]-Tableau1[[#This Row],[Début PM]]-Tableau1[[#This Row],[Pause PM]]</f>
        <v>0</v>
      </c>
      <c r="L276" s="59"/>
      <c r="M276" s="80"/>
      <c r="N276" s="91" t="str">
        <f ca="1">IF(COUNTIF('jours fériés'!C:C,Tableau1[[#This Row],[Date]]),"oui","")</f>
        <v/>
      </c>
      <c r="O276" s="84"/>
      <c r="P276" s="84"/>
      <c r="Q276" s="76">
        <f>IF(Tableau1[[#This Row],[ CP / ABS / ChP. AM]]="A.M.",Tableau1[[#This Row],[Temps de travail]],0)</f>
        <v>0</v>
      </c>
      <c r="R276" s="99">
        <f>IF(Tableau1[[#This Row],[ CP / ABS / ChP. AM]]="Ch.P. AM",Tableau1[[#This Row],[Fin AM]]-Tableau1[[#This Row],[Début AM]]-Tableau1[[#This Row],[Pause AM]],0)</f>
        <v>0</v>
      </c>
      <c r="S276" s="77">
        <f>IF(Tableau1[[#This Row],[Ch.P. PM]]="Ch.P. PM",Tableau1[[#This Row],[Fin PM]]-Tableau1[[#This Row],[Début PM]]-Tableau1[[#This Row],[Pause PM]],0)</f>
        <v>0</v>
      </c>
      <c r="T276" s="100">
        <f>+Tableau1[[#This Row],[Chômage Partiel AM]]+Tableau1[[#This Row],[Chômage Partiel PM]]</f>
        <v>0</v>
      </c>
      <c r="U27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6" s="14"/>
      <c r="W276" s="14"/>
      <c r="Y276" s="14"/>
    </row>
    <row r="277" spans="2:25" ht="15.75" thickBot="1" x14ac:dyDescent="0.3">
      <c r="B277" s="141">
        <f>_xlfn.ISOWEEKNUM(Tableau1[[#This Row],[Date]])</f>
        <v>39</v>
      </c>
      <c r="C277" s="45" t="str">
        <f>UPPER(TEXT(Tableau1[[#This Row],[Date]],"jjjj"))</f>
        <v>DIMANCHE</v>
      </c>
      <c r="D277" s="55">
        <f>$C$3+ROW()-ROW(Tableau1[[#Headers],[Date]])-1</f>
        <v>44101</v>
      </c>
      <c r="E277" s="25"/>
      <c r="F277" s="25"/>
      <c r="G277" s="53"/>
      <c r="H277" s="25"/>
      <c r="I277" s="25"/>
      <c r="J277" s="53"/>
      <c r="K277" s="97">
        <f>Tableau1[[#This Row],[Fin AM]]-Tableau1[[#This Row],[Début AM]]-Tableau1[[#This Row],[Pause AM]]+Tableau1[[#This Row],[Fin PM]]-Tableau1[[#This Row],[Début PM]]-Tableau1[[#This Row],[Pause PM]]</f>
        <v>0</v>
      </c>
      <c r="L277" s="60"/>
      <c r="M277" s="81"/>
      <c r="N277" s="86" t="str">
        <f ca="1">IF(COUNTIF('jours fériés'!C:C,Tableau1[[#This Row],[Date]]),"oui","")</f>
        <v/>
      </c>
      <c r="O277" s="85"/>
      <c r="P277" s="85"/>
      <c r="Q277" s="80">
        <f>IF(Tableau1[[#This Row],[ CP / ABS / ChP. AM]]="A.M.",Tableau1[[#This Row],[Temps de travail]],0)</f>
        <v>0</v>
      </c>
      <c r="R277" s="101">
        <f>IF(Tableau1[[#This Row],[ CP / ABS / ChP. AM]]="Ch.P. AM",Tableau1[[#This Row],[Fin AM]]-Tableau1[[#This Row],[Début AM]]-Tableau1[[#This Row],[Pause AM]],0)</f>
        <v>0</v>
      </c>
      <c r="S277" s="94">
        <f>IF(Tableau1[[#This Row],[Ch.P. PM]]="Ch.P. PM",Tableau1[[#This Row],[Fin PM]]-Tableau1[[#This Row],[Début PM]]-Tableau1[[#This Row],[Pause PM]],0)</f>
        <v>0</v>
      </c>
      <c r="T277" s="102">
        <f>+Tableau1[[#This Row],[Chômage Partiel AM]]+Tableau1[[#This Row],[Chômage Partiel PM]]</f>
        <v>0</v>
      </c>
      <c r="U277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7" s="14"/>
      <c r="W277" s="14"/>
      <c r="Y277" s="14"/>
    </row>
    <row r="278" spans="2:25" x14ac:dyDescent="0.25">
      <c r="B278" s="141">
        <f>_xlfn.ISOWEEKNUM(Tableau1[[#This Row],[Date]])</f>
        <v>40</v>
      </c>
      <c r="C278" s="45" t="str">
        <f>UPPER(TEXT(Tableau1[[#This Row],[Date]],"jjjj"))</f>
        <v>LUNDI</v>
      </c>
      <c r="D278" s="55">
        <f>$C$3+ROW()-ROW(Tableau1[[#Headers],[Date]])-1</f>
        <v>44102</v>
      </c>
      <c r="E278" s="25"/>
      <c r="F278" s="25"/>
      <c r="G278" s="53"/>
      <c r="H278" s="25"/>
      <c r="I278" s="25"/>
      <c r="J278" s="53"/>
      <c r="K278" s="97">
        <f>Tableau1[[#This Row],[Fin AM]]-Tableau1[[#This Row],[Début AM]]-Tableau1[[#This Row],[Pause AM]]+Tableau1[[#This Row],[Fin PM]]-Tableau1[[#This Row],[Début PM]]-Tableau1[[#This Row],[Pause PM]]</f>
        <v>0</v>
      </c>
      <c r="L278" s="58"/>
      <c r="M278" s="79"/>
      <c r="N278" s="91" t="str">
        <f ca="1">IF(COUNTIF('jours fériés'!C:C,Tableau1[[#This Row],[Date]]),"oui","")</f>
        <v/>
      </c>
      <c r="O278" s="84"/>
      <c r="P278" s="84"/>
      <c r="Q278" s="76">
        <f>IF(Tableau1[[#This Row],[ CP / ABS / ChP. AM]]="A.M.",Tableau1[[#This Row],[Temps de travail]],0)</f>
        <v>0</v>
      </c>
      <c r="R278" s="99">
        <f>IF(Tableau1[[#This Row],[ CP / ABS / ChP. AM]]="Ch.P. AM",Tableau1[[#This Row],[Fin AM]]-Tableau1[[#This Row],[Début AM]]-Tableau1[[#This Row],[Pause AM]],0)</f>
        <v>0</v>
      </c>
      <c r="S278" s="77">
        <f>IF(Tableau1[[#This Row],[Ch.P. PM]]="Ch.P. PM",Tableau1[[#This Row],[Fin PM]]-Tableau1[[#This Row],[Début PM]]-Tableau1[[#This Row],[Pause PM]],0)</f>
        <v>0</v>
      </c>
      <c r="T278" s="100">
        <f>+Tableau1[[#This Row],[Chômage Partiel AM]]+Tableau1[[#This Row],[Chômage Partiel PM]]</f>
        <v>0</v>
      </c>
      <c r="U27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8" s="14"/>
      <c r="W278" s="14"/>
      <c r="Y278" s="14"/>
    </row>
    <row r="279" spans="2:25" x14ac:dyDescent="0.25">
      <c r="B279" s="141">
        <f>_xlfn.ISOWEEKNUM(Tableau1[[#This Row],[Date]])</f>
        <v>40</v>
      </c>
      <c r="C279" s="45" t="str">
        <f>UPPER(TEXT(Tableau1[[#This Row],[Date]],"jjjj"))</f>
        <v>MARDI</v>
      </c>
      <c r="D279" s="55">
        <f>$C$3+ROW()-ROW(Tableau1[[#Headers],[Date]])-1</f>
        <v>44103</v>
      </c>
      <c r="E279" s="25"/>
      <c r="F279" s="25"/>
      <c r="G279" s="53"/>
      <c r="H279" s="25"/>
      <c r="I279" s="25"/>
      <c r="J279" s="53"/>
      <c r="K279" s="97">
        <f>Tableau1[[#This Row],[Fin AM]]-Tableau1[[#This Row],[Début AM]]-Tableau1[[#This Row],[Pause AM]]+Tableau1[[#This Row],[Fin PM]]-Tableau1[[#This Row],[Début PM]]-Tableau1[[#This Row],[Pause PM]]</f>
        <v>0</v>
      </c>
      <c r="L279" s="59"/>
      <c r="M279" s="80"/>
      <c r="N279" s="91" t="str">
        <f ca="1">IF(COUNTIF('jours fériés'!C:C,Tableau1[[#This Row],[Date]]),"oui","")</f>
        <v/>
      </c>
      <c r="O279" s="84"/>
      <c r="P279" s="84"/>
      <c r="Q279" s="76">
        <f>IF(Tableau1[[#This Row],[ CP / ABS / ChP. AM]]="A.M.",Tableau1[[#This Row],[Temps de travail]],0)</f>
        <v>0</v>
      </c>
      <c r="R279" s="99">
        <f>IF(Tableau1[[#This Row],[ CP / ABS / ChP. AM]]="Ch.P. AM",Tableau1[[#This Row],[Fin AM]]-Tableau1[[#This Row],[Début AM]]-Tableau1[[#This Row],[Pause AM]],0)</f>
        <v>0</v>
      </c>
      <c r="S279" s="77">
        <f>IF(Tableau1[[#This Row],[Ch.P. PM]]="Ch.P. PM",Tableau1[[#This Row],[Fin PM]]-Tableau1[[#This Row],[Début PM]]-Tableau1[[#This Row],[Pause PM]],0)</f>
        <v>0</v>
      </c>
      <c r="T279" s="100">
        <f>+Tableau1[[#This Row],[Chômage Partiel AM]]+Tableau1[[#This Row],[Chômage Partiel PM]]</f>
        <v>0</v>
      </c>
      <c r="U27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79" s="14"/>
      <c r="W279" s="14"/>
      <c r="Y279" s="14"/>
    </row>
    <row r="280" spans="2:25" x14ac:dyDescent="0.25">
      <c r="B280" s="141">
        <f>_xlfn.ISOWEEKNUM(Tableau1[[#This Row],[Date]])</f>
        <v>40</v>
      </c>
      <c r="C280" s="45" t="str">
        <f>UPPER(TEXT(Tableau1[[#This Row],[Date]],"jjjj"))</f>
        <v>MERCREDI</v>
      </c>
      <c r="D280" s="55">
        <f>$C$3+ROW()-ROW(Tableau1[[#Headers],[Date]])-1</f>
        <v>44104</v>
      </c>
      <c r="E280" s="25"/>
      <c r="F280" s="25"/>
      <c r="G280" s="53"/>
      <c r="H280" s="25"/>
      <c r="I280" s="25"/>
      <c r="J280" s="53"/>
      <c r="K280" s="97">
        <f>Tableau1[[#This Row],[Fin AM]]-Tableau1[[#This Row],[Début AM]]-Tableau1[[#This Row],[Pause AM]]+Tableau1[[#This Row],[Fin PM]]-Tableau1[[#This Row],[Début PM]]-Tableau1[[#This Row],[Pause PM]]</f>
        <v>0</v>
      </c>
      <c r="L280" s="59"/>
      <c r="M280" s="80"/>
      <c r="N280" s="91" t="str">
        <f ca="1">IF(COUNTIF('jours fériés'!C:C,Tableau1[[#This Row],[Date]]),"oui","")</f>
        <v/>
      </c>
      <c r="O280" s="84"/>
      <c r="P280" s="84"/>
      <c r="Q280" s="76">
        <f>IF(Tableau1[[#This Row],[ CP / ABS / ChP. AM]]="A.M.",Tableau1[[#This Row],[Temps de travail]],0)</f>
        <v>0</v>
      </c>
      <c r="R280" s="99">
        <f>IF(Tableau1[[#This Row],[ CP / ABS / ChP. AM]]="Ch.P. AM",Tableau1[[#This Row],[Fin AM]]-Tableau1[[#This Row],[Début AM]]-Tableau1[[#This Row],[Pause AM]],0)</f>
        <v>0</v>
      </c>
      <c r="S280" s="77">
        <f>IF(Tableau1[[#This Row],[Ch.P. PM]]="Ch.P. PM",Tableau1[[#This Row],[Fin PM]]-Tableau1[[#This Row],[Début PM]]-Tableau1[[#This Row],[Pause PM]],0)</f>
        <v>0</v>
      </c>
      <c r="T280" s="100">
        <f>+Tableau1[[#This Row],[Chômage Partiel AM]]+Tableau1[[#This Row],[Chômage Partiel PM]]</f>
        <v>0</v>
      </c>
      <c r="U28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0" s="14"/>
      <c r="W280" s="14"/>
      <c r="Y280" s="14"/>
    </row>
    <row r="281" spans="2:25" x14ac:dyDescent="0.25">
      <c r="B281" s="141">
        <f>_xlfn.ISOWEEKNUM(Tableau1[[#This Row],[Date]])</f>
        <v>40</v>
      </c>
      <c r="C281" s="45" t="str">
        <f>UPPER(TEXT(Tableau1[[#This Row],[Date]],"jjjj"))</f>
        <v>JEUDI</v>
      </c>
      <c r="D281" s="55">
        <f>$C$3+ROW()-ROW(Tableau1[[#Headers],[Date]])-1</f>
        <v>44105</v>
      </c>
      <c r="E281" s="25"/>
      <c r="F281" s="25"/>
      <c r="G281" s="53"/>
      <c r="H281" s="25"/>
      <c r="I281" s="25"/>
      <c r="J281" s="53"/>
      <c r="K281" s="97">
        <f>Tableau1[[#This Row],[Fin AM]]-Tableau1[[#This Row],[Début AM]]-Tableau1[[#This Row],[Pause AM]]+Tableau1[[#This Row],[Fin PM]]-Tableau1[[#This Row],[Début PM]]-Tableau1[[#This Row],[Pause PM]]</f>
        <v>0</v>
      </c>
      <c r="L281" s="59"/>
      <c r="M281" s="80"/>
      <c r="N281" s="91" t="str">
        <f ca="1">IF(COUNTIF('jours fériés'!C:C,Tableau1[[#This Row],[Date]]),"oui","")</f>
        <v/>
      </c>
      <c r="O281" s="84"/>
      <c r="P281" s="84"/>
      <c r="Q281" s="76">
        <f>IF(Tableau1[[#This Row],[ CP / ABS / ChP. AM]]="A.M.",Tableau1[[#This Row],[Temps de travail]],0)</f>
        <v>0</v>
      </c>
      <c r="R281" s="99">
        <f>IF(Tableau1[[#This Row],[ CP / ABS / ChP. AM]]="Ch.P. AM",Tableau1[[#This Row],[Fin AM]]-Tableau1[[#This Row],[Début AM]]-Tableau1[[#This Row],[Pause AM]],0)</f>
        <v>0</v>
      </c>
      <c r="S281" s="77">
        <f>IF(Tableau1[[#This Row],[Ch.P. PM]]="Ch.P. PM",Tableau1[[#This Row],[Fin PM]]-Tableau1[[#This Row],[Début PM]]-Tableau1[[#This Row],[Pause PM]],0)</f>
        <v>0</v>
      </c>
      <c r="T281" s="100">
        <f>+Tableau1[[#This Row],[Chômage Partiel AM]]+Tableau1[[#This Row],[Chômage Partiel PM]]</f>
        <v>0</v>
      </c>
      <c r="U28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1" s="14"/>
      <c r="W281" s="14"/>
      <c r="Y281" s="14"/>
    </row>
    <row r="282" spans="2:25" x14ac:dyDescent="0.25">
      <c r="B282" s="141">
        <f>_xlfn.ISOWEEKNUM(Tableau1[[#This Row],[Date]])</f>
        <v>40</v>
      </c>
      <c r="C282" s="45" t="str">
        <f>UPPER(TEXT(Tableau1[[#This Row],[Date]],"jjjj"))</f>
        <v>VENDREDI</v>
      </c>
      <c r="D282" s="55">
        <f>$C$3+ROW()-ROW(Tableau1[[#Headers],[Date]])-1</f>
        <v>44106</v>
      </c>
      <c r="E282" s="25"/>
      <c r="F282" s="25"/>
      <c r="G282" s="53"/>
      <c r="H282" s="25"/>
      <c r="I282" s="25"/>
      <c r="J282" s="53"/>
      <c r="K282" s="97">
        <f>Tableau1[[#This Row],[Fin AM]]-Tableau1[[#This Row],[Début AM]]-Tableau1[[#This Row],[Pause AM]]+Tableau1[[#This Row],[Fin PM]]-Tableau1[[#This Row],[Début PM]]-Tableau1[[#This Row],[Pause PM]]</f>
        <v>0</v>
      </c>
      <c r="L282" s="59"/>
      <c r="M282" s="80"/>
      <c r="N282" s="91" t="str">
        <f ca="1">IF(COUNTIF('jours fériés'!C:C,Tableau1[[#This Row],[Date]]),"oui","")</f>
        <v/>
      </c>
      <c r="O282" s="84"/>
      <c r="P282" s="84"/>
      <c r="Q282" s="76">
        <f>IF(Tableau1[[#This Row],[ CP / ABS / ChP. AM]]="A.M.",Tableau1[[#This Row],[Temps de travail]],0)</f>
        <v>0</v>
      </c>
      <c r="R282" s="99">
        <f>IF(Tableau1[[#This Row],[ CP / ABS / ChP. AM]]="Ch.P. AM",Tableau1[[#This Row],[Fin AM]]-Tableau1[[#This Row],[Début AM]]-Tableau1[[#This Row],[Pause AM]],0)</f>
        <v>0</v>
      </c>
      <c r="S282" s="77">
        <f>IF(Tableau1[[#This Row],[Ch.P. PM]]="Ch.P. PM",Tableau1[[#This Row],[Fin PM]]-Tableau1[[#This Row],[Début PM]]-Tableau1[[#This Row],[Pause PM]],0)</f>
        <v>0</v>
      </c>
      <c r="T282" s="100">
        <f>+Tableau1[[#This Row],[Chômage Partiel AM]]+Tableau1[[#This Row],[Chômage Partiel PM]]</f>
        <v>0</v>
      </c>
      <c r="U28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2" s="14"/>
      <c r="W282" s="14"/>
      <c r="Y282" s="14"/>
    </row>
    <row r="283" spans="2:25" x14ac:dyDescent="0.25">
      <c r="B283" s="141">
        <f>_xlfn.ISOWEEKNUM(Tableau1[[#This Row],[Date]])</f>
        <v>40</v>
      </c>
      <c r="C283" s="45" t="str">
        <f>UPPER(TEXT(Tableau1[[#This Row],[Date]],"jjjj"))</f>
        <v>SAMEDI</v>
      </c>
      <c r="D283" s="55">
        <f>$C$3+ROW()-ROW(Tableau1[[#Headers],[Date]])-1</f>
        <v>44107</v>
      </c>
      <c r="E283" s="25"/>
      <c r="F283" s="25"/>
      <c r="G283" s="53"/>
      <c r="H283" s="25"/>
      <c r="I283" s="25"/>
      <c r="J283" s="53"/>
      <c r="K283" s="97">
        <f>Tableau1[[#This Row],[Fin AM]]-Tableau1[[#This Row],[Début AM]]-Tableau1[[#This Row],[Pause AM]]+Tableau1[[#This Row],[Fin PM]]-Tableau1[[#This Row],[Début PM]]-Tableau1[[#This Row],[Pause PM]]</f>
        <v>0</v>
      </c>
      <c r="L283" s="59"/>
      <c r="M283" s="80"/>
      <c r="N283" s="91" t="str">
        <f ca="1">IF(COUNTIF('jours fériés'!C:C,Tableau1[[#This Row],[Date]]),"oui","")</f>
        <v/>
      </c>
      <c r="O283" s="84"/>
      <c r="P283" s="84"/>
      <c r="Q283" s="76">
        <f>IF(Tableau1[[#This Row],[ CP / ABS / ChP. AM]]="A.M.",Tableau1[[#This Row],[Temps de travail]],0)</f>
        <v>0</v>
      </c>
      <c r="R283" s="99">
        <f>IF(Tableau1[[#This Row],[ CP / ABS / ChP. AM]]="Ch.P. AM",Tableau1[[#This Row],[Fin AM]]-Tableau1[[#This Row],[Début AM]]-Tableau1[[#This Row],[Pause AM]],0)</f>
        <v>0</v>
      </c>
      <c r="S283" s="77">
        <f>IF(Tableau1[[#This Row],[Ch.P. PM]]="Ch.P. PM",Tableau1[[#This Row],[Fin PM]]-Tableau1[[#This Row],[Début PM]]-Tableau1[[#This Row],[Pause PM]],0)</f>
        <v>0</v>
      </c>
      <c r="T283" s="100">
        <f>+Tableau1[[#This Row],[Chômage Partiel AM]]+Tableau1[[#This Row],[Chômage Partiel PM]]</f>
        <v>0</v>
      </c>
      <c r="U28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3" s="14"/>
      <c r="W283" s="14"/>
      <c r="Y283" s="14"/>
    </row>
    <row r="284" spans="2:25" ht="15.75" thickBot="1" x14ac:dyDescent="0.3">
      <c r="B284" s="141">
        <f>_xlfn.ISOWEEKNUM(Tableau1[[#This Row],[Date]])</f>
        <v>40</v>
      </c>
      <c r="C284" s="45" t="str">
        <f>UPPER(TEXT(Tableau1[[#This Row],[Date]],"jjjj"))</f>
        <v>DIMANCHE</v>
      </c>
      <c r="D284" s="55">
        <f>$C$3+ROW()-ROW(Tableau1[[#Headers],[Date]])-1</f>
        <v>44108</v>
      </c>
      <c r="E284" s="25"/>
      <c r="F284" s="25"/>
      <c r="G284" s="53"/>
      <c r="H284" s="25"/>
      <c r="I284" s="25"/>
      <c r="J284" s="53"/>
      <c r="K284" s="97">
        <f>Tableau1[[#This Row],[Fin AM]]-Tableau1[[#This Row],[Début AM]]-Tableau1[[#This Row],[Pause AM]]+Tableau1[[#This Row],[Fin PM]]-Tableau1[[#This Row],[Début PM]]-Tableau1[[#This Row],[Pause PM]]</f>
        <v>0</v>
      </c>
      <c r="L284" s="60"/>
      <c r="M284" s="81"/>
      <c r="N284" s="86" t="str">
        <f ca="1">IF(COUNTIF('jours fériés'!C:C,Tableau1[[#This Row],[Date]]),"oui","")</f>
        <v/>
      </c>
      <c r="O284" s="85"/>
      <c r="P284" s="85"/>
      <c r="Q284" s="80">
        <f>IF(Tableau1[[#This Row],[ CP / ABS / ChP. AM]]="A.M.",Tableau1[[#This Row],[Temps de travail]],0)</f>
        <v>0</v>
      </c>
      <c r="R284" s="101">
        <f>IF(Tableau1[[#This Row],[ CP / ABS / ChP. AM]]="Ch.P. AM",Tableau1[[#This Row],[Fin AM]]-Tableau1[[#This Row],[Début AM]]-Tableau1[[#This Row],[Pause AM]],0)</f>
        <v>0</v>
      </c>
      <c r="S284" s="94">
        <f>IF(Tableau1[[#This Row],[Ch.P. PM]]="Ch.P. PM",Tableau1[[#This Row],[Fin PM]]-Tableau1[[#This Row],[Début PM]]-Tableau1[[#This Row],[Pause PM]],0)</f>
        <v>0</v>
      </c>
      <c r="T284" s="102">
        <f>+Tableau1[[#This Row],[Chômage Partiel AM]]+Tableau1[[#This Row],[Chômage Partiel PM]]</f>
        <v>0</v>
      </c>
      <c r="U284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4" s="14"/>
      <c r="W284" s="14"/>
      <c r="Y284" s="14"/>
    </row>
    <row r="285" spans="2:25" x14ac:dyDescent="0.25">
      <c r="B285" s="141">
        <f>_xlfn.ISOWEEKNUM(Tableau1[[#This Row],[Date]])</f>
        <v>41</v>
      </c>
      <c r="C285" s="45" t="str">
        <f>UPPER(TEXT(Tableau1[[#This Row],[Date]],"jjjj"))</f>
        <v>LUNDI</v>
      </c>
      <c r="D285" s="55">
        <f>$C$3+ROW()-ROW(Tableau1[[#Headers],[Date]])-1</f>
        <v>44109</v>
      </c>
      <c r="E285" s="25"/>
      <c r="F285" s="25"/>
      <c r="G285" s="53"/>
      <c r="H285" s="25"/>
      <c r="I285" s="25"/>
      <c r="J285" s="53"/>
      <c r="K285" s="97">
        <f>Tableau1[[#This Row],[Fin AM]]-Tableau1[[#This Row],[Début AM]]-Tableau1[[#This Row],[Pause AM]]+Tableau1[[#This Row],[Fin PM]]-Tableau1[[#This Row],[Début PM]]-Tableau1[[#This Row],[Pause PM]]</f>
        <v>0</v>
      </c>
      <c r="L285" s="58"/>
      <c r="M285" s="79"/>
      <c r="N285" s="91" t="str">
        <f ca="1">IF(COUNTIF('jours fériés'!C:C,Tableau1[[#This Row],[Date]]),"oui","")</f>
        <v/>
      </c>
      <c r="O285" s="84"/>
      <c r="P285" s="84"/>
      <c r="Q285" s="76">
        <f>IF(Tableau1[[#This Row],[ CP / ABS / ChP. AM]]="A.M.",Tableau1[[#This Row],[Temps de travail]],0)</f>
        <v>0</v>
      </c>
      <c r="R285" s="99">
        <f>IF(Tableau1[[#This Row],[ CP / ABS / ChP. AM]]="Ch.P. AM",Tableau1[[#This Row],[Fin AM]]-Tableau1[[#This Row],[Début AM]]-Tableau1[[#This Row],[Pause AM]],0)</f>
        <v>0</v>
      </c>
      <c r="S285" s="77">
        <f>IF(Tableau1[[#This Row],[Ch.P. PM]]="Ch.P. PM",Tableau1[[#This Row],[Fin PM]]-Tableau1[[#This Row],[Début PM]]-Tableau1[[#This Row],[Pause PM]],0)</f>
        <v>0</v>
      </c>
      <c r="T285" s="100">
        <f>+Tableau1[[#This Row],[Chômage Partiel AM]]+Tableau1[[#This Row],[Chômage Partiel PM]]</f>
        <v>0</v>
      </c>
      <c r="U28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5" s="14"/>
      <c r="W285" s="14"/>
      <c r="Y285" s="14"/>
    </row>
    <row r="286" spans="2:25" x14ac:dyDescent="0.25">
      <c r="B286" s="141">
        <f>_xlfn.ISOWEEKNUM(Tableau1[[#This Row],[Date]])</f>
        <v>41</v>
      </c>
      <c r="C286" s="45" t="str">
        <f>UPPER(TEXT(Tableau1[[#This Row],[Date]],"jjjj"))</f>
        <v>MARDI</v>
      </c>
      <c r="D286" s="55">
        <f>$C$3+ROW()-ROW(Tableau1[[#Headers],[Date]])-1</f>
        <v>44110</v>
      </c>
      <c r="E286" s="25"/>
      <c r="F286" s="25"/>
      <c r="G286" s="53"/>
      <c r="H286" s="25"/>
      <c r="I286" s="25"/>
      <c r="J286" s="53"/>
      <c r="K286" s="97">
        <f>Tableau1[[#This Row],[Fin AM]]-Tableau1[[#This Row],[Début AM]]-Tableau1[[#This Row],[Pause AM]]+Tableau1[[#This Row],[Fin PM]]-Tableau1[[#This Row],[Début PM]]-Tableau1[[#This Row],[Pause PM]]</f>
        <v>0</v>
      </c>
      <c r="L286" s="59"/>
      <c r="M286" s="80"/>
      <c r="N286" s="91" t="str">
        <f ca="1">IF(COUNTIF('jours fériés'!C:C,Tableau1[[#This Row],[Date]]),"oui","")</f>
        <v/>
      </c>
      <c r="O286" s="84"/>
      <c r="P286" s="84"/>
      <c r="Q286" s="76">
        <f>IF(Tableau1[[#This Row],[ CP / ABS / ChP. AM]]="A.M.",Tableau1[[#This Row],[Temps de travail]],0)</f>
        <v>0</v>
      </c>
      <c r="R286" s="99">
        <f>IF(Tableau1[[#This Row],[ CP / ABS / ChP. AM]]="Ch.P. AM",Tableau1[[#This Row],[Fin AM]]-Tableau1[[#This Row],[Début AM]]-Tableau1[[#This Row],[Pause AM]],0)</f>
        <v>0</v>
      </c>
      <c r="S286" s="77">
        <f>IF(Tableau1[[#This Row],[Ch.P. PM]]="Ch.P. PM",Tableau1[[#This Row],[Fin PM]]-Tableau1[[#This Row],[Début PM]]-Tableau1[[#This Row],[Pause PM]],0)</f>
        <v>0</v>
      </c>
      <c r="T286" s="100">
        <f>+Tableau1[[#This Row],[Chômage Partiel AM]]+Tableau1[[#This Row],[Chômage Partiel PM]]</f>
        <v>0</v>
      </c>
      <c r="U28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6" s="14"/>
      <c r="W286" s="14"/>
      <c r="Y286" s="14"/>
    </row>
    <row r="287" spans="2:25" x14ac:dyDescent="0.25">
      <c r="B287" s="141">
        <f>_xlfn.ISOWEEKNUM(Tableau1[[#This Row],[Date]])</f>
        <v>41</v>
      </c>
      <c r="C287" s="45" t="str">
        <f>UPPER(TEXT(Tableau1[[#This Row],[Date]],"jjjj"))</f>
        <v>MERCREDI</v>
      </c>
      <c r="D287" s="55">
        <f>$C$3+ROW()-ROW(Tableau1[[#Headers],[Date]])-1</f>
        <v>44111</v>
      </c>
      <c r="E287" s="25"/>
      <c r="F287" s="25"/>
      <c r="G287" s="53"/>
      <c r="H287" s="25"/>
      <c r="I287" s="25"/>
      <c r="J287" s="53"/>
      <c r="K287" s="97">
        <f>Tableau1[[#This Row],[Fin AM]]-Tableau1[[#This Row],[Début AM]]-Tableau1[[#This Row],[Pause AM]]+Tableau1[[#This Row],[Fin PM]]-Tableau1[[#This Row],[Début PM]]-Tableau1[[#This Row],[Pause PM]]</f>
        <v>0</v>
      </c>
      <c r="L287" s="59"/>
      <c r="M287" s="80"/>
      <c r="N287" s="91" t="str">
        <f ca="1">IF(COUNTIF('jours fériés'!C:C,Tableau1[[#This Row],[Date]]),"oui","")</f>
        <v/>
      </c>
      <c r="O287" s="84"/>
      <c r="P287" s="84"/>
      <c r="Q287" s="76">
        <f>IF(Tableau1[[#This Row],[ CP / ABS / ChP. AM]]="A.M.",Tableau1[[#This Row],[Temps de travail]],0)</f>
        <v>0</v>
      </c>
      <c r="R287" s="99">
        <f>IF(Tableau1[[#This Row],[ CP / ABS / ChP. AM]]="Ch.P. AM",Tableau1[[#This Row],[Fin AM]]-Tableau1[[#This Row],[Début AM]]-Tableau1[[#This Row],[Pause AM]],0)</f>
        <v>0</v>
      </c>
      <c r="S287" s="77">
        <f>IF(Tableau1[[#This Row],[Ch.P. PM]]="Ch.P. PM",Tableau1[[#This Row],[Fin PM]]-Tableau1[[#This Row],[Début PM]]-Tableau1[[#This Row],[Pause PM]],0)</f>
        <v>0</v>
      </c>
      <c r="T287" s="100">
        <f>+Tableau1[[#This Row],[Chômage Partiel AM]]+Tableau1[[#This Row],[Chômage Partiel PM]]</f>
        <v>0</v>
      </c>
      <c r="U28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7" s="14"/>
      <c r="W287" s="14"/>
      <c r="Y287" s="14"/>
    </row>
    <row r="288" spans="2:25" x14ac:dyDescent="0.25">
      <c r="B288" s="141">
        <f>_xlfn.ISOWEEKNUM(Tableau1[[#This Row],[Date]])</f>
        <v>41</v>
      </c>
      <c r="C288" s="45" t="str">
        <f>UPPER(TEXT(Tableau1[[#This Row],[Date]],"jjjj"))</f>
        <v>JEUDI</v>
      </c>
      <c r="D288" s="55">
        <f>$C$3+ROW()-ROW(Tableau1[[#Headers],[Date]])-1</f>
        <v>44112</v>
      </c>
      <c r="E288" s="25"/>
      <c r="F288" s="25"/>
      <c r="G288" s="53"/>
      <c r="H288" s="25"/>
      <c r="I288" s="25"/>
      <c r="J288" s="53"/>
      <c r="K288" s="97">
        <f>Tableau1[[#This Row],[Fin AM]]-Tableau1[[#This Row],[Début AM]]-Tableau1[[#This Row],[Pause AM]]+Tableau1[[#This Row],[Fin PM]]-Tableau1[[#This Row],[Début PM]]-Tableau1[[#This Row],[Pause PM]]</f>
        <v>0</v>
      </c>
      <c r="L288" s="59"/>
      <c r="M288" s="80"/>
      <c r="N288" s="91" t="str">
        <f ca="1">IF(COUNTIF('jours fériés'!C:C,Tableau1[[#This Row],[Date]]),"oui","")</f>
        <v/>
      </c>
      <c r="O288" s="84"/>
      <c r="P288" s="84"/>
      <c r="Q288" s="76">
        <f>IF(Tableau1[[#This Row],[ CP / ABS / ChP. AM]]="A.M.",Tableau1[[#This Row],[Temps de travail]],0)</f>
        <v>0</v>
      </c>
      <c r="R288" s="99">
        <f>IF(Tableau1[[#This Row],[ CP / ABS / ChP. AM]]="Ch.P. AM",Tableau1[[#This Row],[Fin AM]]-Tableau1[[#This Row],[Début AM]]-Tableau1[[#This Row],[Pause AM]],0)</f>
        <v>0</v>
      </c>
      <c r="S288" s="77">
        <f>IF(Tableau1[[#This Row],[Ch.P. PM]]="Ch.P. PM",Tableau1[[#This Row],[Fin PM]]-Tableau1[[#This Row],[Début PM]]-Tableau1[[#This Row],[Pause PM]],0)</f>
        <v>0</v>
      </c>
      <c r="T288" s="100">
        <f>+Tableau1[[#This Row],[Chômage Partiel AM]]+Tableau1[[#This Row],[Chômage Partiel PM]]</f>
        <v>0</v>
      </c>
      <c r="U28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8" s="14"/>
      <c r="W288" s="14"/>
      <c r="Y288" s="14"/>
    </row>
    <row r="289" spans="2:25" x14ac:dyDescent="0.25">
      <c r="B289" s="141">
        <f>_xlfn.ISOWEEKNUM(Tableau1[[#This Row],[Date]])</f>
        <v>41</v>
      </c>
      <c r="C289" s="45" t="str">
        <f>UPPER(TEXT(Tableau1[[#This Row],[Date]],"jjjj"))</f>
        <v>VENDREDI</v>
      </c>
      <c r="D289" s="55">
        <f>$C$3+ROW()-ROW(Tableau1[[#Headers],[Date]])-1</f>
        <v>44113</v>
      </c>
      <c r="E289" s="25"/>
      <c r="F289" s="25"/>
      <c r="G289" s="53"/>
      <c r="H289" s="25"/>
      <c r="I289" s="25"/>
      <c r="J289" s="53"/>
      <c r="K289" s="97">
        <f>Tableau1[[#This Row],[Fin AM]]-Tableau1[[#This Row],[Début AM]]-Tableau1[[#This Row],[Pause AM]]+Tableau1[[#This Row],[Fin PM]]-Tableau1[[#This Row],[Début PM]]-Tableau1[[#This Row],[Pause PM]]</f>
        <v>0</v>
      </c>
      <c r="L289" s="59"/>
      <c r="M289" s="80"/>
      <c r="N289" s="91" t="str">
        <f ca="1">IF(COUNTIF('jours fériés'!C:C,Tableau1[[#This Row],[Date]]),"oui","")</f>
        <v/>
      </c>
      <c r="O289" s="84"/>
      <c r="P289" s="84"/>
      <c r="Q289" s="76">
        <f>IF(Tableau1[[#This Row],[ CP / ABS / ChP. AM]]="A.M.",Tableau1[[#This Row],[Temps de travail]],0)</f>
        <v>0</v>
      </c>
      <c r="R289" s="99">
        <f>IF(Tableau1[[#This Row],[ CP / ABS / ChP. AM]]="Ch.P. AM",Tableau1[[#This Row],[Fin AM]]-Tableau1[[#This Row],[Début AM]]-Tableau1[[#This Row],[Pause AM]],0)</f>
        <v>0</v>
      </c>
      <c r="S289" s="77">
        <f>IF(Tableau1[[#This Row],[Ch.P. PM]]="Ch.P. PM",Tableau1[[#This Row],[Fin PM]]-Tableau1[[#This Row],[Début PM]]-Tableau1[[#This Row],[Pause PM]],0)</f>
        <v>0</v>
      </c>
      <c r="T289" s="100">
        <f>+Tableau1[[#This Row],[Chômage Partiel AM]]+Tableau1[[#This Row],[Chômage Partiel PM]]</f>
        <v>0</v>
      </c>
      <c r="U28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89" s="14"/>
      <c r="W289" s="14"/>
      <c r="Y289" s="14"/>
    </row>
    <row r="290" spans="2:25" x14ac:dyDescent="0.25">
      <c r="B290" s="141">
        <f>_xlfn.ISOWEEKNUM(Tableau1[[#This Row],[Date]])</f>
        <v>41</v>
      </c>
      <c r="C290" s="45" t="str">
        <f>UPPER(TEXT(Tableau1[[#This Row],[Date]],"jjjj"))</f>
        <v>SAMEDI</v>
      </c>
      <c r="D290" s="55">
        <f>$C$3+ROW()-ROW(Tableau1[[#Headers],[Date]])-1</f>
        <v>44114</v>
      </c>
      <c r="E290" s="25"/>
      <c r="F290" s="25"/>
      <c r="G290" s="53"/>
      <c r="H290" s="25"/>
      <c r="I290" s="25"/>
      <c r="J290" s="53"/>
      <c r="K290" s="97">
        <f>Tableau1[[#This Row],[Fin AM]]-Tableau1[[#This Row],[Début AM]]-Tableau1[[#This Row],[Pause AM]]+Tableau1[[#This Row],[Fin PM]]-Tableau1[[#This Row],[Début PM]]-Tableau1[[#This Row],[Pause PM]]</f>
        <v>0</v>
      </c>
      <c r="L290" s="59"/>
      <c r="M290" s="80"/>
      <c r="N290" s="91" t="str">
        <f ca="1">IF(COUNTIF('jours fériés'!C:C,Tableau1[[#This Row],[Date]]),"oui","")</f>
        <v/>
      </c>
      <c r="O290" s="84"/>
      <c r="P290" s="84"/>
      <c r="Q290" s="76">
        <f>IF(Tableau1[[#This Row],[ CP / ABS / ChP. AM]]="A.M.",Tableau1[[#This Row],[Temps de travail]],0)</f>
        <v>0</v>
      </c>
      <c r="R290" s="99">
        <f>IF(Tableau1[[#This Row],[ CP / ABS / ChP. AM]]="Ch.P. AM",Tableau1[[#This Row],[Fin AM]]-Tableau1[[#This Row],[Début AM]]-Tableau1[[#This Row],[Pause AM]],0)</f>
        <v>0</v>
      </c>
      <c r="S290" s="77">
        <f>IF(Tableau1[[#This Row],[Ch.P. PM]]="Ch.P. PM",Tableau1[[#This Row],[Fin PM]]-Tableau1[[#This Row],[Début PM]]-Tableau1[[#This Row],[Pause PM]],0)</f>
        <v>0</v>
      </c>
      <c r="T290" s="100">
        <f>+Tableau1[[#This Row],[Chômage Partiel AM]]+Tableau1[[#This Row],[Chômage Partiel PM]]</f>
        <v>0</v>
      </c>
      <c r="U29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0" s="14"/>
      <c r="W290" s="14"/>
      <c r="Y290" s="14"/>
    </row>
    <row r="291" spans="2:25" ht="15.75" thickBot="1" x14ac:dyDescent="0.3">
      <c r="B291" s="141">
        <f>_xlfn.ISOWEEKNUM(Tableau1[[#This Row],[Date]])</f>
        <v>41</v>
      </c>
      <c r="C291" s="45" t="str">
        <f>UPPER(TEXT(Tableau1[[#This Row],[Date]],"jjjj"))</f>
        <v>DIMANCHE</v>
      </c>
      <c r="D291" s="55">
        <f>$C$3+ROW()-ROW(Tableau1[[#Headers],[Date]])-1</f>
        <v>44115</v>
      </c>
      <c r="E291" s="25"/>
      <c r="F291" s="25"/>
      <c r="G291" s="53"/>
      <c r="H291" s="25"/>
      <c r="I291" s="25"/>
      <c r="J291" s="53"/>
      <c r="K291" s="97">
        <f>Tableau1[[#This Row],[Fin AM]]-Tableau1[[#This Row],[Début AM]]-Tableau1[[#This Row],[Pause AM]]+Tableau1[[#This Row],[Fin PM]]-Tableau1[[#This Row],[Début PM]]-Tableau1[[#This Row],[Pause PM]]</f>
        <v>0</v>
      </c>
      <c r="L291" s="60"/>
      <c r="M291" s="81"/>
      <c r="N291" s="86" t="str">
        <f ca="1">IF(COUNTIF('jours fériés'!C:C,Tableau1[[#This Row],[Date]]),"oui","")</f>
        <v/>
      </c>
      <c r="O291" s="85"/>
      <c r="P291" s="85"/>
      <c r="Q291" s="80">
        <f>IF(Tableau1[[#This Row],[ CP / ABS / ChP. AM]]="A.M.",Tableau1[[#This Row],[Temps de travail]],0)</f>
        <v>0</v>
      </c>
      <c r="R291" s="101">
        <f>IF(Tableau1[[#This Row],[ CP / ABS / ChP. AM]]="Ch.P. AM",Tableau1[[#This Row],[Fin AM]]-Tableau1[[#This Row],[Début AM]]-Tableau1[[#This Row],[Pause AM]],0)</f>
        <v>0</v>
      </c>
      <c r="S291" s="94">
        <f>IF(Tableau1[[#This Row],[Ch.P. PM]]="Ch.P. PM",Tableau1[[#This Row],[Fin PM]]-Tableau1[[#This Row],[Début PM]]-Tableau1[[#This Row],[Pause PM]],0)</f>
        <v>0</v>
      </c>
      <c r="T291" s="102">
        <f>+Tableau1[[#This Row],[Chômage Partiel AM]]+Tableau1[[#This Row],[Chômage Partiel PM]]</f>
        <v>0</v>
      </c>
      <c r="U29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1" s="14"/>
      <c r="W291" s="14"/>
      <c r="Y291" s="14"/>
    </row>
    <row r="292" spans="2:25" x14ac:dyDescent="0.25">
      <c r="B292" s="141">
        <f>_xlfn.ISOWEEKNUM(Tableau1[[#This Row],[Date]])</f>
        <v>42</v>
      </c>
      <c r="C292" s="45" t="str">
        <f>UPPER(TEXT(Tableau1[[#This Row],[Date]],"jjjj"))</f>
        <v>LUNDI</v>
      </c>
      <c r="D292" s="55">
        <f>$C$3+ROW()-ROW(Tableau1[[#Headers],[Date]])-1</f>
        <v>44116</v>
      </c>
      <c r="E292" s="25"/>
      <c r="F292" s="25"/>
      <c r="G292" s="53"/>
      <c r="H292" s="25"/>
      <c r="I292" s="25"/>
      <c r="J292" s="53"/>
      <c r="K292" s="97">
        <f>Tableau1[[#This Row],[Fin AM]]-Tableau1[[#This Row],[Début AM]]-Tableau1[[#This Row],[Pause AM]]+Tableau1[[#This Row],[Fin PM]]-Tableau1[[#This Row],[Début PM]]-Tableau1[[#This Row],[Pause PM]]</f>
        <v>0</v>
      </c>
      <c r="L292" s="58"/>
      <c r="M292" s="79"/>
      <c r="N292" s="91" t="str">
        <f ca="1">IF(COUNTIF('jours fériés'!C:C,Tableau1[[#This Row],[Date]]),"oui","")</f>
        <v/>
      </c>
      <c r="O292" s="84"/>
      <c r="P292" s="84"/>
      <c r="Q292" s="76">
        <f>IF(Tableau1[[#This Row],[ CP / ABS / ChP. AM]]="A.M.",Tableau1[[#This Row],[Temps de travail]],0)</f>
        <v>0</v>
      </c>
      <c r="R292" s="99">
        <f>IF(Tableau1[[#This Row],[ CP / ABS / ChP. AM]]="Ch.P. AM",Tableau1[[#This Row],[Fin AM]]-Tableau1[[#This Row],[Début AM]]-Tableau1[[#This Row],[Pause AM]],0)</f>
        <v>0</v>
      </c>
      <c r="S292" s="77">
        <f>IF(Tableau1[[#This Row],[Ch.P. PM]]="Ch.P. PM",Tableau1[[#This Row],[Fin PM]]-Tableau1[[#This Row],[Début PM]]-Tableau1[[#This Row],[Pause PM]],0)</f>
        <v>0</v>
      </c>
      <c r="T292" s="100">
        <f>+Tableau1[[#This Row],[Chômage Partiel AM]]+Tableau1[[#This Row],[Chômage Partiel PM]]</f>
        <v>0</v>
      </c>
      <c r="U29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2" s="14"/>
      <c r="W292" s="14"/>
      <c r="Y292" s="14"/>
    </row>
    <row r="293" spans="2:25" x14ac:dyDescent="0.25">
      <c r="B293" s="141">
        <f>_xlfn.ISOWEEKNUM(Tableau1[[#This Row],[Date]])</f>
        <v>42</v>
      </c>
      <c r="C293" s="45" t="str">
        <f>UPPER(TEXT(Tableau1[[#This Row],[Date]],"jjjj"))</f>
        <v>MARDI</v>
      </c>
      <c r="D293" s="55">
        <f>$C$3+ROW()-ROW(Tableau1[[#Headers],[Date]])-1</f>
        <v>44117</v>
      </c>
      <c r="E293" s="25"/>
      <c r="F293" s="25"/>
      <c r="G293" s="53"/>
      <c r="H293" s="25"/>
      <c r="I293" s="25"/>
      <c r="J293" s="53"/>
      <c r="K293" s="97">
        <f>Tableau1[[#This Row],[Fin AM]]-Tableau1[[#This Row],[Début AM]]-Tableau1[[#This Row],[Pause AM]]+Tableau1[[#This Row],[Fin PM]]-Tableau1[[#This Row],[Début PM]]-Tableau1[[#This Row],[Pause PM]]</f>
        <v>0</v>
      </c>
      <c r="L293" s="59"/>
      <c r="M293" s="80"/>
      <c r="N293" s="91" t="str">
        <f ca="1">IF(COUNTIF('jours fériés'!C:C,Tableau1[[#This Row],[Date]]),"oui","")</f>
        <v/>
      </c>
      <c r="O293" s="84"/>
      <c r="P293" s="84"/>
      <c r="Q293" s="76">
        <f>IF(Tableau1[[#This Row],[ CP / ABS / ChP. AM]]="A.M.",Tableau1[[#This Row],[Temps de travail]],0)</f>
        <v>0</v>
      </c>
      <c r="R293" s="99">
        <f>IF(Tableau1[[#This Row],[ CP / ABS / ChP. AM]]="Ch.P. AM",Tableau1[[#This Row],[Fin AM]]-Tableau1[[#This Row],[Début AM]]-Tableau1[[#This Row],[Pause AM]],0)</f>
        <v>0</v>
      </c>
      <c r="S293" s="77">
        <f>IF(Tableau1[[#This Row],[Ch.P. PM]]="Ch.P. PM",Tableau1[[#This Row],[Fin PM]]-Tableau1[[#This Row],[Début PM]]-Tableau1[[#This Row],[Pause PM]],0)</f>
        <v>0</v>
      </c>
      <c r="T293" s="100">
        <f>+Tableau1[[#This Row],[Chômage Partiel AM]]+Tableau1[[#This Row],[Chômage Partiel PM]]</f>
        <v>0</v>
      </c>
      <c r="U29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3" s="14"/>
      <c r="W293" s="14"/>
      <c r="Y293" s="14"/>
    </row>
    <row r="294" spans="2:25" x14ac:dyDescent="0.25">
      <c r="B294" s="141">
        <f>_xlfn.ISOWEEKNUM(Tableau1[[#This Row],[Date]])</f>
        <v>42</v>
      </c>
      <c r="C294" s="45" t="str">
        <f>UPPER(TEXT(Tableau1[[#This Row],[Date]],"jjjj"))</f>
        <v>MERCREDI</v>
      </c>
      <c r="D294" s="55">
        <f>$C$3+ROW()-ROW(Tableau1[[#Headers],[Date]])-1</f>
        <v>44118</v>
      </c>
      <c r="E294" s="25"/>
      <c r="F294" s="25"/>
      <c r="G294" s="53"/>
      <c r="H294" s="25"/>
      <c r="I294" s="25"/>
      <c r="J294" s="53"/>
      <c r="K294" s="97">
        <f>Tableau1[[#This Row],[Fin AM]]-Tableau1[[#This Row],[Début AM]]-Tableau1[[#This Row],[Pause AM]]+Tableau1[[#This Row],[Fin PM]]-Tableau1[[#This Row],[Début PM]]-Tableau1[[#This Row],[Pause PM]]</f>
        <v>0</v>
      </c>
      <c r="L294" s="59"/>
      <c r="M294" s="80"/>
      <c r="N294" s="91" t="str">
        <f ca="1">IF(COUNTIF('jours fériés'!C:C,Tableau1[[#This Row],[Date]]),"oui","")</f>
        <v/>
      </c>
      <c r="O294" s="84"/>
      <c r="P294" s="84"/>
      <c r="Q294" s="76">
        <f>IF(Tableau1[[#This Row],[ CP / ABS / ChP. AM]]="A.M.",Tableau1[[#This Row],[Temps de travail]],0)</f>
        <v>0</v>
      </c>
      <c r="R294" s="99">
        <f>IF(Tableau1[[#This Row],[ CP / ABS / ChP. AM]]="Ch.P. AM",Tableau1[[#This Row],[Fin AM]]-Tableau1[[#This Row],[Début AM]]-Tableau1[[#This Row],[Pause AM]],0)</f>
        <v>0</v>
      </c>
      <c r="S294" s="77">
        <f>IF(Tableau1[[#This Row],[Ch.P. PM]]="Ch.P. PM",Tableau1[[#This Row],[Fin PM]]-Tableau1[[#This Row],[Début PM]]-Tableau1[[#This Row],[Pause PM]],0)</f>
        <v>0</v>
      </c>
      <c r="T294" s="100">
        <f>+Tableau1[[#This Row],[Chômage Partiel AM]]+Tableau1[[#This Row],[Chômage Partiel PM]]</f>
        <v>0</v>
      </c>
      <c r="U29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4" s="14"/>
      <c r="W294" s="14"/>
      <c r="Y294" s="14"/>
    </row>
    <row r="295" spans="2:25" x14ac:dyDescent="0.25">
      <c r="B295" s="141">
        <f>_xlfn.ISOWEEKNUM(Tableau1[[#This Row],[Date]])</f>
        <v>42</v>
      </c>
      <c r="C295" s="45" t="str">
        <f>UPPER(TEXT(Tableau1[[#This Row],[Date]],"jjjj"))</f>
        <v>JEUDI</v>
      </c>
      <c r="D295" s="55">
        <f>$C$3+ROW()-ROW(Tableau1[[#Headers],[Date]])-1</f>
        <v>44119</v>
      </c>
      <c r="E295" s="25"/>
      <c r="F295" s="25"/>
      <c r="G295" s="53"/>
      <c r="H295" s="25"/>
      <c r="I295" s="25"/>
      <c r="J295" s="53"/>
      <c r="K295" s="97">
        <f>Tableau1[[#This Row],[Fin AM]]-Tableau1[[#This Row],[Début AM]]-Tableau1[[#This Row],[Pause AM]]+Tableau1[[#This Row],[Fin PM]]-Tableau1[[#This Row],[Début PM]]-Tableau1[[#This Row],[Pause PM]]</f>
        <v>0</v>
      </c>
      <c r="L295" s="59"/>
      <c r="M295" s="80"/>
      <c r="N295" s="91" t="str">
        <f ca="1">IF(COUNTIF('jours fériés'!C:C,Tableau1[[#This Row],[Date]]),"oui","")</f>
        <v/>
      </c>
      <c r="O295" s="84"/>
      <c r="P295" s="84"/>
      <c r="Q295" s="76">
        <f>IF(Tableau1[[#This Row],[ CP / ABS / ChP. AM]]="A.M.",Tableau1[[#This Row],[Temps de travail]],0)</f>
        <v>0</v>
      </c>
      <c r="R295" s="99">
        <f>IF(Tableau1[[#This Row],[ CP / ABS / ChP. AM]]="Ch.P. AM",Tableau1[[#This Row],[Fin AM]]-Tableau1[[#This Row],[Début AM]]-Tableau1[[#This Row],[Pause AM]],0)</f>
        <v>0</v>
      </c>
      <c r="S295" s="77">
        <f>IF(Tableau1[[#This Row],[Ch.P. PM]]="Ch.P. PM",Tableau1[[#This Row],[Fin PM]]-Tableau1[[#This Row],[Début PM]]-Tableau1[[#This Row],[Pause PM]],0)</f>
        <v>0</v>
      </c>
      <c r="T295" s="100">
        <f>+Tableau1[[#This Row],[Chômage Partiel AM]]+Tableau1[[#This Row],[Chômage Partiel PM]]</f>
        <v>0</v>
      </c>
      <c r="U29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5" s="14"/>
      <c r="W295" s="14"/>
      <c r="Y295" s="14"/>
    </row>
    <row r="296" spans="2:25" x14ac:dyDescent="0.25">
      <c r="B296" s="141">
        <f>_xlfn.ISOWEEKNUM(Tableau1[[#This Row],[Date]])</f>
        <v>42</v>
      </c>
      <c r="C296" s="45" t="str">
        <f>UPPER(TEXT(Tableau1[[#This Row],[Date]],"jjjj"))</f>
        <v>VENDREDI</v>
      </c>
      <c r="D296" s="55">
        <f>$C$3+ROW()-ROW(Tableau1[[#Headers],[Date]])-1</f>
        <v>44120</v>
      </c>
      <c r="E296" s="25"/>
      <c r="F296" s="25"/>
      <c r="G296" s="53"/>
      <c r="H296" s="25"/>
      <c r="I296" s="25"/>
      <c r="J296" s="53"/>
      <c r="K296" s="97">
        <f>Tableau1[[#This Row],[Fin AM]]-Tableau1[[#This Row],[Début AM]]-Tableau1[[#This Row],[Pause AM]]+Tableau1[[#This Row],[Fin PM]]-Tableau1[[#This Row],[Début PM]]-Tableau1[[#This Row],[Pause PM]]</f>
        <v>0</v>
      </c>
      <c r="L296" s="59"/>
      <c r="M296" s="80"/>
      <c r="N296" s="91" t="str">
        <f ca="1">IF(COUNTIF('jours fériés'!C:C,Tableau1[[#This Row],[Date]]),"oui","")</f>
        <v/>
      </c>
      <c r="O296" s="84"/>
      <c r="P296" s="84"/>
      <c r="Q296" s="76">
        <f>IF(Tableau1[[#This Row],[ CP / ABS / ChP. AM]]="A.M.",Tableau1[[#This Row],[Temps de travail]],0)</f>
        <v>0</v>
      </c>
      <c r="R296" s="99">
        <f>IF(Tableau1[[#This Row],[ CP / ABS / ChP. AM]]="Ch.P. AM",Tableau1[[#This Row],[Fin AM]]-Tableau1[[#This Row],[Début AM]]-Tableau1[[#This Row],[Pause AM]],0)</f>
        <v>0</v>
      </c>
      <c r="S296" s="77">
        <f>IF(Tableau1[[#This Row],[Ch.P. PM]]="Ch.P. PM",Tableau1[[#This Row],[Fin PM]]-Tableau1[[#This Row],[Début PM]]-Tableau1[[#This Row],[Pause PM]],0)</f>
        <v>0</v>
      </c>
      <c r="T296" s="100">
        <f>+Tableau1[[#This Row],[Chômage Partiel AM]]+Tableau1[[#This Row],[Chômage Partiel PM]]</f>
        <v>0</v>
      </c>
      <c r="U29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6" s="14"/>
      <c r="W296" s="14"/>
      <c r="Y296" s="14"/>
    </row>
    <row r="297" spans="2:25" x14ac:dyDescent="0.25">
      <c r="B297" s="141">
        <f>_xlfn.ISOWEEKNUM(Tableau1[[#This Row],[Date]])</f>
        <v>42</v>
      </c>
      <c r="C297" s="45" t="str">
        <f>UPPER(TEXT(Tableau1[[#This Row],[Date]],"jjjj"))</f>
        <v>SAMEDI</v>
      </c>
      <c r="D297" s="55">
        <f>$C$3+ROW()-ROW(Tableau1[[#Headers],[Date]])-1</f>
        <v>44121</v>
      </c>
      <c r="E297" s="25"/>
      <c r="F297" s="25"/>
      <c r="G297" s="53"/>
      <c r="H297" s="25"/>
      <c r="I297" s="25"/>
      <c r="J297" s="53"/>
      <c r="K297" s="97">
        <f>Tableau1[[#This Row],[Fin AM]]-Tableau1[[#This Row],[Début AM]]-Tableau1[[#This Row],[Pause AM]]+Tableau1[[#This Row],[Fin PM]]-Tableau1[[#This Row],[Début PM]]-Tableau1[[#This Row],[Pause PM]]</f>
        <v>0</v>
      </c>
      <c r="L297" s="59"/>
      <c r="M297" s="80"/>
      <c r="N297" s="91" t="str">
        <f ca="1">IF(COUNTIF('jours fériés'!C:C,Tableau1[[#This Row],[Date]]),"oui","")</f>
        <v/>
      </c>
      <c r="O297" s="84"/>
      <c r="P297" s="84"/>
      <c r="Q297" s="76">
        <f>IF(Tableau1[[#This Row],[ CP / ABS / ChP. AM]]="A.M.",Tableau1[[#This Row],[Temps de travail]],0)</f>
        <v>0</v>
      </c>
      <c r="R297" s="99">
        <f>IF(Tableau1[[#This Row],[ CP / ABS / ChP. AM]]="Ch.P. AM",Tableau1[[#This Row],[Fin AM]]-Tableau1[[#This Row],[Début AM]]-Tableau1[[#This Row],[Pause AM]],0)</f>
        <v>0</v>
      </c>
      <c r="S297" s="77">
        <f>IF(Tableau1[[#This Row],[Ch.P. PM]]="Ch.P. PM",Tableau1[[#This Row],[Fin PM]]-Tableau1[[#This Row],[Début PM]]-Tableau1[[#This Row],[Pause PM]],0)</f>
        <v>0</v>
      </c>
      <c r="T297" s="100">
        <f>+Tableau1[[#This Row],[Chômage Partiel AM]]+Tableau1[[#This Row],[Chômage Partiel PM]]</f>
        <v>0</v>
      </c>
      <c r="U29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7" s="14"/>
      <c r="W297" s="14"/>
      <c r="Y297" s="14"/>
    </row>
    <row r="298" spans="2:25" ht="15.75" thickBot="1" x14ac:dyDescent="0.3">
      <c r="B298" s="141">
        <f>_xlfn.ISOWEEKNUM(Tableau1[[#This Row],[Date]])</f>
        <v>42</v>
      </c>
      <c r="C298" s="45" t="str">
        <f>UPPER(TEXT(Tableau1[[#This Row],[Date]],"jjjj"))</f>
        <v>DIMANCHE</v>
      </c>
      <c r="D298" s="55">
        <f>$C$3+ROW()-ROW(Tableau1[[#Headers],[Date]])-1</f>
        <v>44122</v>
      </c>
      <c r="E298" s="25"/>
      <c r="F298" s="25"/>
      <c r="G298" s="53"/>
      <c r="H298" s="25"/>
      <c r="I298" s="25"/>
      <c r="J298" s="53"/>
      <c r="K298" s="97">
        <f>Tableau1[[#This Row],[Fin AM]]-Tableau1[[#This Row],[Début AM]]-Tableau1[[#This Row],[Pause AM]]+Tableau1[[#This Row],[Fin PM]]-Tableau1[[#This Row],[Début PM]]-Tableau1[[#This Row],[Pause PM]]</f>
        <v>0</v>
      </c>
      <c r="L298" s="60"/>
      <c r="M298" s="81"/>
      <c r="N298" s="86" t="str">
        <f ca="1">IF(COUNTIF('jours fériés'!C:C,Tableau1[[#This Row],[Date]]),"oui","")</f>
        <v/>
      </c>
      <c r="O298" s="85"/>
      <c r="P298" s="85"/>
      <c r="Q298" s="80">
        <f>IF(Tableau1[[#This Row],[ CP / ABS / ChP. AM]]="A.M.",Tableau1[[#This Row],[Temps de travail]],0)</f>
        <v>0</v>
      </c>
      <c r="R298" s="101">
        <f>IF(Tableau1[[#This Row],[ CP / ABS / ChP. AM]]="Ch.P. AM",Tableau1[[#This Row],[Fin AM]]-Tableau1[[#This Row],[Début AM]]-Tableau1[[#This Row],[Pause AM]],0)</f>
        <v>0</v>
      </c>
      <c r="S298" s="94">
        <f>IF(Tableau1[[#This Row],[Ch.P. PM]]="Ch.P. PM",Tableau1[[#This Row],[Fin PM]]-Tableau1[[#This Row],[Début PM]]-Tableau1[[#This Row],[Pause PM]],0)</f>
        <v>0</v>
      </c>
      <c r="T298" s="102">
        <f>+Tableau1[[#This Row],[Chômage Partiel AM]]+Tableau1[[#This Row],[Chômage Partiel PM]]</f>
        <v>0</v>
      </c>
      <c r="U29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8" s="14"/>
      <c r="W298" s="14"/>
      <c r="Y298" s="14"/>
    </row>
    <row r="299" spans="2:25" x14ac:dyDescent="0.25">
      <c r="B299" s="141">
        <f>_xlfn.ISOWEEKNUM(Tableau1[[#This Row],[Date]])</f>
        <v>43</v>
      </c>
      <c r="C299" s="45" t="str">
        <f>UPPER(TEXT(Tableau1[[#This Row],[Date]],"jjjj"))</f>
        <v>LUNDI</v>
      </c>
      <c r="D299" s="55">
        <f>$C$3+ROW()-ROW(Tableau1[[#Headers],[Date]])-1</f>
        <v>44123</v>
      </c>
      <c r="E299" s="25"/>
      <c r="F299" s="25"/>
      <c r="G299" s="53"/>
      <c r="H299" s="25"/>
      <c r="I299" s="25"/>
      <c r="J299" s="53"/>
      <c r="K299" s="97">
        <f>Tableau1[[#This Row],[Fin AM]]-Tableau1[[#This Row],[Début AM]]-Tableau1[[#This Row],[Pause AM]]+Tableau1[[#This Row],[Fin PM]]-Tableau1[[#This Row],[Début PM]]-Tableau1[[#This Row],[Pause PM]]</f>
        <v>0</v>
      </c>
      <c r="L299" s="58"/>
      <c r="M299" s="79"/>
      <c r="N299" s="91" t="str">
        <f ca="1">IF(COUNTIF('jours fériés'!C:C,Tableau1[[#This Row],[Date]]),"oui","")</f>
        <v/>
      </c>
      <c r="O299" s="84"/>
      <c r="P299" s="84"/>
      <c r="Q299" s="76">
        <f>IF(Tableau1[[#This Row],[ CP / ABS / ChP. AM]]="A.M.",Tableau1[[#This Row],[Temps de travail]],0)</f>
        <v>0</v>
      </c>
      <c r="R299" s="99">
        <f>IF(Tableau1[[#This Row],[ CP / ABS / ChP. AM]]="Ch.P. AM",Tableau1[[#This Row],[Fin AM]]-Tableau1[[#This Row],[Début AM]]-Tableau1[[#This Row],[Pause AM]],0)</f>
        <v>0</v>
      </c>
      <c r="S299" s="77">
        <f>IF(Tableau1[[#This Row],[Ch.P. PM]]="Ch.P. PM",Tableau1[[#This Row],[Fin PM]]-Tableau1[[#This Row],[Début PM]]-Tableau1[[#This Row],[Pause PM]],0)</f>
        <v>0</v>
      </c>
      <c r="T299" s="100">
        <f>+Tableau1[[#This Row],[Chômage Partiel AM]]+Tableau1[[#This Row],[Chômage Partiel PM]]</f>
        <v>0</v>
      </c>
      <c r="U29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299" s="14"/>
      <c r="W299" s="14"/>
      <c r="Y299" s="14"/>
    </row>
    <row r="300" spans="2:25" x14ac:dyDescent="0.25">
      <c r="B300" s="141">
        <f>_xlfn.ISOWEEKNUM(Tableau1[[#This Row],[Date]])</f>
        <v>43</v>
      </c>
      <c r="C300" s="45" t="str">
        <f>UPPER(TEXT(Tableau1[[#This Row],[Date]],"jjjj"))</f>
        <v>MARDI</v>
      </c>
      <c r="D300" s="55">
        <f>$C$3+ROW()-ROW(Tableau1[[#Headers],[Date]])-1</f>
        <v>44124</v>
      </c>
      <c r="E300" s="25"/>
      <c r="F300" s="25"/>
      <c r="G300" s="53"/>
      <c r="H300" s="25"/>
      <c r="I300" s="25"/>
      <c r="J300" s="53"/>
      <c r="K300" s="97">
        <f>Tableau1[[#This Row],[Fin AM]]-Tableau1[[#This Row],[Début AM]]-Tableau1[[#This Row],[Pause AM]]+Tableau1[[#This Row],[Fin PM]]-Tableau1[[#This Row],[Début PM]]-Tableau1[[#This Row],[Pause PM]]</f>
        <v>0</v>
      </c>
      <c r="L300" s="59"/>
      <c r="M300" s="80"/>
      <c r="N300" s="91" t="str">
        <f ca="1">IF(COUNTIF('jours fériés'!C:C,Tableau1[[#This Row],[Date]]),"oui","")</f>
        <v/>
      </c>
      <c r="O300" s="84"/>
      <c r="P300" s="84"/>
      <c r="Q300" s="76">
        <f>IF(Tableau1[[#This Row],[ CP / ABS / ChP. AM]]="A.M.",Tableau1[[#This Row],[Temps de travail]],0)</f>
        <v>0</v>
      </c>
      <c r="R300" s="99">
        <f>IF(Tableau1[[#This Row],[ CP / ABS / ChP. AM]]="Ch.P. AM",Tableau1[[#This Row],[Fin AM]]-Tableau1[[#This Row],[Début AM]]-Tableau1[[#This Row],[Pause AM]],0)</f>
        <v>0</v>
      </c>
      <c r="S300" s="77">
        <f>IF(Tableau1[[#This Row],[Ch.P. PM]]="Ch.P. PM",Tableau1[[#This Row],[Fin PM]]-Tableau1[[#This Row],[Début PM]]-Tableau1[[#This Row],[Pause PM]],0)</f>
        <v>0</v>
      </c>
      <c r="T300" s="100">
        <f>+Tableau1[[#This Row],[Chômage Partiel AM]]+Tableau1[[#This Row],[Chômage Partiel PM]]</f>
        <v>0</v>
      </c>
      <c r="U30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0" s="14"/>
      <c r="W300" s="14"/>
      <c r="Y300" s="14"/>
    </row>
    <row r="301" spans="2:25" x14ac:dyDescent="0.25">
      <c r="B301" s="141">
        <f>_xlfn.ISOWEEKNUM(Tableau1[[#This Row],[Date]])</f>
        <v>43</v>
      </c>
      <c r="C301" s="45" t="str">
        <f>UPPER(TEXT(Tableau1[[#This Row],[Date]],"jjjj"))</f>
        <v>MERCREDI</v>
      </c>
      <c r="D301" s="55">
        <f>$C$3+ROW()-ROW(Tableau1[[#Headers],[Date]])-1</f>
        <v>44125</v>
      </c>
      <c r="E301" s="25"/>
      <c r="F301" s="25"/>
      <c r="G301" s="53"/>
      <c r="H301" s="25"/>
      <c r="I301" s="25"/>
      <c r="J301" s="53"/>
      <c r="K301" s="97">
        <f>Tableau1[[#This Row],[Fin AM]]-Tableau1[[#This Row],[Début AM]]-Tableau1[[#This Row],[Pause AM]]+Tableau1[[#This Row],[Fin PM]]-Tableau1[[#This Row],[Début PM]]-Tableau1[[#This Row],[Pause PM]]</f>
        <v>0</v>
      </c>
      <c r="L301" s="59"/>
      <c r="M301" s="80"/>
      <c r="N301" s="91" t="str">
        <f ca="1">IF(COUNTIF('jours fériés'!C:C,Tableau1[[#This Row],[Date]]),"oui","")</f>
        <v/>
      </c>
      <c r="O301" s="84"/>
      <c r="P301" s="84"/>
      <c r="Q301" s="76">
        <f>IF(Tableau1[[#This Row],[ CP / ABS / ChP. AM]]="A.M.",Tableau1[[#This Row],[Temps de travail]],0)</f>
        <v>0</v>
      </c>
      <c r="R301" s="99">
        <f>IF(Tableau1[[#This Row],[ CP / ABS / ChP. AM]]="Ch.P. AM",Tableau1[[#This Row],[Fin AM]]-Tableau1[[#This Row],[Début AM]]-Tableau1[[#This Row],[Pause AM]],0)</f>
        <v>0</v>
      </c>
      <c r="S301" s="77">
        <f>IF(Tableau1[[#This Row],[Ch.P. PM]]="Ch.P. PM",Tableau1[[#This Row],[Fin PM]]-Tableau1[[#This Row],[Début PM]]-Tableau1[[#This Row],[Pause PM]],0)</f>
        <v>0</v>
      </c>
      <c r="T301" s="100">
        <f>+Tableau1[[#This Row],[Chômage Partiel AM]]+Tableau1[[#This Row],[Chômage Partiel PM]]</f>
        <v>0</v>
      </c>
      <c r="U30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1" s="14"/>
      <c r="W301" s="14"/>
      <c r="Y301" s="14"/>
    </row>
    <row r="302" spans="2:25" x14ac:dyDescent="0.25">
      <c r="B302" s="141">
        <f>_xlfn.ISOWEEKNUM(Tableau1[[#This Row],[Date]])</f>
        <v>43</v>
      </c>
      <c r="C302" s="45" t="str">
        <f>UPPER(TEXT(Tableau1[[#This Row],[Date]],"jjjj"))</f>
        <v>JEUDI</v>
      </c>
      <c r="D302" s="55">
        <f>$C$3+ROW()-ROW(Tableau1[[#Headers],[Date]])-1</f>
        <v>44126</v>
      </c>
      <c r="E302" s="25"/>
      <c r="F302" s="25"/>
      <c r="G302" s="53"/>
      <c r="H302" s="25"/>
      <c r="I302" s="25"/>
      <c r="J302" s="53"/>
      <c r="K302" s="97">
        <f>Tableau1[[#This Row],[Fin AM]]-Tableau1[[#This Row],[Début AM]]-Tableau1[[#This Row],[Pause AM]]+Tableau1[[#This Row],[Fin PM]]-Tableau1[[#This Row],[Début PM]]-Tableau1[[#This Row],[Pause PM]]</f>
        <v>0</v>
      </c>
      <c r="L302" s="59"/>
      <c r="M302" s="80"/>
      <c r="N302" s="91" t="str">
        <f ca="1">IF(COUNTIF('jours fériés'!C:C,Tableau1[[#This Row],[Date]]),"oui","")</f>
        <v/>
      </c>
      <c r="O302" s="84"/>
      <c r="P302" s="84"/>
      <c r="Q302" s="76">
        <f>IF(Tableau1[[#This Row],[ CP / ABS / ChP. AM]]="A.M.",Tableau1[[#This Row],[Temps de travail]],0)</f>
        <v>0</v>
      </c>
      <c r="R302" s="99">
        <f>IF(Tableau1[[#This Row],[ CP / ABS / ChP. AM]]="Ch.P. AM",Tableau1[[#This Row],[Fin AM]]-Tableau1[[#This Row],[Début AM]]-Tableau1[[#This Row],[Pause AM]],0)</f>
        <v>0</v>
      </c>
      <c r="S302" s="77">
        <f>IF(Tableau1[[#This Row],[Ch.P. PM]]="Ch.P. PM",Tableau1[[#This Row],[Fin PM]]-Tableau1[[#This Row],[Début PM]]-Tableau1[[#This Row],[Pause PM]],0)</f>
        <v>0</v>
      </c>
      <c r="T302" s="100">
        <f>+Tableau1[[#This Row],[Chômage Partiel AM]]+Tableau1[[#This Row],[Chômage Partiel PM]]</f>
        <v>0</v>
      </c>
      <c r="U30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2" s="14"/>
      <c r="W302" s="14"/>
      <c r="Y302" s="14"/>
    </row>
    <row r="303" spans="2:25" x14ac:dyDescent="0.25">
      <c r="B303" s="141">
        <f>_xlfn.ISOWEEKNUM(Tableau1[[#This Row],[Date]])</f>
        <v>43</v>
      </c>
      <c r="C303" s="45" t="str">
        <f>UPPER(TEXT(Tableau1[[#This Row],[Date]],"jjjj"))</f>
        <v>VENDREDI</v>
      </c>
      <c r="D303" s="55">
        <f>$C$3+ROW()-ROW(Tableau1[[#Headers],[Date]])-1</f>
        <v>44127</v>
      </c>
      <c r="E303" s="25"/>
      <c r="F303" s="25"/>
      <c r="G303" s="53"/>
      <c r="H303" s="25"/>
      <c r="I303" s="25"/>
      <c r="J303" s="53"/>
      <c r="K303" s="97">
        <f>Tableau1[[#This Row],[Fin AM]]-Tableau1[[#This Row],[Début AM]]-Tableau1[[#This Row],[Pause AM]]+Tableau1[[#This Row],[Fin PM]]-Tableau1[[#This Row],[Début PM]]-Tableau1[[#This Row],[Pause PM]]</f>
        <v>0</v>
      </c>
      <c r="L303" s="59"/>
      <c r="M303" s="80"/>
      <c r="N303" s="91" t="str">
        <f ca="1">IF(COUNTIF('jours fériés'!C:C,Tableau1[[#This Row],[Date]]),"oui","")</f>
        <v/>
      </c>
      <c r="O303" s="84"/>
      <c r="P303" s="84"/>
      <c r="Q303" s="76">
        <f>IF(Tableau1[[#This Row],[ CP / ABS / ChP. AM]]="A.M.",Tableau1[[#This Row],[Temps de travail]],0)</f>
        <v>0</v>
      </c>
      <c r="R303" s="99">
        <f>IF(Tableau1[[#This Row],[ CP / ABS / ChP. AM]]="Ch.P. AM",Tableau1[[#This Row],[Fin AM]]-Tableau1[[#This Row],[Début AM]]-Tableau1[[#This Row],[Pause AM]],0)</f>
        <v>0</v>
      </c>
      <c r="S303" s="77">
        <f>IF(Tableau1[[#This Row],[Ch.P. PM]]="Ch.P. PM",Tableau1[[#This Row],[Fin PM]]-Tableau1[[#This Row],[Début PM]]-Tableau1[[#This Row],[Pause PM]],0)</f>
        <v>0</v>
      </c>
      <c r="T303" s="100">
        <f>+Tableau1[[#This Row],[Chômage Partiel AM]]+Tableau1[[#This Row],[Chômage Partiel PM]]</f>
        <v>0</v>
      </c>
      <c r="U30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3" s="14"/>
      <c r="W303" s="14"/>
      <c r="Y303" s="14"/>
    </row>
    <row r="304" spans="2:25" x14ac:dyDescent="0.25">
      <c r="B304" s="141">
        <f>_xlfn.ISOWEEKNUM(Tableau1[[#This Row],[Date]])</f>
        <v>43</v>
      </c>
      <c r="C304" s="45" t="str">
        <f>UPPER(TEXT(Tableau1[[#This Row],[Date]],"jjjj"))</f>
        <v>SAMEDI</v>
      </c>
      <c r="D304" s="55">
        <f>$C$3+ROW()-ROW(Tableau1[[#Headers],[Date]])-1</f>
        <v>44128</v>
      </c>
      <c r="E304" s="25"/>
      <c r="F304" s="25"/>
      <c r="G304" s="53"/>
      <c r="H304" s="25"/>
      <c r="I304" s="25"/>
      <c r="J304" s="53"/>
      <c r="K304" s="97">
        <f>Tableau1[[#This Row],[Fin AM]]-Tableau1[[#This Row],[Début AM]]-Tableau1[[#This Row],[Pause AM]]+Tableau1[[#This Row],[Fin PM]]-Tableau1[[#This Row],[Début PM]]-Tableau1[[#This Row],[Pause PM]]</f>
        <v>0</v>
      </c>
      <c r="L304" s="59"/>
      <c r="M304" s="80"/>
      <c r="N304" s="91" t="str">
        <f ca="1">IF(COUNTIF('jours fériés'!C:C,Tableau1[[#This Row],[Date]]),"oui","")</f>
        <v/>
      </c>
      <c r="O304" s="84"/>
      <c r="P304" s="84"/>
      <c r="Q304" s="76">
        <f>IF(Tableau1[[#This Row],[ CP / ABS / ChP. AM]]="A.M.",Tableau1[[#This Row],[Temps de travail]],0)</f>
        <v>0</v>
      </c>
      <c r="R304" s="99">
        <f>IF(Tableau1[[#This Row],[ CP / ABS / ChP. AM]]="Ch.P. AM",Tableau1[[#This Row],[Fin AM]]-Tableau1[[#This Row],[Début AM]]-Tableau1[[#This Row],[Pause AM]],0)</f>
        <v>0</v>
      </c>
      <c r="S304" s="77">
        <f>IF(Tableau1[[#This Row],[Ch.P. PM]]="Ch.P. PM",Tableau1[[#This Row],[Fin PM]]-Tableau1[[#This Row],[Début PM]]-Tableau1[[#This Row],[Pause PM]],0)</f>
        <v>0</v>
      </c>
      <c r="T304" s="100">
        <f>+Tableau1[[#This Row],[Chômage Partiel AM]]+Tableau1[[#This Row],[Chômage Partiel PM]]</f>
        <v>0</v>
      </c>
      <c r="U30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4" s="14"/>
      <c r="W304" s="14"/>
      <c r="Y304" s="14"/>
    </row>
    <row r="305" spans="2:25" ht="15.75" thickBot="1" x14ac:dyDescent="0.3">
      <c r="B305" s="141">
        <f>_xlfn.ISOWEEKNUM(Tableau1[[#This Row],[Date]])</f>
        <v>43</v>
      </c>
      <c r="C305" s="45" t="str">
        <f>UPPER(TEXT(Tableau1[[#This Row],[Date]],"jjjj"))</f>
        <v>DIMANCHE</v>
      </c>
      <c r="D305" s="55">
        <f>$C$3+ROW()-ROW(Tableau1[[#Headers],[Date]])-1</f>
        <v>44129</v>
      </c>
      <c r="E305" s="25"/>
      <c r="F305" s="25"/>
      <c r="G305" s="53"/>
      <c r="H305" s="25"/>
      <c r="I305" s="25"/>
      <c r="J305" s="53"/>
      <c r="K305" s="97">
        <f>Tableau1[[#This Row],[Fin AM]]-Tableau1[[#This Row],[Début AM]]-Tableau1[[#This Row],[Pause AM]]+Tableau1[[#This Row],[Fin PM]]-Tableau1[[#This Row],[Début PM]]-Tableau1[[#This Row],[Pause PM]]</f>
        <v>0</v>
      </c>
      <c r="L305" s="60"/>
      <c r="M305" s="81"/>
      <c r="N305" s="86" t="str">
        <f ca="1">IF(COUNTIF('jours fériés'!C:C,Tableau1[[#This Row],[Date]]),"oui","")</f>
        <v/>
      </c>
      <c r="O305" s="85"/>
      <c r="P305" s="85"/>
      <c r="Q305" s="80">
        <f>IF(Tableau1[[#This Row],[ CP / ABS / ChP. AM]]="A.M.",Tableau1[[#This Row],[Temps de travail]],0)</f>
        <v>0</v>
      </c>
      <c r="R305" s="101">
        <f>IF(Tableau1[[#This Row],[ CP / ABS / ChP. AM]]="Ch.P. AM",Tableau1[[#This Row],[Fin AM]]-Tableau1[[#This Row],[Début AM]]-Tableau1[[#This Row],[Pause AM]],0)</f>
        <v>0</v>
      </c>
      <c r="S305" s="94">
        <f>IF(Tableau1[[#This Row],[Ch.P. PM]]="Ch.P. PM",Tableau1[[#This Row],[Fin PM]]-Tableau1[[#This Row],[Début PM]]-Tableau1[[#This Row],[Pause PM]],0)</f>
        <v>0</v>
      </c>
      <c r="T305" s="102">
        <f>+Tableau1[[#This Row],[Chômage Partiel AM]]+Tableau1[[#This Row],[Chômage Partiel PM]]</f>
        <v>0</v>
      </c>
      <c r="U30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5" s="14"/>
      <c r="W305" s="14"/>
      <c r="Y305" s="14"/>
    </row>
    <row r="306" spans="2:25" x14ac:dyDescent="0.25">
      <c r="B306" s="141">
        <f>_xlfn.ISOWEEKNUM(Tableau1[[#This Row],[Date]])</f>
        <v>44</v>
      </c>
      <c r="C306" s="45" t="str">
        <f>UPPER(TEXT(Tableau1[[#This Row],[Date]],"jjjj"))</f>
        <v>LUNDI</v>
      </c>
      <c r="D306" s="55">
        <f>$C$3+ROW()-ROW(Tableau1[[#Headers],[Date]])-1</f>
        <v>44130</v>
      </c>
      <c r="E306" s="25"/>
      <c r="F306" s="25"/>
      <c r="G306" s="53"/>
      <c r="H306" s="25"/>
      <c r="I306" s="25"/>
      <c r="J306" s="53"/>
      <c r="K306" s="97">
        <f>Tableau1[[#This Row],[Fin AM]]-Tableau1[[#This Row],[Début AM]]-Tableau1[[#This Row],[Pause AM]]+Tableau1[[#This Row],[Fin PM]]-Tableau1[[#This Row],[Début PM]]-Tableau1[[#This Row],[Pause PM]]</f>
        <v>0</v>
      </c>
      <c r="L306" s="58"/>
      <c r="M306" s="79"/>
      <c r="N306" s="91" t="str">
        <f ca="1">IF(COUNTIF('jours fériés'!C:C,Tableau1[[#This Row],[Date]]),"oui","")</f>
        <v/>
      </c>
      <c r="O306" s="84"/>
      <c r="P306" s="84"/>
      <c r="Q306" s="76">
        <f>IF(Tableau1[[#This Row],[ CP / ABS / ChP. AM]]="A.M.",Tableau1[[#This Row],[Temps de travail]],0)</f>
        <v>0</v>
      </c>
      <c r="R306" s="99">
        <f>IF(Tableau1[[#This Row],[ CP / ABS / ChP. AM]]="Ch.P. AM",Tableau1[[#This Row],[Fin AM]]-Tableau1[[#This Row],[Début AM]]-Tableau1[[#This Row],[Pause AM]],0)</f>
        <v>0</v>
      </c>
      <c r="S306" s="77">
        <f>IF(Tableau1[[#This Row],[Ch.P. PM]]="Ch.P. PM",Tableau1[[#This Row],[Fin PM]]-Tableau1[[#This Row],[Début PM]]-Tableau1[[#This Row],[Pause PM]],0)</f>
        <v>0</v>
      </c>
      <c r="T306" s="100">
        <f>+Tableau1[[#This Row],[Chômage Partiel AM]]+Tableau1[[#This Row],[Chômage Partiel PM]]</f>
        <v>0</v>
      </c>
      <c r="U30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6" s="14"/>
      <c r="W306" s="14"/>
      <c r="Y306" s="14"/>
    </row>
    <row r="307" spans="2:25" x14ac:dyDescent="0.25">
      <c r="B307" s="141">
        <f>_xlfn.ISOWEEKNUM(Tableau1[[#This Row],[Date]])</f>
        <v>44</v>
      </c>
      <c r="C307" s="45" t="str">
        <f>UPPER(TEXT(Tableau1[[#This Row],[Date]],"jjjj"))</f>
        <v>MARDI</v>
      </c>
      <c r="D307" s="55">
        <f>$C$3+ROW()-ROW(Tableau1[[#Headers],[Date]])-1</f>
        <v>44131</v>
      </c>
      <c r="E307" s="25"/>
      <c r="F307" s="25"/>
      <c r="G307" s="53"/>
      <c r="H307" s="25"/>
      <c r="I307" s="25"/>
      <c r="J307" s="53"/>
      <c r="K307" s="97">
        <f>Tableau1[[#This Row],[Fin AM]]-Tableau1[[#This Row],[Début AM]]-Tableau1[[#This Row],[Pause AM]]+Tableau1[[#This Row],[Fin PM]]-Tableau1[[#This Row],[Début PM]]-Tableau1[[#This Row],[Pause PM]]</f>
        <v>0</v>
      </c>
      <c r="L307" s="59"/>
      <c r="M307" s="80"/>
      <c r="N307" s="91" t="str">
        <f ca="1">IF(COUNTIF('jours fériés'!C:C,Tableau1[[#This Row],[Date]]),"oui","")</f>
        <v/>
      </c>
      <c r="O307" s="84"/>
      <c r="P307" s="84"/>
      <c r="Q307" s="76">
        <f>IF(Tableau1[[#This Row],[ CP / ABS / ChP. AM]]="A.M.",Tableau1[[#This Row],[Temps de travail]],0)</f>
        <v>0</v>
      </c>
      <c r="R307" s="99">
        <f>IF(Tableau1[[#This Row],[ CP / ABS / ChP. AM]]="Ch.P. AM",Tableau1[[#This Row],[Fin AM]]-Tableau1[[#This Row],[Début AM]]-Tableau1[[#This Row],[Pause AM]],0)</f>
        <v>0</v>
      </c>
      <c r="S307" s="77">
        <f>IF(Tableau1[[#This Row],[Ch.P. PM]]="Ch.P. PM",Tableau1[[#This Row],[Fin PM]]-Tableau1[[#This Row],[Début PM]]-Tableau1[[#This Row],[Pause PM]],0)</f>
        <v>0</v>
      </c>
      <c r="T307" s="100">
        <f>+Tableau1[[#This Row],[Chômage Partiel AM]]+Tableau1[[#This Row],[Chômage Partiel PM]]</f>
        <v>0</v>
      </c>
      <c r="U30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7" s="14"/>
      <c r="W307" s="14"/>
      <c r="Y307" s="14"/>
    </row>
    <row r="308" spans="2:25" x14ac:dyDescent="0.25">
      <c r="B308" s="141">
        <f>_xlfn.ISOWEEKNUM(Tableau1[[#This Row],[Date]])</f>
        <v>44</v>
      </c>
      <c r="C308" s="45" t="str">
        <f>UPPER(TEXT(Tableau1[[#This Row],[Date]],"jjjj"))</f>
        <v>MERCREDI</v>
      </c>
      <c r="D308" s="55">
        <f>$C$3+ROW()-ROW(Tableau1[[#Headers],[Date]])-1</f>
        <v>44132</v>
      </c>
      <c r="E308" s="25"/>
      <c r="F308" s="25"/>
      <c r="G308" s="53"/>
      <c r="H308" s="25"/>
      <c r="I308" s="25"/>
      <c r="J308" s="53"/>
      <c r="K308" s="97">
        <f>Tableau1[[#This Row],[Fin AM]]-Tableau1[[#This Row],[Début AM]]-Tableau1[[#This Row],[Pause AM]]+Tableau1[[#This Row],[Fin PM]]-Tableau1[[#This Row],[Début PM]]-Tableau1[[#This Row],[Pause PM]]</f>
        <v>0</v>
      </c>
      <c r="L308" s="59"/>
      <c r="M308" s="80"/>
      <c r="N308" s="91" t="str">
        <f ca="1">IF(COUNTIF('jours fériés'!C:C,Tableau1[[#This Row],[Date]]),"oui","")</f>
        <v/>
      </c>
      <c r="O308" s="84"/>
      <c r="P308" s="84"/>
      <c r="Q308" s="76">
        <f>IF(Tableau1[[#This Row],[ CP / ABS / ChP. AM]]="A.M.",Tableau1[[#This Row],[Temps de travail]],0)</f>
        <v>0</v>
      </c>
      <c r="R308" s="99">
        <f>IF(Tableau1[[#This Row],[ CP / ABS / ChP. AM]]="Ch.P. AM",Tableau1[[#This Row],[Fin AM]]-Tableau1[[#This Row],[Début AM]]-Tableau1[[#This Row],[Pause AM]],0)</f>
        <v>0</v>
      </c>
      <c r="S308" s="77">
        <f>IF(Tableau1[[#This Row],[Ch.P. PM]]="Ch.P. PM",Tableau1[[#This Row],[Fin PM]]-Tableau1[[#This Row],[Début PM]]-Tableau1[[#This Row],[Pause PM]],0)</f>
        <v>0</v>
      </c>
      <c r="T308" s="100">
        <f>+Tableau1[[#This Row],[Chômage Partiel AM]]+Tableau1[[#This Row],[Chômage Partiel PM]]</f>
        <v>0</v>
      </c>
      <c r="U30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8" s="14"/>
      <c r="W308" s="14"/>
      <c r="Y308" s="14"/>
    </row>
    <row r="309" spans="2:25" x14ac:dyDescent="0.25">
      <c r="B309" s="141">
        <f>_xlfn.ISOWEEKNUM(Tableau1[[#This Row],[Date]])</f>
        <v>44</v>
      </c>
      <c r="C309" s="45" t="str">
        <f>UPPER(TEXT(Tableau1[[#This Row],[Date]],"jjjj"))</f>
        <v>JEUDI</v>
      </c>
      <c r="D309" s="55">
        <f>$C$3+ROW()-ROW(Tableau1[[#Headers],[Date]])-1</f>
        <v>44133</v>
      </c>
      <c r="E309" s="25"/>
      <c r="F309" s="25"/>
      <c r="G309" s="53"/>
      <c r="H309" s="25"/>
      <c r="I309" s="25"/>
      <c r="J309" s="53"/>
      <c r="K309" s="97">
        <f>Tableau1[[#This Row],[Fin AM]]-Tableau1[[#This Row],[Début AM]]-Tableau1[[#This Row],[Pause AM]]+Tableau1[[#This Row],[Fin PM]]-Tableau1[[#This Row],[Début PM]]-Tableau1[[#This Row],[Pause PM]]</f>
        <v>0</v>
      </c>
      <c r="L309" s="59"/>
      <c r="M309" s="80"/>
      <c r="N309" s="91" t="str">
        <f ca="1">IF(COUNTIF('jours fériés'!C:C,Tableau1[[#This Row],[Date]]),"oui","")</f>
        <v/>
      </c>
      <c r="O309" s="84"/>
      <c r="P309" s="84"/>
      <c r="Q309" s="76">
        <f>IF(Tableau1[[#This Row],[ CP / ABS / ChP. AM]]="A.M.",Tableau1[[#This Row],[Temps de travail]],0)</f>
        <v>0</v>
      </c>
      <c r="R309" s="99">
        <f>IF(Tableau1[[#This Row],[ CP / ABS / ChP. AM]]="Ch.P. AM",Tableau1[[#This Row],[Fin AM]]-Tableau1[[#This Row],[Début AM]]-Tableau1[[#This Row],[Pause AM]],0)</f>
        <v>0</v>
      </c>
      <c r="S309" s="77">
        <f>IF(Tableau1[[#This Row],[Ch.P. PM]]="Ch.P. PM",Tableau1[[#This Row],[Fin PM]]-Tableau1[[#This Row],[Début PM]]-Tableau1[[#This Row],[Pause PM]],0)</f>
        <v>0</v>
      </c>
      <c r="T309" s="100">
        <f>+Tableau1[[#This Row],[Chômage Partiel AM]]+Tableau1[[#This Row],[Chômage Partiel PM]]</f>
        <v>0</v>
      </c>
      <c r="U30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09" s="14"/>
      <c r="W309" s="14"/>
      <c r="Y309" s="14"/>
    </row>
    <row r="310" spans="2:25" x14ac:dyDescent="0.25">
      <c r="B310" s="141">
        <f>_xlfn.ISOWEEKNUM(Tableau1[[#This Row],[Date]])</f>
        <v>44</v>
      </c>
      <c r="C310" s="45" t="str">
        <f>UPPER(TEXT(Tableau1[[#This Row],[Date]],"jjjj"))</f>
        <v>VENDREDI</v>
      </c>
      <c r="D310" s="55">
        <f>$C$3+ROW()-ROW(Tableau1[[#Headers],[Date]])-1</f>
        <v>44134</v>
      </c>
      <c r="E310" s="25"/>
      <c r="F310" s="25"/>
      <c r="G310" s="53"/>
      <c r="H310" s="25"/>
      <c r="I310" s="25"/>
      <c r="J310" s="53"/>
      <c r="K310" s="97">
        <f>Tableau1[[#This Row],[Fin AM]]-Tableau1[[#This Row],[Début AM]]-Tableau1[[#This Row],[Pause AM]]+Tableau1[[#This Row],[Fin PM]]-Tableau1[[#This Row],[Début PM]]-Tableau1[[#This Row],[Pause PM]]</f>
        <v>0</v>
      </c>
      <c r="L310" s="59"/>
      <c r="M310" s="80"/>
      <c r="N310" s="91" t="str">
        <f ca="1">IF(COUNTIF('jours fériés'!C:C,Tableau1[[#This Row],[Date]]),"oui","")</f>
        <v/>
      </c>
      <c r="O310" s="84"/>
      <c r="P310" s="84"/>
      <c r="Q310" s="76">
        <f>IF(Tableau1[[#This Row],[ CP / ABS / ChP. AM]]="A.M.",Tableau1[[#This Row],[Temps de travail]],0)</f>
        <v>0</v>
      </c>
      <c r="R310" s="99">
        <f>IF(Tableau1[[#This Row],[ CP / ABS / ChP. AM]]="Ch.P. AM",Tableau1[[#This Row],[Fin AM]]-Tableau1[[#This Row],[Début AM]]-Tableau1[[#This Row],[Pause AM]],0)</f>
        <v>0</v>
      </c>
      <c r="S310" s="77">
        <f>IF(Tableau1[[#This Row],[Ch.P. PM]]="Ch.P. PM",Tableau1[[#This Row],[Fin PM]]-Tableau1[[#This Row],[Début PM]]-Tableau1[[#This Row],[Pause PM]],0)</f>
        <v>0</v>
      </c>
      <c r="T310" s="100">
        <f>+Tableau1[[#This Row],[Chômage Partiel AM]]+Tableau1[[#This Row],[Chômage Partiel PM]]</f>
        <v>0</v>
      </c>
      <c r="U31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0" s="14"/>
      <c r="W310" s="14"/>
      <c r="Y310" s="14"/>
    </row>
    <row r="311" spans="2:25" x14ac:dyDescent="0.25">
      <c r="B311" s="141">
        <f>_xlfn.ISOWEEKNUM(Tableau1[[#This Row],[Date]])</f>
        <v>44</v>
      </c>
      <c r="C311" s="45" t="str">
        <f>UPPER(TEXT(Tableau1[[#This Row],[Date]],"jjjj"))</f>
        <v>SAMEDI</v>
      </c>
      <c r="D311" s="55">
        <f>$C$3+ROW()-ROW(Tableau1[[#Headers],[Date]])-1</f>
        <v>44135</v>
      </c>
      <c r="E311" s="25"/>
      <c r="F311" s="25"/>
      <c r="G311" s="53"/>
      <c r="H311" s="25"/>
      <c r="I311" s="25"/>
      <c r="J311" s="53"/>
      <c r="K311" s="97">
        <f>Tableau1[[#This Row],[Fin AM]]-Tableau1[[#This Row],[Début AM]]-Tableau1[[#This Row],[Pause AM]]+Tableau1[[#This Row],[Fin PM]]-Tableau1[[#This Row],[Début PM]]-Tableau1[[#This Row],[Pause PM]]</f>
        <v>0</v>
      </c>
      <c r="L311" s="59"/>
      <c r="M311" s="80"/>
      <c r="N311" s="91" t="str">
        <f ca="1">IF(COUNTIF('jours fériés'!C:C,Tableau1[[#This Row],[Date]]),"oui","")</f>
        <v/>
      </c>
      <c r="O311" s="84"/>
      <c r="P311" s="84"/>
      <c r="Q311" s="76">
        <f>IF(Tableau1[[#This Row],[ CP / ABS / ChP. AM]]="A.M.",Tableau1[[#This Row],[Temps de travail]],0)</f>
        <v>0</v>
      </c>
      <c r="R311" s="99">
        <f>IF(Tableau1[[#This Row],[ CP / ABS / ChP. AM]]="Ch.P. AM",Tableau1[[#This Row],[Fin AM]]-Tableau1[[#This Row],[Début AM]]-Tableau1[[#This Row],[Pause AM]],0)</f>
        <v>0</v>
      </c>
      <c r="S311" s="77">
        <f>IF(Tableau1[[#This Row],[Ch.P. PM]]="Ch.P. PM",Tableau1[[#This Row],[Fin PM]]-Tableau1[[#This Row],[Début PM]]-Tableau1[[#This Row],[Pause PM]],0)</f>
        <v>0</v>
      </c>
      <c r="T311" s="100">
        <f>+Tableau1[[#This Row],[Chômage Partiel AM]]+Tableau1[[#This Row],[Chômage Partiel PM]]</f>
        <v>0</v>
      </c>
      <c r="U31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1" s="14"/>
      <c r="W311" s="14"/>
      <c r="Y311" s="14"/>
    </row>
    <row r="312" spans="2:25" ht="15.75" thickBot="1" x14ac:dyDescent="0.3">
      <c r="B312" s="141">
        <f>_xlfn.ISOWEEKNUM(Tableau1[[#This Row],[Date]])</f>
        <v>44</v>
      </c>
      <c r="C312" s="45" t="str">
        <f>UPPER(TEXT(Tableau1[[#This Row],[Date]],"jjjj"))</f>
        <v>DIMANCHE</v>
      </c>
      <c r="D312" s="55">
        <f>$C$3+ROW()-ROW(Tableau1[[#Headers],[Date]])-1</f>
        <v>44136</v>
      </c>
      <c r="E312" s="25"/>
      <c r="F312" s="25"/>
      <c r="G312" s="53"/>
      <c r="H312" s="25"/>
      <c r="I312" s="25"/>
      <c r="J312" s="53"/>
      <c r="K312" s="97">
        <f>Tableau1[[#This Row],[Fin AM]]-Tableau1[[#This Row],[Début AM]]-Tableau1[[#This Row],[Pause AM]]+Tableau1[[#This Row],[Fin PM]]-Tableau1[[#This Row],[Début PM]]-Tableau1[[#This Row],[Pause PM]]</f>
        <v>0</v>
      </c>
      <c r="L312" s="60"/>
      <c r="M312" s="81"/>
      <c r="N312" s="86" t="str">
        <f ca="1">IF(COUNTIF('jours fériés'!C:C,Tableau1[[#This Row],[Date]]),"oui","")</f>
        <v>oui</v>
      </c>
      <c r="O312" s="85"/>
      <c r="P312" s="85"/>
      <c r="Q312" s="80">
        <f>IF(Tableau1[[#This Row],[ CP / ABS / ChP. AM]]="A.M.",Tableau1[[#This Row],[Temps de travail]],0)</f>
        <v>0</v>
      </c>
      <c r="R312" s="101">
        <f>IF(Tableau1[[#This Row],[ CP / ABS / ChP. AM]]="Ch.P. AM",Tableau1[[#This Row],[Fin AM]]-Tableau1[[#This Row],[Début AM]]-Tableau1[[#This Row],[Pause AM]],0)</f>
        <v>0</v>
      </c>
      <c r="S312" s="94">
        <f>IF(Tableau1[[#This Row],[Ch.P. PM]]="Ch.P. PM",Tableau1[[#This Row],[Fin PM]]-Tableau1[[#This Row],[Début PM]]-Tableau1[[#This Row],[Pause PM]],0)</f>
        <v>0</v>
      </c>
      <c r="T312" s="102">
        <f>+Tableau1[[#This Row],[Chômage Partiel AM]]+Tableau1[[#This Row],[Chômage Partiel PM]]</f>
        <v>0</v>
      </c>
      <c r="U31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2" s="14"/>
      <c r="W312" s="14"/>
      <c r="Y312" s="14"/>
    </row>
    <row r="313" spans="2:25" x14ac:dyDescent="0.25">
      <c r="B313" s="141">
        <f>_xlfn.ISOWEEKNUM(Tableau1[[#This Row],[Date]])</f>
        <v>45</v>
      </c>
      <c r="C313" s="45" t="str">
        <f>UPPER(TEXT(Tableau1[[#This Row],[Date]],"jjjj"))</f>
        <v>LUNDI</v>
      </c>
      <c r="D313" s="55">
        <f>$C$3+ROW()-ROW(Tableau1[[#Headers],[Date]])-1</f>
        <v>44137</v>
      </c>
      <c r="E313" s="25"/>
      <c r="F313" s="25"/>
      <c r="G313" s="53"/>
      <c r="H313" s="25"/>
      <c r="I313" s="25"/>
      <c r="J313" s="53"/>
      <c r="K313" s="97">
        <f>Tableau1[[#This Row],[Fin AM]]-Tableau1[[#This Row],[Début AM]]-Tableau1[[#This Row],[Pause AM]]+Tableau1[[#This Row],[Fin PM]]-Tableau1[[#This Row],[Début PM]]-Tableau1[[#This Row],[Pause PM]]</f>
        <v>0</v>
      </c>
      <c r="L313" s="58"/>
      <c r="M313" s="79"/>
      <c r="N313" s="91" t="str">
        <f ca="1">IF(COUNTIF('jours fériés'!C:C,Tableau1[[#This Row],[Date]]),"oui","")</f>
        <v/>
      </c>
      <c r="O313" s="84"/>
      <c r="P313" s="84"/>
      <c r="Q313" s="76">
        <f>IF(Tableau1[[#This Row],[ CP / ABS / ChP. AM]]="A.M.",Tableau1[[#This Row],[Temps de travail]],0)</f>
        <v>0</v>
      </c>
      <c r="R313" s="99">
        <f>IF(Tableau1[[#This Row],[ CP / ABS / ChP. AM]]="Ch.P. AM",Tableau1[[#This Row],[Fin AM]]-Tableau1[[#This Row],[Début AM]]-Tableau1[[#This Row],[Pause AM]],0)</f>
        <v>0</v>
      </c>
      <c r="S313" s="77">
        <f>IF(Tableau1[[#This Row],[Ch.P. PM]]="Ch.P. PM",Tableau1[[#This Row],[Fin PM]]-Tableau1[[#This Row],[Début PM]]-Tableau1[[#This Row],[Pause PM]],0)</f>
        <v>0</v>
      </c>
      <c r="T313" s="100">
        <f>+Tableau1[[#This Row],[Chômage Partiel AM]]+Tableau1[[#This Row],[Chômage Partiel PM]]</f>
        <v>0</v>
      </c>
      <c r="U31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3" s="14"/>
      <c r="W313" s="14"/>
      <c r="Y313" s="14"/>
    </row>
    <row r="314" spans="2:25" x14ac:dyDescent="0.25">
      <c r="B314" s="141">
        <f>_xlfn.ISOWEEKNUM(Tableau1[[#This Row],[Date]])</f>
        <v>45</v>
      </c>
      <c r="C314" s="45" t="str">
        <f>UPPER(TEXT(Tableau1[[#This Row],[Date]],"jjjj"))</f>
        <v>MARDI</v>
      </c>
      <c r="D314" s="55">
        <f>$C$3+ROW()-ROW(Tableau1[[#Headers],[Date]])-1</f>
        <v>44138</v>
      </c>
      <c r="E314" s="25"/>
      <c r="F314" s="25"/>
      <c r="G314" s="53"/>
      <c r="H314" s="25"/>
      <c r="I314" s="25"/>
      <c r="J314" s="53"/>
      <c r="K314" s="97">
        <f>Tableau1[[#This Row],[Fin AM]]-Tableau1[[#This Row],[Début AM]]-Tableau1[[#This Row],[Pause AM]]+Tableau1[[#This Row],[Fin PM]]-Tableau1[[#This Row],[Début PM]]-Tableau1[[#This Row],[Pause PM]]</f>
        <v>0</v>
      </c>
      <c r="L314" s="59"/>
      <c r="M314" s="80"/>
      <c r="N314" s="91" t="str">
        <f ca="1">IF(COUNTIF('jours fériés'!C:C,Tableau1[[#This Row],[Date]]),"oui","")</f>
        <v/>
      </c>
      <c r="O314" s="84"/>
      <c r="P314" s="84"/>
      <c r="Q314" s="76">
        <f>IF(Tableau1[[#This Row],[ CP / ABS / ChP. AM]]="A.M.",Tableau1[[#This Row],[Temps de travail]],0)</f>
        <v>0</v>
      </c>
      <c r="R314" s="99">
        <f>IF(Tableau1[[#This Row],[ CP / ABS / ChP. AM]]="Ch.P. AM",Tableau1[[#This Row],[Fin AM]]-Tableau1[[#This Row],[Début AM]]-Tableau1[[#This Row],[Pause AM]],0)</f>
        <v>0</v>
      </c>
      <c r="S314" s="77">
        <f>IF(Tableau1[[#This Row],[Ch.P. PM]]="Ch.P. PM",Tableau1[[#This Row],[Fin PM]]-Tableau1[[#This Row],[Début PM]]-Tableau1[[#This Row],[Pause PM]],0)</f>
        <v>0</v>
      </c>
      <c r="T314" s="100">
        <f>+Tableau1[[#This Row],[Chômage Partiel AM]]+Tableau1[[#This Row],[Chômage Partiel PM]]</f>
        <v>0</v>
      </c>
      <c r="U31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4" s="14"/>
      <c r="W314" s="14"/>
      <c r="Y314" s="14"/>
    </row>
    <row r="315" spans="2:25" x14ac:dyDescent="0.25">
      <c r="B315" s="141">
        <f>_xlfn.ISOWEEKNUM(Tableau1[[#This Row],[Date]])</f>
        <v>45</v>
      </c>
      <c r="C315" s="45" t="str">
        <f>UPPER(TEXT(Tableau1[[#This Row],[Date]],"jjjj"))</f>
        <v>MERCREDI</v>
      </c>
      <c r="D315" s="55">
        <f>$C$3+ROW()-ROW(Tableau1[[#Headers],[Date]])-1</f>
        <v>44139</v>
      </c>
      <c r="E315" s="25"/>
      <c r="F315" s="25"/>
      <c r="G315" s="53"/>
      <c r="H315" s="25"/>
      <c r="I315" s="25"/>
      <c r="J315" s="53"/>
      <c r="K315" s="97">
        <f>Tableau1[[#This Row],[Fin AM]]-Tableau1[[#This Row],[Début AM]]-Tableau1[[#This Row],[Pause AM]]+Tableau1[[#This Row],[Fin PM]]-Tableau1[[#This Row],[Début PM]]-Tableau1[[#This Row],[Pause PM]]</f>
        <v>0</v>
      </c>
      <c r="L315" s="59"/>
      <c r="M315" s="80"/>
      <c r="N315" s="91" t="str">
        <f ca="1">IF(COUNTIF('jours fériés'!C:C,Tableau1[[#This Row],[Date]]),"oui","")</f>
        <v/>
      </c>
      <c r="O315" s="84"/>
      <c r="P315" s="84"/>
      <c r="Q315" s="76">
        <f>IF(Tableau1[[#This Row],[ CP / ABS / ChP. AM]]="A.M.",Tableau1[[#This Row],[Temps de travail]],0)</f>
        <v>0</v>
      </c>
      <c r="R315" s="99">
        <f>IF(Tableau1[[#This Row],[ CP / ABS / ChP. AM]]="Ch.P. AM",Tableau1[[#This Row],[Fin AM]]-Tableau1[[#This Row],[Début AM]]-Tableau1[[#This Row],[Pause AM]],0)</f>
        <v>0</v>
      </c>
      <c r="S315" s="77">
        <f>IF(Tableau1[[#This Row],[Ch.P. PM]]="Ch.P. PM",Tableau1[[#This Row],[Fin PM]]-Tableau1[[#This Row],[Début PM]]-Tableau1[[#This Row],[Pause PM]],0)</f>
        <v>0</v>
      </c>
      <c r="T315" s="100">
        <f>+Tableau1[[#This Row],[Chômage Partiel AM]]+Tableau1[[#This Row],[Chômage Partiel PM]]</f>
        <v>0</v>
      </c>
      <c r="U31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5" s="14"/>
      <c r="W315" s="14"/>
      <c r="Y315" s="14"/>
    </row>
    <row r="316" spans="2:25" x14ac:dyDescent="0.25">
      <c r="B316" s="141">
        <f>_xlfn.ISOWEEKNUM(Tableau1[[#This Row],[Date]])</f>
        <v>45</v>
      </c>
      <c r="C316" s="45" t="str">
        <f>UPPER(TEXT(Tableau1[[#This Row],[Date]],"jjjj"))</f>
        <v>JEUDI</v>
      </c>
      <c r="D316" s="55">
        <f>$C$3+ROW()-ROW(Tableau1[[#Headers],[Date]])-1</f>
        <v>44140</v>
      </c>
      <c r="E316" s="25"/>
      <c r="F316" s="25"/>
      <c r="G316" s="53"/>
      <c r="H316" s="25"/>
      <c r="I316" s="25"/>
      <c r="J316" s="53"/>
      <c r="K316" s="97">
        <f>Tableau1[[#This Row],[Fin AM]]-Tableau1[[#This Row],[Début AM]]-Tableau1[[#This Row],[Pause AM]]+Tableau1[[#This Row],[Fin PM]]-Tableau1[[#This Row],[Début PM]]-Tableau1[[#This Row],[Pause PM]]</f>
        <v>0</v>
      </c>
      <c r="L316" s="59"/>
      <c r="M316" s="80"/>
      <c r="N316" s="91" t="str">
        <f ca="1">IF(COUNTIF('jours fériés'!C:C,Tableau1[[#This Row],[Date]]),"oui","")</f>
        <v/>
      </c>
      <c r="O316" s="84"/>
      <c r="P316" s="84"/>
      <c r="Q316" s="76">
        <f>IF(Tableau1[[#This Row],[ CP / ABS / ChP. AM]]="A.M.",Tableau1[[#This Row],[Temps de travail]],0)</f>
        <v>0</v>
      </c>
      <c r="R316" s="99">
        <f>IF(Tableau1[[#This Row],[ CP / ABS / ChP. AM]]="Ch.P. AM",Tableau1[[#This Row],[Fin AM]]-Tableau1[[#This Row],[Début AM]]-Tableau1[[#This Row],[Pause AM]],0)</f>
        <v>0</v>
      </c>
      <c r="S316" s="77">
        <f>IF(Tableau1[[#This Row],[Ch.P. PM]]="Ch.P. PM",Tableau1[[#This Row],[Fin PM]]-Tableau1[[#This Row],[Début PM]]-Tableau1[[#This Row],[Pause PM]],0)</f>
        <v>0</v>
      </c>
      <c r="T316" s="100">
        <f>+Tableau1[[#This Row],[Chômage Partiel AM]]+Tableau1[[#This Row],[Chômage Partiel PM]]</f>
        <v>0</v>
      </c>
      <c r="U31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6" s="14"/>
      <c r="W316" s="14"/>
      <c r="Y316" s="14"/>
    </row>
    <row r="317" spans="2:25" x14ac:dyDescent="0.25">
      <c r="B317" s="141">
        <f>_xlfn.ISOWEEKNUM(Tableau1[[#This Row],[Date]])</f>
        <v>45</v>
      </c>
      <c r="C317" s="45" t="str">
        <f>UPPER(TEXT(Tableau1[[#This Row],[Date]],"jjjj"))</f>
        <v>VENDREDI</v>
      </c>
      <c r="D317" s="55">
        <f>$C$3+ROW()-ROW(Tableau1[[#Headers],[Date]])-1</f>
        <v>44141</v>
      </c>
      <c r="E317" s="25"/>
      <c r="F317" s="25"/>
      <c r="G317" s="53"/>
      <c r="H317" s="25"/>
      <c r="I317" s="25"/>
      <c r="J317" s="53"/>
      <c r="K317" s="97">
        <f>Tableau1[[#This Row],[Fin AM]]-Tableau1[[#This Row],[Début AM]]-Tableau1[[#This Row],[Pause AM]]+Tableau1[[#This Row],[Fin PM]]-Tableau1[[#This Row],[Début PM]]-Tableau1[[#This Row],[Pause PM]]</f>
        <v>0</v>
      </c>
      <c r="L317" s="59"/>
      <c r="M317" s="80"/>
      <c r="N317" s="91" t="str">
        <f ca="1">IF(COUNTIF('jours fériés'!C:C,Tableau1[[#This Row],[Date]]),"oui","")</f>
        <v/>
      </c>
      <c r="O317" s="84"/>
      <c r="P317" s="84"/>
      <c r="Q317" s="76">
        <f>IF(Tableau1[[#This Row],[ CP / ABS / ChP. AM]]="A.M.",Tableau1[[#This Row],[Temps de travail]],0)</f>
        <v>0</v>
      </c>
      <c r="R317" s="99">
        <f>IF(Tableau1[[#This Row],[ CP / ABS / ChP. AM]]="Ch.P. AM",Tableau1[[#This Row],[Fin AM]]-Tableau1[[#This Row],[Début AM]]-Tableau1[[#This Row],[Pause AM]],0)</f>
        <v>0</v>
      </c>
      <c r="S317" s="77">
        <f>IF(Tableau1[[#This Row],[Ch.P. PM]]="Ch.P. PM",Tableau1[[#This Row],[Fin PM]]-Tableau1[[#This Row],[Début PM]]-Tableau1[[#This Row],[Pause PM]],0)</f>
        <v>0</v>
      </c>
      <c r="T317" s="100">
        <f>+Tableau1[[#This Row],[Chômage Partiel AM]]+Tableau1[[#This Row],[Chômage Partiel PM]]</f>
        <v>0</v>
      </c>
      <c r="U31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7" s="14"/>
      <c r="W317" s="14"/>
      <c r="Y317" s="14"/>
    </row>
    <row r="318" spans="2:25" x14ac:dyDescent="0.25">
      <c r="B318" s="141">
        <f>_xlfn.ISOWEEKNUM(Tableau1[[#This Row],[Date]])</f>
        <v>45</v>
      </c>
      <c r="C318" s="45" t="str">
        <f>UPPER(TEXT(Tableau1[[#This Row],[Date]],"jjjj"))</f>
        <v>SAMEDI</v>
      </c>
      <c r="D318" s="55">
        <f>$C$3+ROW()-ROW(Tableau1[[#Headers],[Date]])-1</f>
        <v>44142</v>
      </c>
      <c r="E318" s="25"/>
      <c r="F318" s="25"/>
      <c r="G318" s="53"/>
      <c r="H318" s="25"/>
      <c r="I318" s="25"/>
      <c r="J318" s="53"/>
      <c r="K318" s="97">
        <f>Tableau1[[#This Row],[Fin AM]]-Tableau1[[#This Row],[Début AM]]-Tableau1[[#This Row],[Pause AM]]+Tableau1[[#This Row],[Fin PM]]-Tableau1[[#This Row],[Début PM]]-Tableau1[[#This Row],[Pause PM]]</f>
        <v>0</v>
      </c>
      <c r="L318" s="59"/>
      <c r="M318" s="80"/>
      <c r="N318" s="91" t="str">
        <f ca="1">IF(COUNTIF('jours fériés'!C:C,Tableau1[[#This Row],[Date]]),"oui","")</f>
        <v/>
      </c>
      <c r="O318" s="84"/>
      <c r="P318" s="84"/>
      <c r="Q318" s="76">
        <f>IF(Tableau1[[#This Row],[ CP / ABS / ChP. AM]]="A.M.",Tableau1[[#This Row],[Temps de travail]],0)</f>
        <v>0</v>
      </c>
      <c r="R318" s="99">
        <f>IF(Tableau1[[#This Row],[ CP / ABS / ChP. AM]]="Ch.P. AM",Tableau1[[#This Row],[Fin AM]]-Tableau1[[#This Row],[Début AM]]-Tableau1[[#This Row],[Pause AM]],0)</f>
        <v>0</v>
      </c>
      <c r="S318" s="77">
        <f>IF(Tableau1[[#This Row],[Ch.P. PM]]="Ch.P. PM",Tableau1[[#This Row],[Fin PM]]-Tableau1[[#This Row],[Début PM]]-Tableau1[[#This Row],[Pause PM]],0)</f>
        <v>0</v>
      </c>
      <c r="T318" s="100">
        <f>+Tableau1[[#This Row],[Chômage Partiel AM]]+Tableau1[[#This Row],[Chômage Partiel PM]]</f>
        <v>0</v>
      </c>
      <c r="U31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8" s="14"/>
      <c r="W318" s="14"/>
      <c r="Y318" s="14"/>
    </row>
    <row r="319" spans="2:25" ht="15.75" thickBot="1" x14ac:dyDescent="0.3">
      <c r="B319" s="141">
        <f>_xlfn.ISOWEEKNUM(Tableau1[[#This Row],[Date]])</f>
        <v>45</v>
      </c>
      <c r="C319" s="45" t="str">
        <f>UPPER(TEXT(Tableau1[[#This Row],[Date]],"jjjj"))</f>
        <v>DIMANCHE</v>
      </c>
      <c r="D319" s="55">
        <f>$C$3+ROW()-ROW(Tableau1[[#Headers],[Date]])-1</f>
        <v>44143</v>
      </c>
      <c r="E319" s="25"/>
      <c r="F319" s="25"/>
      <c r="G319" s="53"/>
      <c r="H319" s="25"/>
      <c r="I319" s="25"/>
      <c r="J319" s="53"/>
      <c r="K319" s="97">
        <f>Tableau1[[#This Row],[Fin AM]]-Tableau1[[#This Row],[Début AM]]-Tableau1[[#This Row],[Pause AM]]+Tableau1[[#This Row],[Fin PM]]-Tableau1[[#This Row],[Début PM]]-Tableau1[[#This Row],[Pause PM]]</f>
        <v>0</v>
      </c>
      <c r="L319" s="60"/>
      <c r="M319" s="81"/>
      <c r="N319" s="86" t="str">
        <f ca="1">IF(COUNTIF('jours fériés'!C:C,Tableau1[[#This Row],[Date]]),"oui","")</f>
        <v/>
      </c>
      <c r="O319" s="85"/>
      <c r="P319" s="85"/>
      <c r="Q319" s="80">
        <f>IF(Tableau1[[#This Row],[ CP / ABS / ChP. AM]]="A.M.",Tableau1[[#This Row],[Temps de travail]],0)</f>
        <v>0</v>
      </c>
      <c r="R319" s="101">
        <f>IF(Tableau1[[#This Row],[ CP / ABS / ChP. AM]]="Ch.P. AM",Tableau1[[#This Row],[Fin AM]]-Tableau1[[#This Row],[Début AM]]-Tableau1[[#This Row],[Pause AM]],0)</f>
        <v>0</v>
      </c>
      <c r="S319" s="94">
        <f>IF(Tableau1[[#This Row],[Ch.P. PM]]="Ch.P. PM",Tableau1[[#This Row],[Fin PM]]-Tableau1[[#This Row],[Début PM]]-Tableau1[[#This Row],[Pause PM]],0)</f>
        <v>0</v>
      </c>
      <c r="T319" s="102">
        <f>+Tableau1[[#This Row],[Chômage Partiel AM]]+Tableau1[[#This Row],[Chômage Partiel PM]]</f>
        <v>0</v>
      </c>
      <c r="U31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19" s="14"/>
      <c r="W319" s="14"/>
      <c r="Y319" s="14"/>
    </row>
    <row r="320" spans="2:25" x14ac:dyDescent="0.25">
      <c r="B320" s="141">
        <f>_xlfn.ISOWEEKNUM(Tableau1[[#This Row],[Date]])</f>
        <v>46</v>
      </c>
      <c r="C320" s="45" t="str">
        <f>UPPER(TEXT(Tableau1[[#This Row],[Date]],"jjjj"))</f>
        <v>LUNDI</v>
      </c>
      <c r="D320" s="55">
        <f>$C$3+ROW()-ROW(Tableau1[[#Headers],[Date]])-1</f>
        <v>44144</v>
      </c>
      <c r="E320" s="25"/>
      <c r="F320" s="25"/>
      <c r="G320" s="53"/>
      <c r="H320" s="25"/>
      <c r="I320" s="25"/>
      <c r="J320" s="53"/>
      <c r="K320" s="97">
        <f>Tableau1[[#This Row],[Fin AM]]-Tableau1[[#This Row],[Début AM]]-Tableau1[[#This Row],[Pause AM]]+Tableau1[[#This Row],[Fin PM]]-Tableau1[[#This Row],[Début PM]]-Tableau1[[#This Row],[Pause PM]]</f>
        <v>0</v>
      </c>
      <c r="L320" s="58"/>
      <c r="M320" s="79"/>
      <c r="N320" s="91" t="str">
        <f ca="1">IF(COUNTIF('jours fériés'!C:C,Tableau1[[#This Row],[Date]]),"oui","")</f>
        <v/>
      </c>
      <c r="O320" s="84"/>
      <c r="P320" s="84"/>
      <c r="Q320" s="76">
        <f>IF(Tableau1[[#This Row],[ CP / ABS / ChP. AM]]="A.M.",Tableau1[[#This Row],[Temps de travail]],0)</f>
        <v>0</v>
      </c>
      <c r="R320" s="99">
        <f>IF(Tableau1[[#This Row],[ CP / ABS / ChP. AM]]="Ch.P. AM",Tableau1[[#This Row],[Fin AM]]-Tableau1[[#This Row],[Début AM]]-Tableau1[[#This Row],[Pause AM]],0)</f>
        <v>0</v>
      </c>
      <c r="S320" s="77">
        <f>IF(Tableau1[[#This Row],[Ch.P. PM]]="Ch.P. PM",Tableau1[[#This Row],[Fin PM]]-Tableau1[[#This Row],[Début PM]]-Tableau1[[#This Row],[Pause PM]],0)</f>
        <v>0</v>
      </c>
      <c r="T320" s="100">
        <f>+Tableau1[[#This Row],[Chômage Partiel AM]]+Tableau1[[#This Row],[Chômage Partiel PM]]</f>
        <v>0</v>
      </c>
      <c r="U32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0" s="14"/>
      <c r="W320" s="14"/>
      <c r="Y320" s="14"/>
    </row>
    <row r="321" spans="2:25" x14ac:dyDescent="0.25">
      <c r="B321" s="141">
        <f>_xlfn.ISOWEEKNUM(Tableau1[[#This Row],[Date]])</f>
        <v>46</v>
      </c>
      <c r="C321" s="45" t="str">
        <f>UPPER(TEXT(Tableau1[[#This Row],[Date]],"jjjj"))</f>
        <v>MARDI</v>
      </c>
      <c r="D321" s="55">
        <f>$C$3+ROW()-ROW(Tableau1[[#Headers],[Date]])-1</f>
        <v>44145</v>
      </c>
      <c r="E321" s="25"/>
      <c r="F321" s="25"/>
      <c r="G321" s="53"/>
      <c r="H321" s="25"/>
      <c r="I321" s="25"/>
      <c r="J321" s="53"/>
      <c r="K321" s="97">
        <f>Tableau1[[#This Row],[Fin AM]]-Tableau1[[#This Row],[Début AM]]-Tableau1[[#This Row],[Pause AM]]+Tableau1[[#This Row],[Fin PM]]-Tableau1[[#This Row],[Début PM]]-Tableau1[[#This Row],[Pause PM]]</f>
        <v>0</v>
      </c>
      <c r="L321" s="59"/>
      <c r="M321" s="80"/>
      <c r="N321" s="91" t="str">
        <f ca="1">IF(COUNTIF('jours fériés'!C:C,Tableau1[[#This Row],[Date]]),"oui","")</f>
        <v/>
      </c>
      <c r="O321" s="84"/>
      <c r="P321" s="84"/>
      <c r="Q321" s="76">
        <f>IF(Tableau1[[#This Row],[ CP / ABS / ChP. AM]]="A.M.",Tableau1[[#This Row],[Temps de travail]],0)</f>
        <v>0</v>
      </c>
      <c r="R321" s="99">
        <f>IF(Tableau1[[#This Row],[ CP / ABS / ChP. AM]]="Ch.P. AM",Tableau1[[#This Row],[Fin AM]]-Tableau1[[#This Row],[Début AM]]-Tableau1[[#This Row],[Pause AM]],0)</f>
        <v>0</v>
      </c>
      <c r="S321" s="77">
        <f>IF(Tableau1[[#This Row],[Ch.P. PM]]="Ch.P. PM",Tableau1[[#This Row],[Fin PM]]-Tableau1[[#This Row],[Début PM]]-Tableau1[[#This Row],[Pause PM]],0)</f>
        <v>0</v>
      </c>
      <c r="T321" s="100">
        <f>+Tableau1[[#This Row],[Chômage Partiel AM]]+Tableau1[[#This Row],[Chômage Partiel PM]]</f>
        <v>0</v>
      </c>
      <c r="U32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1" s="14"/>
      <c r="W321" s="14"/>
      <c r="Y321" s="14"/>
    </row>
    <row r="322" spans="2:25" x14ac:dyDescent="0.25">
      <c r="B322" s="141">
        <f>_xlfn.ISOWEEKNUM(Tableau1[[#This Row],[Date]])</f>
        <v>46</v>
      </c>
      <c r="C322" s="45" t="str">
        <f>UPPER(TEXT(Tableau1[[#This Row],[Date]],"jjjj"))</f>
        <v>MERCREDI</v>
      </c>
      <c r="D322" s="55">
        <f>$C$3+ROW()-ROW(Tableau1[[#Headers],[Date]])-1</f>
        <v>44146</v>
      </c>
      <c r="E322" s="25"/>
      <c r="F322" s="25"/>
      <c r="G322" s="53"/>
      <c r="H322" s="25"/>
      <c r="I322" s="25"/>
      <c r="J322" s="53"/>
      <c r="K322" s="97">
        <f>Tableau1[[#This Row],[Fin AM]]-Tableau1[[#This Row],[Début AM]]-Tableau1[[#This Row],[Pause AM]]+Tableau1[[#This Row],[Fin PM]]-Tableau1[[#This Row],[Début PM]]-Tableau1[[#This Row],[Pause PM]]</f>
        <v>0</v>
      </c>
      <c r="L322" s="59"/>
      <c r="M322" s="80"/>
      <c r="N322" s="91" t="str">
        <f ca="1">IF(COUNTIF('jours fériés'!C:C,Tableau1[[#This Row],[Date]]),"oui","")</f>
        <v>oui</v>
      </c>
      <c r="O322" s="84"/>
      <c r="P322" s="84"/>
      <c r="Q322" s="76">
        <f>IF(Tableau1[[#This Row],[ CP / ABS / ChP. AM]]="A.M.",Tableau1[[#This Row],[Temps de travail]],0)</f>
        <v>0</v>
      </c>
      <c r="R322" s="99">
        <f>IF(Tableau1[[#This Row],[ CP / ABS / ChP. AM]]="Ch.P. AM",Tableau1[[#This Row],[Fin AM]]-Tableau1[[#This Row],[Début AM]]-Tableau1[[#This Row],[Pause AM]],0)</f>
        <v>0</v>
      </c>
      <c r="S322" s="77">
        <f>IF(Tableau1[[#This Row],[Ch.P. PM]]="Ch.P. PM",Tableau1[[#This Row],[Fin PM]]-Tableau1[[#This Row],[Début PM]]-Tableau1[[#This Row],[Pause PM]],0)</f>
        <v>0</v>
      </c>
      <c r="T322" s="100">
        <f>+Tableau1[[#This Row],[Chômage Partiel AM]]+Tableau1[[#This Row],[Chômage Partiel PM]]</f>
        <v>0</v>
      </c>
      <c r="U32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2" s="14"/>
      <c r="W322" s="14"/>
      <c r="Y322" s="14"/>
    </row>
    <row r="323" spans="2:25" x14ac:dyDescent="0.25">
      <c r="B323" s="141">
        <f>_xlfn.ISOWEEKNUM(Tableau1[[#This Row],[Date]])</f>
        <v>46</v>
      </c>
      <c r="C323" s="45" t="str">
        <f>UPPER(TEXT(Tableau1[[#This Row],[Date]],"jjjj"))</f>
        <v>JEUDI</v>
      </c>
      <c r="D323" s="55">
        <f>$C$3+ROW()-ROW(Tableau1[[#Headers],[Date]])-1</f>
        <v>44147</v>
      </c>
      <c r="E323" s="25"/>
      <c r="F323" s="25"/>
      <c r="G323" s="53"/>
      <c r="H323" s="25"/>
      <c r="I323" s="25"/>
      <c r="J323" s="53"/>
      <c r="K323" s="97">
        <f>Tableau1[[#This Row],[Fin AM]]-Tableau1[[#This Row],[Début AM]]-Tableau1[[#This Row],[Pause AM]]+Tableau1[[#This Row],[Fin PM]]-Tableau1[[#This Row],[Début PM]]-Tableau1[[#This Row],[Pause PM]]</f>
        <v>0</v>
      </c>
      <c r="L323" s="59"/>
      <c r="M323" s="80"/>
      <c r="N323" s="91" t="str">
        <f ca="1">IF(COUNTIF('jours fériés'!C:C,Tableau1[[#This Row],[Date]]),"oui","")</f>
        <v/>
      </c>
      <c r="O323" s="84"/>
      <c r="P323" s="84"/>
      <c r="Q323" s="76">
        <f>IF(Tableau1[[#This Row],[ CP / ABS / ChP. AM]]="A.M.",Tableau1[[#This Row],[Temps de travail]],0)</f>
        <v>0</v>
      </c>
      <c r="R323" s="99">
        <f>IF(Tableau1[[#This Row],[ CP / ABS / ChP. AM]]="Ch.P. AM",Tableau1[[#This Row],[Fin AM]]-Tableau1[[#This Row],[Début AM]]-Tableau1[[#This Row],[Pause AM]],0)</f>
        <v>0</v>
      </c>
      <c r="S323" s="77">
        <f>IF(Tableau1[[#This Row],[Ch.P. PM]]="Ch.P. PM",Tableau1[[#This Row],[Fin PM]]-Tableau1[[#This Row],[Début PM]]-Tableau1[[#This Row],[Pause PM]],0)</f>
        <v>0</v>
      </c>
      <c r="T323" s="100">
        <f>+Tableau1[[#This Row],[Chômage Partiel AM]]+Tableau1[[#This Row],[Chômage Partiel PM]]</f>
        <v>0</v>
      </c>
      <c r="U32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3" s="14"/>
      <c r="W323" s="14"/>
      <c r="Y323" s="14"/>
    </row>
    <row r="324" spans="2:25" x14ac:dyDescent="0.25">
      <c r="B324" s="141">
        <f>_xlfn.ISOWEEKNUM(Tableau1[[#This Row],[Date]])</f>
        <v>46</v>
      </c>
      <c r="C324" s="45" t="str">
        <f>UPPER(TEXT(Tableau1[[#This Row],[Date]],"jjjj"))</f>
        <v>VENDREDI</v>
      </c>
      <c r="D324" s="55">
        <f>$C$3+ROW()-ROW(Tableau1[[#Headers],[Date]])-1</f>
        <v>44148</v>
      </c>
      <c r="E324" s="25"/>
      <c r="F324" s="25"/>
      <c r="G324" s="53"/>
      <c r="H324" s="25"/>
      <c r="I324" s="25"/>
      <c r="J324" s="53"/>
      <c r="K324" s="97">
        <f>Tableau1[[#This Row],[Fin AM]]-Tableau1[[#This Row],[Début AM]]-Tableau1[[#This Row],[Pause AM]]+Tableau1[[#This Row],[Fin PM]]-Tableau1[[#This Row],[Début PM]]-Tableau1[[#This Row],[Pause PM]]</f>
        <v>0</v>
      </c>
      <c r="L324" s="59"/>
      <c r="M324" s="80"/>
      <c r="N324" s="91" t="str">
        <f ca="1">IF(COUNTIF('jours fériés'!C:C,Tableau1[[#This Row],[Date]]),"oui","")</f>
        <v/>
      </c>
      <c r="O324" s="84"/>
      <c r="P324" s="84"/>
      <c r="Q324" s="76">
        <f>IF(Tableau1[[#This Row],[ CP / ABS / ChP. AM]]="A.M.",Tableau1[[#This Row],[Temps de travail]],0)</f>
        <v>0</v>
      </c>
      <c r="R324" s="99">
        <f>IF(Tableau1[[#This Row],[ CP / ABS / ChP. AM]]="Ch.P. AM",Tableau1[[#This Row],[Fin AM]]-Tableau1[[#This Row],[Début AM]]-Tableau1[[#This Row],[Pause AM]],0)</f>
        <v>0</v>
      </c>
      <c r="S324" s="77">
        <f>IF(Tableau1[[#This Row],[Ch.P. PM]]="Ch.P. PM",Tableau1[[#This Row],[Fin PM]]-Tableau1[[#This Row],[Début PM]]-Tableau1[[#This Row],[Pause PM]],0)</f>
        <v>0</v>
      </c>
      <c r="T324" s="100">
        <f>+Tableau1[[#This Row],[Chômage Partiel AM]]+Tableau1[[#This Row],[Chômage Partiel PM]]</f>
        <v>0</v>
      </c>
      <c r="U32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4" s="14"/>
      <c r="W324" s="14"/>
      <c r="Y324" s="14"/>
    </row>
    <row r="325" spans="2:25" x14ac:dyDescent="0.25">
      <c r="B325" s="141">
        <f>_xlfn.ISOWEEKNUM(Tableau1[[#This Row],[Date]])</f>
        <v>46</v>
      </c>
      <c r="C325" s="45" t="str">
        <f>UPPER(TEXT(Tableau1[[#This Row],[Date]],"jjjj"))</f>
        <v>SAMEDI</v>
      </c>
      <c r="D325" s="55">
        <f>$C$3+ROW()-ROW(Tableau1[[#Headers],[Date]])-1</f>
        <v>44149</v>
      </c>
      <c r="E325" s="25"/>
      <c r="F325" s="25"/>
      <c r="G325" s="53"/>
      <c r="H325" s="25"/>
      <c r="I325" s="25"/>
      <c r="J325" s="53"/>
      <c r="K325" s="97">
        <f>Tableau1[[#This Row],[Fin AM]]-Tableau1[[#This Row],[Début AM]]-Tableau1[[#This Row],[Pause AM]]+Tableau1[[#This Row],[Fin PM]]-Tableau1[[#This Row],[Début PM]]-Tableau1[[#This Row],[Pause PM]]</f>
        <v>0</v>
      </c>
      <c r="L325" s="59"/>
      <c r="M325" s="80"/>
      <c r="N325" s="91" t="str">
        <f ca="1">IF(COUNTIF('jours fériés'!C:C,Tableau1[[#This Row],[Date]]),"oui","")</f>
        <v/>
      </c>
      <c r="O325" s="84"/>
      <c r="P325" s="84"/>
      <c r="Q325" s="76">
        <f>IF(Tableau1[[#This Row],[ CP / ABS / ChP. AM]]="A.M.",Tableau1[[#This Row],[Temps de travail]],0)</f>
        <v>0</v>
      </c>
      <c r="R325" s="99">
        <f>IF(Tableau1[[#This Row],[ CP / ABS / ChP. AM]]="Ch.P. AM",Tableau1[[#This Row],[Fin AM]]-Tableau1[[#This Row],[Début AM]]-Tableau1[[#This Row],[Pause AM]],0)</f>
        <v>0</v>
      </c>
      <c r="S325" s="77">
        <f>IF(Tableau1[[#This Row],[Ch.P. PM]]="Ch.P. PM",Tableau1[[#This Row],[Fin PM]]-Tableau1[[#This Row],[Début PM]]-Tableau1[[#This Row],[Pause PM]],0)</f>
        <v>0</v>
      </c>
      <c r="T325" s="100">
        <f>+Tableau1[[#This Row],[Chômage Partiel AM]]+Tableau1[[#This Row],[Chômage Partiel PM]]</f>
        <v>0</v>
      </c>
      <c r="U32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5" s="14"/>
      <c r="W325" s="14"/>
      <c r="Y325" s="14"/>
    </row>
    <row r="326" spans="2:25" ht="15.75" thickBot="1" x14ac:dyDescent="0.3">
      <c r="B326" s="141">
        <f>_xlfn.ISOWEEKNUM(Tableau1[[#This Row],[Date]])</f>
        <v>46</v>
      </c>
      <c r="C326" s="45" t="str">
        <f>UPPER(TEXT(Tableau1[[#This Row],[Date]],"jjjj"))</f>
        <v>DIMANCHE</v>
      </c>
      <c r="D326" s="55">
        <f>$C$3+ROW()-ROW(Tableau1[[#Headers],[Date]])-1</f>
        <v>44150</v>
      </c>
      <c r="E326" s="25"/>
      <c r="F326" s="25"/>
      <c r="G326" s="53"/>
      <c r="H326" s="25"/>
      <c r="I326" s="25"/>
      <c r="J326" s="53"/>
      <c r="K326" s="97">
        <f>Tableau1[[#This Row],[Fin AM]]-Tableau1[[#This Row],[Début AM]]-Tableau1[[#This Row],[Pause AM]]+Tableau1[[#This Row],[Fin PM]]-Tableau1[[#This Row],[Début PM]]-Tableau1[[#This Row],[Pause PM]]</f>
        <v>0</v>
      </c>
      <c r="L326" s="60"/>
      <c r="M326" s="81"/>
      <c r="N326" s="86" t="str">
        <f ca="1">IF(COUNTIF('jours fériés'!C:C,Tableau1[[#This Row],[Date]]),"oui","")</f>
        <v/>
      </c>
      <c r="O326" s="85"/>
      <c r="P326" s="85"/>
      <c r="Q326" s="80">
        <f>IF(Tableau1[[#This Row],[ CP / ABS / ChP. AM]]="A.M.",Tableau1[[#This Row],[Temps de travail]],0)</f>
        <v>0</v>
      </c>
      <c r="R326" s="101">
        <f>IF(Tableau1[[#This Row],[ CP / ABS / ChP. AM]]="Ch.P. AM",Tableau1[[#This Row],[Fin AM]]-Tableau1[[#This Row],[Début AM]]-Tableau1[[#This Row],[Pause AM]],0)</f>
        <v>0</v>
      </c>
      <c r="S326" s="94">
        <f>IF(Tableau1[[#This Row],[Ch.P. PM]]="Ch.P. PM",Tableau1[[#This Row],[Fin PM]]-Tableau1[[#This Row],[Début PM]]-Tableau1[[#This Row],[Pause PM]],0)</f>
        <v>0</v>
      </c>
      <c r="T326" s="102">
        <f>+Tableau1[[#This Row],[Chômage Partiel AM]]+Tableau1[[#This Row],[Chômage Partiel PM]]</f>
        <v>0</v>
      </c>
      <c r="U32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6" s="14"/>
      <c r="W326" s="14"/>
      <c r="Y326" s="14"/>
    </row>
    <row r="327" spans="2:25" x14ac:dyDescent="0.25">
      <c r="B327" s="141">
        <f>_xlfn.ISOWEEKNUM(Tableau1[[#This Row],[Date]])</f>
        <v>47</v>
      </c>
      <c r="C327" s="45" t="str">
        <f>UPPER(TEXT(Tableau1[[#This Row],[Date]],"jjjj"))</f>
        <v>LUNDI</v>
      </c>
      <c r="D327" s="55">
        <f>$C$3+ROW()-ROW(Tableau1[[#Headers],[Date]])-1</f>
        <v>44151</v>
      </c>
      <c r="E327" s="25"/>
      <c r="F327" s="25"/>
      <c r="G327" s="53"/>
      <c r="H327" s="25"/>
      <c r="I327" s="25"/>
      <c r="J327" s="53"/>
      <c r="K327" s="97">
        <f>Tableau1[[#This Row],[Fin AM]]-Tableau1[[#This Row],[Début AM]]-Tableau1[[#This Row],[Pause AM]]+Tableau1[[#This Row],[Fin PM]]-Tableau1[[#This Row],[Début PM]]-Tableau1[[#This Row],[Pause PM]]</f>
        <v>0</v>
      </c>
      <c r="L327" s="58"/>
      <c r="M327" s="79"/>
      <c r="N327" s="91" t="str">
        <f ca="1">IF(COUNTIF('jours fériés'!C:C,Tableau1[[#This Row],[Date]]),"oui","")</f>
        <v/>
      </c>
      <c r="O327" s="84"/>
      <c r="P327" s="84"/>
      <c r="Q327" s="76">
        <f>IF(Tableau1[[#This Row],[ CP / ABS / ChP. AM]]="A.M.",Tableau1[[#This Row],[Temps de travail]],0)</f>
        <v>0</v>
      </c>
      <c r="R327" s="99">
        <f>IF(Tableau1[[#This Row],[ CP / ABS / ChP. AM]]="Ch.P. AM",Tableau1[[#This Row],[Fin AM]]-Tableau1[[#This Row],[Début AM]]-Tableau1[[#This Row],[Pause AM]],0)</f>
        <v>0</v>
      </c>
      <c r="S327" s="77">
        <f>IF(Tableau1[[#This Row],[Ch.P. PM]]="Ch.P. PM",Tableau1[[#This Row],[Fin PM]]-Tableau1[[#This Row],[Début PM]]-Tableau1[[#This Row],[Pause PM]],0)</f>
        <v>0</v>
      </c>
      <c r="T327" s="100">
        <f>+Tableau1[[#This Row],[Chômage Partiel AM]]+Tableau1[[#This Row],[Chômage Partiel PM]]</f>
        <v>0</v>
      </c>
      <c r="U32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7" s="14"/>
      <c r="W327" s="14"/>
      <c r="Y327" s="14"/>
    </row>
    <row r="328" spans="2:25" x14ac:dyDescent="0.25">
      <c r="B328" s="141">
        <f>_xlfn.ISOWEEKNUM(Tableau1[[#This Row],[Date]])</f>
        <v>47</v>
      </c>
      <c r="C328" s="45" t="str">
        <f>UPPER(TEXT(Tableau1[[#This Row],[Date]],"jjjj"))</f>
        <v>MARDI</v>
      </c>
      <c r="D328" s="55">
        <f>$C$3+ROW()-ROW(Tableau1[[#Headers],[Date]])-1</f>
        <v>44152</v>
      </c>
      <c r="E328" s="25"/>
      <c r="F328" s="25"/>
      <c r="G328" s="53"/>
      <c r="H328" s="25"/>
      <c r="I328" s="25"/>
      <c r="J328" s="53"/>
      <c r="K328" s="97">
        <f>Tableau1[[#This Row],[Fin AM]]-Tableau1[[#This Row],[Début AM]]-Tableau1[[#This Row],[Pause AM]]+Tableau1[[#This Row],[Fin PM]]-Tableau1[[#This Row],[Début PM]]-Tableau1[[#This Row],[Pause PM]]</f>
        <v>0</v>
      </c>
      <c r="L328" s="59"/>
      <c r="M328" s="80"/>
      <c r="N328" s="91" t="str">
        <f ca="1">IF(COUNTIF('jours fériés'!C:C,Tableau1[[#This Row],[Date]]),"oui","")</f>
        <v/>
      </c>
      <c r="O328" s="84"/>
      <c r="P328" s="84"/>
      <c r="Q328" s="76">
        <f>IF(Tableau1[[#This Row],[ CP / ABS / ChP. AM]]="A.M.",Tableau1[[#This Row],[Temps de travail]],0)</f>
        <v>0</v>
      </c>
      <c r="R328" s="99">
        <f>IF(Tableau1[[#This Row],[ CP / ABS / ChP. AM]]="Ch.P. AM",Tableau1[[#This Row],[Fin AM]]-Tableau1[[#This Row],[Début AM]]-Tableau1[[#This Row],[Pause AM]],0)</f>
        <v>0</v>
      </c>
      <c r="S328" s="77">
        <f>IF(Tableau1[[#This Row],[Ch.P. PM]]="Ch.P. PM",Tableau1[[#This Row],[Fin PM]]-Tableau1[[#This Row],[Début PM]]-Tableau1[[#This Row],[Pause PM]],0)</f>
        <v>0</v>
      </c>
      <c r="T328" s="100">
        <f>+Tableau1[[#This Row],[Chômage Partiel AM]]+Tableau1[[#This Row],[Chômage Partiel PM]]</f>
        <v>0</v>
      </c>
      <c r="U32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8" s="14"/>
      <c r="W328" s="14"/>
      <c r="Y328" s="14"/>
    </row>
    <row r="329" spans="2:25" x14ac:dyDescent="0.25">
      <c r="B329" s="141">
        <f>_xlfn.ISOWEEKNUM(Tableau1[[#This Row],[Date]])</f>
        <v>47</v>
      </c>
      <c r="C329" s="45" t="str">
        <f>UPPER(TEXT(Tableau1[[#This Row],[Date]],"jjjj"))</f>
        <v>MERCREDI</v>
      </c>
      <c r="D329" s="55">
        <f>$C$3+ROW()-ROW(Tableau1[[#Headers],[Date]])-1</f>
        <v>44153</v>
      </c>
      <c r="E329" s="25"/>
      <c r="F329" s="25"/>
      <c r="G329" s="53"/>
      <c r="H329" s="25"/>
      <c r="I329" s="25"/>
      <c r="J329" s="53"/>
      <c r="K329" s="97">
        <f>Tableau1[[#This Row],[Fin AM]]-Tableau1[[#This Row],[Début AM]]-Tableau1[[#This Row],[Pause AM]]+Tableau1[[#This Row],[Fin PM]]-Tableau1[[#This Row],[Début PM]]-Tableau1[[#This Row],[Pause PM]]</f>
        <v>0</v>
      </c>
      <c r="L329" s="59"/>
      <c r="M329" s="80"/>
      <c r="N329" s="91" t="str">
        <f ca="1">IF(COUNTIF('jours fériés'!C:C,Tableau1[[#This Row],[Date]]),"oui","")</f>
        <v/>
      </c>
      <c r="O329" s="84"/>
      <c r="P329" s="84"/>
      <c r="Q329" s="76">
        <f>IF(Tableau1[[#This Row],[ CP / ABS / ChP. AM]]="A.M.",Tableau1[[#This Row],[Temps de travail]],0)</f>
        <v>0</v>
      </c>
      <c r="R329" s="99">
        <f>IF(Tableau1[[#This Row],[ CP / ABS / ChP. AM]]="Ch.P. AM",Tableau1[[#This Row],[Fin AM]]-Tableau1[[#This Row],[Début AM]]-Tableau1[[#This Row],[Pause AM]],0)</f>
        <v>0</v>
      </c>
      <c r="S329" s="77">
        <f>IF(Tableau1[[#This Row],[Ch.P. PM]]="Ch.P. PM",Tableau1[[#This Row],[Fin PM]]-Tableau1[[#This Row],[Début PM]]-Tableau1[[#This Row],[Pause PM]],0)</f>
        <v>0</v>
      </c>
      <c r="T329" s="100">
        <f>+Tableau1[[#This Row],[Chômage Partiel AM]]+Tableau1[[#This Row],[Chômage Partiel PM]]</f>
        <v>0</v>
      </c>
      <c r="U32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29" s="14"/>
      <c r="W329" s="14"/>
      <c r="Y329" s="14"/>
    </row>
    <row r="330" spans="2:25" x14ac:dyDescent="0.25">
      <c r="B330" s="141">
        <f>_xlfn.ISOWEEKNUM(Tableau1[[#This Row],[Date]])</f>
        <v>47</v>
      </c>
      <c r="C330" s="45" t="str">
        <f>UPPER(TEXT(Tableau1[[#This Row],[Date]],"jjjj"))</f>
        <v>JEUDI</v>
      </c>
      <c r="D330" s="55">
        <f>$C$3+ROW()-ROW(Tableau1[[#Headers],[Date]])-1</f>
        <v>44154</v>
      </c>
      <c r="E330" s="25"/>
      <c r="F330" s="25"/>
      <c r="G330" s="53"/>
      <c r="H330" s="25"/>
      <c r="I330" s="25"/>
      <c r="J330" s="53"/>
      <c r="K330" s="97">
        <f>Tableau1[[#This Row],[Fin AM]]-Tableau1[[#This Row],[Début AM]]-Tableau1[[#This Row],[Pause AM]]+Tableau1[[#This Row],[Fin PM]]-Tableau1[[#This Row],[Début PM]]-Tableau1[[#This Row],[Pause PM]]</f>
        <v>0</v>
      </c>
      <c r="L330" s="59"/>
      <c r="M330" s="80"/>
      <c r="N330" s="91" t="str">
        <f ca="1">IF(COUNTIF('jours fériés'!C:C,Tableau1[[#This Row],[Date]]),"oui","")</f>
        <v/>
      </c>
      <c r="O330" s="84"/>
      <c r="P330" s="84"/>
      <c r="Q330" s="76">
        <f>IF(Tableau1[[#This Row],[ CP / ABS / ChP. AM]]="A.M.",Tableau1[[#This Row],[Temps de travail]],0)</f>
        <v>0</v>
      </c>
      <c r="R330" s="99">
        <f>IF(Tableau1[[#This Row],[ CP / ABS / ChP. AM]]="Ch.P. AM",Tableau1[[#This Row],[Fin AM]]-Tableau1[[#This Row],[Début AM]]-Tableau1[[#This Row],[Pause AM]],0)</f>
        <v>0</v>
      </c>
      <c r="S330" s="77">
        <f>IF(Tableau1[[#This Row],[Ch.P. PM]]="Ch.P. PM",Tableau1[[#This Row],[Fin PM]]-Tableau1[[#This Row],[Début PM]]-Tableau1[[#This Row],[Pause PM]],0)</f>
        <v>0</v>
      </c>
      <c r="T330" s="100">
        <f>+Tableau1[[#This Row],[Chômage Partiel AM]]+Tableau1[[#This Row],[Chômage Partiel PM]]</f>
        <v>0</v>
      </c>
      <c r="U33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0" s="14"/>
      <c r="W330" s="14"/>
      <c r="Y330" s="14"/>
    </row>
    <row r="331" spans="2:25" x14ac:dyDescent="0.25">
      <c r="B331" s="141">
        <f>_xlfn.ISOWEEKNUM(Tableau1[[#This Row],[Date]])</f>
        <v>47</v>
      </c>
      <c r="C331" s="45" t="str">
        <f>UPPER(TEXT(Tableau1[[#This Row],[Date]],"jjjj"))</f>
        <v>VENDREDI</v>
      </c>
      <c r="D331" s="55">
        <f>$C$3+ROW()-ROW(Tableau1[[#Headers],[Date]])-1</f>
        <v>44155</v>
      </c>
      <c r="E331" s="25"/>
      <c r="F331" s="25"/>
      <c r="G331" s="53"/>
      <c r="H331" s="25"/>
      <c r="I331" s="25"/>
      <c r="J331" s="53"/>
      <c r="K331" s="97">
        <f>Tableau1[[#This Row],[Fin AM]]-Tableau1[[#This Row],[Début AM]]-Tableau1[[#This Row],[Pause AM]]+Tableau1[[#This Row],[Fin PM]]-Tableau1[[#This Row],[Début PM]]-Tableau1[[#This Row],[Pause PM]]</f>
        <v>0</v>
      </c>
      <c r="L331" s="59"/>
      <c r="M331" s="80"/>
      <c r="N331" s="91" t="str">
        <f ca="1">IF(COUNTIF('jours fériés'!C:C,Tableau1[[#This Row],[Date]]),"oui","")</f>
        <v/>
      </c>
      <c r="O331" s="84"/>
      <c r="P331" s="84"/>
      <c r="Q331" s="76">
        <f>IF(Tableau1[[#This Row],[ CP / ABS / ChP. AM]]="A.M.",Tableau1[[#This Row],[Temps de travail]],0)</f>
        <v>0</v>
      </c>
      <c r="R331" s="99">
        <f>IF(Tableau1[[#This Row],[ CP / ABS / ChP. AM]]="Ch.P. AM",Tableau1[[#This Row],[Fin AM]]-Tableau1[[#This Row],[Début AM]]-Tableau1[[#This Row],[Pause AM]],0)</f>
        <v>0</v>
      </c>
      <c r="S331" s="77">
        <f>IF(Tableau1[[#This Row],[Ch.P. PM]]="Ch.P. PM",Tableau1[[#This Row],[Fin PM]]-Tableau1[[#This Row],[Début PM]]-Tableau1[[#This Row],[Pause PM]],0)</f>
        <v>0</v>
      </c>
      <c r="T331" s="100">
        <f>+Tableau1[[#This Row],[Chômage Partiel AM]]+Tableau1[[#This Row],[Chômage Partiel PM]]</f>
        <v>0</v>
      </c>
      <c r="U33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1" s="14"/>
      <c r="W331" s="14"/>
      <c r="Y331" s="14"/>
    </row>
    <row r="332" spans="2:25" x14ac:dyDescent="0.25">
      <c r="B332" s="141">
        <f>_xlfn.ISOWEEKNUM(Tableau1[[#This Row],[Date]])</f>
        <v>47</v>
      </c>
      <c r="C332" s="45" t="str">
        <f>UPPER(TEXT(Tableau1[[#This Row],[Date]],"jjjj"))</f>
        <v>SAMEDI</v>
      </c>
      <c r="D332" s="55">
        <f>$C$3+ROW()-ROW(Tableau1[[#Headers],[Date]])-1</f>
        <v>44156</v>
      </c>
      <c r="E332" s="25"/>
      <c r="F332" s="25"/>
      <c r="G332" s="53"/>
      <c r="H332" s="25"/>
      <c r="I332" s="25"/>
      <c r="J332" s="53"/>
      <c r="K332" s="97">
        <f>Tableau1[[#This Row],[Fin AM]]-Tableau1[[#This Row],[Début AM]]-Tableau1[[#This Row],[Pause AM]]+Tableau1[[#This Row],[Fin PM]]-Tableau1[[#This Row],[Début PM]]-Tableau1[[#This Row],[Pause PM]]</f>
        <v>0</v>
      </c>
      <c r="L332" s="59"/>
      <c r="M332" s="80"/>
      <c r="N332" s="91" t="str">
        <f ca="1">IF(COUNTIF('jours fériés'!C:C,Tableau1[[#This Row],[Date]]),"oui","")</f>
        <v/>
      </c>
      <c r="O332" s="84"/>
      <c r="P332" s="84"/>
      <c r="Q332" s="76">
        <f>IF(Tableau1[[#This Row],[ CP / ABS / ChP. AM]]="A.M.",Tableau1[[#This Row],[Temps de travail]],0)</f>
        <v>0</v>
      </c>
      <c r="R332" s="99">
        <f>IF(Tableau1[[#This Row],[ CP / ABS / ChP. AM]]="Ch.P. AM",Tableau1[[#This Row],[Fin AM]]-Tableau1[[#This Row],[Début AM]]-Tableau1[[#This Row],[Pause AM]],0)</f>
        <v>0</v>
      </c>
      <c r="S332" s="77">
        <f>IF(Tableau1[[#This Row],[Ch.P. PM]]="Ch.P. PM",Tableau1[[#This Row],[Fin PM]]-Tableau1[[#This Row],[Début PM]]-Tableau1[[#This Row],[Pause PM]],0)</f>
        <v>0</v>
      </c>
      <c r="T332" s="100">
        <f>+Tableau1[[#This Row],[Chômage Partiel AM]]+Tableau1[[#This Row],[Chômage Partiel PM]]</f>
        <v>0</v>
      </c>
      <c r="U33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2" s="14"/>
      <c r="W332" s="14"/>
      <c r="Y332" s="14"/>
    </row>
    <row r="333" spans="2:25" ht="15.75" thickBot="1" x14ac:dyDescent="0.3">
      <c r="B333" s="141">
        <f>_xlfn.ISOWEEKNUM(Tableau1[[#This Row],[Date]])</f>
        <v>47</v>
      </c>
      <c r="C333" s="45" t="str">
        <f>UPPER(TEXT(Tableau1[[#This Row],[Date]],"jjjj"))</f>
        <v>DIMANCHE</v>
      </c>
      <c r="D333" s="55">
        <f>$C$3+ROW()-ROW(Tableau1[[#Headers],[Date]])-1</f>
        <v>44157</v>
      </c>
      <c r="E333" s="25"/>
      <c r="F333" s="25"/>
      <c r="G333" s="53"/>
      <c r="H333" s="25"/>
      <c r="I333" s="25"/>
      <c r="J333" s="53"/>
      <c r="K333" s="97">
        <f>Tableau1[[#This Row],[Fin AM]]-Tableau1[[#This Row],[Début AM]]-Tableau1[[#This Row],[Pause AM]]+Tableau1[[#This Row],[Fin PM]]-Tableau1[[#This Row],[Début PM]]-Tableau1[[#This Row],[Pause PM]]</f>
        <v>0</v>
      </c>
      <c r="L333" s="60"/>
      <c r="M333" s="81"/>
      <c r="N333" s="86" t="str">
        <f ca="1">IF(COUNTIF('jours fériés'!C:C,Tableau1[[#This Row],[Date]]),"oui","")</f>
        <v/>
      </c>
      <c r="O333" s="85"/>
      <c r="P333" s="85"/>
      <c r="Q333" s="80">
        <f>IF(Tableau1[[#This Row],[ CP / ABS / ChP. AM]]="A.M.",Tableau1[[#This Row],[Temps de travail]],0)</f>
        <v>0</v>
      </c>
      <c r="R333" s="101">
        <f>IF(Tableau1[[#This Row],[ CP / ABS / ChP. AM]]="Ch.P. AM",Tableau1[[#This Row],[Fin AM]]-Tableau1[[#This Row],[Début AM]]-Tableau1[[#This Row],[Pause AM]],0)</f>
        <v>0</v>
      </c>
      <c r="S333" s="94">
        <f>IF(Tableau1[[#This Row],[Ch.P. PM]]="Ch.P. PM",Tableau1[[#This Row],[Fin PM]]-Tableau1[[#This Row],[Début PM]]-Tableau1[[#This Row],[Pause PM]],0)</f>
        <v>0</v>
      </c>
      <c r="T333" s="102">
        <f>+Tableau1[[#This Row],[Chômage Partiel AM]]+Tableau1[[#This Row],[Chômage Partiel PM]]</f>
        <v>0</v>
      </c>
      <c r="U33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3" s="14"/>
      <c r="W333" s="14"/>
      <c r="Y333" s="14"/>
    </row>
    <row r="334" spans="2:25" x14ac:dyDescent="0.25">
      <c r="B334" s="141">
        <f>_xlfn.ISOWEEKNUM(Tableau1[[#This Row],[Date]])</f>
        <v>48</v>
      </c>
      <c r="C334" s="45" t="str">
        <f>UPPER(TEXT(Tableau1[[#This Row],[Date]],"jjjj"))</f>
        <v>LUNDI</v>
      </c>
      <c r="D334" s="55">
        <f>$C$3+ROW()-ROW(Tableau1[[#Headers],[Date]])-1</f>
        <v>44158</v>
      </c>
      <c r="E334" s="25"/>
      <c r="F334" s="25"/>
      <c r="G334" s="53"/>
      <c r="H334" s="25"/>
      <c r="I334" s="25"/>
      <c r="J334" s="53"/>
      <c r="K334" s="97">
        <f>Tableau1[[#This Row],[Fin AM]]-Tableau1[[#This Row],[Début AM]]-Tableau1[[#This Row],[Pause AM]]+Tableau1[[#This Row],[Fin PM]]-Tableau1[[#This Row],[Début PM]]-Tableau1[[#This Row],[Pause PM]]</f>
        <v>0</v>
      </c>
      <c r="L334" s="58"/>
      <c r="M334" s="79"/>
      <c r="N334" s="91" t="str">
        <f ca="1">IF(COUNTIF('jours fériés'!C:C,Tableau1[[#This Row],[Date]]),"oui","")</f>
        <v/>
      </c>
      <c r="O334" s="84"/>
      <c r="P334" s="84"/>
      <c r="Q334" s="76">
        <f>IF(Tableau1[[#This Row],[ CP / ABS / ChP. AM]]="A.M.",Tableau1[[#This Row],[Temps de travail]],0)</f>
        <v>0</v>
      </c>
      <c r="R334" s="99">
        <f>IF(Tableau1[[#This Row],[ CP / ABS / ChP. AM]]="Ch.P. AM",Tableau1[[#This Row],[Fin AM]]-Tableau1[[#This Row],[Début AM]]-Tableau1[[#This Row],[Pause AM]],0)</f>
        <v>0</v>
      </c>
      <c r="S334" s="77">
        <f>IF(Tableau1[[#This Row],[Ch.P. PM]]="Ch.P. PM",Tableau1[[#This Row],[Fin PM]]-Tableau1[[#This Row],[Début PM]]-Tableau1[[#This Row],[Pause PM]],0)</f>
        <v>0</v>
      </c>
      <c r="T334" s="100">
        <f>+Tableau1[[#This Row],[Chômage Partiel AM]]+Tableau1[[#This Row],[Chômage Partiel PM]]</f>
        <v>0</v>
      </c>
      <c r="U33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4" s="14"/>
      <c r="W334" s="14"/>
      <c r="Y334" s="14"/>
    </row>
    <row r="335" spans="2:25" x14ac:dyDescent="0.25">
      <c r="B335" s="141">
        <f>_xlfn.ISOWEEKNUM(Tableau1[[#This Row],[Date]])</f>
        <v>48</v>
      </c>
      <c r="C335" s="45" t="str">
        <f>UPPER(TEXT(Tableau1[[#This Row],[Date]],"jjjj"))</f>
        <v>MARDI</v>
      </c>
      <c r="D335" s="55">
        <f>$C$3+ROW()-ROW(Tableau1[[#Headers],[Date]])-1</f>
        <v>44159</v>
      </c>
      <c r="E335" s="25"/>
      <c r="F335" s="25"/>
      <c r="G335" s="53"/>
      <c r="H335" s="25"/>
      <c r="I335" s="25"/>
      <c r="J335" s="53"/>
      <c r="K335" s="97">
        <f>Tableau1[[#This Row],[Fin AM]]-Tableau1[[#This Row],[Début AM]]-Tableau1[[#This Row],[Pause AM]]+Tableau1[[#This Row],[Fin PM]]-Tableau1[[#This Row],[Début PM]]-Tableau1[[#This Row],[Pause PM]]</f>
        <v>0</v>
      </c>
      <c r="L335" s="59"/>
      <c r="M335" s="80"/>
      <c r="N335" s="91" t="str">
        <f ca="1">IF(COUNTIF('jours fériés'!C:C,Tableau1[[#This Row],[Date]]),"oui","")</f>
        <v/>
      </c>
      <c r="O335" s="84"/>
      <c r="P335" s="84"/>
      <c r="Q335" s="76">
        <f>IF(Tableau1[[#This Row],[ CP / ABS / ChP. AM]]="A.M.",Tableau1[[#This Row],[Temps de travail]],0)</f>
        <v>0</v>
      </c>
      <c r="R335" s="99">
        <f>IF(Tableau1[[#This Row],[ CP / ABS / ChP. AM]]="Ch.P. AM",Tableau1[[#This Row],[Fin AM]]-Tableau1[[#This Row],[Début AM]]-Tableau1[[#This Row],[Pause AM]],0)</f>
        <v>0</v>
      </c>
      <c r="S335" s="77">
        <f>IF(Tableau1[[#This Row],[Ch.P. PM]]="Ch.P. PM",Tableau1[[#This Row],[Fin PM]]-Tableau1[[#This Row],[Début PM]]-Tableau1[[#This Row],[Pause PM]],0)</f>
        <v>0</v>
      </c>
      <c r="T335" s="100">
        <f>+Tableau1[[#This Row],[Chômage Partiel AM]]+Tableau1[[#This Row],[Chômage Partiel PM]]</f>
        <v>0</v>
      </c>
      <c r="U33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5" s="14"/>
      <c r="W335" s="14"/>
      <c r="Y335" s="14"/>
    </row>
    <row r="336" spans="2:25" x14ac:dyDescent="0.25">
      <c r="B336" s="141">
        <f>_xlfn.ISOWEEKNUM(Tableau1[[#This Row],[Date]])</f>
        <v>48</v>
      </c>
      <c r="C336" s="45" t="str">
        <f>UPPER(TEXT(Tableau1[[#This Row],[Date]],"jjjj"))</f>
        <v>MERCREDI</v>
      </c>
      <c r="D336" s="55">
        <f>$C$3+ROW()-ROW(Tableau1[[#Headers],[Date]])-1</f>
        <v>44160</v>
      </c>
      <c r="E336" s="25"/>
      <c r="F336" s="25"/>
      <c r="G336" s="53"/>
      <c r="H336" s="25"/>
      <c r="I336" s="25"/>
      <c r="J336" s="53"/>
      <c r="K336" s="97">
        <f>Tableau1[[#This Row],[Fin AM]]-Tableau1[[#This Row],[Début AM]]-Tableau1[[#This Row],[Pause AM]]+Tableau1[[#This Row],[Fin PM]]-Tableau1[[#This Row],[Début PM]]-Tableau1[[#This Row],[Pause PM]]</f>
        <v>0</v>
      </c>
      <c r="L336" s="59"/>
      <c r="M336" s="80"/>
      <c r="N336" s="91" t="str">
        <f ca="1">IF(COUNTIF('jours fériés'!C:C,Tableau1[[#This Row],[Date]]),"oui","")</f>
        <v/>
      </c>
      <c r="O336" s="84"/>
      <c r="P336" s="84"/>
      <c r="Q336" s="76">
        <f>IF(Tableau1[[#This Row],[ CP / ABS / ChP. AM]]="A.M.",Tableau1[[#This Row],[Temps de travail]],0)</f>
        <v>0</v>
      </c>
      <c r="R336" s="99">
        <f>IF(Tableau1[[#This Row],[ CP / ABS / ChP. AM]]="Ch.P. AM",Tableau1[[#This Row],[Fin AM]]-Tableau1[[#This Row],[Début AM]]-Tableau1[[#This Row],[Pause AM]],0)</f>
        <v>0</v>
      </c>
      <c r="S336" s="77">
        <f>IF(Tableau1[[#This Row],[Ch.P. PM]]="Ch.P. PM",Tableau1[[#This Row],[Fin PM]]-Tableau1[[#This Row],[Début PM]]-Tableau1[[#This Row],[Pause PM]],0)</f>
        <v>0</v>
      </c>
      <c r="T336" s="100">
        <f>+Tableau1[[#This Row],[Chômage Partiel AM]]+Tableau1[[#This Row],[Chômage Partiel PM]]</f>
        <v>0</v>
      </c>
      <c r="U33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6" s="14"/>
      <c r="W336" s="14"/>
      <c r="Y336" s="14"/>
    </row>
    <row r="337" spans="2:25" x14ac:dyDescent="0.25">
      <c r="B337" s="141">
        <f>_xlfn.ISOWEEKNUM(Tableau1[[#This Row],[Date]])</f>
        <v>48</v>
      </c>
      <c r="C337" s="45" t="str">
        <f>UPPER(TEXT(Tableau1[[#This Row],[Date]],"jjjj"))</f>
        <v>JEUDI</v>
      </c>
      <c r="D337" s="55">
        <f>$C$3+ROW()-ROW(Tableau1[[#Headers],[Date]])-1</f>
        <v>44161</v>
      </c>
      <c r="E337" s="25"/>
      <c r="F337" s="25"/>
      <c r="G337" s="53"/>
      <c r="H337" s="25"/>
      <c r="I337" s="25"/>
      <c r="J337" s="53"/>
      <c r="K337" s="97">
        <f>Tableau1[[#This Row],[Fin AM]]-Tableau1[[#This Row],[Début AM]]-Tableau1[[#This Row],[Pause AM]]+Tableau1[[#This Row],[Fin PM]]-Tableau1[[#This Row],[Début PM]]-Tableau1[[#This Row],[Pause PM]]</f>
        <v>0</v>
      </c>
      <c r="L337" s="59"/>
      <c r="M337" s="80"/>
      <c r="N337" s="91" t="str">
        <f ca="1">IF(COUNTIF('jours fériés'!C:C,Tableau1[[#This Row],[Date]]),"oui","")</f>
        <v/>
      </c>
      <c r="O337" s="84"/>
      <c r="P337" s="84"/>
      <c r="Q337" s="76">
        <f>IF(Tableau1[[#This Row],[ CP / ABS / ChP. AM]]="A.M.",Tableau1[[#This Row],[Temps de travail]],0)</f>
        <v>0</v>
      </c>
      <c r="R337" s="99">
        <f>IF(Tableau1[[#This Row],[ CP / ABS / ChP. AM]]="Ch.P. AM",Tableau1[[#This Row],[Fin AM]]-Tableau1[[#This Row],[Début AM]]-Tableau1[[#This Row],[Pause AM]],0)</f>
        <v>0</v>
      </c>
      <c r="S337" s="77">
        <f>IF(Tableau1[[#This Row],[Ch.P. PM]]="Ch.P. PM",Tableau1[[#This Row],[Fin PM]]-Tableau1[[#This Row],[Début PM]]-Tableau1[[#This Row],[Pause PM]],0)</f>
        <v>0</v>
      </c>
      <c r="T337" s="100">
        <f>+Tableau1[[#This Row],[Chômage Partiel AM]]+Tableau1[[#This Row],[Chômage Partiel PM]]</f>
        <v>0</v>
      </c>
      <c r="U33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7" s="14"/>
      <c r="W337" s="14"/>
      <c r="Y337" s="14"/>
    </row>
    <row r="338" spans="2:25" x14ac:dyDescent="0.25">
      <c r="B338" s="141">
        <f>_xlfn.ISOWEEKNUM(Tableau1[[#This Row],[Date]])</f>
        <v>48</v>
      </c>
      <c r="C338" s="45" t="str">
        <f>UPPER(TEXT(Tableau1[[#This Row],[Date]],"jjjj"))</f>
        <v>VENDREDI</v>
      </c>
      <c r="D338" s="55">
        <f>$C$3+ROW()-ROW(Tableau1[[#Headers],[Date]])-1</f>
        <v>44162</v>
      </c>
      <c r="E338" s="25"/>
      <c r="F338" s="25"/>
      <c r="G338" s="53"/>
      <c r="H338" s="25"/>
      <c r="I338" s="25"/>
      <c r="J338" s="53"/>
      <c r="K338" s="97">
        <f>Tableau1[[#This Row],[Fin AM]]-Tableau1[[#This Row],[Début AM]]-Tableau1[[#This Row],[Pause AM]]+Tableau1[[#This Row],[Fin PM]]-Tableau1[[#This Row],[Début PM]]-Tableau1[[#This Row],[Pause PM]]</f>
        <v>0</v>
      </c>
      <c r="L338" s="59"/>
      <c r="M338" s="80"/>
      <c r="N338" s="91" t="str">
        <f ca="1">IF(COUNTIF('jours fériés'!C:C,Tableau1[[#This Row],[Date]]),"oui","")</f>
        <v/>
      </c>
      <c r="O338" s="84"/>
      <c r="P338" s="84"/>
      <c r="Q338" s="76">
        <f>IF(Tableau1[[#This Row],[ CP / ABS / ChP. AM]]="A.M.",Tableau1[[#This Row],[Temps de travail]],0)</f>
        <v>0</v>
      </c>
      <c r="R338" s="99">
        <f>IF(Tableau1[[#This Row],[ CP / ABS / ChP. AM]]="Ch.P. AM",Tableau1[[#This Row],[Fin AM]]-Tableau1[[#This Row],[Début AM]]-Tableau1[[#This Row],[Pause AM]],0)</f>
        <v>0</v>
      </c>
      <c r="S338" s="77">
        <f>IF(Tableau1[[#This Row],[Ch.P. PM]]="Ch.P. PM",Tableau1[[#This Row],[Fin PM]]-Tableau1[[#This Row],[Début PM]]-Tableau1[[#This Row],[Pause PM]],0)</f>
        <v>0</v>
      </c>
      <c r="T338" s="100">
        <f>+Tableau1[[#This Row],[Chômage Partiel AM]]+Tableau1[[#This Row],[Chômage Partiel PM]]</f>
        <v>0</v>
      </c>
      <c r="U33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8" s="14"/>
      <c r="W338" s="14"/>
      <c r="Y338" s="14"/>
    </row>
    <row r="339" spans="2:25" x14ac:dyDescent="0.25">
      <c r="B339" s="141">
        <f>_xlfn.ISOWEEKNUM(Tableau1[[#This Row],[Date]])</f>
        <v>48</v>
      </c>
      <c r="C339" s="45" t="str">
        <f>UPPER(TEXT(Tableau1[[#This Row],[Date]],"jjjj"))</f>
        <v>SAMEDI</v>
      </c>
      <c r="D339" s="55">
        <f>$C$3+ROW()-ROW(Tableau1[[#Headers],[Date]])-1</f>
        <v>44163</v>
      </c>
      <c r="E339" s="25"/>
      <c r="F339" s="25"/>
      <c r="G339" s="53"/>
      <c r="H339" s="25"/>
      <c r="I339" s="25"/>
      <c r="J339" s="53"/>
      <c r="K339" s="97">
        <f>Tableau1[[#This Row],[Fin AM]]-Tableau1[[#This Row],[Début AM]]-Tableau1[[#This Row],[Pause AM]]+Tableau1[[#This Row],[Fin PM]]-Tableau1[[#This Row],[Début PM]]-Tableau1[[#This Row],[Pause PM]]</f>
        <v>0</v>
      </c>
      <c r="L339" s="59"/>
      <c r="M339" s="80"/>
      <c r="N339" s="91" t="str">
        <f ca="1">IF(COUNTIF('jours fériés'!C:C,Tableau1[[#This Row],[Date]]),"oui","")</f>
        <v/>
      </c>
      <c r="O339" s="84"/>
      <c r="P339" s="84"/>
      <c r="Q339" s="76">
        <f>IF(Tableau1[[#This Row],[ CP / ABS / ChP. AM]]="A.M.",Tableau1[[#This Row],[Temps de travail]],0)</f>
        <v>0</v>
      </c>
      <c r="R339" s="99">
        <f>IF(Tableau1[[#This Row],[ CP / ABS / ChP. AM]]="Ch.P. AM",Tableau1[[#This Row],[Fin AM]]-Tableau1[[#This Row],[Début AM]]-Tableau1[[#This Row],[Pause AM]],0)</f>
        <v>0</v>
      </c>
      <c r="S339" s="77">
        <f>IF(Tableau1[[#This Row],[Ch.P. PM]]="Ch.P. PM",Tableau1[[#This Row],[Fin PM]]-Tableau1[[#This Row],[Début PM]]-Tableau1[[#This Row],[Pause PM]],0)</f>
        <v>0</v>
      </c>
      <c r="T339" s="100">
        <f>+Tableau1[[#This Row],[Chômage Partiel AM]]+Tableau1[[#This Row],[Chômage Partiel PM]]</f>
        <v>0</v>
      </c>
      <c r="U33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39" s="14"/>
      <c r="W339" s="14"/>
      <c r="Y339" s="14"/>
    </row>
    <row r="340" spans="2:25" ht="15.75" thickBot="1" x14ac:dyDescent="0.3">
      <c r="B340" s="141">
        <f>_xlfn.ISOWEEKNUM(Tableau1[[#This Row],[Date]])</f>
        <v>48</v>
      </c>
      <c r="C340" s="45" t="str">
        <f>UPPER(TEXT(Tableau1[[#This Row],[Date]],"jjjj"))</f>
        <v>DIMANCHE</v>
      </c>
      <c r="D340" s="55">
        <f>$C$3+ROW()-ROW(Tableau1[[#Headers],[Date]])-1</f>
        <v>44164</v>
      </c>
      <c r="E340" s="25"/>
      <c r="F340" s="25"/>
      <c r="G340" s="53"/>
      <c r="H340" s="25"/>
      <c r="I340" s="25"/>
      <c r="J340" s="53"/>
      <c r="K340" s="97">
        <f>Tableau1[[#This Row],[Fin AM]]-Tableau1[[#This Row],[Début AM]]-Tableau1[[#This Row],[Pause AM]]+Tableau1[[#This Row],[Fin PM]]-Tableau1[[#This Row],[Début PM]]-Tableau1[[#This Row],[Pause PM]]</f>
        <v>0</v>
      </c>
      <c r="L340" s="60"/>
      <c r="M340" s="81"/>
      <c r="N340" s="86" t="str">
        <f ca="1">IF(COUNTIF('jours fériés'!C:C,Tableau1[[#This Row],[Date]]),"oui","")</f>
        <v/>
      </c>
      <c r="O340" s="85"/>
      <c r="P340" s="85"/>
      <c r="Q340" s="80">
        <f>IF(Tableau1[[#This Row],[ CP / ABS / ChP. AM]]="A.M.",Tableau1[[#This Row],[Temps de travail]],0)</f>
        <v>0</v>
      </c>
      <c r="R340" s="101">
        <f>IF(Tableau1[[#This Row],[ CP / ABS / ChP. AM]]="Ch.P. AM",Tableau1[[#This Row],[Fin AM]]-Tableau1[[#This Row],[Début AM]]-Tableau1[[#This Row],[Pause AM]],0)</f>
        <v>0</v>
      </c>
      <c r="S340" s="94">
        <f>IF(Tableau1[[#This Row],[Ch.P. PM]]="Ch.P. PM",Tableau1[[#This Row],[Fin PM]]-Tableau1[[#This Row],[Début PM]]-Tableau1[[#This Row],[Pause PM]],0)</f>
        <v>0</v>
      </c>
      <c r="T340" s="102">
        <f>+Tableau1[[#This Row],[Chômage Partiel AM]]+Tableau1[[#This Row],[Chômage Partiel PM]]</f>
        <v>0</v>
      </c>
      <c r="U34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0" s="14"/>
      <c r="W340" s="14"/>
      <c r="Y340" s="14"/>
    </row>
    <row r="341" spans="2:25" x14ac:dyDescent="0.25">
      <c r="B341" s="141">
        <f>_xlfn.ISOWEEKNUM(Tableau1[[#This Row],[Date]])</f>
        <v>49</v>
      </c>
      <c r="C341" s="45" t="str">
        <f>UPPER(TEXT(Tableau1[[#This Row],[Date]],"jjjj"))</f>
        <v>LUNDI</v>
      </c>
      <c r="D341" s="55">
        <f>$C$3+ROW()-ROW(Tableau1[[#Headers],[Date]])-1</f>
        <v>44165</v>
      </c>
      <c r="E341" s="25"/>
      <c r="F341" s="25"/>
      <c r="G341" s="53"/>
      <c r="H341" s="25"/>
      <c r="I341" s="25"/>
      <c r="J341" s="53"/>
      <c r="K341" s="97">
        <f>Tableau1[[#This Row],[Fin AM]]-Tableau1[[#This Row],[Début AM]]-Tableau1[[#This Row],[Pause AM]]+Tableau1[[#This Row],[Fin PM]]-Tableau1[[#This Row],[Début PM]]-Tableau1[[#This Row],[Pause PM]]</f>
        <v>0</v>
      </c>
      <c r="L341" s="58"/>
      <c r="M341" s="79"/>
      <c r="N341" s="91" t="str">
        <f ca="1">IF(COUNTIF('jours fériés'!C:C,Tableau1[[#This Row],[Date]]),"oui","")</f>
        <v/>
      </c>
      <c r="O341" s="84"/>
      <c r="P341" s="84"/>
      <c r="Q341" s="76">
        <f>IF(Tableau1[[#This Row],[ CP / ABS / ChP. AM]]="A.M.",Tableau1[[#This Row],[Temps de travail]],0)</f>
        <v>0</v>
      </c>
      <c r="R341" s="99">
        <f>IF(Tableau1[[#This Row],[ CP / ABS / ChP. AM]]="Ch.P. AM",Tableau1[[#This Row],[Fin AM]]-Tableau1[[#This Row],[Début AM]]-Tableau1[[#This Row],[Pause AM]],0)</f>
        <v>0</v>
      </c>
      <c r="S341" s="77">
        <f>IF(Tableau1[[#This Row],[Ch.P. PM]]="Ch.P. PM",Tableau1[[#This Row],[Fin PM]]-Tableau1[[#This Row],[Début PM]]-Tableau1[[#This Row],[Pause PM]],0)</f>
        <v>0</v>
      </c>
      <c r="T341" s="100">
        <f>+Tableau1[[#This Row],[Chômage Partiel AM]]+Tableau1[[#This Row],[Chômage Partiel PM]]</f>
        <v>0</v>
      </c>
      <c r="U34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1" s="14"/>
      <c r="W341" s="14"/>
      <c r="Y341" s="14"/>
    </row>
    <row r="342" spans="2:25" x14ac:dyDescent="0.25">
      <c r="B342" s="141">
        <f>_xlfn.ISOWEEKNUM(Tableau1[[#This Row],[Date]])</f>
        <v>49</v>
      </c>
      <c r="C342" s="45" t="str">
        <f>UPPER(TEXT(Tableau1[[#This Row],[Date]],"jjjj"))</f>
        <v>MARDI</v>
      </c>
      <c r="D342" s="55">
        <f>$C$3+ROW()-ROW(Tableau1[[#Headers],[Date]])-1</f>
        <v>44166</v>
      </c>
      <c r="E342" s="25"/>
      <c r="F342" s="25"/>
      <c r="G342" s="53"/>
      <c r="H342" s="25"/>
      <c r="I342" s="25"/>
      <c r="J342" s="53"/>
      <c r="K342" s="97">
        <f>Tableau1[[#This Row],[Fin AM]]-Tableau1[[#This Row],[Début AM]]-Tableau1[[#This Row],[Pause AM]]+Tableau1[[#This Row],[Fin PM]]-Tableau1[[#This Row],[Début PM]]-Tableau1[[#This Row],[Pause PM]]</f>
        <v>0</v>
      </c>
      <c r="L342" s="59"/>
      <c r="M342" s="80"/>
      <c r="N342" s="91" t="str">
        <f ca="1">IF(COUNTIF('jours fériés'!C:C,Tableau1[[#This Row],[Date]]),"oui","")</f>
        <v/>
      </c>
      <c r="O342" s="84"/>
      <c r="P342" s="84"/>
      <c r="Q342" s="76">
        <f>IF(Tableau1[[#This Row],[ CP / ABS / ChP. AM]]="A.M.",Tableau1[[#This Row],[Temps de travail]],0)</f>
        <v>0</v>
      </c>
      <c r="R342" s="99">
        <f>IF(Tableau1[[#This Row],[ CP / ABS / ChP. AM]]="Ch.P. AM",Tableau1[[#This Row],[Fin AM]]-Tableau1[[#This Row],[Début AM]]-Tableau1[[#This Row],[Pause AM]],0)</f>
        <v>0</v>
      </c>
      <c r="S342" s="77">
        <f>IF(Tableau1[[#This Row],[Ch.P. PM]]="Ch.P. PM",Tableau1[[#This Row],[Fin PM]]-Tableau1[[#This Row],[Début PM]]-Tableau1[[#This Row],[Pause PM]],0)</f>
        <v>0</v>
      </c>
      <c r="T342" s="100">
        <f>+Tableau1[[#This Row],[Chômage Partiel AM]]+Tableau1[[#This Row],[Chômage Partiel PM]]</f>
        <v>0</v>
      </c>
      <c r="U34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2" s="14"/>
      <c r="W342" s="14"/>
      <c r="Y342" s="14"/>
    </row>
    <row r="343" spans="2:25" x14ac:dyDescent="0.25">
      <c r="B343" s="141">
        <f>_xlfn.ISOWEEKNUM(Tableau1[[#This Row],[Date]])</f>
        <v>49</v>
      </c>
      <c r="C343" s="45" t="str">
        <f>UPPER(TEXT(Tableau1[[#This Row],[Date]],"jjjj"))</f>
        <v>MERCREDI</v>
      </c>
      <c r="D343" s="55">
        <f>$C$3+ROW()-ROW(Tableau1[[#Headers],[Date]])-1</f>
        <v>44167</v>
      </c>
      <c r="E343" s="25"/>
      <c r="F343" s="25"/>
      <c r="G343" s="53"/>
      <c r="H343" s="25"/>
      <c r="I343" s="25"/>
      <c r="J343" s="53"/>
      <c r="K343" s="97">
        <f>Tableau1[[#This Row],[Fin AM]]-Tableau1[[#This Row],[Début AM]]-Tableau1[[#This Row],[Pause AM]]+Tableau1[[#This Row],[Fin PM]]-Tableau1[[#This Row],[Début PM]]-Tableau1[[#This Row],[Pause PM]]</f>
        <v>0</v>
      </c>
      <c r="L343" s="59"/>
      <c r="M343" s="80"/>
      <c r="N343" s="91" t="str">
        <f ca="1">IF(COUNTIF('jours fériés'!C:C,Tableau1[[#This Row],[Date]]),"oui","")</f>
        <v/>
      </c>
      <c r="O343" s="84"/>
      <c r="P343" s="84"/>
      <c r="Q343" s="76">
        <f>IF(Tableau1[[#This Row],[ CP / ABS / ChP. AM]]="A.M.",Tableau1[[#This Row],[Temps de travail]],0)</f>
        <v>0</v>
      </c>
      <c r="R343" s="99">
        <f>IF(Tableau1[[#This Row],[ CP / ABS / ChP. AM]]="Ch.P. AM",Tableau1[[#This Row],[Fin AM]]-Tableau1[[#This Row],[Début AM]]-Tableau1[[#This Row],[Pause AM]],0)</f>
        <v>0</v>
      </c>
      <c r="S343" s="77">
        <f>IF(Tableau1[[#This Row],[Ch.P. PM]]="Ch.P. PM",Tableau1[[#This Row],[Fin PM]]-Tableau1[[#This Row],[Début PM]]-Tableau1[[#This Row],[Pause PM]],0)</f>
        <v>0</v>
      </c>
      <c r="T343" s="100">
        <f>+Tableau1[[#This Row],[Chômage Partiel AM]]+Tableau1[[#This Row],[Chômage Partiel PM]]</f>
        <v>0</v>
      </c>
      <c r="U34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3" s="14"/>
      <c r="W343" s="14"/>
      <c r="Y343" s="14"/>
    </row>
    <row r="344" spans="2:25" x14ac:dyDescent="0.25">
      <c r="B344" s="141">
        <f>_xlfn.ISOWEEKNUM(Tableau1[[#This Row],[Date]])</f>
        <v>49</v>
      </c>
      <c r="C344" s="45" t="str">
        <f>UPPER(TEXT(Tableau1[[#This Row],[Date]],"jjjj"))</f>
        <v>JEUDI</v>
      </c>
      <c r="D344" s="55">
        <f>$C$3+ROW()-ROW(Tableau1[[#Headers],[Date]])-1</f>
        <v>44168</v>
      </c>
      <c r="E344" s="25"/>
      <c r="F344" s="25"/>
      <c r="G344" s="53"/>
      <c r="H344" s="25"/>
      <c r="I344" s="25"/>
      <c r="J344" s="53"/>
      <c r="K344" s="97">
        <f>Tableau1[[#This Row],[Fin AM]]-Tableau1[[#This Row],[Début AM]]-Tableau1[[#This Row],[Pause AM]]+Tableau1[[#This Row],[Fin PM]]-Tableau1[[#This Row],[Début PM]]-Tableau1[[#This Row],[Pause PM]]</f>
        <v>0</v>
      </c>
      <c r="L344" s="59"/>
      <c r="M344" s="80"/>
      <c r="N344" s="91" t="str">
        <f ca="1">IF(COUNTIF('jours fériés'!C:C,Tableau1[[#This Row],[Date]]),"oui","")</f>
        <v/>
      </c>
      <c r="O344" s="84"/>
      <c r="P344" s="84"/>
      <c r="Q344" s="76">
        <f>IF(Tableau1[[#This Row],[ CP / ABS / ChP. AM]]="A.M.",Tableau1[[#This Row],[Temps de travail]],0)</f>
        <v>0</v>
      </c>
      <c r="R344" s="99">
        <f>IF(Tableau1[[#This Row],[ CP / ABS / ChP. AM]]="Ch.P. AM",Tableau1[[#This Row],[Fin AM]]-Tableau1[[#This Row],[Début AM]]-Tableau1[[#This Row],[Pause AM]],0)</f>
        <v>0</v>
      </c>
      <c r="S344" s="77">
        <f>IF(Tableau1[[#This Row],[Ch.P. PM]]="Ch.P. PM",Tableau1[[#This Row],[Fin PM]]-Tableau1[[#This Row],[Début PM]]-Tableau1[[#This Row],[Pause PM]],0)</f>
        <v>0</v>
      </c>
      <c r="T344" s="100">
        <f>+Tableau1[[#This Row],[Chômage Partiel AM]]+Tableau1[[#This Row],[Chômage Partiel PM]]</f>
        <v>0</v>
      </c>
      <c r="U34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4" s="14"/>
      <c r="W344" s="14"/>
      <c r="Y344" s="14"/>
    </row>
    <row r="345" spans="2:25" x14ac:dyDescent="0.25">
      <c r="B345" s="141">
        <f>_xlfn.ISOWEEKNUM(Tableau1[[#This Row],[Date]])</f>
        <v>49</v>
      </c>
      <c r="C345" s="45" t="str">
        <f>UPPER(TEXT(Tableau1[[#This Row],[Date]],"jjjj"))</f>
        <v>VENDREDI</v>
      </c>
      <c r="D345" s="55">
        <f>$C$3+ROW()-ROW(Tableau1[[#Headers],[Date]])-1</f>
        <v>44169</v>
      </c>
      <c r="E345" s="25"/>
      <c r="F345" s="25"/>
      <c r="G345" s="53"/>
      <c r="H345" s="25"/>
      <c r="I345" s="25"/>
      <c r="J345" s="53"/>
      <c r="K345" s="97">
        <f>Tableau1[[#This Row],[Fin AM]]-Tableau1[[#This Row],[Début AM]]-Tableau1[[#This Row],[Pause AM]]+Tableau1[[#This Row],[Fin PM]]-Tableau1[[#This Row],[Début PM]]-Tableau1[[#This Row],[Pause PM]]</f>
        <v>0</v>
      </c>
      <c r="L345" s="59"/>
      <c r="M345" s="80"/>
      <c r="N345" s="91" t="str">
        <f ca="1">IF(COUNTIF('jours fériés'!C:C,Tableau1[[#This Row],[Date]]),"oui","")</f>
        <v/>
      </c>
      <c r="O345" s="84"/>
      <c r="P345" s="84"/>
      <c r="Q345" s="76">
        <f>IF(Tableau1[[#This Row],[ CP / ABS / ChP. AM]]="A.M.",Tableau1[[#This Row],[Temps de travail]],0)</f>
        <v>0</v>
      </c>
      <c r="R345" s="99">
        <f>IF(Tableau1[[#This Row],[ CP / ABS / ChP. AM]]="Ch.P. AM",Tableau1[[#This Row],[Fin AM]]-Tableau1[[#This Row],[Début AM]]-Tableau1[[#This Row],[Pause AM]],0)</f>
        <v>0</v>
      </c>
      <c r="S345" s="77">
        <f>IF(Tableau1[[#This Row],[Ch.P. PM]]="Ch.P. PM",Tableau1[[#This Row],[Fin PM]]-Tableau1[[#This Row],[Début PM]]-Tableau1[[#This Row],[Pause PM]],0)</f>
        <v>0</v>
      </c>
      <c r="T345" s="100">
        <f>+Tableau1[[#This Row],[Chômage Partiel AM]]+Tableau1[[#This Row],[Chômage Partiel PM]]</f>
        <v>0</v>
      </c>
      <c r="U34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5" s="14"/>
      <c r="W345" s="14"/>
      <c r="Y345" s="14"/>
    </row>
    <row r="346" spans="2:25" x14ac:dyDescent="0.25">
      <c r="B346" s="141">
        <f>_xlfn.ISOWEEKNUM(Tableau1[[#This Row],[Date]])</f>
        <v>49</v>
      </c>
      <c r="C346" s="45" t="str">
        <f>UPPER(TEXT(Tableau1[[#This Row],[Date]],"jjjj"))</f>
        <v>SAMEDI</v>
      </c>
      <c r="D346" s="55">
        <f>$C$3+ROW()-ROW(Tableau1[[#Headers],[Date]])-1</f>
        <v>44170</v>
      </c>
      <c r="E346" s="25"/>
      <c r="F346" s="25"/>
      <c r="G346" s="53"/>
      <c r="H346" s="25"/>
      <c r="I346" s="25"/>
      <c r="J346" s="53"/>
      <c r="K346" s="97">
        <f>Tableau1[[#This Row],[Fin AM]]-Tableau1[[#This Row],[Début AM]]-Tableau1[[#This Row],[Pause AM]]+Tableau1[[#This Row],[Fin PM]]-Tableau1[[#This Row],[Début PM]]-Tableau1[[#This Row],[Pause PM]]</f>
        <v>0</v>
      </c>
      <c r="L346" s="59"/>
      <c r="M346" s="80"/>
      <c r="N346" s="91" t="str">
        <f ca="1">IF(COUNTIF('jours fériés'!C:C,Tableau1[[#This Row],[Date]]),"oui","")</f>
        <v/>
      </c>
      <c r="O346" s="84"/>
      <c r="P346" s="84"/>
      <c r="Q346" s="76">
        <f>IF(Tableau1[[#This Row],[ CP / ABS / ChP. AM]]="A.M.",Tableau1[[#This Row],[Temps de travail]],0)</f>
        <v>0</v>
      </c>
      <c r="R346" s="99">
        <f>IF(Tableau1[[#This Row],[ CP / ABS / ChP. AM]]="Ch.P. AM",Tableau1[[#This Row],[Fin AM]]-Tableau1[[#This Row],[Début AM]]-Tableau1[[#This Row],[Pause AM]],0)</f>
        <v>0</v>
      </c>
      <c r="S346" s="77">
        <f>IF(Tableau1[[#This Row],[Ch.P. PM]]="Ch.P. PM",Tableau1[[#This Row],[Fin PM]]-Tableau1[[#This Row],[Début PM]]-Tableau1[[#This Row],[Pause PM]],0)</f>
        <v>0</v>
      </c>
      <c r="T346" s="100">
        <f>+Tableau1[[#This Row],[Chômage Partiel AM]]+Tableau1[[#This Row],[Chômage Partiel PM]]</f>
        <v>0</v>
      </c>
      <c r="U34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6" s="14"/>
      <c r="W346" s="14"/>
      <c r="Y346" s="14"/>
    </row>
    <row r="347" spans="2:25" ht="15.75" thickBot="1" x14ac:dyDescent="0.3">
      <c r="B347" s="141">
        <f>_xlfn.ISOWEEKNUM(Tableau1[[#This Row],[Date]])</f>
        <v>49</v>
      </c>
      <c r="C347" s="45" t="str">
        <f>UPPER(TEXT(Tableau1[[#This Row],[Date]],"jjjj"))</f>
        <v>DIMANCHE</v>
      </c>
      <c r="D347" s="55">
        <f>$C$3+ROW()-ROW(Tableau1[[#Headers],[Date]])-1</f>
        <v>44171</v>
      </c>
      <c r="E347" s="25"/>
      <c r="F347" s="25"/>
      <c r="G347" s="53"/>
      <c r="H347" s="25"/>
      <c r="I347" s="25"/>
      <c r="J347" s="53"/>
      <c r="K347" s="97">
        <f>Tableau1[[#This Row],[Fin AM]]-Tableau1[[#This Row],[Début AM]]-Tableau1[[#This Row],[Pause AM]]+Tableau1[[#This Row],[Fin PM]]-Tableau1[[#This Row],[Début PM]]-Tableau1[[#This Row],[Pause PM]]</f>
        <v>0</v>
      </c>
      <c r="L347" s="60"/>
      <c r="M347" s="81"/>
      <c r="N347" s="86" t="str">
        <f ca="1">IF(COUNTIF('jours fériés'!C:C,Tableau1[[#This Row],[Date]]),"oui","")</f>
        <v/>
      </c>
      <c r="O347" s="85"/>
      <c r="P347" s="85"/>
      <c r="Q347" s="80">
        <f>IF(Tableau1[[#This Row],[ CP / ABS / ChP. AM]]="A.M.",Tableau1[[#This Row],[Temps de travail]],0)</f>
        <v>0</v>
      </c>
      <c r="R347" s="101">
        <f>IF(Tableau1[[#This Row],[ CP / ABS / ChP. AM]]="Ch.P. AM",Tableau1[[#This Row],[Fin AM]]-Tableau1[[#This Row],[Début AM]]-Tableau1[[#This Row],[Pause AM]],0)</f>
        <v>0</v>
      </c>
      <c r="S347" s="94">
        <f>IF(Tableau1[[#This Row],[Ch.P. PM]]="Ch.P. PM",Tableau1[[#This Row],[Fin PM]]-Tableau1[[#This Row],[Début PM]]-Tableau1[[#This Row],[Pause PM]],0)</f>
        <v>0</v>
      </c>
      <c r="T347" s="102">
        <f>+Tableau1[[#This Row],[Chômage Partiel AM]]+Tableau1[[#This Row],[Chômage Partiel PM]]</f>
        <v>0</v>
      </c>
      <c r="U347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7" s="14"/>
      <c r="W347" s="14"/>
      <c r="Y347" s="14"/>
    </row>
    <row r="348" spans="2:25" x14ac:dyDescent="0.25">
      <c r="B348" s="141">
        <f>_xlfn.ISOWEEKNUM(Tableau1[[#This Row],[Date]])</f>
        <v>50</v>
      </c>
      <c r="C348" s="45" t="str">
        <f>UPPER(TEXT(Tableau1[[#This Row],[Date]],"jjjj"))</f>
        <v>LUNDI</v>
      </c>
      <c r="D348" s="55">
        <f>$C$3+ROW()-ROW(Tableau1[[#Headers],[Date]])-1</f>
        <v>44172</v>
      </c>
      <c r="E348" s="25"/>
      <c r="F348" s="25"/>
      <c r="G348" s="53"/>
      <c r="H348" s="25"/>
      <c r="I348" s="25"/>
      <c r="J348" s="53"/>
      <c r="K348" s="97">
        <f>Tableau1[[#This Row],[Fin AM]]-Tableau1[[#This Row],[Début AM]]-Tableau1[[#This Row],[Pause AM]]+Tableau1[[#This Row],[Fin PM]]-Tableau1[[#This Row],[Début PM]]-Tableau1[[#This Row],[Pause PM]]</f>
        <v>0</v>
      </c>
      <c r="L348" s="58"/>
      <c r="M348" s="79"/>
      <c r="N348" s="91" t="str">
        <f ca="1">IF(COUNTIF('jours fériés'!C:C,Tableau1[[#This Row],[Date]]),"oui","")</f>
        <v/>
      </c>
      <c r="O348" s="84"/>
      <c r="P348" s="84"/>
      <c r="Q348" s="76">
        <f>IF(Tableau1[[#This Row],[ CP / ABS / ChP. AM]]="A.M.",Tableau1[[#This Row],[Temps de travail]],0)</f>
        <v>0</v>
      </c>
      <c r="R348" s="99">
        <f>IF(Tableau1[[#This Row],[ CP / ABS / ChP. AM]]="Ch.P. AM",Tableau1[[#This Row],[Fin AM]]-Tableau1[[#This Row],[Début AM]]-Tableau1[[#This Row],[Pause AM]],0)</f>
        <v>0</v>
      </c>
      <c r="S348" s="77">
        <f>IF(Tableau1[[#This Row],[Ch.P. PM]]="Ch.P. PM",Tableau1[[#This Row],[Fin PM]]-Tableau1[[#This Row],[Début PM]]-Tableau1[[#This Row],[Pause PM]],0)</f>
        <v>0</v>
      </c>
      <c r="T348" s="100">
        <f>+Tableau1[[#This Row],[Chômage Partiel AM]]+Tableau1[[#This Row],[Chômage Partiel PM]]</f>
        <v>0</v>
      </c>
      <c r="U34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8" s="14"/>
      <c r="W348" s="14"/>
      <c r="Y348" s="14"/>
    </row>
    <row r="349" spans="2:25" x14ac:dyDescent="0.25">
      <c r="B349" s="141">
        <f>_xlfn.ISOWEEKNUM(Tableau1[[#This Row],[Date]])</f>
        <v>50</v>
      </c>
      <c r="C349" s="45" t="str">
        <f>UPPER(TEXT(Tableau1[[#This Row],[Date]],"jjjj"))</f>
        <v>MARDI</v>
      </c>
      <c r="D349" s="55">
        <f>$C$3+ROW()-ROW(Tableau1[[#Headers],[Date]])-1</f>
        <v>44173</v>
      </c>
      <c r="E349" s="25"/>
      <c r="F349" s="25"/>
      <c r="G349" s="53"/>
      <c r="H349" s="25"/>
      <c r="I349" s="25"/>
      <c r="J349" s="53"/>
      <c r="K349" s="97">
        <f>Tableau1[[#This Row],[Fin AM]]-Tableau1[[#This Row],[Début AM]]-Tableau1[[#This Row],[Pause AM]]+Tableau1[[#This Row],[Fin PM]]-Tableau1[[#This Row],[Début PM]]-Tableau1[[#This Row],[Pause PM]]</f>
        <v>0</v>
      </c>
      <c r="L349" s="59"/>
      <c r="M349" s="80"/>
      <c r="N349" s="91" t="str">
        <f ca="1">IF(COUNTIF('jours fériés'!C:C,Tableau1[[#This Row],[Date]]),"oui","")</f>
        <v/>
      </c>
      <c r="O349" s="84"/>
      <c r="P349" s="84"/>
      <c r="Q349" s="76">
        <f>IF(Tableau1[[#This Row],[ CP / ABS / ChP. AM]]="A.M.",Tableau1[[#This Row],[Temps de travail]],0)</f>
        <v>0</v>
      </c>
      <c r="R349" s="99">
        <f>IF(Tableau1[[#This Row],[ CP / ABS / ChP. AM]]="Ch.P. AM",Tableau1[[#This Row],[Fin AM]]-Tableau1[[#This Row],[Début AM]]-Tableau1[[#This Row],[Pause AM]],0)</f>
        <v>0</v>
      </c>
      <c r="S349" s="77">
        <f>IF(Tableau1[[#This Row],[Ch.P. PM]]="Ch.P. PM",Tableau1[[#This Row],[Fin PM]]-Tableau1[[#This Row],[Début PM]]-Tableau1[[#This Row],[Pause PM]],0)</f>
        <v>0</v>
      </c>
      <c r="T349" s="100">
        <f>+Tableau1[[#This Row],[Chômage Partiel AM]]+Tableau1[[#This Row],[Chômage Partiel PM]]</f>
        <v>0</v>
      </c>
      <c r="U34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49" s="14"/>
      <c r="W349" s="14"/>
      <c r="Y349" s="14"/>
    </row>
    <row r="350" spans="2:25" x14ac:dyDescent="0.25">
      <c r="B350" s="141">
        <f>_xlfn.ISOWEEKNUM(Tableau1[[#This Row],[Date]])</f>
        <v>50</v>
      </c>
      <c r="C350" s="45" t="str">
        <f>UPPER(TEXT(Tableau1[[#This Row],[Date]],"jjjj"))</f>
        <v>MERCREDI</v>
      </c>
      <c r="D350" s="55">
        <f>$C$3+ROW()-ROW(Tableau1[[#Headers],[Date]])-1</f>
        <v>44174</v>
      </c>
      <c r="E350" s="25"/>
      <c r="F350" s="25"/>
      <c r="G350" s="53"/>
      <c r="H350" s="25"/>
      <c r="I350" s="25"/>
      <c r="J350" s="53"/>
      <c r="K350" s="97">
        <f>Tableau1[[#This Row],[Fin AM]]-Tableau1[[#This Row],[Début AM]]-Tableau1[[#This Row],[Pause AM]]+Tableau1[[#This Row],[Fin PM]]-Tableau1[[#This Row],[Début PM]]-Tableau1[[#This Row],[Pause PM]]</f>
        <v>0</v>
      </c>
      <c r="L350" s="59"/>
      <c r="M350" s="80"/>
      <c r="N350" s="91" t="str">
        <f ca="1">IF(COUNTIF('jours fériés'!C:C,Tableau1[[#This Row],[Date]]),"oui","")</f>
        <v/>
      </c>
      <c r="O350" s="84"/>
      <c r="P350" s="84"/>
      <c r="Q350" s="76">
        <f>IF(Tableau1[[#This Row],[ CP / ABS / ChP. AM]]="A.M.",Tableau1[[#This Row],[Temps de travail]],0)</f>
        <v>0</v>
      </c>
      <c r="R350" s="99">
        <f>IF(Tableau1[[#This Row],[ CP / ABS / ChP. AM]]="Ch.P. AM",Tableau1[[#This Row],[Fin AM]]-Tableau1[[#This Row],[Début AM]]-Tableau1[[#This Row],[Pause AM]],0)</f>
        <v>0</v>
      </c>
      <c r="S350" s="77">
        <f>IF(Tableau1[[#This Row],[Ch.P. PM]]="Ch.P. PM",Tableau1[[#This Row],[Fin PM]]-Tableau1[[#This Row],[Début PM]]-Tableau1[[#This Row],[Pause PM]],0)</f>
        <v>0</v>
      </c>
      <c r="T350" s="100">
        <f>+Tableau1[[#This Row],[Chômage Partiel AM]]+Tableau1[[#This Row],[Chômage Partiel PM]]</f>
        <v>0</v>
      </c>
      <c r="U35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0" s="14"/>
      <c r="W350" s="14"/>
      <c r="Y350" s="14"/>
    </row>
    <row r="351" spans="2:25" x14ac:dyDescent="0.25">
      <c r="B351" s="141">
        <f>_xlfn.ISOWEEKNUM(Tableau1[[#This Row],[Date]])</f>
        <v>50</v>
      </c>
      <c r="C351" s="45" t="str">
        <f>UPPER(TEXT(Tableau1[[#This Row],[Date]],"jjjj"))</f>
        <v>JEUDI</v>
      </c>
      <c r="D351" s="55">
        <f>$C$3+ROW()-ROW(Tableau1[[#Headers],[Date]])-1</f>
        <v>44175</v>
      </c>
      <c r="E351" s="25"/>
      <c r="F351" s="25"/>
      <c r="G351" s="53"/>
      <c r="H351" s="25"/>
      <c r="I351" s="25"/>
      <c r="J351" s="53"/>
      <c r="K351" s="97">
        <f>Tableau1[[#This Row],[Fin AM]]-Tableau1[[#This Row],[Début AM]]-Tableau1[[#This Row],[Pause AM]]+Tableau1[[#This Row],[Fin PM]]-Tableau1[[#This Row],[Début PM]]-Tableau1[[#This Row],[Pause PM]]</f>
        <v>0</v>
      </c>
      <c r="L351" s="59"/>
      <c r="M351" s="80"/>
      <c r="N351" s="91" t="str">
        <f ca="1">IF(COUNTIF('jours fériés'!C:C,Tableau1[[#This Row],[Date]]),"oui","")</f>
        <v/>
      </c>
      <c r="O351" s="84"/>
      <c r="P351" s="84"/>
      <c r="Q351" s="76">
        <f>IF(Tableau1[[#This Row],[ CP / ABS / ChP. AM]]="A.M.",Tableau1[[#This Row],[Temps de travail]],0)</f>
        <v>0</v>
      </c>
      <c r="R351" s="99">
        <f>IF(Tableau1[[#This Row],[ CP / ABS / ChP. AM]]="Ch.P. AM",Tableau1[[#This Row],[Fin AM]]-Tableau1[[#This Row],[Début AM]]-Tableau1[[#This Row],[Pause AM]],0)</f>
        <v>0</v>
      </c>
      <c r="S351" s="77">
        <f>IF(Tableau1[[#This Row],[Ch.P. PM]]="Ch.P. PM",Tableau1[[#This Row],[Fin PM]]-Tableau1[[#This Row],[Début PM]]-Tableau1[[#This Row],[Pause PM]],0)</f>
        <v>0</v>
      </c>
      <c r="T351" s="100">
        <f>+Tableau1[[#This Row],[Chômage Partiel AM]]+Tableau1[[#This Row],[Chômage Partiel PM]]</f>
        <v>0</v>
      </c>
      <c r="U35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1" s="14"/>
      <c r="W351" s="14"/>
      <c r="Y351" s="14"/>
    </row>
    <row r="352" spans="2:25" x14ac:dyDescent="0.25">
      <c r="B352" s="141">
        <f>_xlfn.ISOWEEKNUM(Tableau1[[#This Row],[Date]])</f>
        <v>50</v>
      </c>
      <c r="C352" s="45" t="str">
        <f>UPPER(TEXT(Tableau1[[#This Row],[Date]],"jjjj"))</f>
        <v>VENDREDI</v>
      </c>
      <c r="D352" s="55">
        <f>$C$3+ROW()-ROW(Tableau1[[#Headers],[Date]])-1</f>
        <v>44176</v>
      </c>
      <c r="E352" s="25"/>
      <c r="F352" s="25"/>
      <c r="G352" s="53"/>
      <c r="H352" s="25"/>
      <c r="I352" s="25"/>
      <c r="J352" s="53"/>
      <c r="K352" s="97">
        <f>Tableau1[[#This Row],[Fin AM]]-Tableau1[[#This Row],[Début AM]]-Tableau1[[#This Row],[Pause AM]]+Tableau1[[#This Row],[Fin PM]]-Tableau1[[#This Row],[Début PM]]-Tableau1[[#This Row],[Pause PM]]</f>
        <v>0</v>
      </c>
      <c r="L352" s="59"/>
      <c r="M352" s="80"/>
      <c r="N352" s="91" t="str">
        <f ca="1">IF(COUNTIF('jours fériés'!C:C,Tableau1[[#This Row],[Date]]),"oui","")</f>
        <v/>
      </c>
      <c r="O352" s="84"/>
      <c r="P352" s="84"/>
      <c r="Q352" s="76">
        <f>IF(Tableau1[[#This Row],[ CP / ABS / ChP. AM]]="A.M.",Tableau1[[#This Row],[Temps de travail]],0)</f>
        <v>0</v>
      </c>
      <c r="R352" s="99">
        <f>IF(Tableau1[[#This Row],[ CP / ABS / ChP. AM]]="Ch.P. AM",Tableau1[[#This Row],[Fin AM]]-Tableau1[[#This Row],[Début AM]]-Tableau1[[#This Row],[Pause AM]],0)</f>
        <v>0</v>
      </c>
      <c r="S352" s="77">
        <f>IF(Tableau1[[#This Row],[Ch.P. PM]]="Ch.P. PM",Tableau1[[#This Row],[Fin PM]]-Tableau1[[#This Row],[Début PM]]-Tableau1[[#This Row],[Pause PM]],0)</f>
        <v>0</v>
      </c>
      <c r="T352" s="100">
        <f>+Tableau1[[#This Row],[Chômage Partiel AM]]+Tableau1[[#This Row],[Chômage Partiel PM]]</f>
        <v>0</v>
      </c>
      <c r="U35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2" s="14"/>
      <c r="W352" s="14"/>
      <c r="Y352" s="14"/>
    </row>
    <row r="353" spans="2:25" x14ac:dyDescent="0.25">
      <c r="B353" s="141">
        <f>_xlfn.ISOWEEKNUM(Tableau1[[#This Row],[Date]])</f>
        <v>50</v>
      </c>
      <c r="C353" s="45" t="str">
        <f>UPPER(TEXT(Tableau1[[#This Row],[Date]],"jjjj"))</f>
        <v>SAMEDI</v>
      </c>
      <c r="D353" s="55">
        <f>$C$3+ROW()-ROW(Tableau1[[#Headers],[Date]])-1</f>
        <v>44177</v>
      </c>
      <c r="E353" s="25"/>
      <c r="F353" s="25"/>
      <c r="G353" s="53"/>
      <c r="H353" s="25"/>
      <c r="I353" s="25"/>
      <c r="J353" s="53"/>
      <c r="K353" s="97">
        <f>Tableau1[[#This Row],[Fin AM]]-Tableau1[[#This Row],[Début AM]]-Tableau1[[#This Row],[Pause AM]]+Tableau1[[#This Row],[Fin PM]]-Tableau1[[#This Row],[Début PM]]-Tableau1[[#This Row],[Pause PM]]</f>
        <v>0</v>
      </c>
      <c r="L353" s="59"/>
      <c r="M353" s="80"/>
      <c r="N353" s="91" t="str">
        <f ca="1">IF(COUNTIF('jours fériés'!C:C,Tableau1[[#This Row],[Date]]),"oui","")</f>
        <v/>
      </c>
      <c r="O353" s="84"/>
      <c r="P353" s="84"/>
      <c r="Q353" s="76">
        <f>IF(Tableau1[[#This Row],[ CP / ABS / ChP. AM]]="A.M.",Tableau1[[#This Row],[Temps de travail]],0)</f>
        <v>0</v>
      </c>
      <c r="R353" s="99">
        <f>IF(Tableau1[[#This Row],[ CP / ABS / ChP. AM]]="Ch.P. AM",Tableau1[[#This Row],[Fin AM]]-Tableau1[[#This Row],[Début AM]]-Tableau1[[#This Row],[Pause AM]],0)</f>
        <v>0</v>
      </c>
      <c r="S353" s="77">
        <f>IF(Tableau1[[#This Row],[Ch.P. PM]]="Ch.P. PM",Tableau1[[#This Row],[Fin PM]]-Tableau1[[#This Row],[Début PM]]-Tableau1[[#This Row],[Pause PM]],0)</f>
        <v>0</v>
      </c>
      <c r="T353" s="100">
        <f>+Tableau1[[#This Row],[Chômage Partiel AM]]+Tableau1[[#This Row],[Chômage Partiel PM]]</f>
        <v>0</v>
      </c>
      <c r="U35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3" s="14"/>
      <c r="W353" s="14"/>
      <c r="Y353" s="14"/>
    </row>
    <row r="354" spans="2:25" ht="15.75" thickBot="1" x14ac:dyDescent="0.3">
      <c r="B354" s="141">
        <f>_xlfn.ISOWEEKNUM(Tableau1[[#This Row],[Date]])</f>
        <v>50</v>
      </c>
      <c r="C354" s="45" t="str">
        <f>UPPER(TEXT(Tableau1[[#This Row],[Date]],"jjjj"))</f>
        <v>DIMANCHE</v>
      </c>
      <c r="D354" s="55">
        <f>$C$3+ROW()-ROW(Tableau1[[#Headers],[Date]])-1</f>
        <v>44178</v>
      </c>
      <c r="E354" s="25"/>
      <c r="F354" s="25"/>
      <c r="G354" s="53"/>
      <c r="H354" s="25"/>
      <c r="I354" s="25"/>
      <c r="J354" s="53"/>
      <c r="K354" s="97">
        <f>Tableau1[[#This Row],[Fin AM]]-Tableau1[[#This Row],[Début AM]]-Tableau1[[#This Row],[Pause AM]]+Tableau1[[#This Row],[Fin PM]]-Tableau1[[#This Row],[Début PM]]-Tableau1[[#This Row],[Pause PM]]</f>
        <v>0</v>
      </c>
      <c r="L354" s="60"/>
      <c r="M354" s="81"/>
      <c r="N354" s="86" t="str">
        <f ca="1">IF(COUNTIF('jours fériés'!C:C,Tableau1[[#This Row],[Date]]),"oui","")</f>
        <v/>
      </c>
      <c r="O354" s="85"/>
      <c r="P354" s="85"/>
      <c r="Q354" s="80">
        <f>IF(Tableau1[[#This Row],[ CP / ABS / ChP. AM]]="A.M.",Tableau1[[#This Row],[Temps de travail]],0)</f>
        <v>0</v>
      </c>
      <c r="R354" s="101">
        <f>IF(Tableau1[[#This Row],[ CP / ABS / ChP. AM]]="Ch.P. AM",Tableau1[[#This Row],[Fin AM]]-Tableau1[[#This Row],[Début AM]]-Tableau1[[#This Row],[Pause AM]],0)</f>
        <v>0</v>
      </c>
      <c r="S354" s="94">
        <f>IF(Tableau1[[#This Row],[Ch.P. PM]]="Ch.P. PM",Tableau1[[#This Row],[Fin PM]]-Tableau1[[#This Row],[Début PM]]-Tableau1[[#This Row],[Pause PM]],0)</f>
        <v>0</v>
      </c>
      <c r="T354" s="102">
        <f>+Tableau1[[#This Row],[Chômage Partiel AM]]+Tableau1[[#This Row],[Chômage Partiel PM]]</f>
        <v>0</v>
      </c>
      <c r="U354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4" s="14"/>
      <c r="W354" s="14"/>
      <c r="Y354" s="14"/>
    </row>
    <row r="355" spans="2:25" x14ac:dyDescent="0.25">
      <c r="B355" s="141">
        <f>_xlfn.ISOWEEKNUM(Tableau1[[#This Row],[Date]])</f>
        <v>51</v>
      </c>
      <c r="C355" s="45" t="str">
        <f>UPPER(TEXT(Tableau1[[#This Row],[Date]],"jjjj"))</f>
        <v>LUNDI</v>
      </c>
      <c r="D355" s="55">
        <f>$C$3+ROW()-ROW(Tableau1[[#Headers],[Date]])-1</f>
        <v>44179</v>
      </c>
      <c r="E355" s="25"/>
      <c r="F355" s="25"/>
      <c r="G355" s="53"/>
      <c r="H355" s="25"/>
      <c r="I355" s="25"/>
      <c r="J355" s="53"/>
      <c r="K355" s="97">
        <f>Tableau1[[#This Row],[Fin AM]]-Tableau1[[#This Row],[Début AM]]-Tableau1[[#This Row],[Pause AM]]+Tableau1[[#This Row],[Fin PM]]-Tableau1[[#This Row],[Début PM]]-Tableau1[[#This Row],[Pause PM]]</f>
        <v>0</v>
      </c>
      <c r="L355" s="58"/>
      <c r="M355" s="79"/>
      <c r="N355" s="91" t="str">
        <f ca="1">IF(COUNTIF('jours fériés'!C:C,Tableau1[[#This Row],[Date]]),"oui","")</f>
        <v/>
      </c>
      <c r="O355" s="84"/>
      <c r="P355" s="84"/>
      <c r="Q355" s="76">
        <f>IF(Tableau1[[#This Row],[ CP / ABS / ChP. AM]]="A.M.",Tableau1[[#This Row],[Temps de travail]],0)</f>
        <v>0</v>
      </c>
      <c r="R355" s="99">
        <f>IF(Tableau1[[#This Row],[ CP / ABS / ChP. AM]]="Ch.P. AM",Tableau1[[#This Row],[Fin AM]]-Tableau1[[#This Row],[Début AM]]-Tableau1[[#This Row],[Pause AM]],0)</f>
        <v>0</v>
      </c>
      <c r="S355" s="77">
        <f>IF(Tableau1[[#This Row],[Ch.P. PM]]="Ch.P. PM",Tableau1[[#This Row],[Fin PM]]-Tableau1[[#This Row],[Début PM]]-Tableau1[[#This Row],[Pause PM]],0)</f>
        <v>0</v>
      </c>
      <c r="T355" s="100">
        <f>+Tableau1[[#This Row],[Chômage Partiel AM]]+Tableau1[[#This Row],[Chômage Partiel PM]]</f>
        <v>0</v>
      </c>
      <c r="U35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5" s="14"/>
      <c r="W355" s="14"/>
      <c r="Y355" s="14"/>
    </row>
    <row r="356" spans="2:25" x14ac:dyDescent="0.25">
      <c r="B356" s="141">
        <f>_xlfn.ISOWEEKNUM(Tableau1[[#This Row],[Date]])</f>
        <v>51</v>
      </c>
      <c r="C356" s="45" t="str">
        <f>UPPER(TEXT(Tableau1[[#This Row],[Date]],"jjjj"))</f>
        <v>MARDI</v>
      </c>
      <c r="D356" s="55">
        <f>$C$3+ROW()-ROW(Tableau1[[#Headers],[Date]])-1</f>
        <v>44180</v>
      </c>
      <c r="E356" s="25"/>
      <c r="F356" s="25"/>
      <c r="G356" s="53"/>
      <c r="H356" s="25"/>
      <c r="I356" s="25"/>
      <c r="J356" s="53"/>
      <c r="K356" s="97">
        <f>Tableau1[[#This Row],[Fin AM]]-Tableau1[[#This Row],[Début AM]]-Tableau1[[#This Row],[Pause AM]]+Tableau1[[#This Row],[Fin PM]]-Tableau1[[#This Row],[Début PM]]-Tableau1[[#This Row],[Pause PM]]</f>
        <v>0</v>
      </c>
      <c r="L356" s="59"/>
      <c r="M356" s="80"/>
      <c r="N356" s="91" t="str">
        <f ca="1">IF(COUNTIF('jours fériés'!C:C,Tableau1[[#This Row],[Date]]),"oui","")</f>
        <v/>
      </c>
      <c r="O356" s="84"/>
      <c r="P356" s="84"/>
      <c r="Q356" s="76">
        <f>IF(Tableau1[[#This Row],[ CP / ABS / ChP. AM]]="A.M.",Tableau1[[#This Row],[Temps de travail]],0)</f>
        <v>0</v>
      </c>
      <c r="R356" s="99">
        <f>IF(Tableau1[[#This Row],[ CP / ABS / ChP. AM]]="Ch.P. AM",Tableau1[[#This Row],[Fin AM]]-Tableau1[[#This Row],[Début AM]]-Tableau1[[#This Row],[Pause AM]],0)</f>
        <v>0</v>
      </c>
      <c r="S356" s="77">
        <f>IF(Tableau1[[#This Row],[Ch.P. PM]]="Ch.P. PM",Tableau1[[#This Row],[Fin PM]]-Tableau1[[#This Row],[Début PM]]-Tableau1[[#This Row],[Pause PM]],0)</f>
        <v>0</v>
      </c>
      <c r="T356" s="100">
        <f>+Tableau1[[#This Row],[Chômage Partiel AM]]+Tableau1[[#This Row],[Chômage Partiel PM]]</f>
        <v>0</v>
      </c>
      <c r="U35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6" s="14"/>
      <c r="W356" s="14"/>
      <c r="Y356" s="14"/>
    </row>
    <row r="357" spans="2:25" x14ac:dyDescent="0.25">
      <c r="B357" s="141">
        <f>_xlfn.ISOWEEKNUM(Tableau1[[#This Row],[Date]])</f>
        <v>51</v>
      </c>
      <c r="C357" s="45" t="str">
        <f>UPPER(TEXT(Tableau1[[#This Row],[Date]],"jjjj"))</f>
        <v>MERCREDI</v>
      </c>
      <c r="D357" s="55">
        <f>$C$3+ROW()-ROW(Tableau1[[#Headers],[Date]])-1</f>
        <v>44181</v>
      </c>
      <c r="E357" s="25"/>
      <c r="F357" s="25"/>
      <c r="G357" s="53"/>
      <c r="H357" s="25"/>
      <c r="I357" s="25"/>
      <c r="J357" s="53"/>
      <c r="K357" s="97">
        <f>Tableau1[[#This Row],[Fin AM]]-Tableau1[[#This Row],[Début AM]]-Tableau1[[#This Row],[Pause AM]]+Tableau1[[#This Row],[Fin PM]]-Tableau1[[#This Row],[Début PM]]-Tableau1[[#This Row],[Pause PM]]</f>
        <v>0</v>
      </c>
      <c r="L357" s="59"/>
      <c r="M357" s="80"/>
      <c r="N357" s="91" t="str">
        <f ca="1">IF(COUNTIF('jours fériés'!C:C,Tableau1[[#This Row],[Date]]),"oui","")</f>
        <v/>
      </c>
      <c r="O357" s="84"/>
      <c r="P357" s="84"/>
      <c r="Q357" s="76">
        <f>IF(Tableau1[[#This Row],[ CP / ABS / ChP. AM]]="A.M.",Tableau1[[#This Row],[Temps de travail]],0)</f>
        <v>0</v>
      </c>
      <c r="R357" s="99">
        <f>IF(Tableau1[[#This Row],[ CP / ABS / ChP. AM]]="Ch.P. AM",Tableau1[[#This Row],[Fin AM]]-Tableau1[[#This Row],[Début AM]]-Tableau1[[#This Row],[Pause AM]],0)</f>
        <v>0</v>
      </c>
      <c r="S357" s="77">
        <f>IF(Tableau1[[#This Row],[Ch.P. PM]]="Ch.P. PM",Tableau1[[#This Row],[Fin PM]]-Tableau1[[#This Row],[Début PM]]-Tableau1[[#This Row],[Pause PM]],0)</f>
        <v>0</v>
      </c>
      <c r="T357" s="100">
        <f>+Tableau1[[#This Row],[Chômage Partiel AM]]+Tableau1[[#This Row],[Chômage Partiel PM]]</f>
        <v>0</v>
      </c>
      <c r="U35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7" s="14"/>
      <c r="W357" s="14"/>
      <c r="Y357" s="14"/>
    </row>
    <row r="358" spans="2:25" x14ac:dyDescent="0.25">
      <c r="B358" s="141">
        <f>_xlfn.ISOWEEKNUM(Tableau1[[#This Row],[Date]])</f>
        <v>51</v>
      </c>
      <c r="C358" s="45" t="str">
        <f>UPPER(TEXT(Tableau1[[#This Row],[Date]],"jjjj"))</f>
        <v>JEUDI</v>
      </c>
      <c r="D358" s="55">
        <f>$C$3+ROW()-ROW(Tableau1[[#Headers],[Date]])-1</f>
        <v>44182</v>
      </c>
      <c r="E358" s="25"/>
      <c r="F358" s="25"/>
      <c r="G358" s="53"/>
      <c r="H358" s="25"/>
      <c r="I358" s="25"/>
      <c r="J358" s="53"/>
      <c r="K358" s="97">
        <f>Tableau1[[#This Row],[Fin AM]]-Tableau1[[#This Row],[Début AM]]-Tableau1[[#This Row],[Pause AM]]+Tableau1[[#This Row],[Fin PM]]-Tableau1[[#This Row],[Début PM]]-Tableau1[[#This Row],[Pause PM]]</f>
        <v>0</v>
      </c>
      <c r="L358" s="59"/>
      <c r="M358" s="80"/>
      <c r="N358" s="91" t="str">
        <f ca="1">IF(COUNTIF('jours fériés'!C:C,Tableau1[[#This Row],[Date]]),"oui","")</f>
        <v/>
      </c>
      <c r="O358" s="84"/>
      <c r="P358" s="84"/>
      <c r="Q358" s="76">
        <f>IF(Tableau1[[#This Row],[ CP / ABS / ChP. AM]]="A.M.",Tableau1[[#This Row],[Temps de travail]],0)</f>
        <v>0</v>
      </c>
      <c r="R358" s="99">
        <f>IF(Tableau1[[#This Row],[ CP / ABS / ChP. AM]]="Ch.P. AM",Tableau1[[#This Row],[Fin AM]]-Tableau1[[#This Row],[Début AM]]-Tableau1[[#This Row],[Pause AM]],0)</f>
        <v>0</v>
      </c>
      <c r="S358" s="77">
        <f>IF(Tableau1[[#This Row],[Ch.P. PM]]="Ch.P. PM",Tableau1[[#This Row],[Fin PM]]-Tableau1[[#This Row],[Début PM]]-Tableau1[[#This Row],[Pause PM]],0)</f>
        <v>0</v>
      </c>
      <c r="T358" s="100">
        <f>+Tableau1[[#This Row],[Chômage Partiel AM]]+Tableau1[[#This Row],[Chômage Partiel PM]]</f>
        <v>0</v>
      </c>
      <c r="U35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8" s="14"/>
      <c r="W358" s="14"/>
      <c r="Y358" s="14"/>
    </row>
    <row r="359" spans="2:25" x14ac:dyDescent="0.25">
      <c r="B359" s="141">
        <f>_xlfn.ISOWEEKNUM(Tableau1[[#This Row],[Date]])</f>
        <v>51</v>
      </c>
      <c r="C359" s="45" t="str">
        <f>UPPER(TEXT(Tableau1[[#This Row],[Date]],"jjjj"))</f>
        <v>VENDREDI</v>
      </c>
      <c r="D359" s="55">
        <f>$C$3+ROW()-ROW(Tableau1[[#Headers],[Date]])-1</f>
        <v>44183</v>
      </c>
      <c r="E359" s="25"/>
      <c r="F359" s="25"/>
      <c r="G359" s="53"/>
      <c r="H359" s="25"/>
      <c r="I359" s="25"/>
      <c r="J359" s="53"/>
      <c r="K359" s="97">
        <f>Tableau1[[#This Row],[Fin AM]]-Tableau1[[#This Row],[Début AM]]-Tableau1[[#This Row],[Pause AM]]+Tableau1[[#This Row],[Fin PM]]-Tableau1[[#This Row],[Début PM]]-Tableau1[[#This Row],[Pause PM]]</f>
        <v>0</v>
      </c>
      <c r="L359" s="59"/>
      <c r="M359" s="80"/>
      <c r="N359" s="91" t="str">
        <f ca="1">IF(COUNTIF('jours fériés'!C:C,Tableau1[[#This Row],[Date]]),"oui","")</f>
        <v/>
      </c>
      <c r="O359" s="84"/>
      <c r="P359" s="84"/>
      <c r="Q359" s="76">
        <f>IF(Tableau1[[#This Row],[ CP / ABS / ChP. AM]]="A.M.",Tableau1[[#This Row],[Temps de travail]],0)</f>
        <v>0</v>
      </c>
      <c r="R359" s="99">
        <f>IF(Tableau1[[#This Row],[ CP / ABS / ChP. AM]]="Ch.P. AM",Tableau1[[#This Row],[Fin AM]]-Tableau1[[#This Row],[Début AM]]-Tableau1[[#This Row],[Pause AM]],0)</f>
        <v>0</v>
      </c>
      <c r="S359" s="77">
        <f>IF(Tableau1[[#This Row],[Ch.P. PM]]="Ch.P. PM",Tableau1[[#This Row],[Fin PM]]-Tableau1[[#This Row],[Début PM]]-Tableau1[[#This Row],[Pause PM]],0)</f>
        <v>0</v>
      </c>
      <c r="T359" s="100">
        <f>+Tableau1[[#This Row],[Chômage Partiel AM]]+Tableau1[[#This Row],[Chômage Partiel PM]]</f>
        <v>0</v>
      </c>
      <c r="U35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59" s="14"/>
      <c r="W359" s="14"/>
      <c r="Y359" s="14"/>
    </row>
    <row r="360" spans="2:25" x14ac:dyDescent="0.25">
      <c r="B360" s="141">
        <f>_xlfn.ISOWEEKNUM(Tableau1[[#This Row],[Date]])</f>
        <v>51</v>
      </c>
      <c r="C360" s="45" t="str">
        <f>UPPER(TEXT(Tableau1[[#This Row],[Date]],"jjjj"))</f>
        <v>SAMEDI</v>
      </c>
      <c r="D360" s="55">
        <f>$C$3+ROW()-ROW(Tableau1[[#Headers],[Date]])-1</f>
        <v>44184</v>
      </c>
      <c r="E360" s="25"/>
      <c r="F360" s="25"/>
      <c r="G360" s="53"/>
      <c r="H360" s="25"/>
      <c r="I360" s="25"/>
      <c r="J360" s="53"/>
      <c r="K360" s="97">
        <f>Tableau1[[#This Row],[Fin AM]]-Tableau1[[#This Row],[Début AM]]-Tableau1[[#This Row],[Pause AM]]+Tableau1[[#This Row],[Fin PM]]-Tableau1[[#This Row],[Début PM]]-Tableau1[[#This Row],[Pause PM]]</f>
        <v>0</v>
      </c>
      <c r="L360" s="59"/>
      <c r="M360" s="80"/>
      <c r="N360" s="91" t="str">
        <f ca="1">IF(COUNTIF('jours fériés'!C:C,Tableau1[[#This Row],[Date]]),"oui","")</f>
        <v/>
      </c>
      <c r="O360" s="84"/>
      <c r="P360" s="84"/>
      <c r="Q360" s="76">
        <f>IF(Tableau1[[#This Row],[ CP / ABS / ChP. AM]]="A.M.",Tableau1[[#This Row],[Temps de travail]],0)</f>
        <v>0</v>
      </c>
      <c r="R360" s="99">
        <f>IF(Tableau1[[#This Row],[ CP / ABS / ChP. AM]]="Ch.P. AM",Tableau1[[#This Row],[Fin AM]]-Tableau1[[#This Row],[Début AM]]-Tableau1[[#This Row],[Pause AM]],0)</f>
        <v>0</v>
      </c>
      <c r="S360" s="77">
        <f>IF(Tableau1[[#This Row],[Ch.P. PM]]="Ch.P. PM",Tableau1[[#This Row],[Fin PM]]-Tableau1[[#This Row],[Début PM]]-Tableau1[[#This Row],[Pause PM]],0)</f>
        <v>0</v>
      </c>
      <c r="T360" s="100">
        <f>+Tableau1[[#This Row],[Chômage Partiel AM]]+Tableau1[[#This Row],[Chômage Partiel PM]]</f>
        <v>0</v>
      </c>
      <c r="U36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0" s="14"/>
      <c r="W360" s="14"/>
      <c r="Y360" s="14"/>
    </row>
    <row r="361" spans="2:25" ht="15.75" thickBot="1" x14ac:dyDescent="0.3">
      <c r="B361" s="141">
        <f>_xlfn.ISOWEEKNUM(Tableau1[[#This Row],[Date]])</f>
        <v>51</v>
      </c>
      <c r="C361" s="45" t="str">
        <f>UPPER(TEXT(Tableau1[[#This Row],[Date]],"jjjj"))</f>
        <v>DIMANCHE</v>
      </c>
      <c r="D361" s="55">
        <f>$C$3+ROW()-ROW(Tableau1[[#Headers],[Date]])-1</f>
        <v>44185</v>
      </c>
      <c r="E361" s="25"/>
      <c r="F361" s="25"/>
      <c r="G361" s="53"/>
      <c r="H361" s="25"/>
      <c r="I361" s="25"/>
      <c r="J361" s="53"/>
      <c r="K361" s="97">
        <f>Tableau1[[#This Row],[Fin AM]]-Tableau1[[#This Row],[Début AM]]-Tableau1[[#This Row],[Pause AM]]+Tableau1[[#This Row],[Fin PM]]-Tableau1[[#This Row],[Début PM]]-Tableau1[[#This Row],[Pause PM]]</f>
        <v>0</v>
      </c>
      <c r="L361" s="60"/>
      <c r="M361" s="81"/>
      <c r="N361" s="86" t="str">
        <f ca="1">IF(COUNTIF('jours fériés'!C:C,Tableau1[[#This Row],[Date]]),"oui","")</f>
        <v/>
      </c>
      <c r="O361" s="85"/>
      <c r="P361" s="85"/>
      <c r="Q361" s="80">
        <f>IF(Tableau1[[#This Row],[ CP / ABS / ChP. AM]]="A.M.",Tableau1[[#This Row],[Temps de travail]],0)</f>
        <v>0</v>
      </c>
      <c r="R361" s="101">
        <f>IF(Tableau1[[#This Row],[ CP / ABS / ChP. AM]]="Ch.P. AM",Tableau1[[#This Row],[Fin AM]]-Tableau1[[#This Row],[Début AM]]-Tableau1[[#This Row],[Pause AM]],0)</f>
        <v>0</v>
      </c>
      <c r="S361" s="94">
        <f>IF(Tableau1[[#This Row],[Ch.P. PM]]="Ch.P. PM",Tableau1[[#This Row],[Fin PM]]-Tableau1[[#This Row],[Début PM]]-Tableau1[[#This Row],[Pause PM]],0)</f>
        <v>0</v>
      </c>
      <c r="T361" s="102">
        <f>+Tableau1[[#This Row],[Chômage Partiel AM]]+Tableau1[[#This Row],[Chômage Partiel PM]]</f>
        <v>0</v>
      </c>
      <c r="U361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1" s="14"/>
      <c r="W361" s="14"/>
      <c r="Y361" s="14"/>
    </row>
    <row r="362" spans="2:25" x14ac:dyDescent="0.25">
      <c r="B362" s="141">
        <f>_xlfn.ISOWEEKNUM(Tableau1[[#This Row],[Date]])</f>
        <v>52</v>
      </c>
      <c r="C362" s="45" t="str">
        <f>UPPER(TEXT(Tableau1[[#This Row],[Date]],"jjjj"))</f>
        <v>LUNDI</v>
      </c>
      <c r="D362" s="55">
        <f>$C$3+ROW()-ROW(Tableau1[[#Headers],[Date]])-1</f>
        <v>44186</v>
      </c>
      <c r="E362" s="25"/>
      <c r="F362" s="25"/>
      <c r="G362" s="53"/>
      <c r="H362" s="25"/>
      <c r="I362" s="25"/>
      <c r="J362" s="53"/>
      <c r="K362" s="97">
        <f>Tableau1[[#This Row],[Fin AM]]-Tableau1[[#This Row],[Début AM]]-Tableau1[[#This Row],[Pause AM]]+Tableau1[[#This Row],[Fin PM]]-Tableau1[[#This Row],[Début PM]]-Tableau1[[#This Row],[Pause PM]]</f>
        <v>0</v>
      </c>
      <c r="L362" s="58"/>
      <c r="M362" s="79"/>
      <c r="N362" s="91" t="str">
        <f ca="1">IF(COUNTIF('jours fériés'!C:C,Tableau1[[#This Row],[Date]]),"oui","")</f>
        <v/>
      </c>
      <c r="O362" s="84"/>
      <c r="P362" s="84"/>
      <c r="Q362" s="76">
        <f>IF(Tableau1[[#This Row],[ CP / ABS / ChP. AM]]="A.M.",Tableau1[[#This Row],[Temps de travail]],0)</f>
        <v>0</v>
      </c>
      <c r="R362" s="99">
        <f>IF(Tableau1[[#This Row],[ CP / ABS / ChP. AM]]="Ch.P. AM",Tableau1[[#This Row],[Fin AM]]-Tableau1[[#This Row],[Début AM]]-Tableau1[[#This Row],[Pause AM]],0)</f>
        <v>0</v>
      </c>
      <c r="S362" s="77">
        <f>IF(Tableau1[[#This Row],[Ch.P. PM]]="Ch.P. PM",Tableau1[[#This Row],[Fin PM]]-Tableau1[[#This Row],[Début PM]]-Tableau1[[#This Row],[Pause PM]],0)</f>
        <v>0</v>
      </c>
      <c r="T362" s="100">
        <f>+Tableau1[[#This Row],[Chômage Partiel AM]]+Tableau1[[#This Row],[Chômage Partiel PM]]</f>
        <v>0</v>
      </c>
      <c r="U36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2" s="14"/>
      <c r="W362" s="14"/>
      <c r="Y362" s="14"/>
    </row>
    <row r="363" spans="2:25" x14ac:dyDescent="0.25">
      <c r="B363" s="141">
        <f>_xlfn.ISOWEEKNUM(Tableau1[[#This Row],[Date]])</f>
        <v>52</v>
      </c>
      <c r="C363" s="45" t="str">
        <f>UPPER(TEXT(Tableau1[[#This Row],[Date]],"jjjj"))</f>
        <v>MARDI</v>
      </c>
      <c r="D363" s="55">
        <f>$C$3+ROW()-ROW(Tableau1[[#Headers],[Date]])-1</f>
        <v>44187</v>
      </c>
      <c r="E363" s="25"/>
      <c r="F363" s="25"/>
      <c r="G363" s="53"/>
      <c r="H363" s="25"/>
      <c r="I363" s="25"/>
      <c r="J363" s="53"/>
      <c r="K363" s="97">
        <f>Tableau1[[#This Row],[Fin AM]]-Tableau1[[#This Row],[Début AM]]-Tableau1[[#This Row],[Pause AM]]+Tableau1[[#This Row],[Fin PM]]-Tableau1[[#This Row],[Début PM]]-Tableau1[[#This Row],[Pause PM]]</f>
        <v>0</v>
      </c>
      <c r="L363" s="59"/>
      <c r="M363" s="80"/>
      <c r="N363" s="91" t="str">
        <f ca="1">IF(COUNTIF('jours fériés'!C:C,Tableau1[[#This Row],[Date]]),"oui","")</f>
        <v/>
      </c>
      <c r="O363" s="84"/>
      <c r="P363" s="84"/>
      <c r="Q363" s="76">
        <f>IF(Tableau1[[#This Row],[ CP / ABS / ChP. AM]]="A.M.",Tableau1[[#This Row],[Temps de travail]],0)</f>
        <v>0</v>
      </c>
      <c r="R363" s="99">
        <f>IF(Tableau1[[#This Row],[ CP / ABS / ChP. AM]]="Ch.P. AM",Tableau1[[#This Row],[Fin AM]]-Tableau1[[#This Row],[Début AM]]-Tableau1[[#This Row],[Pause AM]],0)</f>
        <v>0</v>
      </c>
      <c r="S363" s="77">
        <f>IF(Tableau1[[#This Row],[Ch.P. PM]]="Ch.P. PM",Tableau1[[#This Row],[Fin PM]]-Tableau1[[#This Row],[Début PM]]-Tableau1[[#This Row],[Pause PM]],0)</f>
        <v>0</v>
      </c>
      <c r="T363" s="100">
        <f>+Tableau1[[#This Row],[Chômage Partiel AM]]+Tableau1[[#This Row],[Chômage Partiel PM]]</f>
        <v>0</v>
      </c>
      <c r="U36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3" s="14"/>
      <c r="W363" s="14"/>
      <c r="Y363" s="14"/>
    </row>
    <row r="364" spans="2:25" x14ac:dyDescent="0.25">
      <c r="B364" s="141">
        <f>_xlfn.ISOWEEKNUM(Tableau1[[#This Row],[Date]])</f>
        <v>52</v>
      </c>
      <c r="C364" s="45" t="str">
        <f>UPPER(TEXT(Tableau1[[#This Row],[Date]],"jjjj"))</f>
        <v>MERCREDI</v>
      </c>
      <c r="D364" s="55">
        <f>$C$3+ROW()-ROW(Tableau1[[#Headers],[Date]])-1</f>
        <v>44188</v>
      </c>
      <c r="E364" s="25"/>
      <c r="F364" s="25"/>
      <c r="G364" s="53"/>
      <c r="H364" s="25"/>
      <c r="I364" s="25"/>
      <c r="J364" s="53"/>
      <c r="K364" s="97">
        <f>Tableau1[[#This Row],[Fin AM]]-Tableau1[[#This Row],[Début AM]]-Tableau1[[#This Row],[Pause AM]]+Tableau1[[#This Row],[Fin PM]]-Tableau1[[#This Row],[Début PM]]-Tableau1[[#This Row],[Pause PM]]</f>
        <v>0</v>
      </c>
      <c r="L364" s="59"/>
      <c r="M364" s="80"/>
      <c r="N364" s="91" t="str">
        <f ca="1">IF(COUNTIF('jours fériés'!C:C,Tableau1[[#This Row],[Date]]),"oui","")</f>
        <v/>
      </c>
      <c r="O364" s="84"/>
      <c r="P364" s="84"/>
      <c r="Q364" s="76">
        <f>IF(Tableau1[[#This Row],[ CP / ABS / ChP. AM]]="A.M.",Tableau1[[#This Row],[Temps de travail]],0)</f>
        <v>0</v>
      </c>
      <c r="R364" s="99">
        <f>IF(Tableau1[[#This Row],[ CP / ABS / ChP. AM]]="Ch.P. AM",Tableau1[[#This Row],[Fin AM]]-Tableau1[[#This Row],[Début AM]]-Tableau1[[#This Row],[Pause AM]],0)</f>
        <v>0</v>
      </c>
      <c r="S364" s="77">
        <f>IF(Tableau1[[#This Row],[Ch.P. PM]]="Ch.P. PM",Tableau1[[#This Row],[Fin PM]]-Tableau1[[#This Row],[Début PM]]-Tableau1[[#This Row],[Pause PM]],0)</f>
        <v>0</v>
      </c>
      <c r="T364" s="100">
        <f>+Tableau1[[#This Row],[Chômage Partiel AM]]+Tableau1[[#This Row],[Chômage Partiel PM]]</f>
        <v>0</v>
      </c>
      <c r="U36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4" s="14"/>
      <c r="W364" s="14"/>
      <c r="Y364" s="14"/>
    </row>
    <row r="365" spans="2:25" x14ac:dyDescent="0.25">
      <c r="B365" s="141">
        <f>_xlfn.ISOWEEKNUM(Tableau1[[#This Row],[Date]])</f>
        <v>52</v>
      </c>
      <c r="C365" s="45" t="str">
        <f>UPPER(TEXT(Tableau1[[#This Row],[Date]],"jjjj"))</f>
        <v>JEUDI</v>
      </c>
      <c r="D365" s="55">
        <f>$C$3+ROW()-ROW(Tableau1[[#Headers],[Date]])-1</f>
        <v>44189</v>
      </c>
      <c r="E365" s="25"/>
      <c r="F365" s="25"/>
      <c r="G365" s="53"/>
      <c r="H365" s="25"/>
      <c r="I365" s="25"/>
      <c r="J365" s="53"/>
      <c r="K365" s="97">
        <f>Tableau1[[#This Row],[Fin AM]]-Tableau1[[#This Row],[Début AM]]-Tableau1[[#This Row],[Pause AM]]+Tableau1[[#This Row],[Fin PM]]-Tableau1[[#This Row],[Début PM]]-Tableau1[[#This Row],[Pause PM]]</f>
        <v>0</v>
      </c>
      <c r="L365" s="59"/>
      <c r="M365" s="80"/>
      <c r="N365" s="91" t="str">
        <f ca="1">IF(COUNTIF('jours fériés'!C:C,Tableau1[[#This Row],[Date]]),"oui","")</f>
        <v/>
      </c>
      <c r="O365" s="84"/>
      <c r="P365" s="84"/>
      <c r="Q365" s="76">
        <f>IF(Tableau1[[#This Row],[ CP / ABS / ChP. AM]]="A.M.",Tableau1[[#This Row],[Temps de travail]],0)</f>
        <v>0</v>
      </c>
      <c r="R365" s="99">
        <f>IF(Tableau1[[#This Row],[ CP / ABS / ChP. AM]]="Ch.P. AM",Tableau1[[#This Row],[Fin AM]]-Tableau1[[#This Row],[Début AM]]-Tableau1[[#This Row],[Pause AM]],0)</f>
        <v>0</v>
      </c>
      <c r="S365" s="77">
        <f>IF(Tableau1[[#This Row],[Ch.P. PM]]="Ch.P. PM",Tableau1[[#This Row],[Fin PM]]-Tableau1[[#This Row],[Début PM]]-Tableau1[[#This Row],[Pause PM]],0)</f>
        <v>0</v>
      </c>
      <c r="T365" s="100">
        <f>+Tableau1[[#This Row],[Chômage Partiel AM]]+Tableau1[[#This Row],[Chômage Partiel PM]]</f>
        <v>0</v>
      </c>
      <c r="U36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5" s="14"/>
      <c r="W365" s="14"/>
      <c r="Y365" s="14"/>
    </row>
    <row r="366" spans="2:25" x14ac:dyDescent="0.25">
      <c r="B366" s="141">
        <f>_xlfn.ISOWEEKNUM(Tableau1[[#This Row],[Date]])</f>
        <v>52</v>
      </c>
      <c r="C366" s="45" t="str">
        <f>UPPER(TEXT(Tableau1[[#This Row],[Date]],"jjjj"))</f>
        <v>VENDREDI</v>
      </c>
      <c r="D366" s="55">
        <f>$C$3+ROW()-ROW(Tableau1[[#Headers],[Date]])-1</f>
        <v>44190</v>
      </c>
      <c r="E366" s="25"/>
      <c r="F366" s="25"/>
      <c r="G366" s="53"/>
      <c r="H366" s="25"/>
      <c r="I366" s="25"/>
      <c r="J366" s="53"/>
      <c r="K366" s="97">
        <f>Tableau1[[#This Row],[Fin AM]]-Tableau1[[#This Row],[Début AM]]-Tableau1[[#This Row],[Pause AM]]+Tableau1[[#This Row],[Fin PM]]-Tableau1[[#This Row],[Début PM]]-Tableau1[[#This Row],[Pause PM]]</f>
        <v>0</v>
      </c>
      <c r="L366" s="59"/>
      <c r="M366" s="80"/>
      <c r="N366" s="91" t="str">
        <f ca="1">IF(COUNTIF('jours fériés'!C:C,Tableau1[[#This Row],[Date]]),"oui","")</f>
        <v>oui</v>
      </c>
      <c r="O366" s="84"/>
      <c r="P366" s="84"/>
      <c r="Q366" s="76">
        <f>IF(Tableau1[[#This Row],[ CP / ABS / ChP. AM]]="A.M.",Tableau1[[#This Row],[Temps de travail]],0)</f>
        <v>0</v>
      </c>
      <c r="R366" s="99">
        <f>IF(Tableau1[[#This Row],[ CP / ABS / ChP. AM]]="Ch.P. AM",Tableau1[[#This Row],[Fin AM]]-Tableau1[[#This Row],[Début AM]]-Tableau1[[#This Row],[Pause AM]],0)</f>
        <v>0</v>
      </c>
      <c r="S366" s="77">
        <f>IF(Tableau1[[#This Row],[Ch.P. PM]]="Ch.P. PM",Tableau1[[#This Row],[Fin PM]]-Tableau1[[#This Row],[Début PM]]-Tableau1[[#This Row],[Pause PM]],0)</f>
        <v>0</v>
      </c>
      <c r="T366" s="100">
        <f>+Tableau1[[#This Row],[Chômage Partiel AM]]+Tableau1[[#This Row],[Chômage Partiel PM]]</f>
        <v>0</v>
      </c>
      <c r="U36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6" s="14"/>
      <c r="W366" s="14"/>
      <c r="Y366" s="14"/>
    </row>
    <row r="367" spans="2:25" x14ac:dyDescent="0.25">
      <c r="B367" s="141">
        <f>_xlfn.ISOWEEKNUM(Tableau1[[#This Row],[Date]])</f>
        <v>52</v>
      </c>
      <c r="C367" s="45" t="str">
        <f>UPPER(TEXT(Tableau1[[#This Row],[Date]],"jjjj"))</f>
        <v>SAMEDI</v>
      </c>
      <c r="D367" s="55">
        <f>$C$3+ROW()-ROW(Tableau1[[#Headers],[Date]])-1</f>
        <v>44191</v>
      </c>
      <c r="E367" s="25"/>
      <c r="F367" s="25"/>
      <c r="G367" s="53"/>
      <c r="H367" s="25"/>
      <c r="I367" s="25"/>
      <c r="J367" s="53"/>
      <c r="K367" s="97">
        <f>Tableau1[[#This Row],[Fin AM]]-Tableau1[[#This Row],[Début AM]]-Tableau1[[#This Row],[Pause AM]]+Tableau1[[#This Row],[Fin PM]]-Tableau1[[#This Row],[Début PM]]-Tableau1[[#This Row],[Pause PM]]</f>
        <v>0</v>
      </c>
      <c r="L367" s="59"/>
      <c r="M367" s="80"/>
      <c r="N367" s="91" t="str">
        <f ca="1">IF(COUNTIF('jours fériés'!C:C,Tableau1[[#This Row],[Date]]),"oui","")</f>
        <v/>
      </c>
      <c r="O367" s="84"/>
      <c r="P367" s="84"/>
      <c r="Q367" s="76">
        <f>IF(Tableau1[[#This Row],[ CP / ABS / ChP. AM]]="A.M.",Tableau1[[#This Row],[Temps de travail]],0)</f>
        <v>0</v>
      </c>
      <c r="R367" s="99">
        <f>IF(Tableau1[[#This Row],[ CP / ABS / ChP. AM]]="Ch.P. AM",Tableau1[[#This Row],[Fin AM]]-Tableau1[[#This Row],[Début AM]]-Tableau1[[#This Row],[Pause AM]],0)</f>
        <v>0</v>
      </c>
      <c r="S367" s="77">
        <f>IF(Tableau1[[#This Row],[Ch.P. PM]]="Ch.P. PM",Tableau1[[#This Row],[Fin PM]]-Tableau1[[#This Row],[Début PM]]-Tableau1[[#This Row],[Pause PM]],0)</f>
        <v>0</v>
      </c>
      <c r="T367" s="100">
        <f>+Tableau1[[#This Row],[Chômage Partiel AM]]+Tableau1[[#This Row],[Chômage Partiel PM]]</f>
        <v>0</v>
      </c>
      <c r="U36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7" s="14"/>
      <c r="W367" s="14"/>
      <c r="Y367" s="14"/>
    </row>
    <row r="368" spans="2:25" ht="15.75" thickBot="1" x14ac:dyDescent="0.3">
      <c r="B368" s="141">
        <f>_xlfn.ISOWEEKNUM(Tableau1[[#This Row],[Date]])</f>
        <v>52</v>
      </c>
      <c r="C368" s="45" t="str">
        <f>UPPER(TEXT(Tableau1[[#This Row],[Date]],"jjjj"))</f>
        <v>DIMANCHE</v>
      </c>
      <c r="D368" s="55">
        <f>$C$3+ROW()-ROW(Tableau1[[#Headers],[Date]])-1</f>
        <v>44192</v>
      </c>
      <c r="E368" s="25"/>
      <c r="F368" s="25"/>
      <c r="G368" s="53"/>
      <c r="H368" s="25"/>
      <c r="I368" s="25"/>
      <c r="J368" s="53"/>
      <c r="K368" s="97">
        <f>Tableau1[[#This Row],[Fin AM]]-Tableau1[[#This Row],[Début AM]]-Tableau1[[#This Row],[Pause AM]]+Tableau1[[#This Row],[Fin PM]]-Tableau1[[#This Row],[Début PM]]-Tableau1[[#This Row],[Pause PM]]</f>
        <v>0</v>
      </c>
      <c r="L368" s="60"/>
      <c r="M368" s="81"/>
      <c r="N368" s="86" t="str">
        <f ca="1">IF(COUNTIF('jours fériés'!C:C,Tableau1[[#This Row],[Date]]),"oui","")</f>
        <v/>
      </c>
      <c r="O368" s="85"/>
      <c r="P368" s="85"/>
      <c r="Q368" s="80">
        <f>IF(Tableau1[[#This Row],[ CP / ABS / ChP. AM]]="A.M.",Tableau1[[#This Row],[Temps de travail]],0)</f>
        <v>0</v>
      </c>
      <c r="R368" s="101">
        <f>IF(Tableau1[[#This Row],[ CP / ABS / ChP. AM]]="Ch.P. AM",Tableau1[[#This Row],[Fin AM]]-Tableau1[[#This Row],[Début AM]]-Tableau1[[#This Row],[Pause AM]],0)</f>
        <v>0</v>
      </c>
      <c r="S368" s="94">
        <f>IF(Tableau1[[#This Row],[Ch.P. PM]]="Ch.P. PM",Tableau1[[#This Row],[Fin PM]]-Tableau1[[#This Row],[Début PM]]-Tableau1[[#This Row],[Pause PM]],0)</f>
        <v>0</v>
      </c>
      <c r="T368" s="102">
        <f>+Tableau1[[#This Row],[Chômage Partiel AM]]+Tableau1[[#This Row],[Chômage Partiel PM]]</f>
        <v>0</v>
      </c>
      <c r="U368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8" s="14"/>
      <c r="W368" s="14"/>
      <c r="Y368" s="14"/>
    </row>
    <row r="369" spans="2:25" x14ac:dyDescent="0.25">
      <c r="B369" s="141">
        <f>_xlfn.ISOWEEKNUM(Tableau1[[#This Row],[Date]])</f>
        <v>53</v>
      </c>
      <c r="C369" s="45" t="str">
        <f>UPPER(TEXT(Tableau1[[#This Row],[Date]],"jjjj"))</f>
        <v>LUNDI</v>
      </c>
      <c r="D369" s="55">
        <f>$C$3+ROW()-ROW(Tableau1[[#Headers],[Date]])-1</f>
        <v>44193</v>
      </c>
      <c r="E369" s="25"/>
      <c r="F369" s="25"/>
      <c r="G369" s="53"/>
      <c r="H369" s="25"/>
      <c r="I369" s="25"/>
      <c r="J369" s="53"/>
      <c r="K369" s="97">
        <f>Tableau1[[#This Row],[Fin AM]]-Tableau1[[#This Row],[Début AM]]-Tableau1[[#This Row],[Pause AM]]+Tableau1[[#This Row],[Fin PM]]-Tableau1[[#This Row],[Début PM]]-Tableau1[[#This Row],[Pause PM]]</f>
        <v>0</v>
      </c>
      <c r="L369" s="58"/>
      <c r="M369" s="79"/>
      <c r="N369" s="91" t="str">
        <f ca="1">IF(COUNTIF('jours fériés'!C:C,Tableau1[[#This Row],[Date]]),"oui","")</f>
        <v/>
      </c>
      <c r="O369" s="84"/>
      <c r="P369" s="84"/>
      <c r="Q369" s="76">
        <f>IF(Tableau1[[#This Row],[ CP / ABS / ChP. AM]]="A.M.",Tableau1[[#This Row],[Temps de travail]],0)</f>
        <v>0</v>
      </c>
      <c r="R369" s="99">
        <f>IF(Tableau1[[#This Row],[ CP / ABS / ChP. AM]]="Ch.P. AM",Tableau1[[#This Row],[Fin AM]]-Tableau1[[#This Row],[Début AM]]-Tableau1[[#This Row],[Pause AM]],0)</f>
        <v>0</v>
      </c>
      <c r="S369" s="77">
        <f>IF(Tableau1[[#This Row],[Ch.P. PM]]="Ch.P. PM",Tableau1[[#This Row],[Fin PM]]-Tableau1[[#This Row],[Début PM]]-Tableau1[[#This Row],[Pause PM]],0)</f>
        <v>0</v>
      </c>
      <c r="T369" s="100">
        <f>+Tableau1[[#This Row],[Chômage Partiel AM]]+Tableau1[[#This Row],[Chômage Partiel PM]]</f>
        <v>0</v>
      </c>
      <c r="U36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69" s="14"/>
      <c r="W369" s="14"/>
      <c r="Y369" s="14"/>
    </row>
    <row r="370" spans="2:25" x14ac:dyDescent="0.25">
      <c r="B370" s="141">
        <f>_xlfn.ISOWEEKNUM(Tableau1[[#This Row],[Date]])</f>
        <v>53</v>
      </c>
      <c r="C370" s="45" t="str">
        <f>UPPER(TEXT(Tableau1[[#This Row],[Date]],"jjjj"))</f>
        <v>MARDI</v>
      </c>
      <c r="D370" s="55">
        <f>$C$3+ROW()-ROW(Tableau1[[#Headers],[Date]])-1</f>
        <v>44194</v>
      </c>
      <c r="E370" s="25"/>
      <c r="F370" s="25"/>
      <c r="G370" s="53"/>
      <c r="H370" s="25"/>
      <c r="I370" s="25"/>
      <c r="J370" s="53"/>
      <c r="K370" s="97">
        <f>Tableau1[[#This Row],[Fin AM]]-Tableau1[[#This Row],[Début AM]]-Tableau1[[#This Row],[Pause AM]]+Tableau1[[#This Row],[Fin PM]]-Tableau1[[#This Row],[Début PM]]-Tableau1[[#This Row],[Pause PM]]</f>
        <v>0</v>
      </c>
      <c r="L370" s="59"/>
      <c r="M370" s="80"/>
      <c r="N370" s="91" t="str">
        <f ca="1">IF(COUNTIF('jours fériés'!C:C,Tableau1[[#This Row],[Date]]),"oui","")</f>
        <v/>
      </c>
      <c r="O370" s="84"/>
      <c r="P370" s="84"/>
      <c r="Q370" s="76">
        <f>IF(Tableau1[[#This Row],[ CP / ABS / ChP. AM]]="A.M.",Tableau1[[#This Row],[Temps de travail]],0)</f>
        <v>0</v>
      </c>
      <c r="R370" s="99">
        <f>IF(Tableau1[[#This Row],[ CP / ABS / ChP. AM]]="Ch.P. AM",Tableau1[[#This Row],[Fin AM]]-Tableau1[[#This Row],[Début AM]]-Tableau1[[#This Row],[Pause AM]],0)</f>
        <v>0</v>
      </c>
      <c r="S370" s="77">
        <f>IF(Tableau1[[#This Row],[Ch.P. PM]]="Ch.P. PM",Tableau1[[#This Row],[Fin PM]]-Tableau1[[#This Row],[Début PM]]-Tableau1[[#This Row],[Pause PM]],0)</f>
        <v>0</v>
      </c>
      <c r="T370" s="100">
        <f>+Tableau1[[#This Row],[Chômage Partiel AM]]+Tableau1[[#This Row],[Chômage Partiel PM]]</f>
        <v>0</v>
      </c>
      <c r="U37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0" s="14"/>
      <c r="W370" s="14"/>
      <c r="Y370" s="14"/>
    </row>
    <row r="371" spans="2:25" x14ac:dyDescent="0.25">
      <c r="B371" s="141">
        <f>_xlfn.ISOWEEKNUM(Tableau1[[#This Row],[Date]])</f>
        <v>53</v>
      </c>
      <c r="C371" s="45" t="str">
        <f>UPPER(TEXT(Tableau1[[#This Row],[Date]],"jjjj"))</f>
        <v>MERCREDI</v>
      </c>
      <c r="D371" s="55">
        <f>$C$3+ROW()-ROW(Tableau1[[#Headers],[Date]])-1</f>
        <v>44195</v>
      </c>
      <c r="E371" s="25"/>
      <c r="F371" s="25"/>
      <c r="G371" s="53"/>
      <c r="H371" s="25"/>
      <c r="I371" s="25"/>
      <c r="J371" s="53"/>
      <c r="K371" s="97">
        <f>Tableau1[[#This Row],[Fin AM]]-Tableau1[[#This Row],[Début AM]]-Tableau1[[#This Row],[Pause AM]]+Tableau1[[#This Row],[Fin PM]]-Tableau1[[#This Row],[Début PM]]-Tableau1[[#This Row],[Pause PM]]</f>
        <v>0</v>
      </c>
      <c r="L371" s="59"/>
      <c r="M371" s="80"/>
      <c r="N371" s="91" t="str">
        <f ca="1">IF(COUNTIF('jours fériés'!C:C,Tableau1[[#This Row],[Date]]),"oui","")</f>
        <v/>
      </c>
      <c r="O371" s="84"/>
      <c r="P371" s="84"/>
      <c r="Q371" s="76">
        <f>IF(Tableau1[[#This Row],[ CP / ABS / ChP. AM]]="A.M.",Tableau1[[#This Row],[Temps de travail]],0)</f>
        <v>0</v>
      </c>
      <c r="R371" s="99">
        <f>IF(Tableau1[[#This Row],[ CP / ABS / ChP. AM]]="Ch.P. AM",Tableau1[[#This Row],[Fin AM]]-Tableau1[[#This Row],[Début AM]]-Tableau1[[#This Row],[Pause AM]],0)</f>
        <v>0</v>
      </c>
      <c r="S371" s="77">
        <f>IF(Tableau1[[#This Row],[Ch.P. PM]]="Ch.P. PM",Tableau1[[#This Row],[Fin PM]]-Tableau1[[#This Row],[Début PM]]-Tableau1[[#This Row],[Pause PM]],0)</f>
        <v>0</v>
      </c>
      <c r="T371" s="100">
        <f>+Tableau1[[#This Row],[Chômage Partiel AM]]+Tableau1[[#This Row],[Chômage Partiel PM]]</f>
        <v>0</v>
      </c>
      <c r="U37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1" s="14"/>
      <c r="W371" s="14"/>
      <c r="Y371" s="14"/>
    </row>
    <row r="372" spans="2:25" x14ac:dyDescent="0.25">
      <c r="B372" s="141">
        <f>_xlfn.ISOWEEKNUM(Tableau1[[#This Row],[Date]])</f>
        <v>53</v>
      </c>
      <c r="C372" s="45" t="str">
        <f>UPPER(TEXT(Tableau1[[#This Row],[Date]],"jjjj"))</f>
        <v>JEUDI</v>
      </c>
      <c r="D372" s="55">
        <f>$C$3+ROW()-ROW(Tableau1[[#Headers],[Date]])-1</f>
        <v>44196</v>
      </c>
      <c r="E372" s="25"/>
      <c r="F372" s="25"/>
      <c r="G372" s="53"/>
      <c r="H372" s="25"/>
      <c r="I372" s="25"/>
      <c r="J372" s="53"/>
      <c r="K372" s="97">
        <f>Tableau1[[#This Row],[Fin AM]]-Tableau1[[#This Row],[Début AM]]-Tableau1[[#This Row],[Pause AM]]+Tableau1[[#This Row],[Fin PM]]-Tableau1[[#This Row],[Début PM]]-Tableau1[[#This Row],[Pause PM]]</f>
        <v>0</v>
      </c>
      <c r="L372" s="59"/>
      <c r="M372" s="80"/>
      <c r="N372" s="91" t="str">
        <f ca="1">IF(COUNTIF('jours fériés'!C:C,Tableau1[[#This Row],[Date]]),"oui","")</f>
        <v/>
      </c>
      <c r="O372" s="84"/>
      <c r="P372" s="84"/>
      <c r="Q372" s="76">
        <f>IF(Tableau1[[#This Row],[ CP / ABS / ChP. AM]]="A.M.",Tableau1[[#This Row],[Temps de travail]],0)</f>
        <v>0</v>
      </c>
      <c r="R372" s="99">
        <f>IF(Tableau1[[#This Row],[ CP / ABS / ChP. AM]]="Ch.P. AM",Tableau1[[#This Row],[Fin AM]]-Tableau1[[#This Row],[Début AM]]-Tableau1[[#This Row],[Pause AM]],0)</f>
        <v>0</v>
      </c>
      <c r="S372" s="77">
        <f>IF(Tableau1[[#This Row],[Ch.P. PM]]="Ch.P. PM",Tableau1[[#This Row],[Fin PM]]-Tableau1[[#This Row],[Début PM]]-Tableau1[[#This Row],[Pause PM]],0)</f>
        <v>0</v>
      </c>
      <c r="T372" s="100">
        <f>+Tableau1[[#This Row],[Chômage Partiel AM]]+Tableau1[[#This Row],[Chômage Partiel PM]]</f>
        <v>0</v>
      </c>
      <c r="U37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2" s="14"/>
      <c r="W372" s="14"/>
      <c r="Y372" s="14"/>
    </row>
    <row r="373" spans="2:25" x14ac:dyDescent="0.25">
      <c r="B373" s="141">
        <f>_xlfn.ISOWEEKNUM(Tableau1[[#This Row],[Date]])</f>
        <v>53</v>
      </c>
      <c r="C373" s="45" t="str">
        <f>UPPER(TEXT(Tableau1[[#This Row],[Date]],"jjjj"))</f>
        <v>VENDREDI</v>
      </c>
      <c r="D373" s="55">
        <f>$C$3+ROW()-ROW(Tableau1[[#Headers],[Date]])-1</f>
        <v>44197</v>
      </c>
      <c r="E373" s="25"/>
      <c r="F373" s="25"/>
      <c r="G373" s="53"/>
      <c r="H373" s="25"/>
      <c r="I373" s="25"/>
      <c r="J373" s="53"/>
      <c r="K373" s="97">
        <f>Tableau1[[#This Row],[Fin AM]]-Tableau1[[#This Row],[Début AM]]-Tableau1[[#This Row],[Pause AM]]+Tableau1[[#This Row],[Fin PM]]-Tableau1[[#This Row],[Début PM]]-Tableau1[[#This Row],[Pause PM]]</f>
        <v>0</v>
      </c>
      <c r="L373" s="59"/>
      <c r="M373" s="80"/>
      <c r="N373" s="91" t="str">
        <f ca="1">IF(COUNTIF('jours fériés'!C:C,Tableau1[[#This Row],[Date]]),"oui","")</f>
        <v>oui</v>
      </c>
      <c r="O373" s="84"/>
      <c r="P373" s="84"/>
      <c r="Q373" s="76">
        <f>IF(Tableau1[[#This Row],[ CP / ABS / ChP. AM]]="A.M.",Tableau1[[#This Row],[Temps de travail]],0)</f>
        <v>0</v>
      </c>
      <c r="R373" s="99">
        <f>IF(Tableau1[[#This Row],[ CP / ABS / ChP. AM]]="Ch.P. AM",Tableau1[[#This Row],[Fin AM]]-Tableau1[[#This Row],[Début AM]]-Tableau1[[#This Row],[Pause AM]],0)</f>
        <v>0</v>
      </c>
      <c r="S373" s="77">
        <f>IF(Tableau1[[#This Row],[Ch.P. PM]]="Ch.P. PM",Tableau1[[#This Row],[Fin PM]]-Tableau1[[#This Row],[Début PM]]-Tableau1[[#This Row],[Pause PM]],0)</f>
        <v>0</v>
      </c>
      <c r="T373" s="100">
        <f>+Tableau1[[#This Row],[Chômage Partiel AM]]+Tableau1[[#This Row],[Chômage Partiel PM]]</f>
        <v>0</v>
      </c>
      <c r="U37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3" s="14"/>
      <c r="W373" s="14"/>
      <c r="Y373" s="14"/>
    </row>
    <row r="374" spans="2:25" x14ac:dyDescent="0.25">
      <c r="B374" s="141">
        <f>_xlfn.ISOWEEKNUM(Tableau1[[#This Row],[Date]])</f>
        <v>53</v>
      </c>
      <c r="C374" s="45" t="str">
        <f>UPPER(TEXT(Tableau1[[#This Row],[Date]],"jjjj"))</f>
        <v>SAMEDI</v>
      </c>
      <c r="D374" s="55">
        <f>$C$3+ROW()-ROW(Tableau1[[#Headers],[Date]])-1</f>
        <v>44198</v>
      </c>
      <c r="E374" s="25"/>
      <c r="F374" s="25"/>
      <c r="G374" s="53"/>
      <c r="H374" s="25"/>
      <c r="I374" s="25"/>
      <c r="J374" s="53"/>
      <c r="K374" s="97">
        <f>Tableau1[[#This Row],[Fin AM]]-Tableau1[[#This Row],[Début AM]]-Tableau1[[#This Row],[Pause AM]]+Tableau1[[#This Row],[Fin PM]]-Tableau1[[#This Row],[Début PM]]-Tableau1[[#This Row],[Pause PM]]</f>
        <v>0</v>
      </c>
      <c r="L374" s="59"/>
      <c r="M374" s="80"/>
      <c r="N374" s="91" t="str">
        <f ca="1">IF(COUNTIF('jours fériés'!C:C,Tableau1[[#This Row],[Date]]),"oui","")</f>
        <v/>
      </c>
      <c r="O374" s="84"/>
      <c r="P374" s="84"/>
      <c r="Q374" s="76">
        <f>IF(Tableau1[[#This Row],[ CP / ABS / ChP. AM]]="A.M.",Tableau1[[#This Row],[Temps de travail]],0)</f>
        <v>0</v>
      </c>
      <c r="R374" s="99">
        <f>IF(Tableau1[[#This Row],[ CP / ABS / ChP. AM]]="Ch.P. AM",Tableau1[[#This Row],[Fin AM]]-Tableau1[[#This Row],[Début AM]]-Tableau1[[#This Row],[Pause AM]],0)</f>
        <v>0</v>
      </c>
      <c r="S374" s="77">
        <f>IF(Tableau1[[#This Row],[Ch.P. PM]]="Ch.P. PM",Tableau1[[#This Row],[Fin PM]]-Tableau1[[#This Row],[Début PM]]-Tableau1[[#This Row],[Pause PM]],0)</f>
        <v>0</v>
      </c>
      <c r="T374" s="100">
        <f>+Tableau1[[#This Row],[Chômage Partiel AM]]+Tableau1[[#This Row],[Chômage Partiel PM]]</f>
        <v>0</v>
      </c>
      <c r="U37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4" s="14"/>
      <c r="W374" s="14"/>
      <c r="Y374" s="14"/>
    </row>
    <row r="375" spans="2:25" ht="15.75" thickBot="1" x14ac:dyDescent="0.3">
      <c r="B375" s="141">
        <f>_xlfn.ISOWEEKNUM(Tableau1[[#This Row],[Date]])</f>
        <v>53</v>
      </c>
      <c r="C375" s="45" t="str">
        <f>UPPER(TEXT(Tableau1[[#This Row],[Date]],"jjjj"))</f>
        <v>DIMANCHE</v>
      </c>
      <c r="D375" s="55">
        <f>$C$3+ROW()-ROW(Tableau1[[#Headers],[Date]])-1</f>
        <v>44199</v>
      </c>
      <c r="E375" s="25"/>
      <c r="F375" s="25"/>
      <c r="G375" s="53"/>
      <c r="H375" s="25"/>
      <c r="I375" s="25"/>
      <c r="J375" s="53"/>
      <c r="K375" s="97">
        <f>Tableau1[[#This Row],[Fin AM]]-Tableau1[[#This Row],[Début AM]]-Tableau1[[#This Row],[Pause AM]]+Tableau1[[#This Row],[Fin PM]]-Tableau1[[#This Row],[Début PM]]-Tableau1[[#This Row],[Pause PM]]</f>
        <v>0</v>
      </c>
      <c r="L375" s="60"/>
      <c r="M375" s="81"/>
      <c r="N375" s="86" t="str">
        <f ca="1">IF(COUNTIF('jours fériés'!C:C,Tableau1[[#This Row],[Date]]),"oui","")</f>
        <v/>
      </c>
      <c r="O375" s="85"/>
      <c r="P375" s="85"/>
      <c r="Q375" s="80">
        <f>IF(Tableau1[[#This Row],[ CP / ABS / ChP. AM]]="A.M.",Tableau1[[#This Row],[Temps de travail]],0)</f>
        <v>0</v>
      </c>
      <c r="R375" s="101">
        <f>IF(Tableau1[[#This Row],[ CP / ABS / ChP. AM]]="Ch.P. AM",Tableau1[[#This Row],[Fin AM]]-Tableau1[[#This Row],[Début AM]]-Tableau1[[#This Row],[Pause AM]],0)</f>
        <v>0</v>
      </c>
      <c r="S375" s="94">
        <f>IF(Tableau1[[#This Row],[Ch.P. PM]]="Ch.P. PM",Tableau1[[#This Row],[Fin PM]]-Tableau1[[#This Row],[Début PM]]-Tableau1[[#This Row],[Pause PM]],0)</f>
        <v>0</v>
      </c>
      <c r="T375" s="102">
        <f>+Tableau1[[#This Row],[Chômage Partiel AM]]+Tableau1[[#This Row],[Chômage Partiel PM]]</f>
        <v>0</v>
      </c>
      <c r="U375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5" s="14"/>
      <c r="W375" s="14"/>
      <c r="Y375" s="14"/>
    </row>
    <row r="376" spans="2:25" x14ac:dyDescent="0.25">
      <c r="B376" s="141">
        <f>_xlfn.ISOWEEKNUM(Tableau1[[#This Row],[Date]])</f>
        <v>1</v>
      </c>
      <c r="C376" s="45" t="str">
        <f>UPPER(TEXT(Tableau1[[#This Row],[Date]],"jjjj"))</f>
        <v>LUNDI</v>
      </c>
      <c r="D376" s="55">
        <f>$C$3+ROW()-ROW(Tableau1[[#Headers],[Date]])-1</f>
        <v>44200</v>
      </c>
      <c r="E376" s="25"/>
      <c r="F376" s="25"/>
      <c r="G376" s="53"/>
      <c r="H376" s="25"/>
      <c r="I376" s="25"/>
      <c r="J376" s="53"/>
      <c r="K376" s="97">
        <f>Tableau1[[#This Row],[Fin AM]]-Tableau1[[#This Row],[Début AM]]-Tableau1[[#This Row],[Pause AM]]+Tableau1[[#This Row],[Fin PM]]-Tableau1[[#This Row],[Début PM]]-Tableau1[[#This Row],[Pause PM]]</f>
        <v>0</v>
      </c>
      <c r="L376" s="58"/>
      <c r="M376" s="79"/>
      <c r="N376" s="91" t="str">
        <f ca="1">IF(COUNTIF('jours fériés'!C:C,Tableau1[[#This Row],[Date]]),"oui","")</f>
        <v/>
      </c>
      <c r="O376" s="84"/>
      <c r="P376" s="84"/>
      <c r="Q376" s="76">
        <f>IF(Tableau1[[#This Row],[ CP / ABS / ChP. AM]]="A.M.",Tableau1[[#This Row],[Temps de travail]],0)</f>
        <v>0</v>
      </c>
      <c r="R376" s="99">
        <f>IF(Tableau1[[#This Row],[ CP / ABS / ChP. AM]]="Ch.P. AM",Tableau1[[#This Row],[Fin AM]]-Tableau1[[#This Row],[Début AM]]-Tableau1[[#This Row],[Pause AM]],0)</f>
        <v>0</v>
      </c>
      <c r="S376" s="77">
        <f>IF(Tableau1[[#This Row],[Ch.P. PM]]="Ch.P. PM",Tableau1[[#This Row],[Fin PM]]-Tableau1[[#This Row],[Début PM]]-Tableau1[[#This Row],[Pause PM]],0)</f>
        <v>0</v>
      </c>
      <c r="T376" s="100">
        <f>+Tableau1[[#This Row],[Chômage Partiel AM]]+Tableau1[[#This Row],[Chômage Partiel PM]]</f>
        <v>0</v>
      </c>
      <c r="U37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6" s="14"/>
      <c r="W376" s="14"/>
      <c r="Y376" s="14"/>
    </row>
    <row r="377" spans="2:25" x14ac:dyDescent="0.25">
      <c r="B377" s="141">
        <f>_xlfn.ISOWEEKNUM(Tableau1[[#This Row],[Date]])</f>
        <v>1</v>
      </c>
      <c r="C377" s="45" t="str">
        <f>UPPER(TEXT(Tableau1[[#This Row],[Date]],"jjjj"))</f>
        <v>MARDI</v>
      </c>
      <c r="D377" s="55">
        <f>$C$3+ROW()-ROW(Tableau1[[#Headers],[Date]])-1</f>
        <v>44201</v>
      </c>
      <c r="E377" s="25"/>
      <c r="F377" s="25"/>
      <c r="G377" s="53"/>
      <c r="H377" s="25"/>
      <c r="I377" s="25"/>
      <c r="J377" s="53"/>
      <c r="K377" s="97">
        <f>Tableau1[[#This Row],[Fin AM]]-Tableau1[[#This Row],[Début AM]]-Tableau1[[#This Row],[Pause AM]]+Tableau1[[#This Row],[Fin PM]]-Tableau1[[#This Row],[Début PM]]-Tableau1[[#This Row],[Pause PM]]</f>
        <v>0</v>
      </c>
      <c r="L377" s="59"/>
      <c r="M377" s="80"/>
      <c r="N377" s="91" t="str">
        <f ca="1">IF(COUNTIF('jours fériés'!C:C,Tableau1[[#This Row],[Date]]),"oui","")</f>
        <v/>
      </c>
      <c r="O377" s="84"/>
      <c r="P377" s="84"/>
      <c r="Q377" s="76">
        <f>IF(Tableau1[[#This Row],[ CP / ABS / ChP. AM]]="A.M.",Tableau1[[#This Row],[Temps de travail]],0)</f>
        <v>0</v>
      </c>
      <c r="R377" s="99">
        <f>IF(Tableau1[[#This Row],[ CP / ABS / ChP. AM]]="Ch.P. AM",Tableau1[[#This Row],[Fin AM]]-Tableau1[[#This Row],[Début AM]]-Tableau1[[#This Row],[Pause AM]],0)</f>
        <v>0</v>
      </c>
      <c r="S377" s="77">
        <f>IF(Tableau1[[#This Row],[Ch.P. PM]]="Ch.P. PM",Tableau1[[#This Row],[Fin PM]]-Tableau1[[#This Row],[Début PM]]-Tableau1[[#This Row],[Pause PM]],0)</f>
        <v>0</v>
      </c>
      <c r="T377" s="100">
        <f>+Tableau1[[#This Row],[Chômage Partiel AM]]+Tableau1[[#This Row],[Chômage Partiel PM]]</f>
        <v>0</v>
      </c>
      <c r="U37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7" s="14"/>
      <c r="W377" s="14"/>
      <c r="Y377" s="14"/>
    </row>
    <row r="378" spans="2:25" x14ac:dyDescent="0.25">
      <c r="B378" s="141">
        <f>_xlfn.ISOWEEKNUM(Tableau1[[#This Row],[Date]])</f>
        <v>1</v>
      </c>
      <c r="C378" s="45" t="str">
        <f>UPPER(TEXT(Tableau1[[#This Row],[Date]],"jjjj"))</f>
        <v>MERCREDI</v>
      </c>
      <c r="D378" s="55">
        <f>$C$3+ROW()-ROW(Tableau1[[#Headers],[Date]])-1</f>
        <v>44202</v>
      </c>
      <c r="E378" s="25"/>
      <c r="F378" s="25"/>
      <c r="G378" s="53"/>
      <c r="H378" s="25"/>
      <c r="I378" s="25"/>
      <c r="J378" s="53"/>
      <c r="K378" s="97">
        <f>Tableau1[[#This Row],[Fin AM]]-Tableau1[[#This Row],[Début AM]]-Tableau1[[#This Row],[Pause AM]]+Tableau1[[#This Row],[Fin PM]]-Tableau1[[#This Row],[Début PM]]-Tableau1[[#This Row],[Pause PM]]</f>
        <v>0</v>
      </c>
      <c r="L378" s="59"/>
      <c r="M378" s="80"/>
      <c r="N378" s="91" t="str">
        <f ca="1">IF(COUNTIF('jours fériés'!C:C,Tableau1[[#This Row],[Date]]),"oui","")</f>
        <v/>
      </c>
      <c r="O378" s="84"/>
      <c r="P378" s="84"/>
      <c r="Q378" s="76">
        <f>IF(Tableau1[[#This Row],[ CP / ABS / ChP. AM]]="A.M.",Tableau1[[#This Row],[Temps de travail]],0)</f>
        <v>0</v>
      </c>
      <c r="R378" s="99">
        <f>IF(Tableau1[[#This Row],[ CP / ABS / ChP. AM]]="Ch.P. AM",Tableau1[[#This Row],[Fin AM]]-Tableau1[[#This Row],[Début AM]]-Tableau1[[#This Row],[Pause AM]],0)</f>
        <v>0</v>
      </c>
      <c r="S378" s="77">
        <f>IF(Tableau1[[#This Row],[Ch.P. PM]]="Ch.P. PM",Tableau1[[#This Row],[Fin PM]]-Tableau1[[#This Row],[Début PM]]-Tableau1[[#This Row],[Pause PM]],0)</f>
        <v>0</v>
      </c>
      <c r="T378" s="100">
        <f>+Tableau1[[#This Row],[Chômage Partiel AM]]+Tableau1[[#This Row],[Chômage Partiel PM]]</f>
        <v>0</v>
      </c>
      <c r="U37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8" s="14"/>
      <c r="W378" s="14"/>
      <c r="Y378" s="14"/>
    </row>
    <row r="379" spans="2:25" x14ac:dyDescent="0.25">
      <c r="B379" s="141">
        <f>_xlfn.ISOWEEKNUM(Tableau1[[#This Row],[Date]])</f>
        <v>1</v>
      </c>
      <c r="C379" s="45" t="str">
        <f>UPPER(TEXT(Tableau1[[#This Row],[Date]],"jjjj"))</f>
        <v>JEUDI</v>
      </c>
      <c r="D379" s="55">
        <f>$C$3+ROW()-ROW(Tableau1[[#Headers],[Date]])-1</f>
        <v>44203</v>
      </c>
      <c r="E379" s="25"/>
      <c r="F379" s="25"/>
      <c r="G379" s="53"/>
      <c r="H379" s="25"/>
      <c r="I379" s="25"/>
      <c r="J379" s="53"/>
      <c r="K379" s="97">
        <f>Tableau1[[#This Row],[Fin AM]]-Tableau1[[#This Row],[Début AM]]-Tableau1[[#This Row],[Pause AM]]+Tableau1[[#This Row],[Fin PM]]-Tableau1[[#This Row],[Début PM]]-Tableau1[[#This Row],[Pause PM]]</f>
        <v>0</v>
      </c>
      <c r="L379" s="59"/>
      <c r="M379" s="80"/>
      <c r="N379" s="91" t="str">
        <f ca="1">IF(COUNTIF('jours fériés'!C:C,Tableau1[[#This Row],[Date]]),"oui","")</f>
        <v/>
      </c>
      <c r="O379" s="84"/>
      <c r="P379" s="84"/>
      <c r="Q379" s="76">
        <f>IF(Tableau1[[#This Row],[ CP / ABS / ChP. AM]]="A.M.",Tableau1[[#This Row],[Temps de travail]],0)</f>
        <v>0</v>
      </c>
      <c r="R379" s="99">
        <f>IF(Tableau1[[#This Row],[ CP / ABS / ChP. AM]]="Ch.P. AM",Tableau1[[#This Row],[Fin AM]]-Tableau1[[#This Row],[Début AM]]-Tableau1[[#This Row],[Pause AM]],0)</f>
        <v>0</v>
      </c>
      <c r="S379" s="77">
        <f>IF(Tableau1[[#This Row],[Ch.P. PM]]="Ch.P. PM",Tableau1[[#This Row],[Fin PM]]-Tableau1[[#This Row],[Début PM]]-Tableau1[[#This Row],[Pause PM]],0)</f>
        <v>0</v>
      </c>
      <c r="T379" s="100">
        <f>+Tableau1[[#This Row],[Chômage Partiel AM]]+Tableau1[[#This Row],[Chômage Partiel PM]]</f>
        <v>0</v>
      </c>
      <c r="U37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79" s="14"/>
      <c r="W379" s="14"/>
      <c r="Y379" s="14"/>
    </row>
    <row r="380" spans="2:25" x14ac:dyDescent="0.25">
      <c r="B380" s="141">
        <f>_xlfn.ISOWEEKNUM(Tableau1[[#This Row],[Date]])</f>
        <v>1</v>
      </c>
      <c r="C380" s="45" t="str">
        <f>UPPER(TEXT(Tableau1[[#This Row],[Date]],"jjjj"))</f>
        <v>VENDREDI</v>
      </c>
      <c r="D380" s="55">
        <f>$C$3+ROW()-ROW(Tableau1[[#Headers],[Date]])-1</f>
        <v>44204</v>
      </c>
      <c r="E380" s="25"/>
      <c r="F380" s="25"/>
      <c r="G380" s="53"/>
      <c r="H380" s="25"/>
      <c r="I380" s="25"/>
      <c r="J380" s="53"/>
      <c r="K380" s="97">
        <f>Tableau1[[#This Row],[Fin AM]]-Tableau1[[#This Row],[Début AM]]-Tableau1[[#This Row],[Pause AM]]+Tableau1[[#This Row],[Fin PM]]-Tableau1[[#This Row],[Début PM]]-Tableau1[[#This Row],[Pause PM]]</f>
        <v>0</v>
      </c>
      <c r="L380" s="59"/>
      <c r="M380" s="80"/>
      <c r="N380" s="91" t="str">
        <f ca="1">IF(COUNTIF('jours fériés'!C:C,Tableau1[[#This Row],[Date]]),"oui","")</f>
        <v/>
      </c>
      <c r="O380" s="84"/>
      <c r="P380" s="84"/>
      <c r="Q380" s="76">
        <f>IF(Tableau1[[#This Row],[ CP / ABS / ChP. AM]]="A.M.",Tableau1[[#This Row],[Temps de travail]],0)</f>
        <v>0</v>
      </c>
      <c r="R380" s="99">
        <f>IF(Tableau1[[#This Row],[ CP / ABS / ChP. AM]]="Ch.P. AM",Tableau1[[#This Row],[Fin AM]]-Tableau1[[#This Row],[Début AM]]-Tableau1[[#This Row],[Pause AM]],0)</f>
        <v>0</v>
      </c>
      <c r="S380" s="77">
        <f>IF(Tableau1[[#This Row],[Ch.P. PM]]="Ch.P. PM",Tableau1[[#This Row],[Fin PM]]-Tableau1[[#This Row],[Début PM]]-Tableau1[[#This Row],[Pause PM]],0)</f>
        <v>0</v>
      </c>
      <c r="T380" s="100">
        <f>+Tableau1[[#This Row],[Chômage Partiel AM]]+Tableau1[[#This Row],[Chômage Partiel PM]]</f>
        <v>0</v>
      </c>
      <c r="U38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0" s="14"/>
      <c r="W380" s="14"/>
      <c r="Y380" s="14"/>
    </row>
    <row r="381" spans="2:25" x14ac:dyDescent="0.25">
      <c r="B381" s="141">
        <f>_xlfn.ISOWEEKNUM(Tableau1[[#This Row],[Date]])</f>
        <v>1</v>
      </c>
      <c r="C381" s="45" t="str">
        <f>UPPER(TEXT(Tableau1[[#This Row],[Date]],"jjjj"))</f>
        <v>SAMEDI</v>
      </c>
      <c r="D381" s="55">
        <f>$C$3+ROW()-ROW(Tableau1[[#Headers],[Date]])-1</f>
        <v>44205</v>
      </c>
      <c r="E381" s="25"/>
      <c r="F381" s="25"/>
      <c r="G381" s="53"/>
      <c r="H381" s="25"/>
      <c r="I381" s="25"/>
      <c r="J381" s="53"/>
      <c r="K381" s="97">
        <f>Tableau1[[#This Row],[Fin AM]]-Tableau1[[#This Row],[Début AM]]-Tableau1[[#This Row],[Pause AM]]+Tableau1[[#This Row],[Fin PM]]-Tableau1[[#This Row],[Début PM]]-Tableau1[[#This Row],[Pause PM]]</f>
        <v>0</v>
      </c>
      <c r="L381" s="59"/>
      <c r="M381" s="80"/>
      <c r="N381" s="91" t="str">
        <f ca="1">IF(COUNTIF('jours fériés'!C:C,Tableau1[[#This Row],[Date]]),"oui","")</f>
        <v/>
      </c>
      <c r="O381" s="84"/>
      <c r="P381" s="84"/>
      <c r="Q381" s="76">
        <f>IF(Tableau1[[#This Row],[ CP / ABS / ChP. AM]]="A.M.",Tableau1[[#This Row],[Temps de travail]],0)</f>
        <v>0</v>
      </c>
      <c r="R381" s="99">
        <f>IF(Tableau1[[#This Row],[ CP / ABS / ChP. AM]]="Ch.P. AM",Tableau1[[#This Row],[Fin AM]]-Tableau1[[#This Row],[Début AM]]-Tableau1[[#This Row],[Pause AM]],0)</f>
        <v>0</v>
      </c>
      <c r="S381" s="77">
        <f>IF(Tableau1[[#This Row],[Ch.P. PM]]="Ch.P. PM",Tableau1[[#This Row],[Fin PM]]-Tableau1[[#This Row],[Début PM]]-Tableau1[[#This Row],[Pause PM]],0)</f>
        <v>0</v>
      </c>
      <c r="T381" s="100">
        <f>+Tableau1[[#This Row],[Chômage Partiel AM]]+Tableau1[[#This Row],[Chômage Partiel PM]]</f>
        <v>0</v>
      </c>
      <c r="U38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1" s="14"/>
      <c r="W381" s="14"/>
      <c r="Y381" s="14"/>
    </row>
    <row r="382" spans="2:25" ht="15.75" thickBot="1" x14ac:dyDescent="0.3">
      <c r="B382" s="141">
        <f>_xlfn.ISOWEEKNUM(Tableau1[[#This Row],[Date]])</f>
        <v>1</v>
      </c>
      <c r="C382" s="45" t="str">
        <f>UPPER(TEXT(Tableau1[[#This Row],[Date]],"jjjj"))</f>
        <v>DIMANCHE</v>
      </c>
      <c r="D382" s="55">
        <f>$C$3+ROW()-ROW(Tableau1[[#Headers],[Date]])-1</f>
        <v>44206</v>
      </c>
      <c r="E382" s="25"/>
      <c r="F382" s="25"/>
      <c r="G382" s="53"/>
      <c r="H382" s="25"/>
      <c r="I382" s="25"/>
      <c r="J382" s="53"/>
      <c r="K382" s="97">
        <f>Tableau1[[#This Row],[Fin AM]]-Tableau1[[#This Row],[Début AM]]-Tableau1[[#This Row],[Pause AM]]+Tableau1[[#This Row],[Fin PM]]-Tableau1[[#This Row],[Début PM]]-Tableau1[[#This Row],[Pause PM]]</f>
        <v>0</v>
      </c>
      <c r="L382" s="60"/>
      <c r="M382" s="81"/>
      <c r="N382" s="86" t="str">
        <f ca="1">IF(COUNTIF('jours fériés'!C:C,Tableau1[[#This Row],[Date]]),"oui","")</f>
        <v/>
      </c>
      <c r="O382" s="85"/>
      <c r="P382" s="85"/>
      <c r="Q382" s="80">
        <f>IF(Tableau1[[#This Row],[ CP / ABS / ChP. AM]]="A.M.",Tableau1[[#This Row],[Temps de travail]],0)</f>
        <v>0</v>
      </c>
      <c r="R382" s="101">
        <f>IF(Tableau1[[#This Row],[ CP / ABS / ChP. AM]]="Ch.P. AM",Tableau1[[#This Row],[Fin AM]]-Tableau1[[#This Row],[Début AM]]-Tableau1[[#This Row],[Pause AM]],0)</f>
        <v>0</v>
      </c>
      <c r="S382" s="94">
        <f>IF(Tableau1[[#This Row],[Ch.P. PM]]="Ch.P. PM",Tableau1[[#This Row],[Fin PM]]-Tableau1[[#This Row],[Début PM]]-Tableau1[[#This Row],[Pause PM]],0)</f>
        <v>0</v>
      </c>
      <c r="T382" s="102">
        <f>+Tableau1[[#This Row],[Chômage Partiel AM]]+Tableau1[[#This Row],[Chômage Partiel PM]]</f>
        <v>0</v>
      </c>
      <c r="U382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2" s="14"/>
      <c r="W382" s="14"/>
      <c r="Y382" s="14"/>
    </row>
    <row r="383" spans="2:25" x14ac:dyDescent="0.25">
      <c r="B383" s="141">
        <f>_xlfn.ISOWEEKNUM(Tableau1[[#This Row],[Date]])</f>
        <v>2</v>
      </c>
      <c r="C383" s="45" t="str">
        <f>UPPER(TEXT(Tableau1[[#This Row],[Date]],"jjjj"))</f>
        <v>LUNDI</v>
      </c>
      <c r="D383" s="55">
        <f>$C$3+ROW()-ROW(Tableau1[[#Headers],[Date]])-1</f>
        <v>44207</v>
      </c>
      <c r="E383" s="25"/>
      <c r="F383" s="25"/>
      <c r="G383" s="53"/>
      <c r="H383" s="25"/>
      <c r="I383" s="25"/>
      <c r="J383" s="53"/>
      <c r="K383" s="97">
        <f>Tableau1[[#This Row],[Fin AM]]-Tableau1[[#This Row],[Début AM]]-Tableau1[[#This Row],[Pause AM]]+Tableau1[[#This Row],[Fin PM]]-Tableau1[[#This Row],[Début PM]]-Tableau1[[#This Row],[Pause PM]]</f>
        <v>0</v>
      </c>
      <c r="L383" s="58"/>
      <c r="M383" s="79"/>
      <c r="N383" s="91" t="str">
        <f ca="1">IF(COUNTIF('jours fériés'!C:C,Tableau1[[#This Row],[Date]]),"oui","")</f>
        <v/>
      </c>
      <c r="O383" s="84"/>
      <c r="P383" s="84"/>
      <c r="Q383" s="76">
        <f>IF(Tableau1[[#This Row],[ CP / ABS / ChP. AM]]="A.M.",Tableau1[[#This Row],[Temps de travail]],0)</f>
        <v>0</v>
      </c>
      <c r="R383" s="99">
        <f>IF(Tableau1[[#This Row],[ CP / ABS / ChP. AM]]="Ch.P. AM",Tableau1[[#This Row],[Fin AM]]-Tableau1[[#This Row],[Début AM]]-Tableau1[[#This Row],[Pause AM]],0)</f>
        <v>0</v>
      </c>
      <c r="S383" s="77">
        <f>IF(Tableau1[[#This Row],[Ch.P. PM]]="Ch.P. PM",Tableau1[[#This Row],[Fin PM]]-Tableau1[[#This Row],[Début PM]]-Tableau1[[#This Row],[Pause PM]],0)</f>
        <v>0</v>
      </c>
      <c r="T383" s="100">
        <f>+Tableau1[[#This Row],[Chômage Partiel AM]]+Tableau1[[#This Row],[Chômage Partiel PM]]</f>
        <v>0</v>
      </c>
      <c r="U38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3" s="14"/>
      <c r="W383" s="14"/>
      <c r="Y383" s="14"/>
    </row>
    <row r="384" spans="2:25" x14ac:dyDescent="0.25">
      <c r="B384" s="141">
        <f>_xlfn.ISOWEEKNUM(Tableau1[[#This Row],[Date]])</f>
        <v>2</v>
      </c>
      <c r="C384" s="45" t="str">
        <f>UPPER(TEXT(Tableau1[[#This Row],[Date]],"jjjj"))</f>
        <v>MARDI</v>
      </c>
      <c r="D384" s="55">
        <f>$C$3+ROW()-ROW(Tableau1[[#Headers],[Date]])-1</f>
        <v>44208</v>
      </c>
      <c r="E384" s="25"/>
      <c r="F384" s="25"/>
      <c r="G384" s="53"/>
      <c r="H384" s="25"/>
      <c r="I384" s="25"/>
      <c r="J384" s="53"/>
      <c r="K384" s="97">
        <f>Tableau1[[#This Row],[Fin AM]]-Tableau1[[#This Row],[Début AM]]-Tableau1[[#This Row],[Pause AM]]+Tableau1[[#This Row],[Fin PM]]-Tableau1[[#This Row],[Début PM]]-Tableau1[[#This Row],[Pause PM]]</f>
        <v>0</v>
      </c>
      <c r="L384" s="59"/>
      <c r="M384" s="80"/>
      <c r="N384" s="91" t="str">
        <f ca="1">IF(COUNTIF('jours fériés'!C:C,Tableau1[[#This Row],[Date]]),"oui","")</f>
        <v/>
      </c>
      <c r="O384" s="84"/>
      <c r="P384" s="84"/>
      <c r="Q384" s="76">
        <f>IF(Tableau1[[#This Row],[ CP / ABS / ChP. AM]]="A.M.",Tableau1[[#This Row],[Temps de travail]],0)</f>
        <v>0</v>
      </c>
      <c r="R384" s="99">
        <f>IF(Tableau1[[#This Row],[ CP / ABS / ChP. AM]]="Ch.P. AM",Tableau1[[#This Row],[Fin AM]]-Tableau1[[#This Row],[Début AM]]-Tableau1[[#This Row],[Pause AM]],0)</f>
        <v>0</v>
      </c>
      <c r="S384" s="77">
        <f>IF(Tableau1[[#This Row],[Ch.P. PM]]="Ch.P. PM",Tableau1[[#This Row],[Fin PM]]-Tableau1[[#This Row],[Début PM]]-Tableau1[[#This Row],[Pause PM]],0)</f>
        <v>0</v>
      </c>
      <c r="T384" s="100">
        <f>+Tableau1[[#This Row],[Chômage Partiel AM]]+Tableau1[[#This Row],[Chômage Partiel PM]]</f>
        <v>0</v>
      </c>
      <c r="U38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4" s="14"/>
      <c r="W384" s="14"/>
      <c r="Y384" s="14"/>
    </row>
    <row r="385" spans="2:25" x14ac:dyDescent="0.25">
      <c r="B385" s="141">
        <f>_xlfn.ISOWEEKNUM(Tableau1[[#This Row],[Date]])</f>
        <v>2</v>
      </c>
      <c r="C385" s="45" t="str">
        <f>UPPER(TEXT(Tableau1[[#This Row],[Date]],"jjjj"))</f>
        <v>MERCREDI</v>
      </c>
      <c r="D385" s="55">
        <f>$C$3+ROW()-ROW(Tableau1[[#Headers],[Date]])-1</f>
        <v>44209</v>
      </c>
      <c r="E385" s="25"/>
      <c r="F385" s="25"/>
      <c r="G385" s="53"/>
      <c r="H385" s="25"/>
      <c r="I385" s="25"/>
      <c r="J385" s="53"/>
      <c r="K385" s="97">
        <f>Tableau1[[#This Row],[Fin AM]]-Tableau1[[#This Row],[Début AM]]-Tableau1[[#This Row],[Pause AM]]+Tableau1[[#This Row],[Fin PM]]-Tableau1[[#This Row],[Début PM]]-Tableau1[[#This Row],[Pause PM]]</f>
        <v>0</v>
      </c>
      <c r="L385" s="59"/>
      <c r="M385" s="80"/>
      <c r="N385" s="91" t="str">
        <f ca="1">IF(COUNTIF('jours fériés'!C:C,Tableau1[[#This Row],[Date]]),"oui","")</f>
        <v/>
      </c>
      <c r="O385" s="84"/>
      <c r="P385" s="84"/>
      <c r="Q385" s="76">
        <f>IF(Tableau1[[#This Row],[ CP / ABS / ChP. AM]]="A.M.",Tableau1[[#This Row],[Temps de travail]],0)</f>
        <v>0</v>
      </c>
      <c r="R385" s="99">
        <f>IF(Tableau1[[#This Row],[ CP / ABS / ChP. AM]]="Ch.P. AM",Tableau1[[#This Row],[Fin AM]]-Tableau1[[#This Row],[Début AM]]-Tableau1[[#This Row],[Pause AM]],0)</f>
        <v>0</v>
      </c>
      <c r="S385" s="77">
        <f>IF(Tableau1[[#This Row],[Ch.P. PM]]="Ch.P. PM",Tableau1[[#This Row],[Fin PM]]-Tableau1[[#This Row],[Début PM]]-Tableau1[[#This Row],[Pause PM]],0)</f>
        <v>0</v>
      </c>
      <c r="T385" s="100">
        <f>+Tableau1[[#This Row],[Chômage Partiel AM]]+Tableau1[[#This Row],[Chômage Partiel PM]]</f>
        <v>0</v>
      </c>
      <c r="U38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5" s="14"/>
      <c r="W385" s="14"/>
      <c r="Y385" s="14"/>
    </row>
    <row r="386" spans="2:25" x14ac:dyDescent="0.25">
      <c r="B386" s="141">
        <f>_xlfn.ISOWEEKNUM(Tableau1[[#This Row],[Date]])</f>
        <v>2</v>
      </c>
      <c r="C386" s="45" t="str">
        <f>UPPER(TEXT(Tableau1[[#This Row],[Date]],"jjjj"))</f>
        <v>JEUDI</v>
      </c>
      <c r="D386" s="55">
        <f>$C$3+ROW()-ROW(Tableau1[[#Headers],[Date]])-1</f>
        <v>44210</v>
      </c>
      <c r="E386" s="25"/>
      <c r="F386" s="25"/>
      <c r="G386" s="53"/>
      <c r="H386" s="25"/>
      <c r="I386" s="25"/>
      <c r="J386" s="53"/>
      <c r="K386" s="97">
        <f>Tableau1[[#This Row],[Fin AM]]-Tableau1[[#This Row],[Début AM]]-Tableau1[[#This Row],[Pause AM]]+Tableau1[[#This Row],[Fin PM]]-Tableau1[[#This Row],[Début PM]]-Tableau1[[#This Row],[Pause PM]]</f>
        <v>0</v>
      </c>
      <c r="L386" s="59"/>
      <c r="M386" s="80"/>
      <c r="N386" s="91" t="str">
        <f ca="1">IF(COUNTIF('jours fériés'!C:C,Tableau1[[#This Row],[Date]]),"oui","")</f>
        <v/>
      </c>
      <c r="O386" s="84"/>
      <c r="P386" s="84"/>
      <c r="Q386" s="76">
        <f>IF(Tableau1[[#This Row],[ CP / ABS / ChP. AM]]="A.M.",Tableau1[[#This Row],[Temps de travail]],0)</f>
        <v>0</v>
      </c>
      <c r="R386" s="99">
        <f>IF(Tableau1[[#This Row],[ CP / ABS / ChP. AM]]="Ch.P. AM",Tableau1[[#This Row],[Fin AM]]-Tableau1[[#This Row],[Début AM]]-Tableau1[[#This Row],[Pause AM]],0)</f>
        <v>0</v>
      </c>
      <c r="S386" s="77">
        <f>IF(Tableau1[[#This Row],[Ch.P. PM]]="Ch.P. PM",Tableau1[[#This Row],[Fin PM]]-Tableau1[[#This Row],[Début PM]]-Tableau1[[#This Row],[Pause PM]],0)</f>
        <v>0</v>
      </c>
      <c r="T386" s="100">
        <f>+Tableau1[[#This Row],[Chômage Partiel AM]]+Tableau1[[#This Row],[Chômage Partiel PM]]</f>
        <v>0</v>
      </c>
      <c r="U38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6" s="14"/>
      <c r="W386" s="14"/>
      <c r="Y386" s="14"/>
    </row>
    <row r="387" spans="2:25" x14ac:dyDescent="0.25">
      <c r="B387" s="141">
        <f>_xlfn.ISOWEEKNUM(Tableau1[[#This Row],[Date]])</f>
        <v>2</v>
      </c>
      <c r="C387" s="45" t="str">
        <f>UPPER(TEXT(Tableau1[[#This Row],[Date]],"jjjj"))</f>
        <v>VENDREDI</v>
      </c>
      <c r="D387" s="55">
        <f>$C$3+ROW()-ROW(Tableau1[[#Headers],[Date]])-1</f>
        <v>44211</v>
      </c>
      <c r="E387" s="25"/>
      <c r="F387" s="25"/>
      <c r="G387" s="53"/>
      <c r="H387" s="25"/>
      <c r="I387" s="25"/>
      <c r="J387" s="53"/>
      <c r="K387" s="97">
        <f>Tableau1[[#This Row],[Fin AM]]-Tableau1[[#This Row],[Début AM]]-Tableau1[[#This Row],[Pause AM]]+Tableau1[[#This Row],[Fin PM]]-Tableau1[[#This Row],[Début PM]]-Tableau1[[#This Row],[Pause PM]]</f>
        <v>0</v>
      </c>
      <c r="L387" s="59"/>
      <c r="M387" s="80"/>
      <c r="N387" s="91" t="str">
        <f ca="1">IF(COUNTIF('jours fériés'!C:C,Tableau1[[#This Row],[Date]]),"oui","")</f>
        <v/>
      </c>
      <c r="O387" s="84"/>
      <c r="P387" s="84"/>
      <c r="Q387" s="76">
        <f>IF(Tableau1[[#This Row],[ CP / ABS / ChP. AM]]="A.M.",Tableau1[[#This Row],[Temps de travail]],0)</f>
        <v>0</v>
      </c>
      <c r="R387" s="99">
        <f>IF(Tableau1[[#This Row],[ CP / ABS / ChP. AM]]="Ch.P. AM",Tableau1[[#This Row],[Fin AM]]-Tableau1[[#This Row],[Début AM]]-Tableau1[[#This Row],[Pause AM]],0)</f>
        <v>0</v>
      </c>
      <c r="S387" s="77">
        <f>IF(Tableau1[[#This Row],[Ch.P. PM]]="Ch.P. PM",Tableau1[[#This Row],[Fin PM]]-Tableau1[[#This Row],[Début PM]]-Tableau1[[#This Row],[Pause PM]],0)</f>
        <v>0</v>
      </c>
      <c r="T387" s="100">
        <f>+Tableau1[[#This Row],[Chômage Partiel AM]]+Tableau1[[#This Row],[Chômage Partiel PM]]</f>
        <v>0</v>
      </c>
      <c r="U38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7" s="14"/>
      <c r="W387" s="14"/>
      <c r="Y387" s="14"/>
    </row>
    <row r="388" spans="2:25" x14ac:dyDescent="0.25">
      <c r="B388" s="141">
        <f>_xlfn.ISOWEEKNUM(Tableau1[[#This Row],[Date]])</f>
        <v>2</v>
      </c>
      <c r="C388" s="45" t="str">
        <f>UPPER(TEXT(Tableau1[[#This Row],[Date]],"jjjj"))</f>
        <v>SAMEDI</v>
      </c>
      <c r="D388" s="55">
        <f>$C$3+ROW()-ROW(Tableau1[[#Headers],[Date]])-1</f>
        <v>44212</v>
      </c>
      <c r="E388" s="25"/>
      <c r="F388" s="25"/>
      <c r="G388" s="53"/>
      <c r="H388" s="25"/>
      <c r="I388" s="25"/>
      <c r="J388" s="53"/>
      <c r="K388" s="97">
        <f>Tableau1[[#This Row],[Fin AM]]-Tableau1[[#This Row],[Début AM]]-Tableau1[[#This Row],[Pause AM]]+Tableau1[[#This Row],[Fin PM]]-Tableau1[[#This Row],[Début PM]]-Tableau1[[#This Row],[Pause PM]]</f>
        <v>0</v>
      </c>
      <c r="L388" s="59"/>
      <c r="M388" s="80"/>
      <c r="N388" s="91" t="str">
        <f ca="1">IF(COUNTIF('jours fériés'!C:C,Tableau1[[#This Row],[Date]]),"oui","")</f>
        <v/>
      </c>
      <c r="O388" s="84"/>
      <c r="P388" s="84"/>
      <c r="Q388" s="76">
        <f>IF(Tableau1[[#This Row],[ CP / ABS / ChP. AM]]="A.M.",Tableau1[[#This Row],[Temps de travail]],0)</f>
        <v>0</v>
      </c>
      <c r="R388" s="99">
        <f>IF(Tableau1[[#This Row],[ CP / ABS / ChP. AM]]="Ch.P. AM",Tableau1[[#This Row],[Fin AM]]-Tableau1[[#This Row],[Début AM]]-Tableau1[[#This Row],[Pause AM]],0)</f>
        <v>0</v>
      </c>
      <c r="S388" s="77">
        <f>IF(Tableau1[[#This Row],[Ch.P. PM]]="Ch.P. PM",Tableau1[[#This Row],[Fin PM]]-Tableau1[[#This Row],[Début PM]]-Tableau1[[#This Row],[Pause PM]],0)</f>
        <v>0</v>
      </c>
      <c r="T388" s="100">
        <f>+Tableau1[[#This Row],[Chômage Partiel AM]]+Tableau1[[#This Row],[Chômage Partiel PM]]</f>
        <v>0</v>
      </c>
      <c r="U38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8" s="14"/>
      <c r="W388" s="14"/>
      <c r="Y388" s="14"/>
    </row>
    <row r="389" spans="2:25" ht="15.75" thickBot="1" x14ac:dyDescent="0.3">
      <c r="B389" s="141">
        <f>_xlfn.ISOWEEKNUM(Tableau1[[#This Row],[Date]])</f>
        <v>2</v>
      </c>
      <c r="C389" s="45" t="str">
        <f>UPPER(TEXT(Tableau1[[#This Row],[Date]],"jjjj"))</f>
        <v>DIMANCHE</v>
      </c>
      <c r="D389" s="55">
        <f>$C$3+ROW()-ROW(Tableau1[[#Headers],[Date]])-1</f>
        <v>44213</v>
      </c>
      <c r="E389" s="25"/>
      <c r="F389" s="25"/>
      <c r="G389" s="53"/>
      <c r="H389" s="25"/>
      <c r="I389" s="25"/>
      <c r="J389" s="53"/>
      <c r="K389" s="97">
        <f>Tableau1[[#This Row],[Fin AM]]-Tableau1[[#This Row],[Début AM]]-Tableau1[[#This Row],[Pause AM]]+Tableau1[[#This Row],[Fin PM]]-Tableau1[[#This Row],[Début PM]]-Tableau1[[#This Row],[Pause PM]]</f>
        <v>0</v>
      </c>
      <c r="L389" s="60"/>
      <c r="M389" s="81"/>
      <c r="N389" s="86" t="str">
        <f ca="1">IF(COUNTIF('jours fériés'!C:C,Tableau1[[#This Row],[Date]]),"oui","")</f>
        <v/>
      </c>
      <c r="O389" s="85"/>
      <c r="P389" s="85"/>
      <c r="Q389" s="80">
        <f>IF(Tableau1[[#This Row],[ CP / ABS / ChP. AM]]="A.M.",Tableau1[[#This Row],[Temps de travail]],0)</f>
        <v>0</v>
      </c>
      <c r="R389" s="101">
        <f>IF(Tableau1[[#This Row],[ CP / ABS / ChP. AM]]="Ch.P. AM",Tableau1[[#This Row],[Fin AM]]-Tableau1[[#This Row],[Début AM]]-Tableau1[[#This Row],[Pause AM]],0)</f>
        <v>0</v>
      </c>
      <c r="S389" s="94">
        <f>IF(Tableau1[[#This Row],[Ch.P. PM]]="Ch.P. PM",Tableau1[[#This Row],[Fin PM]]-Tableau1[[#This Row],[Début PM]]-Tableau1[[#This Row],[Pause PM]],0)</f>
        <v>0</v>
      </c>
      <c r="T389" s="102">
        <f>+Tableau1[[#This Row],[Chômage Partiel AM]]+Tableau1[[#This Row],[Chômage Partiel PM]]</f>
        <v>0</v>
      </c>
      <c r="U389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89" s="14"/>
      <c r="W389" s="14"/>
      <c r="Y389" s="14"/>
    </row>
    <row r="390" spans="2:25" x14ac:dyDescent="0.25">
      <c r="B390" s="141">
        <f>_xlfn.ISOWEEKNUM(Tableau1[[#This Row],[Date]])</f>
        <v>3</v>
      </c>
      <c r="C390" s="45" t="str">
        <f>UPPER(TEXT(Tableau1[[#This Row],[Date]],"jjjj"))</f>
        <v>LUNDI</v>
      </c>
      <c r="D390" s="55">
        <f>$C$3+ROW()-ROW(Tableau1[[#Headers],[Date]])-1</f>
        <v>44214</v>
      </c>
      <c r="E390" s="25"/>
      <c r="F390" s="25"/>
      <c r="G390" s="53"/>
      <c r="H390" s="25"/>
      <c r="I390" s="25"/>
      <c r="J390" s="53"/>
      <c r="K390" s="97">
        <f>Tableau1[[#This Row],[Fin AM]]-Tableau1[[#This Row],[Début AM]]-Tableau1[[#This Row],[Pause AM]]+Tableau1[[#This Row],[Fin PM]]-Tableau1[[#This Row],[Début PM]]-Tableau1[[#This Row],[Pause PM]]</f>
        <v>0</v>
      </c>
      <c r="L390" s="58"/>
      <c r="M390" s="79"/>
      <c r="N390" s="91" t="str">
        <f ca="1">IF(COUNTIF('jours fériés'!C:C,Tableau1[[#This Row],[Date]]),"oui","")</f>
        <v/>
      </c>
      <c r="O390" s="84"/>
      <c r="P390" s="84"/>
      <c r="Q390" s="76">
        <f>IF(Tableau1[[#This Row],[ CP / ABS / ChP. AM]]="A.M.",Tableau1[[#This Row],[Temps de travail]],0)</f>
        <v>0</v>
      </c>
      <c r="R390" s="99">
        <f>IF(Tableau1[[#This Row],[ CP / ABS / ChP. AM]]="Ch.P. AM",Tableau1[[#This Row],[Fin AM]]-Tableau1[[#This Row],[Début AM]]-Tableau1[[#This Row],[Pause AM]],0)</f>
        <v>0</v>
      </c>
      <c r="S390" s="77">
        <f>IF(Tableau1[[#This Row],[Ch.P. PM]]="Ch.P. PM",Tableau1[[#This Row],[Fin PM]]-Tableau1[[#This Row],[Début PM]]-Tableau1[[#This Row],[Pause PM]],0)</f>
        <v>0</v>
      </c>
      <c r="T390" s="100">
        <f>+Tableau1[[#This Row],[Chômage Partiel AM]]+Tableau1[[#This Row],[Chômage Partiel PM]]</f>
        <v>0</v>
      </c>
      <c r="U39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0" s="14"/>
      <c r="W390" s="14"/>
      <c r="Y390" s="14"/>
    </row>
    <row r="391" spans="2:25" x14ac:dyDescent="0.25">
      <c r="B391" s="141">
        <f>_xlfn.ISOWEEKNUM(Tableau1[[#This Row],[Date]])</f>
        <v>3</v>
      </c>
      <c r="C391" s="45" t="str">
        <f>UPPER(TEXT(Tableau1[[#This Row],[Date]],"jjjj"))</f>
        <v>MARDI</v>
      </c>
      <c r="D391" s="55">
        <f>$C$3+ROW()-ROW(Tableau1[[#Headers],[Date]])-1</f>
        <v>44215</v>
      </c>
      <c r="E391" s="25"/>
      <c r="F391" s="25"/>
      <c r="G391" s="53"/>
      <c r="H391" s="25"/>
      <c r="I391" s="25"/>
      <c r="J391" s="53"/>
      <c r="K391" s="97">
        <f>Tableau1[[#This Row],[Fin AM]]-Tableau1[[#This Row],[Début AM]]-Tableau1[[#This Row],[Pause AM]]+Tableau1[[#This Row],[Fin PM]]-Tableau1[[#This Row],[Début PM]]-Tableau1[[#This Row],[Pause PM]]</f>
        <v>0</v>
      </c>
      <c r="L391" s="59"/>
      <c r="M391" s="80"/>
      <c r="N391" s="91" t="str">
        <f ca="1">IF(COUNTIF('jours fériés'!C:C,Tableau1[[#This Row],[Date]]),"oui","")</f>
        <v/>
      </c>
      <c r="O391" s="84"/>
      <c r="P391" s="84"/>
      <c r="Q391" s="76">
        <f>IF(Tableau1[[#This Row],[ CP / ABS / ChP. AM]]="A.M.",Tableau1[[#This Row],[Temps de travail]],0)</f>
        <v>0</v>
      </c>
      <c r="R391" s="99">
        <f>IF(Tableau1[[#This Row],[ CP / ABS / ChP. AM]]="Ch.P. AM",Tableau1[[#This Row],[Fin AM]]-Tableau1[[#This Row],[Début AM]]-Tableau1[[#This Row],[Pause AM]],0)</f>
        <v>0</v>
      </c>
      <c r="S391" s="77">
        <f>IF(Tableau1[[#This Row],[Ch.P. PM]]="Ch.P. PM",Tableau1[[#This Row],[Fin PM]]-Tableau1[[#This Row],[Début PM]]-Tableau1[[#This Row],[Pause PM]],0)</f>
        <v>0</v>
      </c>
      <c r="T391" s="100">
        <f>+Tableau1[[#This Row],[Chômage Partiel AM]]+Tableau1[[#This Row],[Chômage Partiel PM]]</f>
        <v>0</v>
      </c>
      <c r="U39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1" s="14"/>
      <c r="W391" s="14"/>
      <c r="Y391" s="14"/>
    </row>
    <row r="392" spans="2:25" x14ac:dyDescent="0.25">
      <c r="B392" s="141">
        <f>_xlfn.ISOWEEKNUM(Tableau1[[#This Row],[Date]])</f>
        <v>3</v>
      </c>
      <c r="C392" s="45" t="str">
        <f>UPPER(TEXT(Tableau1[[#This Row],[Date]],"jjjj"))</f>
        <v>MERCREDI</v>
      </c>
      <c r="D392" s="55">
        <f>$C$3+ROW()-ROW(Tableau1[[#Headers],[Date]])-1</f>
        <v>44216</v>
      </c>
      <c r="E392" s="25"/>
      <c r="F392" s="25"/>
      <c r="G392" s="53"/>
      <c r="H392" s="25"/>
      <c r="I392" s="25"/>
      <c r="J392" s="53"/>
      <c r="K392" s="97">
        <f>Tableau1[[#This Row],[Fin AM]]-Tableau1[[#This Row],[Début AM]]-Tableau1[[#This Row],[Pause AM]]+Tableau1[[#This Row],[Fin PM]]-Tableau1[[#This Row],[Début PM]]-Tableau1[[#This Row],[Pause PM]]</f>
        <v>0</v>
      </c>
      <c r="L392" s="59"/>
      <c r="M392" s="80"/>
      <c r="N392" s="91" t="str">
        <f ca="1">IF(COUNTIF('jours fériés'!C:C,Tableau1[[#This Row],[Date]]),"oui","")</f>
        <v/>
      </c>
      <c r="O392" s="84"/>
      <c r="P392" s="84"/>
      <c r="Q392" s="76">
        <f>IF(Tableau1[[#This Row],[ CP / ABS / ChP. AM]]="A.M.",Tableau1[[#This Row],[Temps de travail]],0)</f>
        <v>0</v>
      </c>
      <c r="R392" s="99">
        <f>IF(Tableau1[[#This Row],[ CP / ABS / ChP. AM]]="Ch.P. AM",Tableau1[[#This Row],[Fin AM]]-Tableau1[[#This Row],[Début AM]]-Tableau1[[#This Row],[Pause AM]],0)</f>
        <v>0</v>
      </c>
      <c r="S392" s="77">
        <f>IF(Tableau1[[#This Row],[Ch.P. PM]]="Ch.P. PM",Tableau1[[#This Row],[Fin PM]]-Tableau1[[#This Row],[Début PM]]-Tableau1[[#This Row],[Pause PM]],0)</f>
        <v>0</v>
      </c>
      <c r="T392" s="100">
        <f>+Tableau1[[#This Row],[Chômage Partiel AM]]+Tableau1[[#This Row],[Chômage Partiel PM]]</f>
        <v>0</v>
      </c>
      <c r="U39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2" s="14"/>
      <c r="W392" s="14"/>
      <c r="Y392" s="14"/>
    </row>
    <row r="393" spans="2:25" x14ac:dyDescent="0.25">
      <c r="B393" s="141">
        <f>_xlfn.ISOWEEKNUM(Tableau1[[#This Row],[Date]])</f>
        <v>3</v>
      </c>
      <c r="C393" s="45" t="str">
        <f>UPPER(TEXT(Tableau1[[#This Row],[Date]],"jjjj"))</f>
        <v>JEUDI</v>
      </c>
      <c r="D393" s="55">
        <f>$C$3+ROW()-ROW(Tableau1[[#Headers],[Date]])-1</f>
        <v>44217</v>
      </c>
      <c r="E393" s="25"/>
      <c r="F393" s="25"/>
      <c r="G393" s="53"/>
      <c r="H393" s="25"/>
      <c r="I393" s="25"/>
      <c r="J393" s="53"/>
      <c r="K393" s="97">
        <f>Tableau1[[#This Row],[Fin AM]]-Tableau1[[#This Row],[Début AM]]-Tableau1[[#This Row],[Pause AM]]+Tableau1[[#This Row],[Fin PM]]-Tableau1[[#This Row],[Début PM]]-Tableau1[[#This Row],[Pause PM]]</f>
        <v>0</v>
      </c>
      <c r="L393" s="59"/>
      <c r="M393" s="80"/>
      <c r="N393" s="91" t="str">
        <f ca="1">IF(COUNTIF('jours fériés'!C:C,Tableau1[[#This Row],[Date]]),"oui","")</f>
        <v/>
      </c>
      <c r="O393" s="84"/>
      <c r="P393" s="84"/>
      <c r="Q393" s="76">
        <f>IF(Tableau1[[#This Row],[ CP / ABS / ChP. AM]]="A.M.",Tableau1[[#This Row],[Temps de travail]],0)</f>
        <v>0</v>
      </c>
      <c r="R393" s="99">
        <f>IF(Tableau1[[#This Row],[ CP / ABS / ChP. AM]]="Ch.P. AM",Tableau1[[#This Row],[Fin AM]]-Tableau1[[#This Row],[Début AM]]-Tableau1[[#This Row],[Pause AM]],0)</f>
        <v>0</v>
      </c>
      <c r="S393" s="77">
        <f>IF(Tableau1[[#This Row],[Ch.P. PM]]="Ch.P. PM",Tableau1[[#This Row],[Fin PM]]-Tableau1[[#This Row],[Début PM]]-Tableau1[[#This Row],[Pause PM]],0)</f>
        <v>0</v>
      </c>
      <c r="T393" s="100">
        <f>+Tableau1[[#This Row],[Chômage Partiel AM]]+Tableau1[[#This Row],[Chômage Partiel PM]]</f>
        <v>0</v>
      </c>
      <c r="U39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3" s="14"/>
      <c r="W393" s="14"/>
      <c r="Y393" s="14"/>
    </row>
    <row r="394" spans="2:25" x14ac:dyDescent="0.25">
      <c r="B394" s="141">
        <f>_xlfn.ISOWEEKNUM(Tableau1[[#This Row],[Date]])</f>
        <v>3</v>
      </c>
      <c r="C394" s="45" t="str">
        <f>UPPER(TEXT(Tableau1[[#This Row],[Date]],"jjjj"))</f>
        <v>VENDREDI</v>
      </c>
      <c r="D394" s="55">
        <f>$C$3+ROW()-ROW(Tableau1[[#Headers],[Date]])-1</f>
        <v>44218</v>
      </c>
      <c r="E394" s="25"/>
      <c r="F394" s="25"/>
      <c r="G394" s="53"/>
      <c r="H394" s="25"/>
      <c r="I394" s="25"/>
      <c r="J394" s="53"/>
      <c r="K394" s="97">
        <f>Tableau1[[#This Row],[Fin AM]]-Tableau1[[#This Row],[Début AM]]-Tableau1[[#This Row],[Pause AM]]+Tableau1[[#This Row],[Fin PM]]-Tableau1[[#This Row],[Début PM]]-Tableau1[[#This Row],[Pause PM]]</f>
        <v>0</v>
      </c>
      <c r="L394" s="59"/>
      <c r="M394" s="80"/>
      <c r="N394" s="91" t="str">
        <f ca="1">IF(COUNTIF('jours fériés'!C:C,Tableau1[[#This Row],[Date]]),"oui","")</f>
        <v/>
      </c>
      <c r="O394" s="84"/>
      <c r="P394" s="84"/>
      <c r="Q394" s="76">
        <f>IF(Tableau1[[#This Row],[ CP / ABS / ChP. AM]]="A.M.",Tableau1[[#This Row],[Temps de travail]],0)</f>
        <v>0</v>
      </c>
      <c r="R394" s="99">
        <f>IF(Tableau1[[#This Row],[ CP / ABS / ChP. AM]]="Ch.P. AM",Tableau1[[#This Row],[Fin AM]]-Tableau1[[#This Row],[Début AM]]-Tableau1[[#This Row],[Pause AM]],0)</f>
        <v>0</v>
      </c>
      <c r="S394" s="77">
        <f>IF(Tableau1[[#This Row],[Ch.P. PM]]="Ch.P. PM",Tableau1[[#This Row],[Fin PM]]-Tableau1[[#This Row],[Début PM]]-Tableau1[[#This Row],[Pause PM]],0)</f>
        <v>0</v>
      </c>
      <c r="T394" s="100">
        <f>+Tableau1[[#This Row],[Chômage Partiel AM]]+Tableau1[[#This Row],[Chômage Partiel PM]]</f>
        <v>0</v>
      </c>
      <c r="U39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4" s="14"/>
      <c r="W394" s="14"/>
      <c r="Y394" s="14"/>
    </row>
    <row r="395" spans="2:25" x14ac:dyDescent="0.25">
      <c r="B395" s="141">
        <f>_xlfn.ISOWEEKNUM(Tableau1[[#This Row],[Date]])</f>
        <v>3</v>
      </c>
      <c r="C395" s="45" t="str">
        <f>UPPER(TEXT(Tableau1[[#This Row],[Date]],"jjjj"))</f>
        <v>SAMEDI</v>
      </c>
      <c r="D395" s="55">
        <f>$C$3+ROW()-ROW(Tableau1[[#Headers],[Date]])-1</f>
        <v>44219</v>
      </c>
      <c r="E395" s="25"/>
      <c r="F395" s="25"/>
      <c r="G395" s="53"/>
      <c r="H395" s="25"/>
      <c r="I395" s="25"/>
      <c r="J395" s="53"/>
      <c r="K395" s="97">
        <f>Tableau1[[#This Row],[Fin AM]]-Tableau1[[#This Row],[Début AM]]-Tableau1[[#This Row],[Pause AM]]+Tableau1[[#This Row],[Fin PM]]-Tableau1[[#This Row],[Début PM]]-Tableau1[[#This Row],[Pause PM]]</f>
        <v>0</v>
      </c>
      <c r="L395" s="59"/>
      <c r="M395" s="80"/>
      <c r="N395" s="91" t="str">
        <f ca="1">IF(COUNTIF('jours fériés'!C:C,Tableau1[[#This Row],[Date]]),"oui","")</f>
        <v/>
      </c>
      <c r="O395" s="84"/>
      <c r="P395" s="84"/>
      <c r="Q395" s="76">
        <f>IF(Tableau1[[#This Row],[ CP / ABS / ChP. AM]]="A.M.",Tableau1[[#This Row],[Temps de travail]],0)</f>
        <v>0</v>
      </c>
      <c r="R395" s="99">
        <f>IF(Tableau1[[#This Row],[ CP / ABS / ChP. AM]]="Ch.P. AM",Tableau1[[#This Row],[Fin AM]]-Tableau1[[#This Row],[Début AM]]-Tableau1[[#This Row],[Pause AM]],0)</f>
        <v>0</v>
      </c>
      <c r="S395" s="77">
        <f>IF(Tableau1[[#This Row],[Ch.P. PM]]="Ch.P. PM",Tableau1[[#This Row],[Fin PM]]-Tableau1[[#This Row],[Début PM]]-Tableau1[[#This Row],[Pause PM]],0)</f>
        <v>0</v>
      </c>
      <c r="T395" s="100">
        <f>+Tableau1[[#This Row],[Chômage Partiel AM]]+Tableau1[[#This Row],[Chômage Partiel PM]]</f>
        <v>0</v>
      </c>
      <c r="U39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5" s="14"/>
      <c r="W395" s="14"/>
      <c r="Y395" s="14"/>
    </row>
    <row r="396" spans="2:25" ht="15.75" thickBot="1" x14ac:dyDescent="0.3">
      <c r="B396" s="141">
        <f>_xlfn.ISOWEEKNUM(Tableau1[[#This Row],[Date]])</f>
        <v>3</v>
      </c>
      <c r="C396" s="45" t="str">
        <f>UPPER(TEXT(Tableau1[[#This Row],[Date]],"jjjj"))</f>
        <v>DIMANCHE</v>
      </c>
      <c r="D396" s="55">
        <f>$C$3+ROW()-ROW(Tableau1[[#Headers],[Date]])-1</f>
        <v>44220</v>
      </c>
      <c r="E396" s="25"/>
      <c r="F396" s="25"/>
      <c r="G396" s="53"/>
      <c r="H396" s="25"/>
      <c r="I396" s="25"/>
      <c r="J396" s="53"/>
      <c r="K396" s="97">
        <f>Tableau1[[#This Row],[Fin AM]]-Tableau1[[#This Row],[Début AM]]-Tableau1[[#This Row],[Pause AM]]+Tableau1[[#This Row],[Fin PM]]-Tableau1[[#This Row],[Début PM]]-Tableau1[[#This Row],[Pause PM]]</f>
        <v>0</v>
      </c>
      <c r="L396" s="60"/>
      <c r="M396" s="81"/>
      <c r="N396" s="86" t="str">
        <f ca="1">IF(COUNTIF('jours fériés'!C:C,Tableau1[[#This Row],[Date]]),"oui","")</f>
        <v/>
      </c>
      <c r="O396" s="85"/>
      <c r="P396" s="85"/>
      <c r="Q396" s="80">
        <f>IF(Tableau1[[#This Row],[ CP / ABS / ChP. AM]]="A.M.",Tableau1[[#This Row],[Temps de travail]],0)</f>
        <v>0</v>
      </c>
      <c r="R396" s="101">
        <f>IF(Tableau1[[#This Row],[ CP / ABS / ChP. AM]]="Ch.P. AM",Tableau1[[#This Row],[Fin AM]]-Tableau1[[#This Row],[Début AM]]-Tableau1[[#This Row],[Pause AM]],0)</f>
        <v>0</v>
      </c>
      <c r="S396" s="94">
        <f>IF(Tableau1[[#This Row],[Ch.P. PM]]="Ch.P. PM",Tableau1[[#This Row],[Fin PM]]-Tableau1[[#This Row],[Début PM]]-Tableau1[[#This Row],[Pause PM]],0)</f>
        <v>0</v>
      </c>
      <c r="T396" s="102">
        <f>+Tableau1[[#This Row],[Chômage Partiel AM]]+Tableau1[[#This Row],[Chômage Partiel PM]]</f>
        <v>0</v>
      </c>
      <c r="U396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6" s="14"/>
      <c r="W396" s="14"/>
      <c r="Y396" s="14"/>
    </row>
    <row r="397" spans="2:25" x14ac:dyDescent="0.25">
      <c r="B397" s="141">
        <f>_xlfn.ISOWEEKNUM(Tableau1[[#This Row],[Date]])</f>
        <v>4</v>
      </c>
      <c r="C397" s="45" t="str">
        <f>UPPER(TEXT(Tableau1[[#This Row],[Date]],"jjjj"))</f>
        <v>LUNDI</v>
      </c>
      <c r="D397" s="55">
        <f>$C$3+ROW()-ROW(Tableau1[[#Headers],[Date]])-1</f>
        <v>44221</v>
      </c>
      <c r="E397" s="25"/>
      <c r="F397" s="25"/>
      <c r="G397" s="53"/>
      <c r="H397" s="25"/>
      <c r="I397" s="25"/>
      <c r="J397" s="53"/>
      <c r="K397" s="97">
        <f>Tableau1[[#This Row],[Fin AM]]-Tableau1[[#This Row],[Début AM]]-Tableau1[[#This Row],[Pause AM]]+Tableau1[[#This Row],[Fin PM]]-Tableau1[[#This Row],[Début PM]]-Tableau1[[#This Row],[Pause PM]]</f>
        <v>0</v>
      </c>
      <c r="L397" s="58"/>
      <c r="M397" s="79"/>
      <c r="N397" s="91" t="str">
        <f ca="1">IF(COUNTIF('jours fériés'!C:C,Tableau1[[#This Row],[Date]]),"oui","")</f>
        <v/>
      </c>
      <c r="O397" s="84"/>
      <c r="P397" s="84"/>
      <c r="Q397" s="76">
        <f>IF(Tableau1[[#This Row],[ CP / ABS / ChP. AM]]="A.M.",Tableau1[[#This Row],[Temps de travail]],0)</f>
        <v>0</v>
      </c>
      <c r="R397" s="99">
        <f>IF(Tableau1[[#This Row],[ CP / ABS / ChP. AM]]="Ch.P. AM",Tableau1[[#This Row],[Fin AM]]-Tableau1[[#This Row],[Début AM]]-Tableau1[[#This Row],[Pause AM]],0)</f>
        <v>0</v>
      </c>
      <c r="S397" s="77">
        <f>IF(Tableau1[[#This Row],[Ch.P. PM]]="Ch.P. PM",Tableau1[[#This Row],[Fin PM]]-Tableau1[[#This Row],[Début PM]]-Tableau1[[#This Row],[Pause PM]],0)</f>
        <v>0</v>
      </c>
      <c r="T397" s="100">
        <f>+Tableau1[[#This Row],[Chômage Partiel AM]]+Tableau1[[#This Row],[Chômage Partiel PM]]</f>
        <v>0</v>
      </c>
      <c r="U39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7" s="14"/>
      <c r="W397" s="14"/>
      <c r="Y397" s="14"/>
    </row>
    <row r="398" spans="2:25" x14ac:dyDescent="0.25">
      <c r="B398" s="141">
        <f>_xlfn.ISOWEEKNUM(Tableau1[[#This Row],[Date]])</f>
        <v>4</v>
      </c>
      <c r="C398" s="45" t="str">
        <f>UPPER(TEXT(Tableau1[[#This Row],[Date]],"jjjj"))</f>
        <v>MARDI</v>
      </c>
      <c r="D398" s="55">
        <f>$C$3+ROW()-ROW(Tableau1[[#Headers],[Date]])-1</f>
        <v>44222</v>
      </c>
      <c r="E398" s="25"/>
      <c r="F398" s="25"/>
      <c r="G398" s="53"/>
      <c r="H398" s="25"/>
      <c r="I398" s="25"/>
      <c r="J398" s="53"/>
      <c r="K398" s="97">
        <f>Tableau1[[#This Row],[Fin AM]]-Tableau1[[#This Row],[Début AM]]-Tableau1[[#This Row],[Pause AM]]+Tableau1[[#This Row],[Fin PM]]-Tableau1[[#This Row],[Début PM]]-Tableau1[[#This Row],[Pause PM]]</f>
        <v>0</v>
      </c>
      <c r="L398" s="59"/>
      <c r="M398" s="80"/>
      <c r="N398" s="91" t="str">
        <f ca="1">IF(COUNTIF('jours fériés'!C:C,Tableau1[[#This Row],[Date]]),"oui","")</f>
        <v/>
      </c>
      <c r="O398" s="84"/>
      <c r="P398" s="84"/>
      <c r="Q398" s="76">
        <f>IF(Tableau1[[#This Row],[ CP / ABS / ChP. AM]]="A.M.",Tableau1[[#This Row],[Temps de travail]],0)</f>
        <v>0</v>
      </c>
      <c r="R398" s="99">
        <f>IF(Tableau1[[#This Row],[ CP / ABS / ChP. AM]]="Ch.P. AM",Tableau1[[#This Row],[Fin AM]]-Tableau1[[#This Row],[Début AM]]-Tableau1[[#This Row],[Pause AM]],0)</f>
        <v>0</v>
      </c>
      <c r="S398" s="77">
        <f>IF(Tableau1[[#This Row],[Ch.P. PM]]="Ch.P. PM",Tableau1[[#This Row],[Fin PM]]-Tableau1[[#This Row],[Début PM]]-Tableau1[[#This Row],[Pause PM]],0)</f>
        <v>0</v>
      </c>
      <c r="T398" s="100">
        <f>+Tableau1[[#This Row],[Chômage Partiel AM]]+Tableau1[[#This Row],[Chômage Partiel PM]]</f>
        <v>0</v>
      </c>
      <c r="U39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8" s="14"/>
      <c r="W398" s="14"/>
      <c r="Y398" s="14"/>
    </row>
    <row r="399" spans="2:25" x14ac:dyDescent="0.25">
      <c r="B399" s="141">
        <f>_xlfn.ISOWEEKNUM(Tableau1[[#This Row],[Date]])</f>
        <v>4</v>
      </c>
      <c r="C399" s="45" t="str">
        <f>UPPER(TEXT(Tableau1[[#This Row],[Date]],"jjjj"))</f>
        <v>MERCREDI</v>
      </c>
      <c r="D399" s="55">
        <f>$C$3+ROW()-ROW(Tableau1[[#Headers],[Date]])-1</f>
        <v>44223</v>
      </c>
      <c r="E399" s="25"/>
      <c r="F399" s="25"/>
      <c r="G399" s="53"/>
      <c r="H399" s="25"/>
      <c r="I399" s="25"/>
      <c r="J399" s="53"/>
      <c r="K399" s="97">
        <f>Tableau1[[#This Row],[Fin AM]]-Tableau1[[#This Row],[Début AM]]-Tableau1[[#This Row],[Pause AM]]+Tableau1[[#This Row],[Fin PM]]-Tableau1[[#This Row],[Début PM]]-Tableau1[[#This Row],[Pause PM]]</f>
        <v>0</v>
      </c>
      <c r="L399" s="59"/>
      <c r="M399" s="80"/>
      <c r="N399" s="91" t="str">
        <f ca="1">IF(COUNTIF('jours fériés'!C:C,Tableau1[[#This Row],[Date]]),"oui","")</f>
        <v/>
      </c>
      <c r="O399" s="84"/>
      <c r="P399" s="84"/>
      <c r="Q399" s="76">
        <f>IF(Tableau1[[#This Row],[ CP / ABS / ChP. AM]]="A.M.",Tableau1[[#This Row],[Temps de travail]],0)</f>
        <v>0</v>
      </c>
      <c r="R399" s="99">
        <f>IF(Tableau1[[#This Row],[ CP / ABS / ChP. AM]]="Ch.P. AM",Tableau1[[#This Row],[Fin AM]]-Tableau1[[#This Row],[Début AM]]-Tableau1[[#This Row],[Pause AM]],0)</f>
        <v>0</v>
      </c>
      <c r="S399" s="77">
        <f>IF(Tableau1[[#This Row],[Ch.P. PM]]="Ch.P. PM",Tableau1[[#This Row],[Fin PM]]-Tableau1[[#This Row],[Début PM]]-Tableau1[[#This Row],[Pause PM]],0)</f>
        <v>0</v>
      </c>
      <c r="T399" s="100">
        <f>+Tableau1[[#This Row],[Chômage Partiel AM]]+Tableau1[[#This Row],[Chômage Partiel PM]]</f>
        <v>0</v>
      </c>
      <c r="U39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399" s="14"/>
      <c r="W399" s="14"/>
      <c r="Y399" s="14"/>
    </row>
    <row r="400" spans="2:25" x14ac:dyDescent="0.25">
      <c r="B400" s="141">
        <f>_xlfn.ISOWEEKNUM(Tableau1[[#This Row],[Date]])</f>
        <v>4</v>
      </c>
      <c r="C400" s="45" t="str">
        <f>UPPER(TEXT(Tableau1[[#This Row],[Date]],"jjjj"))</f>
        <v>JEUDI</v>
      </c>
      <c r="D400" s="55">
        <f>$C$3+ROW()-ROW(Tableau1[[#Headers],[Date]])-1</f>
        <v>44224</v>
      </c>
      <c r="E400" s="25"/>
      <c r="F400" s="25"/>
      <c r="G400" s="53"/>
      <c r="H400" s="25"/>
      <c r="I400" s="25"/>
      <c r="J400" s="53"/>
      <c r="K400" s="97">
        <f>Tableau1[[#This Row],[Fin AM]]-Tableau1[[#This Row],[Début AM]]-Tableau1[[#This Row],[Pause AM]]+Tableau1[[#This Row],[Fin PM]]-Tableau1[[#This Row],[Début PM]]-Tableau1[[#This Row],[Pause PM]]</f>
        <v>0</v>
      </c>
      <c r="L400" s="59"/>
      <c r="M400" s="80"/>
      <c r="N400" s="91" t="str">
        <f ca="1">IF(COUNTIF('jours fériés'!C:C,Tableau1[[#This Row],[Date]]),"oui","")</f>
        <v/>
      </c>
      <c r="O400" s="84"/>
      <c r="P400" s="84"/>
      <c r="Q400" s="76">
        <f>IF(Tableau1[[#This Row],[ CP / ABS / ChP. AM]]="A.M.",Tableau1[[#This Row],[Temps de travail]],0)</f>
        <v>0</v>
      </c>
      <c r="R400" s="99">
        <f>IF(Tableau1[[#This Row],[ CP / ABS / ChP. AM]]="Ch.P. AM",Tableau1[[#This Row],[Fin AM]]-Tableau1[[#This Row],[Début AM]]-Tableau1[[#This Row],[Pause AM]],0)</f>
        <v>0</v>
      </c>
      <c r="S400" s="77">
        <f>IF(Tableau1[[#This Row],[Ch.P. PM]]="Ch.P. PM",Tableau1[[#This Row],[Fin PM]]-Tableau1[[#This Row],[Début PM]]-Tableau1[[#This Row],[Pause PM]],0)</f>
        <v>0</v>
      </c>
      <c r="T400" s="100">
        <f>+Tableau1[[#This Row],[Chômage Partiel AM]]+Tableau1[[#This Row],[Chômage Partiel PM]]</f>
        <v>0</v>
      </c>
      <c r="U400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0" s="14"/>
      <c r="W400" s="14"/>
      <c r="Y400" s="14"/>
    </row>
    <row r="401" spans="2:25" x14ac:dyDescent="0.25">
      <c r="B401" s="141">
        <f>_xlfn.ISOWEEKNUM(Tableau1[[#This Row],[Date]])</f>
        <v>4</v>
      </c>
      <c r="C401" s="45" t="str">
        <f>UPPER(TEXT(Tableau1[[#This Row],[Date]],"jjjj"))</f>
        <v>VENDREDI</v>
      </c>
      <c r="D401" s="55">
        <f>$C$3+ROW()-ROW(Tableau1[[#Headers],[Date]])-1</f>
        <v>44225</v>
      </c>
      <c r="E401" s="25"/>
      <c r="F401" s="25"/>
      <c r="G401" s="53"/>
      <c r="H401" s="25"/>
      <c r="I401" s="25"/>
      <c r="J401" s="53"/>
      <c r="K401" s="97">
        <f>Tableau1[[#This Row],[Fin AM]]-Tableau1[[#This Row],[Début AM]]-Tableau1[[#This Row],[Pause AM]]+Tableau1[[#This Row],[Fin PM]]-Tableau1[[#This Row],[Début PM]]-Tableau1[[#This Row],[Pause PM]]</f>
        <v>0</v>
      </c>
      <c r="L401" s="59"/>
      <c r="M401" s="80"/>
      <c r="N401" s="91" t="str">
        <f ca="1">IF(COUNTIF('jours fériés'!C:C,Tableau1[[#This Row],[Date]]),"oui","")</f>
        <v/>
      </c>
      <c r="O401" s="84"/>
      <c r="P401" s="84"/>
      <c r="Q401" s="76">
        <f>IF(Tableau1[[#This Row],[ CP / ABS / ChP. AM]]="A.M.",Tableau1[[#This Row],[Temps de travail]],0)</f>
        <v>0</v>
      </c>
      <c r="R401" s="99">
        <f>IF(Tableau1[[#This Row],[ CP / ABS / ChP. AM]]="Ch.P. AM",Tableau1[[#This Row],[Fin AM]]-Tableau1[[#This Row],[Début AM]]-Tableau1[[#This Row],[Pause AM]],0)</f>
        <v>0</v>
      </c>
      <c r="S401" s="77">
        <f>IF(Tableau1[[#This Row],[Ch.P. PM]]="Ch.P. PM",Tableau1[[#This Row],[Fin PM]]-Tableau1[[#This Row],[Début PM]]-Tableau1[[#This Row],[Pause PM]],0)</f>
        <v>0</v>
      </c>
      <c r="T401" s="100">
        <f>+Tableau1[[#This Row],[Chômage Partiel AM]]+Tableau1[[#This Row],[Chômage Partiel PM]]</f>
        <v>0</v>
      </c>
      <c r="U40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1" s="14"/>
      <c r="W401" s="14"/>
      <c r="Y401" s="14"/>
    </row>
    <row r="402" spans="2:25" x14ac:dyDescent="0.25">
      <c r="B402" s="141">
        <f>_xlfn.ISOWEEKNUM(Tableau1[[#This Row],[Date]])</f>
        <v>4</v>
      </c>
      <c r="C402" s="45" t="str">
        <f>UPPER(TEXT(Tableau1[[#This Row],[Date]],"jjjj"))</f>
        <v>SAMEDI</v>
      </c>
      <c r="D402" s="55">
        <f>$C$3+ROW()-ROW(Tableau1[[#Headers],[Date]])-1</f>
        <v>44226</v>
      </c>
      <c r="E402" s="25"/>
      <c r="F402" s="25"/>
      <c r="G402" s="53"/>
      <c r="H402" s="25"/>
      <c r="I402" s="25"/>
      <c r="J402" s="53"/>
      <c r="K402" s="97">
        <f>Tableau1[[#This Row],[Fin AM]]-Tableau1[[#This Row],[Début AM]]-Tableau1[[#This Row],[Pause AM]]+Tableau1[[#This Row],[Fin PM]]-Tableau1[[#This Row],[Début PM]]-Tableau1[[#This Row],[Pause PM]]</f>
        <v>0</v>
      </c>
      <c r="L402" s="59"/>
      <c r="M402" s="80"/>
      <c r="N402" s="91" t="str">
        <f ca="1">IF(COUNTIF('jours fériés'!C:C,Tableau1[[#This Row],[Date]]),"oui","")</f>
        <v/>
      </c>
      <c r="O402" s="84"/>
      <c r="P402" s="84"/>
      <c r="Q402" s="76">
        <f>IF(Tableau1[[#This Row],[ CP / ABS / ChP. AM]]="A.M.",Tableau1[[#This Row],[Temps de travail]],0)</f>
        <v>0</v>
      </c>
      <c r="R402" s="99">
        <f>IF(Tableau1[[#This Row],[ CP / ABS / ChP. AM]]="Ch.P. AM",Tableau1[[#This Row],[Fin AM]]-Tableau1[[#This Row],[Début AM]]-Tableau1[[#This Row],[Pause AM]],0)</f>
        <v>0</v>
      </c>
      <c r="S402" s="77">
        <f>IF(Tableau1[[#This Row],[Ch.P. PM]]="Ch.P. PM",Tableau1[[#This Row],[Fin PM]]-Tableau1[[#This Row],[Début PM]]-Tableau1[[#This Row],[Pause PM]],0)</f>
        <v>0</v>
      </c>
      <c r="T402" s="100">
        <f>+Tableau1[[#This Row],[Chômage Partiel AM]]+Tableau1[[#This Row],[Chômage Partiel PM]]</f>
        <v>0</v>
      </c>
      <c r="U40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2" s="14"/>
      <c r="W402" s="14"/>
      <c r="Y402" s="14"/>
    </row>
    <row r="403" spans="2:25" ht="15.75" thickBot="1" x14ac:dyDescent="0.3">
      <c r="B403" s="141">
        <f>_xlfn.ISOWEEKNUM(Tableau1[[#This Row],[Date]])</f>
        <v>4</v>
      </c>
      <c r="C403" s="45" t="str">
        <f>UPPER(TEXT(Tableau1[[#This Row],[Date]],"jjjj"))</f>
        <v>DIMANCHE</v>
      </c>
      <c r="D403" s="55">
        <f>$C$3+ROW()-ROW(Tableau1[[#Headers],[Date]])-1</f>
        <v>44227</v>
      </c>
      <c r="E403" s="25"/>
      <c r="F403" s="25"/>
      <c r="G403" s="53"/>
      <c r="H403" s="25"/>
      <c r="I403" s="25"/>
      <c r="J403" s="53"/>
      <c r="K403" s="97">
        <f>Tableau1[[#This Row],[Fin AM]]-Tableau1[[#This Row],[Début AM]]-Tableau1[[#This Row],[Pause AM]]+Tableau1[[#This Row],[Fin PM]]-Tableau1[[#This Row],[Début PM]]-Tableau1[[#This Row],[Pause PM]]</f>
        <v>0</v>
      </c>
      <c r="L403" s="60"/>
      <c r="M403" s="81"/>
      <c r="N403" s="86" t="str">
        <f ca="1">IF(COUNTIF('jours fériés'!C:C,Tableau1[[#This Row],[Date]]),"oui","")</f>
        <v/>
      </c>
      <c r="O403" s="85"/>
      <c r="P403" s="85"/>
      <c r="Q403" s="80">
        <f>IF(Tableau1[[#This Row],[ CP / ABS / ChP. AM]]="A.M.",Tableau1[[#This Row],[Temps de travail]],0)</f>
        <v>0</v>
      </c>
      <c r="R403" s="101">
        <f>IF(Tableau1[[#This Row],[ CP / ABS / ChP. AM]]="Ch.P. AM",Tableau1[[#This Row],[Fin AM]]-Tableau1[[#This Row],[Début AM]]-Tableau1[[#This Row],[Pause AM]],0)</f>
        <v>0</v>
      </c>
      <c r="S403" s="94">
        <f>IF(Tableau1[[#This Row],[Ch.P. PM]]="Ch.P. PM",Tableau1[[#This Row],[Fin PM]]-Tableau1[[#This Row],[Début PM]]-Tableau1[[#This Row],[Pause PM]],0)</f>
        <v>0</v>
      </c>
      <c r="T403" s="102">
        <f>+Tableau1[[#This Row],[Chômage Partiel AM]]+Tableau1[[#This Row],[Chômage Partiel PM]]</f>
        <v>0</v>
      </c>
      <c r="U403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3" s="14"/>
      <c r="W403" s="14"/>
      <c r="Y403" s="14"/>
    </row>
    <row r="404" spans="2:25" x14ac:dyDescent="0.25">
      <c r="B404" s="141">
        <f>_xlfn.ISOWEEKNUM(Tableau1[[#This Row],[Date]])</f>
        <v>5</v>
      </c>
      <c r="C404" s="45" t="str">
        <f>UPPER(TEXT(Tableau1[[#This Row],[Date]],"jjjj"))</f>
        <v>LUNDI</v>
      </c>
      <c r="D404" s="55">
        <f>$C$3+ROW()-ROW(Tableau1[[#Headers],[Date]])-1</f>
        <v>44228</v>
      </c>
      <c r="E404" s="25"/>
      <c r="F404" s="25"/>
      <c r="G404" s="53"/>
      <c r="H404" s="25"/>
      <c r="I404" s="25"/>
      <c r="J404" s="53"/>
      <c r="K404" s="97">
        <f>Tableau1[[#This Row],[Fin AM]]-Tableau1[[#This Row],[Début AM]]-Tableau1[[#This Row],[Pause AM]]+Tableau1[[#This Row],[Fin PM]]-Tableau1[[#This Row],[Début PM]]-Tableau1[[#This Row],[Pause PM]]</f>
        <v>0</v>
      </c>
      <c r="L404" s="58"/>
      <c r="M404" s="79"/>
      <c r="N404" s="91" t="str">
        <f ca="1">IF(COUNTIF('jours fériés'!C:C,Tableau1[[#This Row],[Date]]),"oui","")</f>
        <v/>
      </c>
      <c r="O404" s="84"/>
      <c r="P404" s="84"/>
      <c r="Q404" s="76">
        <f>IF(Tableau1[[#This Row],[ CP / ABS / ChP. AM]]="A.M.",Tableau1[[#This Row],[Temps de travail]],0)</f>
        <v>0</v>
      </c>
      <c r="R404" s="99">
        <f>IF(Tableau1[[#This Row],[ CP / ABS / ChP. AM]]="Ch.P. AM",Tableau1[[#This Row],[Fin AM]]-Tableau1[[#This Row],[Début AM]]-Tableau1[[#This Row],[Pause AM]],0)</f>
        <v>0</v>
      </c>
      <c r="S404" s="77">
        <f>IF(Tableau1[[#This Row],[Ch.P. PM]]="Ch.P. PM",Tableau1[[#This Row],[Fin PM]]-Tableau1[[#This Row],[Début PM]]-Tableau1[[#This Row],[Pause PM]],0)</f>
        <v>0</v>
      </c>
      <c r="T404" s="100">
        <f>+Tableau1[[#This Row],[Chômage Partiel AM]]+Tableau1[[#This Row],[Chômage Partiel PM]]</f>
        <v>0</v>
      </c>
      <c r="U40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4" s="14"/>
      <c r="W404" s="14"/>
      <c r="Y404" s="14"/>
    </row>
    <row r="405" spans="2:25" x14ac:dyDescent="0.25">
      <c r="B405" s="141">
        <f>_xlfn.ISOWEEKNUM(Tableau1[[#This Row],[Date]])</f>
        <v>5</v>
      </c>
      <c r="C405" s="45" t="str">
        <f>UPPER(TEXT(Tableau1[[#This Row],[Date]],"jjjj"))</f>
        <v>MARDI</v>
      </c>
      <c r="D405" s="55">
        <f>$C$3+ROW()-ROW(Tableau1[[#Headers],[Date]])-1</f>
        <v>44229</v>
      </c>
      <c r="E405" s="25"/>
      <c r="F405" s="25"/>
      <c r="G405" s="53"/>
      <c r="H405" s="25"/>
      <c r="I405" s="25"/>
      <c r="J405" s="53"/>
      <c r="K405" s="97">
        <f>Tableau1[[#This Row],[Fin AM]]-Tableau1[[#This Row],[Début AM]]-Tableau1[[#This Row],[Pause AM]]+Tableau1[[#This Row],[Fin PM]]-Tableau1[[#This Row],[Début PM]]-Tableau1[[#This Row],[Pause PM]]</f>
        <v>0</v>
      </c>
      <c r="L405" s="59"/>
      <c r="M405" s="80"/>
      <c r="N405" s="91" t="str">
        <f ca="1">IF(COUNTIF('jours fériés'!C:C,Tableau1[[#This Row],[Date]]),"oui","")</f>
        <v/>
      </c>
      <c r="O405" s="84"/>
      <c r="P405" s="84"/>
      <c r="Q405" s="76">
        <f>IF(Tableau1[[#This Row],[ CP / ABS / ChP. AM]]="A.M.",Tableau1[[#This Row],[Temps de travail]],0)</f>
        <v>0</v>
      </c>
      <c r="R405" s="99">
        <f>IF(Tableau1[[#This Row],[ CP / ABS / ChP. AM]]="Ch.P. AM",Tableau1[[#This Row],[Fin AM]]-Tableau1[[#This Row],[Début AM]]-Tableau1[[#This Row],[Pause AM]],0)</f>
        <v>0</v>
      </c>
      <c r="S405" s="77">
        <f>IF(Tableau1[[#This Row],[Ch.P. PM]]="Ch.P. PM",Tableau1[[#This Row],[Fin PM]]-Tableau1[[#This Row],[Début PM]]-Tableau1[[#This Row],[Pause PM]],0)</f>
        <v>0</v>
      </c>
      <c r="T405" s="100">
        <f>+Tableau1[[#This Row],[Chômage Partiel AM]]+Tableau1[[#This Row],[Chômage Partiel PM]]</f>
        <v>0</v>
      </c>
      <c r="U40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5" s="14"/>
      <c r="W405" s="14"/>
      <c r="Y405" s="14"/>
    </row>
    <row r="406" spans="2:25" x14ac:dyDescent="0.25">
      <c r="B406" s="141">
        <f>_xlfn.ISOWEEKNUM(Tableau1[[#This Row],[Date]])</f>
        <v>5</v>
      </c>
      <c r="C406" s="45" t="str">
        <f>UPPER(TEXT(Tableau1[[#This Row],[Date]],"jjjj"))</f>
        <v>MERCREDI</v>
      </c>
      <c r="D406" s="55">
        <f>$C$3+ROW()-ROW(Tableau1[[#Headers],[Date]])-1</f>
        <v>44230</v>
      </c>
      <c r="E406" s="25"/>
      <c r="F406" s="25"/>
      <c r="G406" s="53"/>
      <c r="H406" s="25"/>
      <c r="I406" s="25"/>
      <c r="J406" s="53"/>
      <c r="K406" s="97">
        <f>Tableau1[[#This Row],[Fin AM]]-Tableau1[[#This Row],[Début AM]]-Tableau1[[#This Row],[Pause AM]]+Tableau1[[#This Row],[Fin PM]]-Tableau1[[#This Row],[Début PM]]-Tableau1[[#This Row],[Pause PM]]</f>
        <v>0</v>
      </c>
      <c r="L406" s="59"/>
      <c r="M406" s="80"/>
      <c r="N406" s="91" t="str">
        <f ca="1">IF(COUNTIF('jours fériés'!C:C,Tableau1[[#This Row],[Date]]),"oui","")</f>
        <v/>
      </c>
      <c r="O406" s="84"/>
      <c r="P406" s="84"/>
      <c r="Q406" s="76">
        <f>IF(Tableau1[[#This Row],[ CP / ABS / ChP. AM]]="A.M.",Tableau1[[#This Row],[Temps de travail]],0)</f>
        <v>0</v>
      </c>
      <c r="R406" s="99">
        <f>IF(Tableau1[[#This Row],[ CP / ABS / ChP. AM]]="Ch.P. AM",Tableau1[[#This Row],[Fin AM]]-Tableau1[[#This Row],[Début AM]]-Tableau1[[#This Row],[Pause AM]],0)</f>
        <v>0</v>
      </c>
      <c r="S406" s="77">
        <f>IF(Tableau1[[#This Row],[Ch.P. PM]]="Ch.P. PM",Tableau1[[#This Row],[Fin PM]]-Tableau1[[#This Row],[Début PM]]-Tableau1[[#This Row],[Pause PM]],0)</f>
        <v>0</v>
      </c>
      <c r="T406" s="100">
        <f>+Tableau1[[#This Row],[Chômage Partiel AM]]+Tableau1[[#This Row],[Chômage Partiel PM]]</f>
        <v>0</v>
      </c>
      <c r="U40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6" s="14"/>
      <c r="W406" s="14"/>
      <c r="Y406" s="14"/>
    </row>
    <row r="407" spans="2:25" x14ac:dyDescent="0.25">
      <c r="B407" s="141">
        <f>_xlfn.ISOWEEKNUM(Tableau1[[#This Row],[Date]])</f>
        <v>5</v>
      </c>
      <c r="C407" s="45" t="str">
        <f>UPPER(TEXT(Tableau1[[#This Row],[Date]],"jjjj"))</f>
        <v>JEUDI</v>
      </c>
      <c r="D407" s="55">
        <f>$C$3+ROW()-ROW(Tableau1[[#Headers],[Date]])-1</f>
        <v>44231</v>
      </c>
      <c r="E407" s="25"/>
      <c r="F407" s="25"/>
      <c r="G407" s="53"/>
      <c r="H407" s="25"/>
      <c r="I407" s="25"/>
      <c r="J407" s="53"/>
      <c r="K407" s="97">
        <f>Tableau1[[#This Row],[Fin AM]]-Tableau1[[#This Row],[Début AM]]-Tableau1[[#This Row],[Pause AM]]+Tableau1[[#This Row],[Fin PM]]-Tableau1[[#This Row],[Début PM]]-Tableau1[[#This Row],[Pause PM]]</f>
        <v>0</v>
      </c>
      <c r="L407" s="59"/>
      <c r="M407" s="80"/>
      <c r="N407" s="91" t="str">
        <f ca="1">IF(COUNTIF('jours fériés'!C:C,Tableau1[[#This Row],[Date]]),"oui","")</f>
        <v/>
      </c>
      <c r="O407" s="84"/>
      <c r="P407" s="84"/>
      <c r="Q407" s="76">
        <f>IF(Tableau1[[#This Row],[ CP / ABS / ChP. AM]]="A.M.",Tableau1[[#This Row],[Temps de travail]],0)</f>
        <v>0</v>
      </c>
      <c r="R407" s="99">
        <f>IF(Tableau1[[#This Row],[ CP / ABS / ChP. AM]]="Ch.P. AM",Tableau1[[#This Row],[Fin AM]]-Tableau1[[#This Row],[Début AM]]-Tableau1[[#This Row],[Pause AM]],0)</f>
        <v>0</v>
      </c>
      <c r="S407" s="77">
        <f>IF(Tableau1[[#This Row],[Ch.P. PM]]="Ch.P. PM",Tableau1[[#This Row],[Fin PM]]-Tableau1[[#This Row],[Début PM]]-Tableau1[[#This Row],[Pause PM]],0)</f>
        <v>0</v>
      </c>
      <c r="T407" s="100">
        <f>+Tableau1[[#This Row],[Chômage Partiel AM]]+Tableau1[[#This Row],[Chômage Partiel PM]]</f>
        <v>0</v>
      </c>
      <c r="U407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7" s="14"/>
      <c r="W407" s="14"/>
      <c r="Y407" s="14"/>
    </row>
    <row r="408" spans="2:25" x14ac:dyDescent="0.25">
      <c r="B408" s="141">
        <f>_xlfn.ISOWEEKNUM(Tableau1[[#This Row],[Date]])</f>
        <v>5</v>
      </c>
      <c r="C408" s="45" t="str">
        <f>UPPER(TEXT(Tableau1[[#This Row],[Date]],"jjjj"))</f>
        <v>VENDREDI</v>
      </c>
      <c r="D408" s="55">
        <f>$C$3+ROW()-ROW(Tableau1[[#Headers],[Date]])-1</f>
        <v>44232</v>
      </c>
      <c r="E408" s="25"/>
      <c r="F408" s="25"/>
      <c r="G408" s="53"/>
      <c r="H408" s="25"/>
      <c r="I408" s="25"/>
      <c r="J408" s="53"/>
      <c r="K408" s="97">
        <f>Tableau1[[#This Row],[Fin AM]]-Tableau1[[#This Row],[Début AM]]-Tableau1[[#This Row],[Pause AM]]+Tableau1[[#This Row],[Fin PM]]-Tableau1[[#This Row],[Début PM]]-Tableau1[[#This Row],[Pause PM]]</f>
        <v>0</v>
      </c>
      <c r="L408" s="59"/>
      <c r="M408" s="80"/>
      <c r="N408" s="91" t="str">
        <f ca="1">IF(COUNTIF('jours fériés'!C:C,Tableau1[[#This Row],[Date]]),"oui","")</f>
        <v/>
      </c>
      <c r="O408" s="84"/>
      <c r="P408" s="84"/>
      <c r="Q408" s="76">
        <f>IF(Tableau1[[#This Row],[ CP / ABS / ChP. AM]]="A.M.",Tableau1[[#This Row],[Temps de travail]],0)</f>
        <v>0</v>
      </c>
      <c r="R408" s="99">
        <f>IF(Tableau1[[#This Row],[ CP / ABS / ChP. AM]]="Ch.P. AM",Tableau1[[#This Row],[Fin AM]]-Tableau1[[#This Row],[Début AM]]-Tableau1[[#This Row],[Pause AM]],0)</f>
        <v>0</v>
      </c>
      <c r="S408" s="77">
        <f>IF(Tableau1[[#This Row],[Ch.P. PM]]="Ch.P. PM",Tableau1[[#This Row],[Fin PM]]-Tableau1[[#This Row],[Début PM]]-Tableau1[[#This Row],[Pause PM]],0)</f>
        <v>0</v>
      </c>
      <c r="T408" s="100">
        <f>+Tableau1[[#This Row],[Chômage Partiel AM]]+Tableau1[[#This Row],[Chômage Partiel PM]]</f>
        <v>0</v>
      </c>
      <c r="U408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8" s="14"/>
      <c r="W408" s="14"/>
      <c r="Y408" s="14"/>
    </row>
    <row r="409" spans="2:25" x14ac:dyDescent="0.25">
      <c r="B409" s="141">
        <f>_xlfn.ISOWEEKNUM(Tableau1[[#This Row],[Date]])</f>
        <v>5</v>
      </c>
      <c r="C409" s="45" t="str">
        <f>UPPER(TEXT(Tableau1[[#This Row],[Date]],"jjjj"))</f>
        <v>SAMEDI</v>
      </c>
      <c r="D409" s="55">
        <f>$C$3+ROW()-ROW(Tableau1[[#Headers],[Date]])-1</f>
        <v>44233</v>
      </c>
      <c r="E409" s="25"/>
      <c r="F409" s="25"/>
      <c r="G409" s="53"/>
      <c r="H409" s="25"/>
      <c r="I409" s="25"/>
      <c r="J409" s="53"/>
      <c r="K409" s="97">
        <f>Tableau1[[#This Row],[Fin AM]]-Tableau1[[#This Row],[Début AM]]-Tableau1[[#This Row],[Pause AM]]+Tableau1[[#This Row],[Fin PM]]-Tableau1[[#This Row],[Début PM]]-Tableau1[[#This Row],[Pause PM]]</f>
        <v>0</v>
      </c>
      <c r="L409" s="59"/>
      <c r="M409" s="80"/>
      <c r="N409" s="91" t="str">
        <f ca="1">IF(COUNTIF('jours fériés'!C:C,Tableau1[[#This Row],[Date]]),"oui","")</f>
        <v/>
      </c>
      <c r="O409" s="84"/>
      <c r="P409" s="84"/>
      <c r="Q409" s="76">
        <f>IF(Tableau1[[#This Row],[ CP / ABS / ChP. AM]]="A.M.",Tableau1[[#This Row],[Temps de travail]],0)</f>
        <v>0</v>
      </c>
      <c r="R409" s="99">
        <f>IF(Tableau1[[#This Row],[ CP / ABS / ChP. AM]]="Ch.P. AM",Tableau1[[#This Row],[Fin AM]]-Tableau1[[#This Row],[Début AM]]-Tableau1[[#This Row],[Pause AM]],0)</f>
        <v>0</v>
      </c>
      <c r="S409" s="77">
        <f>IF(Tableau1[[#This Row],[Ch.P. PM]]="Ch.P. PM",Tableau1[[#This Row],[Fin PM]]-Tableau1[[#This Row],[Début PM]]-Tableau1[[#This Row],[Pause PM]],0)</f>
        <v>0</v>
      </c>
      <c r="T409" s="100">
        <f>+Tableau1[[#This Row],[Chômage Partiel AM]]+Tableau1[[#This Row],[Chômage Partiel PM]]</f>
        <v>0</v>
      </c>
      <c r="U409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09" s="14"/>
      <c r="W409" s="14"/>
      <c r="Y409" s="14"/>
    </row>
    <row r="410" spans="2:25" ht="15.75" thickBot="1" x14ac:dyDescent="0.3">
      <c r="B410" s="141">
        <f>_xlfn.ISOWEEKNUM(Tableau1[[#This Row],[Date]])</f>
        <v>5</v>
      </c>
      <c r="C410" s="45" t="str">
        <f>UPPER(TEXT(Tableau1[[#This Row],[Date]],"jjjj"))</f>
        <v>DIMANCHE</v>
      </c>
      <c r="D410" s="55">
        <f>$C$3+ROW()-ROW(Tableau1[[#Headers],[Date]])-1</f>
        <v>44234</v>
      </c>
      <c r="E410" s="25"/>
      <c r="F410" s="25"/>
      <c r="G410" s="53"/>
      <c r="H410" s="25"/>
      <c r="I410" s="25"/>
      <c r="J410" s="53"/>
      <c r="K410" s="97">
        <f>Tableau1[[#This Row],[Fin AM]]-Tableau1[[#This Row],[Début AM]]-Tableau1[[#This Row],[Pause AM]]+Tableau1[[#This Row],[Fin PM]]-Tableau1[[#This Row],[Début PM]]-Tableau1[[#This Row],[Pause PM]]</f>
        <v>0</v>
      </c>
      <c r="L410" s="60"/>
      <c r="M410" s="81"/>
      <c r="N410" s="86" t="str">
        <f ca="1">IF(COUNTIF('jours fériés'!C:C,Tableau1[[#This Row],[Date]]),"oui","")</f>
        <v/>
      </c>
      <c r="O410" s="85"/>
      <c r="P410" s="85"/>
      <c r="Q410" s="80">
        <f>IF(Tableau1[[#This Row],[ CP / ABS / ChP. AM]]="A.M.",Tableau1[[#This Row],[Temps de travail]],0)</f>
        <v>0</v>
      </c>
      <c r="R410" s="101">
        <f>IF(Tableau1[[#This Row],[ CP / ABS / ChP. AM]]="Ch.P. AM",Tableau1[[#This Row],[Fin AM]]-Tableau1[[#This Row],[Début AM]]-Tableau1[[#This Row],[Pause AM]],0)</f>
        <v>0</v>
      </c>
      <c r="S410" s="94">
        <f>IF(Tableau1[[#This Row],[Ch.P. PM]]="Ch.P. PM",Tableau1[[#This Row],[Fin PM]]-Tableau1[[#This Row],[Début PM]]-Tableau1[[#This Row],[Pause PM]],0)</f>
        <v>0</v>
      </c>
      <c r="T410" s="102">
        <f>+Tableau1[[#This Row],[Chômage Partiel AM]]+Tableau1[[#This Row],[Chômage Partiel PM]]</f>
        <v>0</v>
      </c>
      <c r="U410" s="97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0" s="14"/>
      <c r="W410" s="14"/>
      <c r="Y410" s="14"/>
    </row>
    <row r="411" spans="2:25" x14ac:dyDescent="0.25">
      <c r="B411" s="141">
        <f>_xlfn.ISOWEEKNUM(Tableau1[[#This Row],[Date]])</f>
        <v>6</v>
      </c>
      <c r="C411" s="45" t="str">
        <f>UPPER(TEXT(Tableau1[[#This Row],[Date]],"jjjj"))</f>
        <v>LUNDI</v>
      </c>
      <c r="D411" s="55">
        <f>$C$3+ROW()-ROW(Tableau1[[#Headers],[Date]])-1</f>
        <v>44235</v>
      </c>
      <c r="E411" s="25"/>
      <c r="F411" s="25"/>
      <c r="G411" s="53"/>
      <c r="H411" s="25"/>
      <c r="I411" s="25"/>
      <c r="J411" s="53"/>
      <c r="K411" s="97">
        <f>Tableau1[[#This Row],[Fin AM]]-Tableau1[[#This Row],[Début AM]]-Tableau1[[#This Row],[Pause AM]]+Tableau1[[#This Row],[Fin PM]]-Tableau1[[#This Row],[Début PM]]-Tableau1[[#This Row],[Pause PM]]</f>
        <v>0</v>
      </c>
      <c r="L411" s="58"/>
      <c r="M411" s="79"/>
      <c r="N411" s="91" t="str">
        <f ca="1">IF(COUNTIF('jours fériés'!C:C,Tableau1[[#This Row],[Date]]),"oui","")</f>
        <v/>
      </c>
      <c r="O411" s="84"/>
      <c r="P411" s="84"/>
      <c r="Q411" s="76">
        <f>IF(Tableau1[[#This Row],[ CP / ABS / ChP. AM]]="A.M.",Tableau1[[#This Row],[Temps de travail]],0)</f>
        <v>0</v>
      </c>
      <c r="R411" s="99">
        <f>IF(Tableau1[[#This Row],[ CP / ABS / ChP. AM]]="Ch.P. AM",Tableau1[[#This Row],[Fin AM]]-Tableau1[[#This Row],[Début AM]]-Tableau1[[#This Row],[Pause AM]],0)</f>
        <v>0</v>
      </c>
      <c r="S411" s="77">
        <f>IF(Tableau1[[#This Row],[Ch.P. PM]]="Ch.P. PM",Tableau1[[#This Row],[Fin PM]]-Tableau1[[#This Row],[Début PM]]-Tableau1[[#This Row],[Pause PM]],0)</f>
        <v>0</v>
      </c>
      <c r="T411" s="100">
        <f>+Tableau1[[#This Row],[Chômage Partiel AM]]+Tableau1[[#This Row],[Chômage Partiel PM]]</f>
        <v>0</v>
      </c>
      <c r="U411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1" s="14"/>
      <c r="W411" s="14"/>
      <c r="Y411" s="14"/>
    </row>
    <row r="412" spans="2:25" x14ac:dyDescent="0.25">
      <c r="B412" s="141">
        <f>_xlfn.ISOWEEKNUM(Tableau1[[#This Row],[Date]])</f>
        <v>6</v>
      </c>
      <c r="C412" s="45" t="str">
        <f>UPPER(TEXT(Tableau1[[#This Row],[Date]],"jjjj"))</f>
        <v>MARDI</v>
      </c>
      <c r="D412" s="55">
        <f>$C$3+ROW()-ROW(Tableau1[[#Headers],[Date]])-1</f>
        <v>44236</v>
      </c>
      <c r="E412" s="25"/>
      <c r="F412" s="25"/>
      <c r="G412" s="53"/>
      <c r="H412" s="25"/>
      <c r="I412" s="25"/>
      <c r="J412" s="53"/>
      <c r="K412" s="97">
        <f>Tableau1[[#This Row],[Fin AM]]-Tableau1[[#This Row],[Début AM]]-Tableau1[[#This Row],[Pause AM]]+Tableau1[[#This Row],[Fin PM]]-Tableau1[[#This Row],[Début PM]]-Tableau1[[#This Row],[Pause PM]]</f>
        <v>0</v>
      </c>
      <c r="L412" s="59"/>
      <c r="M412" s="80"/>
      <c r="N412" s="91" t="str">
        <f ca="1">IF(COUNTIF('jours fériés'!C:C,Tableau1[[#This Row],[Date]]),"oui","")</f>
        <v/>
      </c>
      <c r="O412" s="84"/>
      <c r="P412" s="84"/>
      <c r="Q412" s="76">
        <f>IF(Tableau1[[#This Row],[ CP / ABS / ChP. AM]]="A.M.",Tableau1[[#This Row],[Temps de travail]],0)</f>
        <v>0</v>
      </c>
      <c r="R412" s="99">
        <f>IF(Tableau1[[#This Row],[ CP / ABS / ChP. AM]]="Ch.P. AM",Tableau1[[#This Row],[Fin AM]]-Tableau1[[#This Row],[Début AM]]-Tableau1[[#This Row],[Pause AM]],0)</f>
        <v>0</v>
      </c>
      <c r="S412" s="77">
        <f>IF(Tableau1[[#This Row],[Ch.P. PM]]="Ch.P. PM",Tableau1[[#This Row],[Fin PM]]-Tableau1[[#This Row],[Début PM]]-Tableau1[[#This Row],[Pause PM]],0)</f>
        <v>0</v>
      </c>
      <c r="T412" s="100">
        <f>+Tableau1[[#This Row],[Chômage Partiel AM]]+Tableau1[[#This Row],[Chômage Partiel PM]]</f>
        <v>0</v>
      </c>
      <c r="U412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2" s="14"/>
      <c r="W412" s="14"/>
      <c r="Y412" s="14"/>
    </row>
    <row r="413" spans="2:25" x14ac:dyDescent="0.25">
      <c r="B413" s="141">
        <f>_xlfn.ISOWEEKNUM(Tableau1[[#This Row],[Date]])</f>
        <v>6</v>
      </c>
      <c r="C413" s="45" t="str">
        <f>UPPER(TEXT(Tableau1[[#This Row],[Date]],"jjjj"))</f>
        <v>MERCREDI</v>
      </c>
      <c r="D413" s="55">
        <f>$C$3+ROW()-ROW(Tableau1[[#Headers],[Date]])-1</f>
        <v>44237</v>
      </c>
      <c r="E413" s="25"/>
      <c r="F413" s="25"/>
      <c r="G413" s="53"/>
      <c r="H413" s="25"/>
      <c r="I413" s="25"/>
      <c r="J413" s="53"/>
      <c r="K413" s="97">
        <f>Tableau1[[#This Row],[Fin AM]]-Tableau1[[#This Row],[Début AM]]-Tableau1[[#This Row],[Pause AM]]+Tableau1[[#This Row],[Fin PM]]-Tableau1[[#This Row],[Début PM]]-Tableau1[[#This Row],[Pause PM]]</f>
        <v>0</v>
      </c>
      <c r="L413" s="59"/>
      <c r="M413" s="80"/>
      <c r="N413" s="91" t="str">
        <f ca="1">IF(COUNTIF('jours fériés'!C:C,Tableau1[[#This Row],[Date]]),"oui","")</f>
        <v/>
      </c>
      <c r="O413" s="84"/>
      <c r="P413" s="84"/>
      <c r="Q413" s="76">
        <f>IF(Tableau1[[#This Row],[ CP / ABS / ChP. AM]]="A.M.",Tableau1[[#This Row],[Temps de travail]],0)</f>
        <v>0</v>
      </c>
      <c r="R413" s="99">
        <f>IF(Tableau1[[#This Row],[ CP / ABS / ChP. AM]]="Ch.P. AM",Tableau1[[#This Row],[Fin AM]]-Tableau1[[#This Row],[Début AM]]-Tableau1[[#This Row],[Pause AM]],0)</f>
        <v>0</v>
      </c>
      <c r="S413" s="77">
        <f>IF(Tableau1[[#This Row],[Ch.P. PM]]="Ch.P. PM",Tableau1[[#This Row],[Fin PM]]-Tableau1[[#This Row],[Début PM]]-Tableau1[[#This Row],[Pause PM]],0)</f>
        <v>0</v>
      </c>
      <c r="T413" s="100">
        <f>+Tableau1[[#This Row],[Chômage Partiel AM]]+Tableau1[[#This Row],[Chômage Partiel PM]]</f>
        <v>0</v>
      </c>
      <c r="U413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3" s="14"/>
      <c r="W413" s="14"/>
      <c r="Y413" s="14"/>
    </row>
    <row r="414" spans="2:25" x14ac:dyDescent="0.25">
      <c r="B414" s="141">
        <f>_xlfn.ISOWEEKNUM(Tableau1[[#This Row],[Date]])</f>
        <v>6</v>
      </c>
      <c r="C414" s="45" t="str">
        <f>UPPER(TEXT(Tableau1[[#This Row],[Date]],"jjjj"))</f>
        <v>JEUDI</v>
      </c>
      <c r="D414" s="55">
        <f>$C$3+ROW()-ROW(Tableau1[[#Headers],[Date]])-1</f>
        <v>44238</v>
      </c>
      <c r="E414" s="25"/>
      <c r="F414" s="25"/>
      <c r="G414" s="53"/>
      <c r="H414" s="25"/>
      <c r="I414" s="25"/>
      <c r="J414" s="53"/>
      <c r="K414" s="97">
        <f>Tableau1[[#This Row],[Fin AM]]-Tableau1[[#This Row],[Début AM]]-Tableau1[[#This Row],[Pause AM]]+Tableau1[[#This Row],[Fin PM]]-Tableau1[[#This Row],[Début PM]]-Tableau1[[#This Row],[Pause PM]]</f>
        <v>0</v>
      </c>
      <c r="L414" s="59"/>
      <c r="M414" s="80"/>
      <c r="N414" s="91" t="str">
        <f ca="1">IF(COUNTIF('jours fériés'!C:C,Tableau1[[#This Row],[Date]]),"oui","")</f>
        <v/>
      </c>
      <c r="O414" s="84"/>
      <c r="P414" s="84"/>
      <c r="Q414" s="76">
        <f>IF(Tableau1[[#This Row],[ CP / ABS / ChP. AM]]="A.M.",Tableau1[[#This Row],[Temps de travail]],0)</f>
        <v>0</v>
      </c>
      <c r="R414" s="99">
        <f>IF(Tableau1[[#This Row],[ CP / ABS / ChP. AM]]="Ch.P. AM",Tableau1[[#This Row],[Fin AM]]-Tableau1[[#This Row],[Début AM]]-Tableau1[[#This Row],[Pause AM]],0)</f>
        <v>0</v>
      </c>
      <c r="S414" s="77">
        <f>IF(Tableau1[[#This Row],[Ch.P. PM]]="Ch.P. PM",Tableau1[[#This Row],[Fin PM]]-Tableau1[[#This Row],[Début PM]]-Tableau1[[#This Row],[Pause PM]],0)</f>
        <v>0</v>
      </c>
      <c r="T414" s="100">
        <f>+Tableau1[[#This Row],[Chômage Partiel AM]]+Tableau1[[#This Row],[Chômage Partiel PM]]</f>
        <v>0</v>
      </c>
      <c r="U414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4" s="14"/>
      <c r="W414" s="14"/>
      <c r="Y414" s="14"/>
    </row>
    <row r="415" spans="2:25" x14ac:dyDescent="0.25">
      <c r="B415" s="141">
        <f>_xlfn.ISOWEEKNUM(Tableau1[[#This Row],[Date]])</f>
        <v>6</v>
      </c>
      <c r="C415" s="45" t="str">
        <f>UPPER(TEXT(Tableau1[[#This Row],[Date]],"jjjj"))</f>
        <v>VENDREDI</v>
      </c>
      <c r="D415" s="55">
        <f>$C$3+ROW()-ROW(Tableau1[[#Headers],[Date]])-1</f>
        <v>44239</v>
      </c>
      <c r="E415" s="25"/>
      <c r="F415" s="25"/>
      <c r="G415" s="53"/>
      <c r="H415" s="25"/>
      <c r="I415" s="25"/>
      <c r="J415" s="53"/>
      <c r="K415" s="97">
        <f>Tableau1[[#This Row],[Fin AM]]-Tableau1[[#This Row],[Début AM]]-Tableau1[[#This Row],[Pause AM]]+Tableau1[[#This Row],[Fin PM]]-Tableau1[[#This Row],[Début PM]]-Tableau1[[#This Row],[Pause PM]]</f>
        <v>0</v>
      </c>
      <c r="L415" s="59"/>
      <c r="M415" s="80"/>
      <c r="N415" s="91" t="str">
        <f ca="1">IF(COUNTIF('jours fériés'!C:C,Tableau1[[#This Row],[Date]]),"oui","")</f>
        <v/>
      </c>
      <c r="O415" s="84"/>
      <c r="P415" s="84"/>
      <c r="Q415" s="76">
        <f>IF(Tableau1[[#This Row],[ CP / ABS / ChP. AM]]="A.M.",Tableau1[[#This Row],[Temps de travail]],0)</f>
        <v>0</v>
      </c>
      <c r="R415" s="99">
        <f>IF(Tableau1[[#This Row],[ CP / ABS / ChP. AM]]="Ch.P. AM",Tableau1[[#This Row],[Fin AM]]-Tableau1[[#This Row],[Début AM]]-Tableau1[[#This Row],[Pause AM]],0)</f>
        <v>0</v>
      </c>
      <c r="S415" s="77">
        <f>IF(Tableau1[[#This Row],[Ch.P. PM]]="Ch.P. PM",Tableau1[[#This Row],[Fin PM]]-Tableau1[[#This Row],[Début PM]]-Tableau1[[#This Row],[Pause PM]],0)</f>
        <v>0</v>
      </c>
      <c r="T415" s="100">
        <f>+Tableau1[[#This Row],[Chômage Partiel AM]]+Tableau1[[#This Row],[Chômage Partiel PM]]</f>
        <v>0</v>
      </c>
      <c r="U415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5" s="14"/>
      <c r="W415" s="14"/>
      <c r="Y415" s="14"/>
    </row>
    <row r="416" spans="2:25" x14ac:dyDescent="0.25">
      <c r="B416" s="141">
        <f>_xlfn.ISOWEEKNUM(Tableau1[[#This Row],[Date]])</f>
        <v>6</v>
      </c>
      <c r="C416" s="45" t="str">
        <f>UPPER(TEXT(Tableau1[[#This Row],[Date]],"jjjj"))</f>
        <v>SAMEDI</v>
      </c>
      <c r="D416" s="55">
        <f>$C$3+ROW()-ROW(Tableau1[[#Headers],[Date]])-1</f>
        <v>44240</v>
      </c>
      <c r="E416" s="25"/>
      <c r="F416" s="25"/>
      <c r="G416" s="53"/>
      <c r="H416" s="25"/>
      <c r="I416" s="25"/>
      <c r="J416" s="53"/>
      <c r="K416" s="97">
        <f>Tableau1[[#This Row],[Fin AM]]-Tableau1[[#This Row],[Début AM]]-Tableau1[[#This Row],[Pause AM]]+Tableau1[[#This Row],[Fin PM]]-Tableau1[[#This Row],[Début PM]]-Tableau1[[#This Row],[Pause PM]]</f>
        <v>0</v>
      </c>
      <c r="L416" s="59"/>
      <c r="M416" s="80"/>
      <c r="N416" s="91" t="str">
        <f ca="1">IF(COUNTIF('jours fériés'!C:C,Tableau1[[#This Row],[Date]]),"oui","")</f>
        <v/>
      </c>
      <c r="O416" s="84"/>
      <c r="P416" s="84"/>
      <c r="Q416" s="76">
        <f>IF(Tableau1[[#This Row],[ CP / ABS / ChP. AM]]="A.M.",Tableau1[[#This Row],[Temps de travail]],0)</f>
        <v>0</v>
      </c>
      <c r="R416" s="99">
        <f>IF(Tableau1[[#This Row],[ CP / ABS / ChP. AM]]="Ch.P. AM",Tableau1[[#This Row],[Fin AM]]-Tableau1[[#This Row],[Début AM]]-Tableau1[[#This Row],[Pause AM]],0)</f>
        <v>0</v>
      </c>
      <c r="S416" s="77">
        <f>IF(Tableau1[[#This Row],[Ch.P. PM]]="Ch.P. PM",Tableau1[[#This Row],[Fin PM]]-Tableau1[[#This Row],[Début PM]]-Tableau1[[#This Row],[Pause PM]],0)</f>
        <v>0</v>
      </c>
      <c r="T416" s="100">
        <f>+Tableau1[[#This Row],[Chômage Partiel AM]]+Tableau1[[#This Row],[Chômage Partiel PM]]</f>
        <v>0</v>
      </c>
      <c r="U416" s="96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6" s="14"/>
      <c r="W416" s="14"/>
      <c r="Y416" s="14"/>
    </row>
    <row r="417" spans="2:25" ht="15.75" thickBot="1" x14ac:dyDescent="0.3">
      <c r="B417" s="143">
        <f>_xlfn.ISOWEEKNUM(Tableau1[[#This Row],[Date]])</f>
        <v>6</v>
      </c>
      <c r="C417" s="48" t="str">
        <f>UPPER(TEXT(Tableau1[[#This Row],[Date]],"jjjj"))</f>
        <v>DIMANCHE</v>
      </c>
      <c r="D417" s="56">
        <f>$C$3+ROW()-ROW(Tableau1[[#Headers],[Date]])-1</f>
        <v>44241</v>
      </c>
      <c r="E417" s="137"/>
      <c r="F417" s="137"/>
      <c r="G417" s="138"/>
      <c r="H417" s="137"/>
      <c r="I417" s="137"/>
      <c r="J417" s="138"/>
      <c r="K417" s="98">
        <f>Tableau1[[#This Row],[Fin AM]]-Tableau1[[#This Row],[Début AM]]-Tableau1[[#This Row],[Pause AM]]+Tableau1[[#This Row],[Fin PM]]-Tableau1[[#This Row],[Début PM]]-Tableau1[[#This Row],[Pause PM]]</f>
        <v>0</v>
      </c>
      <c r="L417" s="60"/>
      <c r="M417" s="81"/>
      <c r="N417" s="95" t="str">
        <f ca="1">IF(COUNTIF('jours fériés'!C:C,Tableau1[[#This Row],[Date]]),"oui","")</f>
        <v/>
      </c>
      <c r="O417" s="73"/>
      <c r="P417" s="73"/>
      <c r="Q417" s="81">
        <f>IF(Tableau1[[#This Row],[ CP / ABS / ChP. AM]]="A.M.",Tableau1[[#This Row],[Temps de travail]],0)</f>
        <v>0</v>
      </c>
      <c r="R417" s="103">
        <f>IF(Tableau1[[#This Row],[ CP / ABS / ChP. AM]]="Ch.P. AM",Tableau1[[#This Row],[Fin AM]]-Tableau1[[#This Row],[Début AM]]-Tableau1[[#This Row],[Pause AM]],0)</f>
        <v>0</v>
      </c>
      <c r="S417" s="92">
        <f>IF(Tableau1[[#This Row],[Ch.P. PM]]="Ch.P. PM",Tableau1[[#This Row],[Fin PM]]-Tableau1[[#This Row],[Début PM]]-Tableau1[[#This Row],[Pause PM]],0)</f>
        <v>0</v>
      </c>
      <c r="T417" s="104">
        <f>+Tableau1[[#This Row],[Chômage Partiel AM]]+Tableau1[[#This Row],[Chômage Partiel PM]]</f>
        <v>0</v>
      </c>
      <c r="U417" s="98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  <c r="V417" s="14"/>
      <c r="W417" s="14"/>
      <c r="Y417" s="14"/>
    </row>
  </sheetData>
  <mergeCells count="3">
    <mergeCell ref="C1:K1"/>
    <mergeCell ref="F2:K2"/>
    <mergeCell ref="C2:E2"/>
  </mergeCells>
  <phoneticPr fontId="18" type="noConversion"/>
  <conditionalFormatting sqref="B5:U417">
    <cfRule type="expression" dxfId="16" priority="2">
      <formula>WEEKDAY($D5,2)=7</formula>
    </cfRule>
    <cfRule type="expression" dxfId="15" priority="402">
      <formula>WEEKDAY($D5,2)=7</formula>
    </cfRule>
  </conditionalFormatting>
  <conditionalFormatting sqref="C5:D10 E6:F10 E5:I5 C19:F417 C12:F17 B11:F11 B18:F18 J5:M417 N39:U39 N46:U46 N53:U53 N60:U60 N67:U67 N74:U74 N81:U81 N88:U88 N95:U95 N102:U102 N109:U109 N116:U116 N123:U123 N130:U130 N137:U137 N144:U144 N151:U151 N158:U158 N165:U165 N172:U172 N179:U179 N186:U186 N193:U193 N200:U200 N207:U207 N214:U214 N221:U221 N228:U228 N235:U235 N242:U242 N249:U249 N256:U256 N263:U263 N270:U270 N277:U277 N284:U284 N291:U291 N298:U298 N305:U305 N312:U312 N319:U319 N326:U326 N333:U333 N340:U340 N347:U347 N354:U354 N361:U361 N368:U368 N375:U375 N382:U382 N389:U389 N396:U396 N403:U403 N410:U410 N417:U417 N32:U32 N11:U11 N18:U18 N25:U25 G6:I417">
    <cfRule type="expression" dxfId="14" priority="101">
      <formula>$N5="oui"</formula>
    </cfRule>
  </conditionalFormatting>
  <conditionalFormatting sqref="B5:B417">
    <cfRule type="expression" dxfId="13" priority="1">
      <formula>WEEKDAY($D5,2)=3</formula>
    </cfRule>
    <cfRule type="expression" dxfId="12" priority="401">
      <formula>WEEKDAY($D5,2)=7</formula>
    </cfRule>
  </conditionalFormatting>
  <pageMargins left="0" right="0" top="0" bottom="0" header="0" footer="0"/>
  <pageSetup paperSize="9" orientation="portrait" r:id="rId1"/>
  <ignoredErrors>
    <ignoredError sqref="K5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paramètres!$A$2:$A$6</xm:f>
          </x14:formula1>
          <xm:sqref>O5:O417</xm:sqref>
        </x14:dataValidation>
        <x14:dataValidation type="list" allowBlank="1" showInputMessage="1" showErrorMessage="1" xr:uid="{00000000-0002-0000-0000-000001000000}">
          <x14:formula1>
            <xm:f>paramètres!$A$5</xm:f>
          </x14:formula1>
          <xm:sqref>P5:P417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W44"/>
  <sheetViews>
    <sheetView showZeros="0" topLeftCell="A18" workbookViewId="0">
      <selection activeCell="D44" sqref="D44"/>
    </sheetView>
  </sheetViews>
  <sheetFormatPr baseColWidth="10" defaultRowHeight="15" x14ac:dyDescent="0.25"/>
  <cols>
    <col min="1" max="1" width="4.42578125" customWidth="1"/>
    <col min="3" max="3" width="14.85546875" bestFit="1" customWidth="1"/>
    <col min="5" max="5" width="5.85546875" customWidth="1"/>
    <col min="6" max="6" width="5.42578125" customWidth="1"/>
    <col min="7" max="7" width="5.85546875" customWidth="1"/>
    <col min="8" max="8" width="6" customWidth="1"/>
    <col min="9" max="9" width="5.42578125" customWidth="1"/>
    <col min="10" max="10" width="5.85546875" customWidth="1"/>
    <col min="11" max="11" width="6.85546875" customWidth="1"/>
    <col min="12" max="13" width="13.140625" customWidth="1"/>
    <col min="14" max="14" width="4.140625" customWidth="1"/>
    <col min="15" max="15" width="7.42578125" customWidth="1"/>
    <col min="16" max="16" width="6.85546875" customWidth="1"/>
    <col min="17" max="17" width="6.42578125" customWidth="1"/>
    <col min="18" max="21" width="7.85546875" customWidth="1"/>
    <col min="22" max="23" width="7.85546875" bestFit="1" customWidth="1"/>
  </cols>
  <sheetData>
    <row r="1" spans="2:23" x14ac:dyDescent="0.25">
      <c r="V1" s="5" t="s">
        <v>9</v>
      </c>
      <c r="W1" s="5" t="s">
        <v>9</v>
      </c>
    </row>
    <row r="2" spans="2:23" ht="21" x14ac:dyDescent="0.35">
      <c r="B2" s="7" t="s">
        <v>13</v>
      </c>
      <c r="C2" s="10">
        <v>43831</v>
      </c>
      <c r="D2" s="7"/>
      <c r="E2" s="7" t="str">
        <f>PRENOM</f>
        <v>Alexandre</v>
      </c>
      <c r="F2" s="7"/>
      <c r="H2" s="7"/>
      <c r="I2" s="7">
        <f>NOM</f>
        <v>0</v>
      </c>
      <c r="J2" s="7"/>
      <c r="V2" s="6" t="str">
        <f>"&gt;="&amp;EOMONTH($C$2,-1)+1</f>
        <v>&gt;=43831</v>
      </c>
      <c r="W2" s="6" t="str">
        <f>"&lt;="&amp;EOMONTH($C$2,0)</f>
        <v>&lt;=43861</v>
      </c>
    </row>
    <row r="4" spans="2:23" s="38" customFormat="1" ht="15.75" x14ac:dyDescent="0.25">
      <c r="D4" s="39" t="s">
        <v>56</v>
      </c>
      <c r="E4" s="128">
        <f ca="1">SUM(OFFSET(K9,2,,31))*24</f>
        <v>151.99999999999997</v>
      </c>
      <c r="F4" s="128"/>
    </row>
    <row r="5" spans="2:23" s="35" customFormat="1" ht="15.75" x14ac:dyDescent="0.25">
      <c r="D5" s="120" t="s">
        <v>57</v>
      </c>
      <c r="E5" s="128">
        <f ca="1">SUM(OFFSET(U9,2,,31))</f>
        <v>0</v>
      </c>
      <c r="F5" s="128"/>
      <c r="K5" s="36"/>
      <c r="L5" s="36"/>
      <c r="M5" s="36"/>
      <c r="N5" s="36"/>
      <c r="O5" s="37"/>
      <c r="P5" s="61"/>
      <c r="Q5" s="37"/>
      <c r="R5" s="37"/>
      <c r="S5" s="37"/>
      <c r="T5" s="61"/>
      <c r="U5" s="36"/>
    </row>
    <row r="6" spans="2:23" s="35" customFormat="1" ht="15.75" x14ac:dyDescent="0.25">
      <c r="D6" s="39" t="s">
        <v>54</v>
      </c>
      <c r="E6" s="128">
        <f ca="1">SUM(OFFSET(L9,2,,31))*24</f>
        <v>0</v>
      </c>
      <c r="F6" s="128"/>
      <c r="N6" s="36"/>
      <c r="Q6" s="38"/>
      <c r="R6" s="38"/>
      <c r="S6" s="38"/>
      <c r="T6" s="38"/>
    </row>
    <row r="7" spans="2:23" s="35" customFormat="1" ht="15.75" x14ac:dyDescent="0.25">
      <c r="D7" s="39" t="s">
        <v>55</v>
      </c>
      <c r="E7" s="128">
        <f ca="1">SUM(OFFSET(M9,2,,31))*24</f>
        <v>0</v>
      </c>
      <c r="F7" s="128"/>
      <c r="K7" s="36"/>
      <c r="L7" s="36"/>
      <c r="M7" s="36"/>
      <c r="N7" s="36"/>
      <c r="O7" s="37"/>
      <c r="P7" s="61"/>
      <c r="Q7" s="37"/>
      <c r="R7" s="37"/>
      <c r="S7" s="37"/>
      <c r="T7" s="61"/>
      <c r="U7" s="36"/>
    </row>
    <row r="8" spans="2:23" s="35" customFormat="1" ht="15.75" x14ac:dyDescent="0.25">
      <c r="D8" s="39" t="s">
        <v>58</v>
      </c>
      <c r="E8" s="129">
        <f ca="1">COUNTA(OFFSET(O9,2,,31))</f>
        <v>2</v>
      </c>
      <c r="F8" s="129"/>
      <c r="K8" s="36"/>
      <c r="L8" s="36"/>
      <c r="M8" s="36"/>
      <c r="N8" s="36"/>
      <c r="O8" s="37"/>
      <c r="P8" s="61"/>
      <c r="Q8" s="37"/>
      <c r="R8" s="37"/>
      <c r="S8" s="37"/>
      <c r="T8" s="61"/>
      <c r="U8" s="36"/>
    </row>
    <row r="9" spans="2:23" ht="15.75" thickBot="1" x14ac:dyDescent="0.3"/>
    <row r="10" spans="2:23" ht="92.25" thickBot="1" x14ac:dyDescent="0.3">
      <c r="B10" s="62" t="s">
        <v>12</v>
      </c>
      <c r="C10" s="62" t="s">
        <v>11</v>
      </c>
      <c r="D10" s="62" t="s">
        <v>9</v>
      </c>
      <c r="E10" s="63" t="s">
        <v>59</v>
      </c>
      <c r="F10" s="42" t="s">
        <v>60</v>
      </c>
      <c r="G10" s="42" t="s">
        <v>61</v>
      </c>
      <c r="H10" s="66" t="s">
        <v>62</v>
      </c>
      <c r="I10" s="66" t="s">
        <v>63</v>
      </c>
      <c r="J10" s="42" t="s">
        <v>64</v>
      </c>
      <c r="K10" s="64" t="s">
        <v>0</v>
      </c>
      <c r="L10" s="65" t="s">
        <v>32</v>
      </c>
      <c r="M10" s="67" t="s">
        <v>33</v>
      </c>
      <c r="N10" s="82" t="s">
        <v>28</v>
      </c>
      <c r="O10" s="83" t="s">
        <v>72</v>
      </c>
      <c r="P10" s="83" t="s">
        <v>70</v>
      </c>
      <c r="Q10" s="83" t="s">
        <v>65</v>
      </c>
      <c r="R10" s="121" t="s">
        <v>71</v>
      </c>
      <c r="S10" s="122" t="s">
        <v>68</v>
      </c>
      <c r="T10" s="82" t="s">
        <v>74</v>
      </c>
      <c r="U10" s="82" t="s">
        <v>10</v>
      </c>
    </row>
    <row r="11" spans="2:23" x14ac:dyDescent="0.25">
      <c r="B11" s="141">
        <v>1</v>
      </c>
      <c r="C11" s="45" t="s">
        <v>3</v>
      </c>
      <c r="D11" s="55">
        <v>43831</v>
      </c>
      <c r="E11" s="25"/>
      <c r="F11" s="25"/>
      <c r="G11" s="53"/>
      <c r="H11" s="25"/>
      <c r="I11" s="25"/>
      <c r="J11" s="53"/>
      <c r="K11" s="97">
        <v>0</v>
      </c>
      <c r="L11" s="59"/>
      <c r="M11" s="80"/>
      <c r="N11" s="91" t="s">
        <v>34</v>
      </c>
      <c r="O11" s="84"/>
      <c r="P11" s="84"/>
      <c r="Q11" s="76">
        <v>0</v>
      </c>
      <c r="R11" s="99">
        <v>0</v>
      </c>
      <c r="S11" s="77">
        <v>0</v>
      </c>
      <c r="T11" s="117">
        <f>R11+S11</f>
        <v>0</v>
      </c>
      <c r="U11" s="87">
        <f>IF(Q11="Ch.P.",L11,0)</f>
        <v>0</v>
      </c>
    </row>
    <row r="12" spans="2:23" x14ac:dyDescent="0.25">
      <c r="B12" s="141">
        <v>1</v>
      </c>
      <c r="C12" s="45" t="s">
        <v>4</v>
      </c>
      <c r="D12" s="55">
        <v>43832</v>
      </c>
      <c r="E12" s="25">
        <v>0.35416666666666669</v>
      </c>
      <c r="F12" s="25">
        <v>0.52083333333333337</v>
      </c>
      <c r="G12" s="53">
        <v>6.9444444444444441E-3</v>
      </c>
      <c r="H12" s="25">
        <v>0.5625</v>
      </c>
      <c r="I12" s="25">
        <v>0.70833333333333337</v>
      </c>
      <c r="J12" s="53">
        <v>6.9444444444444441E-3</v>
      </c>
      <c r="K12" s="97">
        <v>0.29861111111111116</v>
      </c>
      <c r="L12" s="59"/>
      <c r="M12" s="80"/>
      <c r="N12" s="91" t="s">
        <v>14</v>
      </c>
      <c r="O12" s="84"/>
      <c r="P12" s="84"/>
      <c r="Q12" s="76">
        <v>0</v>
      </c>
      <c r="R12" s="99">
        <v>0</v>
      </c>
      <c r="S12" s="77">
        <v>0</v>
      </c>
      <c r="T12" s="118">
        <f t="shared" ref="T12:T41" si="0">R12+S12</f>
        <v>0</v>
      </c>
      <c r="U12" s="88">
        <f t="shared" ref="U12:U41" si="1">IF(Q12="Ch.P.",L12,0)</f>
        <v>0</v>
      </c>
    </row>
    <row r="13" spans="2:23" x14ac:dyDescent="0.25">
      <c r="B13" s="141">
        <v>1</v>
      </c>
      <c r="C13" s="45" t="s">
        <v>5</v>
      </c>
      <c r="D13" s="55">
        <v>43833</v>
      </c>
      <c r="E13" s="25">
        <v>0.35416666666666669</v>
      </c>
      <c r="F13" s="25">
        <v>0.5</v>
      </c>
      <c r="G13" s="53">
        <v>6.9444444444444441E-3</v>
      </c>
      <c r="H13" s="25">
        <v>0.54166666666666663</v>
      </c>
      <c r="I13" s="25">
        <v>0.6875</v>
      </c>
      <c r="J13" s="53"/>
      <c r="K13" s="97">
        <v>0.28472222222222221</v>
      </c>
      <c r="L13" s="59"/>
      <c r="M13" s="80"/>
      <c r="N13" s="91" t="s">
        <v>14</v>
      </c>
      <c r="O13" s="84" t="s">
        <v>69</v>
      </c>
      <c r="P13" s="84" t="s">
        <v>70</v>
      </c>
      <c r="Q13" s="76">
        <v>0</v>
      </c>
      <c r="R13" s="99">
        <v>0.13888888888888887</v>
      </c>
      <c r="S13" s="77">
        <v>0.14583333333333337</v>
      </c>
      <c r="T13" s="118">
        <f t="shared" si="0"/>
        <v>0.28472222222222221</v>
      </c>
      <c r="U13" s="88">
        <f t="shared" si="1"/>
        <v>0</v>
      </c>
    </row>
    <row r="14" spans="2:23" x14ac:dyDescent="0.25">
      <c r="B14" s="141">
        <v>1</v>
      </c>
      <c r="C14" s="45" t="s">
        <v>6</v>
      </c>
      <c r="D14" s="55">
        <v>43834</v>
      </c>
      <c r="E14" s="25"/>
      <c r="F14" s="25"/>
      <c r="G14" s="53"/>
      <c r="H14" s="25"/>
      <c r="I14" s="25"/>
      <c r="J14" s="53"/>
      <c r="K14" s="97">
        <v>0</v>
      </c>
      <c r="L14" s="59"/>
      <c r="M14" s="80"/>
      <c r="N14" s="91" t="s">
        <v>14</v>
      </c>
      <c r="O14" s="84"/>
      <c r="P14" s="84"/>
      <c r="Q14" s="76">
        <v>0</v>
      </c>
      <c r="R14" s="99">
        <v>0</v>
      </c>
      <c r="S14" s="77">
        <v>0</v>
      </c>
      <c r="T14" s="118">
        <f t="shared" si="0"/>
        <v>0</v>
      </c>
      <c r="U14" s="88">
        <f t="shared" si="1"/>
        <v>0</v>
      </c>
    </row>
    <row r="15" spans="2:23" ht="15.75" thickBot="1" x14ac:dyDescent="0.3">
      <c r="B15" s="142">
        <v>1</v>
      </c>
      <c r="C15" s="48" t="s">
        <v>15</v>
      </c>
      <c r="D15" s="56">
        <v>43835</v>
      </c>
      <c r="E15" s="25"/>
      <c r="F15" s="25"/>
      <c r="G15" s="53"/>
      <c r="H15" s="25"/>
      <c r="I15" s="25"/>
      <c r="J15" s="53"/>
      <c r="K15" s="98">
        <v>0</v>
      </c>
      <c r="L15" s="60"/>
      <c r="M15" s="81"/>
      <c r="N15" s="86" t="s">
        <v>14</v>
      </c>
      <c r="O15" s="85"/>
      <c r="P15" s="85"/>
      <c r="Q15" s="80">
        <v>0</v>
      </c>
      <c r="R15" s="101">
        <v>0</v>
      </c>
      <c r="S15" s="94">
        <v>0</v>
      </c>
      <c r="T15" s="118">
        <f t="shared" si="0"/>
        <v>0</v>
      </c>
      <c r="U15" s="88">
        <f t="shared" si="1"/>
        <v>0</v>
      </c>
    </row>
    <row r="16" spans="2:23" x14ac:dyDescent="0.25">
      <c r="B16" s="140">
        <v>2</v>
      </c>
      <c r="C16" s="46" t="s">
        <v>1</v>
      </c>
      <c r="D16" s="54">
        <v>43836</v>
      </c>
      <c r="E16" s="25">
        <v>0.35416666666666669</v>
      </c>
      <c r="F16" s="25">
        <v>0.52083333333333337</v>
      </c>
      <c r="G16" s="53">
        <v>6.9444444444444441E-3</v>
      </c>
      <c r="H16" s="25">
        <v>0.5625</v>
      </c>
      <c r="I16" s="25">
        <v>0.70833333333333337</v>
      </c>
      <c r="J16" s="53">
        <v>6.9444444444444441E-3</v>
      </c>
      <c r="K16" s="135">
        <v>0.29861111111111116</v>
      </c>
      <c r="L16" s="58"/>
      <c r="M16" s="79"/>
      <c r="N16" s="91" t="s">
        <v>14</v>
      </c>
      <c r="O16" s="84" t="s">
        <v>69</v>
      </c>
      <c r="P16" s="84" t="s">
        <v>70</v>
      </c>
      <c r="Q16" s="76">
        <v>0</v>
      </c>
      <c r="R16" s="99">
        <v>0.15972222222222224</v>
      </c>
      <c r="S16" s="77">
        <v>0.13888888888888892</v>
      </c>
      <c r="T16" s="118">
        <f t="shared" si="0"/>
        <v>0.29861111111111116</v>
      </c>
      <c r="U16" s="88">
        <f t="shared" si="1"/>
        <v>0</v>
      </c>
    </row>
    <row r="17" spans="2:21" x14ac:dyDescent="0.25">
      <c r="B17" s="141">
        <v>2</v>
      </c>
      <c r="C17" s="45" t="s">
        <v>2</v>
      </c>
      <c r="D17" s="55">
        <v>43837</v>
      </c>
      <c r="E17" s="25">
        <v>0.35416666666666669</v>
      </c>
      <c r="F17" s="25">
        <v>0.52083333333333337</v>
      </c>
      <c r="G17" s="53">
        <v>6.9444444444444441E-3</v>
      </c>
      <c r="H17" s="25">
        <v>0.5625</v>
      </c>
      <c r="I17" s="25">
        <v>0.70833333333333337</v>
      </c>
      <c r="J17" s="53">
        <v>6.9444444444444441E-3</v>
      </c>
      <c r="K17" s="97">
        <v>0.29861111111111116</v>
      </c>
      <c r="L17" s="59"/>
      <c r="M17" s="80"/>
      <c r="N17" s="91" t="s">
        <v>14</v>
      </c>
      <c r="O17" s="84"/>
      <c r="P17" s="84" t="s">
        <v>70</v>
      </c>
      <c r="Q17" s="76">
        <v>0</v>
      </c>
      <c r="R17" s="99">
        <v>0</v>
      </c>
      <c r="S17" s="77">
        <v>0.13888888888888892</v>
      </c>
      <c r="T17" s="118">
        <f t="shared" si="0"/>
        <v>0.13888888888888892</v>
      </c>
      <c r="U17" s="88">
        <f t="shared" si="1"/>
        <v>0</v>
      </c>
    </row>
    <row r="18" spans="2:21" x14ac:dyDescent="0.25">
      <c r="B18" s="141">
        <v>2</v>
      </c>
      <c r="C18" s="45" t="s">
        <v>3</v>
      </c>
      <c r="D18" s="55">
        <v>43838</v>
      </c>
      <c r="E18" s="25">
        <v>0.35416666666666669</v>
      </c>
      <c r="F18" s="25">
        <v>0.52083333333333337</v>
      </c>
      <c r="G18" s="53">
        <v>6.9444444444444441E-3</v>
      </c>
      <c r="H18" s="25">
        <v>0.5625</v>
      </c>
      <c r="I18" s="25">
        <v>0.70833333333333337</v>
      </c>
      <c r="J18" s="53">
        <v>6.9444444444444441E-3</v>
      </c>
      <c r="K18" s="97">
        <v>0.29861111111111116</v>
      </c>
      <c r="L18" s="59"/>
      <c r="M18" s="80"/>
      <c r="N18" s="91" t="s">
        <v>14</v>
      </c>
      <c r="O18" s="84"/>
      <c r="P18" s="84"/>
      <c r="Q18" s="76">
        <v>0</v>
      </c>
      <c r="R18" s="99">
        <v>0</v>
      </c>
      <c r="S18" s="77">
        <v>0</v>
      </c>
      <c r="T18" s="118">
        <f t="shared" si="0"/>
        <v>0</v>
      </c>
      <c r="U18" s="88">
        <f t="shared" si="1"/>
        <v>0</v>
      </c>
    </row>
    <row r="19" spans="2:21" x14ac:dyDescent="0.25">
      <c r="B19" s="141">
        <v>2</v>
      </c>
      <c r="C19" s="45" t="s">
        <v>4</v>
      </c>
      <c r="D19" s="55">
        <v>43839</v>
      </c>
      <c r="E19" s="25">
        <v>0.35416666666666669</v>
      </c>
      <c r="F19" s="25">
        <v>0.52083333333333337</v>
      </c>
      <c r="G19" s="53">
        <v>6.9444444444444441E-3</v>
      </c>
      <c r="H19" s="25">
        <v>0.5625</v>
      </c>
      <c r="I19" s="25">
        <v>0.70833333333333337</v>
      </c>
      <c r="J19" s="53">
        <v>6.9444444444444441E-3</v>
      </c>
      <c r="K19" s="97">
        <v>0.29861111111111116</v>
      </c>
      <c r="L19" s="59"/>
      <c r="M19" s="80"/>
      <c r="N19" s="91" t="s">
        <v>14</v>
      </c>
      <c r="O19" s="84"/>
      <c r="P19" s="84"/>
      <c r="Q19" s="76">
        <v>0</v>
      </c>
      <c r="R19" s="99">
        <v>0</v>
      </c>
      <c r="S19" s="77">
        <v>0</v>
      </c>
      <c r="T19" s="118">
        <f t="shared" si="0"/>
        <v>0</v>
      </c>
      <c r="U19" s="88">
        <f t="shared" si="1"/>
        <v>0</v>
      </c>
    </row>
    <row r="20" spans="2:21" x14ac:dyDescent="0.25">
      <c r="B20" s="141">
        <v>2</v>
      </c>
      <c r="C20" s="45" t="s">
        <v>5</v>
      </c>
      <c r="D20" s="55">
        <v>43840</v>
      </c>
      <c r="E20" s="25">
        <v>0.35416666666666669</v>
      </c>
      <c r="F20" s="25">
        <v>0.5</v>
      </c>
      <c r="G20" s="53">
        <v>6.9444444444444441E-3</v>
      </c>
      <c r="H20" s="25">
        <v>0.54166666666666663</v>
      </c>
      <c r="I20" s="25">
        <v>0.64583333333333337</v>
      </c>
      <c r="J20" s="53"/>
      <c r="K20" s="97">
        <v>0.24305555555555558</v>
      </c>
      <c r="L20" s="59"/>
      <c r="M20" s="80"/>
      <c r="N20" s="91" t="s">
        <v>14</v>
      </c>
      <c r="O20" s="84"/>
      <c r="P20" s="84"/>
      <c r="Q20" s="76">
        <v>0</v>
      </c>
      <c r="R20" s="99">
        <v>0</v>
      </c>
      <c r="S20" s="77">
        <v>0</v>
      </c>
      <c r="T20" s="118">
        <f t="shared" si="0"/>
        <v>0</v>
      </c>
      <c r="U20" s="88">
        <f t="shared" si="1"/>
        <v>0</v>
      </c>
    </row>
    <row r="21" spans="2:21" x14ac:dyDescent="0.25">
      <c r="B21" s="141">
        <v>2</v>
      </c>
      <c r="C21" s="45" t="s">
        <v>6</v>
      </c>
      <c r="D21" s="55">
        <v>43841</v>
      </c>
      <c r="E21" s="25"/>
      <c r="F21" s="25"/>
      <c r="G21" s="53"/>
      <c r="H21" s="25"/>
      <c r="I21" s="25"/>
      <c r="J21" s="53"/>
      <c r="K21" s="97">
        <v>0</v>
      </c>
      <c r="L21" s="59"/>
      <c r="M21" s="80"/>
      <c r="N21" s="91" t="s">
        <v>14</v>
      </c>
      <c r="O21" s="84"/>
      <c r="P21" s="84"/>
      <c r="Q21" s="76">
        <v>0</v>
      </c>
      <c r="R21" s="99">
        <v>0</v>
      </c>
      <c r="S21" s="77">
        <v>0</v>
      </c>
      <c r="T21" s="118">
        <f t="shared" si="0"/>
        <v>0</v>
      </c>
      <c r="U21" s="88">
        <f t="shared" si="1"/>
        <v>0</v>
      </c>
    </row>
    <row r="22" spans="2:21" ht="15.75" thickBot="1" x14ac:dyDescent="0.3">
      <c r="B22" s="142">
        <v>2</v>
      </c>
      <c r="C22" s="48" t="s">
        <v>15</v>
      </c>
      <c r="D22" s="56">
        <v>43842</v>
      </c>
      <c r="E22" s="25"/>
      <c r="F22" s="25"/>
      <c r="G22" s="53"/>
      <c r="H22" s="25"/>
      <c r="I22" s="25"/>
      <c r="J22" s="53"/>
      <c r="K22" s="98">
        <v>0</v>
      </c>
      <c r="L22" s="60"/>
      <c r="M22" s="81"/>
      <c r="N22" s="86" t="s">
        <v>14</v>
      </c>
      <c r="O22" s="85"/>
      <c r="P22" s="85"/>
      <c r="Q22" s="80">
        <v>0</v>
      </c>
      <c r="R22" s="101">
        <v>0</v>
      </c>
      <c r="S22" s="94">
        <v>0</v>
      </c>
      <c r="T22" s="118">
        <f t="shared" si="0"/>
        <v>0</v>
      </c>
      <c r="U22" s="89">
        <f t="shared" si="1"/>
        <v>0</v>
      </c>
    </row>
    <row r="23" spans="2:21" x14ac:dyDescent="0.25">
      <c r="B23" s="140">
        <v>3</v>
      </c>
      <c r="C23" s="46" t="s">
        <v>1</v>
      </c>
      <c r="D23" s="54">
        <v>43843</v>
      </c>
      <c r="E23" s="25">
        <v>0.35416666666666669</v>
      </c>
      <c r="F23" s="25">
        <v>0.52083333333333337</v>
      </c>
      <c r="G23" s="53">
        <v>6.9444444444444441E-3</v>
      </c>
      <c r="H23" s="25">
        <v>0.5625</v>
      </c>
      <c r="I23" s="25">
        <v>0.70833333333333337</v>
      </c>
      <c r="J23" s="53">
        <v>6.9444444444444441E-3</v>
      </c>
      <c r="K23" s="135">
        <v>0.29861111111111116</v>
      </c>
      <c r="L23" s="58"/>
      <c r="M23" s="79"/>
      <c r="N23" s="91" t="s">
        <v>14</v>
      </c>
      <c r="O23" s="84"/>
      <c r="P23" s="84"/>
      <c r="Q23" s="76">
        <v>0</v>
      </c>
      <c r="R23" s="99">
        <v>0</v>
      </c>
      <c r="S23" s="77">
        <v>0</v>
      </c>
      <c r="T23" s="118">
        <f t="shared" si="0"/>
        <v>0</v>
      </c>
      <c r="U23" s="88">
        <f t="shared" si="1"/>
        <v>0</v>
      </c>
    </row>
    <row r="24" spans="2:21" x14ac:dyDescent="0.25">
      <c r="B24" s="141">
        <v>3</v>
      </c>
      <c r="C24" s="45" t="s">
        <v>2</v>
      </c>
      <c r="D24" s="55">
        <v>43844</v>
      </c>
      <c r="E24" s="25">
        <v>0.35416666666666669</v>
      </c>
      <c r="F24" s="25">
        <v>0.52083333333333337</v>
      </c>
      <c r="G24" s="53">
        <v>6.9444444444444441E-3</v>
      </c>
      <c r="H24" s="25">
        <v>0.5625</v>
      </c>
      <c r="I24" s="25">
        <v>0.70833333333333337</v>
      </c>
      <c r="J24" s="53">
        <v>6.9444444444444441E-3</v>
      </c>
      <c r="K24" s="97">
        <v>0.29861111111111116</v>
      </c>
      <c r="L24" s="59"/>
      <c r="M24" s="80"/>
      <c r="N24" s="91" t="s">
        <v>14</v>
      </c>
      <c r="O24" s="84"/>
      <c r="P24" s="84"/>
      <c r="Q24" s="76">
        <v>0</v>
      </c>
      <c r="R24" s="99">
        <v>0</v>
      </c>
      <c r="S24" s="77">
        <v>0</v>
      </c>
      <c r="T24" s="118">
        <f t="shared" si="0"/>
        <v>0</v>
      </c>
      <c r="U24" s="88">
        <f t="shared" si="1"/>
        <v>0</v>
      </c>
    </row>
    <row r="25" spans="2:21" x14ac:dyDescent="0.25">
      <c r="B25" s="141">
        <v>3</v>
      </c>
      <c r="C25" s="45" t="s">
        <v>3</v>
      </c>
      <c r="D25" s="55">
        <v>43845</v>
      </c>
      <c r="E25" s="25">
        <v>0.35416666666666669</v>
      </c>
      <c r="F25" s="25">
        <v>0.52083333333333337</v>
      </c>
      <c r="G25" s="53">
        <v>6.9444444444444441E-3</v>
      </c>
      <c r="H25" s="25">
        <v>0.5625</v>
      </c>
      <c r="I25" s="25">
        <v>0.70833333333333337</v>
      </c>
      <c r="J25" s="53">
        <v>6.9444444444444441E-3</v>
      </c>
      <c r="K25" s="97">
        <v>0.29861111111111116</v>
      </c>
      <c r="L25" s="59"/>
      <c r="M25" s="80"/>
      <c r="N25" s="91" t="s">
        <v>14</v>
      </c>
      <c r="O25" s="84"/>
      <c r="P25" s="84"/>
      <c r="Q25" s="76">
        <v>0</v>
      </c>
      <c r="R25" s="99">
        <v>0</v>
      </c>
      <c r="S25" s="77">
        <v>0</v>
      </c>
      <c r="T25" s="118">
        <f t="shared" si="0"/>
        <v>0</v>
      </c>
      <c r="U25" s="88">
        <f t="shared" si="1"/>
        <v>0</v>
      </c>
    </row>
    <row r="26" spans="2:21" x14ac:dyDescent="0.25">
      <c r="B26" s="141">
        <v>3</v>
      </c>
      <c r="C26" s="45" t="s">
        <v>4</v>
      </c>
      <c r="D26" s="55">
        <v>43846</v>
      </c>
      <c r="E26" s="25">
        <v>0.35416666666666669</v>
      </c>
      <c r="F26" s="25">
        <v>0.52083333333333337</v>
      </c>
      <c r="G26" s="53">
        <v>6.9444444444444441E-3</v>
      </c>
      <c r="H26" s="25">
        <v>0.5625</v>
      </c>
      <c r="I26" s="25">
        <v>0.70833333333333337</v>
      </c>
      <c r="J26" s="53">
        <v>6.9444444444444441E-3</v>
      </c>
      <c r="K26" s="97">
        <v>0.29861111111111116</v>
      </c>
      <c r="L26" s="59"/>
      <c r="M26" s="80"/>
      <c r="N26" s="91" t="s">
        <v>14</v>
      </c>
      <c r="O26" s="84"/>
      <c r="P26" s="84"/>
      <c r="Q26" s="76">
        <v>0</v>
      </c>
      <c r="R26" s="99">
        <v>0</v>
      </c>
      <c r="S26" s="77">
        <v>0</v>
      </c>
      <c r="T26" s="118">
        <f t="shared" si="0"/>
        <v>0</v>
      </c>
      <c r="U26" s="88">
        <f t="shared" si="1"/>
        <v>0</v>
      </c>
    </row>
    <row r="27" spans="2:21" x14ac:dyDescent="0.25">
      <c r="B27" s="141">
        <v>3</v>
      </c>
      <c r="C27" s="45" t="s">
        <v>5</v>
      </c>
      <c r="D27" s="55">
        <v>43847</v>
      </c>
      <c r="E27" s="25">
        <v>0.35416666666666669</v>
      </c>
      <c r="F27" s="25">
        <v>0.5</v>
      </c>
      <c r="G27" s="53">
        <v>6.9444444444444441E-3</v>
      </c>
      <c r="H27" s="25">
        <v>0.54166666666666663</v>
      </c>
      <c r="I27" s="25">
        <v>0.64583333333333337</v>
      </c>
      <c r="J27" s="53"/>
      <c r="K27" s="97">
        <v>0.24305555555555558</v>
      </c>
      <c r="L27" s="59"/>
      <c r="M27" s="80"/>
      <c r="N27" s="91" t="s">
        <v>14</v>
      </c>
      <c r="O27" s="84"/>
      <c r="P27" s="84"/>
      <c r="Q27" s="76">
        <v>0</v>
      </c>
      <c r="R27" s="99">
        <v>0</v>
      </c>
      <c r="S27" s="77">
        <v>0</v>
      </c>
      <c r="T27" s="118">
        <f t="shared" si="0"/>
        <v>0</v>
      </c>
      <c r="U27" s="88">
        <f t="shared" si="1"/>
        <v>0</v>
      </c>
    </row>
    <row r="28" spans="2:21" x14ac:dyDescent="0.25">
      <c r="B28" s="141">
        <v>3</v>
      </c>
      <c r="C28" s="45" t="s">
        <v>6</v>
      </c>
      <c r="D28" s="55">
        <v>43848</v>
      </c>
      <c r="E28" s="25"/>
      <c r="F28" s="25"/>
      <c r="G28" s="53"/>
      <c r="H28" s="25"/>
      <c r="I28" s="25"/>
      <c r="J28" s="53"/>
      <c r="K28" s="97">
        <v>0</v>
      </c>
      <c r="L28" s="59"/>
      <c r="M28" s="80"/>
      <c r="N28" s="91" t="s">
        <v>14</v>
      </c>
      <c r="O28" s="84"/>
      <c r="P28" s="84"/>
      <c r="Q28" s="76">
        <v>0</v>
      </c>
      <c r="R28" s="99">
        <v>0</v>
      </c>
      <c r="S28" s="77">
        <v>0</v>
      </c>
      <c r="T28" s="118">
        <f t="shared" si="0"/>
        <v>0</v>
      </c>
      <c r="U28" s="88">
        <f t="shared" si="1"/>
        <v>0</v>
      </c>
    </row>
    <row r="29" spans="2:21" ht="15.75" thickBot="1" x14ac:dyDescent="0.3">
      <c r="B29" s="143">
        <v>3</v>
      </c>
      <c r="C29" s="48" t="s">
        <v>15</v>
      </c>
      <c r="D29" s="56">
        <v>43849</v>
      </c>
      <c r="E29" s="25"/>
      <c r="F29" s="25"/>
      <c r="G29" s="53"/>
      <c r="H29" s="25"/>
      <c r="I29" s="25"/>
      <c r="J29" s="53"/>
      <c r="K29" s="98">
        <v>0</v>
      </c>
      <c r="L29" s="60"/>
      <c r="M29" s="81"/>
      <c r="N29" s="86" t="s">
        <v>14</v>
      </c>
      <c r="O29" s="85"/>
      <c r="P29" s="85"/>
      <c r="Q29" s="80">
        <v>0</v>
      </c>
      <c r="R29" s="101">
        <v>0</v>
      </c>
      <c r="S29" s="94">
        <v>0</v>
      </c>
      <c r="T29" s="118">
        <f t="shared" si="0"/>
        <v>0</v>
      </c>
      <c r="U29" s="88">
        <f t="shared" si="1"/>
        <v>0</v>
      </c>
    </row>
    <row r="30" spans="2:21" x14ac:dyDescent="0.25">
      <c r="B30" s="140">
        <v>4</v>
      </c>
      <c r="C30" s="46" t="s">
        <v>1</v>
      </c>
      <c r="D30" s="54">
        <v>43850</v>
      </c>
      <c r="E30" s="25">
        <v>0.35416666666666669</v>
      </c>
      <c r="F30" s="25">
        <v>0.52083333333333337</v>
      </c>
      <c r="G30" s="53">
        <v>6.9444444444444441E-3</v>
      </c>
      <c r="H30" s="25">
        <v>0.5625</v>
      </c>
      <c r="I30" s="25">
        <v>0.70833333333333337</v>
      </c>
      <c r="J30" s="53">
        <v>6.9444444444444441E-3</v>
      </c>
      <c r="K30" s="135">
        <v>0.29861111111111116</v>
      </c>
      <c r="L30" s="58"/>
      <c r="M30" s="79"/>
      <c r="N30" s="91" t="s">
        <v>14</v>
      </c>
      <c r="O30" s="84"/>
      <c r="P30" s="84"/>
      <c r="Q30" s="76">
        <v>0</v>
      </c>
      <c r="R30" s="99">
        <v>0</v>
      </c>
      <c r="S30" s="77">
        <v>0</v>
      </c>
      <c r="T30" s="118">
        <f t="shared" si="0"/>
        <v>0</v>
      </c>
      <c r="U30" s="88">
        <f t="shared" si="1"/>
        <v>0</v>
      </c>
    </row>
    <row r="31" spans="2:21" x14ac:dyDescent="0.25">
      <c r="B31" s="141">
        <v>4</v>
      </c>
      <c r="C31" s="45" t="s">
        <v>2</v>
      </c>
      <c r="D31" s="55">
        <v>43851</v>
      </c>
      <c r="E31" s="25">
        <v>0.35416666666666669</v>
      </c>
      <c r="F31" s="25">
        <v>0.52083333333333337</v>
      </c>
      <c r="G31" s="53">
        <v>6.9444444444444441E-3</v>
      </c>
      <c r="H31" s="25">
        <v>0.5625</v>
      </c>
      <c r="I31" s="25">
        <v>0.70833333333333337</v>
      </c>
      <c r="J31" s="53">
        <v>6.9444444444444441E-3</v>
      </c>
      <c r="K31" s="97">
        <v>0.29861111111111116</v>
      </c>
      <c r="L31" s="59"/>
      <c r="M31" s="80"/>
      <c r="N31" s="91" t="s">
        <v>14</v>
      </c>
      <c r="O31" s="84"/>
      <c r="P31" s="84"/>
      <c r="Q31" s="76">
        <v>0</v>
      </c>
      <c r="R31" s="99">
        <v>0</v>
      </c>
      <c r="S31" s="77">
        <v>0</v>
      </c>
      <c r="T31" s="118">
        <f t="shared" si="0"/>
        <v>0</v>
      </c>
      <c r="U31" s="88">
        <f t="shared" si="1"/>
        <v>0</v>
      </c>
    </row>
    <row r="32" spans="2:21" x14ac:dyDescent="0.25">
      <c r="B32" s="141">
        <v>4</v>
      </c>
      <c r="C32" s="45" t="s">
        <v>3</v>
      </c>
      <c r="D32" s="55">
        <v>43852</v>
      </c>
      <c r="E32" s="25">
        <v>0.35416666666666669</v>
      </c>
      <c r="F32" s="25">
        <v>0.52083333333333337</v>
      </c>
      <c r="G32" s="53">
        <v>6.9444444444444441E-3</v>
      </c>
      <c r="H32" s="25">
        <v>0.5625</v>
      </c>
      <c r="I32" s="25">
        <v>0.70833333333333337</v>
      </c>
      <c r="J32" s="53">
        <v>6.9444444444444441E-3</v>
      </c>
      <c r="K32" s="97">
        <v>0.29861111111111116</v>
      </c>
      <c r="L32" s="59"/>
      <c r="M32" s="80"/>
      <c r="N32" s="91" t="s">
        <v>14</v>
      </c>
      <c r="O32" s="84"/>
      <c r="P32" s="84"/>
      <c r="Q32" s="76">
        <v>0</v>
      </c>
      <c r="R32" s="99">
        <v>0</v>
      </c>
      <c r="S32" s="77">
        <v>0</v>
      </c>
      <c r="T32" s="118">
        <f t="shared" si="0"/>
        <v>0</v>
      </c>
      <c r="U32" s="88">
        <f t="shared" si="1"/>
        <v>0</v>
      </c>
    </row>
    <row r="33" spans="2:21" x14ac:dyDescent="0.25">
      <c r="B33" s="141">
        <v>4</v>
      </c>
      <c r="C33" s="45" t="s">
        <v>4</v>
      </c>
      <c r="D33" s="55">
        <v>43853</v>
      </c>
      <c r="E33" s="25">
        <v>0.35416666666666669</v>
      </c>
      <c r="F33" s="25">
        <v>0.52083333333333337</v>
      </c>
      <c r="G33" s="53">
        <v>6.9444444444444441E-3</v>
      </c>
      <c r="H33" s="25">
        <v>0.5625</v>
      </c>
      <c r="I33" s="25">
        <v>0.70833333333333337</v>
      </c>
      <c r="J33" s="53">
        <v>6.9444444444444441E-3</v>
      </c>
      <c r="K33" s="97">
        <v>0.29861111111111116</v>
      </c>
      <c r="L33" s="59"/>
      <c r="M33" s="80"/>
      <c r="N33" s="91" t="s">
        <v>14</v>
      </c>
      <c r="O33" s="84"/>
      <c r="P33" s="84"/>
      <c r="Q33" s="76">
        <v>0</v>
      </c>
      <c r="R33" s="99">
        <v>0</v>
      </c>
      <c r="S33" s="77">
        <v>0</v>
      </c>
      <c r="T33" s="118">
        <f t="shared" si="0"/>
        <v>0</v>
      </c>
      <c r="U33" s="88">
        <f t="shared" si="1"/>
        <v>0</v>
      </c>
    </row>
    <row r="34" spans="2:21" x14ac:dyDescent="0.25">
      <c r="B34" s="141">
        <v>4</v>
      </c>
      <c r="C34" s="45" t="s">
        <v>5</v>
      </c>
      <c r="D34" s="55">
        <v>43854</v>
      </c>
      <c r="E34" s="25">
        <v>0.35416666666666669</v>
      </c>
      <c r="F34" s="25">
        <v>0.5</v>
      </c>
      <c r="G34" s="53">
        <v>6.9444444444444441E-3</v>
      </c>
      <c r="H34" s="25">
        <v>0.54166666666666663</v>
      </c>
      <c r="I34" s="25">
        <v>0.64583333333333337</v>
      </c>
      <c r="J34" s="53"/>
      <c r="K34" s="97">
        <v>0.24305555555555558</v>
      </c>
      <c r="L34" s="59"/>
      <c r="M34" s="80"/>
      <c r="N34" s="91" t="s">
        <v>14</v>
      </c>
      <c r="O34" s="84"/>
      <c r="P34" s="84"/>
      <c r="Q34" s="76">
        <v>0</v>
      </c>
      <c r="R34" s="99">
        <v>0</v>
      </c>
      <c r="S34" s="77">
        <v>0</v>
      </c>
      <c r="T34" s="118">
        <f t="shared" si="0"/>
        <v>0</v>
      </c>
      <c r="U34" s="88">
        <f t="shared" si="1"/>
        <v>0</v>
      </c>
    </row>
    <row r="35" spans="2:21" x14ac:dyDescent="0.25">
      <c r="B35" s="141">
        <v>4</v>
      </c>
      <c r="C35" s="45" t="s">
        <v>6</v>
      </c>
      <c r="D35" s="55">
        <v>43855</v>
      </c>
      <c r="E35" s="25"/>
      <c r="F35" s="25"/>
      <c r="G35" s="53"/>
      <c r="H35" s="25"/>
      <c r="I35" s="25"/>
      <c r="J35" s="53"/>
      <c r="K35" s="97">
        <v>0</v>
      </c>
      <c r="L35" s="59"/>
      <c r="M35" s="80"/>
      <c r="N35" s="91" t="s">
        <v>14</v>
      </c>
      <c r="O35" s="84"/>
      <c r="P35" s="84"/>
      <c r="Q35" s="76">
        <v>0</v>
      </c>
      <c r="R35" s="99">
        <v>0</v>
      </c>
      <c r="S35" s="77">
        <v>0</v>
      </c>
      <c r="T35" s="118">
        <f t="shared" si="0"/>
        <v>0</v>
      </c>
      <c r="U35" s="88">
        <f t="shared" si="1"/>
        <v>0</v>
      </c>
    </row>
    <row r="36" spans="2:21" ht="15.75" thickBot="1" x14ac:dyDescent="0.3">
      <c r="B36" s="143">
        <v>4</v>
      </c>
      <c r="C36" s="48" t="s">
        <v>15</v>
      </c>
      <c r="D36" s="56">
        <v>43856</v>
      </c>
      <c r="E36" s="25"/>
      <c r="F36" s="25"/>
      <c r="G36" s="53"/>
      <c r="H36" s="25"/>
      <c r="I36" s="25"/>
      <c r="J36" s="53"/>
      <c r="K36" s="98">
        <v>0</v>
      </c>
      <c r="L36" s="60"/>
      <c r="M36" s="81"/>
      <c r="N36" s="86" t="s">
        <v>14</v>
      </c>
      <c r="O36" s="85"/>
      <c r="P36" s="85"/>
      <c r="Q36" s="80">
        <v>0</v>
      </c>
      <c r="R36" s="101">
        <v>0</v>
      </c>
      <c r="S36" s="94">
        <v>0</v>
      </c>
      <c r="T36" s="118">
        <f t="shared" si="0"/>
        <v>0</v>
      </c>
      <c r="U36" s="88">
        <f t="shared" si="1"/>
        <v>0</v>
      </c>
    </row>
    <row r="37" spans="2:21" x14ac:dyDescent="0.25">
      <c r="B37" s="144">
        <v>5</v>
      </c>
      <c r="C37" s="52" t="s">
        <v>1</v>
      </c>
      <c r="D37" s="57">
        <v>43857</v>
      </c>
      <c r="E37" s="25">
        <v>0.35416666666666669</v>
      </c>
      <c r="F37" s="25">
        <v>0.52083333333333337</v>
      </c>
      <c r="G37" s="53">
        <v>6.9444444444444441E-3</v>
      </c>
      <c r="H37" s="25">
        <v>0.5625</v>
      </c>
      <c r="I37" s="25">
        <v>0.70833333333333337</v>
      </c>
      <c r="J37" s="53">
        <v>6.9444444444444441E-3</v>
      </c>
      <c r="K37" s="136">
        <v>0.29861111111111116</v>
      </c>
      <c r="L37" s="58"/>
      <c r="M37" s="79"/>
      <c r="N37" s="91" t="s">
        <v>14</v>
      </c>
      <c r="O37" s="84"/>
      <c r="P37" s="84"/>
      <c r="Q37" s="76">
        <v>0</v>
      </c>
      <c r="R37" s="99">
        <v>0</v>
      </c>
      <c r="S37" s="77">
        <v>0</v>
      </c>
      <c r="T37" s="118">
        <f t="shared" si="0"/>
        <v>0</v>
      </c>
      <c r="U37" s="88">
        <f t="shared" si="1"/>
        <v>0</v>
      </c>
    </row>
    <row r="38" spans="2:21" x14ac:dyDescent="0.25">
      <c r="B38" s="141">
        <v>5</v>
      </c>
      <c r="C38" s="45" t="s">
        <v>2</v>
      </c>
      <c r="D38" s="55">
        <v>43858</v>
      </c>
      <c r="E38" s="25">
        <v>0.35416666666666669</v>
      </c>
      <c r="F38" s="25">
        <v>0.52083333333333337</v>
      </c>
      <c r="G38" s="53">
        <v>6.9444444444444441E-3</v>
      </c>
      <c r="H38" s="25">
        <v>0.5625</v>
      </c>
      <c r="I38" s="25">
        <v>0.70833333333333337</v>
      </c>
      <c r="J38" s="53">
        <v>6.9444444444444441E-3</v>
      </c>
      <c r="K38" s="97">
        <v>0.29861111111111116</v>
      </c>
      <c r="L38" s="59"/>
      <c r="M38" s="80"/>
      <c r="N38" s="91" t="s">
        <v>14</v>
      </c>
      <c r="O38" s="84"/>
      <c r="P38" s="84"/>
      <c r="Q38" s="76">
        <v>0</v>
      </c>
      <c r="R38" s="99">
        <v>0</v>
      </c>
      <c r="S38" s="77">
        <v>0</v>
      </c>
      <c r="T38" s="118">
        <f t="shared" si="0"/>
        <v>0</v>
      </c>
      <c r="U38" s="88">
        <f t="shared" si="1"/>
        <v>0</v>
      </c>
    </row>
    <row r="39" spans="2:21" x14ac:dyDescent="0.25">
      <c r="B39" s="141">
        <v>5</v>
      </c>
      <c r="C39" s="45" t="s">
        <v>3</v>
      </c>
      <c r="D39" s="55">
        <v>43859</v>
      </c>
      <c r="E39" s="25">
        <v>0.35416666666666669</v>
      </c>
      <c r="F39" s="25">
        <v>0.52083333333333337</v>
      </c>
      <c r="G39" s="53">
        <v>6.9444444444444441E-3</v>
      </c>
      <c r="H39" s="25">
        <v>0.5625</v>
      </c>
      <c r="I39" s="25">
        <v>0.70833333333333337</v>
      </c>
      <c r="J39" s="53">
        <v>6.9444444444444441E-3</v>
      </c>
      <c r="K39" s="97">
        <v>0.29861111111111116</v>
      </c>
      <c r="L39" s="59"/>
      <c r="M39" s="80"/>
      <c r="N39" s="91" t="s">
        <v>14</v>
      </c>
      <c r="O39" s="84"/>
      <c r="P39" s="84"/>
      <c r="Q39" s="76">
        <v>0</v>
      </c>
      <c r="R39" s="99">
        <v>0</v>
      </c>
      <c r="S39" s="77">
        <v>0</v>
      </c>
      <c r="T39" s="118">
        <f t="shared" si="0"/>
        <v>0</v>
      </c>
      <c r="U39" s="88">
        <f t="shared" si="1"/>
        <v>0</v>
      </c>
    </row>
    <row r="40" spans="2:21" x14ac:dyDescent="0.25">
      <c r="B40" s="141">
        <v>5</v>
      </c>
      <c r="C40" s="45" t="s">
        <v>4</v>
      </c>
      <c r="D40" s="55">
        <v>43860</v>
      </c>
      <c r="E40" s="25">
        <v>0.35416666666666669</v>
      </c>
      <c r="F40" s="25">
        <v>0.52083333333333337</v>
      </c>
      <c r="G40" s="53">
        <v>6.9444444444444441E-3</v>
      </c>
      <c r="H40" s="25">
        <v>0.5625</v>
      </c>
      <c r="I40" s="25">
        <v>0.70833333333333337</v>
      </c>
      <c r="J40" s="53">
        <v>6.9444444444444441E-3</v>
      </c>
      <c r="K40" s="97">
        <v>0.29861111111111116</v>
      </c>
      <c r="L40" s="59"/>
      <c r="M40" s="80"/>
      <c r="N40" s="91" t="s">
        <v>14</v>
      </c>
      <c r="O40" s="84"/>
      <c r="P40" s="84"/>
      <c r="Q40" s="76">
        <v>0</v>
      </c>
      <c r="R40" s="99">
        <v>0</v>
      </c>
      <c r="S40" s="77">
        <v>0</v>
      </c>
      <c r="T40" s="118">
        <f t="shared" si="0"/>
        <v>0</v>
      </c>
      <c r="U40" s="88">
        <f t="shared" si="1"/>
        <v>0</v>
      </c>
    </row>
    <row r="41" spans="2:21" ht="15.75" thickBot="1" x14ac:dyDescent="0.3">
      <c r="B41" s="141">
        <v>5</v>
      </c>
      <c r="C41" s="45" t="s">
        <v>5</v>
      </c>
      <c r="D41" s="55">
        <v>43861</v>
      </c>
      <c r="E41" s="25">
        <v>0.35416666666666669</v>
      </c>
      <c r="F41" s="25">
        <v>0.5</v>
      </c>
      <c r="G41" s="53">
        <v>6.9444444444444441E-3</v>
      </c>
      <c r="H41" s="25">
        <v>0.54166666666666663</v>
      </c>
      <c r="I41" s="25">
        <v>0.64583333333333337</v>
      </c>
      <c r="J41" s="53"/>
      <c r="K41" s="97">
        <v>0.24305555555555558</v>
      </c>
      <c r="L41" s="59"/>
      <c r="M41" s="80"/>
      <c r="N41" s="91" t="s">
        <v>14</v>
      </c>
      <c r="O41" s="84"/>
      <c r="P41" s="84"/>
      <c r="Q41" s="76">
        <v>0</v>
      </c>
      <c r="R41" s="99">
        <v>0</v>
      </c>
      <c r="S41" s="77">
        <v>0</v>
      </c>
      <c r="T41" s="119">
        <f t="shared" si="0"/>
        <v>0</v>
      </c>
      <c r="U41" s="90">
        <f t="shared" si="1"/>
        <v>0</v>
      </c>
    </row>
    <row r="42" spans="2:21" x14ac:dyDescent="0.25">
      <c r="B42" s="17"/>
      <c r="C42" s="3"/>
      <c r="D42" s="4"/>
      <c r="E42" s="25"/>
      <c r="F42" s="25"/>
      <c r="G42" s="25"/>
      <c r="H42" s="25"/>
      <c r="I42" s="25"/>
      <c r="J42" s="25"/>
      <c r="K42" s="2"/>
      <c r="L42" s="2"/>
      <c r="M42" s="2"/>
      <c r="O42" s="27"/>
      <c r="P42" s="27"/>
      <c r="Q42" s="23"/>
      <c r="R42" s="23"/>
      <c r="S42" s="23"/>
      <c r="T42" s="23"/>
      <c r="U42" s="18"/>
    </row>
    <row r="43" spans="2:21" ht="15.75" thickBot="1" x14ac:dyDescent="0.3">
      <c r="B43" s="93"/>
      <c r="C43" s="3"/>
      <c r="D43" s="4"/>
      <c r="E43" s="25"/>
      <c r="F43" s="25"/>
      <c r="G43" s="25"/>
      <c r="H43" s="25"/>
      <c r="I43" s="25"/>
      <c r="J43" s="25"/>
      <c r="K43" s="2"/>
      <c r="L43" s="2"/>
      <c r="M43" s="2"/>
      <c r="O43" s="27"/>
      <c r="P43" s="27"/>
      <c r="Q43" s="23"/>
      <c r="R43" s="23"/>
      <c r="S43" s="23"/>
      <c r="T43" s="23"/>
      <c r="U43" s="18"/>
    </row>
    <row r="44" spans="2:21" ht="15.75" x14ac:dyDescent="0.25">
      <c r="L44" s="8"/>
      <c r="M44" s="8"/>
      <c r="O44" s="8"/>
      <c r="P44" s="8"/>
      <c r="Q44" s="9"/>
      <c r="R44" s="9"/>
      <c r="S44" s="9"/>
      <c r="T44" s="9"/>
      <c r="U44" s="8"/>
    </row>
  </sheetData>
  <mergeCells count="5">
    <mergeCell ref="E4:F4"/>
    <mergeCell ref="E5:F5"/>
    <mergeCell ref="E6:F6"/>
    <mergeCell ref="E7:F7"/>
    <mergeCell ref="E8:F8"/>
  </mergeCells>
  <conditionalFormatting sqref="B1:U1 B9:U9 B11:U11 B42:U1048576 U23:U41 U12:U21 B12:T41 B2:F2 H2:J2">
    <cfRule type="expression" dxfId="11" priority="2">
      <formula>WEEKDAY($D1,2)=7</formula>
    </cfRule>
  </conditionalFormatting>
  <conditionalFormatting sqref="Q3:U3">
    <cfRule type="expression" dxfId="10" priority="9">
      <formula>WEEKDAY(#REF!,2)=7</formula>
    </cfRule>
  </conditionalFormatting>
  <conditionalFormatting sqref="L2:U2 E4 N6 B5:B8 G6:J6 D5:E8 G5:U5 G7:U8">
    <cfRule type="expression" dxfId="9" priority="12">
      <formula>WEEKDAY(#REF!,2)=7</formula>
    </cfRule>
  </conditionalFormatting>
  <conditionalFormatting sqref="Q4:U4">
    <cfRule type="expression" dxfId="8" priority="13">
      <formula>WEEKDAY($D2,2)=7</formula>
    </cfRule>
  </conditionalFormatting>
  <conditionalFormatting sqref="Q6:T6">
    <cfRule type="expression" dxfId="7" priority="15">
      <formula>WEEKDAY($D3,2)=7</formula>
    </cfRule>
  </conditionalFormatting>
  <conditionalFormatting sqref="B11:B41">
    <cfRule type="expression" dxfId="6" priority="1">
      <formula>WEEKDAY($D11,2)=3</formula>
    </cfRule>
  </conditionalFormatting>
  <pageMargins left="0.7" right="0.7" top="0.75" bottom="0.75" header="0.3" footer="0.3"/>
  <pageSetup paperSize="9" scale="64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B1:W17"/>
  <sheetViews>
    <sheetView showZeros="0" workbookViewId="0">
      <selection activeCell="B11" sqref="B11:B17"/>
    </sheetView>
  </sheetViews>
  <sheetFormatPr baseColWidth="10" defaultRowHeight="15" x14ac:dyDescent="0.25"/>
  <cols>
    <col min="1" max="1" width="4.42578125" customWidth="1"/>
    <col min="3" max="3" width="20.85546875" bestFit="1" customWidth="1"/>
    <col min="5" max="5" width="5.85546875" customWidth="1"/>
    <col min="6" max="6" width="5.42578125" customWidth="1"/>
    <col min="7" max="7" width="5.85546875" customWidth="1"/>
    <col min="8" max="8" width="6" customWidth="1"/>
    <col min="9" max="9" width="5.42578125" customWidth="1"/>
    <col min="10" max="10" width="5.85546875" customWidth="1"/>
    <col min="11" max="11" width="6.85546875" customWidth="1"/>
    <col min="12" max="13" width="13.140625" hidden="1" customWidth="1"/>
    <col min="14" max="14" width="4.140625" customWidth="1"/>
    <col min="15" max="15" width="7.42578125" customWidth="1"/>
    <col min="16" max="16" width="6.85546875" customWidth="1"/>
    <col min="17" max="17" width="6.42578125" customWidth="1"/>
    <col min="18" max="21" width="7.85546875" customWidth="1"/>
    <col min="22" max="23" width="7.85546875" bestFit="1" customWidth="1"/>
  </cols>
  <sheetData>
    <row r="1" spans="2:23" x14ac:dyDescent="0.25">
      <c r="V1" s="5" t="s">
        <v>9</v>
      </c>
      <c r="W1" s="5" t="s">
        <v>9</v>
      </c>
    </row>
    <row r="2" spans="2:23" ht="21" x14ac:dyDescent="0.35">
      <c r="B2" s="124" t="s">
        <v>75</v>
      </c>
      <c r="C2" s="123">
        <v>43836</v>
      </c>
      <c r="D2" s="7"/>
      <c r="E2" s="7" t="str">
        <f>PRENOM</f>
        <v>Alexandre</v>
      </c>
      <c r="F2" s="7"/>
      <c r="H2" s="7"/>
      <c r="I2" s="7">
        <f>NOM</f>
        <v>0</v>
      </c>
      <c r="J2" s="7"/>
      <c r="V2" s="6" t="str">
        <f>"&gt;="&amp;C2</f>
        <v>&gt;=43836</v>
      </c>
      <c r="W2" s="6" t="str">
        <f>"&lt;="&amp;C2+6</f>
        <v>&lt;=43842</v>
      </c>
    </row>
    <row r="4" spans="2:23" s="38" customFormat="1" ht="15.75" x14ac:dyDescent="0.25">
      <c r="D4" s="39" t="s">
        <v>56</v>
      </c>
      <c r="E4" s="128">
        <f ca="1">SUM(OFFSET(K9,2,,31))*24</f>
        <v>34.500000000000007</v>
      </c>
      <c r="F4" s="128"/>
    </row>
    <row r="5" spans="2:23" s="35" customFormat="1" ht="15.75" x14ac:dyDescent="0.25">
      <c r="D5" s="120" t="s">
        <v>57</v>
      </c>
      <c r="E5" s="128">
        <f ca="1">SUM(OFFSET(U9,2,,31))</f>
        <v>5.3290705182007514E-15</v>
      </c>
      <c r="F5" s="128"/>
      <c r="K5" s="36"/>
      <c r="L5" s="36"/>
      <c r="M5" s="36"/>
      <c r="N5" s="36"/>
      <c r="O5" s="68"/>
      <c r="P5" s="68"/>
      <c r="Q5" s="68"/>
      <c r="R5" s="68"/>
      <c r="S5" s="68"/>
      <c r="T5" s="68"/>
      <c r="U5" s="36"/>
    </row>
    <row r="6" spans="2:23" s="35" customFormat="1" ht="15.75" x14ac:dyDescent="0.25">
      <c r="D6" s="39" t="s">
        <v>54</v>
      </c>
      <c r="E6" s="128">
        <f ca="1">SUM(OFFSET(L9,2,,31))*24</f>
        <v>0</v>
      </c>
      <c r="F6" s="128"/>
      <c r="N6" s="36"/>
      <c r="Q6" s="38"/>
      <c r="R6" s="38"/>
      <c r="S6" s="38"/>
      <c r="T6" s="38"/>
    </row>
    <row r="7" spans="2:23" s="35" customFormat="1" ht="15.75" x14ac:dyDescent="0.25">
      <c r="D7" s="39" t="s">
        <v>55</v>
      </c>
      <c r="E7" s="128">
        <f ca="1">SUM(OFFSET(M9,2,,31))*24</f>
        <v>0</v>
      </c>
      <c r="F7" s="128"/>
      <c r="K7" s="36"/>
      <c r="L7" s="36"/>
      <c r="M7" s="36"/>
      <c r="N7" s="36"/>
      <c r="O7" s="68"/>
      <c r="P7" s="68"/>
      <c r="Q7" s="68"/>
      <c r="R7" s="68"/>
      <c r="S7" s="68"/>
      <c r="T7" s="68"/>
      <c r="U7" s="36"/>
    </row>
    <row r="8" spans="2:23" s="35" customFormat="1" ht="15.75" x14ac:dyDescent="0.25">
      <c r="D8" s="39" t="s">
        <v>58</v>
      </c>
      <c r="E8" s="129">
        <f ca="1">COUNTA(OFFSET(O9,2,,31))</f>
        <v>1</v>
      </c>
      <c r="F8" s="129"/>
      <c r="K8" s="36"/>
      <c r="L8" s="36"/>
      <c r="M8" s="36"/>
      <c r="N8" s="36"/>
      <c r="O8" s="68"/>
      <c r="P8" s="68"/>
      <c r="Q8" s="68"/>
      <c r="R8" s="68"/>
      <c r="S8" s="68"/>
      <c r="T8" s="68"/>
      <c r="U8" s="36"/>
    </row>
    <row r="9" spans="2:23" ht="15.75" thickBot="1" x14ac:dyDescent="0.3"/>
    <row r="10" spans="2:23" ht="92.25" thickBot="1" x14ac:dyDescent="0.3">
      <c r="B10" s="62" t="s">
        <v>12</v>
      </c>
      <c r="C10" s="62" t="s">
        <v>11</v>
      </c>
      <c r="D10" s="62" t="s">
        <v>9</v>
      </c>
      <c r="E10" s="63" t="s">
        <v>59</v>
      </c>
      <c r="F10" s="42" t="s">
        <v>60</v>
      </c>
      <c r="G10" s="42" t="s">
        <v>61</v>
      </c>
      <c r="H10" s="66" t="s">
        <v>62</v>
      </c>
      <c r="I10" s="66" t="s">
        <v>63</v>
      </c>
      <c r="J10" s="42" t="s">
        <v>64</v>
      </c>
      <c r="K10" s="64" t="s">
        <v>0</v>
      </c>
      <c r="L10" s="65" t="s">
        <v>32</v>
      </c>
      <c r="M10" s="67" t="s">
        <v>33</v>
      </c>
      <c r="N10" s="82" t="s">
        <v>28</v>
      </c>
      <c r="O10" s="83" t="s">
        <v>72</v>
      </c>
      <c r="P10" s="83" t="s">
        <v>70</v>
      </c>
      <c r="Q10" s="83" t="s">
        <v>65</v>
      </c>
      <c r="R10" s="121" t="s">
        <v>71</v>
      </c>
      <c r="S10" s="122" t="s">
        <v>68</v>
      </c>
      <c r="T10" s="82" t="s">
        <v>74</v>
      </c>
      <c r="U10" s="82" t="s">
        <v>10</v>
      </c>
    </row>
    <row r="11" spans="2:23" x14ac:dyDescent="0.25">
      <c r="B11" s="140">
        <v>2</v>
      </c>
      <c r="C11" s="46" t="s">
        <v>1</v>
      </c>
      <c r="D11" s="54">
        <v>43836</v>
      </c>
      <c r="E11" s="25">
        <v>0.35416666666666669</v>
      </c>
      <c r="F11" s="25">
        <v>0.52083333333333337</v>
      </c>
      <c r="G11" s="53">
        <v>6.9444444444444441E-3</v>
      </c>
      <c r="H11" s="25">
        <v>0.5625</v>
      </c>
      <c r="I11" s="25">
        <v>0.70833333333333337</v>
      </c>
      <c r="J11" s="53">
        <v>6.9444444444444441E-3</v>
      </c>
      <c r="K11" s="135">
        <v>0.29861111111111116</v>
      </c>
      <c r="L11" s="58"/>
      <c r="M11" s="79"/>
      <c r="N11" s="91" t="s">
        <v>14</v>
      </c>
      <c r="O11" s="84" t="s">
        <v>69</v>
      </c>
      <c r="P11" s="84" t="s">
        <v>70</v>
      </c>
      <c r="Q11" s="76">
        <v>0</v>
      </c>
      <c r="R11" s="99">
        <v>0.15972222222222224</v>
      </c>
      <c r="S11" s="77">
        <v>0.13888888888888892</v>
      </c>
      <c r="T11" s="100">
        <v>0.29861111111111116</v>
      </c>
      <c r="U11" s="96">
        <v>0</v>
      </c>
    </row>
    <row r="12" spans="2:23" x14ac:dyDescent="0.25">
      <c r="B12" s="141">
        <v>2</v>
      </c>
      <c r="C12" s="45" t="s">
        <v>2</v>
      </c>
      <c r="D12" s="55">
        <v>43837</v>
      </c>
      <c r="E12" s="25">
        <v>0.35416666666666669</v>
      </c>
      <c r="F12" s="25">
        <v>0.52083333333333337</v>
      </c>
      <c r="G12" s="53">
        <v>6.9444444444444441E-3</v>
      </c>
      <c r="H12" s="25">
        <v>0.5625</v>
      </c>
      <c r="I12" s="25">
        <v>0.70833333333333337</v>
      </c>
      <c r="J12" s="53">
        <v>6.9444444444444441E-3</v>
      </c>
      <c r="K12" s="97">
        <v>0.29861111111111116</v>
      </c>
      <c r="L12" s="59"/>
      <c r="M12" s="80"/>
      <c r="N12" s="91" t="s">
        <v>14</v>
      </c>
      <c r="O12" s="84"/>
      <c r="P12" s="84" t="s">
        <v>70</v>
      </c>
      <c r="Q12" s="76">
        <v>0</v>
      </c>
      <c r="R12" s="99">
        <v>0</v>
      </c>
      <c r="S12" s="77">
        <v>0.13888888888888892</v>
      </c>
      <c r="T12" s="100">
        <v>0.13888888888888892</v>
      </c>
      <c r="U12" s="96">
        <v>0</v>
      </c>
    </row>
    <row r="13" spans="2:23" x14ac:dyDescent="0.25">
      <c r="B13" s="141">
        <v>2</v>
      </c>
      <c r="C13" s="45" t="s">
        <v>3</v>
      </c>
      <c r="D13" s="55">
        <v>43838</v>
      </c>
      <c r="E13" s="25">
        <v>0.35416666666666669</v>
      </c>
      <c r="F13" s="25">
        <v>0.52083333333333337</v>
      </c>
      <c r="G13" s="53">
        <v>6.9444444444444441E-3</v>
      </c>
      <c r="H13" s="25">
        <v>0.5625</v>
      </c>
      <c r="I13" s="25">
        <v>0.70833333333333337</v>
      </c>
      <c r="J13" s="53">
        <v>6.9444444444444441E-3</v>
      </c>
      <c r="K13" s="97">
        <v>0.29861111111111116</v>
      </c>
      <c r="L13" s="59"/>
      <c r="M13" s="80"/>
      <c r="N13" s="91" t="s">
        <v>14</v>
      </c>
      <c r="O13" s="84"/>
      <c r="P13" s="84"/>
      <c r="Q13" s="76">
        <v>0</v>
      </c>
      <c r="R13" s="99">
        <v>0</v>
      </c>
      <c r="S13" s="77">
        <v>0</v>
      </c>
      <c r="T13" s="100">
        <v>0</v>
      </c>
      <c r="U13" s="96">
        <v>0</v>
      </c>
    </row>
    <row r="14" spans="2:23" x14ac:dyDescent="0.25">
      <c r="B14" s="141">
        <v>2</v>
      </c>
      <c r="C14" s="45" t="s">
        <v>4</v>
      </c>
      <c r="D14" s="55">
        <v>43839</v>
      </c>
      <c r="E14" s="25">
        <v>0.35416666666666669</v>
      </c>
      <c r="F14" s="25">
        <v>0.52083333333333337</v>
      </c>
      <c r="G14" s="53">
        <v>6.9444444444444441E-3</v>
      </c>
      <c r="H14" s="25">
        <v>0.5625</v>
      </c>
      <c r="I14" s="25">
        <v>0.70833333333333337</v>
      </c>
      <c r="J14" s="53">
        <v>6.9444444444444441E-3</v>
      </c>
      <c r="K14" s="97">
        <v>0.29861111111111116</v>
      </c>
      <c r="L14" s="59"/>
      <c r="M14" s="80"/>
      <c r="N14" s="91" t="s">
        <v>14</v>
      </c>
      <c r="O14" s="84"/>
      <c r="P14" s="84"/>
      <c r="Q14" s="76">
        <v>0</v>
      </c>
      <c r="R14" s="99">
        <v>0</v>
      </c>
      <c r="S14" s="77">
        <v>0</v>
      </c>
      <c r="T14" s="100">
        <v>0</v>
      </c>
      <c r="U14" s="96">
        <v>0</v>
      </c>
    </row>
    <row r="15" spans="2:23" x14ac:dyDescent="0.25">
      <c r="B15" s="141">
        <v>2</v>
      </c>
      <c r="C15" s="45" t="s">
        <v>5</v>
      </c>
      <c r="D15" s="55">
        <v>43840</v>
      </c>
      <c r="E15" s="25">
        <v>0.35416666666666669</v>
      </c>
      <c r="F15" s="25">
        <v>0.5</v>
      </c>
      <c r="G15" s="53">
        <v>6.9444444444444441E-3</v>
      </c>
      <c r="H15" s="25">
        <v>0.54166666666666663</v>
      </c>
      <c r="I15" s="25">
        <v>0.64583333333333337</v>
      </c>
      <c r="J15" s="53"/>
      <c r="K15" s="97">
        <v>0.24305555555555558</v>
      </c>
      <c r="L15" s="59"/>
      <c r="M15" s="80"/>
      <c r="N15" s="91" t="s">
        <v>14</v>
      </c>
      <c r="O15" s="84"/>
      <c r="P15" s="84"/>
      <c r="Q15" s="76">
        <v>0</v>
      </c>
      <c r="R15" s="99">
        <v>0</v>
      </c>
      <c r="S15" s="77">
        <v>0</v>
      </c>
      <c r="T15" s="100">
        <v>0</v>
      </c>
      <c r="U15" s="96">
        <v>0</v>
      </c>
    </row>
    <row r="16" spans="2:23" x14ac:dyDescent="0.25">
      <c r="B16" s="141">
        <v>2</v>
      </c>
      <c r="C16" s="45" t="s">
        <v>6</v>
      </c>
      <c r="D16" s="55">
        <v>43841</v>
      </c>
      <c r="E16" s="25"/>
      <c r="F16" s="25"/>
      <c r="G16" s="53"/>
      <c r="H16" s="25"/>
      <c r="I16" s="25"/>
      <c r="J16" s="53"/>
      <c r="K16" s="97">
        <v>0</v>
      </c>
      <c r="L16" s="59"/>
      <c r="M16" s="80"/>
      <c r="N16" s="91" t="s">
        <v>14</v>
      </c>
      <c r="O16" s="84"/>
      <c r="P16" s="84"/>
      <c r="Q16" s="76">
        <v>0</v>
      </c>
      <c r="R16" s="99">
        <v>0</v>
      </c>
      <c r="S16" s="77">
        <v>0</v>
      </c>
      <c r="T16" s="100">
        <v>0</v>
      </c>
      <c r="U16" s="96">
        <v>0</v>
      </c>
    </row>
    <row r="17" spans="2:21" ht="15.75" thickBot="1" x14ac:dyDescent="0.3">
      <c r="B17" s="142">
        <v>2</v>
      </c>
      <c r="C17" s="48" t="s">
        <v>15</v>
      </c>
      <c r="D17" s="56">
        <v>43842</v>
      </c>
      <c r="E17" s="25"/>
      <c r="F17" s="25"/>
      <c r="G17" s="53"/>
      <c r="H17" s="25"/>
      <c r="I17" s="25"/>
      <c r="J17" s="53"/>
      <c r="K17" s="98">
        <v>0</v>
      </c>
      <c r="L17" s="60"/>
      <c r="M17" s="81"/>
      <c r="N17" s="86" t="s">
        <v>14</v>
      </c>
      <c r="O17" s="85"/>
      <c r="P17" s="85"/>
      <c r="Q17" s="80">
        <v>0</v>
      </c>
      <c r="R17" s="101">
        <v>0</v>
      </c>
      <c r="S17" s="94">
        <v>0</v>
      </c>
      <c r="T17" s="102">
        <v>0</v>
      </c>
      <c r="U17" s="97">
        <v>5.3290705182007514E-15</v>
      </c>
    </row>
  </sheetData>
  <mergeCells count="5">
    <mergeCell ref="E4:F4"/>
    <mergeCell ref="E5:F5"/>
    <mergeCell ref="E6:F6"/>
    <mergeCell ref="E7:F7"/>
    <mergeCell ref="E8:F8"/>
  </mergeCells>
  <conditionalFormatting sqref="B1:U1 B9:U9 B2:F2 H2:J2 B11:U1048576">
    <cfRule type="expression" dxfId="5" priority="3">
      <formula>WEEKDAY($D1,2)=7</formula>
    </cfRule>
  </conditionalFormatting>
  <conditionalFormatting sqref="Q3:U3">
    <cfRule type="expression" dxfId="4" priority="4">
      <formula>WEEKDAY(#REF!,2)=7</formula>
    </cfRule>
  </conditionalFormatting>
  <conditionalFormatting sqref="L2:U2 E4 N6 B5:B8 G6:J6 D5:E8 G5:U5 G7:U8">
    <cfRule type="expression" dxfId="3" priority="5">
      <formula>WEEKDAY(#REF!,2)=7</formula>
    </cfRule>
  </conditionalFormatting>
  <conditionalFormatting sqref="Q4:U4">
    <cfRule type="expression" dxfId="2" priority="6">
      <formula>WEEKDAY($D2,2)=7</formula>
    </cfRule>
  </conditionalFormatting>
  <conditionalFormatting sqref="Q6:T6">
    <cfRule type="expression" dxfId="1" priority="7">
      <formula>WEEKDAY($D3,2)=7</formula>
    </cfRule>
  </conditionalFormatting>
  <conditionalFormatting sqref="B11:B17">
    <cfRule type="expression" dxfId="0" priority="1">
      <formula>WEEKDAY($D11,2)=3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E80"/>
  <sheetViews>
    <sheetView tabSelected="1" workbookViewId="0">
      <selection activeCell="K12" sqref="K12"/>
    </sheetView>
  </sheetViews>
  <sheetFormatPr baseColWidth="10" defaultRowHeight="15" x14ac:dyDescent="0.25"/>
  <cols>
    <col min="1" max="1" width="19.5703125" bestFit="1" customWidth="1"/>
    <col min="2" max="2" width="7.42578125" bestFit="1" customWidth="1"/>
    <col min="3" max="3" width="11" bestFit="1" customWidth="1"/>
    <col min="4" max="4" width="25.7109375" bestFit="1" customWidth="1"/>
    <col min="5" max="5" width="20.85546875" bestFit="1" customWidth="1"/>
  </cols>
  <sheetData>
    <row r="1" spans="1:5" ht="21" x14ac:dyDescent="0.35">
      <c r="C1" s="7" t="str">
        <f>PRENOM</f>
        <v>Alexandre</v>
      </c>
      <c r="D1" s="7">
        <f>NOM</f>
        <v>0</v>
      </c>
    </row>
    <row r="3" spans="1:5" x14ac:dyDescent="0.25">
      <c r="D3" s="19" t="s">
        <v>50</v>
      </c>
    </row>
    <row r="4" spans="1:5" x14ac:dyDescent="0.25">
      <c r="A4" s="19" t="s">
        <v>51</v>
      </c>
      <c r="B4" s="19" t="s">
        <v>9</v>
      </c>
      <c r="C4" s="19" t="s">
        <v>12</v>
      </c>
      <c r="D4" t="s">
        <v>49</v>
      </c>
      <c r="E4" t="s">
        <v>35</v>
      </c>
    </row>
    <row r="5" spans="1:5" x14ac:dyDescent="0.25">
      <c r="A5" t="s">
        <v>37</v>
      </c>
      <c r="B5" s="22" t="s">
        <v>38</v>
      </c>
      <c r="C5">
        <v>1</v>
      </c>
      <c r="D5" s="21">
        <v>0.58333333333333326</v>
      </c>
      <c r="E5" s="20">
        <v>0</v>
      </c>
    </row>
    <row r="6" spans="1:5" x14ac:dyDescent="0.25">
      <c r="C6">
        <v>2</v>
      </c>
      <c r="D6" s="21">
        <v>1.4375</v>
      </c>
      <c r="E6" s="20">
        <v>0</v>
      </c>
    </row>
    <row r="7" spans="1:5" x14ac:dyDescent="0.25">
      <c r="C7">
        <v>3</v>
      </c>
      <c r="D7" s="21">
        <v>1.4375</v>
      </c>
      <c r="E7" s="20">
        <v>0</v>
      </c>
    </row>
    <row r="8" spans="1:5" x14ac:dyDescent="0.25">
      <c r="C8">
        <v>4</v>
      </c>
      <c r="D8" s="21">
        <v>1.4375</v>
      </c>
      <c r="E8" s="20">
        <v>0</v>
      </c>
    </row>
    <row r="9" spans="1:5" x14ac:dyDescent="0.25">
      <c r="C9">
        <v>5</v>
      </c>
      <c r="D9" s="21">
        <v>1.4375</v>
      </c>
      <c r="E9" s="20">
        <v>0</v>
      </c>
    </row>
    <row r="10" spans="1:5" x14ac:dyDescent="0.25">
      <c r="B10" s="22" t="s">
        <v>76</v>
      </c>
      <c r="D10" s="21">
        <v>6.333333333333333</v>
      </c>
      <c r="E10" s="20">
        <v>0</v>
      </c>
    </row>
    <row r="11" spans="1:5" x14ac:dyDescent="0.25">
      <c r="B11" s="22" t="s">
        <v>39</v>
      </c>
      <c r="C11">
        <v>5</v>
      </c>
      <c r="D11" s="21">
        <v>0</v>
      </c>
      <c r="E11" s="20">
        <v>0</v>
      </c>
    </row>
    <row r="12" spans="1:5" x14ac:dyDescent="0.25">
      <c r="C12">
        <v>6</v>
      </c>
      <c r="D12" s="21">
        <v>1.4375</v>
      </c>
      <c r="E12" s="20">
        <v>0</v>
      </c>
    </row>
    <row r="13" spans="1:5" x14ac:dyDescent="0.25">
      <c r="C13">
        <v>7</v>
      </c>
      <c r="D13" s="21">
        <v>1.4375</v>
      </c>
      <c r="E13" s="20">
        <v>0</v>
      </c>
    </row>
    <row r="14" spans="1:5" x14ac:dyDescent="0.25">
      <c r="C14">
        <v>8</v>
      </c>
      <c r="D14" s="21">
        <v>1.4375</v>
      </c>
      <c r="E14" s="20">
        <v>0</v>
      </c>
    </row>
    <row r="15" spans="1:5" x14ac:dyDescent="0.25">
      <c r="C15">
        <v>9</v>
      </c>
      <c r="D15" s="21">
        <v>1.4375</v>
      </c>
      <c r="E15" s="20">
        <v>0</v>
      </c>
    </row>
    <row r="16" spans="1:5" x14ac:dyDescent="0.25">
      <c r="B16" s="22" t="s">
        <v>77</v>
      </c>
      <c r="D16" s="21">
        <v>5.75</v>
      </c>
      <c r="E16" s="20">
        <v>0</v>
      </c>
    </row>
    <row r="17" spans="2:5" x14ac:dyDescent="0.25">
      <c r="B17" s="22" t="s">
        <v>40</v>
      </c>
      <c r="C17">
        <v>9</v>
      </c>
      <c r="D17" s="21">
        <v>0</v>
      </c>
      <c r="E17" s="20">
        <v>0</v>
      </c>
    </row>
    <row r="18" spans="2:5" x14ac:dyDescent="0.25">
      <c r="C18">
        <v>10</v>
      </c>
      <c r="D18" s="21">
        <v>1.4375</v>
      </c>
      <c r="E18" s="20">
        <v>0</v>
      </c>
    </row>
    <row r="19" spans="2:5" x14ac:dyDescent="0.25">
      <c r="C19">
        <v>11</v>
      </c>
      <c r="D19" s="21">
        <v>1.4375</v>
      </c>
      <c r="E19" s="20">
        <v>0</v>
      </c>
    </row>
    <row r="20" spans="2:5" x14ac:dyDescent="0.25">
      <c r="C20">
        <v>12</v>
      </c>
      <c r="D20" s="21">
        <v>1.4375</v>
      </c>
      <c r="E20" s="20">
        <v>0</v>
      </c>
    </row>
    <row r="21" spans="2:5" x14ac:dyDescent="0.25">
      <c r="C21">
        <v>13</v>
      </c>
      <c r="D21" s="21">
        <v>1.4375</v>
      </c>
      <c r="E21" s="20">
        <v>0</v>
      </c>
    </row>
    <row r="22" spans="2:5" x14ac:dyDescent="0.25">
      <c r="C22">
        <v>14</v>
      </c>
      <c r="D22" s="21">
        <v>0.59722222222222221</v>
      </c>
      <c r="E22" s="20">
        <v>0</v>
      </c>
    </row>
    <row r="23" spans="2:5" x14ac:dyDescent="0.25">
      <c r="B23" s="22" t="s">
        <v>78</v>
      </c>
      <c r="D23" s="21">
        <v>6.3472222222222223</v>
      </c>
      <c r="E23" s="20">
        <v>0</v>
      </c>
    </row>
    <row r="24" spans="2:5" x14ac:dyDescent="0.25">
      <c r="B24" s="22" t="s">
        <v>41</v>
      </c>
      <c r="C24">
        <v>14</v>
      </c>
      <c r="D24" s="21">
        <v>0.84027777777777779</v>
      </c>
      <c r="E24" s="20">
        <v>0</v>
      </c>
    </row>
    <row r="25" spans="2:5" x14ac:dyDescent="0.25">
      <c r="C25">
        <v>15</v>
      </c>
      <c r="D25" s="21">
        <v>1.4375</v>
      </c>
      <c r="E25" s="20">
        <v>0</v>
      </c>
    </row>
    <row r="26" spans="2:5" x14ac:dyDescent="0.25">
      <c r="C26">
        <v>16</v>
      </c>
      <c r="D26" s="21">
        <v>1.1388888888888888</v>
      </c>
      <c r="E26" s="20">
        <v>0</v>
      </c>
    </row>
    <row r="27" spans="2:5" x14ac:dyDescent="0.25">
      <c r="C27">
        <v>17</v>
      </c>
      <c r="D27" s="21">
        <v>1.4375</v>
      </c>
      <c r="E27" s="20">
        <v>0</v>
      </c>
    </row>
    <row r="28" spans="2:5" x14ac:dyDescent="0.25">
      <c r="C28">
        <v>18</v>
      </c>
      <c r="D28" s="21">
        <v>1.1944444444444444</v>
      </c>
      <c r="E28" s="20">
        <v>0</v>
      </c>
    </row>
    <row r="29" spans="2:5" x14ac:dyDescent="0.25">
      <c r="B29" s="22" t="s">
        <v>79</v>
      </c>
      <c r="D29" s="21">
        <v>6.0486111111111107</v>
      </c>
      <c r="E29" s="20">
        <v>0</v>
      </c>
    </row>
    <row r="30" spans="2:5" x14ac:dyDescent="0.25">
      <c r="B30" s="22" t="s">
        <v>42</v>
      </c>
      <c r="C30">
        <v>18</v>
      </c>
      <c r="D30" s="21">
        <v>0</v>
      </c>
      <c r="E30" s="20">
        <v>0</v>
      </c>
    </row>
    <row r="31" spans="2:5" x14ac:dyDescent="0.25">
      <c r="C31">
        <v>19</v>
      </c>
      <c r="D31" s="21">
        <v>1.1944444444444444</v>
      </c>
      <c r="E31" s="20">
        <v>0</v>
      </c>
    </row>
    <row r="32" spans="2:5" x14ac:dyDescent="0.25">
      <c r="C32">
        <v>20</v>
      </c>
      <c r="D32" s="21">
        <v>1.4375</v>
      </c>
      <c r="E32" s="20">
        <v>0</v>
      </c>
    </row>
    <row r="33" spans="2:5" x14ac:dyDescent="0.25">
      <c r="C33">
        <v>21</v>
      </c>
      <c r="D33" s="21">
        <v>1.1388888888888888</v>
      </c>
      <c r="E33" s="20">
        <v>0</v>
      </c>
    </row>
    <row r="34" spans="2:5" x14ac:dyDescent="0.25">
      <c r="C34">
        <v>22</v>
      </c>
      <c r="D34" s="21">
        <v>1.4375</v>
      </c>
      <c r="E34" s="20">
        <v>0</v>
      </c>
    </row>
    <row r="35" spans="2:5" x14ac:dyDescent="0.25">
      <c r="B35" s="22" t="s">
        <v>80</v>
      </c>
      <c r="D35" s="21">
        <v>5.2083333333333339</v>
      </c>
      <c r="E35" s="20">
        <v>0</v>
      </c>
    </row>
    <row r="36" spans="2:5" x14ac:dyDescent="0.25">
      <c r="B36" s="22" t="s">
        <v>43</v>
      </c>
      <c r="C36">
        <v>23</v>
      </c>
      <c r="D36" s="21">
        <v>1.4375</v>
      </c>
      <c r="E36" s="20">
        <v>0</v>
      </c>
    </row>
    <row r="37" spans="2:5" x14ac:dyDescent="0.25">
      <c r="C37">
        <v>24</v>
      </c>
      <c r="D37" s="21">
        <v>1.4375</v>
      </c>
      <c r="E37" s="20">
        <v>0</v>
      </c>
    </row>
    <row r="38" spans="2:5" x14ac:dyDescent="0.25">
      <c r="C38">
        <v>25</v>
      </c>
      <c r="D38" s="21">
        <v>1.4375</v>
      </c>
      <c r="E38" s="20">
        <v>0</v>
      </c>
    </row>
    <row r="39" spans="2:5" x14ac:dyDescent="0.25">
      <c r="C39">
        <v>26</v>
      </c>
      <c r="D39" s="21">
        <v>1.4375</v>
      </c>
      <c r="E39" s="20">
        <v>0</v>
      </c>
    </row>
    <row r="40" spans="2:5" x14ac:dyDescent="0.25">
      <c r="C40">
        <v>27</v>
      </c>
      <c r="D40" s="21">
        <v>0.59722222222222221</v>
      </c>
      <c r="E40" s="20">
        <v>0</v>
      </c>
    </row>
    <row r="41" spans="2:5" x14ac:dyDescent="0.25">
      <c r="B41" s="22" t="s">
        <v>81</v>
      </c>
      <c r="D41" s="21">
        <v>6.3472222222222223</v>
      </c>
      <c r="E41" s="20">
        <v>0</v>
      </c>
    </row>
    <row r="42" spans="2:5" x14ac:dyDescent="0.25">
      <c r="B42" s="22" t="s">
        <v>44</v>
      </c>
      <c r="C42">
        <v>27</v>
      </c>
      <c r="D42" s="21">
        <v>0.84027777777777779</v>
      </c>
      <c r="E42" s="20">
        <v>0</v>
      </c>
    </row>
    <row r="43" spans="2:5" x14ac:dyDescent="0.25">
      <c r="C43">
        <v>28</v>
      </c>
      <c r="D43" s="21">
        <v>1.4375</v>
      </c>
      <c r="E43" s="20">
        <v>0</v>
      </c>
    </row>
    <row r="44" spans="2:5" x14ac:dyDescent="0.25">
      <c r="C44">
        <v>29</v>
      </c>
      <c r="D44" s="21">
        <v>1.2222222222222221</v>
      </c>
      <c r="E44" s="20">
        <v>0</v>
      </c>
    </row>
    <row r="45" spans="2:5" x14ac:dyDescent="0.25">
      <c r="C45">
        <v>30</v>
      </c>
      <c r="D45" s="21">
        <v>1.4375</v>
      </c>
      <c r="E45" s="20">
        <v>0</v>
      </c>
    </row>
    <row r="46" spans="2:5" x14ac:dyDescent="0.25">
      <c r="C46">
        <v>31</v>
      </c>
      <c r="D46" s="21">
        <v>1.4375</v>
      </c>
      <c r="E46" s="20">
        <v>0</v>
      </c>
    </row>
    <row r="47" spans="2:5" x14ac:dyDescent="0.25">
      <c r="B47" s="22" t="s">
        <v>82</v>
      </c>
      <c r="D47" s="21">
        <v>6.375</v>
      </c>
      <c r="E47" s="20">
        <v>0</v>
      </c>
    </row>
    <row r="48" spans="2:5" x14ac:dyDescent="0.25">
      <c r="B48" s="22" t="s">
        <v>45</v>
      </c>
      <c r="C48">
        <v>31</v>
      </c>
      <c r="D48" s="21">
        <v>0</v>
      </c>
      <c r="E48" s="20">
        <v>0</v>
      </c>
    </row>
    <row r="49" spans="2:5" x14ac:dyDescent="0.25">
      <c r="C49">
        <v>32</v>
      </c>
      <c r="D49" s="21">
        <v>1.4375</v>
      </c>
      <c r="E49" s="20">
        <v>0</v>
      </c>
    </row>
    <row r="50" spans="2:5" x14ac:dyDescent="0.25">
      <c r="C50">
        <v>33</v>
      </c>
      <c r="D50" s="21">
        <v>1.4375</v>
      </c>
      <c r="E50" s="20">
        <v>0</v>
      </c>
    </row>
    <row r="51" spans="2:5" x14ac:dyDescent="0.25">
      <c r="C51">
        <v>34</v>
      </c>
      <c r="D51" s="21">
        <v>1.4375</v>
      </c>
      <c r="E51" s="20">
        <v>0</v>
      </c>
    </row>
    <row r="52" spans="2:5" x14ac:dyDescent="0.25">
      <c r="C52">
        <v>35</v>
      </c>
      <c r="D52" s="21">
        <v>1.4375</v>
      </c>
      <c r="E52" s="20">
        <v>0</v>
      </c>
    </row>
    <row r="53" spans="2:5" x14ac:dyDescent="0.25">
      <c r="C53">
        <v>36</v>
      </c>
      <c r="D53" s="21">
        <v>0.2986111111111111</v>
      </c>
      <c r="E53" s="20">
        <v>0</v>
      </c>
    </row>
    <row r="54" spans="2:5" x14ac:dyDescent="0.25">
      <c r="B54" s="22" t="s">
        <v>83</v>
      </c>
      <c r="D54" s="21">
        <v>6.0486111111111107</v>
      </c>
      <c r="E54" s="20">
        <v>0</v>
      </c>
    </row>
    <row r="55" spans="2:5" x14ac:dyDescent="0.25">
      <c r="B55" s="22" t="s">
        <v>46</v>
      </c>
      <c r="C55">
        <v>36</v>
      </c>
      <c r="D55" s="21">
        <v>1.1388888888888888</v>
      </c>
      <c r="E55" s="20">
        <v>0</v>
      </c>
    </row>
    <row r="56" spans="2:5" x14ac:dyDescent="0.25">
      <c r="C56">
        <v>37</v>
      </c>
      <c r="D56" s="21">
        <v>0</v>
      </c>
      <c r="E56" s="20">
        <v>0</v>
      </c>
    </row>
    <row r="57" spans="2:5" x14ac:dyDescent="0.25">
      <c r="C57">
        <v>38</v>
      </c>
      <c r="D57" s="21">
        <v>0</v>
      </c>
      <c r="E57" s="20">
        <v>0</v>
      </c>
    </row>
    <row r="58" spans="2:5" x14ac:dyDescent="0.25">
      <c r="C58">
        <v>39</v>
      </c>
      <c r="D58" s="21">
        <v>0</v>
      </c>
      <c r="E58" s="20">
        <v>0</v>
      </c>
    </row>
    <row r="59" spans="2:5" x14ac:dyDescent="0.25">
      <c r="C59">
        <v>40</v>
      </c>
      <c r="D59" s="21">
        <v>0</v>
      </c>
      <c r="E59" s="20">
        <v>0</v>
      </c>
    </row>
    <row r="60" spans="2:5" x14ac:dyDescent="0.25">
      <c r="B60" s="22" t="s">
        <v>84</v>
      </c>
      <c r="D60" s="21">
        <v>1.1388888888888888</v>
      </c>
      <c r="E60" s="20">
        <v>0</v>
      </c>
    </row>
    <row r="61" spans="2:5" x14ac:dyDescent="0.25">
      <c r="B61" s="22" t="s">
        <v>47</v>
      </c>
      <c r="C61">
        <v>40</v>
      </c>
      <c r="D61" s="21">
        <v>0</v>
      </c>
      <c r="E61" s="20">
        <v>0</v>
      </c>
    </row>
    <row r="62" spans="2:5" x14ac:dyDescent="0.25">
      <c r="C62">
        <v>41</v>
      </c>
      <c r="D62" s="21">
        <v>0</v>
      </c>
      <c r="E62" s="20">
        <v>0</v>
      </c>
    </row>
    <row r="63" spans="2:5" x14ac:dyDescent="0.25">
      <c r="C63">
        <v>42</v>
      </c>
      <c r="D63" s="21">
        <v>0</v>
      </c>
      <c r="E63" s="20">
        <v>0</v>
      </c>
    </row>
    <row r="64" spans="2:5" x14ac:dyDescent="0.25">
      <c r="C64">
        <v>43</v>
      </c>
      <c r="D64" s="21">
        <v>0</v>
      </c>
      <c r="E64" s="20">
        <v>0</v>
      </c>
    </row>
    <row r="65" spans="1:5" x14ac:dyDescent="0.25">
      <c r="C65">
        <v>44</v>
      </c>
      <c r="D65" s="21">
        <v>0</v>
      </c>
      <c r="E65" s="20">
        <v>0</v>
      </c>
    </row>
    <row r="66" spans="1:5" x14ac:dyDescent="0.25">
      <c r="B66" s="22" t="s">
        <v>85</v>
      </c>
      <c r="D66" s="21">
        <v>0</v>
      </c>
      <c r="E66" s="20">
        <v>0</v>
      </c>
    </row>
    <row r="67" spans="1:5" x14ac:dyDescent="0.25">
      <c r="B67" s="22" t="s">
        <v>48</v>
      </c>
      <c r="C67">
        <v>44</v>
      </c>
      <c r="D67" s="21">
        <v>0</v>
      </c>
      <c r="E67" s="20">
        <v>0</v>
      </c>
    </row>
    <row r="68" spans="1:5" x14ac:dyDescent="0.25">
      <c r="C68">
        <v>45</v>
      </c>
      <c r="D68" s="21">
        <v>0</v>
      </c>
      <c r="E68" s="20">
        <v>0</v>
      </c>
    </row>
    <row r="69" spans="1:5" x14ac:dyDescent="0.25">
      <c r="C69">
        <v>46</v>
      </c>
      <c r="D69" s="21">
        <v>0</v>
      </c>
      <c r="E69" s="20">
        <v>0</v>
      </c>
    </row>
    <row r="70" spans="1:5" x14ac:dyDescent="0.25">
      <c r="C70">
        <v>47</v>
      </c>
      <c r="D70" s="21">
        <v>0</v>
      </c>
      <c r="E70" s="20">
        <v>0</v>
      </c>
    </row>
    <row r="71" spans="1:5" x14ac:dyDescent="0.25">
      <c r="C71">
        <v>48</v>
      </c>
      <c r="D71" s="21">
        <v>0</v>
      </c>
      <c r="E71" s="20">
        <v>0</v>
      </c>
    </row>
    <row r="72" spans="1:5" x14ac:dyDescent="0.25">
      <c r="C72">
        <v>49</v>
      </c>
      <c r="D72" s="21">
        <v>0</v>
      </c>
      <c r="E72" s="20">
        <v>0</v>
      </c>
    </row>
    <row r="73" spans="1:5" x14ac:dyDescent="0.25">
      <c r="B73" s="22" t="s">
        <v>86</v>
      </c>
      <c r="D73" s="21">
        <v>0</v>
      </c>
      <c r="E73" s="20">
        <v>0</v>
      </c>
    </row>
    <row r="74" spans="1:5" x14ac:dyDescent="0.25">
      <c r="B74" s="22" t="s">
        <v>36</v>
      </c>
      <c r="C74">
        <v>49</v>
      </c>
      <c r="D74" s="21">
        <v>0</v>
      </c>
      <c r="E74" s="20">
        <v>0</v>
      </c>
    </row>
    <row r="75" spans="1:5" x14ac:dyDescent="0.25">
      <c r="C75">
        <v>50</v>
      </c>
      <c r="D75" s="21">
        <v>0</v>
      </c>
      <c r="E75" s="20">
        <v>0</v>
      </c>
    </row>
    <row r="76" spans="1:5" x14ac:dyDescent="0.25">
      <c r="C76">
        <v>51</v>
      </c>
      <c r="D76" s="21">
        <v>0</v>
      </c>
      <c r="E76" s="20">
        <v>0</v>
      </c>
    </row>
    <row r="77" spans="1:5" x14ac:dyDescent="0.25">
      <c r="C77">
        <v>52</v>
      </c>
      <c r="D77" s="21">
        <v>0</v>
      </c>
      <c r="E77" s="20">
        <v>0</v>
      </c>
    </row>
    <row r="78" spans="1:5" x14ac:dyDescent="0.25">
      <c r="C78">
        <v>53</v>
      </c>
      <c r="D78" s="21">
        <v>0</v>
      </c>
      <c r="E78" s="20">
        <v>0</v>
      </c>
    </row>
    <row r="79" spans="1:5" x14ac:dyDescent="0.25">
      <c r="B79" s="22" t="s">
        <v>87</v>
      </c>
      <c r="D79" s="21">
        <v>0</v>
      </c>
      <c r="E79" s="20">
        <v>0</v>
      </c>
    </row>
    <row r="80" spans="1:5" x14ac:dyDescent="0.25">
      <c r="A80" t="s">
        <v>52</v>
      </c>
      <c r="D80" s="21">
        <v>49.597222222222221</v>
      </c>
      <c r="E80" s="20">
        <v>0</v>
      </c>
    </row>
  </sheetData>
  <conditionalFormatting sqref="C1:D1">
    <cfRule type="expression" dxfId="21" priority="1">
      <formula>WEEKDAY(#REF!,2)=7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9"/>
  <sheetViews>
    <sheetView workbookViewId="0">
      <selection activeCell="A6" sqref="A6"/>
    </sheetView>
  </sheetViews>
  <sheetFormatPr baseColWidth="10" defaultRowHeight="15" x14ac:dyDescent="0.25"/>
  <cols>
    <col min="1" max="1" width="13.140625" bestFit="1" customWidth="1"/>
  </cols>
  <sheetData>
    <row r="1" spans="1:2" x14ac:dyDescent="0.25">
      <c r="A1" t="s">
        <v>29</v>
      </c>
    </row>
    <row r="2" spans="1:2" x14ac:dyDescent="0.25">
      <c r="A2" s="1" t="s">
        <v>7</v>
      </c>
    </row>
    <row r="3" spans="1:2" x14ac:dyDescent="0.25">
      <c r="A3" s="1" t="s">
        <v>65</v>
      </c>
    </row>
    <row r="4" spans="1:2" x14ac:dyDescent="0.25">
      <c r="A4" s="1" t="s">
        <v>69</v>
      </c>
    </row>
    <row r="5" spans="1:2" x14ac:dyDescent="0.25">
      <c r="A5" s="1" t="s">
        <v>70</v>
      </c>
    </row>
    <row r="6" spans="1:2" x14ac:dyDescent="0.25">
      <c r="A6" s="1" t="s">
        <v>8</v>
      </c>
    </row>
    <row r="8" spans="1:2" ht="30" x14ac:dyDescent="0.25">
      <c r="A8" s="30" t="s">
        <v>31</v>
      </c>
      <c r="B8" s="33">
        <v>0.28472222222222221</v>
      </c>
    </row>
    <row r="9" spans="1:2" ht="45" x14ac:dyDescent="0.25">
      <c r="A9" s="30" t="s">
        <v>30</v>
      </c>
      <c r="B9" s="33">
        <v>1.4375</v>
      </c>
    </row>
  </sheetData>
  <conditionalFormatting sqref="B9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B8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C60"/>
  <sheetViews>
    <sheetView workbookViewId="0">
      <selection activeCell="D9" sqref="D9"/>
    </sheetView>
  </sheetViews>
  <sheetFormatPr baseColWidth="10" defaultRowHeight="15" x14ac:dyDescent="0.25"/>
  <cols>
    <col min="2" max="3" width="13.140625" bestFit="1" customWidth="1"/>
  </cols>
  <sheetData>
    <row r="1" spans="1:3" x14ac:dyDescent="0.25">
      <c r="A1" s="11">
        <f ca="1">YEAR(TODAY())</f>
        <v>2020</v>
      </c>
      <c r="B1" s="12" t="s">
        <v>16</v>
      </c>
      <c r="C1" s="13">
        <f ca="1">DATE(A1,1,1)</f>
        <v>43831</v>
      </c>
    </row>
    <row r="2" spans="1:3" x14ac:dyDescent="0.25">
      <c r="A2" s="12"/>
      <c r="B2" s="12" t="s">
        <v>17</v>
      </c>
      <c r="C2" s="13">
        <f ca="1">ROUND(DATE(A1,4,MOD(234-11*MOD(A1,19),30))/7,0)*7-6</f>
        <v>43933</v>
      </c>
    </row>
    <row r="3" spans="1:3" x14ac:dyDescent="0.25">
      <c r="A3" s="12"/>
      <c r="B3" s="12" t="s">
        <v>18</v>
      </c>
      <c r="C3" s="13">
        <f ca="1">C2+1</f>
        <v>43934</v>
      </c>
    </row>
    <row r="4" spans="1:3" x14ac:dyDescent="0.25">
      <c r="A4" s="12"/>
      <c r="B4" s="12" t="s">
        <v>19</v>
      </c>
      <c r="C4" s="13">
        <f ca="1">DATE(A1,5,1)</f>
        <v>43952</v>
      </c>
    </row>
    <row r="5" spans="1:3" x14ac:dyDescent="0.25">
      <c r="A5" s="12"/>
      <c r="B5" s="12" t="s">
        <v>20</v>
      </c>
      <c r="C5" s="13">
        <f ca="1">DATE(A1,5,8)</f>
        <v>43959</v>
      </c>
    </row>
    <row r="6" spans="1:3" x14ac:dyDescent="0.25">
      <c r="A6" s="12"/>
      <c r="B6" s="12" t="s">
        <v>21</v>
      </c>
      <c r="C6" s="13">
        <f ca="1">C2+39</f>
        <v>43972</v>
      </c>
    </row>
    <row r="7" spans="1:3" x14ac:dyDescent="0.25">
      <c r="A7" s="12"/>
      <c r="B7" s="12" t="s">
        <v>22</v>
      </c>
      <c r="C7" s="13">
        <f ca="1">C2+50</f>
        <v>43983</v>
      </c>
    </row>
    <row r="8" spans="1:3" x14ac:dyDescent="0.25">
      <c r="A8" s="12"/>
      <c r="B8" s="12" t="s">
        <v>23</v>
      </c>
      <c r="C8" s="13">
        <f ca="1">DATE(A1,7,14)</f>
        <v>44026</v>
      </c>
    </row>
    <row r="9" spans="1:3" x14ac:dyDescent="0.25">
      <c r="A9" s="12"/>
      <c r="B9" s="12" t="s">
        <v>24</v>
      </c>
      <c r="C9" s="13">
        <f ca="1">DATE(A1,8,15)</f>
        <v>44058</v>
      </c>
    </row>
    <row r="10" spans="1:3" x14ac:dyDescent="0.25">
      <c r="A10" s="12"/>
      <c r="B10" s="12" t="s">
        <v>25</v>
      </c>
      <c r="C10" s="13">
        <f ca="1">DATE(A1,11,1)</f>
        <v>44136</v>
      </c>
    </row>
    <row r="11" spans="1:3" x14ac:dyDescent="0.25">
      <c r="A11" s="12"/>
      <c r="B11" s="12" t="s">
        <v>26</v>
      </c>
      <c r="C11" s="13">
        <f ca="1">DATE(A1,11,11)</f>
        <v>44146</v>
      </c>
    </row>
    <row r="12" spans="1:3" x14ac:dyDescent="0.25">
      <c r="A12" s="12"/>
      <c r="B12" s="12" t="s">
        <v>27</v>
      </c>
      <c r="C12" s="13">
        <f ca="1">DATE(A1,12,25)</f>
        <v>44190</v>
      </c>
    </row>
    <row r="13" spans="1:3" x14ac:dyDescent="0.25">
      <c r="A13" s="11">
        <f ca="1">A1+1</f>
        <v>2021</v>
      </c>
      <c r="B13" s="12" t="s">
        <v>16</v>
      </c>
      <c r="C13" s="13">
        <f ca="1">DATE(A13,1,1)</f>
        <v>44197</v>
      </c>
    </row>
    <row r="14" spans="1:3" x14ac:dyDescent="0.25">
      <c r="A14" s="12"/>
      <c r="B14" s="12" t="s">
        <v>17</v>
      </c>
      <c r="C14" s="13">
        <f ca="1">ROUND(DATE(A13,4,MOD(234-11*MOD(A13,19),30))/7,0)*7-6</f>
        <v>44290</v>
      </c>
    </row>
    <row r="15" spans="1:3" x14ac:dyDescent="0.25">
      <c r="A15" s="12"/>
      <c r="B15" s="12" t="s">
        <v>18</v>
      </c>
      <c r="C15" s="13">
        <f ca="1">C14+1</f>
        <v>44291</v>
      </c>
    </row>
    <row r="16" spans="1:3" x14ac:dyDescent="0.25">
      <c r="A16" s="12"/>
      <c r="B16" s="12" t="s">
        <v>19</v>
      </c>
      <c r="C16" s="13">
        <f ca="1">DATE(A13,5,1)</f>
        <v>44317</v>
      </c>
    </row>
    <row r="17" spans="1:3" x14ac:dyDescent="0.25">
      <c r="A17" s="12"/>
      <c r="B17" s="12" t="s">
        <v>20</v>
      </c>
      <c r="C17" s="13">
        <f ca="1">DATE(A13,5,8)</f>
        <v>44324</v>
      </c>
    </row>
    <row r="18" spans="1:3" x14ac:dyDescent="0.25">
      <c r="A18" s="12"/>
      <c r="B18" s="12" t="s">
        <v>21</v>
      </c>
      <c r="C18" s="13">
        <f ca="1">C14+39</f>
        <v>44329</v>
      </c>
    </row>
    <row r="19" spans="1:3" x14ac:dyDescent="0.25">
      <c r="A19" s="12"/>
      <c r="B19" s="12" t="s">
        <v>22</v>
      </c>
      <c r="C19" s="13">
        <f ca="1">C14+50</f>
        <v>44340</v>
      </c>
    </row>
    <row r="20" spans="1:3" x14ac:dyDescent="0.25">
      <c r="A20" s="12"/>
      <c r="B20" s="12" t="s">
        <v>23</v>
      </c>
      <c r="C20" s="13">
        <f ca="1">DATE(A13,7,14)</f>
        <v>44391</v>
      </c>
    </row>
    <row r="21" spans="1:3" x14ac:dyDescent="0.25">
      <c r="A21" s="12"/>
      <c r="B21" s="12" t="s">
        <v>24</v>
      </c>
      <c r="C21" s="13">
        <f ca="1">DATE(A13,8,15)</f>
        <v>44423</v>
      </c>
    </row>
    <row r="22" spans="1:3" x14ac:dyDescent="0.25">
      <c r="A22" s="12"/>
      <c r="B22" s="12" t="s">
        <v>25</v>
      </c>
      <c r="C22" s="13">
        <f ca="1">DATE(A13,11,1)</f>
        <v>44501</v>
      </c>
    </row>
    <row r="23" spans="1:3" x14ac:dyDescent="0.25">
      <c r="A23" s="12"/>
      <c r="B23" s="12" t="s">
        <v>26</v>
      </c>
      <c r="C23" s="13">
        <f ca="1">DATE(A13,11,11)</f>
        <v>44511</v>
      </c>
    </row>
    <row r="24" spans="1:3" x14ac:dyDescent="0.25">
      <c r="A24" s="12"/>
      <c r="B24" s="12" t="s">
        <v>27</v>
      </c>
      <c r="C24" s="13">
        <f ca="1">DATE(A13,12,25)</f>
        <v>44555</v>
      </c>
    </row>
    <row r="25" spans="1:3" x14ac:dyDescent="0.25">
      <c r="A25" s="11">
        <f ca="1">A13+1</f>
        <v>2022</v>
      </c>
      <c r="B25" s="12" t="s">
        <v>16</v>
      </c>
      <c r="C25" s="13">
        <f ca="1">DATE(A25,1,1)</f>
        <v>44562</v>
      </c>
    </row>
    <row r="26" spans="1:3" x14ac:dyDescent="0.25">
      <c r="A26" s="12"/>
      <c r="B26" s="12" t="s">
        <v>17</v>
      </c>
      <c r="C26" s="13">
        <f ca="1">ROUND(DATE(A25,4,MOD(234-11*MOD(A25,19),30))/7,0)*7-6</f>
        <v>44668</v>
      </c>
    </row>
    <row r="27" spans="1:3" x14ac:dyDescent="0.25">
      <c r="A27" s="12"/>
      <c r="B27" s="12" t="s">
        <v>18</v>
      </c>
      <c r="C27" s="13">
        <f ca="1">C26+1</f>
        <v>44669</v>
      </c>
    </row>
    <row r="28" spans="1:3" x14ac:dyDescent="0.25">
      <c r="A28" s="12"/>
      <c r="B28" s="12" t="s">
        <v>19</v>
      </c>
      <c r="C28" s="13">
        <f ca="1">DATE(A25,5,1)</f>
        <v>44682</v>
      </c>
    </row>
    <row r="29" spans="1:3" x14ac:dyDescent="0.25">
      <c r="A29" s="12"/>
      <c r="B29" s="12" t="s">
        <v>20</v>
      </c>
      <c r="C29" s="13">
        <f ca="1">DATE(A25,5,8)</f>
        <v>44689</v>
      </c>
    </row>
    <row r="30" spans="1:3" x14ac:dyDescent="0.25">
      <c r="A30" s="12"/>
      <c r="B30" s="12" t="s">
        <v>21</v>
      </c>
      <c r="C30" s="13">
        <f ca="1">C26+39</f>
        <v>44707</v>
      </c>
    </row>
    <row r="31" spans="1:3" x14ac:dyDescent="0.25">
      <c r="A31" s="12"/>
      <c r="B31" s="12" t="s">
        <v>22</v>
      </c>
      <c r="C31" s="13">
        <f ca="1">C26+50</f>
        <v>44718</v>
      </c>
    </row>
    <row r="32" spans="1:3" x14ac:dyDescent="0.25">
      <c r="A32" s="12"/>
      <c r="B32" s="12" t="s">
        <v>23</v>
      </c>
      <c r="C32" s="13">
        <f ca="1">DATE(A25,7,14)</f>
        <v>44756</v>
      </c>
    </row>
    <row r="33" spans="1:3" x14ac:dyDescent="0.25">
      <c r="A33" s="12"/>
      <c r="B33" s="12" t="s">
        <v>24</v>
      </c>
      <c r="C33" s="13">
        <f ca="1">DATE(A25,8,15)</f>
        <v>44788</v>
      </c>
    </row>
    <row r="34" spans="1:3" x14ac:dyDescent="0.25">
      <c r="A34" s="12"/>
      <c r="B34" s="12" t="s">
        <v>25</v>
      </c>
      <c r="C34" s="13">
        <f ca="1">DATE(A25,11,1)</f>
        <v>44866</v>
      </c>
    </row>
    <row r="35" spans="1:3" x14ac:dyDescent="0.25">
      <c r="A35" s="12"/>
      <c r="B35" s="12" t="s">
        <v>26</v>
      </c>
      <c r="C35" s="13">
        <f ca="1">DATE(A25,11,11)</f>
        <v>44876</v>
      </c>
    </row>
    <row r="36" spans="1:3" x14ac:dyDescent="0.25">
      <c r="A36" s="12"/>
      <c r="B36" s="12" t="s">
        <v>27</v>
      </c>
      <c r="C36" s="13">
        <f ca="1">DATE(A25,12,25)</f>
        <v>44920</v>
      </c>
    </row>
    <row r="37" spans="1:3" x14ac:dyDescent="0.25">
      <c r="A37" s="11">
        <f ca="1">A25+1</f>
        <v>2023</v>
      </c>
      <c r="B37" s="12" t="s">
        <v>16</v>
      </c>
      <c r="C37" s="13">
        <f ca="1">DATE(A37,1,1)</f>
        <v>44927</v>
      </c>
    </row>
    <row r="38" spans="1:3" x14ac:dyDescent="0.25">
      <c r="A38" s="12"/>
      <c r="B38" s="12" t="s">
        <v>17</v>
      </c>
      <c r="C38" s="13">
        <f ca="1">ROUND(DATE(A37,4,MOD(234-11*MOD(A37,19),30))/7,0)*7-6</f>
        <v>45025</v>
      </c>
    </row>
    <row r="39" spans="1:3" x14ac:dyDescent="0.25">
      <c r="A39" s="12"/>
      <c r="B39" s="12" t="s">
        <v>18</v>
      </c>
      <c r="C39" s="13">
        <f ca="1">C38+1</f>
        <v>45026</v>
      </c>
    </row>
    <row r="40" spans="1:3" x14ac:dyDescent="0.25">
      <c r="A40" s="12"/>
      <c r="B40" s="12" t="s">
        <v>19</v>
      </c>
      <c r="C40" s="13">
        <f ca="1">DATE(A37,5,1)</f>
        <v>45047</v>
      </c>
    </row>
    <row r="41" spans="1:3" x14ac:dyDescent="0.25">
      <c r="A41" s="12"/>
      <c r="B41" s="12" t="s">
        <v>20</v>
      </c>
      <c r="C41" s="13">
        <f ca="1">DATE(A37,5,8)</f>
        <v>45054</v>
      </c>
    </row>
    <row r="42" spans="1:3" x14ac:dyDescent="0.25">
      <c r="A42" s="12"/>
      <c r="B42" s="12" t="s">
        <v>21</v>
      </c>
      <c r="C42" s="13">
        <f ca="1">C38+39</f>
        <v>45064</v>
      </c>
    </row>
    <row r="43" spans="1:3" x14ac:dyDescent="0.25">
      <c r="A43" s="12"/>
      <c r="B43" s="12" t="s">
        <v>22</v>
      </c>
      <c r="C43" s="13">
        <f ca="1">C38+50</f>
        <v>45075</v>
      </c>
    </row>
    <row r="44" spans="1:3" x14ac:dyDescent="0.25">
      <c r="A44" s="12"/>
      <c r="B44" s="12" t="s">
        <v>23</v>
      </c>
      <c r="C44" s="13">
        <f ca="1">DATE(A37,7,14)</f>
        <v>45121</v>
      </c>
    </row>
    <row r="45" spans="1:3" x14ac:dyDescent="0.25">
      <c r="A45" s="12"/>
      <c r="B45" s="12" t="s">
        <v>24</v>
      </c>
      <c r="C45" s="13">
        <f ca="1">DATE(A37,8,15)</f>
        <v>45153</v>
      </c>
    </row>
    <row r="46" spans="1:3" x14ac:dyDescent="0.25">
      <c r="A46" s="12"/>
      <c r="B46" s="12" t="s">
        <v>25</v>
      </c>
      <c r="C46" s="13">
        <f ca="1">DATE(A37,11,1)</f>
        <v>45231</v>
      </c>
    </row>
    <row r="47" spans="1:3" x14ac:dyDescent="0.25">
      <c r="A47" s="12"/>
      <c r="B47" s="12" t="s">
        <v>26</v>
      </c>
      <c r="C47" s="13">
        <f ca="1">DATE(A37,11,11)</f>
        <v>45241</v>
      </c>
    </row>
    <row r="48" spans="1:3" x14ac:dyDescent="0.25">
      <c r="A48" s="12"/>
      <c r="B48" s="12" t="s">
        <v>27</v>
      </c>
      <c r="C48" s="13">
        <f ca="1">DATE(A37,12,25)</f>
        <v>45285</v>
      </c>
    </row>
    <row r="49" spans="1:3" x14ac:dyDescent="0.25">
      <c r="A49" s="11">
        <f ca="1">A37+1</f>
        <v>2024</v>
      </c>
      <c r="B49" s="12" t="s">
        <v>16</v>
      </c>
      <c r="C49" s="13">
        <f ca="1">DATE(A49,1,1)</f>
        <v>45292</v>
      </c>
    </row>
    <row r="50" spans="1:3" x14ac:dyDescent="0.25">
      <c r="A50" s="12"/>
      <c r="B50" s="12" t="s">
        <v>17</v>
      </c>
      <c r="C50" s="13">
        <f ca="1">ROUND(DATE(A49,4,MOD(234-11*MOD(A49,19),30))/7,0)*7-6</f>
        <v>45382</v>
      </c>
    </row>
    <row r="51" spans="1:3" x14ac:dyDescent="0.25">
      <c r="A51" s="12"/>
      <c r="B51" s="12" t="s">
        <v>18</v>
      </c>
      <c r="C51" s="13">
        <f ca="1">C50+1</f>
        <v>45383</v>
      </c>
    </row>
    <row r="52" spans="1:3" x14ac:dyDescent="0.25">
      <c r="A52" s="12"/>
      <c r="B52" s="12" t="s">
        <v>19</v>
      </c>
      <c r="C52" s="13">
        <f ca="1">DATE(A49,5,1)</f>
        <v>45413</v>
      </c>
    </row>
    <row r="53" spans="1:3" x14ac:dyDescent="0.25">
      <c r="A53" s="12"/>
      <c r="B53" s="12" t="s">
        <v>20</v>
      </c>
      <c r="C53" s="13">
        <f ca="1">DATE(A49,5,8)</f>
        <v>45420</v>
      </c>
    </row>
    <row r="54" spans="1:3" x14ac:dyDescent="0.25">
      <c r="A54" s="12"/>
      <c r="B54" s="12" t="s">
        <v>21</v>
      </c>
      <c r="C54" s="13">
        <f ca="1">C50+39</f>
        <v>45421</v>
      </c>
    </row>
    <row r="55" spans="1:3" x14ac:dyDescent="0.25">
      <c r="A55" s="12"/>
      <c r="B55" s="12" t="s">
        <v>22</v>
      </c>
      <c r="C55" s="13">
        <f ca="1">C50+50</f>
        <v>45432</v>
      </c>
    </row>
    <row r="56" spans="1:3" x14ac:dyDescent="0.25">
      <c r="A56" s="12"/>
      <c r="B56" s="12" t="s">
        <v>23</v>
      </c>
      <c r="C56" s="13">
        <f ca="1">DATE(A49,7,14)</f>
        <v>45487</v>
      </c>
    </row>
    <row r="57" spans="1:3" x14ac:dyDescent="0.25">
      <c r="A57" s="12"/>
      <c r="B57" s="12" t="s">
        <v>24</v>
      </c>
      <c r="C57" s="13">
        <f ca="1">DATE(A49,8,15)</f>
        <v>45519</v>
      </c>
    </row>
    <row r="58" spans="1:3" x14ac:dyDescent="0.25">
      <c r="A58" s="12"/>
      <c r="B58" s="12" t="s">
        <v>25</v>
      </c>
      <c r="C58" s="13">
        <f ca="1">DATE(A49,11,1)</f>
        <v>45597</v>
      </c>
    </row>
    <row r="59" spans="1:3" x14ac:dyDescent="0.25">
      <c r="A59" s="12"/>
      <c r="B59" s="12" t="s">
        <v>26</v>
      </c>
      <c r="C59" s="13">
        <f ca="1">DATE(A49,11,11)</f>
        <v>45607</v>
      </c>
    </row>
    <row r="60" spans="1:3" x14ac:dyDescent="0.25">
      <c r="A60" s="12"/>
      <c r="B60" s="12" t="s">
        <v>27</v>
      </c>
      <c r="C60" s="13">
        <f ca="1">DATE(A49,12,25)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saisie des heures</vt:lpstr>
      <vt:lpstr>edition mensuelle</vt:lpstr>
      <vt:lpstr>edition hebdomadaire</vt:lpstr>
      <vt:lpstr>synthèse</vt:lpstr>
      <vt:lpstr>paramètres</vt:lpstr>
      <vt:lpstr>jours fériés</vt:lpstr>
      <vt:lpstr>_mois</vt:lpstr>
      <vt:lpstr>'edition hebdomadaire'!Criteres</vt:lpstr>
      <vt:lpstr>'edition mensuelle'!Criteres</vt:lpstr>
      <vt:lpstr>'edition hebdomadaire'!Extraire</vt:lpstr>
      <vt:lpstr>'edition mensuelle'!Extraire</vt:lpstr>
      <vt:lpstr>NOM</vt:lpstr>
      <vt:lpstr>PRENOM</vt:lpstr>
      <vt:lpstr>'edition mensuelle'!Zone_d_impression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Mickaël BEAUDUSSEAU</cp:lastModifiedBy>
  <cp:lastPrinted>2020-09-28T03:23:28Z</cp:lastPrinted>
  <dcterms:created xsi:type="dcterms:W3CDTF">2020-09-01T14:44:29Z</dcterms:created>
  <dcterms:modified xsi:type="dcterms:W3CDTF">2020-09-29T01:28:20Z</dcterms:modified>
</cp:coreProperties>
</file>