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18075" windowHeight="11700" activeTab="1"/>
  </bookViews>
  <sheets>
    <sheet name="Données" sheetId="2" r:id="rId1"/>
    <sheet name="Feuil1" sheetId="1" r:id="rId2"/>
    <sheet name="Feuil3" sheetId="3" r:id="rId3"/>
  </sheets>
  <definedNames>
    <definedName name="An" localSheetId="0">Feuil1!$B$1</definedName>
    <definedName name="An" localSheetId="1">Feuil1!$B$1</definedName>
    <definedName name="férié">Données!$A$4:$A$16</definedName>
  </definedNames>
  <calcPr calcId="145621"/>
</workbook>
</file>

<file path=xl/calcChain.xml><?xml version="1.0" encoding="utf-8"?>
<calcChain xmlns="http://schemas.openxmlformats.org/spreadsheetml/2006/main">
  <c r="M10" i="2" l="1"/>
  <c r="M6" i="2"/>
  <c r="M7" i="2"/>
  <c r="M8" i="2"/>
  <c r="M9" i="2"/>
  <c r="M11" i="2"/>
  <c r="M5" i="2"/>
  <c r="A16" i="2"/>
  <c r="A15" i="2"/>
  <c r="A14" i="2"/>
  <c r="A13" i="2"/>
  <c r="A12" i="2"/>
  <c r="A8" i="2"/>
  <c r="A7" i="2"/>
  <c r="A5" i="2"/>
  <c r="A10" i="2" s="1"/>
  <c r="A11" i="2" s="1"/>
  <c r="A4" i="2"/>
  <c r="A9" i="2" l="1"/>
  <c r="A6" i="2"/>
  <c r="C6" i="1"/>
  <c r="E6" i="1" l="1"/>
  <c r="I6" i="1"/>
  <c r="G6" i="1"/>
  <c r="K6" i="1"/>
  <c r="F6" i="1"/>
  <c r="H6" i="1"/>
  <c r="J6" i="1"/>
  <c r="D6" i="1"/>
  <c r="M37" i="1"/>
  <c r="L37" i="1"/>
  <c r="N38" i="1" s="1"/>
  <c r="N37" i="1" l="1"/>
  <c r="C7" i="1" l="1"/>
  <c r="D7" i="1" l="1"/>
  <c r="H7" i="1"/>
  <c r="F7" i="1"/>
  <c r="J7" i="1"/>
  <c r="G7" i="1"/>
  <c r="K7" i="1"/>
  <c r="E7" i="1"/>
  <c r="I7" i="1"/>
  <c r="C8" i="1"/>
  <c r="D8" i="1" l="1"/>
  <c r="H8" i="1"/>
  <c r="F8" i="1"/>
  <c r="J8" i="1"/>
  <c r="G8" i="1"/>
  <c r="K8" i="1"/>
  <c r="E8" i="1"/>
  <c r="I8" i="1"/>
  <c r="C9" i="1"/>
  <c r="D9" i="1" l="1"/>
  <c r="H9" i="1"/>
  <c r="F9" i="1"/>
  <c r="J9" i="1"/>
  <c r="G9" i="1"/>
  <c r="K9" i="1"/>
  <c r="E9" i="1"/>
  <c r="I9" i="1"/>
  <c r="C10" i="1"/>
  <c r="D10" i="1" l="1"/>
  <c r="H10" i="1"/>
  <c r="F10" i="1"/>
  <c r="J10" i="1"/>
  <c r="G10" i="1"/>
  <c r="K10" i="1"/>
  <c r="E10" i="1"/>
  <c r="I10" i="1"/>
  <c r="C11" i="1"/>
  <c r="D11" i="1" l="1"/>
  <c r="H11" i="1"/>
  <c r="F11" i="1"/>
  <c r="J11" i="1"/>
  <c r="G11" i="1"/>
  <c r="K11" i="1"/>
  <c r="E11" i="1"/>
  <c r="I11" i="1"/>
  <c r="C12" i="1"/>
  <c r="D12" i="1" l="1"/>
  <c r="H12" i="1"/>
  <c r="F12" i="1"/>
  <c r="J12" i="1"/>
  <c r="G12" i="1"/>
  <c r="K12" i="1"/>
  <c r="E12" i="1"/>
  <c r="I12" i="1"/>
  <c r="C13" i="1"/>
  <c r="D13" i="1" l="1"/>
  <c r="H13" i="1"/>
  <c r="F13" i="1"/>
  <c r="J13" i="1"/>
  <c r="G13" i="1"/>
  <c r="K13" i="1"/>
  <c r="E13" i="1"/>
  <c r="I13" i="1"/>
  <c r="C14" i="1"/>
  <c r="D14" i="1" l="1"/>
  <c r="H14" i="1"/>
  <c r="F14" i="1"/>
  <c r="J14" i="1"/>
  <c r="G14" i="1"/>
  <c r="K14" i="1"/>
  <c r="E14" i="1"/>
  <c r="I14" i="1"/>
  <c r="C15" i="1"/>
  <c r="D15" i="1" l="1"/>
  <c r="H15" i="1"/>
  <c r="F15" i="1"/>
  <c r="J15" i="1"/>
  <c r="G15" i="1"/>
  <c r="K15" i="1"/>
  <c r="E15" i="1"/>
  <c r="I15" i="1"/>
  <c r="C16" i="1"/>
  <c r="D16" i="1" l="1"/>
  <c r="H16" i="1"/>
  <c r="F16" i="1"/>
  <c r="J16" i="1"/>
  <c r="G16" i="1"/>
  <c r="K16" i="1"/>
  <c r="E16" i="1"/>
  <c r="I16" i="1"/>
  <c r="C17" i="1"/>
  <c r="D17" i="1" l="1"/>
  <c r="H17" i="1"/>
  <c r="F17" i="1"/>
  <c r="J17" i="1"/>
  <c r="G17" i="1"/>
  <c r="K17" i="1"/>
  <c r="E17" i="1"/>
  <c r="I17" i="1"/>
  <c r="C18" i="1"/>
  <c r="D18" i="1" l="1"/>
  <c r="H18" i="1"/>
  <c r="F18" i="1"/>
  <c r="J18" i="1"/>
  <c r="G18" i="1"/>
  <c r="E18" i="1"/>
  <c r="I18" i="1"/>
  <c r="K18" i="1"/>
  <c r="C19" i="1"/>
  <c r="D19" i="1" l="1"/>
  <c r="H19" i="1"/>
  <c r="F19" i="1"/>
  <c r="J19" i="1"/>
  <c r="E19" i="1"/>
  <c r="G19" i="1"/>
  <c r="I19" i="1"/>
  <c r="K19" i="1"/>
  <c r="C20" i="1"/>
  <c r="D20" i="1" l="1"/>
  <c r="H20" i="1"/>
  <c r="F20" i="1"/>
  <c r="J20" i="1"/>
  <c r="G20" i="1"/>
  <c r="I20" i="1"/>
  <c r="K20" i="1"/>
  <c r="E20" i="1"/>
  <c r="C21" i="1"/>
  <c r="D21" i="1" l="1"/>
  <c r="H21" i="1"/>
  <c r="F21" i="1"/>
  <c r="J21" i="1"/>
  <c r="G21" i="1"/>
  <c r="I21" i="1"/>
  <c r="K21" i="1"/>
  <c r="E21" i="1"/>
  <c r="C22" i="1"/>
  <c r="D22" i="1" l="1"/>
  <c r="H22" i="1"/>
  <c r="F22" i="1"/>
  <c r="J22" i="1"/>
  <c r="G22" i="1"/>
  <c r="I22" i="1"/>
  <c r="K22" i="1"/>
  <c r="E22" i="1"/>
  <c r="C23" i="1"/>
  <c r="D23" i="1" l="1"/>
  <c r="H23" i="1"/>
  <c r="F23" i="1"/>
  <c r="J23" i="1"/>
  <c r="G23" i="1"/>
  <c r="I23" i="1"/>
  <c r="K23" i="1"/>
  <c r="E23" i="1"/>
  <c r="C24" i="1"/>
  <c r="D24" i="1" l="1"/>
  <c r="H24" i="1"/>
  <c r="F24" i="1"/>
  <c r="J24" i="1"/>
  <c r="E24" i="1"/>
  <c r="G24" i="1"/>
  <c r="I24" i="1"/>
  <c r="K24" i="1"/>
  <c r="C25" i="1"/>
  <c r="D25" i="1" l="1"/>
  <c r="H25" i="1"/>
  <c r="F25" i="1"/>
  <c r="J25" i="1"/>
  <c r="G25" i="1"/>
  <c r="I25" i="1"/>
  <c r="K25" i="1"/>
  <c r="E25" i="1"/>
  <c r="C26" i="1"/>
  <c r="D26" i="1" l="1"/>
  <c r="H26" i="1"/>
  <c r="F26" i="1"/>
  <c r="J26" i="1"/>
  <c r="E26" i="1"/>
  <c r="G26" i="1"/>
  <c r="I26" i="1"/>
  <c r="K26" i="1"/>
  <c r="C27" i="1"/>
  <c r="D27" i="1" l="1"/>
  <c r="H27" i="1"/>
  <c r="F27" i="1"/>
  <c r="J27" i="1"/>
  <c r="G27" i="1"/>
  <c r="I27" i="1"/>
  <c r="K27" i="1"/>
  <c r="E27" i="1"/>
  <c r="C28" i="1"/>
  <c r="D28" i="1" l="1"/>
  <c r="H28" i="1"/>
  <c r="F28" i="1"/>
  <c r="J28" i="1"/>
  <c r="E28" i="1"/>
  <c r="G28" i="1"/>
  <c r="I28" i="1"/>
  <c r="K28" i="1"/>
  <c r="C29" i="1"/>
  <c r="D29" i="1" l="1"/>
  <c r="H29" i="1"/>
  <c r="F29" i="1"/>
  <c r="J29" i="1"/>
  <c r="K29" i="1"/>
  <c r="G29" i="1"/>
  <c r="I29" i="1"/>
  <c r="E29" i="1"/>
  <c r="C30" i="1"/>
  <c r="D30" i="1" l="1"/>
  <c r="H30" i="1"/>
  <c r="F30" i="1"/>
  <c r="J30" i="1"/>
  <c r="E30" i="1"/>
  <c r="G30" i="1"/>
  <c r="I30" i="1"/>
  <c r="K30" i="1"/>
  <c r="C31" i="1"/>
  <c r="D31" i="1" l="1"/>
  <c r="H31" i="1"/>
  <c r="F31" i="1"/>
  <c r="J31" i="1"/>
  <c r="G31" i="1"/>
  <c r="I31" i="1"/>
  <c r="K31" i="1"/>
  <c r="E31" i="1"/>
  <c r="C32" i="1"/>
  <c r="C33" i="1" s="1"/>
  <c r="C34" i="1" l="1"/>
  <c r="D32" i="1"/>
  <c r="H32" i="1"/>
  <c r="F32" i="1"/>
  <c r="J32" i="1"/>
  <c r="E32" i="1"/>
  <c r="G32" i="1"/>
  <c r="I32" i="1"/>
  <c r="K32" i="1"/>
  <c r="C35" i="1" l="1"/>
  <c r="G34" i="1"/>
  <c r="K34" i="1"/>
  <c r="H34" i="1"/>
  <c r="D34" i="1"/>
  <c r="E34" i="1"/>
  <c r="I34" i="1"/>
  <c r="F34" i="1"/>
  <c r="J34" i="1"/>
  <c r="D33" i="1"/>
  <c r="H33" i="1"/>
  <c r="F33" i="1"/>
  <c r="J33" i="1"/>
  <c r="G33" i="1"/>
  <c r="I33" i="1"/>
  <c r="K33" i="1"/>
  <c r="E33" i="1"/>
  <c r="C36" i="1" l="1"/>
  <c r="F35" i="1"/>
  <c r="J35" i="1"/>
  <c r="G35" i="1"/>
  <c r="K35" i="1"/>
  <c r="D35" i="1"/>
  <c r="H35" i="1"/>
  <c r="E35" i="1"/>
  <c r="I35" i="1"/>
  <c r="F36" i="1" l="1"/>
  <c r="J36" i="1"/>
  <c r="G36" i="1"/>
  <c r="K36" i="1"/>
  <c r="D36" i="1"/>
  <c r="H36" i="1"/>
  <c r="E36" i="1"/>
  <c r="I36" i="1"/>
</calcChain>
</file>

<file path=xl/sharedStrings.xml><?xml version="1.0" encoding="utf-8"?>
<sst xmlns="http://schemas.openxmlformats.org/spreadsheetml/2006/main" count="56" uniqueCount="46">
  <si>
    <t>Periode</t>
  </si>
  <si>
    <t>Prise de service</t>
  </si>
  <si>
    <t>Interv.  s/site</t>
  </si>
  <si>
    <t>Pause déjeuner</t>
  </si>
  <si>
    <t>Reprise</t>
  </si>
  <si>
    <t>Fin d'interv.</t>
  </si>
  <si>
    <t>Fin de service</t>
  </si>
  <si>
    <t>Total vacation</t>
  </si>
  <si>
    <t>Horaire théorique</t>
  </si>
  <si>
    <t>Crédit heures</t>
  </si>
  <si>
    <t>Débit heures</t>
  </si>
  <si>
    <t>ESI</t>
  </si>
  <si>
    <t>année</t>
  </si>
  <si>
    <t>férié</t>
  </si>
  <si>
    <t>report n-1</t>
  </si>
  <si>
    <t>mois</t>
  </si>
  <si>
    <t>arrêt maladie</t>
  </si>
  <si>
    <t>congés annuels</t>
  </si>
  <si>
    <t>récup</t>
  </si>
  <si>
    <t>indiquer les récup. dans la colonne débit</t>
  </si>
  <si>
    <t>1/2 journée = 3h30</t>
  </si>
  <si>
    <t>1 journée = 7h00</t>
  </si>
  <si>
    <t>jours fériés</t>
  </si>
  <si>
    <t>cumul crédit</t>
  </si>
  <si>
    <t>cumul débit</t>
  </si>
  <si>
    <t>à reporter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</si>
  <si>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</si>
  <si>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</si>
  <si>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</si>
  <si>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</si>
  <si>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</si>
  <si>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</si>
  <si>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</si>
  <si>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</si>
  <si>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</si>
  <si>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</si>
  <si>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</si>
  <si>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</si>
  <si>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Horaires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</si>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</sst>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h]:mm"/>
    <numFmt numFmtId="166" formatCode="[$-40C]mmmm\-yy;@"/>
    <numFmt numFmtId="167" formatCode="[$-F800]dddd\,\ mmmm\ dd\,\ yyyy"/>
    <numFmt numFmtId="168" formatCode="dddd\ dd\ mmmm\ yyyy"/>
    <numFmt numFmtId="171" formatCode="h:mm;@"/>
  </numFmts>
  <fonts count="13" x14ac:knownFonts="1">
    <font>
      <sz val="10"/>
      <color theme="1"/>
      <name val="Verdana"/>
      <family val="2"/>
    </font>
    <font>
      <sz val="12"/>
      <name val="Arial"/>
      <family val="2"/>
    </font>
    <font>
      <b/>
      <sz val="10"/>
      <name val="Arial"/>
      <family val="2"/>
    </font>
    <font>
      <b/>
      <sz val="14"/>
      <color indexed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7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3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2" fillId="0" borderId="0"/>
  </cellStyleXfs>
  <cellXfs count="68">
    <xf numFmtId="0" fontId="0" fillId="0" borderId="0" xfId="0"/>
    <xf numFmtId="0" fontId="2" fillId="0" borderId="0" xfId="0" applyFont="1" applyFill="1" applyBorder="1" applyAlignment="1">
      <alignment horizontal="center"/>
    </xf>
    <xf numFmtId="0" fontId="4" fillId="0" borderId="2" xfId="0" applyFont="1" applyBorder="1" applyAlignment="1">
      <alignment horizontal="center" vertical="center" wrapText="1"/>
    </xf>
    <xf numFmtId="164" fontId="4" fillId="4" borderId="2" xfId="0" applyNumberFormat="1" applyFont="1" applyFill="1" applyBorder="1" applyAlignment="1">
      <alignment horizontal="center" vertical="center" wrapText="1"/>
    </xf>
    <xf numFmtId="164" fontId="4" fillId="5" borderId="2" xfId="0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7" fillId="0" borderId="0" xfId="0" applyFont="1"/>
    <xf numFmtId="0" fontId="4" fillId="0" borderId="3" xfId="0" applyFont="1" applyBorder="1" applyAlignment="1">
      <alignment horizontal="center" vertical="center" wrapText="1"/>
    </xf>
    <xf numFmtId="164" fontId="8" fillId="4" borderId="4" xfId="0" applyNumberFormat="1" applyFont="1" applyFill="1" applyBorder="1" applyAlignment="1">
      <alignment horizontal="center" vertical="center" wrapText="1"/>
    </xf>
    <xf numFmtId="164" fontId="8" fillId="5" borderId="4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166" fontId="4" fillId="0" borderId="5" xfId="0" applyNumberFormat="1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164" fontId="4" fillId="4" borderId="5" xfId="0" applyNumberFormat="1" applyFont="1" applyFill="1" applyBorder="1" applyAlignment="1">
      <alignment horizontal="center" vertical="center" wrapText="1"/>
    </xf>
    <xf numFmtId="164" fontId="4" fillId="5" borderId="5" xfId="0" applyNumberFormat="1" applyFont="1" applyFill="1" applyBorder="1" applyAlignment="1">
      <alignment horizontal="center" vertical="center" wrapText="1"/>
    </xf>
    <xf numFmtId="0" fontId="7" fillId="0" borderId="0" xfId="0" applyNumberFormat="1" applyFont="1"/>
    <xf numFmtId="167" fontId="0" fillId="0" borderId="4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0" fontId="0" fillId="6" borderId="6" xfId="0" applyFill="1" applyBorder="1"/>
    <xf numFmtId="0" fontId="0" fillId="6" borderId="7" xfId="0" applyFill="1" applyBorder="1"/>
    <xf numFmtId="0" fontId="0" fillId="0" borderId="0" xfId="0" applyFill="1"/>
    <xf numFmtId="0" fontId="0" fillId="7" borderId="10" xfId="0" applyFill="1" applyBorder="1"/>
    <xf numFmtId="0" fontId="0" fillId="7" borderId="11" xfId="0" applyFill="1" applyBorder="1"/>
    <xf numFmtId="0" fontId="0" fillId="0" borderId="0" xfId="0" applyBorder="1" applyAlignment="1">
      <alignment horizontal="center" wrapText="1"/>
    </xf>
    <xf numFmtId="0" fontId="0" fillId="0" borderId="0" xfId="0" applyAlignment="1"/>
    <xf numFmtId="0" fontId="0" fillId="0" borderId="0" xfId="0" applyBorder="1"/>
    <xf numFmtId="0" fontId="9" fillId="0" borderId="0" xfId="0" applyFont="1" applyBorder="1" applyAlignment="1">
      <alignment horizontal="center" vertical="center"/>
    </xf>
    <xf numFmtId="164" fontId="0" fillId="0" borderId="0" xfId="0" applyNumberFormat="1"/>
    <xf numFmtId="164" fontId="9" fillId="0" borderId="0" xfId="0" applyNumberFormat="1" applyFont="1" applyFill="1" applyBorder="1" applyAlignment="1">
      <alignment horizontal="center" vertical="center"/>
    </xf>
    <xf numFmtId="164" fontId="9" fillId="4" borderId="12" xfId="0" applyNumberFormat="1" applyFont="1" applyFill="1" applyBorder="1" applyAlignment="1">
      <alignment horizontal="center" vertical="center"/>
    </xf>
    <xf numFmtId="164" fontId="9" fillId="5" borderId="13" xfId="0" applyNumberFormat="1" applyFont="1" applyFill="1" applyBorder="1" applyAlignment="1">
      <alignment horizontal="center" vertical="center"/>
    </xf>
    <xf numFmtId="164" fontId="10" fillId="0" borderId="14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Fill="1"/>
    <xf numFmtId="164" fontId="2" fillId="4" borderId="8" xfId="0" applyNumberFormat="1" applyFont="1" applyFill="1" applyBorder="1" applyAlignment="1">
      <alignment horizontal="center" vertical="center" wrapText="1"/>
    </xf>
    <xf numFmtId="164" fontId="2" fillId="5" borderId="9" xfId="0" applyNumberFormat="1" applyFont="1" applyFill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164" fontId="0" fillId="0" borderId="0" xfId="0" applyNumberFormat="1" applyBorder="1"/>
    <xf numFmtId="168" fontId="7" fillId="0" borderId="0" xfId="1" applyNumberFormat="1" applyFont="1" applyFill="1" applyBorder="1" applyAlignment="1">
      <alignment horizontal="center"/>
    </xf>
    <xf numFmtId="167" fontId="7" fillId="0" borderId="0" xfId="1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vertical="center"/>
    </xf>
    <xf numFmtId="0" fontId="8" fillId="0" borderId="8" xfId="0" applyFont="1" applyBorder="1" applyAlignment="1">
      <alignment vertical="center"/>
    </xf>
    <xf numFmtId="0" fontId="8" fillId="0" borderId="9" xfId="0" applyFont="1" applyBorder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 wrapText="1"/>
    </xf>
    <xf numFmtId="164" fontId="4" fillId="0" borderId="3" xfId="0" applyNumberFormat="1" applyFont="1" applyBorder="1" applyAlignment="1">
      <alignment horizontal="center" vertical="center" wrapText="1"/>
    </xf>
    <xf numFmtId="164" fontId="4" fillId="0" borderId="5" xfId="0" applyNumberFormat="1" applyFont="1" applyBorder="1" applyAlignment="1">
      <alignment horizontal="center" vertical="center" wrapText="1"/>
    </xf>
    <xf numFmtId="20" fontId="0" fillId="0" borderId="0" xfId="0" applyNumberFormat="1"/>
    <xf numFmtId="171" fontId="0" fillId="0" borderId="4" xfId="0" applyNumberFormat="1" applyFill="1" applyBorder="1" applyAlignment="1">
      <alignment horizontal="center" vertical="center"/>
    </xf>
  </cellXfs>
  <cellStyles count="2">
    <cellStyle name="Normal" xfId="0" builtinId="0"/>
    <cellStyle name="Normal_feries" xfId="1"/>
  </cellStyles>
  <dxfs count="28">
    <dxf>
      <font>
        <color rgb="FFFFFF00"/>
      </font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FF00"/>
      </font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FF00"/>
      </font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ont>
        <color rgb="FFFFFF00"/>
      </font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FF00"/>
      </font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B$6" max="3000" min="2000" page="10" val="201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1019175</xdr:colOff>
          <xdr:row>3</xdr:row>
          <xdr:rowOff>0</xdr:rowOff>
        </xdr:from>
        <xdr:to>
          <xdr:col>1</xdr:col>
          <xdr:colOff>1266825</xdr:colOff>
          <xdr:row>5</xdr:row>
          <xdr:rowOff>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7"/>
  <sheetViews>
    <sheetView workbookViewId="0">
      <selection activeCell="M16" sqref="M16"/>
    </sheetView>
  </sheetViews>
  <sheetFormatPr baseColWidth="10" defaultRowHeight="12.75" x14ac:dyDescent="0.2"/>
  <cols>
    <col min="1" max="1" width="27.375" customWidth="1"/>
    <col min="6" max="6" width="2.75" customWidth="1"/>
  </cols>
  <sheetData>
    <row r="2" spans="1:14" x14ac:dyDescent="0.2">
      <c r="E2" t="s">
        <v>38</v>
      </c>
      <c r="G2" s="63" t="s">
        <v>1</v>
      </c>
      <c r="H2" s="63" t="s">
        <v>2</v>
      </c>
      <c r="I2" s="63" t="s">
        <v>3</v>
      </c>
      <c r="J2" s="63" t="s">
        <v>4</v>
      </c>
      <c r="K2" s="63" t="s">
        <v>5</v>
      </c>
      <c r="L2" s="63" t="s">
        <v>6</v>
      </c>
      <c r="M2" s="63" t="s">
        <v>7</v>
      </c>
      <c r="N2" s="63" t="s">
        <v>8</v>
      </c>
    </row>
    <row r="3" spans="1:14" x14ac:dyDescent="0.2">
      <c r="A3" t="s">
        <v>13</v>
      </c>
      <c r="G3" s="64"/>
      <c r="H3" s="64"/>
      <c r="I3" s="64"/>
      <c r="J3" s="64"/>
      <c r="K3" s="64"/>
      <c r="L3" s="64"/>
      <c r="M3" s="64"/>
      <c r="N3" s="64"/>
    </row>
    <row r="4" spans="1:14" x14ac:dyDescent="0.2">
      <c r="A4" s="41">
        <f>DATE(Feuil1!$B$6,1,1)</f>
        <v>41640</v>
      </c>
      <c r="C4" t="s">
        <v>26</v>
      </c>
      <c r="G4" s="65"/>
      <c r="H4" s="65"/>
      <c r="I4" s="65"/>
      <c r="J4" s="65"/>
      <c r="K4" s="65"/>
      <c r="L4" s="65"/>
      <c r="M4" s="65"/>
      <c r="N4" s="65"/>
    </row>
    <row r="5" spans="1:14" x14ac:dyDescent="0.2">
      <c r="A5" s="42">
        <f>FLOOR(DATE(Feuil1!$B$6,5,DAY(MINUTE(An/38)/2+56)),7)-34+7*(Feuil1!$B$6=2079)</f>
        <v>41749</v>
      </c>
      <c r="C5" t="s">
        <v>27</v>
      </c>
      <c r="E5" t="s">
        <v>39</v>
      </c>
      <c r="F5">
        <v>1</v>
      </c>
      <c r="G5" s="66">
        <v>0.375</v>
      </c>
      <c r="H5" s="66">
        <v>0.5</v>
      </c>
      <c r="I5" s="66">
        <v>4.1666666666666664E-2</v>
      </c>
      <c r="J5" s="66">
        <v>0.54166666666666663</v>
      </c>
      <c r="K5" s="66">
        <v>0.75</v>
      </c>
      <c r="L5" s="66">
        <v>0.77083333333333337</v>
      </c>
      <c r="M5" s="66">
        <f>(H5-G5)+(L5-J5)</f>
        <v>0.35416666666666674</v>
      </c>
    </row>
    <row r="6" spans="1:14" x14ac:dyDescent="0.2">
      <c r="A6" s="42">
        <f>A5+1</f>
        <v>41750</v>
      </c>
      <c r="C6" t="s">
        <v>28</v>
      </c>
      <c r="E6" t="s">
        <v>40</v>
      </c>
      <c r="F6">
        <v>2</v>
      </c>
      <c r="G6" s="66">
        <v>0.375</v>
      </c>
      <c r="H6" s="66">
        <v>0.54166666666666663</v>
      </c>
      <c r="I6" s="66">
        <v>4.1666666666666664E-2</v>
      </c>
      <c r="J6" s="66">
        <v>0.58333333333333337</v>
      </c>
      <c r="K6" s="66">
        <v>0.75</v>
      </c>
      <c r="L6" s="66">
        <v>0.77083333333333337</v>
      </c>
      <c r="M6" s="66">
        <f t="shared" ref="M6:M11" si="0">(H6-G6)+(L6-J6)</f>
        <v>0.35416666666666663</v>
      </c>
    </row>
    <row r="7" spans="1:14" x14ac:dyDescent="0.2">
      <c r="A7" s="42">
        <f>DATE(Feuil1!$B$6,5,1)</f>
        <v>41760</v>
      </c>
      <c r="C7" t="s">
        <v>29</v>
      </c>
      <c r="E7" t="s">
        <v>41</v>
      </c>
      <c r="F7">
        <v>3</v>
      </c>
      <c r="G7" s="66">
        <v>0.41666666666666669</v>
      </c>
      <c r="H7" s="66">
        <v>0.5</v>
      </c>
      <c r="I7" s="66">
        <v>8.3333333333333329E-2</v>
      </c>
      <c r="J7" s="66">
        <v>0.58333333333333337</v>
      </c>
      <c r="K7" s="66">
        <v>0.66666666666666663</v>
      </c>
      <c r="L7" s="66">
        <v>0.6875</v>
      </c>
      <c r="M7" s="66">
        <f t="shared" si="0"/>
        <v>0.18749999999999994</v>
      </c>
    </row>
    <row r="8" spans="1:14" x14ac:dyDescent="0.2">
      <c r="A8" s="42">
        <f>DATE(Feuil1!$B$6,5,8)</f>
        <v>41767</v>
      </c>
      <c r="C8" t="s">
        <v>30</v>
      </c>
      <c r="E8" t="s">
        <v>42</v>
      </c>
      <c r="F8">
        <v>4</v>
      </c>
      <c r="G8" s="66">
        <v>0.375</v>
      </c>
      <c r="H8" s="66">
        <v>0.5</v>
      </c>
      <c r="I8" s="66">
        <v>4.1666666666666664E-2</v>
      </c>
      <c r="J8" s="66">
        <v>0.54166666666666663</v>
      </c>
      <c r="K8" s="66">
        <v>0.75</v>
      </c>
      <c r="L8" s="66">
        <v>0.77083333333333337</v>
      </c>
      <c r="M8" s="66">
        <f t="shared" si="0"/>
        <v>0.35416666666666674</v>
      </c>
    </row>
    <row r="9" spans="1:14" x14ac:dyDescent="0.2">
      <c r="A9" s="42">
        <f>A5+39</f>
        <v>41788</v>
      </c>
      <c r="B9" s="22"/>
      <c r="C9" t="s">
        <v>31</v>
      </c>
      <c r="E9" t="s">
        <v>43</v>
      </c>
      <c r="F9">
        <v>5</v>
      </c>
      <c r="G9" s="66">
        <v>0.29166666666666669</v>
      </c>
      <c r="H9" s="66">
        <v>0.45833333333333331</v>
      </c>
      <c r="I9" s="66">
        <v>8.3333333333333329E-2</v>
      </c>
      <c r="J9" s="66">
        <v>0.54166666666666663</v>
      </c>
      <c r="K9" s="66">
        <v>0.75</v>
      </c>
      <c r="L9" s="66">
        <v>0.77083333333333337</v>
      </c>
      <c r="M9" s="66">
        <f t="shared" si="0"/>
        <v>0.39583333333333337</v>
      </c>
    </row>
    <row r="10" spans="1:14" x14ac:dyDescent="0.2">
      <c r="A10" s="41">
        <f>A5+49</f>
        <v>41798</v>
      </c>
      <c r="B10" s="22"/>
      <c r="C10" t="s">
        <v>32</v>
      </c>
      <c r="E10" t="s">
        <v>44</v>
      </c>
      <c r="F10">
        <v>6</v>
      </c>
      <c r="G10" s="66">
        <v>0</v>
      </c>
      <c r="H10" s="66">
        <v>0</v>
      </c>
      <c r="I10" s="66">
        <v>0</v>
      </c>
      <c r="J10" s="66">
        <v>0</v>
      </c>
      <c r="K10" s="66">
        <v>0</v>
      </c>
      <c r="L10" s="66">
        <v>0</v>
      </c>
      <c r="M10" s="66">
        <f t="shared" ref="M10" si="1">(H10-G10)+(L10-J10)</f>
        <v>0</v>
      </c>
    </row>
    <row r="11" spans="1:14" x14ac:dyDescent="0.2">
      <c r="A11" s="41">
        <f>A10+1</f>
        <v>41799</v>
      </c>
      <c r="C11" t="s">
        <v>33</v>
      </c>
      <c r="E11" t="s">
        <v>45</v>
      </c>
      <c r="F11">
        <v>7</v>
      </c>
      <c r="G11" s="66">
        <v>0</v>
      </c>
      <c r="H11" s="66">
        <v>0</v>
      </c>
      <c r="I11" s="66">
        <v>0</v>
      </c>
      <c r="J11" s="66">
        <v>0</v>
      </c>
      <c r="K11" s="66">
        <v>0</v>
      </c>
      <c r="L11" s="66">
        <v>0</v>
      </c>
      <c r="M11" s="66">
        <f t="shared" si="0"/>
        <v>0</v>
      </c>
    </row>
    <row r="12" spans="1:14" x14ac:dyDescent="0.2">
      <c r="A12" s="41">
        <f>DATE(Feuil1!$B$6,7,14)</f>
        <v>41834</v>
      </c>
      <c r="C12" t="s">
        <v>34</v>
      </c>
    </row>
    <row r="13" spans="1:14" x14ac:dyDescent="0.2">
      <c r="A13" s="41">
        <f>DATE(Feuil1!$B$6,8,15)</f>
        <v>41866</v>
      </c>
      <c r="C13" t="s">
        <v>35</v>
      </c>
    </row>
    <row r="14" spans="1:14" x14ac:dyDescent="0.2">
      <c r="A14" s="41">
        <f>DATE(Feuil1!$B$6,11,1)</f>
        <v>41944</v>
      </c>
      <c r="C14" t="s">
        <v>36</v>
      </c>
    </row>
    <row r="15" spans="1:14" x14ac:dyDescent="0.2">
      <c r="A15" s="41">
        <f>DATE(Feuil1!$B$6,11,11)</f>
        <v>41954</v>
      </c>
      <c r="C15" t="s">
        <v>37</v>
      </c>
    </row>
    <row r="16" spans="1:14" x14ac:dyDescent="0.2">
      <c r="A16" s="41">
        <f>DATE(Feuil1!$B$6,12,25)</f>
        <v>41998</v>
      </c>
      <c r="B16" s="22"/>
      <c r="C16" s="22"/>
    </row>
    <row r="17" spans="1:3" x14ac:dyDescent="0.2">
      <c r="A17" s="22"/>
      <c r="B17" s="22"/>
      <c r="C17" s="22"/>
    </row>
  </sheetData>
  <mergeCells count="8">
    <mergeCell ref="M2:M4"/>
    <mergeCell ref="N2:N4"/>
    <mergeCell ref="G2:G4"/>
    <mergeCell ref="H2:H4"/>
    <mergeCell ref="I2:I4"/>
    <mergeCell ref="J2:J4"/>
    <mergeCell ref="K2:K4"/>
    <mergeCell ref="L2:L4"/>
  </mergeCells>
  <conditionalFormatting sqref="A4:A16">
    <cfRule type="expression" dxfId="21" priority="1" stopIfTrue="1">
      <formula>MOD(ROW(),2)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42"/>
  <sheetViews>
    <sheetView tabSelected="1" workbookViewId="0">
      <selection activeCell="A6" sqref="A6"/>
    </sheetView>
  </sheetViews>
  <sheetFormatPr baseColWidth="10" defaultRowHeight="12.75" x14ac:dyDescent="0.2"/>
  <cols>
    <col min="1" max="1" width="11.875" customWidth="1"/>
    <col min="2" max="2" width="17.75" customWidth="1"/>
    <col min="3" max="3" width="23.125" customWidth="1"/>
    <col min="4" max="4" width="11.625" style="29" customWidth="1"/>
    <col min="5" max="13" width="8.375" style="29" customWidth="1"/>
    <col min="14" max="14" width="8.5" customWidth="1"/>
    <col min="15" max="15" width="1.25" customWidth="1"/>
    <col min="16" max="17" width="7.625" customWidth="1"/>
    <col min="18" max="18" width="8.375" customWidth="1"/>
    <col min="21" max="21" width="19" bestFit="1" customWidth="1"/>
    <col min="22" max="22" width="22.5" customWidth="1"/>
  </cols>
  <sheetData>
    <row r="1" spans="1:18" ht="15" x14ac:dyDescent="0.2"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P1" s="1"/>
      <c r="Q1" s="1"/>
      <c r="R1" s="1"/>
    </row>
    <row r="2" spans="1:18" ht="18" x14ac:dyDescent="0.2">
      <c r="B2" s="62"/>
      <c r="C2" s="62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P2" s="1"/>
      <c r="Q2" s="1"/>
      <c r="R2" s="1"/>
    </row>
    <row r="3" spans="1:18" ht="22.5" x14ac:dyDescent="0.2">
      <c r="B3" s="2" t="s">
        <v>0</v>
      </c>
      <c r="C3" s="2"/>
      <c r="D3" s="63" t="s">
        <v>1</v>
      </c>
      <c r="E3" s="63" t="s">
        <v>2</v>
      </c>
      <c r="F3" s="63" t="s">
        <v>3</v>
      </c>
      <c r="G3" s="63" t="s">
        <v>4</v>
      </c>
      <c r="H3" s="63" t="s">
        <v>5</v>
      </c>
      <c r="I3" s="63" t="s">
        <v>6</v>
      </c>
      <c r="J3" s="63" t="s">
        <v>7</v>
      </c>
      <c r="K3" s="63" t="s">
        <v>8</v>
      </c>
      <c r="L3" s="3" t="s">
        <v>9</v>
      </c>
      <c r="M3" s="4" t="s">
        <v>10</v>
      </c>
      <c r="N3" s="50" t="s">
        <v>11</v>
      </c>
      <c r="O3" s="5"/>
      <c r="P3" s="6"/>
      <c r="Q3" s="6"/>
      <c r="R3" s="7"/>
    </row>
    <row r="4" spans="1:18" x14ac:dyDescent="0.2">
      <c r="B4" s="9"/>
      <c r="C4" s="9"/>
      <c r="D4" s="64"/>
      <c r="E4" s="64"/>
      <c r="F4" s="64"/>
      <c r="G4" s="64"/>
      <c r="H4" s="64"/>
      <c r="I4" s="64"/>
      <c r="J4" s="64"/>
      <c r="K4" s="64"/>
      <c r="L4" s="10" t="s">
        <v>14</v>
      </c>
      <c r="M4" s="11" t="s">
        <v>14</v>
      </c>
      <c r="N4" s="51"/>
      <c r="O4" s="12"/>
    </row>
    <row r="5" spans="1:18" x14ac:dyDescent="0.2">
      <c r="A5" s="8" t="s">
        <v>15</v>
      </c>
      <c r="B5" s="13" t="s">
        <v>12</v>
      </c>
      <c r="C5" s="14"/>
      <c r="D5" s="65"/>
      <c r="E5" s="65"/>
      <c r="F5" s="65"/>
      <c r="G5" s="65"/>
      <c r="H5" s="65"/>
      <c r="I5" s="65"/>
      <c r="J5" s="65"/>
      <c r="K5" s="65"/>
      <c r="L5" s="15">
        <v>1.5243055555555556</v>
      </c>
      <c r="M5" s="16"/>
      <c r="N5" s="52"/>
      <c r="O5" s="12"/>
    </row>
    <row r="6" spans="1:18" x14ac:dyDescent="0.2">
      <c r="A6" s="17" t="s">
        <v>29</v>
      </c>
      <c r="B6" s="43">
        <v>2014</v>
      </c>
      <c r="C6" s="18">
        <f>DATE(B6,MONTH(1&amp;A6),1)</f>
        <v>41730</v>
      </c>
      <c r="D6" s="67">
        <f>INDEX(Données!$G$5:$N$11,MATCH(WEEKDAY($C6,2),Données!$F$5:$F$11,FALSE),COLUMN()-3)</f>
        <v>0.375</v>
      </c>
      <c r="E6" s="67">
        <f>INDEX(Données!$G$5:$N$11,MATCH(WEEKDAY($C6,2),Données!$F$5:$F$11,FALSE),COLUMN()-3)</f>
        <v>0.54166666666666663</v>
      </c>
      <c r="F6" s="67">
        <f>INDEX(Données!$G$5:$N$11,MATCH(WEEKDAY($C6,2),Données!$F$5:$F$11,FALSE),COLUMN()-3)</f>
        <v>4.1666666666666664E-2</v>
      </c>
      <c r="G6" s="67">
        <f>INDEX(Données!$G$5:$N$11,MATCH(WEEKDAY($C6,2),Données!$F$5:$F$11,FALSE),COLUMN()-3)</f>
        <v>0.58333333333333337</v>
      </c>
      <c r="H6" s="67">
        <f>INDEX(Données!$G$5:$N$11,MATCH(WEEKDAY($C6,2),Données!$F$5:$F$11,FALSE),COLUMN()-3)</f>
        <v>0.75</v>
      </c>
      <c r="I6" s="67">
        <f>INDEX(Données!$G$5:$N$11,MATCH(WEEKDAY($C6,2),Données!$F$5:$F$11,FALSE),COLUMN()-3)</f>
        <v>0.77083333333333337</v>
      </c>
      <c r="J6" s="67">
        <f>INDEX(Données!$G$5:$N$11,MATCH(WEEKDAY($C6,2),Données!$F$5:$F$11,FALSE),COLUMN()-3)</f>
        <v>0.35416666666666663</v>
      </c>
      <c r="K6" s="67">
        <f>INDEX(Données!$G$5:$N$11,MATCH(WEEKDAY($C6,2),Données!$F$5:$F$11,FALSE),COLUMN()-3)</f>
        <v>0</v>
      </c>
      <c r="L6" s="19"/>
      <c r="M6" s="19"/>
      <c r="N6" s="19"/>
      <c r="P6" s="20"/>
      <c r="Q6" s="21"/>
    </row>
    <row r="7" spans="1:18" x14ac:dyDescent="0.2">
      <c r="C7" s="18">
        <f>C6+1</f>
        <v>41731</v>
      </c>
      <c r="D7" s="67">
        <f>INDEX(Données!$G$5:$N$11,MATCH(WEEKDAY($C7,2),Données!$F$5:$F$11,FALSE),COLUMN()-3)</f>
        <v>0.41666666666666669</v>
      </c>
      <c r="E7" s="67">
        <f>INDEX(Données!$G$5:$N$11,MATCH(WEEKDAY($C7,2),Données!$F$5:$F$11,FALSE),COLUMN()-3)</f>
        <v>0.5</v>
      </c>
      <c r="F7" s="67">
        <f>INDEX(Données!$G$5:$N$11,MATCH(WEEKDAY($C7,2),Données!$F$5:$F$11,FALSE),COLUMN()-3)</f>
        <v>8.3333333333333329E-2</v>
      </c>
      <c r="G7" s="67">
        <f>INDEX(Données!$G$5:$N$11,MATCH(WEEKDAY($C7,2),Données!$F$5:$F$11,FALSE),COLUMN()-3)</f>
        <v>0.58333333333333337</v>
      </c>
      <c r="H7" s="67">
        <f>INDEX(Données!$G$5:$N$11,MATCH(WEEKDAY($C7,2),Données!$F$5:$F$11,FALSE),COLUMN()-3)</f>
        <v>0.66666666666666663</v>
      </c>
      <c r="I7" s="67">
        <f>INDEX(Données!$G$5:$N$11,MATCH(WEEKDAY($C7,2),Données!$F$5:$F$11,FALSE),COLUMN()-3)</f>
        <v>0.6875</v>
      </c>
      <c r="J7" s="67">
        <f>INDEX(Données!$G$5:$N$11,MATCH(WEEKDAY($C7,2),Données!$F$5:$F$11,FALSE),COLUMN()-3)</f>
        <v>0.18749999999999994</v>
      </c>
      <c r="K7" s="67">
        <f>INDEX(Données!$G$5:$N$11,MATCH(WEEKDAY($C7,2),Données!$F$5:$F$11,FALSE),COLUMN()-3)</f>
        <v>0</v>
      </c>
      <c r="L7" s="19"/>
      <c r="M7" s="19"/>
      <c r="N7" s="19"/>
      <c r="P7" s="46" t="s">
        <v>16</v>
      </c>
      <c r="Q7" s="47"/>
    </row>
    <row r="8" spans="1:18" x14ac:dyDescent="0.2">
      <c r="C8" s="18">
        <f t="shared" ref="C8:C36" si="0">C7+1</f>
        <v>41732</v>
      </c>
      <c r="D8" s="67">
        <f>INDEX(Données!$G$5:$N$11,MATCH(WEEKDAY($C8,2),Données!$F$5:$F$11,FALSE),COLUMN()-3)</f>
        <v>0.375</v>
      </c>
      <c r="E8" s="67">
        <f>INDEX(Données!$G$5:$N$11,MATCH(WEEKDAY($C8,2),Données!$F$5:$F$11,FALSE),COLUMN()-3)</f>
        <v>0.5</v>
      </c>
      <c r="F8" s="67">
        <f>INDEX(Données!$G$5:$N$11,MATCH(WEEKDAY($C8,2),Données!$F$5:$F$11,FALSE),COLUMN()-3)</f>
        <v>4.1666666666666664E-2</v>
      </c>
      <c r="G8" s="67">
        <f>INDEX(Données!$G$5:$N$11,MATCH(WEEKDAY($C8,2),Données!$F$5:$F$11,FALSE),COLUMN()-3)</f>
        <v>0.54166666666666663</v>
      </c>
      <c r="H8" s="67">
        <f>INDEX(Données!$G$5:$N$11,MATCH(WEEKDAY($C8,2),Données!$F$5:$F$11,FALSE),COLUMN()-3)</f>
        <v>0.75</v>
      </c>
      <c r="I8" s="67">
        <f>INDEX(Données!$G$5:$N$11,MATCH(WEEKDAY($C8,2),Données!$F$5:$F$11,FALSE),COLUMN()-3)</f>
        <v>0.77083333333333337</v>
      </c>
      <c r="J8" s="67">
        <f>INDEX(Données!$G$5:$N$11,MATCH(WEEKDAY($C8,2),Données!$F$5:$F$11,FALSE),COLUMN()-3)</f>
        <v>0.35416666666666674</v>
      </c>
      <c r="K8" s="67">
        <f>INDEX(Données!$G$5:$N$11,MATCH(WEEKDAY($C8,2),Données!$F$5:$F$11,FALSE),COLUMN()-3)</f>
        <v>0</v>
      </c>
      <c r="L8" s="19"/>
      <c r="M8" s="19"/>
      <c r="N8" s="19"/>
    </row>
    <row r="9" spans="1:18" s="22" customFormat="1" x14ac:dyDescent="0.2">
      <c r="C9" s="18">
        <f t="shared" si="0"/>
        <v>41733</v>
      </c>
      <c r="D9" s="67">
        <f>INDEX(Données!$G$5:$N$11,MATCH(WEEKDAY($C9,2),Données!$F$5:$F$11,FALSE),COLUMN()-3)</f>
        <v>0.29166666666666669</v>
      </c>
      <c r="E9" s="67">
        <f>INDEX(Données!$G$5:$N$11,MATCH(WEEKDAY($C9,2),Données!$F$5:$F$11,FALSE),COLUMN()-3)</f>
        <v>0.45833333333333331</v>
      </c>
      <c r="F9" s="67">
        <f>INDEX(Données!$G$5:$N$11,MATCH(WEEKDAY($C9,2),Données!$F$5:$F$11,FALSE),COLUMN()-3)</f>
        <v>8.3333333333333329E-2</v>
      </c>
      <c r="G9" s="67">
        <f>INDEX(Données!$G$5:$N$11,MATCH(WEEKDAY($C9,2),Données!$F$5:$F$11,FALSE),COLUMN()-3)</f>
        <v>0.54166666666666663</v>
      </c>
      <c r="H9" s="67">
        <f>INDEX(Données!$G$5:$N$11,MATCH(WEEKDAY($C9,2),Données!$F$5:$F$11,FALSE),COLUMN()-3)</f>
        <v>0.75</v>
      </c>
      <c r="I9" s="67">
        <f>INDEX(Données!$G$5:$N$11,MATCH(WEEKDAY($C9,2),Données!$F$5:$F$11,FALSE),COLUMN()-3)</f>
        <v>0.77083333333333337</v>
      </c>
      <c r="J9" s="67">
        <f>INDEX(Données!$G$5:$N$11,MATCH(WEEKDAY($C9,2),Données!$F$5:$F$11,FALSE),COLUMN()-3)</f>
        <v>0.39583333333333337</v>
      </c>
      <c r="K9" s="67">
        <f>INDEX(Données!$G$5:$N$11,MATCH(WEEKDAY($C9,2),Données!$F$5:$F$11,FALSE),COLUMN()-3)</f>
        <v>0</v>
      </c>
      <c r="L9" s="19"/>
      <c r="M9" s="19"/>
      <c r="N9" s="19"/>
      <c r="P9" s="23"/>
      <c r="Q9" s="24"/>
    </row>
    <row r="10" spans="1:18" s="22" customFormat="1" x14ac:dyDescent="0.2">
      <c r="C10" s="18">
        <f t="shared" si="0"/>
        <v>41734</v>
      </c>
      <c r="D10" s="67">
        <f>INDEX(Données!$G$5:$N$11,MATCH(WEEKDAY($C10,2),Données!$F$5:$F$11,FALSE),COLUMN()-3)</f>
        <v>0</v>
      </c>
      <c r="E10" s="67">
        <f>INDEX(Données!$G$5:$N$11,MATCH(WEEKDAY($C10,2),Données!$F$5:$F$11,FALSE),COLUMN()-3)</f>
        <v>0</v>
      </c>
      <c r="F10" s="67">
        <f>INDEX(Données!$G$5:$N$11,MATCH(WEEKDAY($C10,2),Données!$F$5:$F$11,FALSE),COLUMN()-3)</f>
        <v>0</v>
      </c>
      <c r="G10" s="67">
        <f>INDEX(Données!$G$5:$N$11,MATCH(WEEKDAY($C10,2),Données!$F$5:$F$11,FALSE),COLUMN()-3)</f>
        <v>0</v>
      </c>
      <c r="H10" s="67">
        <f>INDEX(Données!$G$5:$N$11,MATCH(WEEKDAY($C10,2),Données!$F$5:$F$11,FALSE),COLUMN()-3)</f>
        <v>0</v>
      </c>
      <c r="I10" s="67">
        <f>INDEX(Données!$G$5:$N$11,MATCH(WEEKDAY($C10,2),Données!$F$5:$F$11,FALSE),COLUMN()-3)</f>
        <v>0</v>
      </c>
      <c r="J10" s="67">
        <f>INDEX(Données!$G$5:$N$11,MATCH(WEEKDAY($C10,2),Données!$F$5:$F$11,FALSE),COLUMN()-3)</f>
        <v>0</v>
      </c>
      <c r="K10" s="67">
        <f>INDEX(Données!$G$5:$N$11,MATCH(WEEKDAY($C10,2),Données!$F$5:$F$11,FALSE),COLUMN()-3)</f>
        <v>0</v>
      </c>
      <c r="L10" s="19"/>
      <c r="M10" s="19"/>
      <c r="N10" s="19"/>
      <c r="P10" s="53" t="s">
        <v>17</v>
      </c>
      <c r="Q10" s="54"/>
    </row>
    <row r="11" spans="1:18" x14ac:dyDescent="0.2">
      <c r="A11" s="22"/>
      <c r="C11" s="18">
        <f t="shared" si="0"/>
        <v>41735</v>
      </c>
      <c r="D11" s="67">
        <f>INDEX(Données!$G$5:$N$11,MATCH(WEEKDAY($C11,2),Données!$F$5:$F$11,FALSE),COLUMN()-3)</f>
        <v>0</v>
      </c>
      <c r="E11" s="67">
        <f>INDEX(Données!$G$5:$N$11,MATCH(WEEKDAY($C11,2),Données!$F$5:$F$11,FALSE),COLUMN()-3)</f>
        <v>0</v>
      </c>
      <c r="F11" s="67">
        <f>INDEX(Données!$G$5:$N$11,MATCH(WEEKDAY($C11,2),Données!$F$5:$F$11,FALSE),COLUMN()-3)</f>
        <v>0</v>
      </c>
      <c r="G11" s="67">
        <f>INDEX(Données!$G$5:$N$11,MATCH(WEEKDAY($C11,2),Données!$F$5:$F$11,FALSE),COLUMN()-3)</f>
        <v>0</v>
      </c>
      <c r="H11" s="67">
        <f>INDEX(Données!$G$5:$N$11,MATCH(WEEKDAY($C11,2),Données!$F$5:$F$11,FALSE),COLUMN()-3)</f>
        <v>0</v>
      </c>
      <c r="I11" s="67">
        <f>INDEX(Données!$G$5:$N$11,MATCH(WEEKDAY($C11,2),Données!$F$5:$F$11,FALSE),COLUMN()-3)</f>
        <v>0</v>
      </c>
      <c r="J11" s="67">
        <f>INDEX(Données!$G$5:$N$11,MATCH(WEEKDAY($C11,2),Données!$F$5:$F$11,FALSE),COLUMN()-3)</f>
        <v>0</v>
      </c>
      <c r="K11" s="67">
        <f>INDEX(Données!$G$5:$N$11,MATCH(WEEKDAY($C11,2),Données!$F$5:$F$11,FALSE),COLUMN()-3)</f>
        <v>0</v>
      </c>
      <c r="L11" s="19"/>
      <c r="M11" s="19"/>
      <c r="N11" s="19"/>
    </row>
    <row r="12" spans="1:18" x14ac:dyDescent="0.2">
      <c r="A12" s="22"/>
      <c r="C12" s="18">
        <f t="shared" si="0"/>
        <v>41736</v>
      </c>
      <c r="D12" s="67">
        <f>INDEX(Données!$G$5:$N$11,MATCH(WEEKDAY($C12,2),Données!$F$5:$F$11,FALSE),COLUMN()-3)</f>
        <v>0.375</v>
      </c>
      <c r="E12" s="67">
        <f>INDEX(Données!$G$5:$N$11,MATCH(WEEKDAY($C12,2),Données!$F$5:$F$11,FALSE),COLUMN()-3)</f>
        <v>0.5</v>
      </c>
      <c r="F12" s="67">
        <f>INDEX(Données!$G$5:$N$11,MATCH(WEEKDAY($C12,2),Données!$F$5:$F$11,FALSE),COLUMN()-3)</f>
        <v>4.1666666666666664E-2</v>
      </c>
      <c r="G12" s="67">
        <f>INDEX(Données!$G$5:$N$11,MATCH(WEEKDAY($C12,2),Données!$F$5:$F$11,FALSE),COLUMN()-3)</f>
        <v>0.54166666666666663</v>
      </c>
      <c r="H12" s="67">
        <f>INDEX(Données!$G$5:$N$11,MATCH(WEEKDAY($C12,2),Données!$F$5:$F$11,FALSE),COLUMN()-3)</f>
        <v>0.75</v>
      </c>
      <c r="I12" s="67">
        <f>INDEX(Données!$G$5:$N$11,MATCH(WEEKDAY($C12,2),Données!$F$5:$F$11,FALSE),COLUMN()-3)</f>
        <v>0.77083333333333337</v>
      </c>
      <c r="J12" s="67">
        <f>INDEX(Données!$G$5:$N$11,MATCH(WEEKDAY($C12,2),Données!$F$5:$F$11,FALSE),COLUMN()-3)</f>
        <v>0.35416666666666674</v>
      </c>
      <c r="K12" s="67">
        <f>INDEX(Données!$G$5:$N$11,MATCH(WEEKDAY($C12,2),Données!$F$5:$F$11,FALSE),COLUMN()-3)</f>
        <v>0</v>
      </c>
      <c r="L12" s="19"/>
      <c r="M12" s="19"/>
      <c r="N12" s="19"/>
      <c r="P12" s="55"/>
      <c r="Q12" s="56"/>
    </row>
    <row r="13" spans="1:18" x14ac:dyDescent="0.2">
      <c r="A13" s="22"/>
      <c r="C13" s="18">
        <f t="shared" si="0"/>
        <v>41737</v>
      </c>
      <c r="D13" s="67">
        <f>INDEX(Données!$G$5:$N$11,MATCH(WEEKDAY($C13,2),Données!$F$5:$F$11,FALSE),COLUMN()-3)</f>
        <v>0.375</v>
      </c>
      <c r="E13" s="67">
        <f>INDEX(Données!$G$5:$N$11,MATCH(WEEKDAY($C13,2),Données!$F$5:$F$11,FALSE),COLUMN()-3)</f>
        <v>0.54166666666666663</v>
      </c>
      <c r="F13" s="67">
        <f>INDEX(Données!$G$5:$N$11,MATCH(WEEKDAY($C13,2),Données!$F$5:$F$11,FALSE),COLUMN()-3)</f>
        <v>4.1666666666666664E-2</v>
      </c>
      <c r="G13" s="67">
        <f>INDEX(Données!$G$5:$N$11,MATCH(WEEKDAY($C13,2),Données!$F$5:$F$11,FALSE),COLUMN()-3)</f>
        <v>0.58333333333333337</v>
      </c>
      <c r="H13" s="67">
        <f>INDEX(Données!$G$5:$N$11,MATCH(WEEKDAY($C13,2),Données!$F$5:$F$11,FALSE),COLUMN()-3)</f>
        <v>0.75</v>
      </c>
      <c r="I13" s="67">
        <f>INDEX(Données!$G$5:$N$11,MATCH(WEEKDAY($C13,2),Données!$F$5:$F$11,FALSE),COLUMN()-3)</f>
        <v>0.77083333333333337</v>
      </c>
      <c r="J13" s="67">
        <f>INDEX(Données!$G$5:$N$11,MATCH(WEEKDAY($C13,2),Données!$F$5:$F$11,FALSE),COLUMN()-3)</f>
        <v>0.35416666666666663</v>
      </c>
      <c r="K13" s="67">
        <f>INDEX(Données!$G$5:$N$11,MATCH(WEEKDAY($C13,2),Données!$F$5:$F$11,FALSE),COLUMN()-3)</f>
        <v>0</v>
      </c>
      <c r="L13" s="19"/>
      <c r="M13" s="19"/>
      <c r="N13" s="19"/>
      <c r="P13" s="46" t="s">
        <v>18</v>
      </c>
      <c r="Q13" s="47"/>
    </row>
    <row r="14" spans="1:18" x14ac:dyDescent="0.2">
      <c r="A14" s="22"/>
      <c r="C14" s="18">
        <f t="shared" si="0"/>
        <v>41738</v>
      </c>
      <c r="D14" s="67">
        <f>INDEX(Données!$G$5:$N$11,MATCH(WEEKDAY($C14,2),Données!$F$5:$F$11,FALSE),COLUMN()-3)</f>
        <v>0.41666666666666669</v>
      </c>
      <c r="E14" s="67">
        <f>INDEX(Données!$G$5:$N$11,MATCH(WEEKDAY($C14,2),Données!$F$5:$F$11,FALSE),COLUMN()-3)</f>
        <v>0.5</v>
      </c>
      <c r="F14" s="67">
        <f>INDEX(Données!$G$5:$N$11,MATCH(WEEKDAY($C14,2),Données!$F$5:$F$11,FALSE),COLUMN()-3)</f>
        <v>8.3333333333333329E-2</v>
      </c>
      <c r="G14" s="67">
        <f>INDEX(Données!$G$5:$N$11,MATCH(WEEKDAY($C14,2),Données!$F$5:$F$11,FALSE),COLUMN()-3)</f>
        <v>0.58333333333333337</v>
      </c>
      <c r="H14" s="67">
        <f>INDEX(Données!$G$5:$N$11,MATCH(WEEKDAY($C14,2),Données!$F$5:$F$11,FALSE),COLUMN()-3)</f>
        <v>0.66666666666666663</v>
      </c>
      <c r="I14" s="67">
        <f>INDEX(Données!$G$5:$N$11,MATCH(WEEKDAY($C14,2),Données!$F$5:$F$11,FALSE),COLUMN()-3)</f>
        <v>0.6875</v>
      </c>
      <c r="J14" s="67">
        <f>INDEX(Données!$G$5:$N$11,MATCH(WEEKDAY($C14,2),Données!$F$5:$F$11,FALSE),COLUMN()-3)</f>
        <v>0.18749999999999994</v>
      </c>
      <c r="K14" s="67">
        <f>INDEX(Données!$G$5:$N$11,MATCH(WEEKDAY($C14,2),Données!$F$5:$F$11,FALSE),COLUMN()-3)</f>
        <v>0</v>
      </c>
      <c r="L14" s="19"/>
      <c r="M14" s="19"/>
      <c r="N14" s="19"/>
    </row>
    <row r="15" spans="1:18" x14ac:dyDescent="0.2">
      <c r="A15" s="22"/>
      <c r="C15" s="18">
        <f t="shared" si="0"/>
        <v>41739</v>
      </c>
      <c r="D15" s="67">
        <f>INDEX(Données!$G$5:$N$11,MATCH(WEEKDAY($C15,2),Données!$F$5:$F$11,FALSE),COLUMN()-3)</f>
        <v>0.375</v>
      </c>
      <c r="E15" s="67">
        <f>INDEX(Données!$G$5:$N$11,MATCH(WEEKDAY($C15,2),Données!$F$5:$F$11,FALSE),COLUMN()-3)</f>
        <v>0.5</v>
      </c>
      <c r="F15" s="67">
        <f>INDEX(Données!$G$5:$N$11,MATCH(WEEKDAY($C15,2),Données!$F$5:$F$11,FALSE),COLUMN()-3)</f>
        <v>4.1666666666666664E-2</v>
      </c>
      <c r="G15" s="67">
        <f>INDEX(Données!$G$5:$N$11,MATCH(WEEKDAY($C15,2),Données!$F$5:$F$11,FALSE),COLUMN()-3)</f>
        <v>0.54166666666666663</v>
      </c>
      <c r="H15" s="67">
        <f>INDEX(Données!$G$5:$N$11,MATCH(WEEKDAY($C15,2),Données!$F$5:$F$11,FALSE),COLUMN()-3)</f>
        <v>0.75</v>
      </c>
      <c r="I15" s="67">
        <f>INDEX(Données!$G$5:$N$11,MATCH(WEEKDAY($C15,2),Données!$F$5:$F$11,FALSE),COLUMN()-3)</f>
        <v>0.77083333333333337</v>
      </c>
      <c r="J15" s="67">
        <f>INDEX(Données!$G$5:$N$11,MATCH(WEEKDAY($C15,2),Données!$F$5:$F$11,FALSE),COLUMN()-3)</f>
        <v>0.35416666666666674</v>
      </c>
      <c r="K15" s="67">
        <f>INDEX(Données!$G$5:$N$11,MATCH(WEEKDAY($C15,2),Données!$F$5:$F$11,FALSE),COLUMN()-3)</f>
        <v>0</v>
      </c>
      <c r="L15" s="19"/>
      <c r="M15" s="19"/>
      <c r="N15" s="19"/>
      <c r="P15" s="57" t="s">
        <v>19</v>
      </c>
      <c r="Q15" s="58"/>
    </row>
    <row r="16" spans="1:18" s="22" customFormat="1" x14ac:dyDescent="0.2">
      <c r="C16" s="18">
        <f t="shared" si="0"/>
        <v>41740</v>
      </c>
      <c r="D16" s="67">
        <f>INDEX(Données!$G$5:$N$11,MATCH(WEEKDAY($C16,2),Données!$F$5:$F$11,FALSE),COLUMN()-3)</f>
        <v>0.29166666666666669</v>
      </c>
      <c r="E16" s="67">
        <f>INDEX(Données!$G$5:$N$11,MATCH(WEEKDAY($C16,2),Données!$F$5:$F$11,FALSE),COLUMN()-3)</f>
        <v>0.45833333333333331</v>
      </c>
      <c r="F16" s="67">
        <f>INDEX(Données!$G$5:$N$11,MATCH(WEEKDAY($C16,2),Données!$F$5:$F$11,FALSE),COLUMN()-3)</f>
        <v>8.3333333333333329E-2</v>
      </c>
      <c r="G16" s="67">
        <f>INDEX(Données!$G$5:$N$11,MATCH(WEEKDAY($C16,2),Données!$F$5:$F$11,FALSE),COLUMN()-3)</f>
        <v>0.54166666666666663</v>
      </c>
      <c r="H16" s="67">
        <f>INDEX(Données!$G$5:$N$11,MATCH(WEEKDAY($C16,2),Données!$F$5:$F$11,FALSE),COLUMN()-3)</f>
        <v>0.75</v>
      </c>
      <c r="I16" s="67">
        <f>INDEX(Données!$G$5:$N$11,MATCH(WEEKDAY($C16,2),Données!$F$5:$F$11,FALSE),COLUMN()-3)</f>
        <v>0.77083333333333337</v>
      </c>
      <c r="J16" s="67">
        <f>INDEX(Données!$G$5:$N$11,MATCH(WEEKDAY($C16,2),Données!$F$5:$F$11,FALSE),COLUMN()-3)</f>
        <v>0.39583333333333337</v>
      </c>
      <c r="K16" s="67">
        <f>INDEX(Données!$G$5:$N$11,MATCH(WEEKDAY($C16,2),Données!$F$5:$F$11,FALSE),COLUMN()-3)</f>
        <v>0</v>
      </c>
      <c r="L16" s="19"/>
      <c r="M16" s="19"/>
      <c r="N16" s="19"/>
      <c r="P16" s="59"/>
      <c r="Q16" s="60"/>
    </row>
    <row r="17" spans="1:17" s="22" customFormat="1" x14ac:dyDescent="0.2">
      <c r="C17" s="18">
        <f t="shared" si="0"/>
        <v>41741</v>
      </c>
      <c r="D17" s="67">
        <f>INDEX(Données!$G$5:$N$11,MATCH(WEEKDAY($C17,2),Données!$F$5:$F$11,FALSE),COLUMN()-3)</f>
        <v>0</v>
      </c>
      <c r="E17" s="67">
        <f>INDEX(Données!$G$5:$N$11,MATCH(WEEKDAY($C17,2),Données!$F$5:$F$11,FALSE),COLUMN()-3)</f>
        <v>0</v>
      </c>
      <c r="F17" s="67">
        <f>INDEX(Données!$G$5:$N$11,MATCH(WEEKDAY($C17,2),Données!$F$5:$F$11,FALSE),COLUMN()-3)</f>
        <v>0</v>
      </c>
      <c r="G17" s="67">
        <f>INDEX(Données!$G$5:$N$11,MATCH(WEEKDAY($C17,2),Données!$F$5:$F$11,FALSE),COLUMN()-3)</f>
        <v>0</v>
      </c>
      <c r="H17" s="67">
        <f>INDEX(Données!$G$5:$N$11,MATCH(WEEKDAY($C17,2),Données!$F$5:$F$11,FALSE),COLUMN()-3)</f>
        <v>0</v>
      </c>
      <c r="I17" s="67">
        <f>INDEX(Données!$G$5:$N$11,MATCH(WEEKDAY($C17,2),Données!$F$5:$F$11,FALSE),COLUMN()-3)</f>
        <v>0</v>
      </c>
      <c r="J17" s="67">
        <f>INDEX(Données!$G$5:$N$11,MATCH(WEEKDAY($C17,2),Données!$F$5:$F$11,FALSE),COLUMN()-3)</f>
        <v>0</v>
      </c>
      <c r="K17" s="67">
        <f>INDEX(Données!$G$5:$N$11,MATCH(WEEKDAY($C17,2),Données!$F$5:$F$11,FALSE),COLUMN()-3)</f>
        <v>0</v>
      </c>
      <c r="L17" s="19"/>
      <c r="M17" s="19"/>
      <c r="N17" s="19"/>
    </row>
    <row r="18" spans="1:17" x14ac:dyDescent="0.2">
      <c r="A18" s="22"/>
      <c r="C18" s="18">
        <f t="shared" si="0"/>
        <v>41742</v>
      </c>
      <c r="D18" s="67">
        <f>INDEX(Données!$G$5:$N$11,MATCH(WEEKDAY($C18,2),Données!$F$5:$F$11,FALSE),COLUMN()-3)</f>
        <v>0</v>
      </c>
      <c r="E18" s="67">
        <f>INDEX(Données!$G$5:$N$11,MATCH(WEEKDAY($C18,2),Données!$F$5:$F$11,FALSE),COLUMN()-3)</f>
        <v>0</v>
      </c>
      <c r="F18" s="67">
        <f>INDEX(Données!$G$5:$N$11,MATCH(WEEKDAY($C18,2),Données!$F$5:$F$11,FALSE),COLUMN()-3)</f>
        <v>0</v>
      </c>
      <c r="G18" s="67">
        <f>INDEX(Données!$G$5:$N$11,MATCH(WEEKDAY($C18,2),Données!$F$5:$F$11,FALSE),COLUMN()-3)</f>
        <v>0</v>
      </c>
      <c r="H18" s="67">
        <f>INDEX(Données!$G$5:$N$11,MATCH(WEEKDAY($C18,2),Données!$F$5:$F$11,FALSE),COLUMN()-3)</f>
        <v>0</v>
      </c>
      <c r="I18" s="67">
        <f>INDEX(Données!$G$5:$N$11,MATCH(WEEKDAY($C18,2),Données!$F$5:$F$11,FALSE),COLUMN()-3)</f>
        <v>0</v>
      </c>
      <c r="J18" s="67">
        <f>INDEX(Données!$G$5:$N$11,MATCH(WEEKDAY($C18,2),Données!$F$5:$F$11,FALSE),COLUMN()-3)</f>
        <v>0</v>
      </c>
      <c r="K18" s="67">
        <f>INDEX(Données!$G$5:$N$11,MATCH(WEEKDAY($C18,2),Données!$F$5:$F$11,FALSE),COLUMN()-3)</f>
        <v>0</v>
      </c>
      <c r="L18" s="19"/>
      <c r="M18" s="19"/>
      <c r="N18" s="19"/>
      <c r="P18" s="44" t="s">
        <v>20</v>
      </c>
      <c r="Q18" s="45"/>
    </row>
    <row r="19" spans="1:17" x14ac:dyDescent="0.2">
      <c r="A19" s="22"/>
      <c r="C19" s="18">
        <f t="shared" si="0"/>
        <v>41743</v>
      </c>
      <c r="D19" s="67">
        <f>INDEX(Données!$G$5:$N$11,MATCH(WEEKDAY($C19,2),Données!$F$5:$F$11,FALSE),COLUMN()-3)</f>
        <v>0.375</v>
      </c>
      <c r="E19" s="67">
        <f>INDEX(Données!$G$5:$N$11,MATCH(WEEKDAY($C19,2),Données!$F$5:$F$11,FALSE),COLUMN()-3)</f>
        <v>0.5</v>
      </c>
      <c r="F19" s="67">
        <f>INDEX(Données!$G$5:$N$11,MATCH(WEEKDAY($C19,2),Données!$F$5:$F$11,FALSE),COLUMN()-3)</f>
        <v>4.1666666666666664E-2</v>
      </c>
      <c r="G19" s="67">
        <f>INDEX(Données!$G$5:$N$11,MATCH(WEEKDAY($C19,2),Données!$F$5:$F$11,FALSE),COLUMN()-3)</f>
        <v>0.54166666666666663</v>
      </c>
      <c r="H19" s="67">
        <f>INDEX(Données!$G$5:$N$11,MATCH(WEEKDAY($C19,2),Données!$F$5:$F$11,FALSE),COLUMN()-3)</f>
        <v>0.75</v>
      </c>
      <c r="I19" s="67">
        <f>INDEX(Données!$G$5:$N$11,MATCH(WEEKDAY($C19,2),Données!$F$5:$F$11,FALSE),COLUMN()-3)</f>
        <v>0.77083333333333337</v>
      </c>
      <c r="J19" s="67">
        <f>INDEX(Données!$G$5:$N$11,MATCH(WEEKDAY($C19,2),Données!$F$5:$F$11,FALSE),COLUMN()-3)</f>
        <v>0.35416666666666674</v>
      </c>
      <c r="K19" s="67">
        <f>INDEX(Données!$G$5:$N$11,MATCH(WEEKDAY($C19,2),Données!$F$5:$F$11,FALSE),COLUMN()-3)</f>
        <v>0</v>
      </c>
      <c r="L19" s="19"/>
      <c r="M19" s="19"/>
      <c r="N19" s="19"/>
      <c r="P19" s="46" t="s">
        <v>21</v>
      </c>
      <c r="Q19" s="47"/>
    </row>
    <row r="20" spans="1:17" x14ac:dyDescent="0.2">
      <c r="C20" s="18">
        <f t="shared" si="0"/>
        <v>41744</v>
      </c>
      <c r="D20" s="67">
        <f>INDEX(Données!$G$5:$N$11,MATCH(WEEKDAY($C20,2),Données!$F$5:$F$11,FALSE),COLUMN()-3)</f>
        <v>0.375</v>
      </c>
      <c r="E20" s="67">
        <f>INDEX(Données!$G$5:$N$11,MATCH(WEEKDAY($C20,2),Données!$F$5:$F$11,FALSE),COLUMN()-3)</f>
        <v>0.54166666666666663</v>
      </c>
      <c r="F20" s="67">
        <f>INDEX(Données!$G$5:$N$11,MATCH(WEEKDAY($C20,2),Données!$F$5:$F$11,FALSE),COLUMN()-3)</f>
        <v>4.1666666666666664E-2</v>
      </c>
      <c r="G20" s="67">
        <f>INDEX(Données!$G$5:$N$11,MATCH(WEEKDAY($C20,2),Données!$F$5:$F$11,FALSE),COLUMN()-3)</f>
        <v>0.58333333333333337</v>
      </c>
      <c r="H20" s="67">
        <f>INDEX(Données!$G$5:$N$11,MATCH(WEEKDAY($C20,2),Données!$F$5:$F$11,FALSE),COLUMN()-3)</f>
        <v>0.75</v>
      </c>
      <c r="I20" s="67">
        <f>INDEX(Données!$G$5:$N$11,MATCH(WEEKDAY($C20,2),Données!$F$5:$F$11,FALSE),COLUMN()-3)</f>
        <v>0.77083333333333337</v>
      </c>
      <c r="J20" s="67">
        <f>INDEX(Données!$G$5:$N$11,MATCH(WEEKDAY($C20,2),Données!$F$5:$F$11,FALSE),COLUMN()-3)</f>
        <v>0.35416666666666663</v>
      </c>
      <c r="K20" s="67">
        <f>INDEX(Données!$G$5:$N$11,MATCH(WEEKDAY($C20,2),Données!$F$5:$F$11,FALSE),COLUMN()-3)</f>
        <v>0</v>
      </c>
      <c r="L20" s="19"/>
      <c r="M20" s="19"/>
      <c r="N20" s="19"/>
      <c r="O20" s="25"/>
      <c r="P20" s="26"/>
      <c r="Q20" s="26"/>
    </row>
    <row r="21" spans="1:17" x14ac:dyDescent="0.2">
      <c r="C21" s="18">
        <f t="shared" si="0"/>
        <v>41745</v>
      </c>
      <c r="D21" s="67">
        <f>INDEX(Données!$G$5:$N$11,MATCH(WEEKDAY($C21,2),Données!$F$5:$F$11,FALSE),COLUMN()-3)</f>
        <v>0.41666666666666669</v>
      </c>
      <c r="E21" s="67">
        <f>INDEX(Données!$G$5:$N$11,MATCH(WEEKDAY($C21,2),Données!$F$5:$F$11,FALSE),COLUMN()-3)</f>
        <v>0.5</v>
      </c>
      <c r="F21" s="67">
        <f>INDEX(Données!$G$5:$N$11,MATCH(WEEKDAY($C21,2),Données!$F$5:$F$11,FALSE),COLUMN()-3)</f>
        <v>8.3333333333333329E-2</v>
      </c>
      <c r="G21" s="67">
        <f>INDEX(Données!$G$5:$N$11,MATCH(WEEKDAY($C21,2),Données!$F$5:$F$11,FALSE),COLUMN()-3)</f>
        <v>0.58333333333333337</v>
      </c>
      <c r="H21" s="67">
        <f>INDEX(Données!$G$5:$N$11,MATCH(WEEKDAY($C21,2),Données!$F$5:$F$11,FALSE),COLUMN()-3)</f>
        <v>0.66666666666666663</v>
      </c>
      <c r="I21" s="67">
        <f>INDEX(Données!$G$5:$N$11,MATCH(WEEKDAY($C21,2),Données!$F$5:$F$11,FALSE),COLUMN()-3)</f>
        <v>0.6875</v>
      </c>
      <c r="J21" s="67">
        <f>INDEX(Données!$G$5:$N$11,MATCH(WEEKDAY($C21,2),Données!$F$5:$F$11,FALSE),COLUMN()-3)</f>
        <v>0.18749999999999994</v>
      </c>
      <c r="K21" s="67">
        <f>INDEX(Données!$G$5:$N$11,MATCH(WEEKDAY($C21,2),Données!$F$5:$F$11,FALSE),COLUMN()-3)</f>
        <v>0</v>
      </c>
      <c r="L21" s="19"/>
      <c r="M21" s="19"/>
      <c r="N21" s="19"/>
      <c r="P21" s="48"/>
      <c r="Q21" s="49"/>
    </row>
    <row r="22" spans="1:17" x14ac:dyDescent="0.2">
      <c r="C22" s="18">
        <f t="shared" si="0"/>
        <v>41746</v>
      </c>
      <c r="D22" s="67">
        <f>INDEX(Données!$G$5:$N$11,MATCH(WEEKDAY($C22,2),Données!$F$5:$F$11,FALSE),COLUMN()-3)</f>
        <v>0.375</v>
      </c>
      <c r="E22" s="67">
        <f>INDEX(Données!$G$5:$N$11,MATCH(WEEKDAY($C22,2),Données!$F$5:$F$11,FALSE),COLUMN()-3)</f>
        <v>0.5</v>
      </c>
      <c r="F22" s="67">
        <f>INDEX(Données!$G$5:$N$11,MATCH(WEEKDAY($C22,2),Données!$F$5:$F$11,FALSE),COLUMN()-3)</f>
        <v>4.1666666666666664E-2</v>
      </c>
      <c r="G22" s="67">
        <f>INDEX(Données!$G$5:$N$11,MATCH(WEEKDAY($C22,2),Données!$F$5:$F$11,FALSE),COLUMN()-3)</f>
        <v>0.54166666666666663</v>
      </c>
      <c r="H22" s="67">
        <f>INDEX(Données!$G$5:$N$11,MATCH(WEEKDAY($C22,2),Données!$F$5:$F$11,FALSE),COLUMN()-3)</f>
        <v>0.75</v>
      </c>
      <c r="I22" s="67">
        <f>INDEX(Données!$G$5:$N$11,MATCH(WEEKDAY($C22,2),Données!$F$5:$F$11,FALSE),COLUMN()-3)</f>
        <v>0.77083333333333337</v>
      </c>
      <c r="J22" s="67">
        <f>INDEX(Données!$G$5:$N$11,MATCH(WEEKDAY($C22,2),Données!$F$5:$F$11,FALSE),COLUMN()-3)</f>
        <v>0.35416666666666674</v>
      </c>
      <c r="K22" s="67">
        <f>INDEX(Données!$G$5:$N$11,MATCH(WEEKDAY($C22,2),Données!$F$5:$F$11,FALSE),COLUMN()-3)</f>
        <v>0</v>
      </c>
      <c r="L22" s="19"/>
      <c r="M22" s="19"/>
      <c r="N22" s="19"/>
      <c r="P22" s="46" t="s">
        <v>22</v>
      </c>
      <c r="Q22" s="47"/>
    </row>
    <row r="23" spans="1:17" s="22" customFormat="1" x14ac:dyDescent="0.2">
      <c r="C23" s="18">
        <f t="shared" si="0"/>
        <v>41747</v>
      </c>
      <c r="D23" s="67">
        <f>INDEX(Données!$G$5:$N$11,MATCH(WEEKDAY($C23,2),Données!$F$5:$F$11,FALSE),COLUMN()-3)</f>
        <v>0.29166666666666669</v>
      </c>
      <c r="E23" s="67">
        <f>INDEX(Données!$G$5:$N$11,MATCH(WEEKDAY($C23,2),Données!$F$5:$F$11,FALSE),COLUMN()-3)</f>
        <v>0.45833333333333331</v>
      </c>
      <c r="F23" s="67">
        <f>INDEX(Données!$G$5:$N$11,MATCH(WEEKDAY($C23,2),Données!$F$5:$F$11,FALSE),COLUMN()-3)</f>
        <v>8.3333333333333329E-2</v>
      </c>
      <c r="G23" s="67">
        <f>INDEX(Données!$G$5:$N$11,MATCH(WEEKDAY($C23,2),Données!$F$5:$F$11,FALSE),COLUMN()-3)</f>
        <v>0.54166666666666663</v>
      </c>
      <c r="H23" s="67">
        <f>INDEX(Données!$G$5:$N$11,MATCH(WEEKDAY($C23,2),Données!$F$5:$F$11,FALSE),COLUMN()-3)</f>
        <v>0.75</v>
      </c>
      <c r="I23" s="67">
        <f>INDEX(Données!$G$5:$N$11,MATCH(WEEKDAY($C23,2),Données!$F$5:$F$11,FALSE),COLUMN()-3)</f>
        <v>0.77083333333333337</v>
      </c>
      <c r="J23" s="67">
        <f>INDEX(Données!$G$5:$N$11,MATCH(WEEKDAY($C23,2),Données!$F$5:$F$11,FALSE),COLUMN()-3)</f>
        <v>0.39583333333333337</v>
      </c>
      <c r="K23" s="67">
        <f>INDEX(Données!$G$5:$N$11,MATCH(WEEKDAY($C23,2),Données!$F$5:$F$11,FALSE),COLUMN()-3)</f>
        <v>0</v>
      </c>
      <c r="L23" s="19"/>
      <c r="M23" s="19"/>
      <c r="N23" s="19"/>
    </row>
    <row r="24" spans="1:17" s="22" customFormat="1" x14ac:dyDescent="0.2">
      <c r="C24" s="18">
        <f t="shared" si="0"/>
        <v>41748</v>
      </c>
      <c r="D24" s="67">
        <f>INDEX(Données!$G$5:$N$11,MATCH(WEEKDAY($C24,2),Données!$F$5:$F$11,FALSE),COLUMN()-3)</f>
        <v>0</v>
      </c>
      <c r="E24" s="67">
        <f>INDEX(Données!$G$5:$N$11,MATCH(WEEKDAY($C24,2),Données!$F$5:$F$11,FALSE),COLUMN()-3)</f>
        <v>0</v>
      </c>
      <c r="F24" s="67">
        <f>INDEX(Données!$G$5:$N$11,MATCH(WEEKDAY($C24,2),Données!$F$5:$F$11,FALSE),COLUMN()-3)</f>
        <v>0</v>
      </c>
      <c r="G24" s="67">
        <f>INDEX(Données!$G$5:$N$11,MATCH(WEEKDAY($C24,2),Données!$F$5:$F$11,FALSE),COLUMN()-3)</f>
        <v>0</v>
      </c>
      <c r="H24" s="67">
        <f>INDEX(Données!$G$5:$N$11,MATCH(WEEKDAY($C24,2),Données!$F$5:$F$11,FALSE),COLUMN()-3)</f>
        <v>0</v>
      </c>
      <c r="I24" s="67">
        <f>INDEX(Données!$G$5:$N$11,MATCH(WEEKDAY($C24,2),Données!$F$5:$F$11,FALSE),COLUMN()-3)</f>
        <v>0</v>
      </c>
      <c r="J24" s="67">
        <f>INDEX(Données!$G$5:$N$11,MATCH(WEEKDAY($C24,2),Données!$F$5:$F$11,FALSE),COLUMN()-3)</f>
        <v>0</v>
      </c>
      <c r="K24" s="67">
        <f>INDEX(Données!$G$5:$N$11,MATCH(WEEKDAY($C24,2),Données!$F$5:$F$11,FALSE),COLUMN()-3)</f>
        <v>0</v>
      </c>
      <c r="L24" s="19"/>
      <c r="M24" s="19"/>
      <c r="N24" s="19"/>
    </row>
    <row r="25" spans="1:17" x14ac:dyDescent="0.2">
      <c r="C25" s="18">
        <f t="shared" si="0"/>
        <v>41749</v>
      </c>
      <c r="D25" s="67">
        <f>INDEX(Données!$G$5:$N$11,MATCH(WEEKDAY($C25,2),Données!$F$5:$F$11,FALSE),COLUMN()-3)</f>
        <v>0</v>
      </c>
      <c r="E25" s="67">
        <f>INDEX(Données!$G$5:$N$11,MATCH(WEEKDAY($C25,2),Données!$F$5:$F$11,FALSE),COLUMN()-3)</f>
        <v>0</v>
      </c>
      <c r="F25" s="67">
        <f>INDEX(Données!$G$5:$N$11,MATCH(WEEKDAY($C25,2),Données!$F$5:$F$11,FALSE),COLUMN()-3)</f>
        <v>0</v>
      </c>
      <c r="G25" s="67">
        <f>INDEX(Données!$G$5:$N$11,MATCH(WEEKDAY($C25,2),Données!$F$5:$F$11,FALSE),COLUMN()-3)</f>
        <v>0</v>
      </c>
      <c r="H25" s="67">
        <f>INDEX(Données!$G$5:$N$11,MATCH(WEEKDAY($C25,2),Données!$F$5:$F$11,FALSE),COLUMN()-3)</f>
        <v>0</v>
      </c>
      <c r="I25" s="67">
        <f>INDEX(Données!$G$5:$N$11,MATCH(WEEKDAY($C25,2),Données!$F$5:$F$11,FALSE),COLUMN()-3)</f>
        <v>0</v>
      </c>
      <c r="J25" s="67">
        <f>INDEX(Données!$G$5:$N$11,MATCH(WEEKDAY($C25,2),Données!$F$5:$F$11,FALSE),COLUMN()-3)</f>
        <v>0</v>
      </c>
      <c r="K25" s="67">
        <f>INDEX(Données!$G$5:$N$11,MATCH(WEEKDAY($C25,2),Données!$F$5:$F$11,FALSE),COLUMN()-3)</f>
        <v>0</v>
      </c>
      <c r="L25" s="19"/>
      <c r="M25" s="19"/>
      <c r="N25" s="19"/>
    </row>
    <row r="26" spans="1:17" x14ac:dyDescent="0.2">
      <c r="C26" s="18">
        <f t="shared" si="0"/>
        <v>41750</v>
      </c>
      <c r="D26" s="67">
        <f>INDEX(Données!$G$5:$N$11,MATCH(WEEKDAY($C26,2),Données!$F$5:$F$11,FALSE),COLUMN()-3)</f>
        <v>0.375</v>
      </c>
      <c r="E26" s="67">
        <f>INDEX(Données!$G$5:$N$11,MATCH(WEEKDAY($C26,2),Données!$F$5:$F$11,FALSE),COLUMN()-3)</f>
        <v>0.5</v>
      </c>
      <c r="F26" s="67">
        <f>INDEX(Données!$G$5:$N$11,MATCH(WEEKDAY($C26,2),Données!$F$5:$F$11,FALSE),COLUMN()-3)</f>
        <v>4.1666666666666664E-2</v>
      </c>
      <c r="G26" s="67">
        <f>INDEX(Données!$G$5:$N$11,MATCH(WEEKDAY($C26,2),Données!$F$5:$F$11,FALSE),COLUMN()-3)</f>
        <v>0.54166666666666663</v>
      </c>
      <c r="H26" s="67">
        <f>INDEX(Données!$G$5:$N$11,MATCH(WEEKDAY($C26,2),Données!$F$5:$F$11,FALSE),COLUMN()-3)</f>
        <v>0.75</v>
      </c>
      <c r="I26" s="67">
        <f>INDEX(Données!$G$5:$N$11,MATCH(WEEKDAY($C26,2),Données!$F$5:$F$11,FALSE),COLUMN()-3)</f>
        <v>0.77083333333333337</v>
      </c>
      <c r="J26" s="67">
        <f>INDEX(Données!$G$5:$N$11,MATCH(WEEKDAY($C26,2),Données!$F$5:$F$11,FALSE),COLUMN()-3)</f>
        <v>0.35416666666666674</v>
      </c>
      <c r="K26" s="67">
        <f>INDEX(Données!$G$5:$N$11,MATCH(WEEKDAY($C26,2),Données!$F$5:$F$11,FALSE),COLUMN()-3)</f>
        <v>0</v>
      </c>
      <c r="L26" s="19"/>
      <c r="M26" s="19"/>
      <c r="N26" s="19"/>
    </row>
    <row r="27" spans="1:17" x14ac:dyDescent="0.2">
      <c r="C27" s="18">
        <f t="shared" si="0"/>
        <v>41751</v>
      </c>
      <c r="D27" s="67">
        <f>INDEX(Données!$G$5:$N$11,MATCH(WEEKDAY($C27,2),Données!$F$5:$F$11,FALSE),COLUMN()-3)</f>
        <v>0.375</v>
      </c>
      <c r="E27" s="67">
        <f>INDEX(Données!$G$5:$N$11,MATCH(WEEKDAY($C27,2),Données!$F$5:$F$11,FALSE),COLUMN()-3)</f>
        <v>0.54166666666666663</v>
      </c>
      <c r="F27" s="67">
        <f>INDEX(Données!$G$5:$N$11,MATCH(WEEKDAY($C27,2),Données!$F$5:$F$11,FALSE),COLUMN()-3)</f>
        <v>4.1666666666666664E-2</v>
      </c>
      <c r="G27" s="67">
        <f>INDEX(Données!$G$5:$N$11,MATCH(WEEKDAY($C27,2),Données!$F$5:$F$11,FALSE),COLUMN()-3)</f>
        <v>0.58333333333333337</v>
      </c>
      <c r="H27" s="67">
        <f>INDEX(Données!$G$5:$N$11,MATCH(WEEKDAY($C27,2),Données!$F$5:$F$11,FALSE),COLUMN()-3)</f>
        <v>0.75</v>
      </c>
      <c r="I27" s="67">
        <f>INDEX(Données!$G$5:$N$11,MATCH(WEEKDAY($C27,2),Données!$F$5:$F$11,FALSE),COLUMN()-3)</f>
        <v>0.77083333333333337</v>
      </c>
      <c r="J27" s="67">
        <f>INDEX(Données!$G$5:$N$11,MATCH(WEEKDAY($C27,2),Données!$F$5:$F$11,FALSE),COLUMN()-3)</f>
        <v>0.35416666666666663</v>
      </c>
      <c r="K27" s="67">
        <f>INDEX(Données!$G$5:$N$11,MATCH(WEEKDAY($C27,2),Données!$F$5:$F$11,FALSE),COLUMN()-3)</f>
        <v>0</v>
      </c>
      <c r="L27" s="19"/>
      <c r="M27" s="19"/>
      <c r="N27" s="19"/>
    </row>
    <row r="28" spans="1:17" x14ac:dyDescent="0.2">
      <c r="C28" s="18">
        <f t="shared" si="0"/>
        <v>41752</v>
      </c>
      <c r="D28" s="67">
        <f>INDEX(Données!$G$5:$N$11,MATCH(WEEKDAY($C28,2),Données!$F$5:$F$11,FALSE),COLUMN()-3)</f>
        <v>0.41666666666666669</v>
      </c>
      <c r="E28" s="67">
        <f>INDEX(Données!$G$5:$N$11,MATCH(WEEKDAY($C28,2),Données!$F$5:$F$11,FALSE),COLUMN()-3)</f>
        <v>0.5</v>
      </c>
      <c r="F28" s="67">
        <f>INDEX(Données!$G$5:$N$11,MATCH(WEEKDAY($C28,2),Données!$F$5:$F$11,FALSE),COLUMN()-3)</f>
        <v>8.3333333333333329E-2</v>
      </c>
      <c r="G28" s="67">
        <f>INDEX(Données!$G$5:$N$11,MATCH(WEEKDAY($C28,2),Données!$F$5:$F$11,FALSE),COLUMN()-3)</f>
        <v>0.58333333333333337</v>
      </c>
      <c r="H28" s="67">
        <f>INDEX(Données!$G$5:$N$11,MATCH(WEEKDAY($C28,2),Données!$F$5:$F$11,FALSE),COLUMN()-3)</f>
        <v>0.66666666666666663</v>
      </c>
      <c r="I28" s="67">
        <f>INDEX(Données!$G$5:$N$11,MATCH(WEEKDAY($C28,2),Données!$F$5:$F$11,FALSE),COLUMN()-3)</f>
        <v>0.6875</v>
      </c>
      <c r="J28" s="67">
        <f>INDEX(Données!$G$5:$N$11,MATCH(WEEKDAY($C28,2),Données!$F$5:$F$11,FALSE),COLUMN()-3)</f>
        <v>0.18749999999999994</v>
      </c>
      <c r="K28" s="67">
        <f>INDEX(Données!$G$5:$N$11,MATCH(WEEKDAY($C28,2),Données!$F$5:$F$11,FALSE),COLUMN()-3)</f>
        <v>0</v>
      </c>
      <c r="L28" s="19"/>
      <c r="M28" s="19"/>
      <c r="N28" s="19"/>
      <c r="O28" s="27"/>
    </row>
    <row r="29" spans="1:17" x14ac:dyDescent="0.2">
      <c r="C29" s="18">
        <f t="shared" si="0"/>
        <v>41753</v>
      </c>
      <c r="D29" s="67">
        <f>INDEX(Données!$G$5:$N$11,MATCH(WEEKDAY($C29,2),Données!$F$5:$F$11,FALSE),COLUMN()-3)</f>
        <v>0.375</v>
      </c>
      <c r="E29" s="67">
        <f>INDEX(Données!$G$5:$N$11,MATCH(WEEKDAY($C29,2),Données!$F$5:$F$11,FALSE),COLUMN()-3)</f>
        <v>0.5</v>
      </c>
      <c r="F29" s="67">
        <f>INDEX(Données!$G$5:$N$11,MATCH(WEEKDAY($C29,2),Données!$F$5:$F$11,FALSE),COLUMN()-3)</f>
        <v>4.1666666666666664E-2</v>
      </c>
      <c r="G29" s="67">
        <f>INDEX(Données!$G$5:$N$11,MATCH(WEEKDAY($C29,2),Données!$F$5:$F$11,FALSE),COLUMN()-3)</f>
        <v>0.54166666666666663</v>
      </c>
      <c r="H29" s="67">
        <f>INDEX(Données!$G$5:$N$11,MATCH(WEEKDAY($C29,2),Données!$F$5:$F$11,FALSE),COLUMN()-3)</f>
        <v>0.75</v>
      </c>
      <c r="I29" s="67">
        <f>INDEX(Données!$G$5:$N$11,MATCH(WEEKDAY($C29,2),Données!$F$5:$F$11,FALSE),COLUMN()-3)</f>
        <v>0.77083333333333337</v>
      </c>
      <c r="J29" s="67">
        <f>INDEX(Données!$G$5:$N$11,MATCH(WEEKDAY($C29,2),Données!$F$5:$F$11,FALSE),COLUMN()-3)</f>
        <v>0.35416666666666674</v>
      </c>
      <c r="K29" s="67">
        <f>INDEX(Données!$G$5:$N$11,MATCH(WEEKDAY($C29,2),Données!$F$5:$F$11,FALSE),COLUMN()-3)</f>
        <v>0</v>
      </c>
      <c r="L29" s="19"/>
      <c r="M29" s="19"/>
      <c r="N29" s="19"/>
    </row>
    <row r="30" spans="1:17" s="22" customFormat="1" x14ac:dyDescent="0.2">
      <c r="C30" s="18">
        <f t="shared" si="0"/>
        <v>41754</v>
      </c>
      <c r="D30" s="67">
        <f>INDEX(Données!$G$5:$N$11,MATCH(WEEKDAY($C30,2),Données!$F$5:$F$11,FALSE),COLUMN()-3)</f>
        <v>0.29166666666666669</v>
      </c>
      <c r="E30" s="67">
        <f>INDEX(Données!$G$5:$N$11,MATCH(WEEKDAY($C30,2),Données!$F$5:$F$11,FALSE),COLUMN()-3)</f>
        <v>0.45833333333333331</v>
      </c>
      <c r="F30" s="67">
        <f>INDEX(Données!$G$5:$N$11,MATCH(WEEKDAY($C30,2),Données!$F$5:$F$11,FALSE),COLUMN()-3)</f>
        <v>8.3333333333333329E-2</v>
      </c>
      <c r="G30" s="67">
        <f>INDEX(Données!$G$5:$N$11,MATCH(WEEKDAY($C30,2),Données!$F$5:$F$11,FALSE),COLUMN()-3)</f>
        <v>0.54166666666666663</v>
      </c>
      <c r="H30" s="67">
        <f>INDEX(Données!$G$5:$N$11,MATCH(WEEKDAY($C30,2),Données!$F$5:$F$11,FALSE),COLUMN()-3)</f>
        <v>0.75</v>
      </c>
      <c r="I30" s="67">
        <f>INDEX(Données!$G$5:$N$11,MATCH(WEEKDAY($C30,2),Données!$F$5:$F$11,FALSE),COLUMN()-3)</f>
        <v>0.77083333333333337</v>
      </c>
      <c r="J30" s="67">
        <f>INDEX(Données!$G$5:$N$11,MATCH(WEEKDAY($C30,2),Données!$F$5:$F$11,FALSE),COLUMN()-3)</f>
        <v>0.39583333333333337</v>
      </c>
      <c r="K30" s="67">
        <f>INDEX(Données!$G$5:$N$11,MATCH(WEEKDAY($C30,2),Données!$F$5:$F$11,FALSE),COLUMN()-3)</f>
        <v>0</v>
      </c>
      <c r="L30" s="19"/>
      <c r="M30" s="19"/>
      <c r="N30" s="19"/>
    </row>
    <row r="31" spans="1:17" s="22" customFormat="1" x14ac:dyDescent="0.2">
      <c r="C31" s="18">
        <f t="shared" si="0"/>
        <v>41755</v>
      </c>
      <c r="D31" s="67">
        <f>INDEX(Données!$G$5:$N$11,MATCH(WEEKDAY($C31,2),Données!$F$5:$F$11,FALSE),COLUMN()-3)</f>
        <v>0</v>
      </c>
      <c r="E31" s="67">
        <f>INDEX(Données!$G$5:$N$11,MATCH(WEEKDAY($C31,2),Données!$F$5:$F$11,FALSE),COLUMN()-3)</f>
        <v>0</v>
      </c>
      <c r="F31" s="67">
        <f>INDEX(Données!$G$5:$N$11,MATCH(WEEKDAY($C31,2),Données!$F$5:$F$11,FALSE),COLUMN()-3)</f>
        <v>0</v>
      </c>
      <c r="G31" s="67">
        <f>INDEX(Données!$G$5:$N$11,MATCH(WEEKDAY($C31,2),Données!$F$5:$F$11,FALSE),COLUMN()-3)</f>
        <v>0</v>
      </c>
      <c r="H31" s="67">
        <f>INDEX(Données!$G$5:$N$11,MATCH(WEEKDAY($C31,2),Données!$F$5:$F$11,FALSE),COLUMN()-3)</f>
        <v>0</v>
      </c>
      <c r="I31" s="67">
        <f>INDEX(Données!$G$5:$N$11,MATCH(WEEKDAY($C31,2),Données!$F$5:$F$11,FALSE),COLUMN()-3)</f>
        <v>0</v>
      </c>
      <c r="J31" s="67">
        <f>INDEX(Données!$G$5:$N$11,MATCH(WEEKDAY($C31,2),Données!$F$5:$F$11,FALSE),COLUMN()-3)</f>
        <v>0</v>
      </c>
      <c r="K31" s="67">
        <f>INDEX(Données!$G$5:$N$11,MATCH(WEEKDAY($C31,2),Données!$F$5:$F$11,FALSE),COLUMN()-3)</f>
        <v>0</v>
      </c>
      <c r="L31" s="19"/>
      <c r="M31" s="19"/>
      <c r="N31" s="19"/>
    </row>
    <row r="32" spans="1:17" x14ac:dyDescent="0.2">
      <c r="C32" s="18">
        <f t="shared" si="0"/>
        <v>41756</v>
      </c>
      <c r="D32" s="67">
        <f>INDEX(Données!$G$5:$N$11,MATCH(WEEKDAY($C32,2),Données!$F$5:$F$11,FALSE),COLUMN()-3)</f>
        <v>0</v>
      </c>
      <c r="E32" s="67">
        <f>INDEX(Données!$G$5:$N$11,MATCH(WEEKDAY($C32,2),Données!$F$5:$F$11,FALSE),COLUMN()-3)</f>
        <v>0</v>
      </c>
      <c r="F32" s="67">
        <f>INDEX(Données!$G$5:$N$11,MATCH(WEEKDAY($C32,2),Données!$F$5:$F$11,FALSE),COLUMN()-3)</f>
        <v>0</v>
      </c>
      <c r="G32" s="67">
        <f>INDEX(Données!$G$5:$N$11,MATCH(WEEKDAY($C32,2),Données!$F$5:$F$11,FALSE),COLUMN()-3)</f>
        <v>0</v>
      </c>
      <c r="H32" s="67">
        <f>INDEX(Données!$G$5:$N$11,MATCH(WEEKDAY($C32,2),Données!$F$5:$F$11,FALSE),COLUMN()-3)</f>
        <v>0</v>
      </c>
      <c r="I32" s="67">
        <f>INDEX(Données!$G$5:$N$11,MATCH(WEEKDAY($C32,2),Données!$F$5:$F$11,FALSE),COLUMN()-3)</f>
        <v>0</v>
      </c>
      <c r="J32" s="67">
        <f>INDEX(Données!$G$5:$N$11,MATCH(WEEKDAY($C32,2),Données!$F$5:$F$11,FALSE),COLUMN()-3)</f>
        <v>0</v>
      </c>
      <c r="K32" s="67">
        <f>INDEX(Données!$G$5:$N$11,MATCH(WEEKDAY($C32,2),Données!$F$5:$F$11,FALSE),COLUMN()-3)</f>
        <v>0</v>
      </c>
      <c r="L32" s="19"/>
      <c r="M32" s="19"/>
      <c r="N32" s="19"/>
    </row>
    <row r="33" spans="3:15" x14ac:dyDescent="0.2">
      <c r="C33" s="18">
        <f>IFERROR(IF(MONTH(C32+1)=MONTH(1&amp;$A$6),C32+1,""),"")</f>
        <v>41757</v>
      </c>
      <c r="D33" s="67">
        <f>INDEX(Données!$G$5:$N$11,MATCH(WEEKDAY($C33,2),Données!$F$5:$F$11,FALSE),COLUMN()-3)</f>
        <v>0.375</v>
      </c>
      <c r="E33" s="67">
        <f>INDEX(Données!$G$5:$N$11,MATCH(WEEKDAY($C33,2),Données!$F$5:$F$11,FALSE),COLUMN()-3)</f>
        <v>0.5</v>
      </c>
      <c r="F33" s="67">
        <f>INDEX(Données!$G$5:$N$11,MATCH(WEEKDAY($C33,2),Données!$F$5:$F$11,FALSE),COLUMN()-3)</f>
        <v>4.1666666666666664E-2</v>
      </c>
      <c r="G33" s="67">
        <f>INDEX(Données!$G$5:$N$11,MATCH(WEEKDAY($C33,2),Données!$F$5:$F$11,FALSE),COLUMN()-3)</f>
        <v>0.54166666666666663</v>
      </c>
      <c r="H33" s="67">
        <f>INDEX(Données!$G$5:$N$11,MATCH(WEEKDAY($C33,2),Données!$F$5:$F$11,FALSE),COLUMN()-3)</f>
        <v>0.75</v>
      </c>
      <c r="I33" s="67">
        <f>INDEX(Données!$G$5:$N$11,MATCH(WEEKDAY($C33,2),Données!$F$5:$F$11,FALSE),COLUMN()-3)</f>
        <v>0.77083333333333337</v>
      </c>
      <c r="J33" s="67">
        <f>INDEX(Données!$G$5:$N$11,MATCH(WEEKDAY($C33,2),Données!$F$5:$F$11,FALSE),COLUMN()-3)</f>
        <v>0.35416666666666674</v>
      </c>
      <c r="K33" s="67">
        <f>INDEX(Données!$G$5:$N$11,MATCH(WEEKDAY($C33,2),Données!$F$5:$F$11,FALSE),COLUMN()-3)</f>
        <v>0</v>
      </c>
      <c r="L33" s="19"/>
      <c r="M33" s="19"/>
      <c r="N33" s="19"/>
    </row>
    <row r="34" spans="3:15" x14ac:dyDescent="0.2">
      <c r="C34" s="18">
        <f t="shared" ref="C34:C36" si="1">IFERROR(IF(MONTH(C33+1)=MONTH(1&amp;$A$6),C33+1,""),"")</f>
        <v>41758</v>
      </c>
      <c r="D34" s="67">
        <f>IFERROR(INDEX(Données!$G$5:$N$11,MATCH(WEEKDAY($C34,2),Données!$F$5:$F$11,FALSE),COLUMN()-3),"")</f>
        <v>0.375</v>
      </c>
      <c r="E34" s="67">
        <f>IFERROR(INDEX(Données!$G$5:$N$11,MATCH(WEEKDAY($C34,2),Données!$F$5:$F$11,FALSE),COLUMN()-3),"")</f>
        <v>0.54166666666666663</v>
      </c>
      <c r="F34" s="67">
        <f>IFERROR(INDEX(Données!$G$5:$N$11,MATCH(WEEKDAY($C34,2),Données!$F$5:$F$11,FALSE),COLUMN()-3),"")</f>
        <v>4.1666666666666664E-2</v>
      </c>
      <c r="G34" s="67">
        <f>IFERROR(INDEX(Données!$G$5:$N$11,MATCH(WEEKDAY($C34,2),Données!$F$5:$F$11,FALSE),COLUMN()-3),"")</f>
        <v>0.58333333333333337</v>
      </c>
      <c r="H34" s="67">
        <f>IFERROR(INDEX(Données!$G$5:$N$11,MATCH(WEEKDAY($C34,2),Données!$F$5:$F$11,FALSE),COLUMN()-3),"")</f>
        <v>0.75</v>
      </c>
      <c r="I34" s="67">
        <f>IFERROR(INDEX(Données!$G$5:$N$11,MATCH(WEEKDAY($C34,2),Données!$F$5:$F$11,FALSE),COLUMN()-3),"")</f>
        <v>0.77083333333333337</v>
      </c>
      <c r="J34" s="67">
        <f>IFERROR(INDEX(Données!$G$5:$N$11,MATCH(WEEKDAY($C34,2),Données!$F$5:$F$11,FALSE),COLUMN()-3),"")</f>
        <v>0.35416666666666663</v>
      </c>
      <c r="K34" s="67">
        <f>IFERROR(INDEX(Données!$G$5:$N$11,MATCH(WEEKDAY($C34,2),Données!$F$5:$F$11,FALSE),COLUMN()-3),"")</f>
        <v>0</v>
      </c>
      <c r="L34" s="19"/>
      <c r="M34" s="19"/>
      <c r="N34" s="19"/>
    </row>
    <row r="35" spans="3:15" x14ac:dyDescent="0.2">
      <c r="C35" s="18">
        <f t="shared" si="1"/>
        <v>41759</v>
      </c>
      <c r="D35" s="67">
        <f>IFERROR(INDEX(Données!$G$5:$N$11,MATCH(WEEKDAY($C35,2),Données!$F$5:$F$11,FALSE),COLUMN()-3),"")</f>
        <v>0.41666666666666669</v>
      </c>
      <c r="E35" s="67">
        <f>IFERROR(INDEX(Données!$G$5:$N$11,MATCH(WEEKDAY($C35,2),Données!$F$5:$F$11,FALSE),COLUMN()-3),"")</f>
        <v>0.5</v>
      </c>
      <c r="F35" s="67">
        <f>IFERROR(INDEX(Données!$G$5:$N$11,MATCH(WEEKDAY($C35,2),Données!$F$5:$F$11,FALSE),COLUMN()-3),"")</f>
        <v>8.3333333333333329E-2</v>
      </c>
      <c r="G35" s="67">
        <f>IFERROR(INDEX(Données!$G$5:$N$11,MATCH(WEEKDAY($C35,2),Données!$F$5:$F$11,FALSE),COLUMN()-3),"")</f>
        <v>0.58333333333333337</v>
      </c>
      <c r="H35" s="67">
        <f>IFERROR(INDEX(Données!$G$5:$N$11,MATCH(WEEKDAY($C35,2),Données!$F$5:$F$11,FALSE),COLUMN()-3),"")</f>
        <v>0.66666666666666663</v>
      </c>
      <c r="I35" s="67">
        <f>IFERROR(INDEX(Données!$G$5:$N$11,MATCH(WEEKDAY($C35,2),Données!$F$5:$F$11,FALSE),COLUMN()-3),"")</f>
        <v>0.6875</v>
      </c>
      <c r="J35" s="67">
        <f>IFERROR(INDEX(Données!$G$5:$N$11,MATCH(WEEKDAY($C35,2),Données!$F$5:$F$11,FALSE),COLUMN()-3),"")</f>
        <v>0.18749999999999994</v>
      </c>
      <c r="K35" s="67">
        <f>IFERROR(INDEX(Données!$G$5:$N$11,MATCH(WEEKDAY($C35,2),Données!$F$5:$F$11,FALSE),COLUMN()-3),"")</f>
        <v>0</v>
      </c>
      <c r="L35" s="19"/>
      <c r="M35" s="19"/>
      <c r="N35" s="19"/>
    </row>
    <row r="36" spans="3:15" ht="15" x14ac:dyDescent="0.2">
      <c r="C36" s="18" t="str">
        <f t="shared" si="1"/>
        <v/>
      </c>
      <c r="D36" s="67" t="str">
        <f>IFERROR(INDEX(Données!$G$5:$N$11,MATCH(WEEKDAY($C36,2),Données!$F$5:$F$11,FALSE),COLUMN()-3),"")</f>
        <v/>
      </c>
      <c r="E36" s="67" t="str">
        <f>IFERROR(INDEX(Données!$G$5:$N$11,MATCH(WEEKDAY($C36,2),Données!$F$5:$F$11,FALSE),COLUMN()-3),"")</f>
        <v/>
      </c>
      <c r="F36" s="67" t="str">
        <f>IFERROR(INDEX(Données!$G$5:$N$11,MATCH(WEEKDAY($C36,2),Données!$F$5:$F$11,FALSE),COLUMN()-3),"")</f>
        <v/>
      </c>
      <c r="G36" s="67" t="str">
        <f>IFERROR(INDEX(Données!$G$5:$N$11,MATCH(WEEKDAY($C36,2),Données!$F$5:$F$11,FALSE),COLUMN()-3),"")</f>
        <v/>
      </c>
      <c r="H36" s="67" t="str">
        <f>IFERROR(INDEX(Données!$G$5:$N$11,MATCH(WEEKDAY($C36,2),Données!$F$5:$F$11,FALSE),COLUMN()-3),"")</f>
        <v/>
      </c>
      <c r="I36" s="67" t="str">
        <f>IFERROR(INDEX(Données!$G$5:$N$11,MATCH(WEEKDAY($C36,2),Données!$F$5:$F$11,FALSE),COLUMN()-3),"")</f>
        <v/>
      </c>
      <c r="J36" s="67" t="str">
        <f>IFERROR(INDEX(Données!$G$5:$N$11,MATCH(WEEKDAY($C36,2),Données!$F$5:$F$11,FALSE),COLUMN()-3),"")</f>
        <v/>
      </c>
      <c r="K36" s="67" t="str">
        <f>IFERROR(INDEX(Données!$G$5:$N$11,MATCH(WEEKDAY($C36,2),Données!$F$5:$F$11,FALSE),COLUMN()-3),"")</f>
        <v/>
      </c>
      <c r="L36" s="19"/>
      <c r="M36" s="19"/>
      <c r="N36" s="19"/>
      <c r="O36" s="28"/>
    </row>
    <row r="37" spans="3:15" ht="15.75" x14ac:dyDescent="0.2">
      <c r="J37" s="30"/>
      <c r="K37" s="30"/>
      <c r="L37" s="31">
        <f>SUM(L5:L36)</f>
        <v>1.5243055555555556</v>
      </c>
      <c r="M37" s="32">
        <f>SUM(M5:M36)</f>
        <v>0</v>
      </c>
      <c r="N37" s="33">
        <f>ABS(L37-M37)</f>
        <v>1.5243055555555556</v>
      </c>
      <c r="O37" s="34"/>
    </row>
    <row r="38" spans="3:15" ht="25.5" x14ac:dyDescent="0.2">
      <c r="J38" s="35"/>
      <c r="K38" s="35"/>
      <c r="L38" s="36" t="s">
        <v>23</v>
      </c>
      <c r="M38" s="37" t="s">
        <v>24</v>
      </c>
      <c r="N38" s="38" t="str">
        <f>IF(L37&gt;M37,"crédit","débit")</f>
        <v>crédit</v>
      </c>
    </row>
    <row r="39" spans="3:15" ht="13.5" thickBot="1" x14ac:dyDescent="0.25">
      <c r="L39" s="35"/>
      <c r="M39" s="35"/>
      <c r="N39" s="39" t="s">
        <v>25</v>
      </c>
    </row>
    <row r="42" spans="3:15" x14ac:dyDescent="0.2">
      <c r="I42" s="40"/>
    </row>
  </sheetData>
  <mergeCells count="20">
    <mergeCell ref="B1:N1"/>
    <mergeCell ref="B2:N2"/>
    <mergeCell ref="D3:D5"/>
    <mergeCell ref="E3:E5"/>
    <mergeCell ref="F3:F5"/>
    <mergeCell ref="G3:G5"/>
    <mergeCell ref="H3:H5"/>
    <mergeCell ref="I3:I5"/>
    <mergeCell ref="J3:J5"/>
    <mergeCell ref="K3:K5"/>
    <mergeCell ref="P18:Q18"/>
    <mergeCell ref="P19:Q19"/>
    <mergeCell ref="P21:Q21"/>
    <mergeCell ref="P22:Q22"/>
    <mergeCell ref="N3:N5"/>
    <mergeCell ref="P7:Q7"/>
    <mergeCell ref="P10:Q10"/>
    <mergeCell ref="P12:Q12"/>
    <mergeCell ref="P13:Q13"/>
    <mergeCell ref="P15:Q16"/>
  </mergeCells>
  <conditionalFormatting sqref="C6:N32 D33:N36">
    <cfRule type="expression" dxfId="20" priority="6">
      <formula>COUNTIF(férié,$C6)=1</formula>
    </cfRule>
    <cfRule type="expression" dxfId="19" priority="7">
      <formula>WEEKDAY($C6,2)&gt;5</formula>
    </cfRule>
  </conditionalFormatting>
  <conditionalFormatting sqref="D6:N36">
    <cfRule type="expression" dxfId="18" priority="3">
      <formula>AND(WEEKDAY($C6,2)&gt;5,$D6=TIMEVALUE("00:00"))</formula>
    </cfRule>
  </conditionalFormatting>
  <conditionalFormatting sqref="C33:C36">
    <cfRule type="expression" dxfId="11" priority="1">
      <formula>COUNTIF(férié,$C33)=1</formula>
    </cfRule>
    <cfRule type="expression" dxfId="10" priority="2">
      <formula>WEEKDAY($C33,2)&gt;5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Spinner 3">
              <controlPr defaultSize="0" autoPict="0">
                <anchor moveWithCells="1" sizeWithCells="1">
                  <from>
                    <xdr:col>1</xdr:col>
                    <xdr:colOff>1019175</xdr:colOff>
                    <xdr:row>3</xdr:row>
                    <xdr:rowOff>0</xdr:rowOff>
                  </from>
                  <to>
                    <xdr:col>1</xdr:col>
                    <xdr:colOff>1266825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Données!$C$4:$C$15</xm:f>
          </x14:formula1>
          <xm:sqref>A6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Données</vt:lpstr>
      <vt:lpstr>Feuil1</vt:lpstr>
      <vt:lpstr>Feuil3</vt:lpstr>
      <vt:lpstr>Données!An</vt:lpstr>
      <vt:lpstr>Feuil1!An</vt:lpstr>
      <vt:lpstr>férié</vt:lpstr>
    </vt:vector>
  </TitlesOfParts>
  <Company>Habitat76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Mickaël BEAUDUSSEAU</cp:lastModifiedBy>
  <dcterms:created xsi:type="dcterms:W3CDTF">2014-01-10T15:00:29Z</dcterms:created>
  <dcterms:modified xsi:type="dcterms:W3CDTF">2014-01-10T16:27:16Z</dcterms:modified>
</cp:coreProperties>
</file>